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tabRatio="603"/>
  </bookViews>
  <sheets>
    <sheet name="Instruction" sheetId="1" r:id="rId1"/>
    <sheet name="Master Data" sheetId="2" r:id="rId2"/>
    <sheet name="Att. Dairy" sheetId="3" r:id="rId3"/>
    <sheet name="Opening Balance" sheetId="12" r:id="rId4"/>
    <sheet name="Sheet1" sheetId="13" state="hidden" r:id="rId5"/>
    <sheet name="PS Balance Sheet" sheetId="4" r:id="rId6"/>
    <sheet name="UPS Balance Sheet" sheetId="5" r:id="rId7"/>
    <sheet name="MDM Dak" sheetId="6" r:id="rId8"/>
    <sheet name="MPR" sheetId="10" r:id="rId9"/>
    <sheet name="UC" sheetId="7" r:id="rId10"/>
    <sheet name="Milk Distri." sheetId="14" r:id="rId11"/>
    <sheet name="Milk Stock-UC" sheetId="15" r:id="rId12"/>
    <sheet name="Stock Reg." sheetId="8" r:id="rId13"/>
    <sheet name="MDM Yearly Report" sheetId="16" r:id="rId14"/>
    <sheet name="MDM Yearly UC" sheetId="17" r:id="rId15"/>
    <sheet name="Estimate Bill" sheetId="9" r:id="rId16"/>
  </sheets>
  <externalReferences>
    <externalReference r:id="rId17"/>
  </externalReferences>
  <definedNames>
    <definedName name="cook">'Master Data'!$G$12:$R$16</definedName>
    <definedName name="Dist.">'[1]MASTER DATA'!$BA$7:$BA$39</definedName>
    <definedName name="milkuc">Sheet1!$BJ$4:$DF$455</definedName>
    <definedName name="Month">'Master Data'!$BH$9:$BH$21</definedName>
    <definedName name="_xlnm.Print_Area" localSheetId="15">'Estimate Bill'!$A$1:$I$45</definedName>
    <definedName name="_xlnm.Print_Area" localSheetId="7">'MDM Dak'!$B$2:$K$43,'MDM Dak'!$B$45:$K$85</definedName>
    <definedName name="_xlnm.Print_Area" localSheetId="13">'MDM Yearly Report'!$B$1:$AM$24,'MDM Yearly Report'!$B$26:$AD$50,'MDM Yearly Report'!$B$52:$AG$76</definedName>
    <definedName name="_xlnm.Print_Area" localSheetId="14">'MDM Yearly UC'!$B$1:$I$40</definedName>
    <definedName name="_xlnm.Print_Area" localSheetId="10">'Milk Distri.'!$C$2:$S$43</definedName>
    <definedName name="_xlnm.Print_Area" localSheetId="11">'Milk Stock-UC'!$A$1:$X$38,'Milk Stock-UC'!$A$41:$X$78</definedName>
    <definedName name="_xlnm.Print_Area" localSheetId="8">MPR!$B$2:$O$66</definedName>
    <definedName name="_xlnm.Print_Area" localSheetId="5">'PS Balance Sheet'!$AR$1:$BN$37</definedName>
    <definedName name="_xlnm.Print_Area" localSheetId="12">'Stock Reg.'!$B$4:$P$39,'Stock Reg.'!$B$43:$P$78</definedName>
    <definedName name="_xlnm.Print_Area" localSheetId="9">UC!$A$1:$AJ$30</definedName>
    <definedName name="_xlnm.Print_Area" localSheetId="6">'UPS Balance Sheet'!$AR$1:$BN$37</definedName>
    <definedName name="psbalance">Sheet1!$B$1:$Y$455</definedName>
    <definedName name="upsbalance">Sheet1!$AA$1:$AX$455</definedName>
    <definedName name="yearly">Sheet1!$A$36:$DF$456</definedName>
  </definedNames>
  <calcPr calcId="124519"/>
</workbook>
</file>

<file path=xl/calcChain.xml><?xml version="1.0" encoding="utf-8"?>
<calcChain xmlns="http://schemas.openxmlformats.org/spreadsheetml/2006/main">
  <c r="K8" i="10"/>
  <c r="D8"/>
  <c r="J35" i="6"/>
  <c r="J36"/>
  <c r="J37"/>
  <c r="J38"/>
  <c r="J34"/>
  <c r="H31" i="17"/>
  <c r="F31"/>
  <c r="D33"/>
  <c r="D27"/>
  <c r="F23"/>
  <c r="H23"/>
  <c r="D25"/>
  <c r="D26"/>
  <c r="G19"/>
  <c r="F19"/>
  <c r="D19"/>
  <c r="G12"/>
  <c r="G13"/>
  <c r="G14"/>
  <c r="G15"/>
  <c r="G16"/>
  <c r="G17"/>
  <c r="G18"/>
  <c r="I11"/>
  <c r="I12"/>
  <c r="I13"/>
  <c r="I14"/>
  <c r="I15"/>
  <c r="I16"/>
  <c r="I17"/>
  <c r="I18"/>
  <c r="H11"/>
  <c r="G11"/>
  <c r="F11"/>
  <c r="D11"/>
  <c r="G10"/>
  <c r="L72" i="16"/>
  <c r="J72"/>
  <c r="H72"/>
  <c r="F10" i="17"/>
  <c r="D10"/>
  <c r="G39"/>
  <c r="C39"/>
  <c r="G38"/>
  <c r="AC23" i="16"/>
  <c r="C38" i="17"/>
  <c r="I23" i="16"/>
  <c r="I31" i="17"/>
  <c r="E31"/>
  <c r="I23"/>
  <c r="E23"/>
  <c r="B6"/>
  <c r="I8"/>
  <c r="H8"/>
  <c r="F8"/>
  <c r="E8"/>
  <c r="F31" i="9"/>
  <c r="D31"/>
  <c r="C6"/>
  <c r="B3" i="17"/>
  <c r="AF3" i="16"/>
  <c r="B4" i="17"/>
  <c r="I3" i="14"/>
  <c r="AA3" i="7"/>
  <c r="A1" i="9"/>
  <c r="Q5" i="14"/>
  <c r="Q1" i="5"/>
  <c r="Q1" i="4"/>
  <c r="Y75" i="16"/>
  <c r="H75"/>
  <c r="G54"/>
  <c r="Z71"/>
  <c r="N71"/>
  <c r="L71"/>
  <c r="J71"/>
  <c r="H71"/>
  <c r="Z70"/>
  <c r="N70"/>
  <c r="L70"/>
  <c r="J70"/>
  <c r="H70"/>
  <c r="Z69"/>
  <c r="H60"/>
  <c r="N69"/>
  <c r="L69"/>
  <c r="J69"/>
  <c r="H69"/>
  <c r="Z68"/>
  <c r="Z67"/>
  <c r="Z66"/>
  <c r="Z65"/>
  <c r="Z64"/>
  <c r="Z63"/>
  <c r="Z62"/>
  <c r="Z61"/>
  <c r="Z60"/>
  <c r="Z72" s="1"/>
  <c r="N60"/>
  <c r="T60" s="1"/>
  <c r="N68"/>
  <c r="N67"/>
  <c r="N66"/>
  <c r="N65"/>
  <c r="N64"/>
  <c r="N63"/>
  <c r="N62"/>
  <c r="N72" s="1"/>
  <c r="N61"/>
  <c r="L68"/>
  <c r="J68"/>
  <c r="H68"/>
  <c r="T68" s="1"/>
  <c r="AF68" s="1"/>
  <c r="L67"/>
  <c r="J67"/>
  <c r="H67"/>
  <c r="L66"/>
  <c r="J66"/>
  <c r="H66"/>
  <c r="L65"/>
  <c r="J65"/>
  <c r="H65"/>
  <c r="L64"/>
  <c r="J64"/>
  <c r="H64"/>
  <c r="L63"/>
  <c r="J63"/>
  <c r="H63"/>
  <c r="L62"/>
  <c r="J62"/>
  <c r="H62"/>
  <c r="L61"/>
  <c r="J61"/>
  <c r="H61"/>
  <c r="L60"/>
  <c r="J60"/>
  <c r="F60"/>
  <c r="R60" s="1"/>
  <c r="D60"/>
  <c r="P60" s="1"/>
  <c r="D9"/>
  <c r="W49"/>
  <c r="H49"/>
  <c r="E28"/>
  <c r="G34"/>
  <c r="F34"/>
  <c r="E34"/>
  <c r="D34"/>
  <c r="M60" i="10"/>
  <c r="E3" i="16"/>
  <c r="D3" i="7"/>
  <c r="T71" i="16" l="1"/>
  <c r="AF71" s="1"/>
  <c r="T70"/>
  <c r="AF70" s="1"/>
  <c r="T69"/>
  <c r="AF69" s="1"/>
  <c r="T67"/>
  <c r="AF67" s="1"/>
  <c r="T66"/>
  <c r="AF66" s="1"/>
  <c r="T65"/>
  <c r="AF65" s="1"/>
  <c r="T64"/>
  <c r="AF64" s="1"/>
  <c r="T63"/>
  <c r="AF63" s="1"/>
  <c r="T62"/>
  <c r="AF62" s="1"/>
  <c r="T61"/>
  <c r="AF61" s="1"/>
  <c r="AF60"/>
  <c r="O78" i="8"/>
  <c r="O39"/>
  <c r="D4" i="7"/>
  <c r="D4" i="10"/>
  <c r="B9" i="7"/>
  <c r="F25"/>
  <c r="D25"/>
  <c r="J56" i="10"/>
  <c r="D21"/>
  <c r="D35" l="1"/>
  <c r="D34"/>
  <c r="D33"/>
  <c r="D32"/>
  <c r="AF25"/>
  <c r="AF26" s="1"/>
  <c r="AF27" s="1"/>
  <c r="AF28" s="1"/>
  <c r="AF29" s="1"/>
  <c r="AF30" s="1"/>
  <c r="AF31" s="1"/>
  <c r="AF32" s="1"/>
  <c r="AF33" s="1"/>
  <c r="AF34" s="1"/>
  <c r="AF35" s="1"/>
  <c r="AF36" s="1"/>
  <c r="AE25"/>
  <c r="AE26" s="1"/>
  <c r="AE27" s="1"/>
  <c r="AE28" s="1"/>
  <c r="AE29" s="1"/>
  <c r="AE30" s="1"/>
  <c r="AE31" s="1"/>
  <c r="AE32" s="1"/>
  <c r="AE33" s="1"/>
  <c r="AE34" s="1"/>
  <c r="AE35" s="1"/>
  <c r="AE36" s="1"/>
  <c r="AD25"/>
  <c r="AD26" s="1"/>
  <c r="AD27" s="1"/>
  <c r="AD28" s="1"/>
  <c r="AD29" s="1"/>
  <c r="AD30" s="1"/>
  <c r="AD31" s="1"/>
  <c r="AD32" s="1"/>
  <c r="AD33" s="1"/>
  <c r="AD34" s="1"/>
  <c r="AD35" s="1"/>
  <c r="AD36" s="1"/>
  <c r="AC25"/>
  <c r="AC26" s="1"/>
  <c r="AC27" s="1"/>
  <c r="AC28" s="1"/>
  <c r="AC29" s="1"/>
  <c r="AC30" s="1"/>
  <c r="AC31" s="1"/>
  <c r="AC32" s="1"/>
  <c r="AC33" s="1"/>
  <c r="AC34" s="1"/>
  <c r="AC35" s="1"/>
  <c r="AC36" s="1"/>
  <c r="AB25"/>
  <c r="AB26" s="1"/>
  <c r="AB27" s="1"/>
  <c r="AB28" s="1"/>
  <c r="AB29" s="1"/>
  <c r="AB30" s="1"/>
  <c r="AB31" s="1"/>
  <c r="AB32" s="1"/>
  <c r="AB33" s="1"/>
  <c r="AB34" s="1"/>
  <c r="AB35" s="1"/>
  <c r="AB36" s="1"/>
  <c r="AA25"/>
  <c r="AA26" s="1"/>
  <c r="AA27" s="1"/>
  <c r="AA28" s="1"/>
  <c r="AA29" s="1"/>
  <c r="AA30" s="1"/>
  <c r="AA31" s="1"/>
  <c r="AA32" s="1"/>
  <c r="AA33" s="1"/>
  <c r="AA34" s="1"/>
  <c r="AA35" s="1"/>
  <c r="AA36" s="1"/>
  <c r="Z25"/>
  <c r="Z26" s="1"/>
  <c r="Z27" s="1"/>
  <c r="Z28" s="1"/>
  <c r="Z29" s="1"/>
  <c r="Z30" s="1"/>
  <c r="Z31" s="1"/>
  <c r="Z32" s="1"/>
  <c r="Z33" s="1"/>
  <c r="Z34" s="1"/>
  <c r="Z35" s="1"/>
  <c r="Z36" s="1"/>
  <c r="Y25"/>
  <c r="Y26" s="1"/>
  <c r="Y27" s="1"/>
  <c r="Y28" s="1"/>
  <c r="Y29" s="1"/>
  <c r="Y30" s="1"/>
  <c r="Y31" s="1"/>
  <c r="Y32" s="1"/>
  <c r="Y33" s="1"/>
  <c r="Y34" s="1"/>
  <c r="Y35" s="1"/>
  <c r="Y36" s="1"/>
  <c r="D29"/>
  <c r="D28"/>
  <c r="D27"/>
  <c r="D26"/>
  <c r="D30" s="1"/>
  <c r="K11" l="1"/>
  <c r="K10"/>
  <c r="K9"/>
  <c r="K7"/>
  <c r="K6"/>
  <c r="K5"/>
  <c r="K4"/>
  <c r="D9"/>
  <c r="D7"/>
  <c r="D5"/>
  <c r="H37"/>
  <c r="D37"/>
  <c r="H36"/>
  <c r="D36"/>
  <c r="D31"/>
  <c r="H35" i="6" l="1"/>
  <c r="H36"/>
  <c r="H37"/>
  <c r="H38"/>
  <c r="G35"/>
  <c r="G36"/>
  <c r="G37"/>
  <c r="G38"/>
  <c r="E35"/>
  <c r="E36"/>
  <c r="E37"/>
  <c r="E38"/>
  <c r="B35"/>
  <c r="B36"/>
  <c r="B37"/>
  <c r="B38"/>
  <c r="H34"/>
  <c r="G34"/>
  <c r="E34"/>
  <c r="B34"/>
  <c r="I18"/>
  <c r="I17"/>
  <c r="D12"/>
  <c r="G2" i="10" s="1"/>
  <c r="I11" i="6"/>
  <c r="V43" i="15"/>
  <c r="V3"/>
  <c r="DG5" i="13"/>
  <c r="CM426"/>
  <c r="CN426"/>
  <c r="CM427"/>
  <c r="CN427"/>
  <c r="CM428"/>
  <c r="CN428"/>
  <c r="CM431"/>
  <c r="CN431"/>
  <c r="CM432"/>
  <c r="CN432"/>
  <c r="CM433"/>
  <c r="CN433"/>
  <c r="CM434"/>
  <c r="CN434"/>
  <c r="CM435"/>
  <c r="CN435"/>
  <c r="CM436"/>
  <c r="CN436"/>
  <c r="CM437"/>
  <c r="CN437"/>
  <c r="CM438"/>
  <c r="CN438"/>
  <c r="CM439"/>
  <c r="CN439"/>
  <c r="CM440"/>
  <c r="CN440"/>
  <c r="CM441"/>
  <c r="CN441"/>
  <c r="CM442"/>
  <c r="CN442"/>
  <c r="CM443"/>
  <c r="CN443"/>
  <c r="CM444"/>
  <c r="CN444"/>
  <c r="CM445"/>
  <c r="CN445"/>
  <c r="CM446"/>
  <c r="CN446"/>
  <c r="CM447"/>
  <c r="CN447"/>
  <c r="CM448"/>
  <c r="CN448"/>
  <c r="CM449"/>
  <c r="CN449"/>
  <c r="CM450"/>
  <c r="CN450"/>
  <c r="CM451"/>
  <c r="CN451"/>
  <c r="CM452"/>
  <c r="CN452"/>
  <c r="CM453"/>
  <c r="CN453"/>
  <c r="CM454"/>
  <c r="CN454"/>
  <c r="BN426"/>
  <c r="BO426"/>
  <c r="BN427"/>
  <c r="BO427"/>
  <c r="BN428"/>
  <c r="BO428"/>
  <c r="BN431"/>
  <c r="BO431"/>
  <c r="BN432"/>
  <c r="BO432"/>
  <c r="BN433"/>
  <c r="BO433"/>
  <c r="BN434"/>
  <c r="BO434"/>
  <c r="BN435"/>
  <c r="BO435"/>
  <c r="BN436"/>
  <c r="BO436"/>
  <c r="BN437"/>
  <c r="BO437"/>
  <c r="BN438"/>
  <c r="BO438"/>
  <c r="BN439"/>
  <c r="BO439"/>
  <c r="BN440"/>
  <c r="BO440"/>
  <c r="BN441"/>
  <c r="BO441"/>
  <c r="BN442"/>
  <c r="BO442"/>
  <c r="BN443"/>
  <c r="BO443"/>
  <c r="BN444"/>
  <c r="BO444"/>
  <c r="BN445"/>
  <c r="BO445"/>
  <c r="BN446"/>
  <c r="BO446"/>
  <c r="BN447"/>
  <c r="BO447"/>
  <c r="BN448"/>
  <c r="BO448"/>
  <c r="BN449"/>
  <c r="BO449"/>
  <c r="BN450"/>
  <c r="BO450"/>
  <c r="BN451"/>
  <c r="BO451"/>
  <c r="BN452"/>
  <c r="BO452"/>
  <c r="BN453"/>
  <c r="BO453"/>
  <c r="BN454"/>
  <c r="BO454"/>
  <c r="CM389"/>
  <c r="CN389"/>
  <c r="CM390"/>
  <c r="CN390"/>
  <c r="CM391"/>
  <c r="CN391"/>
  <c r="CM392"/>
  <c r="CN392"/>
  <c r="CM393"/>
  <c r="CN393"/>
  <c r="CM394"/>
  <c r="CN394"/>
  <c r="CM395"/>
  <c r="CN395"/>
  <c r="CM396"/>
  <c r="CN396"/>
  <c r="CM397"/>
  <c r="CN397"/>
  <c r="CM398"/>
  <c r="CN398"/>
  <c r="CM399"/>
  <c r="CN399"/>
  <c r="CM400"/>
  <c r="CN400"/>
  <c r="CM401"/>
  <c r="CN401"/>
  <c r="CM402"/>
  <c r="CN402"/>
  <c r="CM403"/>
  <c r="CN403"/>
  <c r="CM404"/>
  <c r="CN404"/>
  <c r="CM405"/>
  <c r="CN405"/>
  <c r="CM406"/>
  <c r="CN406"/>
  <c r="CM407"/>
  <c r="CN407"/>
  <c r="CM408"/>
  <c r="CN408"/>
  <c r="CM409"/>
  <c r="CN409"/>
  <c r="CM410"/>
  <c r="CN410"/>
  <c r="CM411"/>
  <c r="CN411"/>
  <c r="CM412"/>
  <c r="CN412"/>
  <c r="CM413"/>
  <c r="CN413"/>
  <c r="CM414"/>
  <c r="CN414"/>
  <c r="CM415"/>
  <c r="CN415"/>
  <c r="CM416"/>
  <c r="CN416"/>
  <c r="BN389"/>
  <c r="BO389"/>
  <c r="BN390"/>
  <c r="BO390"/>
  <c r="BN391"/>
  <c r="BO391"/>
  <c r="BN392"/>
  <c r="BO392"/>
  <c r="BN393"/>
  <c r="BO393"/>
  <c r="BN394"/>
  <c r="BO394"/>
  <c r="BN395"/>
  <c r="BO395"/>
  <c r="BN396"/>
  <c r="BO396"/>
  <c r="BN397"/>
  <c r="BO397"/>
  <c r="BN398"/>
  <c r="BO398"/>
  <c r="BN399"/>
  <c r="BO399"/>
  <c r="BN400"/>
  <c r="BO400"/>
  <c r="BN401"/>
  <c r="BO401"/>
  <c r="BN402"/>
  <c r="BO402"/>
  <c r="BN403"/>
  <c r="BO403"/>
  <c r="BN404"/>
  <c r="BO404"/>
  <c r="BN405"/>
  <c r="BO405"/>
  <c r="BN406"/>
  <c r="BO406"/>
  <c r="BN407"/>
  <c r="BO407"/>
  <c r="BN408"/>
  <c r="BO408"/>
  <c r="BN409"/>
  <c r="BO409"/>
  <c r="BN410"/>
  <c r="BO410"/>
  <c r="BN411"/>
  <c r="BO411"/>
  <c r="BN412"/>
  <c r="BO412"/>
  <c r="BN413"/>
  <c r="BO413"/>
  <c r="BN414"/>
  <c r="BO414"/>
  <c r="BN415"/>
  <c r="BO415"/>
  <c r="BN416"/>
  <c r="BO416"/>
  <c r="CM352"/>
  <c r="CN352"/>
  <c r="CM353"/>
  <c r="CN353"/>
  <c r="CM354"/>
  <c r="CN354"/>
  <c r="CM355"/>
  <c r="CN355"/>
  <c r="CM356"/>
  <c r="CN356"/>
  <c r="CM357"/>
  <c r="CN357"/>
  <c r="CM358"/>
  <c r="CN358"/>
  <c r="CM359"/>
  <c r="CN359"/>
  <c r="CM360"/>
  <c r="CN360"/>
  <c r="CM361"/>
  <c r="CN361"/>
  <c r="CM362"/>
  <c r="CN362"/>
  <c r="CM363"/>
  <c r="CN363"/>
  <c r="CM364"/>
  <c r="CN364"/>
  <c r="CM365"/>
  <c r="CN365"/>
  <c r="CM366"/>
  <c r="CN366"/>
  <c r="CM367"/>
  <c r="CN367"/>
  <c r="CM368"/>
  <c r="CN368"/>
  <c r="CM369"/>
  <c r="CN369"/>
  <c r="CM370"/>
  <c r="CN370"/>
  <c r="CM371"/>
  <c r="CN371"/>
  <c r="CM372"/>
  <c r="CN372"/>
  <c r="CM373"/>
  <c r="CN373"/>
  <c r="CM374"/>
  <c r="CN374"/>
  <c r="CM375"/>
  <c r="CN375"/>
  <c r="CM376"/>
  <c r="CN376"/>
  <c r="CM377"/>
  <c r="CN377"/>
  <c r="CM378"/>
  <c r="CN378"/>
  <c r="BN352"/>
  <c r="BO352"/>
  <c r="BN353"/>
  <c r="BO353"/>
  <c r="BN354"/>
  <c r="BO354"/>
  <c r="BN355"/>
  <c r="BO355"/>
  <c r="BN356"/>
  <c r="BO356"/>
  <c r="BN357"/>
  <c r="BO357"/>
  <c r="BN358"/>
  <c r="BO358"/>
  <c r="BN359"/>
  <c r="BO359"/>
  <c r="BN360"/>
  <c r="BO360"/>
  <c r="BN361"/>
  <c r="BO361"/>
  <c r="BN362"/>
  <c r="BO362"/>
  <c r="BN363"/>
  <c r="BO363"/>
  <c r="BN364"/>
  <c r="BO364"/>
  <c r="BN365"/>
  <c r="BO365"/>
  <c r="BN366"/>
  <c r="BO366"/>
  <c r="BN367"/>
  <c r="BO367"/>
  <c r="BN368"/>
  <c r="BO368"/>
  <c r="BN369"/>
  <c r="BO369"/>
  <c r="BN370"/>
  <c r="BO370"/>
  <c r="BN371"/>
  <c r="BO371"/>
  <c r="BN372"/>
  <c r="BO372"/>
  <c r="BN373"/>
  <c r="BO373"/>
  <c r="BN374"/>
  <c r="BO374"/>
  <c r="BN375"/>
  <c r="BO375"/>
  <c r="BN376"/>
  <c r="BO376"/>
  <c r="BN377"/>
  <c r="BO377"/>
  <c r="BN378"/>
  <c r="BO378"/>
  <c r="CM312"/>
  <c r="CN312"/>
  <c r="CM315"/>
  <c r="CN315"/>
  <c r="CM316"/>
  <c r="CN316"/>
  <c r="CM317"/>
  <c r="CN317"/>
  <c r="CM318"/>
  <c r="CN318"/>
  <c r="CM319"/>
  <c r="CN319"/>
  <c r="CM320"/>
  <c r="CN320"/>
  <c r="CM321"/>
  <c r="CN321"/>
  <c r="CM322"/>
  <c r="CN322"/>
  <c r="CM323"/>
  <c r="CN323"/>
  <c r="CM324"/>
  <c r="CN324"/>
  <c r="CM325"/>
  <c r="CN325"/>
  <c r="CM326"/>
  <c r="CN326"/>
  <c r="CM327"/>
  <c r="CN327"/>
  <c r="CM328"/>
  <c r="CN328"/>
  <c r="CM329"/>
  <c r="CN329"/>
  <c r="CM330"/>
  <c r="CN330"/>
  <c r="CM331"/>
  <c r="CN331"/>
  <c r="CM332"/>
  <c r="CN332"/>
  <c r="CM333"/>
  <c r="CN333"/>
  <c r="CM334"/>
  <c r="CN334"/>
  <c r="CM335"/>
  <c r="CN335"/>
  <c r="CM336"/>
  <c r="CN336"/>
  <c r="CM337"/>
  <c r="CN337"/>
  <c r="CM338"/>
  <c r="CN338"/>
  <c r="CM339"/>
  <c r="CN339"/>
  <c r="CM340"/>
  <c r="CN340"/>
  <c r="BN312"/>
  <c r="BO312"/>
  <c r="BN315"/>
  <c r="BO315"/>
  <c r="BN316"/>
  <c r="BO316"/>
  <c r="BN317"/>
  <c r="BO317"/>
  <c r="BN318"/>
  <c r="BO318"/>
  <c r="BN319"/>
  <c r="BO319"/>
  <c r="BN320"/>
  <c r="BO320"/>
  <c r="BN321"/>
  <c r="BO321"/>
  <c r="BN322"/>
  <c r="BO322"/>
  <c r="BN323"/>
  <c r="BO323"/>
  <c r="BN324"/>
  <c r="BO324"/>
  <c r="BN325"/>
  <c r="BO325"/>
  <c r="BN326"/>
  <c r="BO326"/>
  <c r="BN327"/>
  <c r="BO327"/>
  <c r="BN328"/>
  <c r="BO328"/>
  <c r="BN329"/>
  <c r="BO329"/>
  <c r="BN330"/>
  <c r="BO330"/>
  <c r="BN331"/>
  <c r="BO331"/>
  <c r="BN332"/>
  <c r="BO332"/>
  <c r="BN333"/>
  <c r="BO333"/>
  <c r="BN334"/>
  <c r="BO334"/>
  <c r="BN335"/>
  <c r="BO335"/>
  <c r="BN336"/>
  <c r="BO336"/>
  <c r="BN337"/>
  <c r="BO337"/>
  <c r="BN338"/>
  <c r="BO338"/>
  <c r="BN339"/>
  <c r="BO339"/>
  <c r="BN340"/>
  <c r="BO340"/>
  <c r="CM276"/>
  <c r="CN276"/>
  <c r="CM277"/>
  <c r="CN277"/>
  <c r="CM278"/>
  <c r="CN278"/>
  <c r="CM279"/>
  <c r="CN279"/>
  <c r="CM280"/>
  <c r="CN280"/>
  <c r="CM281"/>
  <c r="CN281"/>
  <c r="CM282"/>
  <c r="CN282"/>
  <c r="CM283"/>
  <c r="CN283"/>
  <c r="CM284"/>
  <c r="CN284"/>
  <c r="CM285"/>
  <c r="CN285"/>
  <c r="CM286"/>
  <c r="CN286"/>
  <c r="CM287"/>
  <c r="CN287"/>
  <c r="CM288"/>
  <c r="CN288"/>
  <c r="CM289"/>
  <c r="CN289"/>
  <c r="CM290"/>
  <c r="CN290"/>
  <c r="CM291"/>
  <c r="CN291"/>
  <c r="CM292"/>
  <c r="CN292"/>
  <c r="CM293"/>
  <c r="CN293"/>
  <c r="CM294"/>
  <c r="CN294"/>
  <c r="CM295"/>
  <c r="CN295"/>
  <c r="CM296"/>
  <c r="CN296"/>
  <c r="CM297"/>
  <c r="CN297"/>
  <c r="CM298"/>
  <c r="CN298"/>
  <c r="CM299"/>
  <c r="CN299"/>
  <c r="CM300"/>
  <c r="CN300"/>
  <c r="CM301"/>
  <c r="CN301"/>
  <c r="CM302"/>
  <c r="CN302"/>
  <c r="BN276"/>
  <c r="BO276"/>
  <c r="BN277"/>
  <c r="BO277"/>
  <c r="BN278"/>
  <c r="BO278"/>
  <c r="BN279"/>
  <c r="BO279"/>
  <c r="BN280"/>
  <c r="BO280"/>
  <c r="BN281"/>
  <c r="BO281"/>
  <c r="BN282"/>
  <c r="BO282"/>
  <c r="BN283"/>
  <c r="BO283"/>
  <c r="BN284"/>
  <c r="BO284"/>
  <c r="BN285"/>
  <c r="BO285"/>
  <c r="BN286"/>
  <c r="BO286"/>
  <c r="BN287"/>
  <c r="BO287"/>
  <c r="BN288"/>
  <c r="BO288"/>
  <c r="BN289"/>
  <c r="BO289"/>
  <c r="BN290"/>
  <c r="BO290"/>
  <c r="BN291"/>
  <c r="BO291"/>
  <c r="BN292"/>
  <c r="BO292"/>
  <c r="BN293"/>
  <c r="BO293"/>
  <c r="BN294"/>
  <c r="BO294"/>
  <c r="BN295"/>
  <c r="BO295"/>
  <c r="BN296"/>
  <c r="BO296"/>
  <c r="BN297"/>
  <c r="BO297"/>
  <c r="BN298"/>
  <c r="BO298"/>
  <c r="BN299"/>
  <c r="BO299"/>
  <c r="BN300"/>
  <c r="BO300"/>
  <c r="BN301"/>
  <c r="BO301"/>
  <c r="BN302"/>
  <c r="BO302"/>
  <c r="CM237"/>
  <c r="CN237"/>
  <c r="CM238"/>
  <c r="CN238"/>
  <c r="CM239"/>
  <c r="CN239"/>
  <c r="CM240"/>
  <c r="CN240"/>
  <c r="CM241"/>
  <c r="CN241"/>
  <c r="CM242"/>
  <c r="CN242"/>
  <c r="CM243"/>
  <c r="CN243"/>
  <c r="CM244"/>
  <c r="CN244"/>
  <c r="CM245"/>
  <c r="CN245"/>
  <c r="CM246"/>
  <c r="CN246"/>
  <c r="CM247"/>
  <c r="CN247"/>
  <c r="CM248"/>
  <c r="CN248"/>
  <c r="CM249"/>
  <c r="CN249"/>
  <c r="CM250"/>
  <c r="CN250"/>
  <c r="CM251"/>
  <c r="CN251"/>
  <c r="CM252"/>
  <c r="CN252"/>
  <c r="CM253"/>
  <c r="CN253"/>
  <c r="CM254"/>
  <c r="CN254"/>
  <c r="CM255"/>
  <c r="CN255"/>
  <c r="CM256"/>
  <c r="CN256"/>
  <c r="CM257"/>
  <c r="CN257"/>
  <c r="CM258"/>
  <c r="CN258"/>
  <c r="CM259"/>
  <c r="CN259"/>
  <c r="CM260"/>
  <c r="CN260"/>
  <c r="CM261"/>
  <c r="CN261"/>
  <c r="CM262"/>
  <c r="CN262"/>
  <c r="CM263"/>
  <c r="CN263"/>
  <c r="CM264"/>
  <c r="CN264"/>
  <c r="CN234"/>
  <c r="CM234"/>
  <c r="BN237"/>
  <c r="BO237"/>
  <c r="BN238"/>
  <c r="BO238"/>
  <c r="BN239"/>
  <c r="BO239"/>
  <c r="BN240"/>
  <c r="BO240"/>
  <c r="BN241"/>
  <c r="BO241"/>
  <c r="BN242"/>
  <c r="BO242"/>
  <c r="BN243"/>
  <c r="BO243"/>
  <c r="BN244"/>
  <c r="BO244"/>
  <c r="BN245"/>
  <c r="BO245"/>
  <c r="BN246"/>
  <c r="BO246"/>
  <c r="BN247"/>
  <c r="BO247"/>
  <c r="BN248"/>
  <c r="BO248"/>
  <c r="BN249"/>
  <c r="BO249"/>
  <c r="BN250"/>
  <c r="BO250"/>
  <c r="BN251"/>
  <c r="BO251"/>
  <c r="BN252"/>
  <c r="BO252"/>
  <c r="BN253"/>
  <c r="BO253"/>
  <c r="BN254"/>
  <c r="BO254"/>
  <c r="BN255"/>
  <c r="BO255"/>
  <c r="BN256"/>
  <c r="BO256"/>
  <c r="BN257"/>
  <c r="BO257"/>
  <c r="BN258"/>
  <c r="BO258"/>
  <c r="BN259"/>
  <c r="BO259"/>
  <c r="BN260"/>
  <c r="BO260"/>
  <c r="BN261"/>
  <c r="BO261"/>
  <c r="BN262"/>
  <c r="BO262"/>
  <c r="BN263"/>
  <c r="BO263"/>
  <c r="BN264"/>
  <c r="BO264"/>
  <c r="BO234"/>
  <c r="BN234"/>
  <c r="CM198"/>
  <c r="CN198"/>
  <c r="CM201"/>
  <c r="CN201"/>
  <c r="CM202"/>
  <c r="CN202"/>
  <c r="CM203"/>
  <c r="CN203"/>
  <c r="CM204"/>
  <c r="CN204"/>
  <c r="CM205"/>
  <c r="CN205"/>
  <c r="CM206"/>
  <c r="CN206"/>
  <c r="CM207"/>
  <c r="CN207"/>
  <c r="CM208"/>
  <c r="CN208"/>
  <c r="CM209"/>
  <c r="CN209"/>
  <c r="CM210"/>
  <c r="CN210"/>
  <c r="CM211"/>
  <c r="CN211"/>
  <c r="CM212"/>
  <c r="CN212"/>
  <c r="CM213"/>
  <c r="CN213"/>
  <c r="CM214"/>
  <c r="CN214"/>
  <c r="CM215"/>
  <c r="CN215"/>
  <c r="CM216"/>
  <c r="CN216"/>
  <c r="CM217"/>
  <c r="CN217"/>
  <c r="CM218"/>
  <c r="CN218"/>
  <c r="CM219"/>
  <c r="CN219"/>
  <c r="CM220"/>
  <c r="CN220"/>
  <c r="CM221"/>
  <c r="CN221"/>
  <c r="CM222"/>
  <c r="CN222"/>
  <c r="CM223"/>
  <c r="CN223"/>
  <c r="CM224"/>
  <c r="CN224"/>
  <c r="CM225"/>
  <c r="CN225"/>
  <c r="CM226"/>
  <c r="CN226"/>
  <c r="BN198"/>
  <c r="BO198"/>
  <c r="BN201"/>
  <c r="BO201"/>
  <c r="BN202"/>
  <c r="BO202"/>
  <c r="BN203"/>
  <c r="BO203"/>
  <c r="BN204"/>
  <c r="BO204"/>
  <c r="BN205"/>
  <c r="BO205"/>
  <c r="BN206"/>
  <c r="BO206"/>
  <c r="BN207"/>
  <c r="BO207"/>
  <c r="BN208"/>
  <c r="BO208"/>
  <c r="BN209"/>
  <c r="BO209"/>
  <c r="BN210"/>
  <c r="BO210"/>
  <c r="BN211"/>
  <c r="BO211"/>
  <c r="BN212"/>
  <c r="BO212"/>
  <c r="BN213"/>
  <c r="BO213"/>
  <c r="BN214"/>
  <c r="BO214"/>
  <c r="BN215"/>
  <c r="BO215"/>
  <c r="BN216"/>
  <c r="BO216"/>
  <c r="BN217"/>
  <c r="BO217"/>
  <c r="BN218"/>
  <c r="BO218"/>
  <c r="BN219"/>
  <c r="BO219"/>
  <c r="BN220"/>
  <c r="BO220"/>
  <c r="BN221"/>
  <c r="BO221"/>
  <c r="BN222"/>
  <c r="BO222"/>
  <c r="BN223"/>
  <c r="BO223"/>
  <c r="BN224"/>
  <c r="BO224"/>
  <c r="BN225"/>
  <c r="BO225"/>
  <c r="BN226"/>
  <c r="BO226"/>
  <c r="CM161"/>
  <c r="CN161"/>
  <c r="CM162"/>
  <c r="CN162"/>
  <c r="CM163"/>
  <c r="CN163"/>
  <c r="CM164"/>
  <c r="CN164"/>
  <c r="CM165"/>
  <c r="CN165"/>
  <c r="CM166"/>
  <c r="CN166"/>
  <c r="CM167"/>
  <c r="CN167"/>
  <c r="CM168"/>
  <c r="CN168"/>
  <c r="CM169"/>
  <c r="CN169"/>
  <c r="CM170"/>
  <c r="CN170"/>
  <c r="CM171"/>
  <c r="CN171"/>
  <c r="CM172"/>
  <c r="CN172"/>
  <c r="CM173"/>
  <c r="CN173"/>
  <c r="CM174"/>
  <c r="CN174"/>
  <c r="CM175"/>
  <c r="CN175"/>
  <c r="CM176"/>
  <c r="CN176"/>
  <c r="CM177"/>
  <c r="CN177"/>
  <c r="CM178"/>
  <c r="CN178"/>
  <c r="CM179"/>
  <c r="CN179"/>
  <c r="CM180"/>
  <c r="CN180"/>
  <c r="CM181"/>
  <c r="CN181"/>
  <c r="CM182"/>
  <c r="CN182"/>
  <c r="CM183"/>
  <c r="CN183"/>
  <c r="CM184"/>
  <c r="CN184"/>
  <c r="CM185"/>
  <c r="CN185"/>
  <c r="CM186"/>
  <c r="CN186"/>
  <c r="CM187"/>
  <c r="CN187"/>
  <c r="CM188"/>
  <c r="CN188"/>
  <c r="BN161"/>
  <c r="BO161"/>
  <c r="BN162"/>
  <c r="BO162"/>
  <c r="BN163"/>
  <c r="BO163"/>
  <c r="BN164"/>
  <c r="BO164"/>
  <c r="BN165"/>
  <c r="BO165"/>
  <c r="BN166"/>
  <c r="BO166"/>
  <c r="BN167"/>
  <c r="BO167"/>
  <c r="BN168"/>
  <c r="BO168"/>
  <c r="BN169"/>
  <c r="BO169"/>
  <c r="BN170"/>
  <c r="BO170"/>
  <c r="BN171"/>
  <c r="BO171"/>
  <c r="BN172"/>
  <c r="BO172"/>
  <c r="BN173"/>
  <c r="BO173"/>
  <c r="BN174"/>
  <c r="BO174"/>
  <c r="BN175"/>
  <c r="BO175"/>
  <c r="BN176"/>
  <c r="BO176"/>
  <c r="BN177"/>
  <c r="BO177"/>
  <c r="BN178"/>
  <c r="BO178"/>
  <c r="BN179"/>
  <c r="BO179"/>
  <c r="BN180"/>
  <c r="BO180"/>
  <c r="BN181"/>
  <c r="BO181"/>
  <c r="BN182"/>
  <c r="BO182"/>
  <c r="BN183"/>
  <c r="BO183"/>
  <c r="BN184"/>
  <c r="BO184"/>
  <c r="BN185"/>
  <c r="BO185"/>
  <c r="BN186"/>
  <c r="BO186"/>
  <c r="BN187"/>
  <c r="BO187"/>
  <c r="BN188"/>
  <c r="BO188"/>
  <c r="CM121"/>
  <c r="CN121"/>
  <c r="CM125"/>
  <c r="CN125"/>
  <c r="CM126"/>
  <c r="CN126"/>
  <c r="CM127"/>
  <c r="CN127"/>
  <c r="CM128"/>
  <c r="CN128"/>
  <c r="CM129"/>
  <c r="CN129"/>
  <c r="CM130"/>
  <c r="CN130"/>
  <c r="CM131"/>
  <c r="CN131"/>
  <c r="CM132"/>
  <c r="CN132"/>
  <c r="CM133"/>
  <c r="CN133"/>
  <c r="CM134"/>
  <c r="CN134"/>
  <c r="CM135"/>
  <c r="CN135"/>
  <c r="CM136"/>
  <c r="CN136"/>
  <c r="CM137"/>
  <c r="CN137"/>
  <c r="CM138"/>
  <c r="CN138"/>
  <c r="CM139"/>
  <c r="CN139"/>
  <c r="CM140"/>
  <c r="CN140"/>
  <c r="CM141"/>
  <c r="CN141"/>
  <c r="CM142"/>
  <c r="CN142"/>
  <c r="CM143"/>
  <c r="CN143"/>
  <c r="CM144"/>
  <c r="CN144"/>
  <c r="CM145"/>
  <c r="CN145"/>
  <c r="CM146"/>
  <c r="CN146"/>
  <c r="CM147"/>
  <c r="CN147"/>
  <c r="CM148"/>
  <c r="CN148"/>
  <c r="CM149"/>
  <c r="CN149"/>
  <c r="CM150"/>
  <c r="CN150"/>
  <c r="BN121"/>
  <c r="BO121"/>
  <c r="BO125"/>
  <c r="BN126"/>
  <c r="BO126"/>
  <c r="BN127"/>
  <c r="BO127"/>
  <c r="BN128"/>
  <c r="BO128"/>
  <c r="BN129"/>
  <c r="BO129"/>
  <c r="BN130"/>
  <c r="BO130"/>
  <c r="BN131"/>
  <c r="BO131"/>
  <c r="BN132"/>
  <c r="BO132"/>
  <c r="BN133"/>
  <c r="BO133"/>
  <c r="BN134"/>
  <c r="BO134"/>
  <c r="BN135"/>
  <c r="BO135"/>
  <c r="BN136"/>
  <c r="BO136"/>
  <c r="BN137"/>
  <c r="BO137"/>
  <c r="BN138"/>
  <c r="BO138"/>
  <c r="BN139"/>
  <c r="BO139"/>
  <c r="BN140"/>
  <c r="BO140"/>
  <c r="BN141"/>
  <c r="BO141"/>
  <c r="BN142"/>
  <c r="BO142"/>
  <c r="BN143"/>
  <c r="BO143"/>
  <c r="BN144"/>
  <c r="BO144"/>
  <c r="BN145"/>
  <c r="BO145"/>
  <c r="BN146"/>
  <c r="BO146"/>
  <c r="BN147"/>
  <c r="BO147"/>
  <c r="BN148"/>
  <c r="BO148"/>
  <c r="BN149"/>
  <c r="BO149"/>
  <c r="BN150"/>
  <c r="BO150"/>
  <c r="CM83"/>
  <c r="CN83"/>
  <c r="CM84"/>
  <c r="CN84"/>
  <c r="CM85"/>
  <c r="CN85"/>
  <c r="CM86"/>
  <c r="CN86"/>
  <c r="CM87"/>
  <c r="CN87"/>
  <c r="CM88"/>
  <c r="CN88"/>
  <c r="CM89"/>
  <c r="CN89"/>
  <c r="CM90"/>
  <c r="CN90"/>
  <c r="CM91"/>
  <c r="CN91"/>
  <c r="CM92"/>
  <c r="CN92"/>
  <c r="CM93"/>
  <c r="CN93"/>
  <c r="CM94"/>
  <c r="CN94"/>
  <c r="CM95"/>
  <c r="CN95"/>
  <c r="CM96"/>
  <c r="CN96"/>
  <c r="CM97"/>
  <c r="CN97"/>
  <c r="CM98"/>
  <c r="CN98"/>
  <c r="CM99"/>
  <c r="CN99"/>
  <c r="CM100"/>
  <c r="CN100"/>
  <c r="CM101"/>
  <c r="CN101"/>
  <c r="CM102"/>
  <c r="CN102"/>
  <c r="CM103"/>
  <c r="CN103"/>
  <c r="CM104"/>
  <c r="CN104"/>
  <c r="CM105"/>
  <c r="CN105"/>
  <c r="CM106"/>
  <c r="CN106"/>
  <c r="CM107"/>
  <c r="CN107"/>
  <c r="CM108"/>
  <c r="CN108"/>
  <c r="CM109"/>
  <c r="CN109"/>
  <c r="CM110"/>
  <c r="CN110"/>
  <c r="CM111"/>
  <c r="CN111"/>
  <c r="CM112"/>
  <c r="CN112"/>
  <c r="CN82"/>
  <c r="CN113" s="1"/>
  <c r="CM82"/>
  <c r="CM113" s="1"/>
  <c r="BN83"/>
  <c r="BO83"/>
  <c r="BN84"/>
  <c r="BO84"/>
  <c r="BN85"/>
  <c r="BO85"/>
  <c r="BN86"/>
  <c r="BO86"/>
  <c r="BN87"/>
  <c r="BO87"/>
  <c r="BN88"/>
  <c r="BO88"/>
  <c r="BN89"/>
  <c r="BO89"/>
  <c r="BN90"/>
  <c r="BO90"/>
  <c r="BN91"/>
  <c r="BO91"/>
  <c r="BN92"/>
  <c r="BO92"/>
  <c r="BN93"/>
  <c r="BO93"/>
  <c r="BN94"/>
  <c r="BO94"/>
  <c r="BN95"/>
  <c r="BO95"/>
  <c r="BN96"/>
  <c r="BO96"/>
  <c r="BN97"/>
  <c r="BO97"/>
  <c r="BN98"/>
  <c r="BO98"/>
  <c r="BN99"/>
  <c r="BO99"/>
  <c r="BN100"/>
  <c r="BO100"/>
  <c r="BN101"/>
  <c r="BO101"/>
  <c r="BN102"/>
  <c r="BO102"/>
  <c r="BN103"/>
  <c r="BO103"/>
  <c r="BN104"/>
  <c r="BO104"/>
  <c r="BN105"/>
  <c r="BO105"/>
  <c r="BN106"/>
  <c r="BO106"/>
  <c r="BN107"/>
  <c r="BO107"/>
  <c r="BN108"/>
  <c r="BO108"/>
  <c r="BN109"/>
  <c r="BO109"/>
  <c r="BN110"/>
  <c r="BO110"/>
  <c r="BN111"/>
  <c r="BO111"/>
  <c r="BN112"/>
  <c r="BO112"/>
  <c r="BO82"/>
  <c r="BO113" s="1"/>
  <c r="BN82"/>
  <c r="CM45"/>
  <c r="CN45"/>
  <c r="CM46"/>
  <c r="CN46"/>
  <c r="CM47"/>
  <c r="CN47"/>
  <c r="CM48"/>
  <c r="CN48"/>
  <c r="CM49"/>
  <c r="CN49"/>
  <c r="CM50"/>
  <c r="CN50"/>
  <c r="CM51"/>
  <c r="CN51"/>
  <c r="CM52"/>
  <c r="CN52"/>
  <c r="CM53"/>
  <c r="CN53"/>
  <c r="CM54"/>
  <c r="CN54"/>
  <c r="CM55"/>
  <c r="CN55"/>
  <c r="CM56"/>
  <c r="CN56"/>
  <c r="CM57"/>
  <c r="CN57"/>
  <c r="CM58"/>
  <c r="CN58"/>
  <c r="CM59"/>
  <c r="CN59"/>
  <c r="CM60"/>
  <c r="CN60"/>
  <c r="CM61"/>
  <c r="CN61"/>
  <c r="CM62"/>
  <c r="CN62"/>
  <c r="CM63"/>
  <c r="CN63"/>
  <c r="CM64"/>
  <c r="CN64"/>
  <c r="CM65"/>
  <c r="CN65"/>
  <c r="CM66"/>
  <c r="CN66"/>
  <c r="CM67"/>
  <c r="CN67"/>
  <c r="CM68"/>
  <c r="CN68"/>
  <c r="CM69"/>
  <c r="CN69"/>
  <c r="CM70"/>
  <c r="CN70"/>
  <c r="CM71"/>
  <c r="CN71"/>
  <c r="CM72"/>
  <c r="CN72"/>
  <c r="CM73"/>
  <c r="CN73"/>
  <c r="CM74"/>
  <c r="CN74"/>
  <c r="CN44"/>
  <c r="CM44"/>
  <c r="CM75" s="1"/>
  <c r="BN45"/>
  <c r="BO45"/>
  <c r="BN46"/>
  <c r="BO46"/>
  <c r="BN47"/>
  <c r="BO47"/>
  <c r="BN48"/>
  <c r="BO48"/>
  <c r="BN49"/>
  <c r="BO49"/>
  <c r="BN50"/>
  <c r="BO50"/>
  <c r="BN51"/>
  <c r="BO51"/>
  <c r="BN52"/>
  <c r="BO52"/>
  <c r="BN53"/>
  <c r="BO53"/>
  <c r="BN54"/>
  <c r="BO54"/>
  <c r="BN55"/>
  <c r="BO55"/>
  <c r="BN56"/>
  <c r="BO56"/>
  <c r="BN57"/>
  <c r="BO57"/>
  <c r="BN58"/>
  <c r="BO58"/>
  <c r="BN59"/>
  <c r="BO59"/>
  <c r="BN60"/>
  <c r="BO60"/>
  <c r="BN61"/>
  <c r="BO61"/>
  <c r="BN62"/>
  <c r="BO62"/>
  <c r="BN63"/>
  <c r="BO63"/>
  <c r="BN64"/>
  <c r="BO64"/>
  <c r="BN65"/>
  <c r="BO65"/>
  <c r="BN66"/>
  <c r="BO66"/>
  <c r="BN67"/>
  <c r="BO67"/>
  <c r="BN68"/>
  <c r="BO68"/>
  <c r="BN69"/>
  <c r="BO69"/>
  <c r="BN70"/>
  <c r="BO70"/>
  <c r="BN71"/>
  <c r="BO71"/>
  <c r="BN72"/>
  <c r="BO72"/>
  <c r="BN73"/>
  <c r="BO73"/>
  <c r="BN74"/>
  <c r="BO74"/>
  <c r="BO44"/>
  <c r="BN44"/>
  <c r="BN75" s="1"/>
  <c r="CO454"/>
  <c r="BP454"/>
  <c r="CO453"/>
  <c r="BP453"/>
  <c r="CO452"/>
  <c r="BP452"/>
  <c r="CO451"/>
  <c r="BP451"/>
  <c r="CO450"/>
  <c r="BP450"/>
  <c r="CO449"/>
  <c r="BP449"/>
  <c r="CO448"/>
  <c r="BP448"/>
  <c r="CO447"/>
  <c r="BP447"/>
  <c r="CO446"/>
  <c r="BP446"/>
  <c r="CO445"/>
  <c r="BP445"/>
  <c r="CO444"/>
  <c r="BP444"/>
  <c r="CO443"/>
  <c r="BP443"/>
  <c r="CO442"/>
  <c r="BP442"/>
  <c r="CO441"/>
  <c r="BP441"/>
  <c r="CO440"/>
  <c r="BP440"/>
  <c r="CO439"/>
  <c r="BP439"/>
  <c r="CO438"/>
  <c r="BP438"/>
  <c r="CO437"/>
  <c r="BP437"/>
  <c r="CO436"/>
  <c r="BP436"/>
  <c r="CO435"/>
  <c r="BP435"/>
  <c r="CO434"/>
  <c r="BP434"/>
  <c r="CO433"/>
  <c r="BP433"/>
  <c r="CO432"/>
  <c r="BP432"/>
  <c r="CO431"/>
  <c r="BP431"/>
  <c r="CO427"/>
  <c r="BP427"/>
  <c r="CO426"/>
  <c r="BP426"/>
  <c r="DB424"/>
  <c r="CC424"/>
  <c r="CO416"/>
  <c r="BP416"/>
  <c r="CO415"/>
  <c r="BP415"/>
  <c r="CO414"/>
  <c r="BP414"/>
  <c r="CO413"/>
  <c r="BP413"/>
  <c r="CO412"/>
  <c r="BP412"/>
  <c r="CO411"/>
  <c r="BP411"/>
  <c r="CO410"/>
  <c r="BP410"/>
  <c r="CO409"/>
  <c r="BP409"/>
  <c r="CO408"/>
  <c r="BP408"/>
  <c r="CO407"/>
  <c r="BP407"/>
  <c r="CO406"/>
  <c r="BP406"/>
  <c r="CO405"/>
  <c r="BP405"/>
  <c r="CO404"/>
  <c r="BP404"/>
  <c r="CO403"/>
  <c r="BP403"/>
  <c r="CO402"/>
  <c r="BP402"/>
  <c r="CO401"/>
  <c r="BP401"/>
  <c r="CO400"/>
  <c r="BP400"/>
  <c r="CO399"/>
  <c r="BP399"/>
  <c r="CO398"/>
  <c r="BP398"/>
  <c r="CO397"/>
  <c r="BP397"/>
  <c r="CO396"/>
  <c r="BP396"/>
  <c r="CO395"/>
  <c r="BP395"/>
  <c r="CO394"/>
  <c r="BP394"/>
  <c r="CO393"/>
  <c r="BP393"/>
  <c r="CO392"/>
  <c r="BP392"/>
  <c r="CO391"/>
  <c r="BP391"/>
  <c r="CO390"/>
  <c r="CO389"/>
  <c r="BP389"/>
  <c r="DB386"/>
  <c r="CC386"/>
  <c r="CO378"/>
  <c r="BP378"/>
  <c r="CO377"/>
  <c r="BP377"/>
  <c r="CO376"/>
  <c r="BP376"/>
  <c r="CO375"/>
  <c r="BP375"/>
  <c r="CO374"/>
  <c r="BP374"/>
  <c r="CO373"/>
  <c r="BP373"/>
  <c r="CO372"/>
  <c r="BP372"/>
  <c r="CO371"/>
  <c r="BP371"/>
  <c r="CO370"/>
  <c r="BP370"/>
  <c r="CO369"/>
  <c r="BP369"/>
  <c r="CO368"/>
  <c r="BP368"/>
  <c r="CO367"/>
  <c r="BP367"/>
  <c r="CO366"/>
  <c r="BP366"/>
  <c r="CO365"/>
  <c r="BP365"/>
  <c r="CO364"/>
  <c r="BP364"/>
  <c r="CO363"/>
  <c r="BP363"/>
  <c r="CO362"/>
  <c r="CO361"/>
  <c r="CO360"/>
  <c r="BP360"/>
  <c r="CO359"/>
  <c r="CO358"/>
  <c r="CO357"/>
  <c r="BP357"/>
  <c r="CO356"/>
  <c r="CO355"/>
  <c r="CO354"/>
  <c r="CO353"/>
  <c r="BP353"/>
  <c r="CO352"/>
  <c r="DB348"/>
  <c r="CC348"/>
  <c r="CO340"/>
  <c r="BP340"/>
  <c r="CO339"/>
  <c r="BP339"/>
  <c r="CO338"/>
  <c r="BP338"/>
  <c r="CO337"/>
  <c r="BP337"/>
  <c r="CO336"/>
  <c r="BP336"/>
  <c r="CO335"/>
  <c r="BP335"/>
  <c r="CO334"/>
  <c r="BP334"/>
  <c r="CO333"/>
  <c r="BP333"/>
  <c r="CO332"/>
  <c r="BP332"/>
  <c r="CO331"/>
  <c r="BP331"/>
  <c r="CO330"/>
  <c r="BP330"/>
  <c r="CO329"/>
  <c r="BP329"/>
  <c r="CO328"/>
  <c r="BP328"/>
  <c r="CO327"/>
  <c r="BP327"/>
  <c r="CO326"/>
  <c r="BP326"/>
  <c r="CO325"/>
  <c r="BP325"/>
  <c r="CO324"/>
  <c r="BP324"/>
  <c r="CO323"/>
  <c r="BP323"/>
  <c r="CO322"/>
  <c r="BP322"/>
  <c r="CO321"/>
  <c r="BP321"/>
  <c r="CO320"/>
  <c r="BP320"/>
  <c r="BP319"/>
  <c r="BP318"/>
  <c r="BP317"/>
  <c r="BP316"/>
  <c r="BP315"/>
  <c r="CO312"/>
  <c r="BP312"/>
  <c r="DB310"/>
  <c r="CC310"/>
  <c r="CO302"/>
  <c r="BP302"/>
  <c r="CO300"/>
  <c r="BP300"/>
  <c r="CO299"/>
  <c r="BP299"/>
  <c r="CO298"/>
  <c r="BP298"/>
  <c r="CO297"/>
  <c r="BP297"/>
  <c r="CO296"/>
  <c r="BP296"/>
  <c r="CO295"/>
  <c r="BP295"/>
  <c r="CO294"/>
  <c r="BP294"/>
  <c r="CO293"/>
  <c r="BP293"/>
  <c r="CO292"/>
  <c r="BP292"/>
  <c r="CO291"/>
  <c r="BP291"/>
  <c r="CO290"/>
  <c r="BP290"/>
  <c r="CO289"/>
  <c r="BP289"/>
  <c r="CO288"/>
  <c r="BP288"/>
  <c r="CO287"/>
  <c r="BP287"/>
  <c r="CO286"/>
  <c r="BP286"/>
  <c r="CO285"/>
  <c r="BP285"/>
  <c r="CO284"/>
  <c r="BP284"/>
  <c r="CO283"/>
  <c r="BP283"/>
  <c r="CO282"/>
  <c r="BP282"/>
  <c r="BP281"/>
  <c r="BP280"/>
  <c r="BP279"/>
  <c r="BP278"/>
  <c r="BP277"/>
  <c r="BP276"/>
  <c r="DB272"/>
  <c r="CC272"/>
  <c r="CO264"/>
  <c r="BP264"/>
  <c r="CO263"/>
  <c r="BP263"/>
  <c r="CO262"/>
  <c r="BP262"/>
  <c r="CO261"/>
  <c r="BP261"/>
  <c r="CO260"/>
  <c r="BP260"/>
  <c r="CO259"/>
  <c r="BP259"/>
  <c r="CO258"/>
  <c r="BP258"/>
  <c r="CO257"/>
  <c r="BP257"/>
  <c r="CO256"/>
  <c r="BP256"/>
  <c r="CO255"/>
  <c r="BP255"/>
  <c r="CO254"/>
  <c r="BP254"/>
  <c r="CO253"/>
  <c r="BP253"/>
  <c r="CO252"/>
  <c r="BP252"/>
  <c r="CO251"/>
  <c r="BP251"/>
  <c r="CO250"/>
  <c r="BP250"/>
  <c r="CO249"/>
  <c r="BP249"/>
  <c r="CO248"/>
  <c r="BP248"/>
  <c r="CO247"/>
  <c r="BP247"/>
  <c r="CO246"/>
  <c r="BP246"/>
  <c r="CO245"/>
  <c r="BP245"/>
  <c r="CO244"/>
  <c r="BP244"/>
  <c r="CO243"/>
  <c r="CO242"/>
  <c r="CO241"/>
  <c r="CO240"/>
  <c r="CO239"/>
  <c r="CO238"/>
  <c r="CO237"/>
  <c r="DB234"/>
  <c r="CO234"/>
  <c r="CC234"/>
  <c r="BP234"/>
  <c r="CO226"/>
  <c r="BP226"/>
  <c r="CO225"/>
  <c r="BP225"/>
  <c r="CO224"/>
  <c r="BP224"/>
  <c r="CO223"/>
  <c r="BP223"/>
  <c r="CO222"/>
  <c r="BP222"/>
  <c r="CO221"/>
  <c r="BP221"/>
  <c r="CO220"/>
  <c r="BP220"/>
  <c r="CO219"/>
  <c r="BP219"/>
  <c r="CO218"/>
  <c r="BP218"/>
  <c r="CO217"/>
  <c r="BP217"/>
  <c r="CO216"/>
  <c r="BP216"/>
  <c r="CO215"/>
  <c r="BP215"/>
  <c r="CO214"/>
  <c r="BP214"/>
  <c r="CO213"/>
  <c r="BP213"/>
  <c r="CO212"/>
  <c r="BP212"/>
  <c r="CO211"/>
  <c r="BP211"/>
  <c r="CO210"/>
  <c r="BP210"/>
  <c r="CO209"/>
  <c r="BP209"/>
  <c r="CO208"/>
  <c r="BP208"/>
  <c r="CO207"/>
  <c r="BP207"/>
  <c r="CO206"/>
  <c r="BP206"/>
  <c r="CO205"/>
  <c r="BP205"/>
  <c r="CO204"/>
  <c r="BP204"/>
  <c r="CO203"/>
  <c r="BP203"/>
  <c r="CO202"/>
  <c r="BP202"/>
  <c r="CO201"/>
  <c r="BP201"/>
  <c r="CO198"/>
  <c r="BP198"/>
  <c r="DB196"/>
  <c r="CC196"/>
  <c r="CO188"/>
  <c r="BP188"/>
  <c r="CO187"/>
  <c r="BP187"/>
  <c r="CO186"/>
  <c r="BP186"/>
  <c r="CO185"/>
  <c r="BP185"/>
  <c r="CO184"/>
  <c r="BP184"/>
  <c r="CO183"/>
  <c r="BP183"/>
  <c r="CO182"/>
  <c r="BP182"/>
  <c r="CO181"/>
  <c r="BP181"/>
  <c r="CO180"/>
  <c r="BP180"/>
  <c r="CO179"/>
  <c r="BP179"/>
  <c r="CO178"/>
  <c r="BP178"/>
  <c r="CO177"/>
  <c r="BP177"/>
  <c r="CO176"/>
  <c r="BP176"/>
  <c r="CO175"/>
  <c r="BP175"/>
  <c r="CO174"/>
  <c r="BP174"/>
  <c r="CO173"/>
  <c r="BP173"/>
  <c r="CO172"/>
  <c r="BP172"/>
  <c r="CO171"/>
  <c r="BP171"/>
  <c r="CO170"/>
  <c r="BP170"/>
  <c r="CO169"/>
  <c r="BP169"/>
  <c r="CO168"/>
  <c r="BP168"/>
  <c r="CO167"/>
  <c r="BP167"/>
  <c r="CO166"/>
  <c r="BP166"/>
  <c r="CO165"/>
  <c r="BP165"/>
  <c r="CO164"/>
  <c r="BP164"/>
  <c r="CO163"/>
  <c r="BP163"/>
  <c r="CO162"/>
  <c r="CO161"/>
  <c r="BP161"/>
  <c r="DB158"/>
  <c r="CC158"/>
  <c r="CO150"/>
  <c r="BP150"/>
  <c r="CO149"/>
  <c r="BP149"/>
  <c r="CO148"/>
  <c r="BP148"/>
  <c r="CO147"/>
  <c r="BP147"/>
  <c r="CO146"/>
  <c r="BP146"/>
  <c r="CO145"/>
  <c r="BP145"/>
  <c r="CO144"/>
  <c r="BP144"/>
  <c r="CO143"/>
  <c r="BP143"/>
  <c r="CO142"/>
  <c r="BP142"/>
  <c r="CO141"/>
  <c r="BP141"/>
  <c r="CO140"/>
  <c r="BP140"/>
  <c r="CO139"/>
  <c r="BP139"/>
  <c r="CO138"/>
  <c r="BP138"/>
  <c r="CO137"/>
  <c r="BP137"/>
  <c r="CO136"/>
  <c r="BP136"/>
  <c r="CO135"/>
  <c r="BP135"/>
  <c r="CO134"/>
  <c r="BP134"/>
  <c r="CO133"/>
  <c r="BP133"/>
  <c r="CO132"/>
  <c r="BP132"/>
  <c r="CO131"/>
  <c r="BP131"/>
  <c r="CO130"/>
  <c r="BP130"/>
  <c r="CO129"/>
  <c r="BP129"/>
  <c r="CO128"/>
  <c r="BP128"/>
  <c r="CO127"/>
  <c r="BP127"/>
  <c r="BP126"/>
  <c r="CO121"/>
  <c r="BP121"/>
  <c r="DB120"/>
  <c r="CC120"/>
  <c r="CO112"/>
  <c r="BP112"/>
  <c r="CA112" s="1"/>
  <c r="CO111"/>
  <c r="BP111"/>
  <c r="CA111" s="1"/>
  <c r="CO110"/>
  <c r="BP110"/>
  <c r="CA110" s="1"/>
  <c r="CO109"/>
  <c r="BP109"/>
  <c r="CA109" s="1"/>
  <c r="CO108"/>
  <c r="BP108"/>
  <c r="CA108" s="1"/>
  <c r="CO107"/>
  <c r="BP107"/>
  <c r="CA107" s="1"/>
  <c r="CO106"/>
  <c r="BP106"/>
  <c r="CA106" s="1"/>
  <c r="CO105"/>
  <c r="BP105"/>
  <c r="CA105" s="1"/>
  <c r="CO104"/>
  <c r="BP104"/>
  <c r="CA104" s="1"/>
  <c r="CO103"/>
  <c r="BP103"/>
  <c r="CA103" s="1"/>
  <c r="CO102"/>
  <c r="BP102"/>
  <c r="CA102" s="1"/>
  <c r="CO101"/>
  <c r="BP101"/>
  <c r="CA101" s="1"/>
  <c r="CO100"/>
  <c r="BP100"/>
  <c r="CA100" s="1"/>
  <c r="CO99"/>
  <c r="BP99"/>
  <c r="CA99" s="1"/>
  <c r="CO98"/>
  <c r="BP98"/>
  <c r="CA98" s="1"/>
  <c r="CO97"/>
  <c r="BP97"/>
  <c r="CA97" s="1"/>
  <c r="CO96"/>
  <c r="BP96"/>
  <c r="CA96" s="1"/>
  <c r="CO95"/>
  <c r="BP95"/>
  <c r="CA95" s="1"/>
  <c r="CO94"/>
  <c r="BP94"/>
  <c r="CA94" s="1"/>
  <c r="CO93"/>
  <c r="BP93"/>
  <c r="CA93" s="1"/>
  <c r="CO92"/>
  <c r="BP92"/>
  <c r="CA92" s="1"/>
  <c r="CO91"/>
  <c r="BP91"/>
  <c r="CA91" s="1"/>
  <c r="CO90"/>
  <c r="BP90"/>
  <c r="CA90" s="1"/>
  <c r="CO89"/>
  <c r="BP89"/>
  <c r="CA89" s="1"/>
  <c r="CO88"/>
  <c r="BP88"/>
  <c r="CA88" s="1"/>
  <c r="CO87"/>
  <c r="BP87"/>
  <c r="CA87" s="1"/>
  <c r="CO86"/>
  <c r="CO85"/>
  <c r="BP85"/>
  <c r="CA85" s="1"/>
  <c r="CO84"/>
  <c r="BP84"/>
  <c r="CA84" s="1"/>
  <c r="CO83"/>
  <c r="CZ83" s="1"/>
  <c r="BP83"/>
  <c r="BU83" s="1"/>
  <c r="DB82"/>
  <c r="CO82"/>
  <c r="CC82"/>
  <c r="BP82"/>
  <c r="CO74"/>
  <c r="CZ74" s="1"/>
  <c r="BP74"/>
  <c r="CA74" s="1"/>
  <c r="CO73"/>
  <c r="CT73" s="1"/>
  <c r="BP73"/>
  <c r="CA73" s="1"/>
  <c r="CO72"/>
  <c r="CT72" s="1"/>
  <c r="BP72"/>
  <c r="CA72" s="1"/>
  <c r="CO71"/>
  <c r="CT71" s="1"/>
  <c r="BP71"/>
  <c r="CA71" s="1"/>
  <c r="CO70"/>
  <c r="CZ70" s="1"/>
  <c r="BP70"/>
  <c r="CA70" s="1"/>
  <c r="CO69"/>
  <c r="CT69" s="1"/>
  <c r="BP69"/>
  <c r="CA69" s="1"/>
  <c r="CO68"/>
  <c r="CT68" s="1"/>
  <c r="BP68"/>
  <c r="CA68" s="1"/>
  <c r="CO67"/>
  <c r="CT67" s="1"/>
  <c r="BP67"/>
  <c r="CA67" s="1"/>
  <c r="CO66"/>
  <c r="CZ66" s="1"/>
  <c r="BP66"/>
  <c r="CA66" s="1"/>
  <c r="CO65"/>
  <c r="CT65" s="1"/>
  <c r="BP65"/>
  <c r="CA65" s="1"/>
  <c r="CO64"/>
  <c r="CT64" s="1"/>
  <c r="BP64"/>
  <c r="CA64" s="1"/>
  <c r="CO63"/>
  <c r="CT63" s="1"/>
  <c r="BP63"/>
  <c r="CA63" s="1"/>
  <c r="CO62"/>
  <c r="CZ62" s="1"/>
  <c r="BP62"/>
  <c r="CA62" s="1"/>
  <c r="CO61"/>
  <c r="CT61" s="1"/>
  <c r="BP61"/>
  <c r="CA61" s="1"/>
  <c r="CO60"/>
  <c r="CT60" s="1"/>
  <c r="BP60"/>
  <c r="CA60" s="1"/>
  <c r="CO59"/>
  <c r="CT59" s="1"/>
  <c r="BP59"/>
  <c r="CA59" s="1"/>
  <c r="CO58"/>
  <c r="CZ58" s="1"/>
  <c r="BP58"/>
  <c r="CA58" s="1"/>
  <c r="CO57"/>
  <c r="CT57" s="1"/>
  <c r="BP57"/>
  <c r="CA57" s="1"/>
  <c r="CO56"/>
  <c r="CT56" s="1"/>
  <c r="BP56"/>
  <c r="CA56" s="1"/>
  <c r="CO55"/>
  <c r="CT55" s="1"/>
  <c r="BP55"/>
  <c r="CA55" s="1"/>
  <c r="CO54"/>
  <c r="CZ54" s="1"/>
  <c r="BP54"/>
  <c r="CA54" s="1"/>
  <c r="CO53"/>
  <c r="CT53" s="1"/>
  <c r="BP53"/>
  <c r="CA53" s="1"/>
  <c r="CO52"/>
  <c r="CT52" s="1"/>
  <c r="BP52"/>
  <c r="CA52" s="1"/>
  <c r="CO51"/>
  <c r="CT51" s="1"/>
  <c r="CO50"/>
  <c r="CZ50" s="1"/>
  <c r="CO49"/>
  <c r="CT49" s="1"/>
  <c r="CO48"/>
  <c r="CT48" s="1"/>
  <c r="CO47"/>
  <c r="CT47" s="1"/>
  <c r="CO46"/>
  <c r="CZ46" s="1"/>
  <c r="BP46"/>
  <c r="CA46" s="1"/>
  <c r="CO45"/>
  <c r="CT45" s="1"/>
  <c r="BP45"/>
  <c r="CA45" s="1"/>
  <c r="DB44"/>
  <c r="CO44"/>
  <c r="CO75" s="1"/>
  <c r="AC35" i="16" s="1"/>
  <c r="CC44" i="13"/>
  <c r="H450" i="12"/>
  <c r="H452" s="1"/>
  <c r="H454" s="1"/>
  <c r="G450"/>
  <c r="G452" s="1"/>
  <c r="G454" s="1"/>
  <c r="H449"/>
  <c r="G449"/>
  <c r="H448"/>
  <c r="G448"/>
  <c r="H412"/>
  <c r="H414" s="1"/>
  <c r="H416" s="1"/>
  <c r="G412"/>
  <c r="G414" s="1"/>
  <c r="G416" s="1"/>
  <c r="H411"/>
  <c r="G411"/>
  <c r="H410"/>
  <c r="G410"/>
  <c r="H374"/>
  <c r="H376" s="1"/>
  <c r="H378" s="1"/>
  <c r="G374"/>
  <c r="G376" s="1"/>
  <c r="G378" s="1"/>
  <c r="H373"/>
  <c r="G373"/>
  <c r="H372"/>
  <c r="G372"/>
  <c r="H336"/>
  <c r="H338" s="1"/>
  <c r="H340" s="1"/>
  <c r="G336"/>
  <c r="G338" s="1"/>
  <c r="G340" s="1"/>
  <c r="H335"/>
  <c r="G335"/>
  <c r="H334"/>
  <c r="G334"/>
  <c r="H298"/>
  <c r="H300" s="1"/>
  <c r="H302" s="1"/>
  <c r="G298"/>
  <c r="G300" s="1"/>
  <c r="G302" s="1"/>
  <c r="H297"/>
  <c r="G297"/>
  <c r="H296"/>
  <c r="G296"/>
  <c r="H260"/>
  <c r="H262" s="1"/>
  <c r="H264" s="1"/>
  <c r="G260"/>
  <c r="G262" s="1"/>
  <c r="G264" s="1"/>
  <c r="H259"/>
  <c r="G259"/>
  <c r="H258"/>
  <c r="G258"/>
  <c r="H222"/>
  <c r="H224" s="1"/>
  <c r="H226" s="1"/>
  <c r="G222"/>
  <c r="G224" s="1"/>
  <c r="G226" s="1"/>
  <c r="H221"/>
  <c r="G221"/>
  <c r="H220"/>
  <c r="G220"/>
  <c r="H184"/>
  <c r="H186" s="1"/>
  <c r="H188" s="1"/>
  <c r="G184"/>
  <c r="G186" s="1"/>
  <c r="G188" s="1"/>
  <c r="H183"/>
  <c r="G183"/>
  <c r="H182"/>
  <c r="G182"/>
  <c r="H146"/>
  <c r="H148" s="1"/>
  <c r="H150" s="1"/>
  <c r="G146"/>
  <c r="G148" s="1"/>
  <c r="G150" s="1"/>
  <c r="H145"/>
  <c r="G145"/>
  <c r="H144"/>
  <c r="G144"/>
  <c r="H107"/>
  <c r="G107"/>
  <c r="H106"/>
  <c r="G106"/>
  <c r="H69"/>
  <c r="G69"/>
  <c r="H68"/>
  <c r="G68"/>
  <c r="H108"/>
  <c r="H110" s="1"/>
  <c r="H112" s="1"/>
  <c r="G108"/>
  <c r="G110" s="1"/>
  <c r="G112" s="1"/>
  <c r="H70"/>
  <c r="H72" s="1"/>
  <c r="H74" s="1"/>
  <c r="G70"/>
  <c r="G72" s="1"/>
  <c r="G74" s="1"/>
  <c r="DB6" i="13"/>
  <c r="CC6"/>
  <c r="H34" i="12"/>
  <c r="H36" s="1"/>
  <c r="G34"/>
  <c r="G36" s="1"/>
  <c r="CV6" i="13"/>
  <c r="CP6"/>
  <c r="BW6"/>
  <c r="CZ87" l="1"/>
  <c r="CT87"/>
  <c r="CZ89"/>
  <c r="CT89"/>
  <c r="CZ91"/>
  <c r="CT91"/>
  <c r="CZ93"/>
  <c r="CT93"/>
  <c r="CZ95"/>
  <c r="CT95"/>
  <c r="CZ97"/>
  <c r="CT97"/>
  <c r="CZ99"/>
  <c r="CT99"/>
  <c r="CZ101"/>
  <c r="CT101"/>
  <c r="CZ103"/>
  <c r="CT103"/>
  <c r="CZ105"/>
  <c r="CT105"/>
  <c r="CZ107"/>
  <c r="CT107"/>
  <c r="CZ109"/>
  <c r="CT109"/>
  <c r="CZ111"/>
  <c r="CT111"/>
  <c r="CZ121"/>
  <c r="CT121"/>
  <c r="CZ127"/>
  <c r="CT127"/>
  <c r="CZ129"/>
  <c r="CT129"/>
  <c r="CZ131"/>
  <c r="CT131"/>
  <c r="CZ133"/>
  <c r="CT133"/>
  <c r="CZ135"/>
  <c r="CT135"/>
  <c r="CZ137"/>
  <c r="CT137"/>
  <c r="CZ139"/>
  <c r="CT139"/>
  <c r="CZ141"/>
  <c r="CT141"/>
  <c r="CZ143"/>
  <c r="CT143"/>
  <c r="CZ145"/>
  <c r="CT145"/>
  <c r="CZ147"/>
  <c r="CT147"/>
  <c r="CZ149"/>
  <c r="CT149"/>
  <c r="CT161"/>
  <c r="CZ161"/>
  <c r="BU164"/>
  <c r="CA164"/>
  <c r="CA166"/>
  <c r="BU166"/>
  <c r="BU168"/>
  <c r="CA168"/>
  <c r="CA170"/>
  <c r="BU170"/>
  <c r="BU172"/>
  <c r="CA172"/>
  <c r="CA174"/>
  <c r="BU174"/>
  <c r="BU176"/>
  <c r="CA176"/>
  <c r="CA178"/>
  <c r="BU178"/>
  <c r="BU180"/>
  <c r="CA180"/>
  <c r="CA182"/>
  <c r="BU182"/>
  <c r="BU184"/>
  <c r="CA184"/>
  <c r="CA186"/>
  <c r="BU186"/>
  <c r="BU188"/>
  <c r="CA188"/>
  <c r="BU198"/>
  <c r="CA198"/>
  <c r="CT202"/>
  <c r="CZ202"/>
  <c r="CZ204"/>
  <c r="CT204"/>
  <c r="CT206"/>
  <c r="CZ206"/>
  <c r="CZ208"/>
  <c r="CT208"/>
  <c r="CT210"/>
  <c r="CZ210"/>
  <c r="CZ212"/>
  <c r="CT212"/>
  <c r="CT214"/>
  <c r="CZ214"/>
  <c r="CZ216"/>
  <c r="CT216"/>
  <c r="CT218"/>
  <c r="CZ218"/>
  <c r="CZ220"/>
  <c r="CT220"/>
  <c r="CT222"/>
  <c r="CZ222"/>
  <c r="CZ224"/>
  <c r="CT224"/>
  <c r="CT226"/>
  <c r="CZ226"/>
  <c r="CT240"/>
  <c r="CZ240"/>
  <c r="BU244"/>
  <c r="CA244"/>
  <c r="CA246"/>
  <c r="BU246"/>
  <c r="BU248"/>
  <c r="CA248"/>
  <c r="CA250"/>
  <c r="BU250"/>
  <c r="BU252"/>
  <c r="CA252"/>
  <c r="CA254"/>
  <c r="BU254"/>
  <c r="BU256"/>
  <c r="CA256"/>
  <c r="CA258"/>
  <c r="BU258"/>
  <c r="BU260"/>
  <c r="CA260"/>
  <c r="CA262"/>
  <c r="BU262"/>
  <c r="BU264"/>
  <c r="CA264"/>
  <c r="BU277"/>
  <c r="CA277"/>
  <c r="BU281"/>
  <c r="CA281"/>
  <c r="CZ283"/>
  <c r="CT283"/>
  <c r="CT285"/>
  <c r="CZ285"/>
  <c r="CZ287"/>
  <c r="CT287"/>
  <c r="CT289"/>
  <c r="CZ289"/>
  <c r="CZ291"/>
  <c r="CT291"/>
  <c r="CT293"/>
  <c r="CZ293"/>
  <c r="CZ295"/>
  <c r="CT295"/>
  <c r="CT297"/>
  <c r="CZ297"/>
  <c r="CZ299"/>
  <c r="CT299"/>
  <c r="CT302"/>
  <c r="CZ302"/>
  <c r="CT312"/>
  <c r="CZ312"/>
  <c r="BU316"/>
  <c r="CA316"/>
  <c r="BU320"/>
  <c r="CA320"/>
  <c r="CA322"/>
  <c r="BU322"/>
  <c r="BU324"/>
  <c r="CA324"/>
  <c r="CA326"/>
  <c r="BU326"/>
  <c r="BU328"/>
  <c r="CA328"/>
  <c r="CA330"/>
  <c r="BU330"/>
  <c r="BU332"/>
  <c r="CA332"/>
  <c r="CA334"/>
  <c r="BU334"/>
  <c r="BU336"/>
  <c r="CA336"/>
  <c r="CA338"/>
  <c r="BU338"/>
  <c r="BU340"/>
  <c r="CA340"/>
  <c r="CT352"/>
  <c r="CZ352"/>
  <c r="CT355"/>
  <c r="CZ355"/>
  <c r="CZ358"/>
  <c r="CT358"/>
  <c r="CT361"/>
  <c r="CZ361"/>
  <c r="BU364"/>
  <c r="CA364"/>
  <c r="BU366"/>
  <c r="CA366"/>
  <c r="BU368"/>
  <c r="CA368"/>
  <c r="BU370"/>
  <c r="CA370"/>
  <c r="BU372"/>
  <c r="CA372"/>
  <c r="BU374"/>
  <c r="CA374"/>
  <c r="BU376"/>
  <c r="CA376"/>
  <c r="BU378"/>
  <c r="CA378"/>
  <c r="CT390"/>
  <c r="CZ390"/>
  <c r="CZ392"/>
  <c r="CT392"/>
  <c r="CT394"/>
  <c r="CZ394"/>
  <c r="CZ396"/>
  <c r="CT396"/>
  <c r="CT398"/>
  <c r="CZ398"/>
  <c r="CZ400"/>
  <c r="CT400"/>
  <c r="CT402"/>
  <c r="CZ402"/>
  <c r="CZ404"/>
  <c r="CT404"/>
  <c r="CT406"/>
  <c r="CZ406"/>
  <c r="CZ408"/>
  <c r="CT408"/>
  <c r="CT410"/>
  <c r="CZ410"/>
  <c r="CZ412"/>
  <c r="CT412"/>
  <c r="CZ414"/>
  <c r="CT414"/>
  <c r="CZ416"/>
  <c r="CT416"/>
  <c r="CT426"/>
  <c r="CZ426"/>
  <c r="CZ432"/>
  <c r="CT432"/>
  <c r="CT434"/>
  <c r="CZ434"/>
  <c r="CZ436"/>
  <c r="CT436"/>
  <c r="CT438"/>
  <c r="CZ438"/>
  <c r="CZ440"/>
  <c r="CT440"/>
  <c r="CT442"/>
  <c r="CZ442"/>
  <c r="CZ444"/>
  <c r="CT444"/>
  <c r="CT446"/>
  <c r="CZ446"/>
  <c r="CZ448"/>
  <c r="CT448"/>
  <c r="CT450"/>
  <c r="CZ450"/>
  <c r="CZ452"/>
  <c r="CT452"/>
  <c r="CT454"/>
  <c r="CZ454"/>
  <c r="BP44"/>
  <c r="BO75"/>
  <c r="BU74"/>
  <c r="BU70"/>
  <c r="BU66"/>
  <c r="BU62"/>
  <c r="BU58"/>
  <c r="BU54"/>
  <c r="CN75"/>
  <c r="CT74"/>
  <c r="CT70"/>
  <c r="CT66"/>
  <c r="CT62"/>
  <c r="CT58"/>
  <c r="CT54"/>
  <c r="CT50"/>
  <c r="CT46"/>
  <c r="CZ44"/>
  <c r="CZ73"/>
  <c r="CZ69"/>
  <c r="CZ65"/>
  <c r="CZ61"/>
  <c r="CZ57"/>
  <c r="CZ53"/>
  <c r="CZ49"/>
  <c r="CZ45"/>
  <c r="BU109"/>
  <c r="BU105"/>
  <c r="BU101"/>
  <c r="BU97"/>
  <c r="BU93"/>
  <c r="BU89"/>
  <c r="BU85"/>
  <c r="CZ84"/>
  <c r="CT84"/>
  <c r="CA121"/>
  <c r="BU121"/>
  <c r="CA127"/>
  <c r="BU127"/>
  <c r="BU129"/>
  <c r="CA129"/>
  <c r="CA131"/>
  <c r="BU131"/>
  <c r="BU133"/>
  <c r="CA133"/>
  <c r="CA135"/>
  <c r="BU135"/>
  <c r="BU137"/>
  <c r="CA137"/>
  <c r="CA139"/>
  <c r="BU139"/>
  <c r="BU141"/>
  <c r="CA141"/>
  <c r="CA143"/>
  <c r="BU143"/>
  <c r="BU145"/>
  <c r="CA145"/>
  <c r="CA147"/>
  <c r="BU147"/>
  <c r="BU149"/>
  <c r="CA149"/>
  <c r="BU161"/>
  <c r="CA161"/>
  <c r="CZ163"/>
  <c r="CT163"/>
  <c r="CT165"/>
  <c r="CZ165"/>
  <c r="CZ167"/>
  <c r="CT167"/>
  <c r="CT169"/>
  <c r="CZ169"/>
  <c r="CZ171"/>
  <c r="CT171"/>
  <c r="CT173"/>
  <c r="CZ173"/>
  <c r="CZ175"/>
  <c r="CT175"/>
  <c r="CT177"/>
  <c r="CZ177"/>
  <c r="CZ179"/>
  <c r="CT179"/>
  <c r="CT181"/>
  <c r="CZ181"/>
  <c r="CZ183"/>
  <c r="CT183"/>
  <c r="CT185"/>
  <c r="CZ185"/>
  <c r="CZ187"/>
  <c r="CT187"/>
  <c r="BU202"/>
  <c r="CA202"/>
  <c r="BU204"/>
  <c r="CA204"/>
  <c r="BU206"/>
  <c r="CA206"/>
  <c r="BU208"/>
  <c r="CA208"/>
  <c r="BU210"/>
  <c r="CA210"/>
  <c r="BU212"/>
  <c r="CA212"/>
  <c r="BU214"/>
  <c r="CA214"/>
  <c r="BU216"/>
  <c r="CA216"/>
  <c r="BU218"/>
  <c r="CA218"/>
  <c r="BU220"/>
  <c r="CA220"/>
  <c r="BU222"/>
  <c r="CA222"/>
  <c r="BU224"/>
  <c r="CA224"/>
  <c r="BU226"/>
  <c r="CA226"/>
  <c r="CZ234"/>
  <c r="CZ239"/>
  <c r="CT239"/>
  <c r="CZ243"/>
  <c r="CT243"/>
  <c r="CT245"/>
  <c r="CZ245"/>
  <c r="CZ247"/>
  <c r="CT247"/>
  <c r="CT249"/>
  <c r="CZ249"/>
  <c r="CZ251"/>
  <c r="CT251"/>
  <c r="CT253"/>
  <c r="CZ253"/>
  <c r="CZ255"/>
  <c r="CT255"/>
  <c r="CT257"/>
  <c r="CZ257"/>
  <c r="CZ259"/>
  <c r="CT259"/>
  <c r="CT261"/>
  <c r="CZ261"/>
  <c r="CZ263"/>
  <c r="CT263"/>
  <c r="CA276"/>
  <c r="BU276"/>
  <c r="CA280"/>
  <c r="BU280"/>
  <c r="BU283"/>
  <c r="CA283"/>
  <c r="BU285"/>
  <c r="CA285"/>
  <c r="BU287"/>
  <c r="CA287"/>
  <c r="BU289"/>
  <c r="CA289"/>
  <c r="BU291"/>
  <c r="CA291"/>
  <c r="BU293"/>
  <c r="CA293"/>
  <c r="BU295"/>
  <c r="CA295"/>
  <c r="BU297"/>
  <c r="CA297"/>
  <c r="BU299"/>
  <c r="CA299"/>
  <c r="BU302"/>
  <c r="CA302"/>
  <c r="CA312"/>
  <c r="BU312"/>
  <c r="BU315"/>
  <c r="CA315"/>
  <c r="BU319"/>
  <c r="CA319"/>
  <c r="CT321"/>
  <c r="CZ321"/>
  <c r="CZ323"/>
  <c r="CT323"/>
  <c r="CT325"/>
  <c r="CZ325"/>
  <c r="CZ327"/>
  <c r="CT327"/>
  <c r="CT329"/>
  <c r="CZ329"/>
  <c r="CZ331"/>
  <c r="CT331"/>
  <c r="CT333"/>
  <c r="CZ333"/>
  <c r="CZ335"/>
  <c r="CT335"/>
  <c r="CT337"/>
  <c r="CZ337"/>
  <c r="CZ339"/>
  <c r="CT339"/>
  <c r="CZ354"/>
  <c r="CT354"/>
  <c r="CT357"/>
  <c r="CZ357"/>
  <c r="CT360"/>
  <c r="CZ360"/>
  <c r="CT363"/>
  <c r="CZ363"/>
  <c r="CT365"/>
  <c r="CZ365"/>
  <c r="CT367"/>
  <c r="CZ367"/>
  <c r="CT369"/>
  <c r="CZ369"/>
  <c r="CT371"/>
  <c r="CZ371"/>
  <c r="CT373"/>
  <c r="CZ373"/>
  <c r="CT375"/>
  <c r="CZ375"/>
  <c r="CT377"/>
  <c r="CZ377"/>
  <c r="CZ389"/>
  <c r="CT389"/>
  <c r="CA392"/>
  <c r="BU392"/>
  <c r="BU394"/>
  <c r="CA394"/>
  <c r="CA396"/>
  <c r="BU396"/>
  <c r="BU398"/>
  <c r="CA398"/>
  <c r="CA400"/>
  <c r="BU400"/>
  <c r="BU402"/>
  <c r="CA402"/>
  <c r="CA404"/>
  <c r="BU404"/>
  <c r="BU406"/>
  <c r="CA406"/>
  <c r="CA408"/>
  <c r="BU408"/>
  <c r="BU410"/>
  <c r="CA410"/>
  <c r="CA412"/>
  <c r="BU412"/>
  <c r="BU414"/>
  <c r="CA414"/>
  <c r="CA416"/>
  <c r="BU416"/>
  <c r="BU426"/>
  <c r="CA426"/>
  <c r="BU432"/>
  <c r="CA432"/>
  <c r="BU434"/>
  <c r="CA434"/>
  <c r="BU436"/>
  <c r="CA436"/>
  <c r="BU438"/>
  <c r="CA438"/>
  <c r="BU440"/>
  <c r="CA440"/>
  <c r="BU442"/>
  <c r="CA442"/>
  <c r="BU444"/>
  <c r="CA444"/>
  <c r="BU446"/>
  <c r="CA446"/>
  <c r="BU448"/>
  <c r="CA448"/>
  <c r="BU450"/>
  <c r="CA450"/>
  <c r="BU452"/>
  <c r="CA452"/>
  <c r="BU454"/>
  <c r="CA454"/>
  <c r="BU73"/>
  <c r="BU69"/>
  <c r="BU65"/>
  <c r="BU61"/>
  <c r="BU57"/>
  <c r="BU53"/>
  <c r="CT44"/>
  <c r="CT75" s="1"/>
  <c r="V35" i="16" s="1"/>
  <c r="CZ72" i="13"/>
  <c r="CZ68"/>
  <c r="CZ64"/>
  <c r="CZ60"/>
  <c r="CZ56"/>
  <c r="CZ52"/>
  <c r="CZ48"/>
  <c r="BU112"/>
  <c r="BU108"/>
  <c r="BU104"/>
  <c r="BU100"/>
  <c r="BU96"/>
  <c r="BU92"/>
  <c r="BU88"/>
  <c r="BU84"/>
  <c r="CO113"/>
  <c r="AC36" i="16" s="1"/>
  <c r="CZ82" i="13"/>
  <c r="CT82"/>
  <c r="CZ86"/>
  <c r="CT86"/>
  <c r="CZ88"/>
  <c r="CT88"/>
  <c r="CZ90"/>
  <c r="CT90"/>
  <c r="CZ92"/>
  <c r="CT92"/>
  <c r="CZ94"/>
  <c r="CT94"/>
  <c r="CZ96"/>
  <c r="CT96"/>
  <c r="CZ98"/>
  <c r="CT98"/>
  <c r="CZ100"/>
  <c r="CT100"/>
  <c r="CZ102"/>
  <c r="CT102"/>
  <c r="CZ104"/>
  <c r="CT104"/>
  <c r="CZ106"/>
  <c r="CT106"/>
  <c r="CZ108"/>
  <c r="CT108"/>
  <c r="CZ110"/>
  <c r="CT110"/>
  <c r="CZ112"/>
  <c r="CT112"/>
  <c r="BU126"/>
  <c r="CA126"/>
  <c r="CZ128"/>
  <c r="CT128"/>
  <c r="CT130"/>
  <c r="CZ130"/>
  <c r="CZ132"/>
  <c r="CT132"/>
  <c r="CT134"/>
  <c r="CZ134"/>
  <c r="CZ136"/>
  <c r="CT136"/>
  <c r="CT138"/>
  <c r="CZ138"/>
  <c r="CZ140"/>
  <c r="CT140"/>
  <c r="CT142"/>
  <c r="CZ142"/>
  <c r="CZ144"/>
  <c r="CT144"/>
  <c r="CT146"/>
  <c r="CZ146"/>
  <c r="CZ148"/>
  <c r="CT148"/>
  <c r="CT150"/>
  <c r="CZ150"/>
  <c r="CA163"/>
  <c r="BU163"/>
  <c r="BU165"/>
  <c r="CA165"/>
  <c r="CA167"/>
  <c r="BU167"/>
  <c r="BU169"/>
  <c r="CA169"/>
  <c r="CA171"/>
  <c r="BU171"/>
  <c r="BU173"/>
  <c r="CA173"/>
  <c r="CA175"/>
  <c r="BU175"/>
  <c r="BU177"/>
  <c r="CA177"/>
  <c r="CA179"/>
  <c r="BU179"/>
  <c r="BU181"/>
  <c r="CA181"/>
  <c r="CA183"/>
  <c r="BU183"/>
  <c r="BU185"/>
  <c r="CA185"/>
  <c r="CA187"/>
  <c r="BU187"/>
  <c r="CT201"/>
  <c r="CZ201"/>
  <c r="CT203"/>
  <c r="CZ203"/>
  <c r="CT205"/>
  <c r="CZ205"/>
  <c r="CT207"/>
  <c r="CZ207"/>
  <c r="CT209"/>
  <c r="CZ209"/>
  <c r="CT211"/>
  <c r="CZ211"/>
  <c r="CT213"/>
  <c r="CZ213"/>
  <c r="CT215"/>
  <c r="CZ215"/>
  <c r="CT217"/>
  <c r="CZ217"/>
  <c r="CT219"/>
  <c r="CZ219"/>
  <c r="CT221"/>
  <c r="CZ221"/>
  <c r="CT223"/>
  <c r="CZ223"/>
  <c r="CT225"/>
  <c r="CZ225"/>
  <c r="CT238"/>
  <c r="CZ238"/>
  <c r="CT242"/>
  <c r="CZ242"/>
  <c r="BU245"/>
  <c r="CA245"/>
  <c r="CA247"/>
  <c r="BU247"/>
  <c r="BU249"/>
  <c r="CA249"/>
  <c r="CA251"/>
  <c r="BU251"/>
  <c r="BU253"/>
  <c r="CA253"/>
  <c r="CA255"/>
  <c r="BU255"/>
  <c r="BU257"/>
  <c r="CA257"/>
  <c r="CA259"/>
  <c r="BU259"/>
  <c r="BU261"/>
  <c r="CA261"/>
  <c r="CA263"/>
  <c r="BU263"/>
  <c r="BU279"/>
  <c r="CA279"/>
  <c r="CT282"/>
  <c r="CZ282"/>
  <c r="CT284"/>
  <c r="CZ284"/>
  <c r="CT286"/>
  <c r="CZ286"/>
  <c r="CT288"/>
  <c r="CZ288"/>
  <c r="CT290"/>
  <c r="CZ290"/>
  <c r="CT292"/>
  <c r="CZ292"/>
  <c r="CT294"/>
  <c r="CZ294"/>
  <c r="CT296"/>
  <c r="CZ296"/>
  <c r="CT298"/>
  <c r="CZ298"/>
  <c r="CT300"/>
  <c r="CZ300"/>
  <c r="CA318"/>
  <c r="BU318"/>
  <c r="BU321"/>
  <c r="CA321"/>
  <c r="BU323"/>
  <c r="CA323"/>
  <c r="BU325"/>
  <c r="CA325"/>
  <c r="BU327"/>
  <c r="CA327"/>
  <c r="BU329"/>
  <c r="CA329"/>
  <c r="BU331"/>
  <c r="CA331"/>
  <c r="BU333"/>
  <c r="CA333"/>
  <c r="BU335"/>
  <c r="CA335"/>
  <c r="BU337"/>
  <c r="CA337"/>
  <c r="BU339"/>
  <c r="CA339"/>
  <c r="CT353"/>
  <c r="CZ353"/>
  <c r="BU357"/>
  <c r="CA357"/>
  <c r="BU360"/>
  <c r="CA360"/>
  <c r="CA363"/>
  <c r="BU363"/>
  <c r="BU365"/>
  <c r="CA365"/>
  <c r="CA367"/>
  <c r="BU367"/>
  <c r="BU369"/>
  <c r="CA369"/>
  <c r="CA371"/>
  <c r="BU371"/>
  <c r="BU373"/>
  <c r="CA373"/>
  <c r="CA375"/>
  <c r="BU375"/>
  <c r="BU377"/>
  <c r="CA377"/>
  <c r="CA389"/>
  <c r="BU389"/>
  <c r="CT391"/>
  <c r="CZ391"/>
  <c r="CZ393"/>
  <c r="CT393"/>
  <c r="CT395"/>
  <c r="CZ395"/>
  <c r="CZ397"/>
  <c r="CT397"/>
  <c r="CT399"/>
  <c r="CZ399"/>
  <c r="CZ401"/>
  <c r="CT401"/>
  <c r="CT403"/>
  <c r="CZ403"/>
  <c r="CZ405"/>
  <c r="CT405"/>
  <c r="CT407"/>
  <c r="CZ407"/>
  <c r="CZ409"/>
  <c r="CT409"/>
  <c r="CT411"/>
  <c r="CZ411"/>
  <c r="CZ413"/>
  <c r="CT413"/>
  <c r="CZ415"/>
  <c r="CT415"/>
  <c r="CT427"/>
  <c r="CZ427"/>
  <c r="CT431"/>
  <c r="CZ431"/>
  <c r="CT433"/>
  <c r="CZ433"/>
  <c r="CT435"/>
  <c r="CZ435"/>
  <c r="CT437"/>
  <c r="CZ437"/>
  <c r="CT439"/>
  <c r="CZ439"/>
  <c r="CT441"/>
  <c r="CZ441"/>
  <c r="CT443"/>
  <c r="CZ443"/>
  <c r="CT445"/>
  <c r="CZ445"/>
  <c r="CT447"/>
  <c r="CZ447"/>
  <c r="CT449"/>
  <c r="CZ449"/>
  <c r="CT451"/>
  <c r="CZ451"/>
  <c r="CT453"/>
  <c r="CZ453"/>
  <c r="BU72"/>
  <c r="BU68"/>
  <c r="BU64"/>
  <c r="BU60"/>
  <c r="BU56"/>
  <c r="BU52"/>
  <c r="BU45"/>
  <c r="CZ71"/>
  <c r="CZ67"/>
  <c r="CZ63"/>
  <c r="CZ59"/>
  <c r="CZ55"/>
  <c r="CZ51"/>
  <c r="CZ47"/>
  <c r="BN113"/>
  <c r="BU82"/>
  <c r="BU111"/>
  <c r="BU107"/>
  <c r="BU103"/>
  <c r="BU99"/>
  <c r="BU95"/>
  <c r="BU91"/>
  <c r="BU87"/>
  <c r="CA82"/>
  <c r="CZ85"/>
  <c r="CT85"/>
  <c r="CA128"/>
  <c r="BU128"/>
  <c r="BU130"/>
  <c r="CA130"/>
  <c r="CA132"/>
  <c r="BU132"/>
  <c r="BU134"/>
  <c r="CA134"/>
  <c r="CA136"/>
  <c r="BU136"/>
  <c r="BU138"/>
  <c r="CA138"/>
  <c r="CA140"/>
  <c r="BU140"/>
  <c r="BU142"/>
  <c r="CA142"/>
  <c r="CA144"/>
  <c r="BU144"/>
  <c r="BU146"/>
  <c r="CA146"/>
  <c r="CA148"/>
  <c r="BU148"/>
  <c r="BU150"/>
  <c r="CA150"/>
  <c r="CT162"/>
  <c r="CZ162"/>
  <c r="CZ164"/>
  <c r="CT164"/>
  <c r="CT166"/>
  <c r="CZ166"/>
  <c r="CZ168"/>
  <c r="CT168"/>
  <c r="CT170"/>
  <c r="CZ170"/>
  <c r="CZ172"/>
  <c r="CT172"/>
  <c r="CT174"/>
  <c r="CZ174"/>
  <c r="CZ176"/>
  <c r="CT176"/>
  <c r="CT178"/>
  <c r="CZ178"/>
  <c r="CZ180"/>
  <c r="CT180"/>
  <c r="CT182"/>
  <c r="CZ182"/>
  <c r="CZ184"/>
  <c r="CT184"/>
  <c r="CT186"/>
  <c r="CZ186"/>
  <c r="CZ188"/>
  <c r="CT188"/>
  <c r="CZ198"/>
  <c r="CT198"/>
  <c r="CA201"/>
  <c r="BU201"/>
  <c r="BU203"/>
  <c r="CA203"/>
  <c r="CA205"/>
  <c r="BU205"/>
  <c r="BU207"/>
  <c r="CA207"/>
  <c r="CA209"/>
  <c r="BU209"/>
  <c r="BU211"/>
  <c r="CA211"/>
  <c r="CA213"/>
  <c r="BU213"/>
  <c r="BU215"/>
  <c r="CA215"/>
  <c r="CA217"/>
  <c r="BU217"/>
  <c r="BU219"/>
  <c r="CA219"/>
  <c r="CA221"/>
  <c r="BU221"/>
  <c r="BU223"/>
  <c r="CA223"/>
  <c r="CA225"/>
  <c r="BU225"/>
  <c r="BU234"/>
  <c r="CT237"/>
  <c r="CZ237"/>
  <c r="CT241"/>
  <c r="CZ241"/>
  <c r="CZ244"/>
  <c r="CT244"/>
  <c r="CT246"/>
  <c r="CZ246"/>
  <c r="CT248"/>
  <c r="CZ248"/>
  <c r="CT250"/>
  <c r="CZ250"/>
  <c r="CZ252"/>
  <c r="CT252"/>
  <c r="CT254"/>
  <c r="CZ254"/>
  <c r="CT256"/>
  <c r="CZ256"/>
  <c r="CT258"/>
  <c r="CZ258"/>
  <c r="CZ260"/>
  <c r="CT260"/>
  <c r="CT262"/>
  <c r="CZ262"/>
  <c r="CT264"/>
  <c r="CZ264"/>
  <c r="BU278"/>
  <c r="CA278"/>
  <c r="BU282"/>
  <c r="CA282"/>
  <c r="CA284"/>
  <c r="BU284"/>
  <c r="BU286"/>
  <c r="CA286"/>
  <c r="CA288"/>
  <c r="BU288"/>
  <c r="BU290"/>
  <c r="CA290"/>
  <c r="CA292"/>
  <c r="BU292"/>
  <c r="BU294"/>
  <c r="CA294"/>
  <c r="CA296"/>
  <c r="BU296"/>
  <c r="BU298"/>
  <c r="CA298"/>
  <c r="CA300"/>
  <c r="BU300"/>
  <c r="BU317"/>
  <c r="CA317"/>
  <c r="CZ320"/>
  <c r="CT320"/>
  <c r="CT322"/>
  <c r="CZ322"/>
  <c r="CZ324"/>
  <c r="CT324"/>
  <c r="CT326"/>
  <c r="CZ326"/>
  <c r="CZ328"/>
  <c r="CT328"/>
  <c r="CT330"/>
  <c r="CZ330"/>
  <c r="CZ332"/>
  <c r="CT332"/>
  <c r="CT334"/>
  <c r="CZ334"/>
  <c r="CZ336"/>
  <c r="CT336"/>
  <c r="CT338"/>
  <c r="CZ338"/>
  <c r="CZ340"/>
  <c r="CT340"/>
  <c r="BU353"/>
  <c r="CA353"/>
  <c r="CT356"/>
  <c r="CZ356"/>
  <c r="CT359"/>
  <c r="CZ359"/>
  <c r="CZ362"/>
  <c r="CT362"/>
  <c r="CT364"/>
  <c r="CZ364"/>
  <c r="CZ366"/>
  <c r="CT366"/>
  <c r="CT368"/>
  <c r="CZ368"/>
  <c r="CZ370"/>
  <c r="CT370"/>
  <c r="CT372"/>
  <c r="CZ372"/>
  <c r="CZ374"/>
  <c r="CT374"/>
  <c r="CT376"/>
  <c r="CZ376"/>
  <c r="CZ378"/>
  <c r="CT378"/>
  <c r="BU391"/>
  <c r="CA391"/>
  <c r="CA393"/>
  <c r="BU393"/>
  <c r="BU395"/>
  <c r="CA395"/>
  <c r="CA397"/>
  <c r="BU397"/>
  <c r="BU399"/>
  <c r="CA399"/>
  <c r="CA401"/>
  <c r="BU401"/>
  <c r="BU403"/>
  <c r="CA403"/>
  <c r="CA405"/>
  <c r="BU405"/>
  <c r="BU407"/>
  <c r="CA407"/>
  <c r="CA409"/>
  <c r="BU409"/>
  <c r="BU411"/>
  <c r="CA411"/>
  <c r="CA413"/>
  <c r="BU413"/>
  <c r="BU415"/>
  <c r="CA415"/>
  <c r="BU427"/>
  <c r="CA427"/>
  <c r="BU431"/>
  <c r="CA431"/>
  <c r="CA433"/>
  <c r="BU433"/>
  <c r="BU435"/>
  <c r="CA435"/>
  <c r="CA437"/>
  <c r="BU437"/>
  <c r="BU439"/>
  <c r="CA439"/>
  <c r="CA441"/>
  <c r="BU441"/>
  <c r="BU443"/>
  <c r="CA443"/>
  <c r="CA445"/>
  <c r="BU445"/>
  <c r="BU447"/>
  <c r="CA447"/>
  <c r="CA449"/>
  <c r="BU449"/>
  <c r="BU451"/>
  <c r="CA451"/>
  <c r="CA453"/>
  <c r="BU453"/>
  <c r="BU71"/>
  <c r="BU67"/>
  <c r="BU63"/>
  <c r="BU59"/>
  <c r="BU55"/>
  <c r="BU110"/>
  <c r="BU106"/>
  <c r="BU102"/>
  <c r="BU98"/>
  <c r="BU94"/>
  <c r="BU90"/>
  <c r="BP362"/>
  <c r="BP361"/>
  <c r="BP359"/>
  <c r="BP358"/>
  <c r="CT234"/>
  <c r="CA234"/>
  <c r="CA83"/>
  <c r="CT83"/>
  <c r="BU46"/>
  <c r="CO428"/>
  <c r="BP428"/>
  <c r="BP390"/>
  <c r="BP352"/>
  <c r="BP354"/>
  <c r="BP355"/>
  <c r="BP356"/>
  <c r="CO316"/>
  <c r="CO318"/>
  <c r="CO315"/>
  <c r="CO317"/>
  <c r="CO319"/>
  <c r="CO276"/>
  <c r="CO278"/>
  <c r="CO280"/>
  <c r="CO277"/>
  <c r="CO279"/>
  <c r="CO281"/>
  <c r="BP237"/>
  <c r="BP239"/>
  <c r="BP241"/>
  <c r="BP243"/>
  <c r="BP238"/>
  <c r="BP240"/>
  <c r="BP242"/>
  <c r="BP162"/>
  <c r="CO126"/>
  <c r="CO125"/>
  <c r="BP86"/>
  <c r="BP47"/>
  <c r="BP49"/>
  <c r="BP51"/>
  <c r="BP48"/>
  <c r="BP50"/>
  <c r="BQ6"/>
  <c r="AC6"/>
  <c r="F9" i="16" s="1"/>
  <c r="CM7" i="13"/>
  <c r="CN7"/>
  <c r="CM8"/>
  <c r="CN8"/>
  <c r="CM9"/>
  <c r="CN9"/>
  <c r="CM10"/>
  <c r="CN10"/>
  <c r="CM11"/>
  <c r="CN11"/>
  <c r="CM12"/>
  <c r="CN12"/>
  <c r="CM13"/>
  <c r="CN13"/>
  <c r="CM14"/>
  <c r="CN14"/>
  <c r="CM15"/>
  <c r="CN15"/>
  <c r="CM16"/>
  <c r="CN16"/>
  <c r="CM17"/>
  <c r="CN17"/>
  <c r="CM18"/>
  <c r="CN18"/>
  <c r="CM19"/>
  <c r="CN19"/>
  <c r="CM20"/>
  <c r="CN20"/>
  <c r="CM21"/>
  <c r="CN21"/>
  <c r="CM22"/>
  <c r="CN22"/>
  <c r="CM23"/>
  <c r="CN23"/>
  <c r="CO23" s="1"/>
  <c r="CM24"/>
  <c r="CN24"/>
  <c r="CM25"/>
  <c r="CN25"/>
  <c r="CM26"/>
  <c r="CN26"/>
  <c r="CM27"/>
  <c r="CN27"/>
  <c r="CO27" s="1"/>
  <c r="CM28"/>
  <c r="CN28"/>
  <c r="CM29"/>
  <c r="CN29"/>
  <c r="CM30"/>
  <c r="CN30"/>
  <c r="CM31"/>
  <c r="CN31"/>
  <c r="CO31" s="1"/>
  <c r="CM32"/>
  <c r="CN32"/>
  <c r="CM33"/>
  <c r="CN33"/>
  <c r="CO33" s="1"/>
  <c r="CM34"/>
  <c r="CN34"/>
  <c r="CM35"/>
  <c r="CN35"/>
  <c r="CO35" s="1"/>
  <c r="CM36"/>
  <c r="CN36"/>
  <c r="CN6"/>
  <c r="CM6"/>
  <c r="CM37" s="1"/>
  <c r="BN7"/>
  <c r="BO7"/>
  <c r="BN8"/>
  <c r="BO8"/>
  <c r="BP8" s="1"/>
  <c r="BN9"/>
  <c r="BO9"/>
  <c r="BN10"/>
  <c r="BO10"/>
  <c r="BN11"/>
  <c r="BO11"/>
  <c r="BN12"/>
  <c r="BO12"/>
  <c r="BP12" s="1"/>
  <c r="BN13"/>
  <c r="BO13"/>
  <c r="BN14"/>
  <c r="BO14"/>
  <c r="BN15"/>
  <c r="BO15"/>
  <c r="BN16"/>
  <c r="BO16"/>
  <c r="BP16" s="1"/>
  <c r="BN17"/>
  <c r="BO17"/>
  <c r="BN18"/>
  <c r="BO18"/>
  <c r="BN19"/>
  <c r="BO19"/>
  <c r="BN20"/>
  <c r="BO20"/>
  <c r="BP20" s="1"/>
  <c r="BN21"/>
  <c r="BO21"/>
  <c r="BN22"/>
  <c r="BO22"/>
  <c r="BN23"/>
  <c r="BO23"/>
  <c r="BN24"/>
  <c r="BO24"/>
  <c r="BP24" s="1"/>
  <c r="BN25"/>
  <c r="BO25"/>
  <c r="BN26"/>
  <c r="BO26"/>
  <c r="BN27"/>
  <c r="BO27"/>
  <c r="BN28"/>
  <c r="BO28"/>
  <c r="BP28" s="1"/>
  <c r="BN29"/>
  <c r="BO29"/>
  <c r="BN30"/>
  <c r="BO30"/>
  <c r="BN31"/>
  <c r="BO31"/>
  <c r="BN32"/>
  <c r="BO32"/>
  <c r="BP32" s="1"/>
  <c r="BN33"/>
  <c r="BO33"/>
  <c r="BN34"/>
  <c r="BO34"/>
  <c r="BN35"/>
  <c r="BO35"/>
  <c r="BN36"/>
  <c r="BO36"/>
  <c r="BP36" s="1"/>
  <c r="BO6"/>
  <c r="BN6"/>
  <c r="CO7"/>
  <c r="CO10"/>
  <c r="CO11"/>
  <c r="CO12"/>
  <c r="CO13"/>
  <c r="CO14"/>
  <c r="CO15"/>
  <c r="CO16"/>
  <c r="CO17"/>
  <c r="CO18"/>
  <c r="CO19"/>
  <c r="CO20"/>
  <c r="CO21"/>
  <c r="CO22"/>
  <c r="CO24"/>
  <c r="CO25"/>
  <c r="CO26"/>
  <c r="CO28"/>
  <c r="CO29"/>
  <c r="CO30"/>
  <c r="CO32"/>
  <c r="CO34"/>
  <c r="CO36"/>
  <c r="BP10"/>
  <c r="BP14"/>
  <c r="BP18"/>
  <c r="BP22"/>
  <c r="BP26"/>
  <c r="BP30"/>
  <c r="BP34"/>
  <c r="R6"/>
  <c r="N6"/>
  <c r="A42" i="15"/>
  <c r="A2"/>
  <c r="BN37" i="13" l="1"/>
  <c r="CT35"/>
  <c r="CZ35"/>
  <c r="CT33"/>
  <c r="CZ33"/>
  <c r="CT31"/>
  <c r="CZ31"/>
  <c r="CT27"/>
  <c r="CZ27"/>
  <c r="CT23"/>
  <c r="CZ23"/>
  <c r="CZ34"/>
  <c r="CT34"/>
  <c r="CZ30"/>
  <c r="CT30"/>
  <c r="CZ26"/>
  <c r="CT26"/>
  <c r="CZ22"/>
  <c r="CT22"/>
  <c r="CZ18"/>
  <c r="CT18"/>
  <c r="CZ14"/>
  <c r="CT14"/>
  <c r="CZ10"/>
  <c r="CT10"/>
  <c r="CA86"/>
  <c r="BU86"/>
  <c r="CA243"/>
  <c r="BU243"/>
  <c r="CT276"/>
  <c r="CZ276"/>
  <c r="CT317"/>
  <c r="CZ317"/>
  <c r="CZ316"/>
  <c r="CT316"/>
  <c r="BU354"/>
  <c r="CA354"/>
  <c r="CZ428"/>
  <c r="CT428"/>
  <c r="BU358"/>
  <c r="CA358"/>
  <c r="CA359"/>
  <c r="BU359"/>
  <c r="BP75"/>
  <c r="AB35" i="16" s="1"/>
  <c r="AD35" s="1"/>
  <c r="CA44" i="13"/>
  <c r="BU44"/>
  <c r="BU113"/>
  <c r="T36" i="16" s="1"/>
  <c r="BP113" i="13"/>
  <c r="AB36" i="16" s="1"/>
  <c r="AD36" s="1"/>
  <c r="CT19" i="13"/>
  <c r="CZ19"/>
  <c r="CT15"/>
  <c r="CZ15"/>
  <c r="CT11"/>
  <c r="CZ11"/>
  <c r="CA48"/>
  <c r="BU48"/>
  <c r="CA47"/>
  <c r="BU47"/>
  <c r="CT126"/>
  <c r="CZ126"/>
  <c r="CA238"/>
  <c r="BU238"/>
  <c r="BU237"/>
  <c r="CA237"/>
  <c r="CT277"/>
  <c r="CZ277"/>
  <c r="CT278"/>
  <c r="CZ278"/>
  <c r="CZ319"/>
  <c r="CT319"/>
  <c r="CT318"/>
  <c r="CZ318"/>
  <c r="CA355"/>
  <c r="BU355"/>
  <c r="BU390"/>
  <c r="CA390"/>
  <c r="BU428"/>
  <c r="CA428"/>
  <c r="BU362"/>
  <c r="CA362"/>
  <c r="BO37"/>
  <c r="BP35"/>
  <c r="BP33"/>
  <c r="BP31"/>
  <c r="BP29"/>
  <c r="BP27"/>
  <c r="BP25"/>
  <c r="BP23"/>
  <c r="CZ113"/>
  <c r="W36" i="16" s="1"/>
  <c r="CZ36" i="13"/>
  <c r="CT36"/>
  <c r="CZ32"/>
  <c r="CT32"/>
  <c r="CZ28"/>
  <c r="CT28"/>
  <c r="CZ24"/>
  <c r="CT24"/>
  <c r="CZ20"/>
  <c r="CT20"/>
  <c r="CZ16"/>
  <c r="CT16"/>
  <c r="CZ12"/>
  <c r="CT12"/>
  <c r="CA50"/>
  <c r="BU50"/>
  <c r="CA49"/>
  <c r="BU49"/>
  <c r="CA162"/>
  <c r="BU162"/>
  <c r="BU240"/>
  <c r="CA240"/>
  <c r="CA239"/>
  <c r="BU239"/>
  <c r="CZ279"/>
  <c r="CT279"/>
  <c r="CT280"/>
  <c r="CZ280"/>
  <c r="BU356"/>
  <c r="CA356"/>
  <c r="BU361"/>
  <c r="CA361"/>
  <c r="CT113"/>
  <c r="V36" i="16" s="1"/>
  <c r="CZ75" i="13"/>
  <c r="W35" i="16" s="1"/>
  <c r="CT29" i="13"/>
  <c r="CZ29"/>
  <c r="CT25"/>
  <c r="CZ25"/>
  <c r="CT21"/>
  <c r="CZ21"/>
  <c r="CT17"/>
  <c r="CZ17"/>
  <c r="CT13"/>
  <c r="CZ13"/>
  <c r="CT7"/>
  <c r="CZ7"/>
  <c r="CA51"/>
  <c r="BU51"/>
  <c r="CZ125"/>
  <c r="CT125"/>
  <c r="CA242"/>
  <c r="BU242"/>
  <c r="BU241"/>
  <c r="CA241"/>
  <c r="CT281"/>
  <c r="CZ281"/>
  <c r="CZ315"/>
  <c r="CT315"/>
  <c r="BU352"/>
  <c r="CA352"/>
  <c r="CN37"/>
  <c r="CO9"/>
  <c r="CT9" s="1"/>
  <c r="CA113"/>
  <c r="U36" i="16" s="1"/>
  <c r="CO8" i="13"/>
  <c r="CT8" s="1"/>
  <c r="CZ9"/>
  <c r="CZ8"/>
  <c r="CA32"/>
  <c r="BU32"/>
  <c r="CA24"/>
  <c r="BU24"/>
  <c r="CA16"/>
  <c r="BU16"/>
  <c r="CA8"/>
  <c r="BU8"/>
  <c r="BU35"/>
  <c r="CA35"/>
  <c r="CA33"/>
  <c r="BU33"/>
  <c r="BU31"/>
  <c r="CA31"/>
  <c r="BU29"/>
  <c r="CA29"/>
  <c r="BU27"/>
  <c r="CA27"/>
  <c r="CA25"/>
  <c r="BU25"/>
  <c r="BU23"/>
  <c r="CA23"/>
  <c r="BP21"/>
  <c r="BP19"/>
  <c r="BP17"/>
  <c r="BP15"/>
  <c r="BP13"/>
  <c r="BP11"/>
  <c r="BP9"/>
  <c r="BP7"/>
  <c r="CA34"/>
  <c r="BU34"/>
  <c r="CA26"/>
  <c r="BU26"/>
  <c r="CA18"/>
  <c r="BU18"/>
  <c r="CA10"/>
  <c r="BU10"/>
  <c r="CA36"/>
  <c r="BU36"/>
  <c r="CA28"/>
  <c r="BU28"/>
  <c r="CA20"/>
  <c r="BU20"/>
  <c r="CA12"/>
  <c r="BU12"/>
  <c r="CO6"/>
  <c r="CA30"/>
  <c r="BU30"/>
  <c r="CA22"/>
  <c r="BU22"/>
  <c r="CA14"/>
  <c r="BU14"/>
  <c r="BP6"/>
  <c r="AR1" i="5"/>
  <c r="CO37" i="13" l="1"/>
  <c r="AC34" i="16" s="1"/>
  <c r="BP37" i="13"/>
  <c r="AB34" i="16" s="1"/>
  <c r="CA75" i="13"/>
  <c r="U35" i="16" s="1"/>
  <c r="BU75" i="13"/>
  <c r="T35" i="16" s="1"/>
  <c r="CT6" i="13"/>
  <c r="CZ6"/>
  <c r="CA9"/>
  <c r="BU9"/>
  <c r="BU17"/>
  <c r="CA17"/>
  <c r="CA7"/>
  <c r="BU7"/>
  <c r="BU15"/>
  <c r="CA15"/>
  <c r="CA6"/>
  <c r="BU6"/>
  <c r="CA13"/>
  <c r="BU13"/>
  <c r="CA21"/>
  <c r="BU21"/>
  <c r="BU11"/>
  <c r="CA11"/>
  <c r="BU19"/>
  <c r="CA19"/>
  <c r="AD34" i="16" l="1"/>
  <c r="CT37" i="13"/>
  <c r="CZ37"/>
  <c r="BU37"/>
  <c r="CA37"/>
  <c r="AN25" i="10" l="1"/>
  <c r="AN26" s="1"/>
  <c r="AN27" s="1"/>
  <c r="V34" i="16"/>
  <c r="AO25" i="10"/>
  <c r="AO26" s="1"/>
  <c r="AO27" s="1"/>
  <c r="W34" i="16"/>
  <c r="AM25" i="10"/>
  <c r="AM26" s="1"/>
  <c r="AM27" s="1"/>
  <c r="U34" i="16"/>
  <c r="AL25" i="10"/>
  <c r="AL26" s="1"/>
  <c r="AL27" s="1"/>
  <c r="T34" i="16"/>
  <c r="BG18" i="2" l="1"/>
  <c r="BG9"/>
  <c r="BG10" s="1"/>
  <c r="AR1" i="4"/>
  <c r="I93" i="3" l="1"/>
  <c r="J49"/>
  <c r="J93" s="1"/>
  <c r="J137" s="1"/>
  <c r="J181" s="1"/>
  <c r="J225" s="1"/>
  <c r="J269" s="1"/>
  <c r="J313" s="1"/>
  <c r="J357" s="1"/>
  <c r="J401" s="1"/>
  <c r="J445" s="1"/>
  <c r="J489" s="1"/>
  <c r="I49"/>
  <c r="G49"/>
  <c r="G93" s="1"/>
  <c r="G137" s="1"/>
  <c r="G181" s="1"/>
  <c r="G225" s="1"/>
  <c r="G269" s="1"/>
  <c r="G313" s="1"/>
  <c r="G357" s="1"/>
  <c r="G401" s="1"/>
  <c r="G445" s="1"/>
  <c r="G489" s="1"/>
  <c r="F49"/>
  <c r="F93" s="1"/>
  <c r="AP425" i="13"/>
  <c r="AQ425"/>
  <c r="AP426"/>
  <c r="AQ426"/>
  <c r="AP427"/>
  <c r="AQ427"/>
  <c r="AP428"/>
  <c r="AQ428"/>
  <c r="AP429"/>
  <c r="AQ429"/>
  <c r="AP430"/>
  <c r="AQ430"/>
  <c r="AP431"/>
  <c r="AQ431"/>
  <c r="AP432"/>
  <c r="AQ432"/>
  <c r="AP433"/>
  <c r="AQ433"/>
  <c r="AP434"/>
  <c r="AQ434"/>
  <c r="AP435"/>
  <c r="AQ435"/>
  <c r="AP436"/>
  <c r="AQ436"/>
  <c r="AP437"/>
  <c r="AQ437"/>
  <c r="AP438"/>
  <c r="AQ438"/>
  <c r="AP439"/>
  <c r="AQ439"/>
  <c r="AP440"/>
  <c r="AQ440"/>
  <c r="AP441"/>
  <c r="AQ441"/>
  <c r="AP442"/>
  <c r="AQ442"/>
  <c r="AP443"/>
  <c r="AQ443"/>
  <c r="AP444"/>
  <c r="AQ444"/>
  <c r="AP445"/>
  <c r="AQ445"/>
  <c r="AP446"/>
  <c r="AQ446"/>
  <c r="AP447"/>
  <c r="AQ447"/>
  <c r="AP448"/>
  <c r="AQ448"/>
  <c r="AP449"/>
  <c r="AQ449"/>
  <c r="AP450"/>
  <c r="AQ450"/>
  <c r="AP451"/>
  <c r="AQ451"/>
  <c r="AP452"/>
  <c r="AQ452"/>
  <c r="AP453"/>
  <c r="AQ453"/>
  <c r="AP454"/>
  <c r="AQ454"/>
  <c r="AM425"/>
  <c r="AN425"/>
  <c r="AM426"/>
  <c r="AN426"/>
  <c r="AM427"/>
  <c r="AN427"/>
  <c r="AM428"/>
  <c r="AN428"/>
  <c r="AM429"/>
  <c r="AN429"/>
  <c r="AM430"/>
  <c r="AN430"/>
  <c r="AM431"/>
  <c r="AN431"/>
  <c r="AM432"/>
  <c r="AN432"/>
  <c r="AM433"/>
  <c r="AN433"/>
  <c r="AM434"/>
  <c r="AN434"/>
  <c r="AM435"/>
  <c r="AN435"/>
  <c r="AM436"/>
  <c r="AN436"/>
  <c r="AM437"/>
  <c r="AN437"/>
  <c r="AM438"/>
  <c r="AN438"/>
  <c r="AM439"/>
  <c r="AN439"/>
  <c r="AM440"/>
  <c r="AN440"/>
  <c r="AM441"/>
  <c r="AN441"/>
  <c r="AM442"/>
  <c r="AN442"/>
  <c r="AM443"/>
  <c r="AN443"/>
  <c r="AM444"/>
  <c r="AN444"/>
  <c r="AM445"/>
  <c r="AN445"/>
  <c r="AM446"/>
  <c r="AN446"/>
  <c r="AM447"/>
  <c r="AN447"/>
  <c r="AO447" s="1"/>
  <c r="AM448"/>
  <c r="AN448"/>
  <c r="AM449"/>
  <c r="AN449"/>
  <c r="AO449" s="1"/>
  <c r="AM450"/>
  <c r="AN450"/>
  <c r="AM451"/>
  <c r="AN451"/>
  <c r="AO451" s="1"/>
  <c r="AM452"/>
  <c r="AN452"/>
  <c r="AM453"/>
  <c r="AN453"/>
  <c r="AO453" s="1"/>
  <c r="AM454"/>
  <c r="AN454"/>
  <c r="AQ424"/>
  <c r="AP424"/>
  <c r="AP455" s="1"/>
  <c r="AN424"/>
  <c r="AM424"/>
  <c r="Q425"/>
  <c r="R425"/>
  <c r="S425" s="1"/>
  <c r="Q426"/>
  <c r="R426"/>
  <c r="Q427"/>
  <c r="R427"/>
  <c r="S427" s="1"/>
  <c r="Q428"/>
  <c r="R428"/>
  <c r="Q429"/>
  <c r="R429"/>
  <c r="Q430"/>
  <c r="R430"/>
  <c r="Q431"/>
  <c r="R431"/>
  <c r="Q432"/>
  <c r="R432"/>
  <c r="Q433"/>
  <c r="R433"/>
  <c r="S433" s="1"/>
  <c r="Q434"/>
  <c r="R434"/>
  <c r="Q435"/>
  <c r="R435"/>
  <c r="S435" s="1"/>
  <c r="T435" s="1"/>
  <c r="Q436"/>
  <c r="R436"/>
  <c r="Q437"/>
  <c r="R437"/>
  <c r="Q438"/>
  <c r="R438"/>
  <c r="Q439"/>
  <c r="R439"/>
  <c r="S439" s="1"/>
  <c r="T439" s="1"/>
  <c r="Q440"/>
  <c r="R440"/>
  <c r="Q441"/>
  <c r="R441"/>
  <c r="S441" s="1"/>
  <c r="Q442"/>
  <c r="R442"/>
  <c r="Q443"/>
  <c r="R443"/>
  <c r="S443" s="1"/>
  <c r="Q444"/>
  <c r="R444"/>
  <c r="Q445"/>
  <c r="R445"/>
  <c r="S445" s="1"/>
  <c r="Q446"/>
  <c r="R446"/>
  <c r="Q447"/>
  <c r="R447"/>
  <c r="S447" s="1"/>
  <c r="Q448"/>
  <c r="R448"/>
  <c r="Q449"/>
  <c r="R449"/>
  <c r="S449" s="1"/>
  <c r="Q450"/>
  <c r="R450"/>
  <c r="Q451"/>
  <c r="R451"/>
  <c r="Q452"/>
  <c r="R452"/>
  <c r="Q453"/>
  <c r="R453"/>
  <c r="S453" s="1"/>
  <c r="Q454"/>
  <c r="R454"/>
  <c r="N425"/>
  <c r="O425"/>
  <c r="P425" s="1"/>
  <c r="N426"/>
  <c r="O426"/>
  <c r="N427"/>
  <c r="O427"/>
  <c r="P427" s="1"/>
  <c r="N428"/>
  <c r="O428"/>
  <c r="N429"/>
  <c r="O429"/>
  <c r="N430"/>
  <c r="O430"/>
  <c r="N431"/>
  <c r="O431"/>
  <c r="P431" s="1"/>
  <c r="N432"/>
  <c r="O432"/>
  <c r="N433"/>
  <c r="O433"/>
  <c r="N434"/>
  <c r="O434"/>
  <c r="N435"/>
  <c r="O435"/>
  <c r="P435" s="1"/>
  <c r="N436"/>
  <c r="O436"/>
  <c r="N437"/>
  <c r="O437"/>
  <c r="P437" s="1"/>
  <c r="N438"/>
  <c r="O438"/>
  <c r="N439"/>
  <c r="O439"/>
  <c r="N440"/>
  <c r="O440"/>
  <c r="N441"/>
  <c r="O441"/>
  <c r="P441" s="1"/>
  <c r="N442"/>
  <c r="O442"/>
  <c r="N443"/>
  <c r="O443"/>
  <c r="P443" s="1"/>
  <c r="N444"/>
  <c r="O444"/>
  <c r="N445"/>
  <c r="O445"/>
  <c r="P445" s="1"/>
  <c r="N446"/>
  <c r="O446"/>
  <c r="N447"/>
  <c r="O447"/>
  <c r="P447" s="1"/>
  <c r="N448"/>
  <c r="O448"/>
  <c r="N449"/>
  <c r="O449"/>
  <c r="P449" s="1"/>
  <c r="N450"/>
  <c r="O450"/>
  <c r="N451"/>
  <c r="O451"/>
  <c r="N452"/>
  <c r="O452"/>
  <c r="N453"/>
  <c r="O453"/>
  <c r="N454"/>
  <c r="O454"/>
  <c r="R424"/>
  <c r="Q424"/>
  <c r="S424" s="1"/>
  <c r="O424"/>
  <c r="N424"/>
  <c r="AR454"/>
  <c r="S454"/>
  <c r="AR453"/>
  <c r="AR452"/>
  <c r="S452"/>
  <c r="P452"/>
  <c r="AR451"/>
  <c r="S451"/>
  <c r="AR450"/>
  <c r="P450"/>
  <c r="AR449"/>
  <c r="AR448"/>
  <c r="S448"/>
  <c r="P448"/>
  <c r="AR447"/>
  <c r="AR446"/>
  <c r="S446"/>
  <c r="P446"/>
  <c r="AR445"/>
  <c r="AO445"/>
  <c r="AR444"/>
  <c r="AO444"/>
  <c r="S444"/>
  <c r="AR443"/>
  <c r="AO443"/>
  <c r="AR442"/>
  <c r="AO442"/>
  <c r="S442"/>
  <c r="P442"/>
  <c r="AR441"/>
  <c r="AO441"/>
  <c r="AR440"/>
  <c r="AO440"/>
  <c r="S440"/>
  <c r="P440"/>
  <c r="AR439"/>
  <c r="AO439"/>
  <c r="P439"/>
  <c r="AR438"/>
  <c r="AO438"/>
  <c r="S438"/>
  <c r="T438" s="1"/>
  <c r="P438"/>
  <c r="AR437"/>
  <c r="AO437"/>
  <c r="S437"/>
  <c r="T437" s="1"/>
  <c r="AR436"/>
  <c r="AO436"/>
  <c r="S436"/>
  <c r="T436" s="1"/>
  <c r="P436"/>
  <c r="AR435"/>
  <c r="AO435"/>
  <c r="AR434"/>
  <c r="AS434" s="1"/>
  <c r="AO434"/>
  <c r="S434"/>
  <c r="T434" s="1"/>
  <c r="P434"/>
  <c r="AR433"/>
  <c r="AS433" s="1"/>
  <c r="AO433"/>
  <c r="P433"/>
  <c r="AR432"/>
  <c r="AS432" s="1"/>
  <c r="AO432"/>
  <c r="P432"/>
  <c r="AR431"/>
  <c r="AO431"/>
  <c r="S431"/>
  <c r="AR430"/>
  <c r="AO430"/>
  <c r="S430"/>
  <c r="P430"/>
  <c r="AR429"/>
  <c r="AO429"/>
  <c r="AR428"/>
  <c r="AO428"/>
  <c r="S428"/>
  <c r="P428"/>
  <c r="AR427"/>
  <c r="AO427"/>
  <c r="AR426"/>
  <c r="AO426"/>
  <c r="S426"/>
  <c r="P426"/>
  <c r="AR425"/>
  <c r="AO425"/>
  <c r="AQ455"/>
  <c r="AO424"/>
  <c r="AN455"/>
  <c r="AP387"/>
  <c r="AP417" s="1"/>
  <c r="AQ387"/>
  <c r="AP388"/>
  <c r="AQ388"/>
  <c r="AP389"/>
  <c r="AR389" s="1"/>
  <c r="AQ389"/>
  <c r="AP390"/>
  <c r="AQ390"/>
  <c r="AP391"/>
  <c r="AR391" s="1"/>
  <c r="AQ391"/>
  <c r="AP392"/>
  <c r="AQ392"/>
  <c r="AP393"/>
  <c r="AR393" s="1"/>
  <c r="AS393" s="1"/>
  <c r="AQ393"/>
  <c r="AP394"/>
  <c r="AQ394"/>
  <c r="AP395"/>
  <c r="AR395" s="1"/>
  <c r="AQ395"/>
  <c r="AP396"/>
  <c r="AQ396"/>
  <c r="AP397"/>
  <c r="AQ397"/>
  <c r="AP398"/>
  <c r="AQ398"/>
  <c r="AP399"/>
  <c r="AR399" s="1"/>
  <c r="AQ399"/>
  <c r="AP400"/>
  <c r="AQ400"/>
  <c r="AP401"/>
  <c r="AR401" s="1"/>
  <c r="AQ401"/>
  <c r="AP402"/>
  <c r="AQ402"/>
  <c r="AP403"/>
  <c r="AR403" s="1"/>
  <c r="AQ403"/>
  <c r="AP404"/>
  <c r="AQ404"/>
  <c r="AP405"/>
  <c r="AQ405"/>
  <c r="AP406"/>
  <c r="AQ406"/>
  <c r="AP407"/>
  <c r="AR407" s="1"/>
  <c r="AQ407"/>
  <c r="AP408"/>
  <c r="AQ408"/>
  <c r="AP409"/>
  <c r="AQ409"/>
  <c r="AP410"/>
  <c r="AQ410"/>
  <c r="AP411"/>
  <c r="AQ411"/>
  <c r="AP412"/>
  <c r="AQ412"/>
  <c r="AP413"/>
  <c r="AR413" s="1"/>
  <c r="AQ413"/>
  <c r="AP414"/>
  <c r="AQ414"/>
  <c r="AP415"/>
  <c r="AR415" s="1"/>
  <c r="AQ415"/>
  <c r="AP416"/>
  <c r="AQ416"/>
  <c r="AQ386"/>
  <c r="AQ417" s="1"/>
  <c r="AP386"/>
  <c r="AM387"/>
  <c r="AN387"/>
  <c r="AM388"/>
  <c r="AN388"/>
  <c r="AM389"/>
  <c r="AN389"/>
  <c r="AM390"/>
  <c r="AO390" s="1"/>
  <c r="AN390"/>
  <c r="AM391"/>
  <c r="AN391"/>
  <c r="AM392"/>
  <c r="AO392" s="1"/>
  <c r="AN392"/>
  <c r="AM393"/>
  <c r="AN393"/>
  <c r="AM394"/>
  <c r="AO394" s="1"/>
  <c r="AN394"/>
  <c r="AM395"/>
  <c r="AN395"/>
  <c r="AM396"/>
  <c r="AO396" s="1"/>
  <c r="AN396"/>
  <c r="AM397"/>
  <c r="AN397"/>
  <c r="AM398"/>
  <c r="AN398"/>
  <c r="AM399"/>
  <c r="AN399"/>
  <c r="AM400"/>
  <c r="AO400" s="1"/>
  <c r="AN400"/>
  <c r="AM401"/>
  <c r="AN401"/>
  <c r="AM402"/>
  <c r="AO402" s="1"/>
  <c r="AN402"/>
  <c r="AM403"/>
  <c r="AN403"/>
  <c r="AM404"/>
  <c r="AO404" s="1"/>
  <c r="AN404"/>
  <c r="AM405"/>
  <c r="AN405"/>
  <c r="AM406"/>
  <c r="AN406"/>
  <c r="AM407"/>
  <c r="AN407"/>
  <c r="AM408"/>
  <c r="AN408"/>
  <c r="AM409"/>
  <c r="AN409"/>
  <c r="AM410"/>
  <c r="AO410" s="1"/>
  <c r="AN410"/>
  <c r="AM411"/>
  <c r="AN411"/>
  <c r="AM412"/>
  <c r="AO412" s="1"/>
  <c r="AN412"/>
  <c r="AM413"/>
  <c r="AN413"/>
  <c r="AM414"/>
  <c r="AO414" s="1"/>
  <c r="AN414"/>
  <c r="AM415"/>
  <c r="AN415"/>
  <c r="AM416"/>
  <c r="AN416"/>
  <c r="AN386"/>
  <c r="AM386"/>
  <c r="Q387"/>
  <c r="R387"/>
  <c r="Q388"/>
  <c r="R388"/>
  <c r="Q389"/>
  <c r="R389"/>
  <c r="Q390"/>
  <c r="R390"/>
  <c r="Q391"/>
  <c r="R391"/>
  <c r="Q392"/>
  <c r="R392"/>
  <c r="Q393"/>
  <c r="R393"/>
  <c r="Q394"/>
  <c r="R394"/>
  <c r="Q395"/>
  <c r="S395" s="1"/>
  <c r="R395"/>
  <c r="Q396"/>
  <c r="R396"/>
  <c r="Q397"/>
  <c r="S397" s="1"/>
  <c r="R397"/>
  <c r="Q398"/>
  <c r="R398"/>
  <c r="Q399"/>
  <c r="S399" s="1"/>
  <c r="R399"/>
  <c r="Q400"/>
  <c r="R400"/>
  <c r="Q401"/>
  <c r="S401" s="1"/>
  <c r="R401"/>
  <c r="Q402"/>
  <c r="R402"/>
  <c r="Q403"/>
  <c r="S403" s="1"/>
  <c r="R403"/>
  <c r="Q404"/>
  <c r="R404"/>
  <c r="Q405"/>
  <c r="S405" s="1"/>
  <c r="R405"/>
  <c r="Q406"/>
  <c r="R406"/>
  <c r="Q407"/>
  <c r="S407" s="1"/>
  <c r="R407"/>
  <c r="Q408"/>
  <c r="R408"/>
  <c r="Q409"/>
  <c r="S409" s="1"/>
  <c r="R409"/>
  <c r="Q410"/>
  <c r="R410"/>
  <c r="Q411"/>
  <c r="S411" s="1"/>
  <c r="R411"/>
  <c r="Q412"/>
  <c r="R412"/>
  <c r="Q413"/>
  <c r="S413" s="1"/>
  <c r="R413"/>
  <c r="Q414"/>
  <c r="R414"/>
  <c r="Q415"/>
  <c r="S415" s="1"/>
  <c r="R415"/>
  <c r="Q416"/>
  <c r="R416"/>
  <c r="R386"/>
  <c r="R417" s="1"/>
  <c r="Q386"/>
  <c r="N387"/>
  <c r="O387"/>
  <c r="N388"/>
  <c r="N417" s="1"/>
  <c r="O388"/>
  <c r="N389"/>
  <c r="O389"/>
  <c r="N390"/>
  <c r="P390" s="1"/>
  <c r="O390"/>
  <c r="N391"/>
  <c r="O391"/>
  <c r="N392"/>
  <c r="O392"/>
  <c r="N393"/>
  <c r="O393"/>
  <c r="N394"/>
  <c r="P394" s="1"/>
  <c r="O394"/>
  <c r="N395"/>
  <c r="O395"/>
  <c r="N396"/>
  <c r="P396" s="1"/>
  <c r="O396"/>
  <c r="N397"/>
  <c r="O397"/>
  <c r="N398"/>
  <c r="P398" s="1"/>
  <c r="O398"/>
  <c r="N399"/>
  <c r="O399"/>
  <c r="N400"/>
  <c r="P400" s="1"/>
  <c r="O400"/>
  <c r="N401"/>
  <c r="O401"/>
  <c r="N402"/>
  <c r="O402"/>
  <c r="N403"/>
  <c r="O403"/>
  <c r="N404"/>
  <c r="P404" s="1"/>
  <c r="O404"/>
  <c r="N405"/>
  <c r="O405"/>
  <c r="N406"/>
  <c r="P406" s="1"/>
  <c r="O406"/>
  <c r="N407"/>
  <c r="O407"/>
  <c r="N408"/>
  <c r="P408" s="1"/>
  <c r="O408"/>
  <c r="N409"/>
  <c r="O409"/>
  <c r="N410"/>
  <c r="P410" s="1"/>
  <c r="O410"/>
  <c r="N411"/>
  <c r="O411"/>
  <c r="N412"/>
  <c r="P412" s="1"/>
  <c r="O412"/>
  <c r="N413"/>
  <c r="O413"/>
  <c r="N414"/>
  <c r="P414" s="1"/>
  <c r="O414"/>
  <c r="N415"/>
  <c r="O415"/>
  <c r="N416"/>
  <c r="P416" s="1"/>
  <c r="O416"/>
  <c r="O386"/>
  <c r="N386"/>
  <c r="AR416"/>
  <c r="AO416"/>
  <c r="S416"/>
  <c r="AO415"/>
  <c r="P415"/>
  <c r="AR414"/>
  <c r="S414"/>
  <c r="AO413"/>
  <c r="P413"/>
  <c r="AR412"/>
  <c r="S412"/>
  <c r="AR411"/>
  <c r="AO411"/>
  <c r="P411"/>
  <c r="AR410"/>
  <c r="S410"/>
  <c r="AR409"/>
  <c r="AO409"/>
  <c r="P409"/>
  <c r="AR408"/>
  <c r="AO408"/>
  <c r="S408"/>
  <c r="AO407"/>
  <c r="P407"/>
  <c r="AR406"/>
  <c r="AO406"/>
  <c r="S406"/>
  <c r="AR405"/>
  <c r="AO405"/>
  <c r="P405"/>
  <c r="AR404"/>
  <c r="S404"/>
  <c r="AO403"/>
  <c r="P403"/>
  <c r="AR402"/>
  <c r="S402"/>
  <c r="T402" s="1"/>
  <c r="P402"/>
  <c r="AO401"/>
  <c r="P401"/>
  <c r="AR400"/>
  <c r="S400"/>
  <c r="T400" s="1"/>
  <c r="AO399"/>
  <c r="P399"/>
  <c r="AR398"/>
  <c r="AO398"/>
  <c r="S398"/>
  <c r="T398" s="1"/>
  <c r="AR397"/>
  <c r="AO397"/>
  <c r="P397"/>
  <c r="AR396"/>
  <c r="S396"/>
  <c r="T396" s="1"/>
  <c r="AO395"/>
  <c r="P395"/>
  <c r="AR394"/>
  <c r="AO393"/>
  <c r="P393"/>
  <c r="AR392"/>
  <c r="S392"/>
  <c r="P392"/>
  <c r="AO391"/>
  <c r="P391"/>
  <c r="AR390"/>
  <c r="S390"/>
  <c r="AO389"/>
  <c r="P389"/>
  <c r="AR388"/>
  <c r="AO388"/>
  <c r="S388"/>
  <c r="AR387"/>
  <c r="AO387"/>
  <c r="P387"/>
  <c r="AR386"/>
  <c r="AN417"/>
  <c r="AM417"/>
  <c r="O417"/>
  <c r="AP349"/>
  <c r="AP379" s="1"/>
  <c r="AQ349"/>
  <c r="AP350"/>
  <c r="AQ350"/>
  <c r="AP351"/>
  <c r="AR351" s="1"/>
  <c r="AQ351"/>
  <c r="AP352"/>
  <c r="AQ352"/>
  <c r="AP353"/>
  <c r="AR353" s="1"/>
  <c r="AQ353"/>
  <c r="AP354"/>
  <c r="AQ354"/>
  <c r="AP355"/>
  <c r="AR355" s="1"/>
  <c r="AQ355"/>
  <c r="AP356"/>
  <c r="AQ356"/>
  <c r="AP357"/>
  <c r="AR357" s="1"/>
  <c r="AS357" s="1"/>
  <c r="AQ357"/>
  <c r="AP358"/>
  <c r="AQ358"/>
  <c r="AP359"/>
  <c r="AR359" s="1"/>
  <c r="AQ359"/>
  <c r="AP360"/>
  <c r="AQ360"/>
  <c r="AP361"/>
  <c r="AR361" s="1"/>
  <c r="AQ361"/>
  <c r="AP362"/>
  <c r="AQ362"/>
  <c r="AP363"/>
  <c r="AR363" s="1"/>
  <c r="AQ363"/>
  <c r="AP364"/>
  <c r="AQ364"/>
  <c r="AP365"/>
  <c r="AR365" s="1"/>
  <c r="AQ365"/>
  <c r="AP366"/>
  <c r="AQ366"/>
  <c r="AP367"/>
  <c r="AR367" s="1"/>
  <c r="AQ367"/>
  <c r="AP368"/>
  <c r="AQ368"/>
  <c r="AP369"/>
  <c r="AR369" s="1"/>
  <c r="AQ369"/>
  <c r="AP370"/>
  <c r="AQ370"/>
  <c r="AP371"/>
  <c r="AR371" s="1"/>
  <c r="AQ371"/>
  <c r="AP372"/>
  <c r="AQ372"/>
  <c r="AP373"/>
  <c r="AR373" s="1"/>
  <c r="AQ373"/>
  <c r="AP374"/>
  <c r="AQ374"/>
  <c r="AP375"/>
  <c r="AR375" s="1"/>
  <c r="AQ375"/>
  <c r="AP376"/>
  <c r="AQ376"/>
  <c r="AP377"/>
  <c r="AR377" s="1"/>
  <c r="AQ377"/>
  <c r="AP378"/>
  <c r="AQ378"/>
  <c r="AM349"/>
  <c r="AO349" s="1"/>
  <c r="AN349"/>
  <c r="AM350"/>
  <c r="AN350"/>
  <c r="AM351"/>
  <c r="AO351" s="1"/>
  <c r="AN351"/>
  <c r="AM352"/>
  <c r="AN352"/>
  <c r="AM353"/>
  <c r="AN353"/>
  <c r="AM354"/>
  <c r="AN354"/>
  <c r="AM355"/>
  <c r="AN355"/>
  <c r="AM356"/>
  <c r="AN356"/>
  <c r="AM357"/>
  <c r="AO357" s="1"/>
  <c r="AN357"/>
  <c r="AM358"/>
  <c r="AN358"/>
  <c r="AM359"/>
  <c r="AN359"/>
  <c r="AM360"/>
  <c r="AN360"/>
  <c r="AM361"/>
  <c r="AO361" s="1"/>
  <c r="AN361"/>
  <c r="AM362"/>
  <c r="AN362"/>
  <c r="AM363"/>
  <c r="AN363"/>
  <c r="AM364"/>
  <c r="AN364"/>
  <c r="AM365"/>
  <c r="AO365" s="1"/>
  <c r="AN365"/>
  <c r="AM366"/>
  <c r="AN366"/>
  <c r="AM367"/>
  <c r="AN367"/>
  <c r="AM368"/>
  <c r="AN368"/>
  <c r="AM369"/>
  <c r="AO369" s="1"/>
  <c r="AN369"/>
  <c r="AM370"/>
  <c r="AN370"/>
  <c r="AM371"/>
  <c r="AN371"/>
  <c r="AM372"/>
  <c r="AN372"/>
  <c r="AM373"/>
  <c r="AO373" s="1"/>
  <c r="AN373"/>
  <c r="AM374"/>
  <c r="AN374"/>
  <c r="AM375"/>
  <c r="AO375" s="1"/>
  <c r="AN375"/>
  <c r="AM376"/>
  <c r="AN376"/>
  <c r="AM377"/>
  <c r="AO377" s="1"/>
  <c r="AN377"/>
  <c r="AM378"/>
  <c r="AN378"/>
  <c r="AQ348"/>
  <c r="AR348" s="1"/>
  <c r="AP348"/>
  <c r="AN348"/>
  <c r="AM348"/>
  <c r="Q349"/>
  <c r="R349"/>
  <c r="Q350"/>
  <c r="R350"/>
  <c r="Q351"/>
  <c r="S351" s="1"/>
  <c r="R351"/>
  <c r="Q352"/>
  <c r="R352"/>
  <c r="Q353"/>
  <c r="S353" s="1"/>
  <c r="R353"/>
  <c r="Q354"/>
  <c r="R354"/>
  <c r="Q355"/>
  <c r="S355" s="1"/>
  <c r="R355"/>
  <c r="Q356"/>
  <c r="R356"/>
  <c r="Q357"/>
  <c r="S357" s="1"/>
  <c r="R357"/>
  <c r="Q358"/>
  <c r="R358"/>
  <c r="Q359"/>
  <c r="S359" s="1"/>
  <c r="T359" s="1"/>
  <c r="R359"/>
  <c r="Q360"/>
  <c r="R360"/>
  <c r="Q361"/>
  <c r="S361" s="1"/>
  <c r="T361" s="1"/>
  <c r="R361"/>
  <c r="Q362"/>
  <c r="R362"/>
  <c r="Q363"/>
  <c r="S363" s="1"/>
  <c r="T363" s="1"/>
  <c r="R363"/>
  <c r="Q364"/>
  <c r="R364"/>
  <c r="Q365"/>
  <c r="S365" s="1"/>
  <c r="R365"/>
  <c r="Q366"/>
  <c r="R366"/>
  <c r="Q367"/>
  <c r="S367" s="1"/>
  <c r="R367"/>
  <c r="Q368"/>
  <c r="R368"/>
  <c r="Q369"/>
  <c r="S369" s="1"/>
  <c r="R369"/>
  <c r="Q370"/>
  <c r="R370"/>
  <c r="Q371"/>
  <c r="S371" s="1"/>
  <c r="R371"/>
  <c r="Q372"/>
  <c r="R372"/>
  <c r="Q373"/>
  <c r="R373"/>
  <c r="Q374"/>
  <c r="R374"/>
  <c r="Q375"/>
  <c r="R375"/>
  <c r="Q376"/>
  <c r="R376"/>
  <c r="Q377"/>
  <c r="R377"/>
  <c r="Q378"/>
  <c r="R378"/>
  <c r="N349"/>
  <c r="P349" s="1"/>
  <c r="O349"/>
  <c r="N350"/>
  <c r="O350"/>
  <c r="N351"/>
  <c r="O351"/>
  <c r="N352"/>
  <c r="O352"/>
  <c r="N353"/>
  <c r="P353" s="1"/>
  <c r="O353"/>
  <c r="N354"/>
  <c r="O354"/>
  <c r="N355"/>
  <c r="O355"/>
  <c r="N356"/>
  <c r="O356"/>
  <c r="N357"/>
  <c r="O357"/>
  <c r="N358"/>
  <c r="O358"/>
  <c r="N359"/>
  <c r="P359" s="1"/>
  <c r="O359"/>
  <c r="N360"/>
  <c r="O360"/>
  <c r="N361"/>
  <c r="O361"/>
  <c r="N362"/>
  <c r="O362"/>
  <c r="N363"/>
  <c r="P363" s="1"/>
  <c r="O363"/>
  <c r="N364"/>
  <c r="O364"/>
  <c r="N365"/>
  <c r="O365"/>
  <c r="N366"/>
  <c r="O366"/>
  <c r="N367"/>
  <c r="P367" s="1"/>
  <c r="O367"/>
  <c r="N368"/>
  <c r="O368"/>
  <c r="N369"/>
  <c r="O369"/>
  <c r="N370"/>
  <c r="O370"/>
  <c r="N371"/>
  <c r="P371" s="1"/>
  <c r="O371"/>
  <c r="N372"/>
  <c r="O372"/>
  <c r="N373"/>
  <c r="P373" s="1"/>
  <c r="O373"/>
  <c r="N374"/>
  <c r="O374"/>
  <c r="N375"/>
  <c r="P375" s="1"/>
  <c r="O375"/>
  <c r="N376"/>
  <c r="O376"/>
  <c r="N377"/>
  <c r="P377" s="1"/>
  <c r="O377"/>
  <c r="N378"/>
  <c r="O378"/>
  <c r="R348"/>
  <c r="R379" s="1"/>
  <c r="Q348"/>
  <c r="O348"/>
  <c r="N348"/>
  <c r="AR378"/>
  <c r="AO378"/>
  <c r="S378"/>
  <c r="S377"/>
  <c r="AR376"/>
  <c r="AO376"/>
  <c r="S376"/>
  <c r="S375"/>
  <c r="AR374"/>
  <c r="AO374"/>
  <c r="S374"/>
  <c r="P374"/>
  <c r="S373"/>
  <c r="AR372"/>
  <c r="AO372"/>
  <c r="S372"/>
  <c r="P372"/>
  <c r="AO371"/>
  <c r="AR370"/>
  <c r="AO370"/>
  <c r="S370"/>
  <c r="P370"/>
  <c r="P369"/>
  <c r="AR368"/>
  <c r="AO368"/>
  <c r="S368"/>
  <c r="P368"/>
  <c r="AO367"/>
  <c r="AR366"/>
  <c r="AO366"/>
  <c r="S366"/>
  <c r="P366"/>
  <c r="P365"/>
  <c r="AR364"/>
  <c r="AO364"/>
  <c r="S364"/>
  <c r="P364"/>
  <c r="AO363"/>
  <c r="AR362"/>
  <c r="AO362"/>
  <c r="S362"/>
  <c r="T362" s="1"/>
  <c r="P362"/>
  <c r="P361"/>
  <c r="AR360"/>
  <c r="AO360"/>
  <c r="S360"/>
  <c r="T360" s="1"/>
  <c r="P360"/>
  <c r="AO359"/>
  <c r="AR358"/>
  <c r="AO358"/>
  <c r="S358"/>
  <c r="T358" s="1"/>
  <c r="P358"/>
  <c r="P357"/>
  <c r="AR356"/>
  <c r="AO356"/>
  <c r="P356"/>
  <c r="P355"/>
  <c r="AR354"/>
  <c r="AO354"/>
  <c r="S354"/>
  <c r="P354"/>
  <c r="AO353"/>
  <c r="AR352"/>
  <c r="AO352"/>
  <c r="S352"/>
  <c r="P352"/>
  <c r="P351"/>
  <c r="AO350"/>
  <c r="S350"/>
  <c r="P350"/>
  <c r="S349"/>
  <c r="AQ379"/>
  <c r="Q379"/>
  <c r="O379"/>
  <c r="AP311"/>
  <c r="AQ311"/>
  <c r="AQ341" s="1"/>
  <c r="AP312"/>
  <c r="AQ312"/>
  <c r="AP313"/>
  <c r="AQ313"/>
  <c r="AR313" s="1"/>
  <c r="AP314"/>
  <c r="AQ314"/>
  <c r="AP315"/>
  <c r="AQ315"/>
  <c r="AR315" s="1"/>
  <c r="AP316"/>
  <c r="AQ316"/>
  <c r="AP317"/>
  <c r="AQ317"/>
  <c r="AR317" s="1"/>
  <c r="AS317" s="1"/>
  <c r="AP318"/>
  <c r="AQ318"/>
  <c r="AP319"/>
  <c r="AQ319"/>
  <c r="AP320"/>
  <c r="AQ320"/>
  <c r="AP321"/>
  <c r="AQ321"/>
  <c r="AP322"/>
  <c r="AQ322"/>
  <c r="AP323"/>
  <c r="AQ323"/>
  <c r="AP324"/>
  <c r="AQ324"/>
  <c r="AP325"/>
  <c r="AQ325"/>
  <c r="AP326"/>
  <c r="AQ326"/>
  <c r="AP327"/>
  <c r="AQ327"/>
  <c r="AP328"/>
  <c r="AQ328"/>
  <c r="AP329"/>
  <c r="AQ329"/>
  <c r="AR329" s="1"/>
  <c r="AP330"/>
  <c r="AQ330"/>
  <c r="AP331"/>
  <c r="AQ331"/>
  <c r="AP332"/>
  <c r="AQ332"/>
  <c r="AP333"/>
  <c r="AQ333"/>
  <c r="AR333" s="1"/>
  <c r="AP334"/>
  <c r="AQ334"/>
  <c r="AP335"/>
  <c r="AQ335"/>
  <c r="AP336"/>
  <c r="AQ336"/>
  <c r="AP337"/>
  <c r="AQ337"/>
  <c r="AR337" s="1"/>
  <c r="AP338"/>
  <c r="AQ338"/>
  <c r="AP339"/>
  <c r="AQ339"/>
  <c r="AR339" s="1"/>
  <c r="AP340"/>
  <c r="AQ340"/>
  <c r="AM311"/>
  <c r="AN311"/>
  <c r="AN341" s="1"/>
  <c r="AM312"/>
  <c r="AN312"/>
  <c r="AM313"/>
  <c r="AN313"/>
  <c r="AO313" s="1"/>
  <c r="AM314"/>
  <c r="AN314"/>
  <c r="AM315"/>
  <c r="AN315"/>
  <c r="AM316"/>
  <c r="AN316"/>
  <c r="AM317"/>
  <c r="AN317"/>
  <c r="AO317" s="1"/>
  <c r="AM318"/>
  <c r="AN318"/>
  <c r="AM319"/>
  <c r="AN319"/>
  <c r="AO319" s="1"/>
  <c r="AM320"/>
  <c r="AN320"/>
  <c r="AM321"/>
  <c r="AN321"/>
  <c r="AO321" s="1"/>
  <c r="AM322"/>
  <c r="AN322"/>
  <c r="AM323"/>
  <c r="AN323"/>
  <c r="AO323" s="1"/>
  <c r="AM324"/>
  <c r="AN324"/>
  <c r="AM325"/>
  <c r="AN325"/>
  <c r="AO325" s="1"/>
  <c r="AM326"/>
  <c r="AN326"/>
  <c r="AM327"/>
  <c r="AN327"/>
  <c r="AO327" s="1"/>
  <c r="AM328"/>
  <c r="AN328"/>
  <c r="AM329"/>
  <c r="AN329"/>
  <c r="AO329" s="1"/>
  <c r="AM330"/>
  <c r="AN330"/>
  <c r="AM331"/>
  <c r="AN331"/>
  <c r="AO331" s="1"/>
  <c r="AM332"/>
  <c r="AN332"/>
  <c r="AM333"/>
  <c r="AN333"/>
  <c r="AO333" s="1"/>
  <c r="AM334"/>
  <c r="AN334"/>
  <c r="AM335"/>
  <c r="AN335"/>
  <c r="AO335" s="1"/>
  <c r="AM336"/>
  <c r="AN336"/>
  <c r="AM337"/>
  <c r="AN337"/>
  <c r="AM338"/>
  <c r="AN338"/>
  <c r="AM339"/>
  <c r="AN339"/>
  <c r="AM340"/>
  <c r="AN340"/>
  <c r="AQ310"/>
  <c r="AP310"/>
  <c r="AP341" s="1"/>
  <c r="AO316"/>
  <c r="AN310"/>
  <c r="AM310"/>
  <c r="Q311"/>
  <c r="S311" s="1"/>
  <c r="R311"/>
  <c r="Q312"/>
  <c r="R312"/>
  <c r="Q313"/>
  <c r="S313" s="1"/>
  <c r="R313"/>
  <c r="Q314"/>
  <c r="R314"/>
  <c r="Q315"/>
  <c r="S315" s="1"/>
  <c r="R315"/>
  <c r="Q316"/>
  <c r="R316"/>
  <c r="Q317"/>
  <c r="R317"/>
  <c r="Q318"/>
  <c r="R318"/>
  <c r="Q319"/>
  <c r="S319" s="1"/>
  <c r="T319" s="1"/>
  <c r="R319"/>
  <c r="Q320"/>
  <c r="R320"/>
  <c r="Q321"/>
  <c r="S321" s="1"/>
  <c r="T321" s="1"/>
  <c r="R321"/>
  <c r="Q322"/>
  <c r="R322"/>
  <c r="Q323"/>
  <c r="S323" s="1"/>
  <c r="T323" s="1"/>
  <c r="R323"/>
  <c r="Q324"/>
  <c r="R324"/>
  <c r="Q325"/>
  <c r="S325" s="1"/>
  <c r="T325" s="1"/>
  <c r="R325"/>
  <c r="Q326"/>
  <c r="R326"/>
  <c r="Q327"/>
  <c r="S327" s="1"/>
  <c r="R327"/>
  <c r="Q328"/>
  <c r="R328"/>
  <c r="Q329"/>
  <c r="R329"/>
  <c r="Q330"/>
  <c r="R330"/>
  <c r="Q331"/>
  <c r="S331" s="1"/>
  <c r="R331"/>
  <c r="Q332"/>
  <c r="R332"/>
  <c r="Q333"/>
  <c r="R333"/>
  <c r="Q334"/>
  <c r="R334"/>
  <c r="Q335"/>
  <c r="S335" s="1"/>
  <c r="R335"/>
  <c r="Q336"/>
  <c r="R336"/>
  <c r="Q337"/>
  <c r="S337" s="1"/>
  <c r="R337"/>
  <c r="Q338"/>
  <c r="R338"/>
  <c r="Q339"/>
  <c r="S339" s="1"/>
  <c r="R339"/>
  <c r="Q340"/>
  <c r="R340"/>
  <c r="N311"/>
  <c r="P311" s="1"/>
  <c r="O311"/>
  <c r="N312"/>
  <c r="O312"/>
  <c r="N313"/>
  <c r="O313"/>
  <c r="N314"/>
  <c r="O314"/>
  <c r="N315"/>
  <c r="P315" s="1"/>
  <c r="O315"/>
  <c r="N316"/>
  <c r="O316"/>
  <c r="N317"/>
  <c r="P317" s="1"/>
  <c r="O317"/>
  <c r="N318"/>
  <c r="O318"/>
  <c r="N319"/>
  <c r="P319" s="1"/>
  <c r="O319"/>
  <c r="N320"/>
  <c r="O320"/>
  <c r="N321"/>
  <c r="P321" s="1"/>
  <c r="O321"/>
  <c r="N322"/>
  <c r="O322"/>
  <c r="N323"/>
  <c r="P323" s="1"/>
  <c r="O323"/>
  <c r="N324"/>
  <c r="O324"/>
  <c r="N325"/>
  <c r="P325" s="1"/>
  <c r="O325"/>
  <c r="N326"/>
  <c r="O326"/>
  <c r="N327"/>
  <c r="P327" s="1"/>
  <c r="O327"/>
  <c r="N328"/>
  <c r="O328"/>
  <c r="N329"/>
  <c r="P329" s="1"/>
  <c r="O329"/>
  <c r="N330"/>
  <c r="O330"/>
  <c r="N331"/>
  <c r="P331" s="1"/>
  <c r="O331"/>
  <c r="N332"/>
  <c r="O332"/>
  <c r="N333"/>
  <c r="P333" s="1"/>
  <c r="O333"/>
  <c r="N334"/>
  <c r="O334"/>
  <c r="N335"/>
  <c r="P335" s="1"/>
  <c r="O335"/>
  <c r="N336"/>
  <c r="O336"/>
  <c r="N337"/>
  <c r="P337" s="1"/>
  <c r="O337"/>
  <c r="N338"/>
  <c r="O338"/>
  <c r="N339"/>
  <c r="O339"/>
  <c r="N340"/>
  <c r="O340"/>
  <c r="R310"/>
  <c r="R341" s="1"/>
  <c r="Q310"/>
  <c r="O310"/>
  <c r="N310"/>
  <c r="AR340"/>
  <c r="AO340"/>
  <c r="S340"/>
  <c r="P340"/>
  <c r="AO339"/>
  <c r="AR338"/>
  <c r="AO338"/>
  <c r="S338"/>
  <c r="P338"/>
  <c r="AO337"/>
  <c r="AR336"/>
  <c r="AO336"/>
  <c r="S336"/>
  <c r="P336"/>
  <c r="AR335"/>
  <c r="AR334"/>
  <c r="AO334"/>
  <c r="S334"/>
  <c r="P334"/>
  <c r="S333"/>
  <c r="AR332"/>
  <c r="AO332"/>
  <c r="S332"/>
  <c r="P332"/>
  <c r="AR331"/>
  <c r="AR330"/>
  <c r="AO330"/>
  <c r="S330"/>
  <c r="P330"/>
  <c r="S329"/>
  <c r="AR328"/>
  <c r="AO328"/>
  <c r="S328"/>
  <c r="P328"/>
  <c r="AR327"/>
  <c r="AO326"/>
  <c r="S326"/>
  <c r="T326" s="1"/>
  <c r="P326"/>
  <c r="AO324"/>
  <c r="S324"/>
  <c r="T324" s="1"/>
  <c r="P324"/>
  <c r="AO322"/>
  <c r="S322"/>
  <c r="T322" s="1"/>
  <c r="P322"/>
  <c r="AO320"/>
  <c r="S320"/>
  <c r="T320" s="1"/>
  <c r="P320"/>
  <c r="AR318"/>
  <c r="AS318" s="1"/>
  <c r="AO318"/>
  <c r="S318"/>
  <c r="P318"/>
  <c r="S317"/>
  <c r="AR316"/>
  <c r="S316"/>
  <c r="P316"/>
  <c r="AO315"/>
  <c r="AR314"/>
  <c r="AO314"/>
  <c r="S314"/>
  <c r="P314"/>
  <c r="P313"/>
  <c r="AR312"/>
  <c r="AS312" s="1"/>
  <c r="AO312"/>
  <c r="S312"/>
  <c r="P312"/>
  <c r="AO311"/>
  <c r="AR310"/>
  <c r="AM341"/>
  <c r="O341"/>
  <c r="N341"/>
  <c r="AP273"/>
  <c r="AQ273"/>
  <c r="AP274"/>
  <c r="AQ274"/>
  <c r="AR274" s="1"/>
  <c r="AP275"/>
  <c r="AQ275"/>
  <c r="AP276"/>
  <c r="AQ276"/>
  <c r="AP277"/>
  <c r="AQ277"/>
  <c r="AP278"/>
  <c r="AQ278"/>
  <c r="AR278" s="1"/>
  <c r="AP279"/>
  <c r="AQ279"/>
  <c r="AP280"/>
  <c r="AQ280"/>
  <c r="AR280" s="1"/>
  <c r="AS280" s="1"/>
  <c r="AP281"/>
  <c r="AQ281"/>
  <c r="AP282"/>
  <c r="AQ282"/>
  <c r="AP283"/>
  <c r="AQ283"/>
  <c r="AP284"/>
  <c r="AQ284"/>
  <c r="AR284" s="1"/>
  <c r="AS284" s="1"/>
  <c r="AP285"/>
  <c r="AQ285"/>
  <c r="AP286"/>
  <c r="AQ286"/>
  <c r="AR286" s="1"/>
  <c r="AS286" s="1"/>
  <c r="AP287"/>
  <c r="AQ287"/>
  <c r="AP288"/>
  <c r="AQ288"/>
  <c r="AR288" s="1"/>
  <c r="AP289"/>
  <c r="AQ289"/>
  <c r="AP290"/>
  <c r="AQ290"/>
  <c r="AR290" s="1"/>
  <c r="AP291"/>
  <c r="AQ291"/>
  <c r="AP292"/>
  <c r="AQ292"/>
  <c r="AR292" s="1"/>
  <c r="AP293"/>
  <c r="AQ293"/>
  <c r="AP294"/>
  <c r="AQ294"/>
  <c r="AR294" s="1"/>
  <c r="AP295"/>
  <c r="AQ295"/>
  <c r="AP296"/>
  <c r="AQ296"/>
  <c r="AR296" s="1"/>
  <c r="AP297"/>
  <c r="AQ297"/>
  <c r="AP298"/>
  <c r="AQ298"/>
  <c r="AR298" s="1"/>
  <c r="AP299"/>
  <c r="AQ299"/>
  <c r="AP300"/>
  <c r="AQ300"/>
  <c r="AR300" s="1"/>
  <c r="AP301"/>
  <c r="AQ301"/>
  <c r="AP302"/>
  <c r="AQ302"/>
  <c r="AM273"/>
  <c r="AN273"/>
  <c r="AM274"/>
  <c r="AN274"/>
  <c r="AO274" s="1"/>
  <c r="AM275"/>
  <c r="AN275"/>
  <c r="AM276"/>
  <c r="AN276"/>
  <c r="AO276" s="1"/>
  <c r="AM277"/>
  <c r="AN277"/>
  <c r="AM278"/>
  <c r="AN278"/>
  <c r="AM279"/>
  <c r="AN279"/>
  <c r="AM280"/>
  <c r="AN280"/>
  <c r="AM281"/>
  <c r="AN281"/>
  <c r="AM282"/>
  <c r="AN282"/>
  <c r="AO282" s="1"/>
  <c r="AM283"/>
  <c r="AN283"/>
  <c r="AM284"/>
  <c r="AN284"/>
  <c r="AO284" s="1"/>
  <c r="AM285"/>
  <c r="AN285"/>
  <c r="AM286"/>
  <c r="AN286"/>
  <c r="AO286" s="1"/>
  <c r="AM287"/>
  <c r="AN287"/>
  <c r="AM288"/>
  <c r="AN288"/>
  <c r="AO288" s="1"/>
  <c r="AM289"/>
  <c r="AN289"/>
  <c r="AM290"/>
  <c r="AN290"/>
  <c r="AM291"/>
  <c r="AN291"/>
  <c r="AM292"/>
  <c r="AN292"/>
  <c r="AO292" s="1"/>
  <c r="AM293"/>
  <c r="AN293"/>
  <c r="AM294"/>
  <c r="AN294"/>
  <c r="AM295"/>
  <c r="AN295"/>
  <c r="AM296"/>
  <c r="AN296"/>
  <c r="AO296" s="1"/>
  <c r="AM297"/>
  <c r="AN297"/>
  <c r="AM298"/>
  <c r="AN298"/>
  <c r="AM299"/>
  <c r="AN299"/>
  <c r="AM300"/>
  <c r="AN300"/>
  <c r="AO300" s="1"/>
  <c r="AM301"/>
  <c r="AN301"/>
  <c r="AM302"/>
  <c r="AN302"/>
  <c r="AO302" s="1"/>
  <c r="AQ272"/>
  <c r="AP272"/>
  <c r="AN272"/>
  <c r="AM272"/>
  <c r="Q273"/>
  <c r="R273"/>
  <c r="Q274"/>
  <c r="R274"/>
  <c r="S274" s="1"/>
  <c r="Q275"/>
  <c r="R275"/>
  <c r="Q276"/>
  <c r="R276"/>
  <c r="S276" s="1"/>
  <c r="Q277"/>
  <c r="R277"/>
  <c r="Q278"/>
  <c r="R278"/>
  <c r="S278" s="1"/>
  <c r="Q279"/>
  <c r="R279"/>
  <c r="Q280"/>
  <c r="R280"/>
  <c r="S280" s="1"/>
  <c r="Q281"/>
  <c r="R281"/>
  <c r="Q282"/>
  <c r="R282"/>
  <c r="S282" s="1"/>
  <c r="Q283"/>
  <c r="R283"/>
  <c r="Q284"/>
  <c r="R284"/>
  <c r="S284" s="1"/>
  <c r="T284" s="1"/>
  <c r="Q285"/>
  <c r="R285"/>
  <c r="Q286"/>
  <c r="R286"/>
  <c r="S286" s="1"/>
  <c r="T286" s="1"/>
  <c r="Q287"/>
  <c r="R287"/>
  <c r="Q288"/>
  <c r="R288"/>
  <c r="S288" s="1"/>
  <c r="Q289"/>
  <c r="R289"/>
  <c r="Q290"/>
  <c r="R290"/>
  <c r="S290" s="1"/>
  <c r="Q291"/>
  <c r="R291"/>
  <c r="Q292"/>
  <c r="R292"/>
  <c r="S292" s="1"/>
  <c r="Q293"/>
  <c r="R293"/>
  <c r="Q294"/>
  <c r="R294"/>
  <c r="S294" s="1"/>
  <c r="Q295"/>
  <c r="R295"/>
  <c r="Q296"/>
  <c r="R296"/>
  <c r="S296" s="1"/>
  <c r="Q297"/>
  <c r="R297"/>
  <c r="Q298"/>
  <c r="R298"/>
  <c r="S298" s="1"/>
  <c r="Q299"/>
  <c r="R299"/>
  <c r="Q300"/>
  <c r="R300"/>
  <c r="S300" s="1"/>
  <c r="Q301"/>
  <c r="R301"/>
  <c r="Q302"/>
  <c r="R302"/>
  <c r="S302" s="1"/>
  <c r="N273"/>
  <c r="O273"/>
  <c r="N274"/>
  <c r="O274"/>
  <c r="O303" s="1"/>
  <c r="N275"/>
  <c r="O275"/>
  <c r="N276"/>
  <c r="O276"/>
  <c r="P276" s="1"/>
  <c r="N277"/>
  <c r="O277"/>
  <c r="N278"/>
  <c r="O278"/>
  <c r="P278" s="1"/>
  <c r="N279"/>
  <c r="O279"/>
  <c r="N280"/>
  <c r="O280"/>
  <c r="N281"/>
  <c r="O281"/>
  <c r="N282"/>
  <c r="O282"/>
  <c r="N283"/>
  <c r="O283"/>
  <c r="N284"/>
  <c r="O284"/>
  <c r="N285"/>
  <c r="O285"/>
  <c r="N286"/>
  <c r="O286"/>
  <c r="N287"/>
  <c r="O287"/>
  <c r="N288"/>
  <c r="O288"/>
  <c r="N289"/>
  <c r="O289"/>
  <c r="N290"/>
  <c r="O290"/>
  <c r="P290" s="1"/>
  <c r="N291"/>
  <c r="O291"/>
  <c r="N292"/>
  <c r="O292"/>
  <c r="N293"/>
  <c r="O293"/>
  <c r="N294"/>
  <c r="O294"/>
  <c r="P294" s="1"/>
  <c r="N295"/>
  <c r="O295"/>
  <c r="N296"/>
  <c r="O296"/>
  <c r="N297"/>
  <c r="O297"/>
  <c r="N298"/>
  <c r="O298"/>
  <c r="P298" s="1"/>
  <c r="N299"/>
  <c r="O299"/>
  <c r="N300"/>
  <c r="O300"/>
  <c r="N301"/>
  <c r="O301"/>
  <c r="N302"/>
  <c r="O302"/>
  <c r="P302" s="1"/>
  <c r="R272"/>
  <c r="Q272"/>
  <c r="O272"/>
  <c r="N272"/>
  <c r="N303" s="1"/>
  <c r="AR302"/>
  <c r="AR301"/>
  <c r="AO301"/>
  <c r="S301"/>
  <c r="P301"/>
  <c r="P300"/>
  <c r="AR299"/>
  <c r="AO299"/>
  <c r="S299"/>
  <c r="P299"/>
  <c r="AO298"/>
  <c r="AR297"/>
  <c r="AO297"/>
  <c r="S297"/>
  <c r="P297"/>
  <c r="P296"/>
  <c r="AR295"/>
  <c r="AO295"/>
  <c r="S295"/>
  <c r="P295"/>
  <c r="AO294"/>
  <c r="AR293"/>
  <c r="AO293"/>
  <c r="S293"/>
  <c r="P293"/>
  <c r="P292"/>
  <c r="AR291"/>
  <c r="AO291"/>
  <c r="S291"/>
  <c r="P291"/>
  <c r="AO290"/>
  <c r="AR289"/>
  <c r="AO289"/>
  <c r="S289"/>
  <c r="P289"/>
  <c r="P288"/>
  <c r="AR287"/>
  <c r="AS287" s="1"/>
  <c r="S287"/>
  <c r="T287" s="1"/>
  <c r="AR285"/>
  <c r="AS285" s="1"/>
  <c r="AO285"/>
  <c r="S285"/>
  <c r="T285" s="1"/>
  <c r="AR283"/>
  <c r="AS283" s="1"/>
  <c r="S283"/>
  <c r="AR282"/>
  <c r="AS282" s="1"/>
  <c r="AR281"/>
  <c r="AS281" s="1"/>
  <c r="S281"/>
  <c r="AO280"/>
  <c r="AR279"/>
  <c r="S279"/>
  <c r="P279"/>
  <c r="AO278"/>
  <c r="AR277"/>
  <c r="S277"/>
  <c r="P277"/>
  <c r="AR276"/>
  <c r="AR275"/>
  <c r="S275"/>
  <c r="P275"/>
  <c r="P274"/>
  <c r="AR273"/>
  <c r="S273"/>
  <c r="P273"/>
  <c r="AP303"/>
  <c r="R303"/>
  <c r="Q303"/>
  <c r="AP235"/>
  <c r="AR235" s="1"/>
  <c r="AQ235"/>
  <c r="AP236"/>
  <c r="AQ236"/>
  <c r="AP237"/>
  <c r="AR237" s="1"/>
  <c r="AQ237"/>
  <c r="AP238"/>
  <c r="AQ238"/>
  <c r="AP239"/>
  <c r="AR239" s="1"/>
  <c r="AQ239"/>
  <c r="AP240"/>
  <c r="AQ240"/>
  <c r="AP241"/>
  <c r="AR241" s="1"/>
  <c r="AQ241"/>
  <c r="AP242"/>
  <c r="AQ242"/>
  <c r="AP243"/>
  <c r="AR243" s="1"/>
  <c r="AQ243"/>
  <c r="AP244"/>
  <c r="AQ244"/>
  <c r="AP245"/>
  <c r="AR245" s="1"/>
  <c r="AQ245"/>
  <c r="AP246"/>
  <c r="AQ246"/>
  <c r="AP247"/>
  <c r="AR247" s="1"/>
  <c r="AQ247"/>
  <c r="AP248"/>
  <c r="AQ248"/>
  <c r="AP249"/>
  <c r="AR249" s="1"/>
  <c r="AQ249"/>
  <c r="AP250"/>
  <c r="AQ250"/>
  <c r="AP251"/>
  <c r="AR251" s="1"/>
  <c r="AQ251"/>
  <c r="AP252"/>
  <c r="AQ252"/>
  <c r="AP253"/>
  <c r="AR253" s="1"/>
  <c r="AS253" s="1"/>
  <c r="AQ253"/>
  <c r="AP254"/>
  <c r="AQ254"/>
  <c r="AP255"/>
  <c r="AR255" s="1"/>
  <c r="AS255" s="1"/>
  <c r="AQ255"/>
  <c r="AP256"/>
  <c r="AQ256"/>
  <c r="AP257"/>
  <c r="AR257" s="1"/>
  <c r="AS257" s="1"/>
  <c r="AQ257"/>
  <c r="AP258"/>
  <c r="AQ258"/>
  <c r="AP259"/>
  <c r="AR259" s="1"/>
  <c r="AS259" s="1"/>
  <c r="AQ259"/>
  <c r="AP260"/>
  <c r="AQ260"/>
  <c r="AP261"/>
  <c r="AR261" s="1"/>
  <c r="AS261" s="1"/>
  <c r="AQ261"/>
  <c r="AP262"/>
  <c r="AQ262"/>
  <c r="AP263"/>
  <c r="AR263" s="1"/>
  <c r="AS263" s="1"/>
  <c r="AQ263"/>
  <c r="AP264"/>
  <c r="AQ264"/>
  <c r="AM235"/>
  <c r="AO235" s="1"/>
  <c r="AN235"/>
  <c r="AM236"/>
  <c r="AN236"/>
  <c r="AM237"/>
  <c r="AO237" s="1"/>
  <c r="AN237"/>
  <c r="AM238"/>
  <c r="AN238"/>
  <c r="AM239"/>
  <c r="AN239"/>
  <c r="AM240"/>
  <c r="AN240"/>
  <c r="AM241"/>
  <c r="AO241" s="1"/>
  <c r="AN241"/>
  <c r="AM242"/>
  <c r="AN242"/>
  <c r="AM243"/>
  <c r="AN243"/>
  <c r="AM244"/>
  <c r="AN244"/>
  <c r="AM245"/>
  <c r="AO245" s="1"/>
  <c r="AN245"/>
  <c r="AM246"/>
  <c r="AN246"/>
  <c r="AM247"/>
  <c r="AN247"/>
  <c r="AM248"/>
  <c r="AN248"/>
  <c r="AM249"/>
  <c r="AO249" s="1"/>
  <c r="AN249"/>
  <c r="AM250"/>
  <c r="AN250"/>
  <c r="AM251"/>
  <c r="AO251" s="1"/>
  <c r="AN251"/>
  <c r="AM252"/>
  <c r="AN252"/>
  <c r="AM253"/>
  <c r="AN253"/>
  <c r="AM254"/>
  <c r="AN254"/>
  <c r="AM255"/>
  <c r="AO255" s="1"/>
  <c r="AN255"/>
  <c r="AM256"/>
  <c r="AN256"/>
  <c r="AM257"/>
  <c r="AN257"/>
  <c r="AM258"/>
  <c r="AN258"/>
  <c r="AM259"/>
  <c r="AO259" s="1"/>
  <c r="AN259"/>
  <c r="AM260"/>
  <c r="AN260"/>
  <c r="AM261"/>
  <c r="AN261"/>
  <c r="AM262"/>
  <c r="AN262"/>
  <c r="AM263"/>
  <c r="AO263" s="1"/>
  <c r="AN263"/>
  <c r="AM264"/>
  <c r="AN264"/>
  <c r="AQ234"/>
  <c r="AQ265" s="1"/>
  <c r="AP234"/>
  <c r="AN234"/>
  <c r="AM234"/>
  <c r="Q235"/>
  <c r="R235"/>
  <c r="R265" s="1"/>
  <c r="Q236"/>
  <c r="R236"/>
  <c r="Q237"/>
  <c r="R237"/>
  <c r="S237" s="1"/>
  <c r="Q238"/>
  <c r="R238"/>
  <c r="Q239"/>
  <c r="R239"/>
  <c r="S239" s="1"/>
  <c r="Q240"/>
  <c r="R240"/>
  <c r="Q241"/>
  <c r="R241"/>
  <c r="S241" s="1"/>
  <c r="Q242"/>
  <c r="R242"/>
  <c r="Q243"/>
  <c r="R243"/>
  <c r="S243" s="1"/>
  <c r="T243" s="1"/>
  <c r="Q244"/>
  <c r="R244"/>
  <c r="Q245"/>
  <c r="R245"/>
  <c r="S245" s="1"/>
  <c r="T245" s="1"/>
  <c r="Q246"/>
  <c r="R246"/>
  <c r="Q247"/>
  <c r="R247"/>
  <c r="S247" s="1"/>
  <c r="T247" s="1"/>
  <c r="Q248"/>
  <c r="R248"/>
  <c r="Q249"/>
  <c r="R249"/>
  <c r="S249" s="1"/>
  <c r="Q250"/>
  <c r="R250"/>
  <c r="Q251"/>
  <c r="R251"/>
  <c r="S251" s="1"/>
  <c r="Q252"/>
  <c r="R252"/>
  <c r="Q253"/>
  <c r="R253"/>
  <c r="S253" s="1"/>
  <c r="Q254"/>
  <c r="R254"/>
  <c r="Q255"/>
  <c r="R255"/>
  <c r="S255" s="1"/>
  <c r="Q256"/>
  <c r="R256"/>
  <c r="Q257"/>
  <c r="R257"/>
  <c r="S257" s="1"/>
  <c r="Q258"/>
  <c r="R258"/>
  <c r="Q259"/>
  <c r="R259"/>
  <c r="S259" s="1"/>
  <c r="Q260"/>
  <c r="R260"/>
  <c r="Q261"/>
  <c r="R261"/>
  <c r="S261" s="1"/>
  <c r="Q262"/>
  <c r="R262"/>
  <c r="Q263"/>
  <c r="R263"/>
  <c r="S263" s="1"/>
  <c r="Q264"/>
  <c r="R264"/>
  <c r="N235"/>
  <c r="O235"/>
  <c r="P235" s="1"/>
  <c r="N236"/>
  <c r="O236"/>
  <c r="N237"/>
  <c r="O237"/>
  <c r="N238"/>
  <c r="O238"/>
  <c r="N239"/>
  <c r="O239"/>
  <c r="P239" s="1"/>
  <c r="N240"/>
  <c r="O240"/>
  <c r="N241"/>
  <c r="O241"/>
  <c r="N242"/>
  <c r="O242"/>
  <c r="N243"/>
  <c r="O243"/>
  <c r="P243" s="1"/>
  <c r="N244"/>
  <c r="O244"/>
  <c r="N245"/>
  <c r="O245"/>
  <c r="N246"/>
  <c r="O246"/>
  <c r="N247"/>
  <c r="O247"/>
  <c r="P247" s="1"/>
  <c r="N248"/>
  <c r="O248"/>
  <c r="N249"/>
  <c r="O249"/>
  <c r="N250"/>
  <c r="O250"/>
  <c r="N251"/>
  <c r="O251"/>
  <c r="N252"/>
  <c r="O252"/>
  <c r="N253"/>
  <c r="O253"/>
  <c r="P253" s="1"/>
  <c r="N254"/>
  <c r="O254"/>
  <c r="N255"/>
  <c r="O255"/>
  <c r="N256"/>
  <c r="O256"/>
  <c r="N257"/>
  <c r="O257"/>
  <c r="P257" s="1"/>
  <c r="N258"/>
  <c r="O258"/>
  <c r="N259"/>
  <c r="O259"/>
  <c r="N260"/>
  <c r="O260"/>
  <c r="N261"/>
  <c r="O261"/>
  <c r="P261" s="1"/>
  <c r="N262"/>
  <c r="O262"/>
  <c r="N263"/>
  <c r="O263"/>
  <c r="N264"/>
  <c r="O264"/>
  <c r="R234"/>
  <c r="Q234"/>
  <c r="Q265" s="1"/>
  <c r="O234"/>
  <c r="N234"/>
  <c r="AR264"/>
  <c r="AO264"/>
  <c r="S264"/>
  <c r="P264"/>
  <c r="P263"/>
  <c r="AR262"/>
  <c r="AS262" s="1"/>
  <c r="AO262"/>
  <c r="S262"/>
  <c r="P262"/>
  <c r="AO261"/>
  <c r="AR260"/>
  <c r="AS260" s="1"/>
  <c r="AO260"/>
  <c r="S260"/>
  <c r="P260"/>
  <c r="P259"/>
  <c r="AR258"/>
  <c r="AS258" s="1"/>
  <c r="AO258"/>
  <c r="S258"/>
  <c r="P258"/>
  <c r="AO257"/>
  <c r="AR256"/>
  <c r="AS256" s="1"/>
  <c r="AO256"/>
  <c r="S256"/>
  <c r="P256"/>
  <c r="P255"/>
  <c r="AR254"/>
  <c r="AS254" s="1"/>
  <c r="AO254"/>
  <c r="S254"/>
  <c r="P254"/>
  <c r="AO253"/>
  <c r="AR252"/>
  <c r="AS252" s="1"/>
  <c r="AO252"/>
  <c r="S252"/>
  <c r="P252"/>
  <c r="P251"/>
  <c r="AR250"/>
  <c r="P250"/>
  <c r="P249"/>
  <c r="AR248"/>
  <c r="AO248"/>
  <c r="S248"/>
  <c r="T248" s="1"/>
  <c r="P248"/>
  <c r="AO247"/>
  <c r="AR246"/>
  <c r="AO246"/>
  <c r="S246"/>
  <c r="T246" s="1"/>
  <c r="P246"/>
  <c r="P245"/>
  <c r="AR244"/>
  <c r="AO244"/>
  <c r="S244"/>
  <c r="T244" s="1"/>
  <c r="P244"/>
  <c r="AO243"/>
  <c r="AR242"/>
  <c r="AO242"/>
  <c r="S242"/>
  <c r="P242"/>
  <c r="P241"/>
  <c r="AR240"/>
  <c r="AO240"/>
  <c r="S240"/>
  <c r="P240"/>
  <c r="AO239"/>
  <c r="AR238"/>
  <c r="AO238"/>
  <c r="S238"/>
  <c r="P238"/>
  <c r="P237"/>
  <c r="AR236"/>
  <c r="S236"/>
  <c r="P236"/>
  <c r="S235"/>
  <c r="AP265"/>
  <c r="AN265"/>
  <c r="N265"/>
  <c r="AP197"/>
  <c r="AQ197"/>
  <c r="AP198"/>
  <c r="AQ198"/>
  <c r="AQ227" s="1"/>
  <c r="AP199"/>
  <c r="AQ199"/>
  <c r="AP200"/>
  <c r="AQ200"/>
  <c r="AP201"/>
  <c r="AQ201"/>
  <c r="AP202"/>
  <c r="AQ202"/>
  <c r="AR202" s="1"/>
  <c r="AP203"/>
  <c r="AQ203"/>
  <c r="AP204"/>
  <c r="AQ204"/>
  <c r="AP205"/>
  <c r="AQ205"/>
  <c r="AP206"/>
  <c r="AQ206"/>
  <c r="AR206" s="1"/>
  <c r="AP207"/>
  <c r="AQ207"/>
  <c r="AP208"/>
  <c r="AQ208"/>
  <c r="AR208" s="1"/>
  <c r="AP209"/>
  <c r="AQ209"/>
  <c r="AP210"/>
  <c r="AQ210"/>
  <c r="AR210" s="1"/>
  <c r="AP211"/>
  <c r="AQ211"/>
  <c r="AP212"/>
  <c r="AQ212"/>
  <c r="AR212" s="1"/>
  <c r="AP213"/>
  <c r="AQ213"/>
  <c r="AP214"/>
  <c r="AQ214"/>
  <c r="AR214" s="1"/>
  <c r="AP215"/>
  <c r="AQ215"/>
  <c r="AP216"/>
  <c r="AQ216"/>
  <c r="AR216" s="1"/>
  <c r="AP217"/>
  <c r="AQ217"/>
  <c r="AP218"/>
  <c r="AQ218"/>
  <c r="AR218" s="1"/>
  <c r="AP219"/>
  <c r="AQ219"/>
  <c r="AP220"/>
  <c r="AQ220"/>
  <c r="AR220" s="1"/>
  <c r="AP221"/>
  <c r="AQ221"/>
  <c r="AP222"/>
  <c r="AQ222"/>
  <c r="AR222" s="1"/>
  <c r="AP223"/>
  <c r="AQ223"/>
  <c r="AP224"/>
  <c r="AQ224"/>
  <c r="AR224" s="1"/>
  <c r="AP225"/>
  <c r="AQ225"/>
  <c r="AP226"/>
  <c r="AQ226"/>
  <c r="AM197"/>
  <c r="AN197"/>
  <c r="AM198"/>
  <c r="AN198"/>
  <c r="AO198" s="1"/>
  <c r="AM199"/>
  <c r="AN199"/>
  <c r="AM200"/>
  <c r="AN200"/>
  <c r="AM201"/>
  <c r="AN201"/>
  <c r="AM202"/>
  <c r="AN202"/>
  <c r="AO202" s="1"/>
  <c r="AM203"/>
  <c r="AN203"/>
  <c r="AM204"/>
  <c r="AN204"/>
  <c r="AO204" s="1"/>
  <c r="AM205"/>
  <c r="AN205"/>
  <c r="AM206"/>
  <c r="AN206"/>
  <c r="AM207"/>
  <c r="AN207"/>
  <c r="AM208"/>
  <c r="AN208"/>
  <c r="AO208" s="1"/>
  <c r="AM209"/>
  <c r="AN209"/>
  <c r="AM210"/>
  <c r="AN210"/>
  <c r="AM211"/>
  <c r="AN211"/>
  <c r="AM212"/>
  <c r="AN212"/>
  <c r="AO212" s="1"/>
  <c r="AM213"/>
  <c r="AN213"/>
  <c r="AM214"/>
  <c r="AN214"/>
  <c r="AM215"/>
  <c r="AN215"/>
  <c r="AM216"/>
  <c r="AN216"/>
  <c r="AO216" s="1"/>
  <c r="AM217"/>
  <c r="AN217"/>
  <c r="AM218"/>
  <c r="AN218"/>
  <c r="AM219"/>
  <c r="AN219"/>
  <c r="AM220"/>
  <c r="AN220"/>
  <c r="AO220" s="1"/>
  <c r="AM221"/>
  <c r="AN221"/>
  <c r="AM222"/>
  <c r="AN222"/>
  <c r="AM223"/>
  <c r="AN223"/>
  <c r="AM224"/>
  <c r="AN224"/>
  <c r="AO224" s="1"/>
  <c r="AM225"/>
  <c r="AN225"/>
  <c r="AM226"/>
  <c r="AN226"/>
  <c r="AO226" s="1"/>
  <c r="AQ196"/>
  <c r="AP196"/>
  <c r="AN196"/>
  <c r="AM196"/>
  <c r="Q197"/>
  <c r="R197"/>
  <c r="Q198"/>
  <c r="R198"/>
  <c r="R227" s="1"/>
  <c r="Q199"/>
  <c r="R199"/>
  <c r="Q200"/>
  <c r="R200"/>
  <c r="S200" s="1"/>
  <c r="Q201"/>
  <c r="R201"/>
  <c r="Q202"/>
  <c r="R202"/>
  <c r="Q203"/>
  <c r="R203"/>
  <c r="Q204"/>
  <c r="R204"/>
  <c r="S204" s="1"/>
  <c r="Q205"/>
  <c r="R205"/>
  <c r="Q206"/>
  <c r="R206"/>
  <c r="S206" s="1"/>
  <c r="T206" s="1"/>
  <c r="Q207"/>
  <c r="R207"/>
  <c r="Q208"/>
  <c r="R208"/>
  <c r="S208" s="1"/>
  <c r="T208" s="1"/>
  <c r="Q209"/>
  <c r="R209"/>
  <c r="Q210"/>
  <c r="R210"/>
  <c r="S210" s="1"/>
  <c r="T210" s="1"/>
  <c r="Q211"/>
  <c r="R211"/>
  <c r="Q212"/>
  <c r="R212"/>
  <c r="S212" s="1"/>
  <c r="T212" s="1"/>
  <c r="Q213"/>
  <c r="R213"/>
  <c r="Q214"/>
  <c r="R214"/>
  <c r="S214" s="1"/>
  <c r="Q215"/>
  <c r="R215"/>
  <c r="Q216"/>
  <c r="R216"/>
  <c r="S216" s="1"/>
  <c r="Q217"/>
  <c r="R217"/>
  <c r="Q218"/>
  <c r="R218"/>
  <c r="S218" s="1"/>
  <c r="Q219"/>
  <c r="R219"/>
  <c r="Q220"/>
  <c r="R220"/>
  <c r="S220" s="1"/>
  <c r="Q221"/>
  <c r="R221"/>
  <c r="Q222"/>
  <c r="R222"/>
  <c r="S222" s="1"/>
  <c r="Q223"/>
  <c r="R223"/>
  <c r="Q224"/>
  <c r="R224"/>
  <c r="S224" s="1"/>
  <c r="Q225"/>
  <c r="R225"/>
  <c r="Q226"/>
  <c r="R226"/>
  <c r="S226" s="1"/>
  <c r="N197"/>
  <c r="O197"/>
  <c r="N198"/>
  <c r="O198"/>
  <c r="P198" s="1"/>
  <c r="N199"/>
  <c r="O199"/>
  <c r="N200"/>
  <c r="O200"/>
  <c r="P200" s="1"/>
  <c r="N201"/>
  <c r="O201"/>
  <c r="N202"/>
  <c r="O202"/>
  <c r="P202" s="1"/>
  <c r="N203"/>
  <c r="O203"/>
  <c r="N204"/>
  <c r="O204"/>
  <c r="P204" s="1"/>
  <c r="N205"/>
  <c r="O205"/>
  <c r="N206"/>
  <c r="O206"/>
  <c r="P206" s="1"/>
  <c r="N207"/>
  <c r="O207"/>
  <c r="N208"/>
  <c r="O208"/>
  <c r="N209"/>
  <c r="O209"/>
  <c r="N210"/>
  <c r="O210"/>
  <c r="P210" s="1"/>
  <c r="N211"/>
  <c r="O211"/>
  <c r="N212"/>
  <c r="O212"/>
  <c r="N213"/>
  <c r="O213"/>
  <c r="N214"/>
  <c r="O214"/>
  <c r="P214" s="1"/>
  <c r="N215"/>
  <c r="O215"/>
  <c r="N216"/>
  <c r="O216"/>
  <c r="N217"/>
  <c r="O217"/>
  <c r="N218"/>
  <c r="O218"/>
  <c r="P218" s="1"/>
  <c r="N219"/>
  <c r="O219"/>
  <c r="N220"/>
  <c r="O220"/>
  <c r="N221"/>
  <c r="O221"/>
  <c r="N222"/>
  <c r="O222"/>
  <c r="P222" s="1"/>
  <c r="N223"/>
  <c r="O223"/>
  <c r="N224"/>
  <c r="O224"/>
  <c r="N225"/>
  <c r="O225"/>
  <c r="N226"/>
  <c r="O226"/>
  <c r="P226" s="1"/>
  <c r="R196"/>
  <c r="Q196"/>
  <c r="O196"/>
  <c r="N196"/>
  <c r="P196" s="1"/>
  <c r="P227" s="1"/>
  <c r="AH14" i="16" s="1"/>
  <c r="AR226" i="13"/>
  <c r="AR225"/>
  <c r="AO225"/>
  <c r="S225"/>
  <c r="P225"/>
  <c r="P224"/>
  <c r="AR223"/>
  <c r="AO223"/>
  <c r="S223"/>
  <c r="P223"/>
  <c r="AO222"/>
  <c r="AR221"/>
  <c r="AO221"/>
  <c r="S221"/>
  <c r="P221"/>
  <c r="P220"/>
  <c r="AR219"/>
  <c r="AO219"/>
  <c r="S219"/>
  <c r="P219"/>
  <c r="AO218"/>
  <c r="AR217"/>
  <c r="AO217"/>
  <c r="S217"/>
  <c r="P217"/>
  <c r="P216"/>
  <c r="AR215"/>
  <c r="AO215"/>
  <c r="S215"/>
  <c r="P215"/>
  <c r="AO214"/>
  <c r="AR213"/>
  <c r="AO213"/>
  <c r="S213"/>
  <c r="P213"/>
  <c r="P212"/>
  <c r="AR211"/>
  <c r="AO211"/>
  <c r="S211"/>
  <c r="T211" s="1"/>
  <c r="P211"/>
  <c r="AO210"/>
  <c r="AR209"/>
  <c r="AO209"/>
  <c r="S209"/>
  <c r="T209" s="1"/>
  <c r="P209"/>
  <c r="P208"/>
  <c r="AR207"/>
  <c r="AO207"/>
  <c r="S207"/>
  <c r="T207" s="1"/>
  <c r="P207"/>
  <c r="AO206"/>
  <c r="AR205"/>
  <c r="S205"/>
  <c r="T205" s="1"/>
  <c r="P205"/>
  <c r="AR204"/>
  <c r="AR203"/>
  <c r="AO203"/>
  <c r="S203"/>
  <c r="P203"/>
  <c r="S202"/>
  <c r="AR201"/>
  <c r="AO201"/>
  <c r="S201"/>
  <c r="P201"/>
  <c r="AO200"/>
  <c r="AO199"/>
  <c r="S199"/>
  <c r="P199"/>
  <c r="AR198"/>
  <c r="AR197"/>
  <c r="AO197"/>
  <c r="S197"/>
  <c r="P197"/>
  <c r="AP227"/>
  <c r="AM227"/>
  <c r="Q227"/>
  <c r="N227"/>
  <c r="AP159"/>
  <c r="AQ159"/>
  <c r="AP160"/>
  <c r="AQ160"/>
  <c r="AQ189" s="1"/>
  <c r="AP161"/>
  <c r="AQ161"/>
  <c r="AP162"/>
  <c r="AQ162"/>
  <c r="AR162" s="1"/>
  <c r="AP163"/>
  <c r="AQ163"/>
  <c r="AP164"/>
  <c r="AQ164"/>
  <c r="AP165"/>
  <c r="AQ165"/>
  <c r="AP166"/>
  <c r="AQ166"/>
  <c r="AR166" s="1"/>
  <c r="AP167"/>
  <c r="AQ167"/>
  <c r="AP168"/>
  <c r="AQ168"/>
  <c r="AR168" s="1"/>
  <c r="AP169"/>
  <c r="AQ169"/>
  <c r="AP170"/>
  <c r="AQ170"/>
  <c r="AR170" s="1"/>
  <c r="AP171"/>
  <c r="AQ171"/>
  <c r="AP172"/>
  <c r="AQ172"/>
  <c r="AP173"/>
  <c r="AQ173"/>
  <c r="AP174"/>
  <c r="AQ174"/>
  <c r="AR174" s="1"/>
  <c r="AP175"/>
  <c r="AQ175"/>
  <c r="AP176"/>
  <c r="AQ176"/>
  <c r="AR176" s="1"/>
  <c r="AP177"/>
  <c r="AQ177"/>
  <c r="AP178"/>
  <c r="AQ178"/>
  <c r="AR178" s="1"/>
  <c r="AP179"/>
  <c r="AQ179"/>
  <c r="AP180"/>
  <c r="AQ180"/>
  <c r="AR180" s="1"/>
  <c r="AP181"/>
  <c r="AQ181"/>
  <c r="AP182"/>
  <c r="AQ182"/>
  <c r="AR182" s="1"/>
  <c r="AP183"/>
  <c r="AQ183"/>
  <c r="AP184"/>
  <c r="AQ184"/>
  <c r="AR184" s="1"/>
  <c r="AP185"/>
  <c r="AQ185"/>
  <c r="AP186"/>
  <c r="AQ186"/>
  <c r="AR186" s="1"/>
  <c r="AP187"/>
  <c r="AQ187"/>
  <c r="AP188"/>
  <c r="AQ188"/>
  <c r="AR188" s="1"/>
  <c r="AM159"/>
  <c r="AN159"/>
  <c r="AM160"/>
  <c r="AN160"/>
  <c r="AO160" s="1"/>
  <c r="AM161"/>
  <c r="AN161"/>
  <c r="AM162"/>
  <c r="AN162"/>
  <c r="AO162" s="1"/>
  <c r="AM163"/>
  <c r="AN163"/>
  <c r="AM164"/>
  <c r="AN164"/>
  <c r="AO164" s="1"/>
  <c r="AM165"/>
  <c r="AN165"/>
  <c r="AM166"/>
  <c r="AN166"/>
  <c r="AO166" s="1"/>
  <c r="AM167"/>
  <c r="AN167"/>
  <c r="AM168"/>
  <c r="AN168"/>
  <c r="AM169"/>
  <c r="AN169"/>
  <c r="AM170"/>
  <c r="AN170"/>
  <c r="AO170" s="1"/>
  <c r="AM171"/>
  <c r="AN171"/>
  <c r="AM172"/>
  <c r="AN172"/>
  <c r="AO172" s="1"/>
  <c r="AM173"/>
  <c r="AN173"/>
  <c r="AM174"/>
  <c r="AN174"/>
  <c r="AO174" s="1"/>
  <c r="AM175"/>
  <c r="AN175"/>
  <c r="AM176"/>
  <c r="AN176"/>
  <c r="AO176" s="1"/>
  <c r="AM177"/>
  <c r="AN177"/>
  <c r="AM178"/>
  <c r="AN178"/>
  <c r="AM179"/>
  <c r="AN179"/>
  <c r="AM180"/>
  <c r="AN180"/>
  <c r="AO180" s="1"/>
  <c r="AM181"/>
  <c r="AN181"/>
  <c r="AM182"/>
  <c r="AN182"/>
  <c r="AM183"/>
  <c r="AN183"/>
  <c r="AM184"/>
  <c r="AN184"/>
  <c r="AO184" s="1"/>
  <c r="AM185"/>
  <c r="AN185"/>
  <c r="AM186"/>
  <c r="AN186"/>
  <c r="AO186" s="1"/>
  <c r="AM187"/>
  <c r="AN187"/>
  <c r="AM188"/>
  <c r="AN188"/>
  <c r="AO188" s="1"/>
  <c r="AQ158"/>
  <c r="AP158"/>
  <c r="AN158"/>
  <c r="AM158"/>
  <c r="Q159"/>
  <c r="Q189" s="1"/>
  <c r="R159"/>
  <c r="Q160"/>
  <c r="R160"/>
  <c r="Q161"/>
  <c r="S161" s="1"/>
  <c r="R161"/>
  <c r="Q162"/>
  <c r="R162"/>
  <c r="Q163"/>
  <c r="S163" s="1"/>
  <c r="R163"/>
  <c r="Q164"/>
  <c r="R164"/>
  <c r="Q165"/>
  <c r="S165" s="1"/>
  <c r="R165"/>
  <c r="Q166"/>
  <c r="R166"/>
  <c r="Q167"/>
  <c r="R167"/>
  <c r="Q168"/>
  <c r="R168"/>
  <c r="Q169"/>
  <c r="R169"/>
  <c r="Q170"/>
  <c r="R170"/>
  <c r="Q171"/>
  <c r="R171"/>
  <c r="Q172"/>
  <c r="R172"/>
  <c r="Q173"/>
  <c r="R173"/>
  <c r="Q174"/>
  <c r="R174"/>
  <c r="Q175"/>
  <c r="S175" s="1"/>
  <c r="T175" s="1"/>
  <c r="R175"/>
  <c r="Q176"/>
  <c r="R176"/>
  <c r="Q177"/>
  <c r="S177" s="1"/>
  <c r="R177"/>
  <c r="Q178"/>
  <c r="R178"/>
  <c r="Q179"/>
  <c r="R179"/>
  <c r="Q180"/>
  <c r="R180"/>
  <c r="Q181"/>
  <c r="S181" s="1"/>
  <c r="R181"/>
  <c r="Q182"/>
  <c r="R182"/>
  <c r="Q183"/>
  <c r="S183" s="1"/>
  <c r="R183"/>
  <c r="Q184"/>
  <c r="R184"/>
  <c r="Q185"/>
  <c r="R185"/>
  <c r="Q186"/>
  <c r="R186"/>
  <c r="Q187"/>
  <c r="S187" s="1"/>
  <c r="R187"/>
  <c r="Q188"/>
  <c r="R188"/>
  <c r="N159"/>
  <c r="O159"/>
  <c r="N160"/>
  <c r="O160"/>
  <c r="N161"/>
  <c r="P161" s="1"/>
  <c r="O161"/>
  <c r="N162"/>
  <c r="O162"/>
  <c r="N163"/>
  <c r="O163"/>
  <c r="N164"/>
  <c r="O164"/>
  <c r="N165"/>
  <c r="P165" s="1"/>
  <c r="O165"/>
  <c r="N166"/>
  <c r="O166"/>
  <c r="N167"/>
  <c r="O167"/>
  <c r="N168"/>
  <c r="O168"/>
  <c r="N169"/>
  <c r="P169" s="1"/>
  <c r="O169"/>
  <c r="N170"/>
  <c r="O170"/>
  <c r="N171"/>
  <c r="O171"/>
  <c r="N172"/>
  <c r="O172"/>
  <c r="N173"/>
  <c r="P173" s="1"/>
  <c r="O173"/>
  <c r="N174"/>
  <c r="O174"/>
  <c r="N175"/>
  <c r="O175"/>
  <c r="N176"/>
  <c r="O176"/>
  <c r="N177"/>
  <c r="P177" s="1"/>
  <c r="O177"/>
  <c r="N178"/>
  <c r="O178"/>
  <c r="N179"/>
  <c r="P179" s="1"/>
  <c r="O179"/>
  <c r="N180"/>
  <c r="O180"/>
  <c r="N181"/>
  <c r="P181" s="1"/>
  <c r="O181"/>
  <c r="N182"/>
  <c r="O182"/>
  <c r="N183"/>
  <c r="O183"/>
  <c r="N184"/>
  <c r="O184"/>
  <c r="N185"/>
  <c r="P185" s="1"/>
  <c r="O185"/>
  <c r="N186"/>
  <c r="O186"/>
  <c r="N187"/>
  <c r="P187" s="1"/>
  <c r="O187"/>
  <c r="N188"/>
  <c r="O188"/>
  <c r="R158"/>
  <c r="Q158"/>
  <c r="O158"/>
  <c r="N158"/>
  <c r="S188"/>
  <c r="AR187"/>
  <c r="AO187"/>
  <c r="S186"/>
  <c r="P186"/>
  <c r="AR185"/>
  <c r="AO185"/>
  <c r="S185"/>
  <c r="S184"/>
  <c r="P184"/>
  <c r="AR183"/>
  <c r="AO183"/>
  <c r="AO182"/>
  <c r="S182"/>
  <c r="P182"/>
  <c r="AR181"/>
  <c r="AO181"/>
  <c r="S180"/>
  <c r="P180"/>
  <c r="AR179"/>
  <c r="AO179"/>
  <c r="S179"/>
  <c r="AO178"/>
  <c r="S178"/>
  <c r="P178"/>
  <c r="AR177"/>
  <c r="AO177"/>
  <c r="S176"/>
  <c r="T176" s="1"/>
  <c r="P176"/>
  <c r="AO175"/>
  <c r="P175"/>
  <c r="S174"/>
  <c r="T174" s="1"/>
  <c r="P174"/>
  <c r="AO173"/>
  <c r="S173"/>
  <c r="T173" s="1"/>
  <c r="S172"/>
  <c r="T172" s="1"/>
  <c r="P172"/>
  <c r="AR171"/>
  <c r="P171"/>
  <c r="P170"/>
  <c r="AR169"/>
  <c r="AS169" s="1"/>
  <c r="AO169"/>
  <c r="S169"/>
  <c r="S168"/>
  <c r="P168"/>
  <c r="AR167"/>
  <c r="P167"/>
  <c r="S166"/>
  <c r="P166"/>
  <c r="AR165"/>
  <c r="AO165"/>
  <c r="AR164"/>
  <c r="S164"/>
  <c r="P164"/>
  <c r="AR163"/>
  <c r="AO163"/>
  <c r="P163"/>
  <c r="S162"/>
  <c r="P162"/>
  <c r="AR161"/>
  <c r="AO161"/>
  <c r="AR160"/>
  <c r="S160"/>
  <c r="P160"/>
  <c r="AR159"/>
  <c r="AO159"/>
  <c r="P159"/>
  <c r="AR158"/>
  <c r="AM189"/>
  <c r="P158"/>
  <c r="O189"/>
  <c r="AP121"/>
  <c r="AQ121"/>
  <c r="AP122"/>
  <c r="AQ122"/>
  <c r="AP123"/>
  <c r="AQ123"/>
  <c r="AP124"/>
  <c r="AQ124"/>
  <c r="AP125"/>
  <c r="AQ125"/>
  <c r="AP126"/>
  <c r="AQ126"/>
  <c r="AP127"/>
  <c r="AQ127"/>
  <c r="AP128"/>
  <c r="AQ128"/>
  <c r="AP129"/>
  <c r="AQ129"/>
  <c r="AP130"/>
  <c r="AQ130"/>
  <c r="AP131"/>
  <c r="AQ131"/>
  <c r="AP132"/>
  <c r="AQ132"/>
  <c r="AP133"/>
  <c r="AQ133"/>
  <c r="AP134"/>
  <c r="AQ134"/>
  <c r="AP135"/>
  <c r="AR135" s="1"/>
  <c r="AT135" s="1"/>
  <c r="AQ135"/>
  <c r="AP136"/>
  <c r="AQ136"/>
  <c r="AP137"/>
  <c r="AR137" s="1"/>
  <c r="AT137" s="1"/>
  <c r="AQ137"/>
  <c r="AP138"/>
  <c r="AQ138"/>
  <c r="AP139"/>
  <c r="AR139" s="1"/>
  <c r="AT139" s="1"/>
  <c r="AQ139"/>
  <c r="AP140"/>
  <c r="AQ140"/>
  <c r="AP141"/>
  <c r="AR141" s="1"/>
  <c r="AT141" s="1"/>
  <c r="AQ141"/>
  <c r="AP142"/>
  <c r="AQ142"/>
  <c r="AP143"/>
  <c r="AR143" s="1"/>
  <c r="AT143" s="1"/>
  <c r="AQ143"/>
  <c r="AP144"/>
  <c r="AQ144"/>
  <c r="AP145"/>
  <c r="AR145" s="1"/>
  <c r="AT145" s="1"/>
  <c r="AQ145"/>
  <c r="AP146"/>
  <c r="AQ146"/>
  <c r="AP147"/>
  <c r="AR147" s="1"/>
  <c r="AT147" s="1"/>
  <c r="AQ147"/>
  <c r="AP148"/>
  <c r="AQ148"/>
  <c r="AP149"/>
  <c r="AQ149"/>
  <c r="AP150"/>
  <c r="AQ150"/>
  <c r="AM121"/>
  <c r="AN121"/>
  <c r="AM122"/>
  <c r="AN122"/>
  <c r="AM123"/>
  <c r="AN123"/>
  <c r="AM124"/>
  <c r="AN124"/>
  <c r="AM125"/>
  <c r="AN125"/>
  <c r="AM126"/>
  <c r="AN126"/>
  <c r="AM127"/>
  <c r="AN127"/>
  <c r="AM128"/>
  <c r="AN128"/>
  <c r="AM129"/>
  <c r="AO129" s="1"/>
  <c r="AN129"/>
  <c r="AM130"/>
  <c r="AN130"/>
  <c r="AM131"/>
  <c r="AO131" s="1"/>
  <c r="AN131"/>
  <c r="AM132"/>
  <c r="AN132"/>
  <c r="AM133"/>
  <c r="AO133" s="1"/>
  <c r="AN133"/>
  <c r="AM134"/>
  <c r="AN134"/>
  <c r="AM135"/>
  <c r="AO135" s="1"/>
  <c r="AN135"/>
  <c r="AM136"/>
  <c r="AN136"/>
  <c r="AM137"/>
  <c r="AO137" s="1"/>
  <c r="AN137"/>
  <c r="AM138"/>
  <c r="AN138"/>
  <c r="AM139"/>
  <c r="AO139" s="1"/>
  <c r="AN139"/>
  <c r="AM140"/>
  <c r="AN140"/>
  <c r="AM141"/>
  <c r="AO141" s="1"/>
  <c r="AN141"/>
  <c r="AM142"/>
  <c r="AN142"/>
  <c r="AM143"/>
  <c r="AO143" s="1"/>
  <c r="AN143"/>
  <c r="AM144"/>
  <c r="AN144"/>
  <c r="AM145"/>
  <c r="AN145"/>
  <c r="AM146"/>
  <c r="AN146"/>
  <c r="AM147"/>
  <c r="AO147" s="1"/>
  <c r="AN147"/>
  <c r="AM148"/>
  <c r="AN148"/>
  <c r="AM149"/>
  <c r="AO149" s="1"/>
  <c r="AN149"/>
  <c r="AM150"/>
  <c r="AN150"/>
  <c r="AQ120"/>
  <c r="AQ151" s="1"/>
  <c r="AP120"/>
  <c r="AN120"/>
  <c r="AM120"/>
  <c r="Q121"/>
  <c r="R121"/>
  <c r="Q122"/>
  <c r="R122"/>
  <c r="Q123"/>
  <c r="R123"/>
  <c r="Q124"/>
  <c r="R124"/>
  <c r="Q125"/>
  <c r="S125" s="1"/>
  <c r="R125"/>
  <c r="Q126"/>
  <c r="R126"/>
  <c r="Q127"/>
  <c r="R127"/>
  <c r="Q128"/>
  <c r="R128"/>
  <c r="Q129"/>
  <c r="S129" s="1"/>
  <c r="T129" s="1"/>
  <c r="R129"/>
  <c r="Q130"/>
  <c r="R130"/>
  <c r="Q131"/>
  <c r="S131" s="1"/>
  <c r="T131" s="1"/>
  <c r="R131"/>
  <c r="Q132"/>
  <c r="R132"/>
  <c r="Q133"/>
  <c r="R133"/>
  <c r="Q134"/>
  <c r="R134"/>
  <c r="Q135"/>
  <c r="S135" s="1"/>
  <c r="R135"/>
  <c r="Q136"/>
  <c r="R136"/>
  <c r="Q137"/>
  <c r="S137" s="1"/>
  <c r="R137"/>
  <c r="Q138"/>
  <c r="R138"/>
  <c r="Q139"/>
  <c r="S139" s="1"/>
  <c r="R139"/>
  <c r="Q140"/>
  <c r="R140"/>
  <c r="Q141"/>
  <c r="S141" s="1"/>
  <c r="R141"/>
  <c r="Q142"/>
  <c r="R142"/>
  <c r="Q143"/>
  <c r="S143" s="1"/>
  <c r="R143"/>
  <c r="Q144"/>
  <c r="R144"/>
  <c r="Q145"/>
  <c r="S145" s="1"/>
  <c r="R145"/>
  <c r="Q146"/>
  <c r="R146"/>
  <c r="Q147"/>
  <c r="S147" s="1"/>
  <c r="R147"/>
  <c r="Q148"/>
  <c r="R148"/>
  <c r="Q149"/>
  <c r="S149" s="1"/>
  <c r="R149"/>
  <c r="Q150"/>
  <c r="R150"/>
  <c r="N121"/>
  <c r="O121"/>
  <c r="N122"/>
  <c r="O122"/>
  <c r="N123"/>
  <c r="P123" s="1"/>
  <c r="O123"/>
  <c r="N124"/>
  <c r="O124"/>
  <c r="N125"/>
  <c r="O125"/>
  <c r="N126"/>
  <c r="O126"/>
  <c r="N127"/>
  <c r="P127" s="1"/>
  <c r="O127"/>
  <c r="N128"/>
  <c r="O128"/>
  <c r="N129"/>
  <c r="O129"/>
  <c r="N130"/>
  <c r="O130"/>
  <c r="N131"/>
  <c r="P131" s="1"/>
  <c r="O131"/>
  <c r="N132"/>
  <c r="O132"/>
  <c r="N133"/>
  <c r="P133" s="1"/>
  <c r="O133"/>
  <c r="N134"/>
  <c r="O134"/>
  <c r="N135"/>
  <c r="O135"/>
  <c r="N136"/>
  <c r="O136"/>
  <c r="N137"/>
  <c r="P137" s="1"/>
  <c r="O137"/>
  <c r="N138"/>
  <c r="O138"/>
  <c r="N139"/>
  <c r="O139"/>
  <c r="N140"/>
  <c r="O140"/>
  <c r="N141"/>
  <c r="P141" s="1"/>
  <c r="O141"/>
  <c r="N142"/>
  <c r="O142"/>
  <c r="N143"/>
  <c r="P143" s="1"/>
  <c r="O143"/>
  <c r="N144"/>
  <c r="O144"/>
  <c r="N145"/>
  <c r="P145" s="1"/>
  <c r="O145"/>
  <c r="N146"/>
  <c r="O146"/>
  <c r="N147"/>
  <c r="P147" s="1"/>
  <c r="O147"/>
  <c r="N148"/>
  <c r="O148"/>
  <c r="N149"/>
  <c r="P149" s="1"/>
  <c r="O149"/>
  <c r="N150"/>
  <c r="O150"/>
  <c r="R120"/>
  <c r="Q120"/>
  <c r="O120"/>
  <c r="N120"/>
  <c r="AR150"/>
  <c r="AT150" s="1"/>
  <c r="AO150"/>
  <c r="S150"/>
  <c r="P150"/>
  <c r="AR149"/>
  <c r="AT149" s="1"/>
  <c r="AR148"/>
  <c r="AT148" s="1"/>
  <c r="AO148"/>
  <c r="S148"/>
  <c r="P148"/>
  <c r="AR146"/>
  <c r="AT146" s="1"/>
  <c r="AO146"/>
  <c r="S146"/>
  <c r="P146"/>
  <c r="AO145"/>
  <c r="AR144"/>
  <c r="AT144" s="1"/>
  <c r="AO144"/>
  <c r="S144"/>
  <c r="P144"/>
  <c r="AR142"/>
  <c r="AT142" s="1"/>
  <c r="AO142"/>
  <c r="S142"/>
  <c r="P142"/>
  <c r="AR140"/>
  <c r="AT140" s="1"/>
  <c r="AO140"/>
  <c r="S140"/>
  <c r="P140"/>
  <c r="P139"/>
  <c r="AR138"/>
  <c r="AT138" s="1"/>
  <c r="AO138"/>
  <c r="S138"/>
  <c r="P138"/>
  <c r="AR136"/>
  <c r="AT136" s="1"/>
  <c r="AO136"/>
  <c r="S136"/>
  <c r="P136"/>
  <c r="P135"/>
  <c r="AR134"/>
  <c r="AT134" s="1"/>
  <c r="AO134"/>
  <c r="S134"/>
  <c r="T134" s="1"/>
  <c r="P134"/>
  <c r="S133"/>
  <c r="T133" s="1"/>
  <c r="AR132"/>
  <c r="AT132" s="1"/>
  <c r="AO132"/>
  <c r="S132"/>
  <c r="T132" s="1"/>
  <c r="P132"/>
  <c r="AR131"/>
  <c r="AT131" s="1"/>
  <c r="AR130"/>
  <c r="AT130" s="1"/>
  <c r="AO130"/>
  <c r="S130"/>
  <c r="T130" s="1"/>
  <c r="P130"/>
  <c r="AR129"/>
  <c r="AT129" s="1"/>
  <c r="P129"/>
  <c r="AR128"/>
  <c r="AT128" s="1"/>
  <c r="AO128"/>
  <c r="S128"/>
  <c r="T128" s="1"/>
  <c r="P128"/>
  <c r="AR127"/>
  <c r="AT127" s="1"/>
  <c r="AO127"/>
  <c r="S127"/>
  <c r="AR126"/>
  <c r="AT126" s="1"/>
  <c r="AO126"/>
  <c r="S126"/>
  <c r="P126"/>
  <c r="AR125"/>
  <c r="AT125" s="1"/>
  <c r="AO125"/>
  <c r="AR124"/>
  <c r="AO124"/>
  <c r="S124"/>
  <c r="P124"/>
  <c r="AR123"/>
  <c r="AO123"/>
  <c r="S123"/>
  <c r="AR122"/>
  <c r="AO122"/>
  <c r="S122"/>
  <c r="P122"/>
  <c r="AR121"/>
  <c r="AS121" s="1"/>
  <c r="AO121"/>
  <c r="P121"/>
  <c r="AP151"/>
  <c r="AN151"/>
  <c r="AM151"/>
  <c r="O151"/>
  <c r="N151"/>
  <c r="AP83"/>
  <c r="AQ83"/>
  <c r="AP84"/>
  <c r="AQ84"/>
  <c r="AQ113" s="1"/>
  <c r="AP85"/>
  <c r="AQ85"/>
  <c r="AP86"/>
  <c r="AQ86"/>
  <c r="AR86" s="1"/>
  <c r="AT86" s="1"/>
  <c r="AP87"/>
  <c r="AQ87"/>
  <c r="AP88"/>
  <c r="AQ88"/>
  <c r="AP89"/>
  <c r="AQ89"/>
  <c r="AP90"/>
  <c r="AQ90"/>
  <c r="AR90" s="1"/>
  <c r="AT90" s="1"/>
  <c r="AP91"/>
  <c r="AQ91"/>
  <c r="AP92"/>
  <c r="AQ92"/>
  <c r="AP93"/>
  <c r="AQ93"/>
  <c r="AP94"/>
  <c r="AQ94"/>
  <c r="AP95"/>
  <c r="AQ95"/>
  <c r="AP96"/>
  <c r="AQ96"/>
  <c r="AR96" s="1"/>
  <c r="AT96" s="1"/>
  <c r="AP97"/>
  <c r="AR97" s="1"/>
  <c r="AT97" s="1"/>
  <c r="AQ97"/>
  <c r="AP98"/>
  <c r="AQ98"/>
  <c r="AR98" s="1"/>
  <c r="AT98" s="1"/>
  <c r="AP99"/>
  <c r="AQ99"/>
  <c r="AP100"/>
  <c r="AQ100"/>
  <c r="AP101"/>
  <c r="AR101" s="1"/>
  <c r="AT101" s="1"/>
  <c r="AQ101"/>
  <c r="AP102"/>
  <c r="AQ102"/>
  <c r="AR102" s="1"/>
  <c r="AT102" s="1"/>
  <c r="AP103"/>
  <c r="AQ103"/>
  <c r="AP104"/>
  <c r="AQ104"/>
  <c r="AP105"/>
  <c r="AR105" s="1"/>
  <c r="AT105" s="1"/>
  <c r="AQ105"/>
  <c r="AP106"/>
  <c r="AQ106"/>
  <c r="AR106" s="1"/>
  <c r="AT106" s="1"/>
  <c r="AP107"/>
  <c r="AQ107"/>
  <c r="AP108"/>
  <c r="AQ108"/>
  <c r="AP109"/>
  <c r="AR109" s="1"/>
  <c r="AT109" s="1"/>
  <c r="AQ109"/>
  <c r="AP110"/>
  <c r="AQ110"/>
  <c r="AR110" s="1"/>
  <c r="AT110" s="1"/>
  <c r="AP111"/>
  <c r="AQ111"/>
  <c r="AP112"/>
  <c r="AQ112"/>
  <c r="AM83"/>
  <c r="AN83"/>
  <c r="AM84"/>
  <c r="AN84"/>
  <c r="AM85"/>
  <c r="AN85"/>
  <c r="AM86"/>
  <c r="AN86"/>
  <c r="AO86" s="1"/>
  <c r="AM87"/>
  <c r="AN87"/>
  <c r="AM88"/>
  <c r="AN88"/>
  <c r="AM89"/>
  <c r="AN89"/>
  <c r="AM90"/>
  <c r="AN90"/>
  <c r="AO90" s="1"/>
  <c r="AM91"/>
  <c r="AO91" s="1"/>
  <c r="AN91"/>
  <c r="AM92"/>
  <c r="AN92"/>
  <c r="AO92" s="1"/>
  <c r="AM93"/>
  <c r="AN93"/>
  <c r="AM94"/>
  <c r="AN94"/>
  <c r="AM95"/>
  <c r="AN95"/>
  <c r="AM96"/>
  <c r="AN96"/>
  <c r="AM97"/>
  <c r="AO97" s="1"/>
  <c r="AN97"/>
  <c r="AM98"/>
  <c r="AN98"/>
  <c r="AO98" s="1"/>
  <c r="AM99"/>
  <c r="AO99" s="1"/>
  <c r="AN99"/>
  <c r="AM100"/>
  <c r="AN100"/>
  <c r="AM101"/>
  <c r="AN101"/>
  <c r="AM102"/>
  <c r="AN102"/>
  <c r="AO102" s="1"/>
  <c r="AM103"/>
  <c r="AO103" s="1"/>
  <c r="AN103"/>
  <c r="AM104"/>
  <c r="AN104"/>
  <c r="AM105"/>
  <c r="AN105"/>
  <c r="AM106"/>
  <c r="AN106"/>
  <c r="AO106" s="1"/>
  <c r="AM107"/>
  <c r="AO107" s="1"/>
  <c r="AN107"/>
  <c r="AM108"/>
  <c r="AN108"/>
  <c r="AM109"/>
  <c r="AN109"/>
  <c r="AM110"/>
  <c r="AN110"/>
  <c r="AO110" s="1"/>
  <c r="AM111"/>
  <c r="AO111" s="1"/>
  <c r="AN111"/>
  <c r="AM112"/>
  <c r="AN112"/>
  <c r="AO112" s="1"/>
  <c r="AQ82"/>
  <c r="AP82"/>
  <c r="AN82"/>
  <c r="AM82"/>
  <c r="Q84"/>
  <c r="S84" s="1"/>
  <c r="R84"/>
  <c r="Q85"/>
  <c r="R85"/>
  <c r="Q86"/>
  <c r="R86"/>
  <c r="Q87"/>
  <c r="R87"/>
  <c r="Q88"/>
  <c r="S88" s="1"/>
  <c r="R88"/>
  <c r="Q89"/>
  <c r="R89"/>
  <c r="Q90"/>
  <c r="R90"/>
  <c r="Q91"/>
  <c r="R91"/>
  <c r="Q92"/>
  <c r="S92" s="1"/>
  <c r="T92" s="1"/>
  <c r="R92"/>
  <c r="Q93"/>
  <c r="R93"/>
  <c r="Q94"/>
  <c r="R94"/>
  <c r="Q95"/>
  <c r="R95"/>
  <c r="Q96"/>
  <c r="R96"/>
  <c r="Q97"/>
  <c r="R97"/>
  <c r="Q98"/>
  <c r="R98"/>
  <c r="Q99"/>
  <c r="R99"/>
  <c r="Q100"/>
  <c r="S100" s="1"/>
  <c r="T100" s="1"/>
  <c r="R100"/>
  <c r="Q101"/>
  <c r="R101"/>
  <c r="Q102"/>
  <c r="R102"/>
  <c r="Q103"/>
  <c r="R103"/>
  <c r="Q104"/>
  <c r="S104" s="1"/>
  <c r="T104" s="1"/>
  <c r="R104"/>
  <c r="Q105"/>
  <c r="R105"/>
  <c r="Q106"/>
  <c r="R106"/>
  <c r="Q107"/>
  <c r="R107"/>
  <c r="Q108"/>
  <c r="S108" s="1"/>
  <c r="T108" s="1"/>
  <c r="R108"/>
  <c r="Q109"/>
  <c r="R109"/>
  <c r="Q110"/>
  <c r="R110"/>
  <c r="Q111"/>
  <c r="R111"/>
  <c r="Q112"/>
  <c r="S112" s="1"/>
  <c r="T112" s="1"/>
  <c r="R112"/>
  <c r="R83"/>
  <c r="Q83"/>
  <c r="R82"/>
  <c r="R113" s="1"/>
  <c r="Q82"/>
  <c r="Q113" s="1"/>
  <c r="N84"/>
  <c r="O84"/>
  <c r="N85"/>
  <c r="P85" s="1"/>
  <c r="O85"/>
  <c r="N86"/>
  <c r="O86"/>
  <c r="N87"/>
  <c r="O87"/>
  <c r="N88"/>
  <c r="O88"/>
  <c r="N89"/>
  <c r="P89" s="1"/>
  <c r="O89"/>
  <c r="N90"/>
  <c r="O90"/>
  <c r="N91"/>
  <c r="O91"/>
  <c r="N92"/>
  <c r="O92"/>
  <c r="N93"/>
  <c r="P93" s="1"/>
  <c r="O93"/>
  <c r="N94"/>
  <c r="O94"/>
  <c r="N95"/>
  <c r="P95" s="1"/>
  <c r="O95"/>
  <c r="N96"/>
  <c r="O96"/>
  <c r="N97"/>
  <c r="O97"/>
  <c r="N98"/>
  <c r="O98"/>
  <c r="N99"/>
  <c r="O99"/>
  <c r="N100"/>
  <c r="O100"/>
  <c r="N101"/>
  <c r="P101" s="1"/>
  <c r="O101"/>
  <c r="N102"/>
  <c r="O102"/>
  <c r="N103"/>
  <c r="O103"/>
  <c r="N104"/>
  <c r="O104"/>
  <c r="N105"/>
  <c r="P105" s="1"/>
  <c r="O105"/>
  <c r="N106"/>
  <c r="O106"/>
  <c r="N107"/>
  <c r="O107"/>
  <c r="N108"/>
  <c r="O108"/>
  <c r="N109"/>
  <c r="P109" s="1"/>
  <c r="O109"/>
  <c r="N110"/>
  <c r="O110"/>
  <c r="N111"/>
  <c r="O111"/>
  <c r="N112"/>
  <c r="O112"/>
  <c r="P112" s="1"/>
  <c r="O83"/>
  <c r="N83"/>
  <c r="O82"/>
  <c r="N82"/>
  <c r="AR112"/>
  <c r="AT112" s="1"/>
  <c r="AR111"/>
  <c r="AT111" s="1"/>
  <c r="S111"/>
  <c r="P111"/>
  <c r="S110"/>
  <c r="T110" s="1"/>
  <c r="P110"/>
  <c r="AO109"/>
  <c r="S109"/>
  <c r="T109" s="1"/>
  <c r="AR108"/>
  <c r="AT108" s="1"/>
  <c r="AO108"/>
  <c r="P108"/>
  <c r="AR107"/>
  <c r="AT107" s="1"/>
  <c r="S107"/>
  <c r="P107"/>
  <c r="S106"/>
  <c r="T106" s="1"/>
  <c r="P106"/>
  <c r="AO105"/>
  <c r="S105"/>
  <c r="T105" s="1"/>
  <c r="AR104"/>
  <c r="AT104" s="1"/>
  <c r="AO104"/>
  <c r="P104"/>
  <c r="AR103"/>
  <c r="AT103" s="1"/>
  <c r="S103"/>
  <c r="P103"/>
  <c r="S102"/>
  <c r="T102" s="1"/>
  <c r="P102"/>
  <c r="AO101"/>
  <c r="S101"/>
  <c r="T101" s="1"/>
  <c r="AR100"/>
  <c r="AT100" s="1"/>
  <c r="AO100"/>
  <c r="P100"/>
  <c r="AR99"/>
  <c r="AT99" s="1"/>
  <c r="S99"/>
  <c r="P99"/>
  <c r="P98"/>
  <c r="S97"/>
  <c r="T97" s="1"/>
  <c r="P97"/>
  <c r="AO96"/>
  <c r="S96"/>
  <c r="T96" s="1"/>
  <c r="P96"/>
  <c r="AR95"/>
  <c r="AT95" s="1"/>
  <c r="S95"/>
  <c r="AR94"/>
  <c r="AT94" s="1"/>
  <c r="AO94"/>
  <c r="P94"/>
  <c r="AR93"/>
  <c r="AT93" s="1"/>
  <c r="AO93"/>
  <c r="S93"/>
  <c r="T93" s="1"/>
  <c r="AR92"/>
  <c r="AT92" s="1"/>
  <c r="P92"/>
  <c r="AR91"/>
  <c r="AT91" s="1"/>
  <c r="P91"/>
  <c r="S90"/>
  <c r="P90"/>
  <c r="AR89"/>
  <c r="AT89" s="1"/>
  <c r="AO89"/>
  <c r="S89"/>
  <c r="AR88"/>
  <c r="AT88" s="1"/>
  <c r="AO88"/>
  <c r="P88"/>
  <c r="AR87"/>
  <c r="AT87" s="1"/>
  <c r="AO87"/>
  <c r="S87"/>
  <c r="P87"/>
  <c r="S86"/>
  <c r="P86"/>
  <c r="AR85"/>
  <c r="AT85" s="1"/>
  <c r="AO85"/>
  <c r="S85"/>
  <c r="AR84"/>
  <c r="AO84"/>
  <c r="P84"/>
  <c r="AR83"/>
  <c r="AO83"/>
  <c r="S83"/>
  <c r="P83"/>
  <c r="AP113"/>
  <c r="AN113"/>
  <c r="AM113"/>
  <c r="O113"/>
  <c r="N113"/>
  <c r="AP46"/>
  <c r="AQ46"/>
  <c r="AP47"/>
  <c r="AQ47"/>
  <c r="AP48"/>
  <c r="AQ48"/>
  <c r="AP49"/>
  <c r="AR49" s="1"/>
  <c r="AQ49"/>
  <c r="AP50"/>
  <c r="AQ50"/>
  <c r="AP51"/>
  <c r="AQ51"/>
  <c r="AP52"/>
  <c r="AQ52"/>
  <c r="AP53"/>
  <c r="AR53" s="1"/>
  <c r="AQ53"/>
  <c r="AP54"/>
  <c r="AQ54"/>
  <c r="AP55"/>
  <c r="AQ55"/>
  <c r="AP56"/>
  <c r="AQ56"/>
  <c r="AP57"/>
  <c r="AR57" s="1"/>
  <c r="AQ57"/>
  <c r="AP58"/>
  <c r="AQ58"/>
  <c r="AP59"/>
  <c r="AQ59"/>
  <c r="AP60"/>
  <c r="AQ60"/>
  <c r="AP61"/>
  <c r="AR61" s="1"/>
  <c r="AQ61"/>
  <c r="AP62"/>
  <c r="AQ62"/>
  <c r="AP63"/>
  <c r="AQ63"/>
  <c r="AP64"/>
  <c r="AQ64"/>
  <c r="AP65"/>
  <c r="AR65" s="1"/>
  <c r="AQ65"/>
  <c r="AP66"/>
  <c r="AQ66"/>
  <c r="AP67"/>
  <c r="AQ67"/>
  <c r="AP68"/>
  <c r="AQ68"/>
  <c r="AP69"/>
  <c r="AR69" s="1"/>
  <c r="AQ69"/>
  <c r="AP70"/>
  <c r="AQ70"/>
  <c r="AP71"/>
  <c r="AQ71"/>
  <c r="AP72"/>
  <c r="AQ72"/>
  <c r="AP73"/>
  <c r="AR73" s="1"/>
  <c r="AQ73"/>
  <c r="AP74"/>
  <c r="AQ74"/>
  <c r="AQ45"/>
  <c r="AR45" s="1"/>
  <c r="AP45"/>
  <c r="AQ44"/>
  <c r="AP44"/>
  <c r="AM74"/>
  <c r="AO74" s="1"/>
  <c r="AN74"/>
  <c r="AM46"/>
  <c r="AN46"/>
  <c r="AM47"/>
  <c r="AM75" s="1"/>
  <c r="AN47"/>
  <c r="AM48"/>
  <c r="AN48"/>
  <c r="AM49"/>
  <c r="AO49" s="1"/>
  <c r="AN49"/>
  <c r="AM50"/>
  <c r="AN50"/>
  <c r="AM51"/>
  <c r="AN51"/>
  <c r="AM52"/>
  <c r="AN52"/>
  <c r="AM53"/>
  <c r="AN53"/>
  <c r="AM54"/>
  <c r="AN54"/>
  <c r="AM55"/>
  <c r="AO55" s="1"/>
  <c r="AN55"/>
  <c r="AM56"/>
  <c r="AN56"/>
  <c r="AM57"/>
  <c r="AN57"/>
  <c r="AM58"/>
  <c r="AN58"/>
  <c r="AM59"/>
  <c r="AO59" s="1"/>
  <c r="AN59"/>
  <c r="AM60"/>
  <c r="AN60"/>
  <c r="AM61"/>
  <c r="AN61"/>
  <c r="AM62"/>
  <c r="AN62"/>
  <c r="AM63"/>
  <c r="AO63" s="1"/>
  <c r="AN63"/>
  <c r="AM64"/>
  <c r="AN64"/>
  <c r="AM65"/>
  <c r="AN65"/>
  <c r="AM66"/>
  <c r="AN66"/>
  <c r="AM67"/>
  <c r="AO67" s="1"/>
  <c r="AN67"/>
  <c r="AM68"/>
  <c r="AN68"/>
  <c r="AM69"/>
  <c r="AN69"/>
  <c r="AM70"/>
  <c r="AN70"/>
  <c r="AM71"/>
  <c r="AO71" s="1"/>
  <c r="AN71"/>
  <c r="AM72"/>
  <c r="AN72"/>
  <c r="AM73"/>
  <c r="AN73"/>
  <c r="AN45"/>
  <c r="AM45"/>
  <c r="AN44"/>
  <c r="AN75" s="1"/>
  <c r="AM44"/>
  <c r="Q46"/>
  <c r="R46"/>
  <c r="Q47"/>
  <c r="R47"/>
  <c r="S47" s="1"/>
  <c r="Q48"/>
  <c r="R48"/>
  <c r="Q49"/>
  <c r="R49"/>
  <c r="Q50"/>
  <c r="S50" s="1"/>
  <c r="R50"/>
  <c r="Q51"/>
  <c r="R51"/>
  <c r="S51" s="1"/>
  <c r="Q52"/>
  <c r="R52"/>
  <c r="Q53"/>
  <c r="R53"/>
  <c r="Q54"/>
  <c r="R54"/>
  <c r="Q55"/>
  <c r="R55"/>
  <c r="S55" s="1"/>
  <c r="T55" s="1"/>
  <c r="Q56"/>
  <c r="S56" s="1"/>
  <c r="T56" s="1"/>
  <c r="R56"/>
  <c r="Q57"/>
  <c r="R57"/>
  <c r="Q58"/>
  <c r="R58"/>
  <c r="Q59"/>
  <c r="R59"/>
  <c r="S59" s="1"/>
  <c r="T59" s="1"/>
  <c r="Q60"/>
  <c r="S60" s="1"/>
  <c r="T60" s="1"/>
  <c r="R60"/>
  <c r="Q61"/>
  <c r="R61"/>
  <c r="S61" s="1"/>
  <c r="Q62"/>
  <c r="R62"/>
  <c r="Q63"/>
  <c r="R63"/>
  <c r="S63" s="1"/>
  <c r="Q64"/>
  <c r="S64" s="1"/>
  <c r="R64"/>
  <c r="Q65"/>
  <c r="R65"/>
  <c r="S65" s="1"/>
  <c r="Q66"/>
  <c r="R66"/>
  <c r="Q67"/>
  <c r="R67"/>
  <c r="S67" s="1"/>
  <c r="Q68"/>
  <c r="S68" s="1"/>
  <c r="R68"/>
  <c r="Q69"/>
  <c r="R69"/>
  <c r="S69" s="1"/>
  <c r="Q70"/>
  <c r="R70"/>
  <c r="Q71"/>
  <c r="R71"/>
  <c r="S71" s="1"/>
  <c r="Q72"/>
  <c r="S72" s="1"/>
  <c r="R72"/>
  <c r="Q73"/>
  <c r="R73"/>
  <c r="S73" s="1"/>
  <c r="Q74"/>
  <c r="R74"/>
  <c r="R45"/>
  <c r="Q45"/>
  <c r="R44"/>
  <c r="Q44"/>
  <c r="N46"/>
  <c r="O46"/>
  <c r="N47"/>
  <c r="P47" s="1"/>
  <c r="O47"/>
  <c r="N48"/>
  <c r="O48"/>
  <c r="P48" s="1"/>
  <c r="N49"/>
  <c r="O49"/>
  <c r="N50"/>
  <c r="O50"/>
  <c r="N51"/>
  <c r="P51" s="1"/>
  <c r="O51"/>
  <c r="N52"/>
  <c r="O52"/>
  <c r="P52" s="1"/>
  <c r="N53"/>
  <c r="O53"/>
  <c r="N54"/>
  <c r="O54"/>
  <c r="P54" s="1"/>
  <c r="N55"/>
  <c r="O55"/>
  <c r="N56"/>
  <c r="O56"/>
  <c r="P56" s="1"/>
  <c r="N57"/>
  <c r="P57" s="1"/>
  <c r="O57"/>
  <c r="N58"/>
  <c r="O58"/>
  <c r="P58" s="1"/>
  <c r="N59"/>
  <c r="O59"/>
  <c r="N60"/>
  <c r="O60"/>
  <c r="P60" s="1"/>
  <c r="N61"/>
  <c r="P61" s="1"/>
  <c r="O61"/>
  <c r="N62"/>
  <c r="O62"/>
  <c r="P62" s="1"/>
  <c r="N63"/>
  <c r="O63"/>
  <c r="N64"/>
  <c r="O64"/>
  <c r="P64" s="1"/>
  <c r="N65"/>
  <c r="P65" s="1"/>
  <c r="O65"/>
  <c r="N66"/>
  <c r="O66"/>
  <c r="P66" s="1"/>
  <c r="N67"/>
  <c r="O67"/>
  <c r="N68"/>
  <c r="O68"/>
  <c r="P68" s="1"/>
  <c r="N69"/>
  <c r="P69" s="1"/>
  <c r="O69"/>
  <c r="N70"/>
  <c r="O70"/>
  <c r="P70" s="1"/>
  <c r="N71"/>
  <c r="O71"/>
  <c r="N72"/>
  <c r="O72"/>
  <c r="P72" s="1"/>
  <c r="N73"/>
  <c r="P73" s="1"/>
  <c r="O73"/>
  <c r="N74"/>
  <c r="O74"/>
  <c r="P74" s="1"/>
  <c r="O45"/>
  <c r="O75" s="1"/>
  <c r="N45"/>
  <c r="O44"/>
  <c r="N44"/>
  <c r="N75" s="1"/>
  <c r="AR74"/>
  <c r="S74"/>
  <c r="AO73"/>
  <c r="AR72"/>
  <c r="AO72"/>
  <c r="AR71"/>
  <c r="P71"/>
  <c r="AR70"/>
  <c r="AO70"/>
  <c r="S70"/>
  <c r="AO69"/>
  <c r="AR68"/>
  <c r="AO68"/>
  <c r="AR67"/>
  <c r="P67"/>
  <c r="AR66"/>
  <c r="AO66"/>
  <c r="S66"/>
  <c r="AO65"/>
  <c r="AR64"/>
  <c r="AO64"/>
  <c r="AR63"/>
  <c r="P63"/>
  <c r="AR62"/>
  <c r="AO62"/>
  <c r="S62"/>
  <c r="AO61"/>
  <c r="AR60"/>
  <c r="AO60"/>
  <c r="AR59"/>
  <c r="P59"/>
  <c r="AR58"/>
  <c r="AO58"/>
  <c r="S58"/>
  <c r="T58" s="1"/>
  <c r="AO57"/>
  <c r="S57"/>
  <c r="T57" s="1"/>
  <c r="AR56"/>
  <c r="AO56"/>
  <c r="AR55"/>
  <c r="P55"/>
  <c r="AR54"/>
  <c r="AO54"/>
  <c r="S54"/>
  <c r="T54" s="1"/>
  <c r="S53"/>
  <c r="U53" s="1"/>
  <c r="P53"/>
  <c r="AR52"/>
  <c r="AO52"/>
  <c r="S52"/>
  <c r="AR51"/>
  <c r="AO51"/>
  <c r="AR50"/>
  <c r="AO50"/>
  <c r="P50"/>
  <c r="S49"/>
  <c r="P49"/>
  <c r="AR48"/>
  <c r="AO48"/>
  <c r="S48"/>
  <c r="AR47"/>
  <c r="AO47"/>
  <c r="AR46"/>
  <c r="AO46"/>
  <c r="S46"/>
  <c r="P46"/>
  <c r="AO45"/>
  <c r="S45"/>
  <c r="P45"/>
  <c r="AR44"/>
  <c r="AQ75"/>
  <c r="AP75"/>
  <c r="R75"/>
  <c r="Q75"/>
  <c r="AY1"/>
  <c r="Z1"/>
  <c r="I56" i="12"/>
  <c r="I94" s="1"/>
  <c r="I54"/>
  <c r="Z39" i="13" s="1"/>
  <c r="AM10"/>
  <c r="AN10"/>
  <c r="AP10"/>
  <c r="AQ10"/>
  <c r="AM11"/>
  <c r="AN11"/>
  <c r="AP11"/>
  <c r="AQ11"/>
  <c r="AM12"/>
  <c r="AN12"/>
  <c r="AP12"/>
  <c r="AQ12"/>
  <c r="AM13"/>
  <c r="AN13"/>
  <c r="AP13"/>
  <c r="AQ13"/>
  <c r="AM14"/>
  <c r="AN14"/>
  <c r="AP14"/>
  <c r="AQ14"/>
  <c r="AM15"/>
  <c r="AN15"/>
  <c r="AP15"/>
  <c r="AQ15"/>
  <c r="AM16"/>
  <c r="AO16" s="1"/>
  <c r="AN16"/>
  <c r="AP16"/>
  <c r="AQ16"/>
  <c r="AM17"/>
  <c r="AO17" s="1"/>
  <c r="AN17"/>
  <c r="AP17"/>
  <c r="AQ17"/>
  <c r="AM18"/>
  <c r="AN18"/>
  <c r="AP18"/>
  <c r="AQ18"/>
  <c r="AM19"/>
  <c r="AO19" s="1"/>
  <c r="AN19"/>
  <c r="AP19"/>
  <c r="AQ19"/>
  <c r="AR19"/>
  <c r="AM20"/>
  <c r="AN20"/>
  <c r="AP20"/>
  <c r="AQ20"/>
  <c r="AR20" s="1"/>
  <c r="AM21"/>
  <c r="AN21"/>
  <c r="AP21"/>
  <c r="AQ21"/>
  <c r="AM22"/>
  <c r="AN22"/>
  <c r="AP22"/>
  <c r="AQ22"/>
  <c r="AR22" s="1"/>
  <c r="AM23"/>
  <c r="AN23"/>
  <c r="AP23"/>
  <c r="AQ23"/>
  <c r="AM24"/>
  <c r="AN24"/>
  <c r="AP24"/>
  <c r="AQ24"/>
  <c r="AR24" s="1"/>
  <c r="AM25"/>
  <c r="AN25"/>
  <c r="AP25"/>
  <c r="AQ25"/>
  <c r="AM26"/>
  <c r="AN26"/>
  <c r="AP26"/>
  <c r="AQ26"/>
  <c r="AM27"/>
  <c r="AN27"/>
  <c r="AP27"/>
  <c r="AQ27"/>
  <c r="AM28"/>
  <c r="AN28"/>
  <c r="AP28"/>
  <c r="AQ28"/>
  <c r="AM29"/>
  <c r="AN29"/>
  <c r="AP29"/>
  <c r="AQ29"/>
  <c r="AM30"/>
  <c r="AN30"/>
  <c r="AP30"/>
  <c r="AQ30"/>
  <c r="AM31"/>
  <c r="AN31"/>
  <c r="AP31"/>
  <c r="AQ31"/>
  <c r="AM32"/>
  <c r="AN32"/>
  <c r="AP32"/>
  <c r="AQ32"/>
  <c r="AM33"/>
  <c r="AN33"/>
  <c r="AP33"/>
  <c r="AQ33"/>
  <c r="AR33" s="1"/>
  <c r="AM34"/>
  <c r="AN34"/>
  <c r="AP34"/>
  <c r="AQ34"/>
  <c r="AM35"/>
  <c r="AN35"/>
  <c r="AP35"/>
  <c r="AQ35"/>
  <c r="AM36"/>
  <c r="AN36"/>
  <c r="AP36"/>
  <c r="AQ36"/>
  <c r="AP8"/>
  <c r="AQ8"/>
  <c r="AP9"/>
  <c r="AQ9"/>
  <c r="AR9" s="1"/>
  <c r="AQ7"/>
  <c r="AP7"/>
  <c r="AM8"/>
  <c r="AN8"/>
  <c r="AO8" s="1"/>
  <c r="AM9"/>
  <c r="AN9"/>
  <c r="AN7"/>
  <c r="AM7"/>
  <c r="AO7" s="1"/>
  <c r="N8"/>
  <c r="O8"/>
  <c r="Q8"/>
  <c r="R8"/>
  <c r="N9"/>
  <c r="O9"/>
  <c r="Q9"/>
  <c r="R9"/>
  <c r="N10"/>
  <c r="O10"/>
  <c r="Q10"/>
  <c r="R10"/>
  <c r="N11"/>
  <c r="O11"/>
  <c r="Q11"/>
  <c r="R11"/>
  <c r="N12"/>
  <c r="O12"/>
  <c r="Q12"/>
  <c r="R12"/>
  <c r="N13"/>
  <c r="O13"/>
  <c r="Q13"/>
  <c r="R13"/>
  <c r="S13" s="1"/>
  <c r="U13" s="1"/>
  <c r="N14"/>
  <c r="O14"/>
  <c r="Q14"/>
  <c r="R14"/>
  <c r="N15"/>
  <c r="O15"/>
  <c r="Q15"/>
  <c r="R15"/>
  <c r="N16"/>
  <c r="O16"/>
  <c r="Q16"/>
  <c r="R16"/>
  <c r="N17"/>
  <c r="O17"/>
  <c r="Q17"/>
  <c r="R17"/>
  <c r="N18"/>
  <c r="O18"/>
  <c r="Q18"/>
  <c r="R18"/>
  <c r="N19"/>
  <c r="O19"/>
  <c r="Q19"/>
  <c r="R19"/>
  <c r="N20"/>
  <c r="O20"/>
  <c r="Q20"/>
  <c r="R20"/>
  <c r="N21"/>
  <c r="O21"/>
  <c r="Q21"/>
  <c r="R21"/>
  <c r="N22"/>
  <c r="O22"/>
  <c r="Q22"/>
  <c r="R22"/>
  <c r="N23"/>
  <c r="O23"/>
  <c r="Q23"/>
  <c r="R23"/>
  <c r="N24"/>
  <c r="O24"/>
  <c r="Q24"/>
  <c r="R24"/>
  <c r="N25"/>
  <c r="O25"/>
  <c r="Q25"/>
  <c r="R25"/>
  <c r="N26"/>
  <c r="O26"/>
  <c r="Q26"/>
  <c r="R26"/>
  <c r="N27"/>
  <c r="O27"/>
  <c r="Q27"/>
  <c r="R27"/>
  <c r="N28"/>
  <c r="O28"/>
  <c r="Q28"/>
  <c r="R28"/>
  <c r="N29"/>
  <c r="O29"/>
  <c r="Q29"/>
  <c r="R29"/>
  <c r="N30"/>
  <c r="O30"/>
  <c r="Q30"/>
  <c r="R30"/>
  <c r="N31"/>
  <c r="O31"/>
  <c r="Q31"/>
  <c r="R31"/>
  <c r="N32"/>
  <c r="O32"/>
  <c r="Q32"/>
  <c r="R32"/>
  <c r="N33"/>
  <c r="O33"/>
  <c r="Q33"/>
  <c r="R33"/>
  <c r="N34"/>
  <c r="O34"/>
  <c r="Q34"/>
  <c r="R34"/>
  <c r="N35"/>
  <c r="O35"/>
  <c r="Q35"/>
  <c r="R35"/>
  <c r="N36"/>
  <c r="O36"/>
  <c r="Q36"/>
  <c r="R36"/>
  <c r="N7"/>
  <c r="O7"/>
  <c r="Q7"/>
  <c r="R7"/>
  <c r="AQ6"/>
  <c r="AP6"/>
  <c r="AN6"/>
  <c r="AM6"/>
  <c r="AD6"/>
  <c r="G9" i="16" s="1"/>
  <c r="AC1" i="13"/>
  <c r="AC39" s="1"/>
  <c r="AC77" s="1"/>
  <c r="AC115" s="1"/>
  <c r="AC153" s="1"/>
  <c r="AC191" s="1"/>
  <c r="AC229" s="1"/>
  <c r="AC267" s="1"/>
  <c r="AC305" s="1"/>
  <c r="AC343" s="1"/>
  <c r="AC381" s="1"/>
  <c r="AC419" s="1"/>
  <c r="Q6"/>
  <c r="O6"/>
  <c r="E6"/>
  <c r="E9" i="16" s="1"/>
  <c r="D6" i="13"/>
  <c r="D1"/>
  <c r="D39" s="1"/>
  <c r="D77" s="1"/>
  <c r="D115" s="1"/>
  <c r="D153" s="1"/>
  <c r="D191" s="1"/>
  <c r="D229" s="1"/>
  <c r="D267" s="1"/>
  <c r="D305" s="1"/>
  <c r="D343" s="1"/>
  <c r="D381" s="1"/>
  <c r="D419" s="1"/>
  <c r="Q151" l="1"/>
  <c r="P125"/>
  <c r="AN37"/>
  <c r="AR75"/>
  <c r="AL10" i="16" s="1"/>
  <c r="S121" i="13"/>
  <c r="AQ37"/>
  <c r="AO9"/>
  <c r="AR7"/>
  <c r="AR8"/>
  <c r="S198"/>
  <c r="AR234"/>
  <c r="AR265" s="1"/>
  <c r="AL15" i="16" s="1"/>
  <c r="AQ303" i="13"/>
  <c r="Q341"/>
  <c r="N379"/>
  <c r="AM379"/>
  <c r="AR349"/>
  <c r="P388"/>
  <c r="R455"/>
  <c r="P454"/>
  <c r="P444"/>
  <c r="S450"/>
  <c r="S159"/>
  <c r="AN227"/>
  <c r="AR311"/>
  <c r="P376"/>
  <c r="Q455"/>
  <c r="O265"/>
  <c r="P339"/>
  <c r="P453"/>
  <c r="P451"/>
  <c r="S429"/>
  <c r="P183"/>
  <c r="AY77"/>
  <c r="I132" i="12"/>
  <c r="AY39" i="13"/>
  <c r="I92" i="12"/>
  <c r="AR350" i="13"/>
  <c r="S393"/>
  <c r="S391"/>
  <c r="AO454"/>
  <c r="AO452"/>
  <c r="AO450"/>
  <c r="P29"/>
  <c r="P25"/>
  <c r="AO448"/>
  <c r="AO446"/>
  <c r="P24"/>
  <c r="AR17"/>
  <c r="S29"/>
  <c r="U29" s="1"/>
  <c r="S28"/>
  <c r="S25"/>
  <c r="U25" s="1"/>
  <c r="S24"/>
  <c r="AR13"/>
  <c r="AS13" s="1"/>
  <c r="AO287"/>
  <c r="AO283"/>
  <c r="AO281"/>
  <c r="AO279"/>
  <c r="AO277"/>
  <c r="P378"/>
  <c r="K93" i="3"/>
  <c r="I137"/>
  <c r="H93"/>
  <c r="F137"/>
  <c r="F181" s="1"/>
  <c r="S7" i="13"/>
  <c r="S35"/>
  <c r="U35" s="1"/>
  <c r="S21"/>
  <c r="U21" s="1"/>
  <c r="S19"/>
  <c r="U19" s="1"/>
  <c r="S15"/>
  <c r="U15" s="1"/>
  <c r="P13"/>
  <c r="P8"/>
  <c r="AO31"/>
  <c r="AO30"/>
  <c r="AO27"/>
  <c r="AO26"/>
  <c r="AR16"/>
  <c r="AR15"/>
  <c r="AT15" s="1"/>
  <c r="AR14"/>
  <c r="P34"/>
  <c r="P30"/>
  <c r="S8"/>
  <c r="AR31"/>
  <c r="AR30"/>
  <c r="AR29"/>
  <c r="AR27"/>
  <c r="AS27" s="1"/>
  <c r="AR26"/>
  <c r="U323"/>
  <c r="H49" i="3"/>
  <c r="K49"/>
  <c r="AR12" i="13"/>
  <c r="R37"/>
  <c r="S12"/>
  <c r="Q37"/>
  <c r="AO12"/>
  <c r="AM37"/>
  <c r="P12"/>
  <c r="P6"/>
  <c r="P7"/>
  <c r="P36"/>
  <c r="P33"/>
  <c r="P26"/>
  <c r="O37"/>
  <c r="S20"/>
  <c r="S17"/>
  <c r="U17" s="1"/>
  <c r="S16"/>
  <c r="AO35"/>
  <c r="AO34"/>
  <c r="AO28"/>
  <c r="AR23"/>
  <c r="AR21"/>
  <c r="AR18"/>
  <c r="AS18" s="1"/>
  <c r="AO14"/>
  <c r="U56"/>
  <c r="U58"/>
  <c r="P188"/>
  <c r="U287"/>
  <c r="N455"/>
  <c r="AR6"/>
  <c r="S36"/>
  <c r="S33"/>
  <c r="U33" s="1"/>
  <c r="S32"/>
  <c r="S31"/>
  <c r="U31" s="1"/>
  <c r="S27"/>
  <c r="U27" s="1"/>
  <c r="S23"/>
  <c r="U23" s="1"/>
  <c r="P21"/>
  <c r="P20"/>
  <c r="P17"/>
  <c r="P16"/>
  <c r="AR35"/>
  <c r="AS35" s="1"/>
  <c r="AR34"/>
  <c r="AR25"/>
  <c r="AS25" s="1"/>
  <c r="AO24"/>
  <c r="AO23"/>
  <c r="AO21"/>
  <c r="U57"/>
  <c r="U398"/>
  <c r="O455"/>
  <c r="P429"/>
  <c r="AT29"/>
  <c r="AS29"/>
  <c r="AT35"/>
  <c r="AT33"/>
  <c r="AS33"/>
  <c r="AT17"/>
  <c r="AS17"/>
  <c r="AS15"/>
  <c r="AT21"/>
  <c r="AS21"/>
  <c r="AT18"/>
  <c r="AS7"/>
  <c r="AT7"/>
  <c r="AT22"/>
  <c r="AS22"/>
  <c r="AT20"/>
  <c r="AS20"/>
  <c r="AT48"/>
  <c r="AS48"/>
  <c r="AT52"/>
  <c r="AS52"/>
  <c r="AT54"/>
  <c r="AS54"/>
  <c r="AT59"/>
  <c r="AS59"/>
  <c r="S6"/>
  <c r="S34"/>
  <c r="P31"/>
  <c r="P28"/>
  <c r="S26"/>
  <c r="P23"/>
  <c r="P22"/>
  <c r="S18"/>
  <c r="P15"/>
  <c r="P14"/>
  <c r="AO36"/>
  <c r="AR32"/>
  <c r="AO29"/>
  <c r="AO22"/>
  <c r="AO18"/>
  <c r="AO13"/>
  <c r="AT34"/>
  <c r="AS34"/>
  <c r="AT31"/>
  <c r="AS31"/>
  <c r="AT26"/>
  <c r="AS26"/>
  <c r="AT24"/>
  <c r="AS24"/>
  <c r="AT19"/>
  <c r="AS19"/>
  <c r="AT16"/>
  <c r="AS16"/>
  <c r="AT14"/>
  <c r="AS14"/>
  <c r="AT49"/>
  <c r="AS49"/>
  <c r="AT56"/>
  <c r="AS56"/>
  <c r="AT58"/>
  <c r="AS58"/>
  <c r="AT61"/>
  <c r="AS61"/>
  <c r="AT63"/>
  <c r="AS63"/>
  <c r="AT65"/>
  <c r="AS65"/>
  <c r="AT67"/>
  <c r="AS67"/>
  <c r="AT69"/>
  <c r="AS69"/>
  <c r="AT71"/>
  <c r="AS71"/>
  <c r="AT73"/>
  <c r="AS73"/>
  <c r="AT50"/>
  <c r="AS50"/>
  <c r="AT53"/>
  <c r="AS53"/>
  <c r="N37"/>
  <c r="P35"/>
  <c r="P32"/>
  <c r="S30"/>
  <c r="P27"/>
  <c r="S22"/>
  <c r="P19"/>
  <c r="P18"/>
  <c r="S14"/>
  <c r="AR36"/>
  <c r="AO33"/>
  <c r="AO32"/>
  <c r="AR28"/>
  <c r="AO25"/>
  <c r="AO20"/>
  <c r="AO15"/>
  <c r="AT30"/>
  <c r="AS30"/>
  <c r="AT23"/>
  <c r="AS23"/>
  <c r="AT51"/>
  <c r="AS51"/>
  <c r="AT55"/>
  <c r="AS55"/>
  <c r="AT57"/>
  <c r="AS57"/>
  <c r="AT60"/>
  <c r="AS60"/>
  <c r="AT62"/>
  <c r="AS62"/>
  <c r="AT64"/>
  <c r="AS64"/>
  <c r="AT66"/>
  <c r="AS66"/>
  <c r="AT68"/>
  <c r="AS68"/>
  <c r="AT70"/>
  <c r="AS70"/>
  <c r="AT72"/>
  <c r="AS72"/>
  <c r="AT74"/>
  <c r="AS74"/>
  <c r="AS112"/>
  <c r="AS110"/>
  <c r="AS108"/>
  <c r="AS106"/>
  <c r="AS104"/>
  <c r="AS102"/>
  <c r="AS100"/>
  <c r="AS98"/>
  <c r="AS96"/>
  <c r="AS94"/>
  <c r="AS92"/>
  <c r="AS90"/>
  <c r="AS88"/>
  <c r="AS86"/>
  <c r="AS150"/>
  <c r="AS148"/>
  <c r="AS146"/>
  <c r="AS144"/>
  <c r="AS142"/>
  <c r="AS140"/>
  <c r="AS138"/>
  <c r="AS136"/>
  <c r="AS134"/>
  <c r="AS132"/>
  <c r="AS130"/>
  <c r="AS128"/>
  <c r="AS126"/>
  <c r="AS111"/>
  <c r="AS109"/>
  <c r="AS107"/>
  <c r="AS105"/>
  <c r="AS103"/>
  <c r="AS101"/>
  <c r="AS99"/>
  <c r="AS97"/>
  <c r="AS95"/>
  <c r="AS93"/>
  <c r="AS91"/>
  <c r="AS89"/>
  <c r="AS87"/>
  <c r="AS85"/>
  <c r="AT121"/>
  <c r="AS149"/>
  <c r="AS147"/>
  <c r="AS145"/>
  <c r="AS143"/>
  <c r="AS141"/>
  <c r="AS139"/>
  <c r="AS137"/>
  <c r="AS135"/>
  <c r="AS131"/>
  <c r="AS129"/>
  <c r="AS127"/>
  <c r="AS125"/>
  <c r="U325"/>
  <c r="U285"/>
  <c r="U402"/>
  <c r="S389"/>
  <c r="AT434"/>
  <c r="AO455"/>
  <c r="AI20" i="16" s="1"/>
  <c r="AM455" i="13"/>
  <c r="T433"/>
  <c r="U438"/>
  <c r="AS427"/>
  <c r="AT427"/>
  <c r="AS426"/>
  <c r="AT426"/>
  <c r="AS428"/>
  <c r="AT428"/>
  <c r="AS431"/>
  <c r="AT431"/>
  <c r="U427"/>
  <c r="U428"/>
  <c r="U441"/>
  <c r="T441"/>
  <c r="AS441"/>
  <c r="AT441"/>
  <c r="U445"/>
  <c r="T445"/>
  <c r="AS445"/>
  <c r="AT445"/>
  <c r="U449"/>
  <c r="T449"/>
  <c r="AS449"/>
  <c r="AT449"/>
  <c r="AS450"/>
  <c r="AT450"/>
  <c r="AS452"/>
  <c r="AT452"/>
  <c r="P424"/>
  <c r="P455" s="1"/>
  <c r="AH20" i="16" s="1"/>
  <c r="T426" i="13"/>
  <c r="T427"/>
  <c r="T428"/>
  <c r="T431"/>
  <c r="S432"/>
  <c r="S455" s="1"/>
  <c r="AK20" i="16" s="1"/>
  <c r="AT432" i="13"/>
  <c r="U433"/>
  <c r="AS436"/>
  <c r="AT436"/>
  <c r="AS438"/>
  <c r="AT438"/>
  <c r="U442"/>
  <c r="T442"/>
  <c r="AS442"/>
  <c r="AT442"/>
  <c r="U446"/>
  <c r="T446"/>
  <c r="AS446"/>
  <c r="AT446"/>
  <c r="U450"/>
  <c r="T450"/>
  <c r="U452"/>
  <c r="T452"/>
  <c r="U436"/>
  <c r="U443"/>
  <c r="T443"/>
  <c r="AS443"/>
  <c r="AT443"/>
  <c r="U447"/>
  <c r="T447"/>
  <c r="AS447"/>
  <c r="AT447"/>
  <c r="AS451"/>
  <c r="AT451"/>
  <c r="U454"/>
  <c r="T454"/>
  <c r="AR424"/>
  <c r="U434"/>
  <c r="AS435"/>
  <c r="AT435"/>
  <c r="AS437"/>
  <c r="AT437"/>
  <c r="AS439"/>
  <c r="AT439"/>
  <c r="U440"/>
  <c r="T440"/>
  <c r="AS440"/>
  <c r="AT440"/>
  <c r="U444"/>
  <c r="T444"/>
  <c r="AS444"/>
  <c r="AT444"/>
  <c r="U448"/>
  <c r="T448"/>
  <c r="AS448"/>
  <c r="AT448"/>
  <c r="U451"/>
  <c r="T451"/>
  <c r="U453"/>
  <c r="T453"/>
  <c r="AS453"/>
  <c r="AT453"/>
  <c r="AS454"/>
  <c r="AT454"/>
  <c r="U426"/>
  <c r="U431"/>
  <c r="AT433"/>
  <c r="U435"/>
  <c r="U437"/>
  <c r="U439"/>
  <c r="Q417"/>
  <c r="AR417"/>
  <c r="AL19" i="16" s="1"/>
  <c r="T403" i="13"/>
  <c r="T401"/>
  <c r="U401"/>
  <c r="T399"/>
  <c r="T397"/>
  <c r="U397"/>
  <c r="T395"/>
  <c r="U395"/>
  <c r="S387"/>
  <c r="U396"/>
  <c r="AS390"/>
  <c r="T390"/>
  <c r="U390"/>
  <c r="T393"/>
  <c r="U393"/>
  <c r="T392"/>
  <c r="U392"/>
  <c r="AS392"/>
  <c r="AS399"/>
  <c r="AT399"/>
  <c r="AS403"/>
  <c r="AT403"/>
  <c r="U405"/>
  <c r="T405"/>
  <c r="U406"/>
  <c r="T406"/>
  <c r="U407"/>
  <c r="T407"/>
  <c r="AS407"/>
  <c r="AT407"/>
  <c r="U411"/>
  <c r="T411"/>
  <c r="AS411"/>
  <c r="AT411"/>
  <c r="U415"/>
  <c r="T415"/>
  <c r="AS415"/>
  <c r="AT415"/>
  <c r="AS416"/>
  <c r="AT416"/>
  <c r="S394"/>
  <c r="U399"/>
  <c r="U403"/>
  <c r="AS394"/>
  <c r="AT394"/>
  <c r="AS396"/>
  <c r="AT396"/>
  <c r="AS400"/>
  <c r="AT400"/>
  <c r="AS405"/>
  <c r="AT405"/>
  <c r="AS406"/>
  <c r="AT406"/>
  <c r="U410"/>
  <c r="T410"/>
  <c r="AS410"/>
  <c r="AT410"/>
  <c r="U414"/>
  <c r="T414"/>
  <c r="AS414"/>
  <c r="AT414"/>
  <c r="P386"/>
  <c r="P417" s="1"/>
  <c r="AH19" i="16" s="1"/>
  <c r="AT389" i="13"/>
  <c r="AT390"/>
  <c r="AT391"/>
  <c r="AT392"/>
  <c r="AT393"/>
  <c r="U400"/>
  <c r="AS397"/>
  <c r="AT397"/>
  <c r="AS401"/>
  <c r="AT401"/>
  <c r="U404"/>
  <c r="T404"/>
  <c r="AS404"/>
  <c r="AT404"/>
  <c r="U409"/>
  <c r="T409"/>
  <c r="AS409"/>
  <c r="AT409"/>
  <c r="U413"/>
  <c r="T413"/>
  <c r="AS413"/>
  <c r="AT413"/>
  <c r="S386"/>
  <c r="AO386"/>
  <c r="AO417" s="1"/>
  <c r="AI19" i="16" s="1"/>
  <c r="AS395" i="13"/>
  <c r="AT395"/>
  <c r="AS398"/>
  <c r="AT398"/>
  <c r="AS402"/>
  <c r="AT402"/>
  <c r="U408"/>
  <c r="T408"/>
  <c r="AS408"/>
  <c r="AT408"/>
  <c r="U412"/>
  <c r="T412"/>
  <c r="AS412"/>
  <c r="AT412"/>
  <c r="U416"/>
  <c r="T416"/>
  <c r="AN379"/>
  <c r="U362"/>
  <c r="AS356"/>
  <c r="AT356"/>
  <c r="T354"/>
  <c r="U354"/>
  <c r="AT353"/>
  <c r="T353"/>
  <c r="U353"/>
  <c r="T355"/>
  <c r="U355"/>
  <c r="AS355"/>
  <c r="AT355"/>
  <c r="AT352"/>
  <c r="T352"/>
  <c r="U352"/>
  <c r="U366"/>
  <c r="T366"/>
  <c r="AS366"/>
  <c r="AT366"/>
  <c r="U368"/>
  <c r="T368"/>
  <c r="AS368"/>
  <c r="AT368"/>
  <c r="U371"/>
  <c r="T371"/>
  <c r="U374"/>
  <c r="T374"/>
  <c r="AS374"/>
  <c r="AT374"/>
  <c r="U378"/>
  <c r="T378"/>
  <c r="AS378"/>
  <c r="AT378"/>
  <c r="S348"/>
  <c r="AO348"/>
  <c r="AS352"/>
  <c r="AS353"/>
  <c r="AS354"/>
  <c r="S356"/>
  <c r="U357"/>
  <c r="AS358"/>
  <c r="AT358"/>
  <c r="AS360"/>
  <c r="AT360"/>
  <c r="AS362"/>
  <c r="AT362"/>
  <c r="U365"/>
  <c r="T365"/>
  <c r="AS365"/>
  <c r="AT365"/>
  <c r="U369"/>
  <c r="T369"/>
  <c r="AS369"/>
  <c r="AT369"/>
  <c r="AS370"/>
  <c r="AT370"/>
  <c r="U373"/>
  <c r="T373"/>
  <c r="AS373"/>
  <c r="AT373"/>
  <c r="U377"/>
  <c r="T377"/>
  <c r="AS377"/>
  <c r="AT377"/>
  <c r="AR379"/>
  <c r="AL18" i="16" s="1"/>
  <c r="T357" i="13"/>
  <c r="U358"/>
  <c r="U360"/>
  <c r="U364"/>
  <c r="T364"/>
  <c r="AS364"/>
  <c r="AT364"/>
  <c r="U370"/>
  <c r="T370"/>
  <c r="U372"/>
  <c r="T372"/>
  <c r="AS372"/>
  <c r="AT372"/>
  <c r="U376"/>
  <c r="T376"/>
  <c r="AS376"/>
  <c r="AT376"/>
  <c r="AO355"/>
  <c r="AS359"/>
  <c r="AT359"/>
  <c r="AS361"/>
  <c r="AT361"/>
  <c r="AS363"/>
  <c r="AT363"/>
  <c r="U367"/>
  <c r="T367"/>
  <c r="AS367"/>
  <c r="AT367"/>
  <c r="AS371"/>
  <c r="AT371"/>
  <c r="U375"/>
  <c r="T375"/>
  <c r="AS375"/>
  <c r="AT375"/>
  <c r="P348"/>
  <c r="P379" s="1"/>
  <c r="AH18" i="16" s="1"/>
  <c r="AT354" i="13"/>
  <c r="AT357"/>
  <c r="U359"/>
  <c r="U361"/>
  <c r="U363"/>
  <c r="U321"/>
  <c r="U319"/>
  <c r="T317"/>
  <c r="U317"/>
  <c r="T318"/>
  <c r="U318"/>
  <c r="U330"/>
  <c r="T330"/>
  <c r="AS330"/>
  <c r="AT330"/>
  <c r="U334"/>
  <c r="T334"/>
  <c r="AS334"/>
  <c r="AT334"/>
  <c r="U338"/>
  <c r="T338"/>
  <c r="AS338"/>
  <c r="AT338"/>
  <c r="AR319"/>
  <c r="AR321"/>
  <c r="AR323"/>
  <c r="AR325"/>
  <c r="AT318"/>
  <c r="U329"/>
  <c r="T329"/>
  <c r="AS329"/>
  <c r="AT329"/>
  <c r="U333"/>
  <c r="T333"/>
  <c r="AS333"/>
  <c r="AT333"/>
  <c r="U337"/>
  <c r="T337"/>
  <c r="AS337"/>
  <c r="AT337"/>
  <c r="P310"/>
  <c r="P341" s="1"/>
  <c r="AH17" i="16" s="1"/>
  <c r="AT312" i="13"/>
  <c r="AT315"/>
  <c r="AT316"/>
  <c r="AT317"/>
  <c r="U328"/>
  <c r="T328"/>
  <c r="AS328"/>
  <c r="AT328"/>
  <c r="U332"/>
  <c r="T332"/>
  <c r="AS332"/>
  <c r="AT332"/>
  <c r="U336"/>
  <c r="T336"/>
  <c r="AS336"/>
  <c r="AT336"/>
  <c r="U340"/>
  <c r="T340"/>
  <c r="S310"/>
  <c r="S341" s="1"/>
  <c r="AK17" i="16" s="1"/>
  <c r="AO310" i="13"/>
  <c r="AO341" s="1"/>
  <c r="AI17" i="16" s="1"/>
  <c r="U320" i="13"/>
  <c r="AR320"/>
  <c r="U322"/>
  <c r="AR322"/>
  <c r="U324"/>
  <c r="AR324"/>
  <c r="U326"/>
  <c r="AR326"/>
  <c r="U327"/>
  <c r="T327"/>
  <c r="AS327"/>
  <c r="AT327"/>
  <c r="U331"/>
  <c r="T331"/>
  <c r="AS331"/>
  <c r="AT331"/>
  <c r="U335"/>
  <c r="T335"/>
  <c r="AS335"/>
  <c r="AT335"/>
  <c r="U339"/>
  <c r="T339"/>
  <c r="AS339"/>
  <c r="AT339"/>
  <c r="AS340"/>
  <c r="AT340"/>
  <c r="AO275"/>
  <c r="AN303"/>
  <c r="AO273"/>
  <c r="AM303"/>
  <c r="U284"/>
  <c r="U286"/>
  <c r="T280"/>
  <c r="U280"/>
  <c r="T282"/>
  <c r="U282"/>
  <c r="AS279"/>
  <c r="AT279"/>
  <c r="T281"/>
  <c r="U281"/>
  <c r="T283"/>
  <c r="U283"/>
  <c r="T279"/>
  <c r="U279"/>
  <c r="U288"/>
  <c r="T288"/>
  <c r="AT288"/>
  <c r="AS294"/>
  <c r="AT294"/>
  <c r="AS298"/>
  <c r="AT298"/>
  <c r="AS302"/>
  <c r="AT302"/>
  <c r="AR272"/>
  <c r="AR303" s="1"/>
  <c r="AL16" i="16" s="1"/>
  <c r="P280" i="13"/>
  <c r="P281"/>
  <c r="P282"/>
  <c r="P283"/>
  <c r="P284"/>
  <c r="P285"/>
  <c r="P286"/>
  <c r="P287"/>
  <c r="AS291"/>
  <c r="AT291"/>
  <c r="AS295"/>
  <c r="AT295"/>
  <c r="AS299"/>
  <c r="AT299"/>
  <c r="AS292"/>
  <c r="AT292"/>
  <c r="AS296"/>
  <c r="AT296"/>
  <c r="AS300"/>
  <c r="AT300"/>
  <c r="P272"/>
  <c r="AS288"/>
  <c r="AT280"/>
  <c r="AT281"/>
  <c r="AT282"/>
  <c r="AT283"/>
  <c r="AT284"/>
  <c r="AT285"/>
  <c r="AT286"/>
  <c r="AT287"/>
  <c r="AS289"/>
  <c r="AT289"/>
  <c r="AS290"/>
  <c r="AT290"/>
  <c r="AS293"/>
  <c r="AT293"/>
  <c r="AS297"/>
  <c r="AT297"/>
  <c r="AS301"/>
  <c r="AT301"/>
  <c r="S272"/>
  <c r="S303" s="1"/>
  <c r="AK16" i="16" s="1"/>
  <c r="AO272" i="13"/>
  <c r="AO303" s="1"/>
  <c r="AI16" i="16" s="1"/>
  <c r="T289" i="13"/>
  <c r="T290"/>
  <c r="T291"/>
  <c r="T292"/>
  <c r="T293"/>
  <c r="T294"/>
  <c r="T295"/>
  <c r="T296"/>
  <c r="T297"/>
  <c r="T298"/>
  <c r="T299"/>
  <c r="T300"/>
  <c r="T301"/>
  <c r="T302"/>
  <c r="U289"/>
  <c r="U290"/>
  <c r="U291"/>
  <c r="U292"/>
  <c r="U293"/>
  <c r="U294"/>
  <c r="U295"/>
  <c r="U296"/>
  <c r="U297"/>
  <c r="U298"/>
  <c r="U299"/>
  <c r="U300"/>
  <c r="U301"/>
  <c r="U302"/>
  <c r="AO236"/>
  <c r="AM265"/>
  <c r="AT239"/>
  <c r="U244"/>
  <c r="U246"/>
  <c r="U248"/>
  <c r="T238"/>
  <c r="U238"/>
  <c r="T240"/>
  <c r="U240"/>
  <c r="T242"/>
  <c r="U242"/>
  <c r="T237"/>
  <c r="U237"/>
  <c r="AT237"/>
  <c r="T239"/>
  <c r="U239"/>
  <c r="T241"/>
  <c r="U241"/>
  <c r="U253"/>
  <c r="T253"/>
  <c r="U256"/>
  <c r="T256"/>
  <c r="U264"/>
  <c r="T264"/>
  <c r="S234"/>
  <c r="AO234"/>
  <c r="AS234"/>
  <c r="AS237"/>
  <c r="AS238"/>
  <c r="AS239"/>
  <c r="AS240"/>
  <c r="AS241"/>
  <c r="S250"/>
  <c r="AS242"/>
  <c r="AT242"/>
  <c r="AS244"/>
  <c r="AT244"/>
  <c r="AS246"/>
  <c r="AT246"/>
  <c r="AS248"/>
  <c r="AT248"/>
  <c r="AS249"/>
  <c r="AT249"/>
  <c r="U251"/>
  <c r="T251"/>
  <c r="U257"/>
  <c r="T257"/>
  <c r="U259"/>
  <c r="T259"/>
  <c r="U261"/>
  <c r="T261"/>
  <c r="U263"/>
  <c r="T263"/>
  <c r="AS250"/>
  <c r="AT250"/>
  <c r="U252"/>
  <c r="T252"/>
  <c r="U254"/>
  <c r="T254"/>
  <c r="AO250"/>
  <c r="AS243"/>
  <c r="AT243"/>
  <c r="AS245"/>
  <c r="AT245"/>
  <c r="AS247"/>
  <c r="AT247"/>
  <c r="U249"/>
  <c r="T249"/>
  <c r="AS251"/>
  <c r="AT251"/>
  <c r="U255"/>
  <c r="T255"/>
  <c r="U258"/>
  <c r="T258"/>
  <c r="U260"/>
  <c r="T260"/>
  <c r="U262"/>
  <c r="T262"/>
  <c r="AS264"/>
  <c r="AT264"/>
  <c r="P234"/>
  <c r="P265" s="1"/>
  <c r="AH15" i="16" s="1"/>
  <c r="AT240" i="13"/>
  <c r="AT241"/>
  <c r="U243"/>
  <c r="U245"/>
  <c r="U247"/>
  <c r="AT252"/>
  <c r="AT253"/>
  <c r="AT254"/>
  <c r="AT255"/>
  <c r="AT256"/>
  <c r="AT257"/>
  <c r="AT258"/>
  <c r="AT259"/>
  <c r="AT260"/>
  <c r="AT261"/>
  <c r="AT262"/>
  <c r="AT263"/>
  <c r="AR200"/>
  <c r="AR199"/>
  <c r="U205"/>
  <c r="U208"/>
  <c r="U209"/>
  <c r="U210"/>
  <c r="U211"/>
  <c r="U212"/>
  <c r="O227"/>
  <c r="T204"/>
  <c r="U204"/>
  <c r="T203"/>
  <c r="U203"/>
  <c r="AS203"/>
  <c r="AT203"/>
  <c r="AS198"/>
  <c r="AT198"/>
  <c r="AS204"/>
  <c r="AT204"/>
  <c r="AS207"/>
  <c r="AT207"/>
  <c r="U214"/>
  <c r="T214"/>
  <c r="AS214"/>
  <c r="AT214"/>
  <c r="U217"/>
  <c r="T217"/>
  <c r="AS217"/>
  <c r="AT217"/>
  <c r="AR196"/>
  <c r="U207"/>
  <c r="AS208"/>
  <c r="AT208"/>
  <c r="U215"/>
  <c r="T215"/>
  <c r="AS215"/>
  <c r="AT215"/>
  <c r="AS205"/>
  <c r="AT205"/>
  <c r="AS209"/>
  <c r="AT209"/>
  <c r="AS210"/>
  <c r="AT210"/>
  <c r="AS211"/>
  <c r="AT211"/>
  <c r="AS212"/>
  <c r="AT212"/>
  <c r="U216"/>
  <c r="T216"/>
  <c r="AS216"/>
  <c r="AT216"/>
  <c r="U218"/>
  <c r="T218"/>
  <c r="U219"/>
  <c r="T219"/>
  <c r="U220"/>
  <c r="T220"/>
  <c r="U221"/>
  <c r="T221"/>
  <c r="U222"/>
  <c r="T222"/>
  <c r="U223"/>
  <c r="T223"/>
  <c r="U224"/>
  <c r="T224"/>
  <c r="U225"/>
  <c r="T225"/>
  <c r="U226"/>
  <c r="T226"/>
  <c r="AO205"/>
  <c r="AS206"/>
  <c r="AT206"/>
  <c r="U213"/>
  <c r="T213"/>
  <c r="AS213"/>
  <c r="AT213"/>
  <c r="AS218"/>
  <c r="AT218"/>
  <c r="AS219"/>
  <c r="AT219"/>
  <c r="AS220"/>
  <c r="AT220"/>
  <c r="AS221"/>
  <c r="AT221"/>
  <c r="AS222"/>
  <c r="AT222"/>
  <c r="AS223"/>
  <c r="AT223"/>
  <c r="AS224"/>
  <c r="AT224"/>
  <c r="AS225"/>
  <c r="AT225"/>
  <c r="AS226"/>
  <c r="AT226"/>
  <c r="S196"/>
  <c r="S227" s="1"/>
  <c r="AK14" i="16" s="1"/>
  <c r="AO196" i="13"/>
  <c r="AO227" s="1"/>
  <c r="AI14" i="16" s="1"/>
  <c r="AJ14" s="1"/>
  <c r="U206" i="13"/>
  <c r="U169"/>
  <c r="U174"/>
  <c r="AT163"/>
  <c r="AS163"/>
  <c r="T165"/>
  <c r="U165"/>
  <c r="AS165"/>
  <c r="AT165"/>
  <c r="T166"/>
  <c r="U166"/>
  <c r="AS166"/>
  <c r="AT166"/>
  <c r="AS167"/>
  <c r="AT167"/>
  <c r="AS168"/>
  <c r="AT168"/>
  <c r="AS170"/>
  <c r="AT170"/>
  <c r="AS171"/>
  <c r="AT171"/>
  <c r="T163"/>
  <c r="U163"/>
  <c r="T164"/>
  <c r="U164"/>
  <c r="AS164"/>
  <c r="AT164"/>
  <c r="AS174"/>
  <c r="AT174"/>
  <c r="AS176"/>
  <c r="AT176"/>
  <c r="U179"/>
  <c r="T179"/>
  <c r="AS179"/>
  <c r="AT179"/>
  <c r="U183"/>
  <c r="T183"/>
  <c r="AS183"/>
  <c r="AT183"/>
  <c r="U187"/>
  <c r="T187"/>
  <c r="AS187"/>
  <c r="AT187"/>
  <c r="S158"/>
  <c r="AO158"/>
  <c r="N189"/>
  <c r="R189"/>
  <c r="AN189"/>
  <c r="AT169"/>
  <c r="U176"/>
  <c r="U178"/>
  <c r="T178"/>
  <c r="AS178"/>
  <c r="AT178"/>
  <c r="U182"/>
  <c r="T182"/>
  <c r="AS182"/>
  <c r="AT182"/>
  <c r="U186"/>
  <c r="T186"/>
  <c r="AS186"/>
  <c r="AT186"/>
  <c r="U177"/>
  <c r="T177"/>
  <c r="AS177"/>
  <c r="AT177"/>
  <c r="U181"/>
  <c r="T181"/>
  <c r="AS181"/>
  <c r="AT181"/>
  <c r="U185"/>
  <c r="T185"/>
  <c r="AS185"/>
  <c r="AT185"/>
  <c r="AP189"/>
  <c r="S167"/>
  <c r="U168"/>
  <c r="AO168"/>
  <c r="T169"/>
  <c r="S171"/>
  <c r="U172"/>
  <c r="U173"/>
  <c r="AR173"/>
  <c r="U175"/>
  <c r="AR175"/>
  <c r="U180"/>
  <c r="T180"/>
  <c r="AS180"/>
  <c r="AT180"/>
  <c r="U184"/>
  <c r="T184"/>
  <c r="AS184"/>
  <c r="AT184"/>
  <c r="U188"/>
  <c r="T188"/>
  <c r="AS188"/>
  <c r="AT188"/>
  <c r="AO167"/>
  <c r="T168"/>
  <c r="S170"/>
  <c r="AO171"/>
  <c r="AR172"/>
  <c r="R151"/>
  <c r="U129"/>
  <c r="U131"/>
  <c r="U126"/>
  <c r="T126"/>
  <c r="U140"/>
  <c r="T140"/>
  <c r="U144"/>
  <c r="T144"/>
  <c r="U148"/>
  <c r="T148"/>
  <c r="P120"/>
  <c r="P151" s="1"/>
  <c r="AH12" i="16" s="1"/>
  <c r="U127" i="13"/>
  <c r="AR133"/>
  <c r="U134"/>
  <c r="U137"/>
  <c r="T137"/>
  <c r="U139"/>
  <c r="T139"/>
  <c r="U143"/>
  <c r="T143"/>
  <c r="U147"/>
  <c r="T147"/>
  <c r="S120"/>
  <c r="S151" s="1"/>
  <c r="AK12" i="16" s="1"/>
  <c r="AO120" i="13"/>
  <c r="AO151" s="1"/>
  <c r="AI12" i="16" s="1"/>
  <c r="T127" i="13"/>
  <c r="U128"/>
  <c r="U130"/>
  <c r="U132"/>
  <c r="U133"/>
  <c r="U142"/>
  <c r="T142"/>
  <c r="U146"/>
  <c r="T146"/>
  <c r="U150"/>
  <c r="T150"/>
  <c r="AR120"/>
  <c r="AR151" s="1"/>
  <c r="AL12" i="16" s="1"/>
  <c r="U135" i="13"/>
  <c r="T135"/>
  <c r="U136"/>
  <c r="T136"/>
  <c r="U138"/>
  <c r="T138"/>
  <c r="U141"/>
  <c r="T141"/>
  <c r="U145"/>
  <c r="T145"/>
  <c r="U149"/>
  <c r="T149"/>
  <c r="T89"/>
  <c r="U89"/>
  <c r="T90"/>
  <c r="U90"/>
  <c r="U95"/>
  <c r="U99"/>
  <c r="U103"/>
  <c r="U107"/>
  <c r="U111"/>
  <c r="U100"/>
  <c r="U104"/>
  <c r="U108"/>
  <c r="P82"/>
  <c r="P113" s="1"/>
  <c r="AH11" i="16" s="1"/>
  <c r="S91" i="13"/>
  <c r="S94"/>
  <c r="AO95"/>
  <c r="S98"/>
  <c r="U93"/>
  <c r="U97"/>
  <c r="U101"/>
  <c r="U105"/>
  <c r="U109"/>
  <c r="U112"/>
  <c r="S82"/>
  <c r="S113" s="1"/>
  <c r="AK11" i="16" s="1"/>
  <c r="AO82" i="13"/>
  <c r="T95"/>
  <c r="T99"/>
  <c r="T103"/>
  <c r="T107"/>
  <c r="T111"/>
  <c r="U92"/>
  <c r="U96"/>
  <c r="U102"/>
  <c r="U106"/>
  <c r="U110"/>
  <c r="AR82"/>
  <c r="AR113" s="1"/>
  <c r="AL11" i="16" s="1"/>
  <c r="U54" i="13"/>
  <c r="T53"/>
  <c r="U55"/>
  <c r="T49"/>
  <c r="U49"/>
  <c r="T51"/>
  <c r="U51"/>
  <c r="T48"/>
  <c r="U48"/>
  <c r="T50"/>
  <c r="U50"/>
  <c r="T52"/>
  <c r="U52"/>
  <c r="U62"/>
  <c r="T62"/>
  <c r="U64"/>
  <c r="T64"/>
  <c r="U66"/>
  <c r="T66"/>
  <c r="U68"/>
  <c r="T68"/>
  <c r="U70"/>
  <c r="T70"/>
  <c r="U72"/>
  <c r="T72"/>
  <c r="U74"/>
  <c r="T74"/>
  <c r="S44"/>
  <c r="S75" s="1"/>
  <c r="AK10" i="16" s="1"/>
  <c r="AM10" s="1"/>
  <c r="AO44" i="13"/>
  <c r="AO53"/>
  <c r="U59"/>
  <c r="U60"/>
  <c r="U61"/>
  <c r="T61"/>
  <c r="U63"/>
  <c r="T63"/>
  <c r="U65"/>
  <c r="T65"/>
  <c r="U67"/>
  <c r="T67"/>
  <c r="U69"/>
  <c r="T69"/>
  <c r="U71"/>
  <c r="T71"/>
  <c r="U73"/>
  <c r="T73"/>
  <c r="P44"/>
  <c r="P75" s="1"/>
  <c r="AH10" i="16" s="1"/>
  <c r="AR10" i="13"/>
  <c r="AR11"/>
  <c r="S11"/>
  <c r="S10"/>
  <c r="AO11"/>
  <c r="AO10"/>
  <c r="P10"/>
  <c r="P11"/>
  <c r="S9"/>
  <c r="P9"/>
  <c r="U32"/>
  <c r="T32"/>
  <c r="U24"/>
  <c r="T24"/>
  <c r="U16"/>
  <c r="T16"/>
  <c r="U34"/>
  <c r="T34"/>
  <c r="U26"/>
  <c r="T26"/>
  <c r="U18"/>
  <c r="T18"/>
  <c r="U36"/>
  <c r="T36"/>
  <c r="U28"/>
  <c r="T28"/>
  <c r="U20"/>
  <c r="T20"/>
  <c r="U30"/>
  <c r="T30"/>
  <c r="U22"/>
  <c r="T22"/>
  <c r="U14"/>
  <c r="T14"/>
  <c r="T35"/>
  <c r="T33"/>
  <c r="T31"/>
  <c r="T29"/>
  <c r="T27"/>
  <c r="T25"/>
  <c r="T23"/>
  <c r="T21"/>
  <c r="T19"/>
  <c r="T17"/>
  <c r="T15"/>
  <c r="T13"/>
  <c r="AO6"/>
  <c r="AP37"/>
  <c r="H21" i="12"/>
  <c r="H23" s="1"/>
  <c r="H57" s="1"/>
  <c r="H59" s="1"/>
  <c r="H61" s="1"/>
  <c r="H95" s="1"/>
  <c r="H97" s="1"/>
  <c r="H99" s="1"/>
  <c r="H133" s="1"/>
  <c r="H135" s="1"/>
  <c r="H137" s="1"/>
  <c r="H171" s="1"/>
  <c r="H173" s="1"/>
  <c r="H175" s="1"/>
  <c r="H209" s="1"/>
  <c r="H211" s="1"/>
  <c r="H213" s="1"/>
  <c r="H247" s="1"/>
  <c r="H249" s="1"/>
  <c r="H251" s="1"/>
  <c r="H285" s="1"/>
  <c r="H287" s="1"/>
  <c r="H289" s="1"/>
  <c r="H323" s="1"/>
  <c r="H325" s="1"/>
  <c r="H327" s="1"/>
  <c r="H361" s="1"/>
  <c r="H363" s="1"/>
  <c r="H365" s="1"/>
  <c r="H399" s="1"/>
  <c r="H401" s="1"/>
  <c r="H403" s="1"/>
  <c r="H437" s="1"/>
  <c r="H439" s="1"/>
  <c r="H441" s="1"/>
  <c r="G21"/>
  <c r="G23" s="1"/>
  <c r="G57" s="1"/>
  <c r="G59" s="1"/>
  <c r="G61" s="1"/>
  <c r="G95" s="1"/>
  <c r="G97" s="1"/>
  <c r="G99" s="1"/>
  <c r="G133" s="1"/>
  <c r="H16"/>
  <c r="G16"/>
  <c r="AJ20" i="16" l="1"/>
  <c r="AM11"/>
  <c r="AO75" i="13"/>
  <c r="AI10" i="16" s="1"/>
  <c r="AJ10" s="1"/>
  <c r="AO113" i="13"/>
  <c r="AI11" i="16" s="1"/>
  <c r="AJ11" s="1"/>
  <c r="AM16"/>
  <c r="P303" i="13"/>
  <c r="AH16" i="16" s="1"/>
  <c r="AJ16" s="1"/>
  <c r="H137" i="3"/>
  <c r="P189" i="13"/>
  <c r="AH13" i="16" s="1"/>
  <c r="AJ17"/>
  <c r="AM12"/>
  <c r="AJ12"/>
  <c r="AR189" i="13"/>
  <c r="AL13" i="16" s="1"/>
  <c r="AR227" i="13"/>
  <c r="AL14" i="16" s="1"/>
  <c r="AM14" s="1"/>
  <c r="AT234" i="13"/>
  <c r="AJ19" i="16"/>
  <c r="G135" i="12"/>
  <c r="S37" i="13"/>
  <c r="AK9" i="16" s="1"/>
  <c r="P37" i="13"/>
  <c r="AH9" i="16" s="1"/>
  <c r="S189" i="13"/>
  <c r="AK13" i="16" s="1"/>
  <c r="AO265" i="13"/>
  <c r="AI15" i="16" s="1"/>
  <c r="AJ15" s="1"/>
  <c r="AR37" i="13"/>
  <c r="AL9" i="16" s="1"/>
  <c r="AO189" i="13"/>
  <c r="AI13" i="16" s="1"/>
  <c r="AT13" i="13"/>
  <c r="AO37"/>
  <c r="AI9" i="16" s="1"/>
  <c r="AT27" i="13"/>
  <c r="S265"/>
  <c r="AK15" i="16" s="1"/>
  <c r="AM15" s="1"/>
  <c r="AY115" i="13"/>
  <c r="I170" i="12"/>
  <c r="I130"/>
  <c r="Z77" i="13"/>
  <c r="AT25"/>
  <c r="K137" i="3"/>
  <c r="I181"/>
  <c r="H181"/>
  <c r="F225"/>
  <c r="AR341" i="13"/>
  <c r="AL17" i="16" s="1"/>
  <c r="AM17" s="1"/>
  <c r="AT133" i="13"/>
  <c r="AS133"/>
  <c r="AT32"/>
  <c r="AS32"/>
  <c r="AT28"/>
  <c r="AS28"/>
  <c r="AT36"/>
  <c r="AS36"/>
  <c r="T432"/>
  <c r="U432"/>
  <c r="AR455"/>
  <c r="AL20" i="16" s="1"/>
  <c r="AM20" s="1"/>
  <c r="U391" i="13"/>
  <c r="U389"/>
  <c r="S417"/>
  <c r="AK19" i="16" s="1"/>
  <c r="AM19" s="1"/>
  <c r="AS389" i="13"/>
  <c r="T394"/>
  <c r="U394"/>
  <c r="T391"/>
  <c r="AO379"/>
  <c r="AI18" i="16" s="1"/>
  <c r="AJ18" s="1"/>
  <c r="T356" i="13"/>
  <c r="U356"/>
  <c r="S379"/>
  <c r="AK18" i="16" s="1"/>
  <c r="AM18" s="1"/>
  <c r="AS316" i="13"/>
  <c r="U316"/>
  <c r="U312"/>
  <c r="AS326"/>
  <c r="AT326"/>
  <c r="AS322"/>
  <c r="AT322"/>
  <c r="AS323"/>
  <c r="AT323"/>
  <c r="T315"/>
  <c r="AS325"/>
  <c r="AT325"/>
  <c r="U315"/>
  <c r="AS324"/>
  <c r="AT324"/>
  <c r="AS320"/>
  <c r="AT320"/>
  <c r="AS319"/>
  <c r="AT319"/>
  <c r="AS321"/>
  <c r="AT321"/>
  <c r="AT277"/>
  <c r="T277"/>
  <c r="U277"/>
  <c r="AT278"/>
  <c r="AT276"/>
  <c r="T278"/>
  <c r="AS278"/>
  <c r="T276"/>
  <c r="AS276"/>
  <c r="U250"/>
  <c r="T250"/>
  <c r="T234"/>
  <c r="U234"/>
  <c r="AT202"/>
  <c r="AS202"/>
  <c r="T202"/>
  <c r="T198"/>
  <c r="T201"/>
  <c r="AS201"/>
  <c r="U201"/>
  <c r="T162"/>
  <c r="AS162"/>
  <c r="U162"/>
  <c r="AT162"/>
  <c r="T161"/>
  <c r="AT161"/>
  <c r="U161"/>
  <c r="AS161"/>
  <c r="AS173"/>
  <c r="AT173"/>
  <c r="U171"/>
  <c r="T171"/>
  <c r="U167"/>
  <c r="T167"/>
  <c r="AS172"/>
  <c r="AT172"/>
  <c r="T170"/>
  <c r="U170"/>
  <c r="AS175"/>
  <c r="AT175"/>
  <c r="U121"/>
  <c r="T121"/>
  <c r="U87"/>
  <c r="T87"/>
  <c r="U86"/>
  <c r="T86"/>
  <c r="U85"/>
  <c r="T85"/>
  <c r="U88"/>
  <c r="T88"/>
  <c r="U94"/>
  <c r="T94"/>
  <c r="T91"/>
  <c r="U91"/>
  <c r="U98"/>
  <c r="T98"/>
  <c r="P521" i="3"/>
  <c r="O521"/>
  <c r="M521"/>
  <c r="L521"/>
  <c r="J521"/>
  <c r="I521"/>
  <c r="G521"/>
  <c r="F521"/>
  <c r="Q520"/>
  <c r="N520"/>
  <c r="K520"/>
  <c r="H520"/>
  <c r="Q519"/>
  <c r="N519"/>
  <c r="K519"/>
  <c r="H519"/>
  <c r="Q518"/>
  <c r="N518"/>
  <c r="K518"/>
  <c r="H518"/>
  <c r="Q517"/>
  <c r="N517"/>
  <c r="K517"/>
  <c r="H517"/>
  <c r="Q516"/>
  <c r="N516"/>
  <c r="K516"/>
  <c r="H516"/>
  <c r="Q515"/>
  <c r="N515"/>
  <c r="K515"/>
  <c r="H515"/>
  <c r="R514"/>
  <c r="Q514"/>
  <c r="N514"/>
  <c r="K514"/>
  <c r="H514"/>
  <c r="Q513"/>
  <c r="N513"/>
  <c r="K513"/>
  <c r="H513"/>
  <c r="Q512"/>
  <c r="N512"/>
  <c r="K512"/>
  <c r="H512"/>
  <c r="Q511"/>
  <c r="N511"/>
  <c r="K511"/>
  <c r="H511"/>
  <c r="Q510"/>
  <c r="R510" s="1"/>
  <c r="N510"/>
  <c r="K510"/>
  <c r="H510"/>
  <c r="Q509"/>
  <c r="N509"/>
  <c r="K509"/>
  <c r="H509"/>
  <c r="Q508"/>
  <c r="N508"/>
  <c r="K508"/>
  <c r="H508"/>
  <c r="Q507"/>
  <c r="N507"/>
  <c r="K507"/>
  <c r="H507"/>
  <c r="Q506"/>
  <c r="N506"/>
  <c r="K506"/>
  <c r="H506"/>
  <c r="Q505"/>
  <c r="N505"/>
  <c r="K505"/>
  <c r="H505"/>
  <c r="Q504"/>
  <c r="N504"/>
  <c r="K504"/>
  <c r="H504"/>
  <c r="Q503"/>
  <c r="N503"/>
  <c r="K503"/>
  <c r="H503"/>
  <c r="Q502"/>
  <c r="N502"/>
  <c r="K502"/>
  <c r="H502"/>
  <c r="Q501"/>
  <c r="N501"/>
  <c r="K501"/>
  <c r="H501"/>
  <c r="Q500"/>
  <c r="N500"/>
  <c r="K500"/>
  <c r="H500"/>
  <c r="Q499"/>
  <c r="N499"/>
  <c r="K499"/>
  <c r="H499"/>
  <c r="R498"/>
  <c r="Q498"/>
  <c r="N498"/>
  <c r="K498"/>
  <c r="H498"/>
  <c r="Q497"/>
  <c r="N497"/>
  <c r="K497"/>
  <c r="H497"/>
  <c r="Q496"/>
  <c r="N496"/>
  <c r="K496"/>
  <c r="H496"/>
  <c r="Q495"/>
  <c r="N495"/>
  <c r="K495"/>
  <c r="H495"/>
  <c r="Q494"/>
  <c r="R494" s="1"/>
  <c r="N494"/>
  <c r="K494"/>
  <c r="H494"/>
  <c r="Q493"/>
  <c r="N493"/>
  <c r="K493"/>
  <c r="H493"/>
  <c r="Q492"/>
  <c r="N492"/>
  <c r="K492"/>
  <c r="H492"/>
  <c r="Q491"/>
  <c r="N491"/>
  <c r="K491"/>
  <c r="H491"/>
  <c r="Q490"/>
  <c r="N490"/>
  <c r="K490"/>
  <c r="H490"/>
  <c r="P477"/>
  <c r="O477"/>
  <c r="M477"/>
  <c r="L477"/>
  <c r="J477"/>
  <c r="I477"/>
  <c r="G477"/>
  <c r="F477"/>
  <c r="Q476"/>
  <c r="N476"/>
  <c r="K476"/>
  <c r="H476"/>
  <c r="Q475"/>
  <c r="N475"/>
  <c r="K475"/>
  <c r="H475"/>
  <c r="Q474"/>
  <c r="N474"/>
  <c r="K474"/>
  <c r="H474"/>
  <c r="Q473"/>
  <c r="N473"/>
  <c r="K473"/>
  <c r="H473"/>
  <c r="Q472"/>
  <c r="N472"/>
  <c r="K472"/>
  <c r="H472"/>
  <c r="Q471"/>
  <c r="N471"/>
  <c r="K471"/>
  <c r="H471"/>
  <c r="Q470"/>
  <c r="N470"/>
  <c r="K470"/>
  <c r="H470"/>
  <c r="Q469"/>
  <c r="N469"/>
  <c r="K469"/>
  <c r="H469"/>
  <c r="Q468"/>
  <c r="N468"/>
  <c r="K468"/>
  <c r="H468"/>
  <c r="Q467"/>
  <c r="N467"/>
  <c r="K467"/>
  <c r="H467"/>
  <c r="Q466"/>
  <c r="N466"/>
  <c r="K466"/>
  <c r="H466"/>
  <c r="Q465"/>
  <c r="N465"/>
  <c r="K465"/>
  <c r="H465"/>
  <c r="Q464"/>
  <c r="N464"/>
  <c r="K464"/>
  <c r="H464"/>
  <c r="Q463"/>
  <c r="N463"/>
  <c r="K463"/>
  <c r="H463"/>
  <c r="Q462"/>
  <c r="N462"/>
  <c r="K462"/>
  <c r="H462"/>
  <c r="Q461"/>
  <c r="N461"/>
  <c r="K461"/>
  <c r="H461"/>
  <c r="Q460"/>
  <c r="N460"/>
  <c r="K460"/>
  <c r="H460"/>
  <c r="Q459"/>
  <c r="N459"/>
  <c r="K459"/>
  <c r="H459"/>
  <c r="Q458"/>
  <c r="N458"/>
  <c r="K458"/>
  <c r="H458"/>
  <c r="Q457"/>
  <c r="N457"/>
  <c r="K457"/>
  <c r="H457"/>
  <c r="Q456"/>
  <c r="N456"/>
  <c r="K456"/>
  <c r="H456"/>
  <c r="Q455"/>
  <c r="N455"/>
  <c r="K455"/>
  <c r="H455"/>
  <c r="Q454"/>
  <c r="N454"/>
  <c r="K454"/>
  <c r="H454"/>
  <c r="Q453"/>
  <c r="N453"/>
  <c r="K453"/>
  <c r="H453"/>
  <c r="Q452"/>
  <c r="N452"/>
  <c r="K452"/>
  <c r="H452"/>
  <c r="Q451"/>
  <c r="N451"/>
  <c r="K451"/>
  <c r="H451"/>
  <c r="Q450"/>
  <c r="R450" s="1"/>
  <c r="N450"/>
  <c r="K450"/>
  <c r="H450"/>
  <c r="Q449"/>
  <c r="N449"/>
  <c r="K449"/>
  <c r="H449"/>
  <c r="Q448"/>
  <c r="N448"/>
  <c r="K448"/>
  <c r="H448"/>
  <c r="Q447"/>
  <c r="N447"/>
  <c r="K447"/>
  <c r="H447"/>
  <c r="Q446"/>
  <c r="N446"/>
  <c r="K446"/>
  <c r="H446"/>
  <c r="AC310"/>
  <c r="E498" l="1"/>
  <c r="C498"/>
  <c r="BE432" i="13" s="1"/>
  <c r="BF432" s="1"/>
  <c r="E510" i="3"/>
  <c r="C510"/>
  <c r="BE444" i="13" s="1"/>
  <c r="BF444" s="1"/>
  <c r="R518" i="3"/>
  <c r="R519"/>
  <c r="R520"/>
  <c r="AM13" i="16"/>
  <c r="E494" i="3"/>
  <c r="C494"/>
  <c r="BE428" i="13" s="1"/>
  <c r="BF428" s="1"/>
  <c r="R502" i="3"/>
  <c r="R503"/>
  <c r="R504"/>
  <c r="R505"/>
  <c r="R506"/>
  <c r="R511"/>
  <c r="R512"/>
  <c r="R513"/>
  <c r="AI21" i="16"/>
  <c r="E450" i="3"/>
  <c r="C450"/>
  <c r="BE390" i="13" s="1"/>
  <c r="BF390" s="1"/>
  <c r="R451" i="3"/>
  <c r="R452"/>
  <c r="R453"/>
  <c r="R454"/>
  <c r="R497"/>
  <c r="AL21" i="16"/>
  <c r="AK21"/>
  <c r="AJ13"/>
  <c r="E514" i="3"/>
  <c r="C514"/>
  <c r="BE448" i="13" s="1"/>
  <c r="BF448" s="1"/>
  <c r="AH21" i="16"/>
  <c r="G137" i="12"/>
  <c r="AM9" i="16"/>
  <c r="AJ9"/>
  <c r="AY153" i="13"/>
  <c r="I208" i="12"/>
  <c r="Z115" i="13"/>
  <c r="I168" i="12"/>
  <c r="K181" i="3"/>
  <c r="I225"/>
  <c r="H225"/>
  <c r="F269"/>
  <c r="R495"/>
  <c r="R496"/>
  <c r="L524"/>
  <c r="AF20" i="16" s="1"/>
  <c r="H521" i="3"/>
  <c r="H477"/>
  <c r="O480"/>
  <c r="AG19" i="16" s="1"/>
  <c r="R455" i="3"/>
  <c r="R456"/>
  <c r="R457"/>
  <c r="R458"/>
  <c r="R459"/>
  <c r="R460"/>
  <c r="R461"/>
  <c r="R462"/>
  <c r="R463"/>
  <c r="R464"/>
  <c r="R465"/>
  <c r="R466"/>
  <c r="R467"/>
  <c r="R468"/>
  <c r="R469"/>
  <c r="R470"/>
  <c r="R471"/>
  <c r="R472"/>
  <c r="R473"/>
  <c r="R474"/>
  <c r="R475"/>
  <c r="R476"/>
  <c r="O524"/>
  <c r="AG20" i="16" s="1"/>
  <c r="R491" i="3"/>
  <c r="R492"/>
  <c r="R493"/>
  <c r="R507"/>
  <c r="R508"/>
  <c r="R509"/>
  <c r="L480"/>
  <c r="AF19" i="16" s="1"/>
  <c r="R447" i="3"/>
  <c r="R448"/>
  <c r="R449"/>
  <c r="K521"/>
  <c r="R499"/>
  <c r="R500"/>
  <c r="R501"/>
  <c r="R515"/>
  <c r="R516"/>
  <c r="R517"/>
  <c r="K477"/>
  <c r="R490"/>
  <c r="N521"/>
  <c r="O526"/>
  <c r="Q521"/>
  <c r="L526"/>
  <c r="N477"/>
  <c r="O482"/>
  <c r="R446"/>
  <c r="Q477"/>
  <c r="L482"/>
  <c r="P433"/>
  <c r="O433"/>
  <c r="M433"/>
  <c r="L433"/>
  <c r="J433"/>
  <c r="I433"/>
  <c r="G433"/>
  <c r="F433"/>
  <c r="Q432"/>
  <c r="N432"/>
  <c r="K432"/>
  <c r="H432"/>
  <c r="Q431"/>
  <c r="N431"/>
  <c r="K431"/>
  <c r="H431"/>
  <c r="Q430"/>
  <c r="N430"/>
  <c r="K430"/>
  <c r="H430"/>
  <c r="Q429"/>
  <c r="N429"/>
  <c r="K429"/>
  <c r="H429"/>
  <c r="Q428"/>
  <c r="N428"/>
  <c r="K428"/>
  <c r="H428"/>
  <c r="Q427"/>
  <c r="N427"/>
  <c r="K427"/>
  <c r="H427"/>
  <c r="Q426"/>
  <c r="N426"/>
  <c r="K426"/>
  <c r="H426"/>
  <c r="Q425"/>
  <c r="N425"/>
  <c r="K425"/>
  <c r="H425"/>
  <c r="Q424"/>
  <c r="N424"/>
  <c r="K424"/>
  <c r="H424"/>
  <c r="Q423"/>
  <c r="N423"/>
  <c r="K423"/>
  <c r="H423"/>
  <c r="Q422"/>
  <c r="N422"/>
  <c r="K422"/>
  <c r="H422"/>
  <c r="Q421"/>
  <c r="N421"/>
  <c r="K421"/>
  <c r="H421"/>
  <c r="Q420"/>
  <c r="N420"/>
  <c r="K420"/>
  <c r="H420"/>
  <c r="R419"/>
  <c r="Q419"/>
  <c r="N419"/>
  <c r="K419"/>
  <c r="H419"/>
  <c r="Q418"/>
  <c r="N418"/>
  <c r="K418"/>
  <c r="H418"/>
  <c r="Q417"/>
  <c r="N417"/>
  <c r="K417"/>
  <c r="H417"/>
  <c r="Q416"/>
  <c r="N416"/>
  <c r="K416"/>
  <c r="H416"/>
  <c r="Q415"/>
  <c r="N415"/>
  <c r="K415"/>
  <c r="H415"/>
  <c r="Q414"/>
  <c r="N414"/>
  <c r="K414"/>
  <c r="H414"/>
  <c r="Q413"/>
  <c r="N413"/>
  <c r="R413" s="1"/>
  <c r="K413"/>
  <c r="H413"/>
  <c r="Q412"/>
  <c r="N412"/>
  <c r="R412" s="1"/>
  <c r="K412"/>
  <c r="H412"/>
  <c r="Q411"/>
  <c r="N411"/>
  <c r="R411" s="1"/>
  <c r="K411"/>
  <c r="H411"/>
  <c r="Q410"/>
  <c r="N410"/>
  <c r="K410"/>
  <c r="H410"/>
  <c r="Q409"/>
  <c r="N409"/>
  <c r="K409"/>
  <c r="H409"/>
  <c r="Q408"/>
  <c r="N408"/>
  <c r="K408"/>
  <c r="H408"/>
  <c r="Q407"/>
  <c r="N407"/>
  <c r="R407" s="1"/>
  <c r="K407"/>
  <c r="H407"/>
  <c r="Q406"/>
  <c r="N406"/>
  <c r="K406"/>
  <c r="H406"/>
  <c r="Q405"/>
  <c r="N405"/>
  <c r="K405"/>
  <c r="H405"/>
  <c r="Q404"/>
  <c r="N404"/>
  <c r="K404"/>
  <c r="H404"/>
  <c r="Q403"/>
  <c r="N403"/>
  <c r="K403"/>
  <c r="H403"/>
  <c r="Q402"/>
  <c r="N402"/>
  <c r="K402"/>
  <c r="K433" s="1"/>
  <c r="H402"/>
  <c r="P389"/>
  <c r="O389"/>
  <c r="M389"/>
  <c r="L389"/>
  <c r="J389"/>
  <c r="I389"/>
  <c r="G389"/>
  <c r="F389"/>
  <c r="Q388"/>
  <c r="N388"/>
  <c r="K388"/>
  <c r="H388"/>
  <c r="Q387"/>
  <c r="N387"/>
  <c r="K387"/>
  <c r="H387"/>
  <c r="Q386"/>
  <c r="N386"/>
  <c r="K386"/>
  <c r="H386"/>
  <c r="Q385"/>
  <c r="N385"/>
  <c r="K385"/>
  <c r="H385"/>
  <c r="Q384"/>
  <c r="N384"/>
  <c r="K384"/>
  <c r="H384"/>
  <c r="Q383"/>
  <c r="N383"/>
  <c r="K383"/>
  <c r="H383"/>
  <c r="Q382"/>
  <c r="N382"/>
  <c r="K382"/>
  <c r="H382"/>
  <c r="Q381"/>
  <c r="N381"/>
  <c r="K381"/>
  <c r="H381"/>
  <c r="Q380"/>
  <c r="N380"/>
  <c r="K380"/>
  <c r="H380"/>
  <c r="Q379"/>
  <c r="N379"/>
  <c r="K379"/>
  <c r="H379"/>
  <c r="Q378"/>
  <c r="N378"/>
  <c r="K378"/>
  <c r="H378"/>
  <c r="Q377"/>
  <c r="N377"/>
  <c r="K377"/>
  <c r="H377"/>
  <c r="Q376"/>
  <c r="N376"/>
  <c r="K376"/>
  <c r="H376"/>
  <c r="Q375"/>
  <c r="N375"/>
  <c r="K375"/>
  <c r="H375"/>
  <c r="Q374"/>
  <c r="N374"/>
  <c r="K374"/>
  <c r="H374"/>
  <c r="Q373"/>
  <c r="N373"/>
  <c r="K373"/>
  <c r="H373"/>
  <c r="Q372"/>
  <c r="N372"/>
  <c r="K372"/>
  <c r="H372"/>
  <c r="Q371"/>
  <c r="N371"/>
  <c r="K371"/>
  <c r="H371"/>
  <c r="Q370"/>
  <c r="N370"/>
  <c r="K370"/>
  <c r="H370"/>
  <c r="Q369"/>
  <c r="N369"/>
  <c r="K369"/>
  <c r="H369"/>
  <c r="Q368"/>
  <c r="N368"/>
  <c r="K368"/>
  <c r="H368"/>
  <c r="Q367"/>
  <c r="N367"/>
  <c r="K367"/>
  <c r="H367"/>
  <c r="Q366"/>
  <c r="N366"/>
  <c r="K366"/>
  <c r="H366"/>
  <c r="Q365"/>
  <c r="N365"/>
  <c r="K365"/>
  <c r="H365"/>
  <c r="Q364"/>
  <c r="N364"/>
  <c r="K364"/>
  <c r="H364"/>
  <c r="Q363"/>
  <c r="N363"/>
  <c r="K363"/>
  <c r="H363"/>
  <c r="Q362"/>
  <c r="N362"/>
  <c r="K362"/>
  <c r="H362"/>
  <c r="Q361"/>
  <c r="N361"/>
  <c r="K361"/>
  <c r="H361"/>
  <c r="Q360"/>
  <c r="N360"/>
  <c r="K360"/>
  <c r="H360"/>
  <c r="Q359"/>
  <c r="N359"/>
  <c r="K359"/>
  <c r="H359"/>
  <c r="Q358"/>
  <c r="O392" s="1"/>
  <c r="AG17" i="16" s="1"/>
  <c r="N358" i="3"/>
  <c r="K358"/>
  <c r="K389" s="1"/>
  <c r="H358"/>
  <c r="H389" s="1"/>
  <c r="P345"/>
  <c r="O345"/>
  <c r="M345"/>
  <c r="L345"/>
  <c r="J345"/>
  <c r="I345"/>
  <c r="G345"/>
  <c r="F345"/>
  <c r="Q344"/>
  <c r="N344"/>
  <c r="K344"/>
  <c r="H344"/>
  <c r="Q343"/>
  <c r="N343"/>
  <c r="K343"/>
  <c r="H343"/>
  <c r="Q342"/>
  <c r="N342"/>
  <c r="K342"/>
  <c r="H342"/>
  <c r="Q341"/>
  <c r="N341"/>
  <c r="K341"/>
  <c r="H341"/>
  <c r="Q340"/>
  <c r="N340"/>
  <c r="K340"/>
  <c r="H340"/>
  <c r="Q339"/>
  <c r="N339"/>
  <c r="K339"/>
  <c r="H339"/>
  <c r="Q338"/>
  <c r="N338"/>
  <c r="K338"/>
  <c r="H338"/>
  <c r="Q337"/>
  <c r="N337"/>
  <c r="K337"/>
  <c r="H337"/>
  <c r="Q336"/>
  <c r="N336"/>
  <c r="K336"/>
  <c r="H336"/>
  <c r="Q335"/>
  <c r="N335"/>
  <c r="K335"/>
  <c r="H335"/>
  <c r="Q334"/>
  <c r="N334"/>
  <c r="K334"/>
  <c r="H334"/>
  <c r="Q333"/>
  <c r="N333"/>
  <c r="K333"/>
  <c r="H333"/>
  <c r="Q332"/>
  <c r="N332"/>
  <c r="K332"/>
  <c r="H332"/>
  <c r="Q331"/>
  <c r="N331"/>
  <c r="K331"/>
  <c r="H331"/>
  <c r="Q330"/>
  <c r="N330"/>
  <c r="K330"/>
  <c r="H330"/>
  <c r="Q329"/>
  <c r="N329"/>
  <c r="K329"/>
  <c r="H329"/>
  <c r="Q328"/>
  <c r="N328"/>
  <c r="K328"/>
  <c r="H328"/>
  <c r="Q327"/>
  <c r="N327"/>
  <c r="K327"/>
  <c r="H327"/>
  <c r="Q326"/>
  <c r="N326"/>
  <c r="K326"/>
  <c r="H326"/>
  <c r="Q325"/>
  <c r="N325"/>
  <c r="K325"/>
  <c r="H325"/>
  <c r="Q324"/>
  <c r="N324"/>
  <c r="K324"/>
  <c r="H324"/>
  <c r="Q323"/>
  <c r="N323"/>
  <c r="K323"/>
  <c r="H323"/>
  <c r="Q322"/>
  <c r="N322"/>
  <c r="K322"/>
  <c r="H322"/>
  <c r="Q321"/>
  <c r="N321"/>
  <c r="K321"/>
  <c r="H321"/>
  <c r="Q320"/>
  <c r="N320"/>
  <c r="K320"/>
  <c r="H320"/>
  <c r="Q319"/>
  <c r="N319"/>
  <c r="K319"/>
  <c r="H319"/>
  <c r="Q318"/>
  <c r="N318"/>
  <c r="K318"/>
  <c r="H318"/>
  <c r="Q317"/>
  <c r="N317"/>
  <c r="K317"/>
  <c r="H317"/>
  <c r="Q316"/>
  <c r="N316"/>
  <c r="K316"/>
  <c r="H316"/>
  <c r="Q315"/>
  <c r="N315"/>
  <c r="K315"/>
  <c r="H315"/>
  <c r="Q314"/>
  <c r="N314"/>
  <c r="R314" s="1"/>
  <c r="K314"/>
  <c r="H314"/>
  <c r="P301"/>
  <c r="O301"/>
  <c r="CO301" i="13" s="1"/>
  <c r="M301" i="3"/>
  <c r="L301"/>
  <c r="BP301" i="13" s="1"/>
  <c r="J301" i="3"/>
  <c r="I301"/>
  <c r="G301"/>
  <c r="F301"/>
  <c r="Q300"/>
  <c r="N300"/>
  <c r="K300"/>
  <c r="H300"/>
  <c r="Q299"/>
  <c r="N299"/>
  <c r="K299"/>
  <c r="H299"/>
  <c r="Q298"/>
  <c r="N298"/>
  <c r="K298"/>
  <c r="H298"/>
  <c r="Q297"/>
  <c r="N297"/>
  <c r="K297"/>
  <c r="H297"/>
  <c r="Q296"/>
  <c r="N296"/>
  <c r="K296"/>
  <c r="H296"/>
  <c r="Q295"/>
  <c r="N295"/>
  <c r="K295"/>
  <c r="H295"/>
  <c r="Q294"/>
  <c r="N294"/>
  <c r="K294"/>
  <c r="H294"/>
  <c r="Q293"/>
  <c r="N293"/>
  <c r="K293"/>
  <c r="H293"/>
  <c r="Q292"/>
  <c r="N292"/>
  <c r="K292"/>
  <c r="H292"/>
  <c r="Q291"/>
  <c r="N291"/>
  <c r="K291"/>
  <c r="H291"/>
  <c r="Q290"/>
  <c r="N290"/>
  <c r="K290"/>
  <c r="H290"/>
  <c r="Q289"/>
  <c r="N289"/>
  <c r="K289"/>
  <c r="H289"/>
  <c r="Q288"/>
  <c r="N288"/>
  <c r="K288"/>
  <c r="H288"/>
  <c r="Q287"/>
  <c r="N287"/>
  <c r="K287"/>
  <c r="H287"/>
  <c r="Q286"/>
  <c r="N286"/>
  <c r="R286" s="1"/>
  <c r="K286"/>
  <c r="H286"/>
  <c r="Q285"/>
  <c r="N285"/>
  <c r="K285"/>
  <c r="H285"/>
  <c r="Q284"/>
  <c r="N284"/>
  <c r="R284" s="1"/>
  <c r="K284"/>
  <c r="H284"/>
  <c r="Q283"/>
  <c r="N283"/>
  <c r="R283" s="1"/>
  <c r="K283"/>
  <c r="H283"/>
  <c r="Q282"/>
  <c r="N282"/>
  <c r="R282" s="1"/>
  <c r="K282"/>
  <c r="H282"/>
  <c r="Q281"/>
  <c r="N281"/>
  <c r="K281"/>
  <c r="H281"/>
  <c r="Q280"/>
  <c r="N280"/>
  <c r="K280"/>
  <c r="H280"/>
  <c r="Q279"/>
  <c r="N279"/>
  <c r="K279"/>
  <c r="H279"/>
  <c r="Q278"/>
  <c r="R278" s="1"/>
  <c r="N278"/>
  <c r="K278"/>
  <c r="H278"/>
  <c r="Q277"/>
  <c r="N277"/>
  <c r="K277"/>
  <c r="H277"/>
  <c r="Q276"/>
  <c r="N276"/>
  <c r="K276"/>
  <c r="H276"/>
  <c r="Q275"/>
  <c r="N275"/>
  <c r="K275"/>
  <c r="H275"/>
  <c r="R274"/>
  <c r="Q274"/>
  <c r="N274"/>
  <c r="K274"/>
  <c r="H274"/>
  <c r="Q273"/>
  <c r="N273"/>
  <c r="K273"/>
  <c r="H273"/>
  <c r="Q272"/>
  <c r="N272"/>
  <c r="K272"/>
  <c r="H272"/>
  <c r="Q271"/>
  <c r="N271"/>
  <c r="K271"/>
  <c r="H271"/>
  <c r="Q270"/>
  <c r="N270"/>
  <c r="K270"/>
  <c r="H270"/>
  <c r="P257"/>
  <c r="O257"/>
  <c r="M257"/>
  <c r="L257"/>
  <c r="J257"/>
  <c r="I257"/>
  <c r="G257"/>
  <c r="F257"/>
  <c r="Q256"/>
  <c r="N256"/>
  <c r="R256" s="1"/>
  <c r="K256"/>
  <c r="H256"/>
  <c r="Q255"/>
  <c r="N255"/>
  <c r="R255" s="1"/>
  <c r="K255"/>
  <c r="H255"/>
  <c r="Q254"/>
  <c r="N254"/>
  <c r="K254"/>
  <c r="H254"/>
  <c r="Q253"/>
  <c r="N253"/>
  <c r="K253"/>
  <c r="H253"/>
  <c r="Q252"/>
  <c r="N252"/>
  <c r="R252" s="1"/>
  <c r="K252"/>
  <c r="H252"/>
  <c r="Q251"/>
  <c r="N251"/>
  <c r="R251" s="1"/>
  <c r="K251"/>
  <c r="H251"/>
  <c r="Q250"/>
  <c r="N250"/>
  <c r="K250"/>
  <c r="H250"/>
  <c r="Q249"/>
  <c r="N249"/>
  <c r="K249"/>
  <c r="H249"/>
  <c r="Q248"/>
  <c r="R248" s="1"/>
  <c r="N248"/>
  <c r="K248"/>
  <c r="H248"/>
  <c r="R247"/>
  <c r="Q247"/>
  <c r="N247"/>
  <c r="K247"/>
  <c r="H247"/>
  <c r="Q246"/>
  <c r="N246"/>
  <c r="K246"/>
  <c r="H246"/>
  <c r="Q245"/>
  <c r="N245"/>
  <c r="K245"/>
  <c r="H245"/>
  <c r="Q244"/>
  <c r="N244"/>
  <c r="R244" s="1"/>
  <c r="K244"/>
  <c r="H244"/>
  <c r="Q243"/>
  <c r="N243"/>
  <c r="R243" s="1"/>
  <c r="K243"/>
  <c r="H243"/>
  <c r="Q242"/>
  <c r="N242"/>
  <c r="K242"/>
  <c r="H242"/>
  <c r="Q241"/>
  <c r="N241"/>
  <c r="K241"/>
  <c r="H241"/>
  <c r="Q240"/>
  <c r="N240"/>
  <c r="R240" s="1"/>
  <c r="K240"/>
  <c r="H240"/>
  <c r="Q239"/>
  <c r="N239"/>
  <c r="R239" s="1"/>
  <c r="K239"/>
  <c r="H239"/>
  <c r="Q238"/>
  <c r="N238"/>
  <c r="K238"/>
  <c r="H238"/>
  <c r="Q237"/>
  <c r="N237"/>
  <c r="K237"/>
  <c r="H237"/>
  <c r="Q236"/>
  <c r="N236"/>
  <c r="R236" s="1"/>
  <c r="K236"/>
  <c r="H236"/>
  <c r="Q235"/>
  <c r="N235"/>
  <c r="R235" s="1"/>
  <c r="K235"/>
  <c r="H235"/>
  <c r="Q234"/>
  <c r="N234"/>
  <c r="K234"/>
  <c r="H234"/>
  <c r="Q233"/>
  <c r="N233"/>
  <c r="K233"/>
  <c r="H233"/>
  <c r="Q232"/>
  <c r="R232" s="1"/>
  <c r="N232"/>
  <c r="K232"/>
  <c r="H232"/>
  <c r="R231"/>
  <c r="Q231"/>
  <c r="N231"/>
  <c r="K231"/>
  <c r="H231"/>
  <c r="Q230"/>
  <c r="N230"/>
  <c r="K230"/>
  <c r="H230"/>
  <c r="Q229"/>
  <c r="N229"/>
  <c r="K229"/>
  <c r="H229"/>
  <c r="Q228"/>
  <c r="N228"/>
  <c r="R228" s="1"/>
  <c r="K228"/>
  <c r="H228"/>
  <c r="Q227"/>
  <c r="N227"/>
  <c r="R227" s="1"/>
  <c r="K227"/>
  <c r="H227"/>
  <c r="Q226"/>
  <c r="N226"/>
  <c r="K226"/>
  <c r="H226"/>
  <c r="AC222"/>
  <c r="P213"/>
  <c r="O213"/>
  <c r="M213"/>
  <c r="L213"/>
  <c r="J213"/>
  <c r="I213"/>
  <c r="G213"/>
  <c r="F213"/>
  <c r="Q212"/>
  <c r="N212"/>
  <c r="K212"/>
  <c r="H212"/>
  <c r="Q211"/>
  <c r="N211"/>
  <c r="K211"/>
  <c r="H211"/>
  <c r="Q210"/>
  <c r="N210"/>
  <c r="K210"/>
  <c r="H210"/>
  <c r="Q209"/>
  <c r="N209"/>
  <c r="K209"/>
  <c r="H209"/>
  <c r="Q208"/>
  <c r="N208"/>
  <c r="R208" s="1"/>
  <c r="K208"/>
  <c r="H208"/>
  <c r="Q207"/>
  <c r="N207"/>
  <c r="K207"/>
  <c r="H207"/>
  <c r="Q206"/>
  <c r="N206"/>
  <c r="K206"/>
  <c r="H206"/>
  <c r="Q205"/>
  <c r="R205" s="1"/>
  <c r="N205"/>
  <c r="K205"/>
  <c r="H205"/>
  <c r="Q204"/>
  <c r="N204"/>
  <c r="K204"/>
  <c r="H204"/>
  <c r="Q203"/>
  <c r="N203"/>
  <c r="K203"/>
  <c r="H203"/>
  <c r="Q202"/>
  <c r="N202"/>
  <c r="K202"/>
  <c r="H202"/>
  <c r="Q201"/>
  <c r="N201"/>
  <c r="K201"/>
  <c r="H201"/>
  <c r="R200"/>
  <c r="Q200"/>
  <c r="N200"/>
  <c r="K200"/>
  <c r="H200"/>
  <c r="Q199"/>
  <c r="N199"/>
  <c r="K199"/>
  <c r="H199"/>
  <c r="Q198"/>
  <c r="N198"/>
  <c r="K198"/>
  <c r="H198"/>
  <c r="Q197"/>
  <c r="N197"/>
  <c r="R197" s="1"/>
  <c r="K197"/>
  <c r="H197"/>
  <c r="Q196"/>
  <c r="N196"/>
  <c r="K196"/>
  <c r="H196"/>
  <c r="Q195"/>
  <c r="N195"/>
  <c r="K195"/>
  <c r="H195"/>
  <c r="Q194"/>
  <c r="N194"/>
  <c r="K194"/>
  <c r="H194"/>
  <c r="Q193"/>
  <c r="N193"/>
  <c r="K193"/>
  <c r="H193"/>
  <c r="Q192"/>
  <c r="N192"/>
  <c r="K192"/>
  <c r="H192"/>
  <c r="Q191"/>
  <c r="N191"/>
  <c r="K191"/>
  <c r="H191"/>
  <c r="Q190"/>
  <c r="N190"/>
  <c r="K190"/>
  <c r="H190"/>
  <c r="Q189"/>
  <c r="R189" s="1"/>
  <c r="N189"/>
  <c r="K189"/>
  <c r="H189"/>
  <c r="Q188"/>
  <c r="N188"/>
  <c r="R188" s="1"/>
  <c r="K188"/>
  <c r="H188"/>
  <c r="Q187"/>
  <c r="N187"/>
  <c r="K187"/>
  <c r="H187"/>
  <c r="Q186"/>
  <c r="N186"/>
  <c r="K186"/>
  <c r="H186"/>
  <c r="Q185"/>
  <c r="N185"/>
  <c r="K185"/>
  <c r="H185"/>
  <c r="Q184"/>
  <c r="N184"/>
  <c r="R184" s="1"/>
  <c r="K184"/>
  <c r="H184"/>
  <c r="Q183"/>
  <c r="N183"/>
  <c r="K183"/>
  <c r="H183"/>
  <c r="Q182"/>
  <c r="N182"/>
  <c r="K182"/>
  <c r="H182"/>
  <c r="P169"/>
  <c r="O169"/>
  <c r="M169"/>
  <c r="L169"/>
  <c r="J169"/>
  <c r="I169"/>
  <c r="G169"/>
  <c r="F169"/>
  <c r="Q168"/>
  <c r="N168"/>
  <c r="R168" s="1"/>
  <c r="K168"/>
  <c r="H168"/>
  <c r="Q167"/>
  <c r="N167"/>
  <c r="R167" s="1"/>
  <c r="K167"/>
  <c r="H167"/>
  <c r="Q166"/>
  <c r="R166" s="1"/>
  <c r="N166"/>
  <c r="K166"/>
  <c r="H166"/>
  <c r="R165"/>
  <c r="Q165"/>
  <c r="N165"/>
  <c r="K165"/>
  <c r="H165"/>
  <c r="Q164"/>
  <c r="N164"/>
  <c r="R164" s="1"/>
  <c r="K164"/>
  <c r="H164"/>
  <c r="Q163"/>
  <c r="N163"/>
  <c r="R163" s="1"/>
  <c r="K163"/>
  <c r="H163"/>
  <c r="Q162"/>
  <c r="N162"/>
  <c r="R162" s="1"/>
  <c r="K162"/>
  <c r="H162"/>
  <c r="Q161"/>
  <c r="N161"/>
  <c r="R161" s="1"/>
  <c r="K161"/>
  <c r="H161"/>
  <c r="Q160"/>
  <c r="N160"/>
  <c r="R160" s="1"/>
  <c r="K160"/>
  <c r="H160"/>
  <c r="Q159"/>
  <c r="N159"/>
  <c r="R159" s="1"/>
  <c r="K159"/>
  <c r="H159"/>
  <c r="Q158"/>
  <c r="R158" s="1"/>
  <c r="N158"/>
  <c r="K158"/>
  <c r="H158"/>
  <c r="R157"/>
  <c r="Q157"/>
  <c r="N157"/>
  <c r="K157"/>
  <c r="H157"/>
  <c r="Q156"/>
  <c r="N156"/>
  <c r="R156" s="1"/>
  <c r="K156"/>
  <c r="H156"/>
  <c r="Q155"/>
  <c r="N155"/>
  <c r="R155" s="1"/>
  <c r="K155"/>
  <c r="H155"/>
  <c r="Q154"/>
  <c r="N154"/>
  <c r="R154" s="1"/>
  <c r="K154"/>
  <c r="H154"/>
  <c r="Q153"/>
  <c r="N153"/>
  <c r="R153" s="1"/>
  <c r="K153"/>
  <c r="H153"/>
  <c r="Q152"/>
  <c r="N152"/>
  <c r="R152" s="1"/>
  <c r="K152"/>
  <c r="H152"/>
  <c r="Q151"/>
  <c r="N151"/>
  <c r="R151" s="1"/>
  <c r="K151"/>
  <c r="H151"/>
  <c r="Q150"/>
  <c r="R150" s="1"/>
  <c r="N150"/>
  <c r="K150"/>
  <c r="H150"/>
  <c r="R149"/>
  <c r="Q149"/>
  <c r="N149"/>
  <c r="K149"/>
  <c r="H149"/>
  <c r="Q148"/>
  <c r="N148"/>
  <c r="R148" s="1"/>
  <c r="K148"/>
  <c r="H148"/>
  <c r="Q147"/>
  <c r="N147"/>
  <c r="R147" s="1"/>
  <c r="K147"/>
  <c r="H147"/>
  <c r="Q146"/>
  <c r="N146"/>
  <c r="R146" s="1"/>
  <c r="K146"/>
  <c r="H146"/>
  <c r="Q145"/>
  <c r="N145"/>
  <c r="R145" s="1"/>
  <c r="K145"/>
  <c r="H145"/>
  <c r="Q144"/>
  <c r="N144"/>
  <c r="R144" s="1"/>
  <c r="K144"/>
  <c r="H144"/>
  <c r="Q143"/>
  <c r="N143"/>
  <c r="R143" s="1"/>
  <c r="K143"/>
  <c r="H143"/>
  <c r="Q142"/>
  <c r="N142"/>
  <c r="K142"/>
  <c r="H142"/>
  <c r="Q141"/>
  <c r="N141"/>
  <c r="K141"/>
  <c r="H141"/>
  <c r="Q140"/>
  <c r="N140"/>
  <c r="R140" s="1"/>
  <c r="K140"/>
  <c r="H140"/>
  <c r="Q139"/>
  <c r="N139"/>
  <c r="R139" s="1"/>
  <c r="K139"/>
  <c r="H139"/>
  <c r="Q138"/>
  <c r="R138" s="1"/>
  <c r="N138"/>
  <c r="K138"/>
  <c r="H138"/>
  <c r="P125"/>
  <c r="O125"/>
  <c r="M125"/>
  <c r="L125"/>
  <c r="J125"/>
  <c r="I125"/>
  <c r="G125"/>
  <c r="F125"/>
  <c r="Q124"/>
  <c r="N124"/>
  <c r="K124"/>
  <c r="H124"/>
  <c r="Q123"/>
  <c r="N123"/>
  <c r="K123"/>
  <c r="H123"/>
  <c r="Q122"/>
  <c r="N122"/>
  <c r="K122"/>
  <c r="H122"/>
  <c r="Q121"/>
  <c r="N121"/>
  <c r="K121"/>
  <c r="H121"/>
  <c r="Q120"/>
  <c r="N120"/>
  <c r="K120"/>
  <c r="H120"/>
  <c r="Q119"/>
  <c r="R119" s="1"/>
  <c r="C119" s="1"/>
  <c r="BE107" i="13" s="1"/>
  <c r="BF107" s="1"/>
  <c r="N119" i="3"/>
  <c r="K119"/>
  <c r="H119"/>
  <c r="Q118"/>
  <c r="N118"/>
  <c r="K118"/>
  <c r="H118"/>
  <c r="Q117"/>
  <c r="N117"/>
  <c r="K117"/>
  <c r="H117"/>
  <c r="Q116"/>
  <c r="N116"/>
  <c r="K116"/>
  <c r="H116"/>
  <c r="Q115"/>
  <c r="R115" s="1"/>
  <c r="C115" s="1"/>
  <c r="BE103" i="13" s="1"/>
  <c r="BF103" s="1"/>
  <c r="N115" i="3"/>
  <c r="K115"/>
  <c r="H115"/>
  <c r="Q114"/>
  <c r="N114"/>
  <c r="K114"/>
  <c r="H114"/>
  <c r="Q113"/>
  <c r="N113"/>
  <c r="K113"/>
  <c r="H113"/>
  <c r="Q112"/>
  <c r="N112"/>
  <c r="K112"/>
  <c r="H112"/>
  <c r="Q111"/>
  <c r="R111" s="1"/>
  <c r="C111" s="1"/>
  <c r="BE99" i="13" s="1"/>
  <c r="BF99" s="1"/>
  <c r="N111" i="3"/>
  <c r="K111"/>
  <c r="H111"/>
  <c r="Q110"/>
  <c r="N110"/>
  <c r="K110"/>
  <c r="H110"/>
  <c r="Q109"/>
  <c r="N109"/>
  <c r="K109"/>
  <c r="H109"/>
  <c r="Q108"/>
  <c r="N108"/>
  <c r="K108"/>
  <c r="H108"/>
  <c r="Q107"/>
  <c r="N107"/>
  <c r="K107"/>
  <c r="H107"/>
  <c r="Q106"/>
  <c r="N106"/>
  <c r="K106"/>
  <c r="H106"/>
  <c r="Q105"/>
  <c r="N105"/>
  <c r="K105"/>
  <c r="H105"/>
  <c r="Q104"/>
  <c r="N104"/>
  <c r="K104"/>
  <c r="H104"/>
  <c r="Q103"/>
  <c r="N103"/>
  <c r="K103"/>
  <c r="H103"/>
  <c r="Q102"/>
  <c r="N102"/>
  <c r="K102"/>
  <c r="H102"/>
  <c r="Q101"/>
  <c r="N101"/>
  <c r="K101"/>
  <c r="H101"/>
  <c r="Q100"/>
  <c r="N100"/>
  <c r="K100"/>
  <c r="H100"/>
  <c r="Q99"/>
  <c r="N99"/>
  <c r="K99"/>
  <c r="H99"/>
  <c r="Q98"/>
  <c r="N98"/>
  <c r="K98"/>
  <c r="H98"/>
  <c r="Q97"/>
  <c r="N97"/>
  <c r="K97"/>
  <c r="H97"/>
  <c r="Q96"/>
  <c r="N96"/>
  <c r="K96"/>
  <c r="H96"/>
  <c r="Q95"/>
  <c r="N95"/>
  <c r="K95"/>
  <c r="H95"/>
  <c r="Q94"/>
  <c r="O128" s="1"/>
  <c r="AG11" i="16" s="1"/>
  <c r="N94" i="3"/>
  <c r="L128" s="1"/>
  <c r="AF11" i="16" s="1"/>
  <c r="K94" i="3"/>
  <c r="H94"/>
  <c r="H125" s="1"/>
  <c r="P81"/>
  <c r="O81"/>
  <c r="M81"/>
  <c r="L81"/>
  <c r="J81"/>
  <c r="I81"/>
  <c r="G81"/>
  <c r="F81"/>
  <c r="Q80"/>
  <c r="N80"/>
  <c r="K80"/>
  <c r="H80"/>
  <c r="Q79"/>
  <c r="N79"/>
  <c r="K79"/>
  <c r="H79"/>
  <c r="Q78"/>
  <c r="N78"/>
  <c r="K78"/>
  <c r="H78"/>
  <c r="Q77"/>
  <c r="N77"/>
  <c r="K77"/>
  <c r="H77"/>
  <c r="Q76"/>
  <c r="N76"/>
  <c r="K76"/>
  <c r="H76"/>
  <c r="Q75"/>
  <c r="N75"/>
  <c r="K75"/>
  <c r="H75"/>
  <c r="Q74"/>
  <c r="N74"/>
  <c r="K74"/>
  <c r="H74"/>
  <c r="Q73"/>
  <c r="N73"/>
  <c r="K73"/>
  <c r="H73"/>
  <c r="Q72"/>
  <c r="N72"/>
  <c r="K72"/>
  <c r="H72"/>
  <c r="Q71"/>
  <c r="N71"/>
  <c r="K71"/>
  <c r="H71"/>
  <c r="R70"/>
  <c r="C70" s="1"/>
  <c r="BE64" i="13" s="1"/>
  <c r="BF64" s="1"/>
  <c r="Q70" i="3"/>
  <c r="N70"/>
  <c r="K70"/>
  <c r="H70"/>
  <c r="Q69"/>
  <c r="N69"/>
  <c r="K69"/>
  <c r="H69"/>
  <c r="Q68"/>
  <c r="N68"/>
  <c r="K68"/>
  <c r="H68"/>
  <c r="Q67"/>
  <c r="N67"/>
  <c r="K67"/>
  <c r="H67"/>
  <c r="Q66"/>
  <c r="N66"/>
  <c r="R66" s="1"/>
  <c r="C66" s="1"/>
  <c r="BE60" i="13" s="1"/>
  <c r="BF60" s="1"/>
  <c r="K66" i="3"/>
  <c r="H66"/>
  <c r="Q65"/>
  <c r="N65"/>
  <c r="R65" s="1"/>
  <c r="C65" s="1"/>
  <c r="BE59" i="13" s="1"/>
  <c r="BF59" s="1"/>
  <c r="K65" i="3"/>
  <c r="H65"/>
  <c r="Q64"/>
  <c r="N64"/>
  <c r="R64" s="1"/>
  <c r="C64" s="1"/>
  <c r="BE58" i="13" s="1"/>
  <c r="BF58" s="1"/>
  <c r="K64" i="3"/>
  <c r="H64"/>
  <c r="Q63"/>
  <c r="N63"/>
  <c r="R63" s="1"/>
  <c r="C63" s="1"/>
  <c r="BE57" i="13" s="1"/>
  <c r="BF57" s="1"/>
  <c r="K63" i="3"/>
  <c r="H63"/>
  <c r="Q62"/>
  <c r="N62"/>
  <c r="R62" s="1"/>
  <c r="C62" s="1"/>
  <c r="BE56" i="13" s="1"/>
  <c r="BF56" s="1"/>
  <c r="K62" i="3"/>
  <c r="H62"/>
  <c r="Q61"/>
  <c r="N61"/>
  <c r="K61"/>
  <c r="H61"/>
  <c r="Q60"/>
  <c r="N60"/>
  <c r="K60"/>
  <c r="H60"/>
  <c r="Q59"/>
  <c r="N59"/>
  <c r="K59"/>
  <c r="H59"/>
  <c r="Q58"/>
  <c r="R58" s="1"/>
  <c r="C58" s="1"/>
  <c r="BE52" i="13" s="1"/>
  <c r="BF52" s="1"/>
  <c r="N58" i="3"/>
  <c r="K58"/>
  <c r="H58"/>
  <c r="Q57"/>
  <c r="N57"/>
  <c r="K57"/>
  <c r="H57"/>
  <c r="Q56"/>
  <c r="N56"/>
  <c r="K56"/>
  <c r="H56"/>
  <c r="Q55"/>
  <c r="N55"/>
  <c r="K55"/>
  <c r="H55"/>
  <c r="Q54"/>
  <c r="N54"/>
  <c r="R54" s="1"/>
  <c r="C54" s="1"/>
  <c r="BE48" i="13" s="1"/>
  <c r="BF48" s="1"/>
  <c r="K54" i="3"/>
  <c r="H54"/>
  <c r="Q53"/>
  <c r="N53"/>
  <c r="K53"/>
  <c r="H53"/>
  <c r="Q52"/>
  <c r="N52"/>
  <c r="K52"/>
  <c r="H52"/>
  <c r="Q51"/>
  <c r="N51"/>
  <c r="K51"/>
  <c r="H51"/>
  <c r="Q50"/>
  <c r="N50"/>
  <c r="K50"/>
  <c r="H50"/>
  <c r="Q7"/>
  <c r="Q8"/>
  <c r="Q9"/>
  <c r="Q10"/>
  <c r="Q11"/>
  <c r="Q12"/>
  <c r="Q13"/>
  <c r="Q14"/>
  <c r="Q15"/>
  <c r="Q16"/>
  <c r="Q17"/>
  <c r="Q18"/>
  <c r="R18" s="1"/>
  <c r="C18" s="1"/>
  <c r="BE18" i="13" s="1"/>
  <c r="BF18" s="1"/>
  <c r="Q19" i="3"/>
  <c r="Q20"/>
  <c r="Q21"/>
  <c r="Q22"/>
  <c r="Q23"/>
  <c r="Q24"/>
  <c r="Q25"/>
  <c r="Q26"/>
  <c r="Q27"/>
  <c r="Q28"/>
  <c r="Q29"/>
  <c r="Q30"/>
  <c r="Q31"/>
  <c r="Q32"/>
  <c r="Q33"/>
  <c r="Q34"/>
  <c r="R34" s="1"/>
  <c r="C34" s="1"/>
  <c r="BE34" i="13" s="1"/>
  <c r="BF34" s="1"/>
  <c r="Q35" i="3"/>
  <c r="Q36"/>
  <c r="N7"/>
  <c r="N8"/>
  <c r="N9"/>
  <c r="N10"/>
  <c r="N11"/>
  <c r="N12"/>
  <c r="N13"/>
  <c r="R13" s="1"/>
  <c r="C13" s="1"/>
  <c r="BE13" i="13" s="1"/>
  <c r="BF13" s="1"/>
  <c r="N14" i="3"/>
  <c r="R14" s="1"/>
  <c r="C14" s="1"/>
  <c r="BE14" i="13" s="1"/>
  <c r="BF14" s="1"/>
  <c r="N15" i="3"/>
  <c r="N16"/>
  <c r="N17"/>
  <c r="R17" s="1"/>
  <c r="C17" s="1"/>
  <c r="BE17" i="13" s="1"/>
  <c r="BF17" s="1"/>
  <c r="N18" i="3"/>
  <c r="N19"/>
  <c r="N20"/>
  <c r="N21"/>
  <c r="R21" s="1"/>
  <c r="C21" s="1"/>
  <c r="BE21" i="13" s="1"/>
  <c r="BF21" s="1"/>
  <c r="N22" i="3"/>
  <c r="R22" s="1"/>
  <c r="C22" s="1"/>
  <c r="BE22" i="13" s="1"/>
  <c r="BF22" s="1"/>
  <c r="N23" i="3"/>
  <c r="N24"/>
  <c r="N25"/>
  <c r="R25" s="1"/>
  <c r="C25" s="1"/>
  <c r="BE25" i="13" s="1"/>
  <c r="BF25" s="1"/>
  <c r="N26" i="3"/>
  <c r="R26" s="1"/>
  <c r="C26" s="1"/>
  <c r="BE26" i="13" s="1"/>
  <c r="BF26" s="1"/>
  <c r="N27" i="3"/>
  <c r="N28"/>
  <c r="N29"/>
  <c r="R29" s="1"/>
  <c r="C29" s="1"/>
  <c r="BE29" i="13" s="1"/>
  <c r="BF29" s="1"/>
  <c r="N30" i="3"/>
  <c r="R30" s="1"/>
  <c r="C30" s="1"/>
  <c r="BE30" i="13" s="1"/>
  <c r="BF30" s="1"/>
  <c r="N31" i="3"/>
  <c r="N32"/>
  <c r="N33"/>
  <c r="R33" s="1"/>
  <c r="C33" s="1"/>
  <c r="BE33" i="13" s="1"/>
  <c r="BF33" s="1"/>
  <c r="N34" i="3"/>
  <c r="N35"/>
  <c r="N36"/>
  <c r="R36" s="1"/>
  <c r="C36" s="1"/>
  <c r="BE36" i="13" s="1"/>
  <c r="BF36" s="1"/>
  <c r="K7" i="3"/>
  <c r="K8"/>
  <c r="K9"/>
  <c r="K10"/>
  <c r="K11"/>
  <c r="K12"/>
  <c r="K13"/>
  <c r="K14"/>
  <c r="K15"/>
  <c r="K16"/>
  <c r="K17"/>
  <c r="K18"/>
  <c r="K19"/>
  <c r="K20"/>
  <c r="K21"/>
  <c r="K22"/>
  <c r="K23"/>
  <c r="K24"/>
  <c r="K25"/>
  <c r="K26"/>
  <c r="K27"/>
  <c r="K28"/>
  <c r="K29"/>
  <c r="K30"/>
  <c r="K31"/>
  <c r="K32"/>
  <c r="K33"/>
  <c r="K34"/>
  <c r="K35"/>
  <c r="K36"/>
  <c r="H7"/>
  <c r="H8"/>
  <c r="H9"/>
  <c r="H10"/>
  <c r="H11"/>
  <c r="H12"/>
  <c r="H13"/>
  <c r="H14"/>
  <c r="H15"/>
  <c r="H16"/>
  <c r="H17"/>
  <c r="H18"/>
  <c r="H19"/>
  <c r="H20"/>
  <c r="H21"/>
  <c r="H22"/>
  <c r="H23"/>
  <c r="H24"/>
  <c r="H25"/>
  <c r="H26"/>
  <c r="H27"/>
  <c r="H28"/>
  <c r="H29"/>
  <c r="H30"/>
  <c r="H31"/>
  <c r="H32"/>
  <c r="H33"/>
  <c r="H34"/>
  <c r="H35"/>
  <c r="H36"/>
  <c r="AM21" i="16" l="1"/>
  <c r="AJ21"/>
  <c r="C158" i="3"/>
  <c r="BE140" i="13" s="1"/>
  <c r="BF140" s="1"/>
  <c r="E158" i="3"/>
  <c r="E197"/>
  <c r="C197"/>
  <c r="BE173" i="13" s="1"/>
  <c r="BF173" s="1"/>
  <c r="E255" i="3"/>
  <c r="C255"/>
  <c r="BE225" i="13" s="1"/>
  <c r="BF225" s="1"/>
  <c r="C150" i="3"/>
  <c r="BE132" i="13" s="1"/>
  <c r="BF132" s="1"/>
  <c r="E150" i="3"/>
  <c r="C161"/>
  <c r="BE143" i="13" s="1"/>
  <c r="BF143" s="1"/>
  <c r="E161" i="3"/>
  <c r="C162"/>
  <c r="BE144" i="13" s="1"/>
  <c r="BF144" s="1"/>
  <c r="E162" i="3"/>
  <c r="E239"/>
  <c r="C239"/>
  <c r="BE209" i="13" s="1"/>
  <c r="BF209" s="1"/>
  <c r="E240" i="3"/>
  <c r="C240"/>
  <c r="BE210" i="13" s="1"/>
  <c r="BF210" s="1"/>
  <c r="C154" i="3"/>
  <c r="BE136" i="13" s="1"/>
  <c r="BF136" s="1"/>
  <c r="E154" i="3"/>
  <c r="E205"/>
  <c r="C205"/>
  <c r="BE181" i="13" s="1"/>
  <c r="BF181" s="1"/>
  <c r="E278" i="3"/>
  <c r="C278"/>
  <c r="BE242" i="13" s="1"/>
  <c r="BF242" s="1"/>
  <c r="C153" i="3"/>
  <c r="BE135" i="13" s="1"/>
  <c r="BF135" s="1"/>
  <c r="E153" i="3"/>
  <c r="C145"/>
  <c r="BE127" i="13" s="1"/>
  <c r="BF127" s="1"/>
  <c r="E145" i="3"/>
  <c r="C146"/>
  <c r="BE128" i="13" s="1"/>
  <c r="BF128" s="1"/>
  <c r="E146" i="3"/>
  <c r="C166"/>
  <c r="BE148" i="13" s="1"/>
  <c r="BF148" s="1"/>
  <c r="E166" i="3"/>
  <c r="E208"/>
  <c r="C208"/>
  <c r="BE184" i="13" s="1"/>
  <c r="BF184" s="1"/>
  <c r="E248" i="3"/>
  <c r="C248"/>
  <c r="BE218" i="13" s="1"/>
  <c r="BF218" s="1"/>
  <c r="E407" i="3"/>
  <c r="C407"/>
  <c r="BE353" i="13" s="1"/>
  <c r="BF353" s="1"/>
  <c r="E188" i="3"/>
  <c r="C188"/>
  <c r="BE164" i="13" s="1"/>
  <c r="BF164" s="1"/>
  <c r="E232" i="3"/>
  <c r="C232"/>
  <c r="BE202" i="13" s="1"/>
  <c r="BF202" s="1"/>
  <c r="E256" i="3"/>
  <c r="C256"/>
  <c r="BE226" i="13" s="1"/>
  <c r="BF226" s="1"/>
  <c r="E139" i="3"/>
  <c r="C139"/>
  <c r="BE121" i="13" s="1"/>
  <c r="BF121" s="1"/>
  <c r="E143" i="3"/>
  <c r="BN125" i="13" s="1"/>
  <c r="BP125" s="1"/>
  <c r="C143" i="3"/>
  <c r="BE125" i="13" s="1"/>
  <c r="BF125" s="1"/>
  <c r="E144" i="3"/>
  <c r="C144"/>
  <c r="BE126" i="13" s="1"/>
  <c r="BF126" s="1"/>
  <c r="C149" i="3"/>
  <c r="BE131" i="13" s="1"/>
  <c r="BF131" s="1"/>
  <c r="E149" i="3"/>
  <c r="E151"/>
  <c r="C151"/>
  <c r="BE133" i="13" s="1"/>
  <c r="BF133" s="1"/>
  <c r="E152" i="3"/>
  <c r="C152"/>
  <c r="BE134" i="13" s="1"/>
  <c r="BF134" s="1"/>
  <c r="C157" i="3"/>
  <c r="BE139" i="13" s="1"/>
  <c r="BF139" s="1"/>
  <c r="E157" i="3"/>
  <c r="E159"/>
  <c r="C159"/>
  <c r="BE141" i="13" s="1"/>
  <c r="BF141" s="1"/>
  <c r="E160" i="3"/>
  <c r="C160"/>
  <c r="BE142" i="13" s="1"/>
  <c r="BF142" s="1"/>
  <c r="C165" i="3"/>
  <c r="BE147" i="13" s="1"/>
  <c r="BF147" s="1"/>
  <c r="E165" i="3"/>
  <c r="E167"/>
  <c r="C167"/>
  <c r="BE149" i="13" s="1"/>
  <c r="BF149" s="1"/>
  <c r="E168" i="3"/>
  <c r="C168"/>
  <c r="BE150" i="13" s="1"/>
  <c r="BF150" s="1"/>
  <c r="E200" i="3"/>
  <c r="C200"/>
  <c r="BE176" i="13" s="1"/>
  <c r="BF176" s="1"/>
  <c r="E231" i="3"/>
  <c r="C231"/>
  <c r="BE201" i="13" s="1"/>
  <c r="BF201" s="1"/>
  <c r="E235" i="3"/>
  <c r="C235"/>
  <c r="BE205" i="13" s="1"/>
  <c r="BF205" s="1"/>
  <c r="E236" i="3"/>
  <c r="C236"/>
  <c r="BE206" i="13" s="1"/>
  <c r="BF206" s="1"/>
  <c r="E247" i="3"/>
  <c r="C247"/>
  <c r="BE217" i="13" s="1"/>
  <c r="BF217" s="1"/>
  <c r="E251" i="3"/>
  <c r="C251"/>
  <c r="BE221" i="13" s="1"/>
  <c r="BF221" s="1"/>
  <c r="E252" i="3"/>
  <c r="C252"/>
  <c r="BE222" i="13" s="1"/>
  <c r="BF222" s="1"/>
  <c r="E274" i="3"/>
  <c r="C274"/>
  <c r="BE238" i="13" s="1"/>
  <c r="BF238" s="1"/>
  <c r="E282" i="3"/>
  <c r="C282"/>
  <c r="BE246" i="13" s="1"/>
  <c r="BF246" s="1"/>
  <c r="E283" i="3"/>
  <c r="C283"/>
  <c r="BE247" i="13" s="1"/>
  <c r="BF247" s="1"/>
  <c r="E284" i="3"/>
  <c r="C284"/>
  <c r="BE248" i="13" s="1"/>
  <c r="BF248" s="1"/>
  <c r="E286" i="3"/>
  <c r="C286"/>
  <c r="BE250" i="13" s="1"/>
  <c r="BF250" s="1"/>
  <c r="E419" i="3"/>
  <c r="C419"/>
  <c r="BE365" i="13" s="1"/>
  <c r="BF365" s="1"/>
  <c r="E517" i="3"/>
  <c r="C517"/>
  <c r="BE451" i="13" s="1"/>
  <c r="BF451" s="1"/>
  <c r="E500" i="3"/>
  <c r="C500"/>
  <c r="BE434" i="13" s="1"/>
  <c r="BF434" s="1"/>
  <c r="E508" i="3"/>
  <c r="C508"/>
  <c r="BE442" i="13" s="1"/>
  <c r="BF442" s="1"/>
  <c r="E474" i="3"/>
  <c r="C474"/>
  <c r="BE414" i="13" s="1"/>
  <c r="BF414" s="1"/>
  <c r="E470" i="3"/>
  <c r="C470"/>
  <c r="BE410" i="13" s="1"/>
  <c r="BF410" s="1"/>
  <c r="E466" i="3"/>
  <c r="C466"/>
  <c r="BE406" i="13" s="1"/>
  <c r="BF406" s="1"/>
  <c r="E462" i="3"/>
  <c r="C462"/>
  <c r="BE402" i="13" s="1"/>
  <c r="BF402" s="1"/>
  <c r="E458" i="3"/>
  <c r="C458"/>
  <c r="BE398" i="13" s="1"/>
  <c r="BF398" s="1"/>
  <c r="E454" i="3"/>
  <c r="C454"/>
  <c r="BE394" i="13" s="1"/>
  <c r="BF394" s="1"/>
  <c r="E512" i="3"/>
  <c r="C512"/>
  <c r="BE446" i="13" s="1"/>
  <c r="BF446" s="1"/>
  <c r="E504" i="3"/>
  <c r="C504"/>
  <c r="BE438" i="13" s="1"/>
  <c r="BF438" s="1"/>
  <c r="E518" i="3"/>
  <c r="C518"/>
  <c r="BE452" i="13" s="1"/>
  <c r="BF452" s="1"/>
  <c r="E501" i="3"/>
  <c r="C501"/>
  <c r="BE435" i="13" s="1"/>
  <c r="BF435" s="1"/>
  <c r="E449" i="3"/>
  <c r="C449"/>
  <c r="BE389" i="13" s="1"/>
  <c r="BF389" s="1"/>
  <c r="E509" i="3"/>
  <c r="C509"/>
  <c r="BE443" i="13" s="1"/>
  <c r="BF443" s="1"/>
  <c r="E492" i="3"/>
  <c r="C492"/>
  <c r="BE426" i="13" s="1"/>
  <c r="BF426" s="1"/>
  <c r="E475" i="3"/>
  <c r="C475"/>
  <c r="BE415" i="13" s="1"/>
  <c r="BF415" s="1"/>
  <c r="E471" i="3"/>
  <c r="C471"/>
  <c r="BE411" i="13" s="1"/>
  <c r="BF411" s="1"/>
  <c r="E467" i="3"/>
  <c r="C467"/>
  <c r="BE407" i="13" s="1"/>
  <c r="BF407" s="1"/>
  <c r="E463" i="3"/>
  <c r="C463"/>
  <c r="BE403" i="13" s="1"/>
  <c r="BF403" s="1"/>
  <c r="E459" i="3"/>
  <c r="C459"/>
  <c r="BE399" i="13" s="1"/>
  <c r="BF399" s="1"/>
  <c r="E455" i="3"/>
  <c r="C455"/>
  <c r="BE395" i="13" s="1"/>
  <c r="BF395" s="1"/>
  <c r="E497" i="3"/>
  <c r="C497"/>
  <c r="BE431" i="13" s="1"/>
  <c r="BF431" s="1"/>
  <c r="E451" i="3"/>
  <c r="C451"/>
  <c r="BE391" i="13" s="1"/>
  <c r="BF391" s="1"/>
  <c r="E513" i="3"/>
  <c r="C513"/>
  <c r="BE447" i="13" s="1"/>
  <c r="BF447" s="1"/>
  <c r="E505" i="3"/>
  <c r="C505"/>
  <c r="BE439" i="13" s="1"/>
  <c r="BF439" s="1"/>
  <c r="E519" i="3"/>
  <c r="C519"/>
  <c r="BE453" i="13" s="1"/>
  <c r="BF453" s="1"/>
  <c r="R35" i="3"/>
  <c r="C35" s="1"/>
  <c r="BE35" i="13" s="1"/>
  <c r="BF35" s="1"/>
  <c r="R31" i="3"/>
  <c r="C31" s="1"/>
  <c r="BE31" i="13" s="1"/>
  <c r="BF31" s="1"/>
  <c r="R27" i="3"/>
  <c r="C27" s="1"/>
  <c r="BE27" i="13" s="1"/>
  <c r="BF27" s="1"/>
  <c r="R23" i="3"/>
  <c r="C23" s="1"/>
  <c r="BE23" i="13" s="1"/>
  <c r="BF23" s="1"/>
  <c r="R19" i="3"/>
  <c r="C19" s="1"/>
  <c r="BE19" i="13" s="1"/>
  <c r="BF19" s="1"/>
  <c r="R15" i="3"/>
  <c r="C15" s="1"/>
  <c r="BE15" i="13" s="1"/>
  <c r="BF15" s="1"/>
  <c r="L172" i="3"/>
  <c r="AF12" i="16" s="1"/>
  <c r="K213" i="3"/>
  <c r="R201"/>
  <c r="R202"/>
  <c r="R203"/>
  <c r="R204"/>
  <c r="O260"/>
  <c r="AG14" i="16" s="1"/>
  <c r="E147" i="3"/>
  <c r="C147"/>
  <c r="BE129" i="13" s="1"/>
  <c r="BF129" s="1"/>
  <c r="E148" i="3"/>
  <c r="C148"/>
  <c r="BE130" i="13" s="1"/>
  <c r="BF130" s="1"/>
  <c r="E155" i="3"/>
  <c r="C155"/>
  <c r="BE137" i="13" s="1"/>
  <c r="BF137" s="1"/>
  <c r="E156" i="3"/>
  <c r="C156"/>
  <c r="BE138" i="13" s="1"/>
  <c r="BF138" s="1"/>
  <c r="E163" i="3"/>
  <c r="C163"/>
  <c r="BE145" i="13" s="1"/>
  <c r="BF145" s="1"/>
  <c r="E164" i="3"/>
  <c r="C164"/>
  <c r="BE146" i="13" s="1"/>
  <c r="BF146" s="1"/>
  <c r="E189" i="3"/>
  <c r="C189"/>
  <c r="BE165" i="13" s="1"/>
  <c r="BF165" s="1"/>
  <c r="E228" i="3"/>
  <c r="C228"/>
  <c r="BE198" i="13" s="1"/>
  <c r="BF198" s="1"/>
  <c r="E243" i="3"/>
  <c r="C243"/>
  <c r="BE213" i="13" s="1"/>
  <c r="BF213" s="1"/>
  <c r="E244" i="3"/>
  <c r="C244"/>
  <c r="BE214" i="13" s="1"/>
  <c r="BF214" s="1"/>
  <c r="E411" i="3"/>
  <c r="C411"/>
  <c r="BE357" i="13" s="1"/>
  <c r="BF357" s="1"/>
  <c r="E412" i="3"/>
  <c r="C412"/>
  <c r="BE358" i="13" s="1"/>
  <c r="BF358" s="1"/>
  <c r="E413" i="3"/>
  <c r="C413"/>
  <c r="BE359" i="13" s="1"/>
  <c r="BF359" s="1"/>
  <c r="E515" i="3"/>
  <c r="C515"/>
  <c r="BE449" i="13" s="1"/>
  <c r="BF449" s="1"/>
  <c r="E493" i="3"/>
  <c r="C493"/>
  <c r="BE427" i="13" s="1"/>
  <c r="BF427" s="1"/>
  <c r="E476" i="3"/>
  <c r="C476"/>
  <c r="BE416" i="13" s="1"/>
  <c r="BF416" s="1"/>
  <c r="E472" i="3"/>
  <c r="C472"/>
  <c r="BE412" i="13" s="1"/>
  <c r="BF412" s="1"/>
  <c r="E468" i="3"/>
  <c r="C468"/>
  <c r="BE408" i="13" s="1"/>
  <c r="BF408" s="1"/>
  <c r="E464" i="3"/>
  <c r="C464"/>
  <c r="BE404" i="13" s="1"/>
  <c r="BF404" s="1"/>
  <c r="E460" i="3"/>
  <c r="C460"/>
  <c r="BE400" i="13" s="1"/>
  <c r="BF400" s="1"/>
  <c r="E456" i="3"/>
  <c r="C456"/>
  <c r="BE396" i="13" s="1"/>
  <c r="BF396" s="1"/>
  <c r="E452" i="3"/>
  <c r="C452"/>
  <c r="BE392" i="13" s="1"/>
  <c r="BF392" s="1"/>
  <c r="E506" i="3"/>
  <c r="C506"/>
  <c r="BE440" i="13" s="1"/>
  <c r="BF440" s="1"/>
  <c r="E502" i="3"/>
  <c r="C502"/>
  <c r="BE436" i="13" s="1"/>
  <c r="BF436" s="1"/>
  <c r="E520" i="3"/>
  <c r="C520"/>
  <c r="BE454" i="13" s="1"/>
  <c r="BF454" s="1"/>
  <c r="R32" i="3"/>
  <c r="C32" s="1"/>
  <c r="BE32" i="13" s="1"/>
  <c r="BF32" s="1"/>
  <c r="R24" i="3"/>
  <c r="C24" s="1"/>
  <c r="BE24" i="13" s="1"/>
  <c r="BF24" s="1"/>
  <c r="R16" i="3"/>
  <c r="C16" s="1"/>
  <c r="BE16" i="13" s="1"/>
  <c r="BF16" s="1"/>
  <c r="R414" i="3"/>
  <c r="R415"/>
  <c r="E516"/>
  <c r="C516"/>
  <c r="BE450" i="13" s="1"/>
  <c r="BF450" s="1"/>
  <c r="E499" i="3"/>
  <c r="C499"/>
  <c r="BE433" i="13" s="1"/>
  <c r="BF433" s="1"/>
  <c r="E507" i="3"/>
  <c r="C507"/>
  <c r="BE441" i="13" s="1"/>
  <c r="BF441" s="1"/>
  <c r="E473" i="3"/>
  <c r="C473"/>
  <c r="BE413" i="13" s="1"/>
  <c r="BF413" s="1"/>
  <c r="E469" i="3"/>
  <c r="C469"/>
  <c r="BE409" i="13" s="1"/>
  <c r="BF409" s="1"/>
  <c r="E465" i="3"/>
  <c r="C465"/>
  <c r="BE405" i="13" s="1"/>
  <c r="BF405" s="1"/>
  <c r="E461" i="3"/>
  <c r="C461"/>
  <c r="BE401" i="13" s="1"/>
  <c r="BF401" s="1"/>
  <c r="E457" i="3"/>
  <c r="C457"/>
  <c r="BE397" i="13" s="1"/>
  <c r="BF397" s="1"/>
  <c r="E453" i="3"/>
  <c r="C453"/>
  <c r="BE393" i="13" s="1"/>
  <c r="BF393" s="1"/>
  <c r="E511" i="3"/>
  <c r="C511"/>
  <c r="BE445" i="13" s="1"/>
  <c r="BF445" s="1"/>
  <c r="E503" i="3"/>
  <c r="C503"/>
  <c r="BE437" i="13" s="1"/>
  <c r="BF437" s="1"/>
  <c r="R28" i="3"/>
  <c r="C28" s="1"/>
  <c r="BE28" i="13" s="1"/>
  <c r="BF28" s="1"/>
  <c r="R20" i="3"/>
  <c r="C20" s="1"/>
  <c r="BE20" i="13" s="1"/>
  <c r="BF20" s="1"/>
  <c r="R141" i="3"/>
  <c r="R142"/>
  <c r="R185"/>
  <c r="R192"/>
  <c r="R194"/>
  <c r="R195"/>
  <c r="R196"/>
  <c r="R209"/>
  <c r="R210"/>
  <c r="R211"/>
  <c r="R212"/>
  <c r="R281"/>
  <c r="R318"/>
  <c r="R319"/>
  <c r="R320"/>
  <c r="R321"/>
  <c r="R322"/>
  <c r="R323"/>
  <c r="R324"/>
  <c r="R325"/>
  <c r="R326"/>
  <c r="R327"/>
  <c r="R328"/>
  <c r="R329"/>
  <c r="R330"/>
  <c r="R331"/>
  <c r="R332"/>
  <c r="R333"/>
  <c r="R334"/>
  <c r="R335"/>
  <c r="R336"/>
  <c r="R337"/>
  <c r="R338"/>
  <c r="R339"/>
  <c r="R340"/>
  <c r="R341"/>
  <c r="R342"/>
  <c r="R343"/>
  <c r="R344"/>
  <c r="R7"/>
  <c r="C7" s="1"/>
  <c r="BE7" i="13" s="1"/>
  <c r="BF7" s="1"/>
  <c r="G171" i="12"/>
  <c r="G173" s="1"/>
  <c r="G175" s="1"/>
  <c r="G209" s="1"/>
  <c r="G211" s="1"/>
  <c r="G213" s="1"/>
  <c r="G247" s="1"/>
  <c r="G249" s="1"/>
  <c r="G251" s="1"/>
  <c r="G285" s="1"/>
  <c r="G287" s="1"/>
  <c r="G289" s="1"/>
  <c r="G323" s="1"/>
  <c r="G325" s="1"/>
  <c r="G327" s="1"/>
  <c r="G361" s="1"/>
  <c r="G363" s="1"/>
  <c r="G365" s="1"/>
  <c r="G399" s="1"/>
  <c r="G401" s="1"/>
  <c r="G403" s="1"/>
  <c r="G437" s="1"/>
  <c r="G439" s="1"/>
  <c r="G441" s="1"/>
  <c r="CT301" i="13"/>
  <c r="CZ301"/>
  <c r="BU301"/>
  <c r="CA301"/>
  <c r="I246" i="12"/>
  <c r="AY191" i="13"/>
  <c r="Z153"/>
  <c r="I206" i="12"/>
  <c r="K225" i="3"/>
  <c r="I269"/>
  <c r="F313"/>
  <c r="H269"/>
  <c r="R12"/>
  <c r="R477"/>
  <c r="R403"/>
  <c r="L392"/>
  <c r="AF17" i="16" s="1"/>
  <c r="H345" i="3"/>
  <c r="L304"/>
  <c r="AF15" i="16" s="1"/>
  <c r="O172" i="3"/>
  <c r="AG12" i="16" s="1"/>
  <c r="O174" i="3"/>
  <c r="Q169"/>
  <c r="K169"/>
  <c r="L174"/>
  <c r="K125"/>
  <c r="K81"/>
  <c r="R10"/>
  <c r="R11"/>
  <c r="R9"/>
  <c r="R8"/>
  <c r="L84"/>
  <c r="AF10" i="16" s="1"/>
  <c r="R51" i="3"/>
  <c r="R52"/>
  <c r="R53"/>
  <c r="R67"/>
  <c r="C67" s="1"/>
  <c r="BE61" i="13" s="1"/>
  <c r="BF61" s="1"/>
  <c r="R68" i="3"/>
  <c r="C68" s="1"/>
  <c r="BE62" i="13" s="1"/>
  <c r="BF62" s="1"/>
  <c r="R69" i="3"/>
  <c r="C69" s="1"/>
  <c r="BE63" i="13" s="1"/>
  <c r="BF63" s="1"/>
  <c r="H169" i="3"/>
  <c r="L216"/>
  <c r="AF13" i="16" s="1"/>
  <c r="R183" i="3"/>
  <c r="R193"/>
  <c r="H257"/>
  <c r="R229"/>
  <c r="R230"/>
  <c r="R237"/>
  <c r="R238"/>
  <c r="R245"/>
  <c r="R246"/>
  <c r="R253"/>
  <c r="R254"/>
  <c r="O304"/>
  <c r="AG15" i="16" s="1"/>
  <c r="R271" i="3"/>
  <c r="R272"/>
  <c r="R273"/>
  <c r="R285"/>
  <c r="R287"/>
  <c r="R288"/>
  <c r="R289"/>
  <c r="R290"/>
  <c r="R291"/>
  <c r="R292"/>
  <c r="R293"/>
  <c r="R294"/>
  <c r="R295"/>
  <c r="R296"/>
  <c r="R297"/>
  <c r="R298"/>
  <c r="R299"/>
  <c r="R300"/>
  <c r="K345"/>
  <c r="O436"/>
  <c r="AG18" i="16" s="1"/>
  <c r="R404" i="3"/>
  <c r="R405"/>
  <c r="R406"/>
  <c r="R420"/>
  <c r="R421"/>
  <c r="R422"/>
  <c r="R423"/>
  <c r="R424"/>
  <c r="R425"/>
  <c r="R426"/>
  <c r="R427"/>
  <c r="R428"/>
  <c r="R429"/>
  <c r="R430"/>
  <c r="R431"/>
  <c r="R432"/>
  <c r="R169"/>
  <c r="R359"/>
  <c r="R360"/>
  <c r="R361"/>
  <c r="R362"/>
  <c r="R363"/>
  <c r="R364"/>
  <c r="R365"/>
  <c r="R366"/>
  <c r="R367"/>
  <c r="R368"/>
  <c r="R369"/>
  <c r="R370"/>
  <c r="R371"/>
  <c r="R372"/>
  <c r="R373"/>
  <c r="R374"/>
  <c r="R375"/>
  <c r="R376"/>
  <c r="R377"/>
  <c r="R378"/>
  <c r="R379"/>
  <c r="R380"/>
  <c r="R381"/>
  <c r="R382"/>
  <c r="R383"/>
  <c r="R384"/>
  <c r="R385"/>
  <c r="R386"/>
  <c r="R387"/>
  <c r="R388"/>
  <c r="L436"/>
  <c r="AF18" i="16" s="1"/>
  <c r="R416" i="3"/>
  <c r="R417"/>
  <c r="R418"/>
  <c r="H81"/>
  <c r="R59"/>
  <c r="C59" s="1"/>
  <c r="BE53" i="13" s="1"/>
  <c r="BF53" s="1"/>
  <c r="R60" i="3"/>
  <c r="C60" s="1"/>
  <c r="BE54" i="13" s="1"/>
  <c r="BF54" s="1"/>
  <c r="R61" i="3"/>
  <c r="C61" s="1"/>
  <c r="BE55" i="13" s="1"/>
  <c r="BF55" s="1"/>
  <c r="N169" i="3"/>
  <c r="H213"/>
  <c r="R190"/>
  <c r="R191"/>
  <c r="L260"/>
  <c r="AF14" i="16" s="1"/>
  <c r="R233" i="3"/>
  <c r="R234"/>
  <c r="R241"/>
  <c r="R242"/>
  <c r="R249"/>
  <c r="R250"/>
  <c r="K301"/>
  <c r="R279"/>
  <c r="R280"/>
  <c r="O348"/>
  <c r="AG16" i="16" s="1"/>
  <c r="R315" i="3"/>
  <c r="R316"/>
  <c r="R317"/>
  <c r="R521"/>
  <c r="O84"/>
  <c r="AG10" i="16" s="1"/>
  <c r="R55" i="3"/>
  <c r="C55" s="1"/>
  <c r="BE49" i="13" s="1"/>
  <c r="BF49" s="1"/>
  <c r="R56" i="3"/>
  <c r="C56" s="1"/>
  <c r="BE50" i="13" s="1"/>
  <c r="BF50" s="1"/>
  <c r="R57" i="3"/>
  <c r="C57" s="1"/>
  <c r="BE51" i="13" s="1"/>
  <c r="BF51" s="1"/>
  <c r="R71" i="3"/>
  <c r="C71" s="1"/>
  <c r="BE65" i="13" s="1"/>
  <c r="BF65" s="1"/>
  <c r="R72" i="3"/>
  <c r="C72" s="1"/>
  <c r="BE66" i="13" s="1"/>
  <c r="BF66" s="1"/>
  <c r="R73" i="3"/>
  <c r="C73" s="1"/>
  <c r="BE67" i="13" s="1"/>
  <c r="BF67" s="1"/>
  <c r="R74" i="3"/>
  <c r="C74" s="1"/>
  <c r="BE68" i="13" s="1"/>
  <c r="BF68" s="1"/>
  <c r="R75" i="3"/>
  <c r="C75" s="1"/>
  <c r="BE69" i="13" s="1"/>
  <c r="BF69" s="1"/>
  <c r="R76" i="3"/>
  <c r="C76" s="1"/>
  <c r="BE70" i="13" s="1"/>
  <c r="BF70" s="1"/>
  <c r="R77" i="3"/>
  <c r="C77" s="1"/>
  <c r="BE71" i="13" s="1"/>
  <c r="BF71" s="1"/>
  <c r="R78" i="3"/>
  <c r="C78" s="1"/>
  <c r="BE72" i="13" s="1"/>
  <c r="BF72" s="1"/>
  <c r="R79" i="3"/>
  <c r="C79" s="1"/>
  <c r="BE73" i="13" s="1"/>
  <c r="BF73" s="1"/>
  <c r="R80" i="3"/>
  <c r="C80" s="1"/>
  <c r="BE74" i="13" s="1"/>
  <c r="BF74" s="1"/>
  <c r="R95" i="3"/>
  <c r="R96"/>
  <c r="R97"/>
  <c r="C97" s="1"/>
  <c r="BE85" i="13" s="1"/>
  <c r="BF85" s="1"/>
  <c r="R98" i="3"/>
  <c r="C98" s="1"/>
  <c r="BE86" i="13" s="1"/>
  <c r="BF86" s="1"/>
  <c r="R99" i="3"/>
  <c r="C99" s="1"/>
  <c r="BE87" i="13" s="1"/>
  <c r="BF87" s="1"/>
  <c r="R100" i="3"/>
  <c r="C100" s="1"/>
  <c r="BE88" i="13" s="1"/>
  <c r="BF88" s="1"/>
  <c r="R101" i="3"/>
  <c r="C101" s="1"/>
  <c r="BE89" i="13" s="1"/>
  <c r="BF89" s="1"/>
  <c r="R102" i="3"/>
  <c r="C102" s="1"/>
  <c r="BE90" i="13" s="1"/>
  <c r="BF90" s="1"/>
  <c r="R103" i="3"/>
  <c r="C103" s="1"/>
  <c r="BE91" i="13" s="1"/>
  <c r="BF91" s="1"/>
  <c r="R104" i="3"/>
  <c r="C104" s="1"/>
  <c r="BE92" i="13" s="1"/>
  <c r="BF92" s="1"/>
  <c r="R105" i="3"/>
  <c r="C105" s="1"/>
  <c r="BE93" i="13" s="1"/>
  <c r="BF93" s="1"/>
  <c r="R106" i="3"/>
  <c r="C106" s="1"/>
  <c r="BE94" i="13" s="1"/>
  <c r="BF94" s="1"/>
  <c r="R107" i="3"/>
  <c r="C107" s="1"/>
  <c r="BE95" i="13" s="1"/>
  <c r="BF95" s="1"/>
  <c r="R108" i="3"/>
  <c r="C108" s="1"/>
  <c r="BE96" i="13" s="1"/>
  <c r="BF96" s="1"/>
  <c r="R109" i="3"/>
  <c r="C109" s="1"/>
  <c r="BE97" i="13" s="1"/>
  <c r="BF97" s="1"/>
  <c r="R110" i="3"/>
  <c r="C110" s="1"/>
  <c r="BE98" i="13" s="1"/>
  <c r="BF98" s="1"/>
  <c r="R112" i="3"/>
  <c r="C112" s="1"/>
  <c r="BE100" i="13" s="1"/>
  <c r="BF100" s="1"/>
  <c r="R113" i="3"/>
  <c r="C113" s="1"/>
  <c r="BE101" i="13" s="1"/>
  <c r="BF101" s="1"/>
  <c r="R114" i="3"/>
  <c r="C114" s="1"/>
  <c r="BE102" i="13" s="1"/>
  <c r="BF102" s="1"/>
  <c r="R116" i="3"/>
  <c r="C116" s="1"/>
  <c r="BE104" i="13" s="1"/>
  <c r="BF104" s="1"/>
  <c r="R117" i="3"/>
  <c r="C117" s="1"/>
  <c r="BE105" i="13" s="1"/>
  <c r="BF105" s="1"/>
  <c r="R118" i="3"/>
  <c r="C118" s="1"/>
  <c r="BE106" i="13" s="1"/>
  <c r="BF106" s="1"/>
  <c r="R120" i="3"/>
  <c r="C120" s="1"/>
  <c r="BE108" i="13" s="1"/>
  <c r="BF108" s="1"/>
  <c r="R121" i="3"/>
  <c r="C121" s="1"/>
  <c r="BE109" i="13" s="1"/>
  <c r="BF109" s="1"/>
  <c r="R122" i="3"/>
  <c r="C122" s="1"/>
  <c r="BE110" i="13" s="1"/>
  <c r="BF110" s="1"/>
  <c r="R123" i="3"/>
  <c r="C123" s="1"/>
  <c r="BE111" i="13" s="1"/>
  <c r="BF111" s="1"/>
  <c r="R124" i="3"/>
  <c r="C124" s="1"/>
  <c r="BE112" i="13" s="1"/>
  <c r="BF112" s="1"/>
  <c r="O216" i="3"/>
  <c r="AG13" i="16" s="1"/>
  <c r="R186" i="3"/>
  <c r="R187"/>
  <c r="R198"/>
  <c r="R199"/>
  <c r="R206"/>
  <c r="R207"/>
  <c r="K257"/>
  <c r="H301"/>
  <c r="R270"/>
  <c r="R275"/>
  <c r="R276"/>
  <c r="R277"/>
  <c r="L348"/>
  <c r="AF16" i="16" s="1"/>
  <c r="H433" i="3"/>
  <c r="R408"/>
  <c r="R409"/>
  <c r="R410"/>
  <c r="N433"/>
  <c r="O438"/>
  <c r="R402"/>
  <c r="Q433"/>
  <c r="L438"/>
  <c r="N389"/>
  <c r="O394"/>
  <c r="R358"/>
  <c r="Q389"/>
  <c r="L394"/>
  <c r="N345"/>
  <c r="O350"/>
  <c r="Q345"/>
  <c r="L350"/>
  <c r="N301"/>
  <c r="O306"/>
  <c r="Q301"/>
  <c r="L306"/>
  <c r="N257"/>
  <c r="O262"/>
  <c r="R226"/>
  <c r="Q257"/>
  <c r="L262"/>
  <c r="N213"/>
  <c r="O218"/>
  <c r="R182"/>
  <c r="Q213"/>
  <c r="L218"/>
  <c r="N125"/>
  <c r="O130"/>
  <c r="R94"/>
  <c r="Q125"/>
  <c r="L130"/>
  <c r="N81"/>
  <c r="O86"/>
  <c r="R50"/>
  <c r="Q81"/>
  <c r="L86"/>
  <c r="BU125" i="13" l="1"/>
  <c r="CA125"/>
  <c r="E409" i="3"/>
  <c r="C409"/>
  <c r="BE355" i="13" s="1"/>
  <c r="BF355" s="1"/>
  <c r="E277" i="3"/>
  <c r="C277"/>
  <c r="BE241" i="13" s="1"/>
  <c r="BF241" s="1"/>
  <c r="E199" i="3"/>
  <c r="C199"/>
  <c r="BE175" i="13" s="1"/>
  <c r="BF175" s="1"/>
  <c r="E410" i="3"/>
  <c r="C410"/>
  <c r="BE356" i="13" s="1"/>
  <c r="BF356" s="1"/>
  <c r="E270" i="3"/>
  <c r="C270"/>
  <c r="BE234" i="13" s="1"/>
  <c r="BF234" s="1"/>
  <c r="E206" i="3"/>
  <c r="C206"/>
  <c r="BE182" i="13" s="1"/>
  <c r="BF182" s="1"/>
  <c r="E186" i="3"/>
  <c r="C186"/>
  <c r="BE162" i="13" s="1"/>
  <c r="BF162" s="1"/>
  <c r="E280" i="3"/>
  <c r="C280"/>
  <c r="BE244" i="13" s="1"/>
  <c r="BF244" s="1"/>
  <c r="E249" i="3"/>
  <c r="C249"/>
  <c r="BE219" i="13" s="1"/>
  <c r="BF219" s="1"/>
  <c r="E233" i="3"/>
  <c r="C233"/>
  <c r="BE203" i="13" s="1"/>
  <c r="BF203" s="1"/>
  <c r="E416" i="3"/>
  <c r="C416"/>
  <c r="BE362" i="13" s="1"/>
  <c r="BF362" s="1"/>
  <c r="E386" i="3"/>
  <c r="C386"/>
  <c r="BE338" i="13" s="1"/>
  <c r="BF338" s="1"/>
  <c r="E382" i="3"/>
  <c r="C382"/>
  <c r="BE334" i="13" s="1"/>
  <c r="BF334" s="1"/>
  <c r="E378" i="3"/>
  <c r="C378"/>
  <c r="BE330" i="13" s="1"/>
  <c r="BF330" s="1"/>
  <c r="E374" i="3"/>
  <c r="C374"/>
  <c r="BE326" i="13" s="1"/>
  <c r="BF326" s="1"/>
  <c r="E370" i="3"/>
  <c r="C370"/>
  <c r="BE322" i="13" s="1"/>
  <c r="BF322" s="1"/>
  <c r="E366" i="3"/>
  <c r="C366"/>
  <c r="BE318" i="13" s="1"/>
  <c r="BF318" s="1"/>
  <c r="E429" i="3"/>
  <c r="C429"/>
  <c r="BE375" i="13" s="1"/>
  <c r="BF375" s="1"/>
  <c r="E425" i="3"/>
  <c r="C425"/>
  <c r="BE371" i="13" s="1"/>
  <c r="BF371" s="1"/>
  <c r="E421" i="3"/>
  <c r="C421"/>
  <c r="BE367" i="13" s="1"/>
  <c r="BF367" s="1"/>
  <c r="E299" i="3"/>
  <c r="C299"/>
  <c r="BE263" i="13" s="1"/>
  <c r="BF263" s="1"/>
  <c r="E295" i="3"/>
  <c r="C295"/>
  <c r="BE259" i="13" s="1"/>
  <c r="BF259" s="1"/>
  <c r="E291" i="3"/>
  <c r="C291"/>
  <c r="BE255" i="13" s="1"/>
  <c r="BF255" s="1"/>
  <c r="E287" i="3"/>
  <c r="C287"/>
  <c r="BE251" i="13" s="1"/>
  <c r="BF251" s="1"/>
  <c r="E246" i="3"/>
  <c r="C246"/>
  <c r="BE216" i="13" s="1"/>
  <c r="BF216" s="1"/>
  <c r="E343" i="3"/>
  <c r="C343"/>
  <c r="BE301" i="13" s="1"/>
  <c r="BF301" s="1"/>
  <c r="E339" i="3"/>
  <c r="C339"/>
  <c r="BE297" i="13" s="1"/>
  <c r="BF297" s="1"/>
  <c r="E335" i="3"/>
  <c r="C335"/>
  <c r="BE293" i="13" s="1"/>
  <c r="BF293" s="1"/>
  <c r="E331" i="3"/>
  <c r="C331"/>
  <c r="BE289" i="13" s="1"/>
  <c r="BF289" s="1"/>
  <c r="E327" i="3"/>
  <c r="C327"/>
  <c r="BE285" i="13" s="1"/>
  <c r="BF285" s="1"/>
  <c r="E323" i="3"/>
  <c r="C323"/>
  <c r="BE281" i="13" s="1"/>
  <c r="BF281" s="1"/>
  <c r="E319" i="3"/>
  <c r="C319"/>
  <c r="BE277" i="13" s="1"/>
  <c r="BF277" s="1"/>
  <c r="E211" i="3"/>
  <c r="C211"/>
  <c r="BE187" i="13" s="1"/>
  <c r="BF187" s="1"/>
  <c r="E195" i="3"/>
  <c r="C195"/>
  <c r="BE171" i="13" s="1"/>
  <c r="BF171" s="1"/>
  <c r="E414" i="3"/>
  <c r="C414"/>
  <c r="BE360" i="13" s="1"/>
  <c r="BF360" s="1"/>
  <c r="E203" i="3"/>
  <c r="C203"/>
  <c r="BE179" i="13" s="1"/>
  <c r="BF179" s="1"/>
  <c r="E275" i="3"/>
  <c r="C275"/>
  <c r="BE239" i="13" s="1"/>
  <c r="BF239" s="1"/>
  <c r="E207" i="3"/>
  <c r="C207"/>
  <c r="BE183" i="13" s="1"/>
  <c r="BF183" s="1"/>
  <c r="E187" i="3"/>
  <c r="C187"/>
  <c r="BE163" i="13" s="1"/>
  <c r="BF163" s="1"/>
  <c r="E250" i="3"/>
  <c r="C250"/>
  <c r="BE220" i="13" s="1"/>
  <c r="BF220" s="1"/>
  <c r="E234" i="3"/>
  <c r="C234"/>
  <c r="BE204" i="13" s="1"/>
  <c r="BF204" s="1"/>
  <c r="E190" i="3"/>
  <c r="C190"/>
  <c r="BE166" i="13" s="1"/>
  <c r="BF166" s="1"/>
  <c r="E417" i="3"/>
  <c r="C417"/>
  <c r="BE363" i="13" s="1"/>
  <c r="BF363" s="1"/>
  <c r="E387" i="3"/>
  <c r="C387"/>
  <c r="BE339" i="13" s="1"/>
  <c r="BF339" s="1"/>
  <c r="E383" i="3"/>
  <c r="C383"/>
  <c r="BE335" i="13" s="1"/>
  <c r="BF335" s="1"/>
  <c r="E379" i="3"/>
  <c r="C379"/>
  <c r="BE331" i="13" s="1"/>
  <c r="BF331" s="1"/>
  <c r="E375" i="3"/>
  <c r="C375"/>
  <c r="BE327" i="13" s="1"/>
  <c r="BF327" s="1"/>
  <c r="E371" i="3"/>
  <c r="C371"/>
  <c r="BE323" i="13" s="1"/>
  <c r="BF323" s="1"/>
  <c r="E367" i="3"/>
  <c r="C367"/>
  <c r="BE319" i="13" s="1"/>
  <c r="BF319" s="1"/>
  <c r="E363" i="3"/>
  <c r="C363"/>
  <c r="BE315" i="13" s="1"/>
  <c r="BF315" s="1"/>
  <c r="E430" i="3"/>
  <c r="C430"/>
  <c r="BE376" i="13" s="1"/>
  <c r="BF376" s="1"/>
  <c r="E426" i="3"/>
  <c r="C426"/>
  <c r="BE372" i="13" s="1"/>
  <c r="BF372" s="1"/>
  <c r="E422" i="3"/>
  <c r="C422"/>
  <c r="BE368" i="13" s="1"/>
  <c r="BF368" s="1"/>
  <c r="E300" i="3"/>
  <c r="C300"/>
  <c r="BE264" i="13" s="1"/>
  <c r="BF264" s="1"/>
  <c r="E296" i="3"/>
  <c r="C296"/>
  <c r="BE260" i="13" s="1"/>
  <c r="BF260" s="1"/>
  <c r="E292" i="3"/>
  <c r="C292"/>
  <c r="BE256" i="13" s="1"/>
  <c r="BF256" s="1"/>
  <c r="E288" i="3"/>
  <c r="C288"/>
  <c r="BE252" i="13" s="1"/>
  <c r="BF252" s="1"/>
  <c r="E253" i="3"/>
  <c r="C253"/>
  <c r="BE223" i="13" s="1"/>
  <c r="BF223" s="1"/>
  <c r="E237" i="3"/>
  <c r="C237"/>
  <c r="BE207" i="13" s="1"/>
  <c r="BF207" s="1"/>
  <c r="E193" i="3"/>
  <c r="C193"/>
  <c r="BE169" i="13" s="1"/>
  <c r="BF169" s="1"/>
  <c r="E344" i="3"/>
  <c r="C344"/>
  <c r="BE302" i="13" s="1"/>
  <c r="BF302" s="1"/>
  <c r="E340" i="3"/>
  <c r="C340"/>
  <c r="BE298" i="13" s="1"/>
  <c r="BF298" s="1"/>
  <c r="E336" i="3"/>
  <c r="C336"/>
  <c r="BE294" i="13" s="1"/>
  <c r="BF294" s="1"/>
  <c r="E332" i="3"/>
  <c r="C332"/>
  <c r="BE290" i="13" s="1"/>
  <c r="BF290" s="1"/>
  <c r="E328" i="3"/>
  <c r="C328"/>
  <c r="BE286" i="13" s="1"/>
  <c r="BF286" s="1"/>
  <c r="E324" i="3"/>
  <c r="C324"/>
  <c r="BE282" i="13" s="1"/>
  <c r="BF282" s="1"/>
  <c r="E320" i="3"/>
  <c r="C320"/>
  <c r="BE278" i="13" s="1"/>
  <c r="BF278" s="1"/>
  <c r="E212" i="3"/>
  <c r="C212"/>
  <c r="BE188" i="13" s="1"/>
  <c r="BF188" s="1"/>
  <c r="E196" i="3"/>
  <c r="C196"/>
  <c r="BE172" i="13" s="1"/>
  <c r="BF172" s="1"/>
  <c r="E185" i="3"/>
  <c r="C185"/>
  <c r="BE161" i="13" s="1"/>
  <c r="BF161" s="1"/>
  <c r="E415" i="3"/>
  <c r="C415"/>
  <c r="BE361" i="13" s="1"/>
  <c r="BF361" s="1"/>
  <c r="E204" i="3"/>
  <c r="C204"/>
  <c r="BE180" i="13" s="1"/>
  <c r="BF180" s="1"/>
  <c r="R213" i="3"/>
  <c r="E408"/>
  <c r="C408"/>
  <c r="BE354" i="13" s="1"/>
  <c r="BF354" s="1"/>
  <c r="E276" i="3"/>
  <c r="C276"/>
  <c r="BE240" i="13" s="1"/>
  <c r="BF240" s="1"/>
  <c r="E198" i="3"/>
  <c r="C198"/>
  <c r="BE174" i="13" s="1"/>
  <c r="BF174" s="1"/>
  <c r="E241" i="3"/>
  <c r="C241"/>
  <c r="BE211" i="13" s="1"/>
  <c r="BF211" s="1"/>
  <c r="E191" i="3"/>
  <c r="C191"/>
  <c r="BE167" i="13" s="1"/>
  <c r="BF167" s="1"/>
  <c r="E418" i="3"/>
  <c r="C418"/>
  <c r="BE364" i="13" s="1"/>
  <c r="BF364" s="1"/>
  <c r="E388" i="3"/>
  <c r="C388"/>
  <c r="BE340" i="13" s="1"/>
  <c r="BF340" s="1"/>
  <c r="E384" i="3"/>
  <c r="C384"/>
  <c r="BE336" i="13" s="1"/>
  <c r="BF336" s="1"/>
  <c r="E380" i="3"/>
  <c r="C380"/>
  <c r="BE332" i="13" s="1"/>
  <c r="BF332" s="1"/>
  <c r="E376" i="3"/>
  <c r="C376"/>
  <c r="BE328" i="13" s="1"/>
  <c r="BF328" s="1"/>
  <c r="E372" i="3"/>
  <c r="C372"/>
  <c r="BE324" i="13" s="1"/>
  <c r="BF324" s="1"/>
  <c r="E368" i="3"/>
  <c r="C368"/>
  <c r="BE320" i="13" s="1"/>
  <c r="BF320" s="1"/>
  <c r="E364" i="3"/>
  <c r="C364"/>
  <c r="BE316" i="13" s="1"/>
  <c r="BF316" s="1"/>
  <c r="E360" i="3"/>
  <c r="C360"/>
  <c r="BE312" i="13" s="1"/>
  <c r="BF312" s="1"/>
  <c r="E431" i="3"/>
  <c r="C431"/>
  <c r="BE377" i="13" s="1"/>
  <c r="BF377" s="1"/>
  <c r="E427" i="3"/>
  <c r="C427"/>
  <c r="BE373" i="13" s="1"/>
  <c r="BF373" s="1"/>
  <c r="E423" i="3"/>
  <c r="C423"/>
  <c r="BE369" i="13" s="1"/>
  <c r="BF369" s="1"/>
  <c r="E406" i="3"/>
  <c r="C406"/>
  <c r="BE352" i="13" s="1"/>
  <c r="BF352" s="1"/>
  <c r="E297" i="3"/>
  <c r="C297"/>
  <c r="BE261" i="13" s="1"/>
  <c r="BF261" s="1"/>
  <c r="E293" i="3"/>
  <c r="C293"/>
  <c r="BE257" i="13" s="1"/>
  <c r="BF257" s="1"/>
  <c r="E289" i="3"/>
  <c r="C289"/>
  <c r="BE253" i="13" s="1"/>
  <c r="BF253" s="1"/>
  <c r="E273" i="3"/>
  <c r="C273"/>
  <c r="BE237" i="13" s="1"/>
  <c r="BF237" s="1"/>
  <c r="E254" i="3"/>
  <c r="C254"/>
  <c r="BE224" i="13" s="1"/>
  <c r="BF224" s="1"/>
  <c r="E238" i="3"/>
  <c r="C238"/>
  <c r="BE208" i="13" s="1"/>
  <c r="BF208" s="1"/>
  <c r="E341" i="3"/>
  <c r="C341"/>
  <c r="BE299" i="13" s="1"/>
  <c r="BF299" s="1"/>
  <c r="E337" i="3"/>
  <c r="C337"/>
  <c r="BE295" i="13" s="1"/>
  <c r="BF295" s="1"/>
  <c r="E333" i="3"/>
  <c r="C333"/>
  <c r="BE291" i="13" s="1"/>
  <c r="BF291" s="1"/>
  <c r="E329" i="3"/>
  <c r="C329"/>
  <c r="BE287" i="13" s="1"/>
  <c r="BF287" s="1"/>
  <c r="E325" i="3"/>
  <c r="C325"/>
  <c r="BE283" i="13" s="1"/>
  <c r="BF283" s="1"/>
  <c r="E321" i="3"/>
  <c r="C321"/>
  <c r="BE279" i="13" s="1"/>
  <c r="BF279" s="1"/>
  <c r="E281" i="3"/>
  <c r="C281"/>
  <c r="BE245" i="13" s="1"/>
  <c r="BF245" s="1"/>
  <c r="E209" i="3"/>
  <c r="C209"/>
  <c r="BE185" i="13" s="1"/>
  <c r="BF185" s="1"/>
  <c r="E192" i="3"/>
  <c r="C192"/>
  <c r="BE168" i="13" s="1"/>
  <c r="BF168" s="1"/>
  <c r="E201" i="3"/>
  <c r="C201"/>
  <c r="BE177" i="13" s="1"/>
  <c r="BF177" s="1"/>
  <c r="E279" i="3"/>
  <c r="C279"/>
  <c r="BE243" i="13" s="1"/>
  <c r="BF243" s="1"/>
  <c r="E242" i="3"/>
  <c r="C242"/>
  <c r="BE212" i="13" s="1"/>
  <c r="BF212" s="1"/>
  <c r="E385" i="3"/>
  <c r="C385"/>
  <c r="BE337" i="13" s="1"/>
  <c r="BF337" s="1"/>
  <c r="E381" i="3"/>
  <c r="C381"/>
  <c r="BE333" i="13" s="1"/>
  <c r="BF333" s="1"/>
  <c r="E377" i="3"/>
  <c r="C377"/>
  <c r="BE329" i="13" s="1"/>
  <c r="BF329" s="1"/>
  <c r="E373" i="3"/>
  <c r="C373"/>
  <c r="BE325" i="13" s="1"/>
  <c r="BF325" s="1"/>
  <c r="E369" i="3"/>
  <c r="C369"/>
  <c r="BE321" i="13" s="1"/>
  <c r="BF321" s="1"/>
  <c r="E365" i="3"/>
  <c r="C365"/>
  <c r="BE317" i="13" s="1"/>
  <c r="BF317" s="1"/>
  <c r="E432" i="3"/>
  <c r="C432"/>
  <c r="BE378" i="13" s="1"/>
  <c r="BF378" s="1"/>
  <c r="E428" i="3"/>
  <c r="C428"/>
  <c r="BE374" i="13" s="1"/>
  <c r="BF374" s="1"/>
  <c r="E424" i="3"/>
  <c r="C424"/>
  <c r="BE370" i="13" s="1"/>
  <c r="BF370" s="1"/>
  <c r="E420" i="3"/>
  <c r="C420"/>
  <c r="BE366" i="13" s="1"/>
  <c r="BF366" s="1"/>
  <c r="E298" i="3"/>
  <c r="C298"/>
  <c r="BE262" i="13" s="1"/>
  <c r="BF262" s="1"/>
  <c r="E294" i="3"/>
  <c r="C294"/>
  <c r="BE258" i="13" s="1"/>
  <c r="BF258" s="1"/>
  <c r="E290" i="3"/>
  <c r="C290"/>
  <c r="BE254" i="13" s="1"/>
  <c r="BF254" s="1"/>
  <c r="E285" i="3"/>
  <c r="C285"/>
  <c r="BE249" i="13" s="1"/>
  <c r="BF249" s="1"/>
  <c r="E245" i="3"/>
  <c r="C245"/>
  <c r="BE215" i="13" s="1"/>
  <c r="BF215" s="1"/>
  <c r="E342" i="3"/>
  <c r="C342"/>
  <c r="BE300" i="13" s="1"/>
  <c r="BF300" s="1"/>
  <c r="E338" i="3"/>
  <c r="C338"/>
  <c r="BE296" i="13" s="1"/>
  <c r="BF296" s="1"/>
  <c r="E334" i="3"/>
  <c r="C334"/>
  <c r="BE292" i="13" s="1"/>
  <c r="BF292" s="1"/>
  <c r="E330" i="3"/>
  <c r="C330"/>
  <c r="BE288" i="13" s="1"/>
  <c r="BF288" s="1"/>
  <c r="E326" i="3"/>
  <c r="C326"/>
  <c r="BE284" i="13" s="1"/>
  <c r="BF284" s="1"/>
  <c r="E322" i="3"/>
  <c r="C322"/>
  <c r="BE280" i="13" s="1"/>
  <c r="BF280" s="1"/>
  <c r="E318" i="3"/>
  <c r="C318"/>
  <c r="BE276" i="13" s="1"/>
  <c r="BF276" s="1"/>
  <c r="E210" i="3"/>
  <c r="C210"/>
  <c r="BE186" i="13" s="1"/>
  <c r="BF186" s="1"/>
  <c r="E194" i="3"/>
  <c r="C194"/>
  <c r="BE170" i="13" s="1"/>
  <c r="BF170" s="1"/>
  <c r="E202" i="3"/>
  <c r="C202"/>
  <c r="BE178" i="13" s="1"/>
  <c r="BF178" s="1"/>
  <c r="I284" i="12"/>
  <c r="AY229" i="13"/>
  <c r="Z191"/>
  <c r="I244" i="12"/>
  <c r="K269" i="3"/>
  <c r="I313"/>
  <c r="F357"/>
  <c r="H313"/>
  <c r="R389"/>
  <c r="R345"/>
  <c r="R301"/>
  <c r="R257"/>
  <c r="R125"/>
  <c r="R81"/>
  <c r="R433"/>
  <c r="I322" i="12" l="1"/>
  <c r="AY267" i="13"/>
  <c r="Z229"/>
  <c r="I282" i="12"/>
  <c r="K313" i="3"/>
  <c r="I357"/>
  <c r="H357"/>
  <c r="F401"/>
  <c r="E25" i="9"/>
  <c r="D25"/>
  <c r="AY305" i="13" l="1"/>
  <c r="I360" i="12"/>
  <c r="Z267" i="13"/>
  <c r="I320" i="12"/>
  <c r="K357" i="3"/>
  <c r="I401"/>
  <c r="F445"/>
  <c r="H401"/>
  <c r="H31" i="9"/>
  <c r="F25"/>
  <c r="G25" s="1"/>
  <c r="I25" s="1"/>
  <c r="I398" i="12" l="1"/>
  <c r="AY343" i="13"/>
  <c r="I358" i="12"/>
  <c r="Z305" i="13"/>
  <c r="K401" i="3"/>
  <c r="I445"/>
  <c r="H445"/>
  <c r="F489"/>
  <c r="H489" s="1"/>
  <c r="I16" i="6"/>
  <c r="B25" i="7"/>
  <c r="Z20" i="6"/>
  <c r="F15" s="1"/>
  <c r="Z18"/>
  <c r="F19" s="1"/>
  <c r="J52"/>
  <c r="AY381" i="13" l="1"/>
  <c r="I436" i="12"/>
  <c r="AY419" i="13" s="1"/>
  <c r="Z343"/>
  <c r="I396" i="12"/>
  <c r="K445" i="3"/>
  <c r="I489"/>
  <c r="K489" s="1"/>
  <c r="F14" i="6"/>
  <c r="F18"/>
  <c r="F13"/>
  <c r="F17"/>
  <c r="F16"/>
  <c r="F20"/>
  <c r="I434" i="12" l="1"/>
  <c r="Z419" i="13" s="1"/>
  <c r="Z381"/>
  <c r="P37" i="3"/>
  <c r="O37"/>
  <c r="M37"/>
  <c r="L37"/>
  <c r="J37"/>
  <c r="I37"/>
  <c r="G37"/>
  <c r="F37"/>
  <c r="Q6"/>
  <c r="O40" s="1"/>
  <c r="AG9" i="16" s="1"/>
  <c r="AG21" s="1"/>
  <c r="N6" i="3"/>
  <c r="K6"/>
  <c r="H6"/>
  <c r="BH18" i="2"/>
  <c r="BH9"/>
  <c r="N1" i="3" l="1"/>
  <c r="AC2"/>
  <c r="R6"/>
  <c r="L40"/>
  <c r="AF9" i="16" s="1"/>
  <c r="AF21" s="1"/>
  <c r="C60"/>
  <c r="C34"/>
  <c r="C9"/>
  <c r="AH10" i="14"/>
  <c r="X37" i="10"/>
  <c r="N397" i="3"/>
  <c r="CF344" i="13" s="1"/>
  <c r="C43" i="16"/>
  <c r="C18"/>
  <c r="C69"/>
  <c r="X33" i="10"/>
  <c r="AH19" i="14"/>
  <c r="O42" i="3"/>
  <c r="H37"/>
  <c r="H5"/>
  <c r="BH10" i="2"/>
  <c r="BI9"/>
  <c r="K5" i="3"/>
  <c r="K37"/>
  <c r="N37"/>
  <c r="L42"/>
  <c r="Q37"/>
  <c r="BG11" i="2"/>
  <c r="BG19"/>
  <c r="BI10"/>
  <c r="BI18"/>
  <c r="F346" i="12" l="1"/>
  <c r="I20" i="6"/>
  <c r="DE344" i="13"/>
  <c r="AD2" i="3"/>
  <c r="AD46" s="1"/>
  <c r="AD90" s="1"/>
  <c r="AC4" i="7"/>
  <c r="C43" i="8"/>
  <c r="C4"/>
  <c r="N45" i="3"/>
  <c r="DE40" i="13" s="1"/>
  <c r="C35" i="16"/>
  <c r="C10"/>
  <c r="C61"/>
  <c r="X25" i="10"/>
  <c r="AH11" i="14"/>
  <c r="AP1" i="13"/>
  <c r="CF2"/>
  <c r="DE2"/>
  <c r="BJ348"/>
  <c r="BJ349"/>
  <c r="BJ350"/>
  <c r="BJ353"/>
  <c r="BJ352"/>
  <c r="BJ351"/>
  <c r="BJ354"/>
  <c r="BJ356"/>
  <c r="BJ357"/>
  <c r="BJ355"/>
  <c r="BJ358"/>
  <c r="BJ359" s="1"/>
  <c r="BJ360" s="1"/>
  <c r="BJ361" s="1"/>
  <c r="BJ362" s="1"/>
  <c r="BJ363" s="1"/>
  <c r="BJ364" s="1"/>
  <c r="BJ365" s="1"/>
  <c r="BJ366" s="1"/>
  <c r="BJ367" s="1"/>
  <c r="BJ368" s="1"/>
  <c r="BJ369" s="1"/>
  <c r="BJ370" s="1"/>
  <c r="BJ371" s="1"/>
  <c r="BJ372" s="1"/>
  <c r="BJ373" s="1"/>
  <c r="BJ374" s="1"/>
  <c r="BJ375" s="1"/>
  <c r="BJ376" s="1"/>
  <c r="BJ377" s="1"/>
  <c r="BJ378" s="1"/>
  <c r="CF40"/>
  <c r="F4" i="12"/>
  <c r="Q1" i="13"/>
  <c r="R37" i="3"/>
  <c r="BI11" i="2"/>
  <c r="BG12"/>
  <c r="BH11"/>
  <c r="BI19"/>
  <c r="BG20"/>
  <c r="BH19"/>
  <c r="AP39" i="13" l="1"/>
  <c r="F42" i="12"/>
  <c r="Q39" i="13"/>
  <c r="BJ6"/>
  <c r="BJ7" s="1"/>
  <c r="AJ12" i="14"/>
  <c r="D11" i="6"/>
  <c r="E2" i="10" s="1"/>
  <c r="Z3" i="13"/>
  <c r="B44" s="1"/>
  <c r="BJ1" i="4"/>
  <c r="N441" i="3"/>
  <c r="C44" i="16"/>
  <c r="C70"/>
  <c r="C19"/>
  <c r="X34" i="10"/>
  <c r="AH20" i="14"/>
  <c r="N89" i="3"/>
  <c r="CF78" i="13" s="1"/>
  <c r="C36" i="16"/>
  <c r="C62"/>
  <c r="C11"/>
  <c r="X26" i="10"/>
  <c r="AH12" i="14"/>
  <c r="AF2" i="3"/>
  <c r="B6"/>
  <c r="V6" s="1"/>
  <c r="U6" s="1"/>
  <c r="D6" s="1"/>
  <c r="C6" s="1"/>
  <c r="BE6" i="13" s="1"/>
  <c r="BF6" s="1"/>
  <c r="DE78"/>
  <c r="F384" i="12"/>
  <c r="DE382" i="13"/>
  <c r="CF382"/>
  <c r="BJ44"/>
  <c r="BJ45" s="1"/>
  <c r="AP77"/>
  <c r="Q77"/>
  <c r="Z6"/>
  <c r="AF46" i="3"/>
  <c r="B50"/>
  <c r="BH20" i="2"/>
  <c r="BI20"/>
  <c r="BG13"/>
  <c r="BH12"/>
  <c r="BI12"/>
  <c r="BJ46" i="13" l="1"/>
  <c r="B7" i="3"/>
  <c r="C7" i="13" s="1"/>
  <c r="BJ8"/>
  <c r="B6"/>
  <c r="B7" s="1"/>
  <c r="F80" i="12"/>
  <c r="D23" i="10"/>
  <c r="E23" s="1"/>
  <c r="K23" s="1"/>
  <c r="C6" i="13"/>
  <c r="AY3"/>
  <c r="BJ1" i="5"/>
  <c r="N485" i="3"/>
  <c r="C71" i="16"/>
  <c r="C20"/>
  <c r="C45"/>
  <c r="X35" i="10"/>
  <c r="AH21" i="14"/>
  <c r="N133" i="3"/>
  <c r="C63" i="16"/>
  <c r="C12"/>
  <c r="C37"/>
  <c r="X27" i="10"/>
  <c r="AH13" i="14"/>
  <c r="C5" s="1"/>
  <c r="AJ14"/>
  <c r="H26" i="6" s="1"/>
  <c r="AO15" i="14"/>
  <c r="AM17"/>
  <c r="G31" i="6" s="1"/>
  <c r="AN15" i="14"/>
  <c r="AK14"/>
  <c r="J26" i="6" s="1"/>
  <c r="AM14" i="14"/>
  <c r="B31" i="6" s="1"/>
  <c r="AJ18" i="14"/>
  <c r="H27" i="6" s="1"/>
  <c r="AK18" i="14"/>
  <c r="J27" i="6" s="1"/>
  <c r="AM16" i="14"/>
  <c r="AM18"/>
  <c r="J31" i="6" s="1"/>
  <c r="BL6" i="13"/>
  <c r="CF6" s="1"/>
  <c r="AB6"/>
  <c r="CK6"/>
  <c r="L47" i="10"/>
  <c r="L46"/>
  <c r="I50"/>
  <c r="M49"/>
  <c r="K49"/>
  <c r="G46"/>
  <c r="C49"/>
  <c r="G48"/>
  <c r="M48"/>
  <c r="L48"/>
  <c r="K50"/>
  <c r="K47"/>
  <c r="M46"/>
  <c r="M50"/>
  <c r="K46"/>
  <c r="C48"/>
  <c r="I48"/>
  <c r="G50"/>
  <c r="G49"/>
  <c r="G47"/>
  <c r="M47"/>
  <c r="L50"/>
  <c r="I49"/>
  <c r="F12"/>
  <c r="G54"/>
  <c r="L49"/>
  <c r="C46"/>
  <c r="I46"/>
  <c r="C47"/>
  <c r="I47"/>
  <c r="C50"/>
  <c r="K48"/>
  <c r="W17"/>
  <c r="G6" i="13"/>
  <c r="J6"/>
  <c r="CF116"/>
  <c r="DE116"/>
  <c r="CK44"/>
  <c r="BL44"/>
  <c r="CD6"/>
  <c r="BY6"/>
  <c r="BJ386"/>
  <c r="BJ387"/>
  <c r="BJ388"/>
  <c r="BJ389"/>
  <c r="BJ390"/>
  <c r="BJ392"/>
  <c r="BJ391"/>
  <c r="BJ393"/>
  <c r="BJ394"/>
  <c r="BJ395" s="1"/>
  <c r="BJ396" s="1"/>
  <c r="BJ397"/>
  <c r="BJ398" s="1"/>
  <c r="BJ399" s="1"/>
  <c r="BJ400" s="1"/>
  <c r="BJ401" s="1"/>
  <c r="BJ402" s="1"/>
  <c r="BJ403" s="1"/>
  <c r="BJ404" s="1"/>
  <c r="BJ405" s="1"/>
  <c r="BJ406" s="1"/>
  <c r="BJ407" s="1"/>
  <c r="BJ408" s="1"/>
  <c r="BJ409" s="1"/>
  <c r="BJ410" s="1"/>
  <c r="BJ411" s="1"/>
  <c r="BJ412" s="1"/>
  <c r="BJ413" s="1"/>
  <c r="BJ414" s="1"/>
  <c r="BJ415" s="1"/>
  <c r="BJ416" s="1"/>
  <c r="DC6"/>
  <c r="CR6"/>
  <c r="CW6"/>
  <c r="DE6"/>
  <c r="CQ6"/>
  <c r="CX6"/>
  <c r="BM6"/>
  <c r="CL6"/>
  <c r="BB6"/>
  <c r="BD6" s="1"/>
  <c r="BG6" s="1"/>
  <c r="BJ82"/>
  <c r="BJ83" s="1"/>
  <c r="F422" i="12"/>
  <c r="CF420" i="13"/>
  <c r="DE420"/>
  <c r="AX7"/>
  <c r="AW7" s="1"/>
  <c r="CK7"/>
  <c r="BL7"/>
  <c r="B8"/>
  <c r="B9" s="1"/>
  <c r="B45"/>
  <c r="AE6"/>
  <c r="AH6"/>
  <c r="AB7"/>
  <c r="AJ7" s="1"/>
  <c r="B8" i="3"/>
  <c r="B9" s="1"/>
  <c r="AF6" i="13"/>
  <c r="Y7"/>
  <c r="X7" s="1"/>
  <c r="V7" i="3"/>
  <c r="U7" s="1"/>
  <c r="D7" s="1"/>
  <c r="AG6" i="13"/>
  <c r="H6"/>
  <c r="B51" i="3"/>
  <c r="AB44" i="13"/>
  <c r="C44"/>
  <c r="V50" i="3"/>
  <c r="U50" s="1"/>
  <c r="D50" s="1"/>
  <c r="C50" s="1"/>
  <c r="BE44" i="13" s="1"/>
  <c r="BF44" s="1"/>
  <c r="AA82"/>
  <c r="AA83" s="1"/>
  <c r="B94" i="3"/>
  <c r="AD134"/>
  <c r="AF90"/>
  <c r="F118" i="12"/>
  <c r="AP115" i="13"/>
  <c r="Q115"/>
  <c r="B82"/>
  <c r="B83" s="1"/>
  <c r="Q343"/>
  <c r="AP343"/>
  <c r="BC6"/>
  <c r="H7"/>
  <c r="G7"/>
  <c r="K7"/>
  <c r="F7"/>
  <c r="J7"/>
  <c r="I7"/>
  <c r="AF7"/>
  <c r="BH13" i="2"/>
  <c r="BI13"/>
  <c r="BG14"/>
  <c r="BI14" s="1"/>
  <c r="AM15" i="14" l="1"/>
  <c r="D31" i="6" s="1"/>
  <c r="AJ16" i="14"/>
  <c r="H25" i="6" s="1"/>
  <c r="AK16" i="14"/>
  <c r="J25" i="6" s="1"/>
  <c r="BR6" i="13"/>
  <c r="BJ84"/>
  <c r="BS6"/>
  <c r="BX6"/>
  <c r="BJ47"/>
  <c r="BJ9"/>
  <c r="N177" i="3"/>
  <c r="C64" i="16"/>
  <c r="C13"/>
  <c r="C38"/>
  <c r="X28" i="10"/>
  <c r="AH14" i="14"/>
  <c r="AI9" i="7"/>
  <c r="S43" i="14"/>
  <c r="E5"/>
  <c r="H48" i="6"/>
  <c r="F13" i="9" s="1"/>
  <c r="O17" i="7"/>
  <c r="F6" i="13"/>
  <c r="L6" s="1"/>
  <c r="I6"/>
  <c r="K6"/>
  <c r="F5" i="14"/>
  <c r="X16" i="10"/>
  <c r="D16"/>
  <c r="K16"/>
  <c r="W16"/>
  <c r="X18"/>
  <c r="Y16"/>
  <c r="Z16"/>
  <c r="B21"/>
  <c r="AJ10" i="14"/>
  <c r="D5"/>
  <c r="N40" i="10"/>
  <c r="N41"/>
  <c r="N42"/>
  <c r="AI6" i="13"/>
  <c r="AJ6"/>
  <c r="AL6" s="1"/>
  <c r="M17" i="7"/>
  <c r="Q17" s="1"/>
  <c r="C48" i="6"/>
  <c r="F12" i="9" s="1"/>
  <c r="AA6" i="13"/>
  <c r="AA7" s="1"/>
  <c r="AA8" s="1"/>
  <c r="AA44"/>
  <c r="BY7"/>
  <c r="BR7"/>
  <c r="CD7"/>
  <c r="BX7"/>
  <c r="CF7"/>
  <c r="BS7"/>
  <c r="BJ424"/>
  <c r="BJ425"/>
  <c r="BJ426"/>
  <c r="BJ427"/>
  <c r="BJ428"/>
  <c r="BJ429"/>
  <c r="BJ430"/>
  <c r="BJ431"/>
  <c r="BJ432"/>
  <c r="BJ433" s="1"/>
  <c r="BJ434" s="1"/>
  <c r="BJ435" s="1"/>
  <c r="BJ436" s="1"/>
  <c r="BJ437" s="1"/>
  <c r="BJ438" s="1"/>
  <c r="BJ439" s="1"/>
  <c r="BJ440" s="1"/>
  <c r="BJ441" s="1"/>
  <c r="BJ442" s="1"/>
  <c r="BJ443" s="1"/>
  <c r="BJ444" s="1"/>
  <c r="BJ445" s="1"/>
  <c r="BJ446" s="1"/>
  <c r="BJ447" s="1"/>
  <c r="BJ448" s="1"/>
  <c r="BJ449" s="1"/>
  <c r="BJ450" s="1"/>
  <c r="BJ451" s="1"/>
  <c r="BJ452" s="1"/>
  <c r="BJ453" s="1"/>
  <c r="BJ454" s="1"/>
  <c r="BT6"/>
  <c r="BV6" s="1"/>
  <c r="BQ7" s="1"/>
  <c r="CD44"/>
  <c r="CE44" s="1"/>
  <c r="BY44"/>
  <c r="BS44"/>
  <c r="BX44"/>
  <c r="CF44"/>
  <c r="BR44"/>
  <c r="BB44"/>
  <c r="BD44" s="1"/>
  <c r="BG44" s="1"/>
  <c r="BM44"/>
  <c r="CL44"/>
  <c r="CY6"/>
  <c r="DA6" s="1"/>
  <c r="CV7" s="1"/>
  <c r="BJ120"/>
  <c r="BL9"/>
  <c r="CK9"/>
  <c r="V8" i="3"/>
  <c r="U8" s="1"/>
  <c r="D8" s="1"/>
  <c r="C8" s="1"/>
  <c r="BE8" i="13" s="1"/>
  <c r="BF8" s="1"/>
  <c r="BL8"/>
  <c r="CK8"/>
  <c r="BL45"/>
  <c r="CK45"/>
  <c r="CE6"/>
  <c r="CG6" s="1"/>
  <c r="CC7" s="1"/>
  <c r="CE7" s="1"/>
  <c r="AB8"/>
  <c r="AG8" s="1"/>
  <c r="CF154"/>
  <c r="DE154"/>
  <c r="BL82"/>
  <c r="CK82"/>
  <c r="CL7"/>
  <c r="BM7"/>
  <c r="CX7"/>
  <c r="DE7"/>
  <c r="DC7"/>
  <c r="CQ7"/>
  <c r="CR7"/>
  <c r="CW7"/>
  <c r="CS6"/>
  <c r="CU6" s="1"/>
  <c r="CP7" s="1"/>
  <c r="DD6"/>
  <c r="DF6" s="1"/>
  <c r="DB7" s="1"/>
  <c r="BZ6"/>
  <c r="CB6" s="1"/>
  <c r="BW7" s="1"/>
  <c r="CQ44"/>
  <c r="DE44"/>
  <c r="DC44"/>
  <c r="CW44"/>
  <c r="CR44"/>
  <c r="CX44"/>
  <c r="B84"/>
  <c r="AA84"/>
  <c r="AA85" s="1"/>
  <c r="AK6"/>
  <c r="B10"/>
  <c r="B46"/>
  <c r="B47" s="1"/>
  <c r="B48" s="1"/>
  <c r="C8"/>
  <c r="J8" s="1"/>
  <c r="BB7"/>
  <c r="AH7"/>
  <c r="AE7"/>
  <c r="AG7"/>
  <c r="AI7"/>
  <c r="AA348"/>
  <c r="AA349" s="1"/>
  <c r="V51" i="3"/>
  <c r="U51" s="1"/>
  <c r="D51" s="1"/>
  <c r="C51" s="1"/>
  <c r="BE45" i="13" s="1"/>
  <c r="BF45" s="1"/>
  <c r="C45"/>
  <c r="B52" i="3"/>
  <c r="AB45" i="13"/>
  <c r="AE44"/>
  <c r="AJ44"/>
  <c r="AI44"/>
  <c r="AG44"/>
  <c r="AH44"/>
  <c r="AF44"/>
  <c r="F156" i="12"/>
  <c r="AP153" i="13"/>
  <c r="Q153"/>
  <c r="AA120"/>
  <c r="AA121" s="1"/>
  <c r="V94" i="3"/>
  <c r="U94" s="1"/>
  <c r="D94" s="1"/>
  <c r="C94" s="1"/>
  <c r="BE82" i="13" s="1"/>
  <c r="BF82" s="1"/>
  <c r="C82"/>
  <c r="B95" i="3"/>
  <c r="AB82" i="13"/>
  <c r="I44"/>
  <c r="H44"/>
  <c r="G44"/>
  <c r="F44"/>
  <c r="K44"/>
  <c r="J44"/>
  <c r="B120"/>
  <c r="AF134" i="3"/>
  <c r="B138"/>
  <c r="AD178"/>
  <c r="B351" i="13"/>
  <c r="B367"/>
  <c r="B358"/>
  <c r="B374"/>
  <c r="B361"/>
  <c r="B377"/>
  <c r="B352"/>
  <c r="B368"/>
  <c r="B363"/>
  <c r="B349"/>
  <c r="B354"/>
  <c r="B370"/>
  <c r="B357"/>
  <c r="B373"/>
  <c r="B364"/>
  <c r="B348"/>
  <c r="B359"/>
  <c r="B375"/>
  <c r="B350"/>
  <c r="B366"/>
  <c r="B353"/>
  <c r="B369"/>
  <c r="B360"/>
  <c r="B376"/>
  <c r="B355"/>
  <c r="B371"/>
  <c r="B362"/>
  <c r="B378"/>
  <c r="B365"/>
  <c r="B356"/>
  <c r="B372"/>
  <c r="Q381"/>
  <c r="AP381"/>
  <c r="V9" i="3"/>
  <c r="U9" s="1"/>
  <c r="D9" s="1"/>
  <c r="C9" s="1"/>
  <c r="BE9" i="13" s="1"/>
  <c r="BF9" s="1"/>
  <c r="C9"/>
  <c r="AB9"/>
  <c r="Y6"/>
  <c r="X6" s="1"/>
  <c r="AX6"/>
  <c r="AW6" s="1"/>
  <c r="AT6"/>
  <c r="T6"/>
  <c r="AS6"/>
  <c r="U6"/>
  <c r="G8"/>
  <c r="K8"/>
  <c r="I8"/>
  <c r="H8"/>
  <c r="B10" i="3"/>
  <c r="BH14" i="2"/>
  <c r="BG15"/>
  <c r="H5" i="14" l="1"/>
  <c r="BJ85" i="13"/>
  <c r="F8"/>
  <c r="AF8"/>
  <c r="AJ8"/>
  <c r="CG7"/>
  <c r="CC8" s="1"/>
  <c r="BT7"/>
  <c r="BV7" s="1"/>
  <c r="BQ8" s="1"/>
  <c r="AE8"/>
  <c r="AH8"/>
  <c r="BC44"/>
  <c r="AA45"/>
  <c r="BJ48"/>
  <c r="AI8"/>
  <c r="BZ7"/>
  <c r="CB7" s="1"/>
  <c r="BW8" s="1"/>
  <c r="BJ49"/>
  <c r="CS7"/>
  <c r="CU7" s="1"/>
  <c r="CP8" s="1"/>
  <c r="BJ10"/>
  <c r="M6"/>
  <c r="DD7"/>
  <c r="DF7" s="1"/>
  <c r="DB8" s="1"/>
  <c r="N221" i="3"/>
  <c r="DE192" i="13" s="1"/>
  <c r="C39" i="16"/>
  <c r="C65"/>
  <c r="C14"/>
  <c r="X29" i="10"/>
  <c r="AH15" i="14"/>
  <c r="AA9" i="13"/>
  <c r="AA10" s="1"/>
  <c r="N43" i="10"/>
  <c r="B61"/>
  <c r="AJ9" i="7"/>
  <c r="F21" i="10"/>
  <c r="CK120" i="13"/>
  <c r="BL120"/>
  <c r="BB82"/>
  <c r="CL82"/>
  <c r="BM82"/>
  <c r="CK46"/>
  <c r="BL46"/>
  <c r="DD44"/>
  <c r="DF44" s="1"/>
  <c r="DB45" s="1"/>
  <c r="BJ158"/>
  <c r="BJ159"/>
  <c r="CF45"/>
  <c r="BS45"/>
  <c r="BR45"/>
  <c r="BX45"/>
  <c r="BY45"/>
  <c r="CD45"/>
  <c r="CQ9"/>
  <c r="CR9"/>
  <c r="CW9"/>
  <c r="CX9"/>
  <c r="DC9"/>
  <c r="DE9"/>
  <c r="CK10"/>
  <c r="BL10"/>
  <c r="CF192"/>
  <c r="BB9"/>
  <c r="BM9"/>
  <c r="CL9"/>
  <c r="DC45"/>
  <c r="CR45"/>
  <c r="DE45"/>
  <c r="CW45"/>
  <c r="CQ45"/>
  <c r="CX45"/>
  <c r="BB8"/>
  <c r="CL8"/>
  <c r="BM8"/>
  <c r="BJ121"/>
  <c r="BS82"/>
  <c r="CD82"/>
  <c r="BR82"/>
  <c r="BX82"/>
  <c r="BY82"/>
  <c r="CF82"/>
  <c r="CF8"/>
  <c r="BS8"/>
  <c r="CD8"/>
  <c r="CE8" s="1"/>
  <c r="BR8"/>
  <c r="BX8"/>
  <c r="BY8"/>
  <c r="CY7"/>
  <c r="DA7" s="1"/>
  <c r="CV8" s="1"/>
  <c r="CG44"/>
  <c r="CC45" s="1"/>
  <c r="CK83"/>
  <c r="BL83"/>
  <c r="BB45"/>
  <c r="BD45" s="1"/>
  <c r="BG45" s="1"/>
  <c r="CL45"/>
  <c r="BM45"/>
  <c r="DC82"/>
  <c r="DD82" s="1"/>
  <c r="CR82"/>
  <c r="CX82"/>
  <c r="DE82"/>
  <c r="CW82"/>
  <c r="CQ82"/>
  <c r="DC8"/>
  <c r="CX8"/>
  <c r="DE8"/>
  <c r="CR8"/>
  <c r="CQ8"/>
  <c r="CW8"/>
  <c r="BY9"/>
  <c r="BR9"/>
  <c r="CD9"/>
  <c r="BX9"/>
  <c r="CF9"/>
  <c r="BS9"/>
  <c r="AV6"/>
  <c r="V6"/>
  <c r="B85"/>
  <c r="AA86"/>
  <c r="AA122"/>
  <c r="AA123" s="1"/>
  <c r="AA350"/>
  <c r="B11"/>
  <c r="B49"/>
  <c r="B50" s="1"/>
  <c r="B51" s="1"/>
  <c r="BD7"/>
  <c r="BG7" s="1"/>
  <c r="BC7"/>
  <c r="AA386"/>
  <c r="AA387"/>
  <c r="AA392"/>
  <c r="AA389"/>
  <c r="AA391" s="1"/>
  <c r="AA388"/>
  <c r="AA390" s="1"/>
  <c r="AA393"/>
  <c r="AA394"/>
  <c r="AA395"/>
  <c r="AA396"/>
  <c r="AA397"/>
  <c r="AA398"/>
  <c r="AA399"/>
  <c r="AA400"/>
  <c r="AA401" s="1"/>
  <c r="AA402" s="1"/>
  <c r="AA403" s="1"/>
  <c r="AA404" s="1"/>
  <c r="AA405"/>
  <c r="AA406" s="1"/>
  <c r="AA407" s="1"/>
  <c r="AA408" s="1"/>
  <c r="AA409" s="1"/>
  <c r="AA410" s="1"/>
  <c r="AA411" s="1"/>
  <c r="AA412" s="1"/>
  <c r="AA413" s="1"/>
  <c r="AA414" s="1"/>
  <c r="AA415" s="1"/>
  <c r="AA416" s="1"/>
  <c r="AX44"/>
  <c r="AW44" s="1"/>
  <c r="Y44"/>
  <c r="X44" s="1"/>
  <c r="B121"/>
  <c r="BC82"/>
  <c r="BD82"/>
  <c r="BG82" s="1"/>
  <c r="AA158"/>
  <c r="J45"/>
  <c r="K45"/>
  <c r="F45"/>
  <c r="G45"/>
  <c r="H45"/>
  <c r="I45"/>
  <c r="AT44"/>
  <c r="AS44"/>
  <c r="U44"/>
  <c r="T44"/>
  <c r="J82"/>
  <c r="I82"/>
  <c r="G82"/>
  <c r="H82"/>
  <c r="K82"/>
  <c r="F82"/>
  <c r="B158"/>
  <c r="AB46"/>
  <c r="C46"/>
  <c r="V52" i="3"/>
  <c r="U52" s="1"/>
  <c r="D52" s="1"/>
  <c r="C52" s="1"/>
  <c r="BE46" i="13" s="1"/>
  <c r="BF46" s="1"/>
  <c r="B53" i="3"/>
  <c r="AF178"/>
  <c r="B182"/>
  <c r="AD222"/>
  <c r="AF82" i="13"/>
  <c r="AJ82"/>
  <c r="AE82"/>
  <c r="AH82"/>
  <c r="AI82"/>
  <c r="AG82"/>
  <c r="F194" i="12"/>
  <c r="Q191" i="13"/>
  <c r="AP191"/>
  <c r="C120"/>
  <c r="B139" i="3"/>
  <c r="AB120" i="13"/>
  <c r="V138" i="3"/>
  <c r="U138" s="1"/>
  <c r="D138" s="1"/>
  <c r="AB83" i="13"/>
  <c r="B96" i="3"/>
  <c r="C83" i="13"/>
  <c r="V95" i="3"/>
  <c r="U95" s="1"/>
  <c r="D95" s="1"/>
  <c r="C95" s="1"/>
  <c r="BE83" i="13" s="1"/>
  <c r="BF83" s="1"/>
  <c r="AE45"/>
  <c r="AG45"/>
  <c r="AH45"/>
  <c r="AI45"/>
  <c r="AJ45"/>
  <c r="AF45"/>
  <c r="B386"/>
  <c r="AP419"/>
  <c r="Q419"/>
  <c r="G9"/>
  <c r="K9"/>
  <c r="F9"/>
  <c r="J9"/>
  <c r="I9"/>
  <c r="H9"/>
  <c r="V10" i="3"/>
  <c r="U10" s="1"/>
  <c r="D10" s="1"/>
  <c r="C10" s="1"/>
  <c r="BE10" i="13" s="1"/>
  <c r="BF10" s="1"/>
  <c r="C10"/>
  <c r="AB10"/>
  <c r="AF9"/>
  <c r="AJ9"/>
  <c r="AE9"/>
  <c r="AI9"/>
  <c r="AH9"/>
  <c r="AG9"/>
  <c r="W6"/>
  <c r="BD9"/>
  <c r="BG9" s="1"/>
  <c r="BC9"/>
  <c r="AU6"/>
  <c r="B11" i="3"/>
  <c r="BI15" i="2"/>
  <c r="BG16"/>
  <c r="BH15"/>
  <c r="BJ161" i="13" l="1"/>
  <c r="BJ160"/>
  <c r="BJ162"/>
  <c r="E138" i="3"/>
  <c r="C138"/>
  <c r="BE120" i="13" s="1"/>
  <c r="BF120" s="1"/>
  <c r="T7"/>
  <c r="U7"/>
  <c r="BJ86"/>
  <c r="CG8"/>
  <c r="CC9" s="1"/>
  <c r="CE9" s="1"/>
  <c r="CG9" s="1"/>
  <c r="CC10" s="1"/>
  <c r="CE45"/>
  <c r="CG45" s="1"/>
  <c r="CC46" s="1"/>
  <c r="BJ50"/>
  <c r="AA46"/>
  <c r="AA47" s="1"/>
  <c r="AA11"/>
  <c r="BJ11"/>
  <c r="N265" i="3"/>
  <c r="C40" i="16"/>
  <c r="C66"/>
  <c r="C15"/>
  <c r="X30" i="10"/>
  <c r="AH16" i="14"/>
  <c r="BC45" i="13"/>
  <c r="BB46"/>
  <c r="BM46"/>
  <c r="CL46"/>
  <c r="BJ196"/>
  <c r="BJ197"/>
  <c r="BJ199"/>
  <c r="BJ198"/>
  <c r="BJ200"/>
  <c r="BJ201"/>
  <c r="BJ202" s="1"/>
  <c r="BJ203"/>
  <c r="BJ204" s="1"/>
  <c r="BJ205" s="1"/>
  <c r="BJ206" s="1"/>
  <c r="BJ207" s="1"/>
  <c r="BJ208" s="1"/>
  <c r="BJ209" s="1"/>
  <c r="BJ210" s="1"/>
  <c r="BJ211" s="1"/>
  <c r="BJ212" s="1"/>
  <c r="BJ213" s="1"/>
  <c r="BJ214" s="1"/>
  <c r="BJ215" s="1"/>
  <c r="BJ216" s="1"/>
  <c r="BJ217" s="1"/>
  <c r="BJ218" s="1"/>
  <c r="BJ219" s="1"/>
  <c r="BJ220" s="1"/>
  <c r="BJ221" s="1"/>
  <c r="BJ222" s="1"/>
  <c r="BJ223" s="1"/>
  <c r="BJ224" s="1"/>
  <c r="BJ225" s="1"/>
  <c r="BJ226" s="1"/>
  <c r="CW120"/>
  <c r="CR120"/>
  <c r="DC120"/>
  <c r="DE120"/>
  <c r="CQ120"/>
  <c r="CX120"/>
  <c r="BB83"/>
  <c r="CL83"/>
  <c r="BM83"/>
  <c r="BB120"/>
  <c r="BM120"/>
  <c r="CL120"/>
  <c r="CK47"/>
  <c r="BL47"/>
  <c r="CW83"/>
  <c r="CR83"/>
  <c r="DC83"/>
  <c r="CX83"/>
  <c r="DE83"/>
  <c r="CQ83"/>
  <c r="DE10"/>
  <c r="CR10"/>
  <c r="CQ10"/>
  <c r="CW10"/>
  <c r="DC10"/>
  <c r="CX10"/>
  <c r="DE46"/>
  <c r="CW46"/>
  <c r="CQ46"/>
  <c r="CX46"/>
  <c r="DC46"/>
  <c r="CR46"/>
  <c r="CF120"/>
  <c r="BS120"/>
  <c r="CD120"/>
  <c r="BY120"/>
  <c r="BR120"/>
  <c r="BX120"/>
  <c r="CS8"/>
  <c r="CU8" s="1"/>
  <c r="CP9" s="1"/>
  <c r="CS9" s="1"/>
  <c r="CU9" s="1"/>
  <c r="CP10" s="1"/>
  <c r="CD83"/>
  <c r="BY83"/>
  <c r="BX83"/>
  <c r="BR83"/>
  <c r="CF83"/>
  <c r="BS83"/>
  <c r="BJ122"/>
  <c r="BC8"/>
  <c r="BD8"/>
  <c r="BG8" s="1"/>
  <c r="BR10"/>
  <c r="BX10"/>
  <c r="CF10"/>
  <c r="BY10"/>
  <c r="CD10"/>
  <c r="BS10"/>
  <c r="CF46"/>
  <c r="BS46"/>
  <c r="BY46"/>
  <c r="CD46"/>
  <c r="BX46"/>
  <c r="BR46"/>
  <c r="DD8"/>
  <c r="DF8" s="1"/>
  <c r="DB9" s="1"/>
  <c r="DD9" s="1"/>
  <c r="DF9" s="1"/>
  <c r="DB10" s="1"/>
  <c r="DF82"/>
  <c r="DB83" s="1"/>
  <c r="DD83" s="1"/>
  <c r="DF83" s="1"/>
  <c r="DB84" s="1"/>
  <c r="BZ8"/>
  <c r="CB8" s="1"/>
  <c r="BW9" s="1"/>
  <c r="BZ9" s="1"/>
  <c r="CB9" s="1"/>
  <c r="BW10" s="1"/>
  <c r="CK11"/>
  <c r="BL11"/>
  <c r="DE230"/>
  <c r="CF230"/>
  <c r="BB10"/>
  <c r="BD10" s="1"/>
  <c r="BG10" s="1"/>
  <c r="BM10"/>
  <c r="CL10"/>
  <c r="CK84"/>
  <c r="BL84"/>
  <c r="CK121"/>
  <c r="BL121"/>
  <c r="CK158"/>
  <c r="BL158"/>
  <c r="CE82"/>
  <c r="CG82" s="1"/>
  <c r="CC83" s="1"/>
  <c r="CY8"/>
  <c r="DA8" s="1"/>
  <c r="CV9" s="1"/>
  <c r="CY9" s="1"/>
  <c r="DA9" s="1"/>
  <c r="CV10" s="1"/>
  <c r="BT8"/>
  <c r="BV8" s="1"/>
  <c r="BQ9" s="1"/>
  <c r="BT9" s="1"/>
  <c r="BV9" s="1"/>
  <c r="BQ10" s="1"/>
  <c r="DD45"/>
  <c r="DF45" s="1"/>
  <c r="DB46" s="1"/>
  <c r="DD46" s="1"/>
  <c r="DF46" s="1"/>
  <c r="DB47" s="1"/>
  <c r="AD7"/>
  <c r="AL7" s="1"/>
  <c r="AV7" s="1"/>
  <c r="AD8" s="1"/>
  <c r="AL8" s="1"/>
  <c r="E7"/>
  <c r="M7" s="1"/>
  <c r="D7"/>
  <c r="L7" s="1"/>
  <c r="V7" s="1"/>
  <c r="D8" s="1"/>
  <c r="L8" s="1"/>
  <c r="AA159"/>
  <c r="B159"/>
  <c r="AA87"/>
  <c r="B86"/>
  <c r="B87" s="1"/>
  <c r="B88" s="1"/>
  <c r="AA124"/>
  <c r="AA12"/>
  <c r="AA351"/>
  <c r="AC7"/>
  <c r="AK7" s="1"/>
  <c r="AU7" s="1"/>
  <c r="AC8" s="1"/>
  <c r="AK8" s="1"/>
  <c r="B12"/>
  <c r="B52"/>
  <c r="B53" s="1"/>
  <c r="B54" s="1"/>
  <c r="B55" s="1"/>
  <c r="B56" s="1"/>
  <c r="B57" s="1"/>
  <c r="B58" s="1"/>
  <c r="B59" s="1"/>
  <c r="B60" s="1"/>
  <c r="B61" s="1"/>
  <c r="B62" s="1"/>
  <c r="B63" s="1"/>
  <c r="B64" s="1"/>
  <c r="B65" s="1"/>
  <c r="B66" s="1"/>
  <c r="B67" s="1"/>
  <c r="B68" s="1"/>
  <c r="B69" s="1"/>
  <c r="B70" s="1"/>
  <c r="B71" s="1"/>
  <c r="B72" s="1"/>
  <c r="B73" s="1"/>
  <c r="B74" s="1"/>
  <c r="AA424"/>
  <c r="G83"/>
  <c r="H83"/>
  <c r="J83"/>
  <c r="I83"/>
  <c r="F83"/>
  <c r="K83"/>
  <c r="K120"/>
  <c r="J120"/>
  <c r="I120"/>
  <c r="F120"/>
  <c r="H120"/>
  <c r="G120"/>
  <c r="AB47"/>
  <c r="V53" i="3"/>
  <c r="U53" s="1"/>
  <c r="D53" s="1"/>
  <c r="C53" s="1"/>
  <c r="BE47" i="13" s="1"/>
  <c r="BF47" s="1"/>
  <c r="B54" i="3"/>
  <c r="C47" i="13"/>
  <c r="B122"/>
  <c r="AX45"/>
  <c r="AW45" s="1"/>
  <c r="Y45"/>
  <c r="X45" s="1"/>
  <c r="BC83"/>
  <c r="BD83"/>
  <c r="BG83" s="1"/>
  <c r="AX121"/>
  <c r="AW121" s="1"/>
  <c r="C121"/>
  <c r="V139" i="3"/>
  <c r="U139" s="1"/>
  <c r="D139" s="1"/>
  <c r="AB121" i="13"/>
  <c r="B140" i="3"/>
  <c r="Y121" i="13"/>
  <c r="X121" s="1"/>
  <c r="C158"/>
  <c r="AB158"/>
  <c r="V182" i="3"/>
  <c r="U182" s="1"/>
  <c r="D182" s="1"/>
  <c r="B183"/>
  <c r="AJ46" i="13"/>
  <c r="AF46"/>
  <c r="AH46"/>
  <c r="AG46"/>
  <c r="AI46"/>
  <c r="AE46"/>
  <c r="AT45"/>
  <c r="T45"/>
  <c r="U45"/>
  <c r="AS45"/>
  <c r="F232" i="12"/>
  <c r="AP229" i="13"/>
  <c r="Q229"/>
  <c r="AE83"/>
  <c r="AJ83"/>
  <c r="AG83"/>
  <c r="AF83"/>
  <c r="AH83"/>
  <c r="AI83"/>
  <c r="AG120"/>
  <c r="AJ120"/>
  <c r="AE120"/>
  <c r="AI120"/>
  <c r="AH120"/>
  <c r="AF120"/>
  <c r="B196"/>
  <c r="B198"/>
  <c r="B197"/>
  <c r="B199" s="1"/>
  <c r="AD266" i="3"/>
  <c r="AF222"/>
  <c r="B226"/>
  <c r="H46" i="13"/>
  <c r="J46"/>
  <c r="F46"/>
  <c r="K46"/>
  <c r="G46"/>
  <c r="I46"/>
  <c r="Y82"/>
  <c r="X82" s="1"/>
  <c r="AX82"/>
  <c r="AW82" s="1"/>
  <c r="V96" i="3"/>
  <c r="U96" s="1"/>
  <c r="D96" s="1"/>
  <c r="C96" s="1"/>
  <c r="BE84" i="13" s="1"/>
  <c r="BF84" s="1"/>
  <c r="C84"/>
  <c r="B97" i="3"/>
  <c r="AB84" i="13"/>
  <c r="BC120"/>
  <c r="BD120"/>
  <c r="BG120" s="1"/>
  <c r="AA202"/>
  <c r="AA196"/>
  <c r="AA197"/>
  <c r="AA199"/>
  <c r="AA201" s="1"/>
  <c r="AA198"/>
  <c r="AA200" s="1"/>
  <c r="AA203"/>
  <c r="AA204"/>
  <c r="AA205"/>
  <c r="AA206"/>
  <c r="AA208"/>
  <c r="AA207"/>
  <c r="AA209"/>
  <c r="AA210" s="1"/>
  <c r="AA211"/>
  <c r="AA212" s="1"/>
  <c r="AA213" s="1"/>
  <c r="AA214"/>
  <c r="AA215" s="1"/>
  <c r="AA216" s="1"/>
  <c r="AA217" s="1"/>
  <c r="AA218" s="1"/>
  <c r="AA219" s="1"/>
  <c r="AA220" s="1"/>
  <c r="AA221" s="1"/>
  <c r="AA222" s="1"/>
  <c r="AA223" s="1"/>
  <c r="AA224" s="1"/>
  <c r="AA225" s="1"/>
  <c r="AA226" s="1"/>
  <c r="BC46"/>
  <c r="BD46"/>
  <c r="BG46" s="1"/>
  <c r="AT82"/>
  <c r="T82"/>
  <c r="U82"/>
  <c r="AS82"/>
  <c r="B123"/>
  <c r="B387"/>
  <c r="B388"/>
  <c r="B441"/>
  <c r="B432"/>
  <c r="B448"/>
  <c r="B435"/>
  <c r="B451"/>
  <c r="B426"/>
  <c r="B442"/>
  <c r="B437"/>
  <c r="B453"/>
  <c r="B428"/>
  <c r="B444"/>
  <c r="B431"/>
  <c r="B447"/>
  <c r="B438"/>
  <c r="B454"/>
  <c r="B433"/>
  <c r="B449"/>
  <c r="B440"/>
  <c r="B424"/>
  <c r="B427"/>
  <c r="B443"/>
  <c r="B434"/>
  <c r="B450"/>
  <c r="B429"/>
  <c r="B445"/>
  <c r="B436"/>
  <c r="B452"/>
  <c r="B439"/>
  <c r="B425"/>
  <c r="B430"/>
  <c r="B446"/>
  <c r="AS9"/>
  <c r="AT9"/>
  <c r="T9"/>
  <c r="U9"/>
  <c r="I10"/>
  <c r="H10"/>
  <c r="G10"/>
  <c r="K10"/>
  <c r="F10"/>
  <c r="J10"/>
  <c r="V11" i="3"/>
  <c r="U11" s="1"/>
  <c r="D11" s="1"/>
  <c r="C11" s="1"/>
  <c r="BE11" i="13" s="1"/>
  <c r="BF11" s="1"/>
  <c r="C11"/>
  <c r="AB11"/>
  <c r="BC10"/>
  <c r="AX9"/>
  <c r="AW9" s="1"/>
  <c r="Y9"/>
  <c r="X9" s="1"/>
  <c r="AF10"/>
  <c r="AJ10"/>
  <c r="AE10"/>
  <c r="AI10"/>
  <c r="AH10"/>
  <c r="AG10"/>
  <c r="B12" i="3"/>
  <c r="BG17" i="2"/>
  <c r="BH16"/>
  <c r="BI16"/>
  <c r="BJ163" i="13" l="1"/>
  <c r="BO120"/>
  <c r="CM120"/>
  <c r="CN120"/>
  <c r="BN120"/>
  <c r="C182" i="3"/>
  <c r="BE158" i="13" s="1"/>
  <c r="BF158" s="1"/>
  <c r="E182" i="3"/>
  <c r="AA48" i="13"/>
  <c r="AA49" s="1"/>
  <c r="CY10"/>
  <c r="DA10" s="1"/>
  <c r="CV11" s="1"/>
  <c r="W7"/>
  <c r="E8" s="1"/>
  <c r="M8" s="1"/>
  <c r="BJ87"/>
  <c r="CE46"/>
  <c r="CG46" s="1"/>
  <c r="CC47" s="1"/>
  <c r="CE83"/>
  <c r="CG83" s="1"/>
  <c r="CC84" s="1"/>
  <c r="DD10"/>
  <c r="DF10" s="1"/>
  <c r="DB11" s="1"/>
  <c r="BJ12"/>
  <c r="BJ13" s="1"/>
  <c r="BJ51"/>
  <c r="AA50"/>
  <c r="N309" i="3"/>
  <c r="C67" i="16"/>
  <c r="C16"/>
  <c r="C41"/>
  <c r="X31" i="10"/>
  <c r="AH17" i="14"/>
  <c r="CS10" i="13"/>
  <c r="CU10" s="1"/>
  <c r="CP11" s="1"/>
  <c r="BT10"/>
  <c r="BV10" s="1"/>
  <c r="BQ11" s="1"/>
  <c r="CK196"/>
  <c r="BL196"/>
  <c r="BB158"/>
  <c r="CL158"/>
  <c r="BM158"/>
  <c r="CK122"/>
  <c r="BL122"/>
  <c r="BB47"/>
  <c r="CL47"/>
  <c r="BM47"/>
  <c r="CX121"/>
  <c r="CR121"/>
  <c r="CQ121"/>
  <c r="CW121"/>
  <c r="DE121"/>
  <c r="DC121"/>
  <c r="CF11"/>
  <c r="BY11"/>
  <c r="CD11"/>
  <c r="BR11"/>
  <c r="BX11"/>
  <c r="BS11"/>
  <c r="CR47"/>
  <c r="CQ47"/>
  <c r="CW47"/>
  <c r="DC47"/>
  <c r="DD47" s="1"/>
  <c r="CX47"/>
  <c r="DE47"/>
  <c r="DD120"/>
  <c r="BL12"/>
  <c r="CK12"/>
  <c r="CF268"/>
  <c r="DE268"/>
  <c r="BB84"/>
  <c r="BD84" s="1"/>
  <c r="BG84" s="1"/>
  <c r="CL84"/>
  <c r="BM84"/>
  <c r="CK159"/>
  <c r="BL159"/>
  <c r="BL48"/>
  <c r="CK48"/>
  <c r="CD121"/>
  <c r="BR121"/>
  <c r="CF121"/>
  <c r="BX121"/>
  <c r="BS121"/>
  <c r="BY121"/>
  <c r="CD47"/>
  <c r="CF47"/>
  <c r="BX47"/>
  <c r="BS47"/>
  <c r="BY47"/>
  <c r="BR47"/>
  <c r="BZ10"/>
  <c r="CB10" s="1"/>
  <c r="BW11" s="1"/>
  <c r="CE10"/>
  <c r="CG10" s="1"/>
  <c r="CC11" s="1"/>
  <c r="BB11"/>
  <c r="CL11"/>
  <c r="BM11"/>
  <c r="BB121"/>
  <c r="BM121"/>
  <c r="CL121"/>
  <c r="CX158"/>
  <c r="CW158"/>
  <c r="CR158"/>
  <c r="DE158"/>
  <c r="CQ158"/>
  <c r="DC158"/>
  <c r="DC84"/>
  <c r="DD84" s="1"/>
  <c r="DE84"/>
  <c r="CQ84"/>
  <c r="CW84"/>
  <c r="CR84"/>
  <c r="CX84"/>
  <c r="BJ234"/>
  <c r="BJ235"/>
  <c r="BJ236"/>
  <c r="Y8"/>
  <c r="X8" s="1"/>
  <c r="AX8"/>
  <c r="AW8" s="1"/>
  <c r="BJ123"/>
  <c r="CE120"/>
  <c r="CK85"/>
  <c r="BL85"/>
  <c r="BX158"/>
  <c r="CD158"/>
  <c r="BR158"/>
  <c r="BS158"/>
  <c r="CF158"/>
  <c r="BY158"/>
  <c r="CF84"/>
  <c r="BR84"/>
  <c r="BX84"/>
  <c r="BS84"/>
  <c r="BY84"/>
  <c r="CD84"/>
  <c r="CQ11"/>
  <c r="CX11"/>
  <c r="CR11"/>
  <c r="CW11"/>
  <c r="DC11"/>
  <c r="DD11" s="1"/>
  <c r="DE11"/>
  <c r="T8"/>
  <c r="V8" s="1"/>
  <c r="D9" s="1"/>
  <c r="L9" s="1"/>
  <c r="U8"/>
  <c r="W8" s="1"/>
  <c r="E9" s="1"/>
  <c r="M9" s="1"/>
  <c r="W9" s="1"/>
  <c r="E10" s="1"/>
  <c r="M10" s="1"/>
  <c r="AT8"/>
  <c r="AV8" s="1"/>
  <c r="AD9" s="1"/>
  <c r="AL9" s="1"/>
  <c r="AS8"/>
  <c r="AU8" s="1"/>
  <c r="AC9" s="1"/>
  <c r="AK9" s="1"/>
  <c r="AU9" s="1"/>
  <c r="AC10" s="1"/>
  <c r="AK10" s="1"/>
  <c r="AA13"/>
  <c r="AA14" s="1"/>
  <c r="B13"/>
  <c r="B14" s="1"/>
  <c r="B15" s="1"/>
  <c r="B16" s="1"/>
  <c r="B17" s="1"/>
  <c r="B18" s="1"/>
  <c r="AA160"/>
  <c r="B160"/>
  <c r="B161" s="1"/>
  <c r="AA88"/>
  <c r="B89"/>
  <c r="B90" s="1"/>
  <c r="AA125"/>
  <c r="AA15"/>
  <c r="AA16" s="1"/>
  <c r="AA352"/>
  <c r="AA425"/>
  <c r="B389"/>
  <c r="B201"/>
  <c r="B200"/>
  <c r="B203"/>
  <c r="B204"/>
  <c r="B202"/>
  <c r="AX46"/>
  <c r="AW46" s="1"/>
  <c r="Y46"/>
  <c r="X46" s="1"/>
  <c r="Y120"/>
  <c r="X120" s="1"/>
  <c r="AX120"/>
  <c r="AW120" s="1"/>
  <c r="Y85"/>
  <c r="X85" s="1"/>
  <c r="V97" i="3"/>
  <c r="U97" s="1"/>
  <c r="D97" s="1"/>
  <c r="C85" i="13"/>
  <c r="AX85"/>
  <c r="AW85" s="1"/>
  <c r="B98" i="3"/>
  <c r="AB85" i="13"/>
  <c r="B234"/>
  <c r="AB159"/>
  <c r="B184" i="3"/>
  <c r="C159" i="13"/>
  <c r="V183" i="3"/>
  <c r="U183" s="1"/>
  <c r="D183" s="1"/>
  <c r="G121" i="13"/>
  <c r="I121"/>
  <c r="J121"/>
  <c r="F121"/>
  <c r="K121"/>
  <c r="H121"/>
  <c r="I47"/>
  <c r="F47"/>
  <c r="J47"/>
  <c r="K47"/>
  <c r="G47"/>
  <c r="H47"/>
  <c r="F270" i="12"/>
  <c r="Q267" i="13"/>
  <c r="AP267"/>
  <c r="T46"/>
  <c r="AS46"/>
  <c r="U46"/>
  <c r="AT46"/>
  <c r="AT120"/>
  <c r="AS120"/>
  <c r="T120"/>
  <c r="U120"/>
  <c r="AF84"/>
  <c r="AH84"/>
  <c r="AG84"/>
  <c r="AI84"/>
  <c r="AE84"/>
  <c r="AJ84"/>
  <c r="B227" i="3"/>
  <c r="C196" i="13"/>
  <c r="V226" i="3"/>
  <c r="U226" s="1"/>
  <c r="D226" s="1"/>
  <c r="AB196" i="13"/>
  <c r="I158"/>
  <c r="G158"/>
  <c r="F158"/>
  <c r="K158"/>
  <c r="J158"/>
  <c r="H158"/>
  <c r="BC121"/>
  <c r="BD121"/>
  <c r="BG121" s="1"/>
  <c r="Y83"/>
  <c r="X83" s="1"/>
  <c r="AX83"/>
  <c r="AW83" s="1"/>
  <c r="AE47"/>
  <c r="AF47"/>
  <c r="AG47"/>
  <c r="AH47"/>
  <c r="AI47"/>
  <c r="AJ47"/>
  <c r="AV9"/>
  <c r="AD10" s="1"/>
  <c r="AL10" s="1"/>
  <c r="BC84"/>
  <c r="AE158"/>
  <c r="AI158"/>
  <c r="AG158"/>
  <c r="AF158"/>
  <c r="AH158"/>
  <c r="AJ158"/>
  <c r="AF121"/>
  <c r="AG121"/>
  <c r="AI121"/>
  <c r="AE121"/>
  <c r="AH121"/>
  <c r="AJ121"/>
  <c r="U83"/>
  <c r="AT83"/>
  <c r="AS83"/>
  <c r="T83"/>
  <c r="BC47"/>
  <c r="BD47"/>
  <c r="BG47" s="1"/>
  <c r="F84"/>
  <c r="G84"/>
  <c r="I84"/>
  <c r="K84"/>
  <c r="H84"/>
  <c r="J84"/>
  <c r="B270" i="3"/>
  <c r="AD310"/>
  <c r="AD354" s="1"/>
  <c r="AF266"/>
  <c r="AA234" i="13"/>
  <c r="BC158"/>
  <c r="BD158"/>
  <c r="BG158" s="1"/>
  <c r="AB122"/>
  <c r="C122"/>
  <c r="V140" i="3"/>
  <c r="U140" s="1"/>
  <c r="D140" s="1"/>
  <c r="B141"/>
  <c r="B124" i="13"/>
  <c r="AX48"/>
  <c r="AW48" s="1"/>
  <c r="Y48"/>
  <c r="X48" s="1"/>
  <c r="C48"/>
  <c r="V54" i="3"/>
  <c r="U54" s="1"/>
  <c r="D54" s="1"/>
  <c r="AB48" i="13"/>
  <c r="B55" i="3"/>
  <c r="B390" i="13"/>
  <c r="B391" s="1"/>
  <c r="B278"/>
  <c r="AS10"/>
  <c r="AT10"/>
  <c r="V9"/>
  <c r="D10" s="1"/>
  <c r="L10" s="1"/>
  <c r="BD11"/>
  <c r="BG11" s="1"/>
  <c r="BC11"/>
  <c r="V12" i="3"/>
  <c r="U12" s="1"/>
  <c r="D12" s="1"/>
  <c r="C12" s="1"/>
  <c r="BE12" i="13" s="1"/>
  <c r="BF12" s="1"/>
  <c r="AB12"/>
  <c r="C12"/>
  <c r="AX10"/>
  <c r="AW10" s="1"/>
  <c r="Y10"/>
  <c r="X10" s="1"/>
  <c r="G11"/>
  <c r="K11"/>
  <c r="F11"/>
  <c r="J11"/>
  <c r="I11"/>
  <c r="H11"/>
  <c r="U10"/>
  <c r="T10"/>
  <c r="AF11"/>
  <c r="AJ11"/>
  <c r="AE11"/>
  <c r="AI11"/>
  <c r="AH11"/>
  <c r="AG11"/>
  <c r="B13" i="3"/>
  <c r="BH17" i="2"/>
  <c r="BI17"/>
  <c r="CE47" i="13" l="1"/>
  <c r="B235"/>
  <c r="BJ237"/>
  <c r="B238"/>
  <c r="BJ238"/>
  <c r="BJ239" s="1"/>
  <c r="B236"/>
  <c r="B237"/>
  <c r="BJ165"/>
  <c r="BJ166" s="1"/>
  <c r="BJ164"/>
  <c r="BO158"/>
  <c r="CM158"/>
  <c r="CN158"/>
  <c r="BN158"/>
  <c r="CO120"/>
  <c r="C140" i="3"/>
  <c r="BE122" i="13" s="1"/>
  <c r="BF122" s="1"/>
  <c r="E140" i="3"/>
  <c r="C226"/>
  <c r="BE196" i="13" s="1"/>
  <c r="BF196" s="1"/>
  <c r="E226" i="3"/>
  <c r="C183"/>
  <c r="BE159" i="13" s="1"/>
  <c r="BF159" s="1"/>
  <c r="E183" i="3"/>
  <c r="BP120" i="13"/>
  <c r="DF47"/>
  <c r="DB48" s="1"/>
  <c r="BJ88"/>
  <c r="BJ89" s="1"/>
  <c r="BJ90"/>
  <c r="BJ91" s="1"/>
  <c r="DF84"/>
  <c r="DB85" s="1"/>
  <c r="CE11"/>
  <c r="CG11" s="1"/>
  <c r="CC12" s="1"/>
  <c r="AA51"/>
  <c r="AA52" s="1"/>
  <c r="BZ11"/>
  <c r="CB11" s="1"/>
  <c r="BW12" s="1"/>
  <c r="BT11"/>
  <c r="BV11" s="1"/>
  <c r="BQ12" s="1"/>
  <c r="BJ52"/>
  <c r="CG47"/>
  <c r="CC48" s="1"/>
  <c r="BJ14"/>
  <c r="C68" i="16"/>
  <c r="C17"/>
  <c r="C42"/>
  <c r="X32" i="10"/>
  <c r="E29" s="1"/>
  <c r="AH18" i="14"/>
  <c r="CY11" i="13"/>
  <c r="DA11" s="1"/>
  <c r="CV12" s="1"/>
  <c r="DF11"/>
  <c r="DB12" s="1"/>
  <c r="CS11"/>
  <c r="CU11" s="1"/>
  <c r="CP12" s="1"/>
  <c r="BB85"/>
  <c r="CL85"/>
  <c r="BM85"/>
  <c r="CE158"/>
  <c r="CG158" s="1"/>
  <c r="CC159" s="1"/>
  <c r="CG120"/>
  <c r="DD158"/>
  <c r="DF158" s="1"/>
  <c r="DB159" s="1"/>
  <c r="CD159"/>
  <c r="BS159"/>
  <c r="BY159"/>
  <c r="CF159"/>
  <c r="BR159"/>
  <c r="BX159"/>
  <c r="CF12"/>
  <c r="BS12"/>
  <c r="CD12"/>
  <c r="BR12"/>
  <c r="BX12"/>
  <c r="BY12"/>
  <c r="DF120"/>
  <c r="CF122"/>
  <c r="BS122"/>
  <c r="BX122"/>
  <c r="BY122"/>
  <c r="CD122"/>
  <c r="BR122"/>
  <c r="CK49"/>
  <c r="BL49"/>
  <c r="BB122"/>
  <c r="BM122"/>
  <c r="CL122"/>
  <c r="BL234"/>
  <c r="CK234"/>
  <c r="BB12"/>
  <c r="CL12"/>
  <c r="BM12"/>
  <c r="CK123"/>
  <c r="BL123"/>
  <c r="BL197"/>
  <c r="CK197"/>
  <c r="CK160"/>
  <c r="BL160"/>
  <c r="DE85"/>
  <c r="CX85"/>
  <c r="CQ85"/>
  <c r="DC85"/>
  <c r="DD85" s="1"/>
  <c r="CW85"/>
  <c r="CR85"/>
  <c r="CF48"/>
  <c r="CD48"/>
  <c r="CE48" s="1"/>
  <c r="BS48"/>
  <c r="BR48"/>
  <c r="BX48"/>
  <c r="BY48"/>
  <c r="CQ12"/>
  <c r="CR12"/>
  <c r="CW12"/>
  <c r="CX12"/>
  <c r="DC12"/>
  <c r="DE12"/>
  <c r="BL13"/>
  <c r="CK13"/>
  <c r="BX85"/>
  <c r="BS85"/>
  <c r="BY85"/>
  <c r="BR85"/>
  <c r="CD85"/>
  <c r="CF85"/>
  <c r="DE48"/>
  <c r="DC48"/>
  <c r="CR48"/>
  <c r="CQ48"/>
  <c r="CX48"/>
  <c r="CW48"/>
  <c r="BJ272"/>
  <c r="BJ273"/>
  <c r="BJ274"/>
  <c r="BJ275"/>
  <c r="BJ276"/>
  <c r="BJ277"/>
  <c r="BJ278" s="1"/>
  <c r="BJ279"/>
  <c r="BJ280"/>
  <c r="BJ281" s="1"/>
  <c r="BJ282" s="1"/>
  <c r="BJ283" s="1"/>
  <c r="BJ284" s="1"/>
  <c r="BJ285" s="1"/>
  <c r="BJ286" s="1"/>
  <c r="BJ287" s="1"/>
  <c r="BJ288" s="1"/>
  <c r="BJ289" s="1"/>
  <c r="BJ290" s="1"/>
  <c r="BJ291" s="1"/>
  <c r="BJ292" s="1"/>
  <c r="BJ293" s="1"/>
  <c r="BJ294" s="1"/>
  <c r="BJ295" s="1"/>
  <c r="BJ296" s="1"/>
  <c r="BJ297" s="1"/>
  <c r="BJ298" s="1"/>
  <c r="BJ299" s="1"/>
  <c r="BJ300" s="1"/>
  <c r="BJ301" s="1"/>
  <c r="BJ302" s="1"/>
  <c r="CW196"/>
  <c r="CQ196"/>
  <c r="CX196"/>
  <c r="DC196"/>
  <c r="DE196"/>
  <c r="CR196"/>
  <c r="BB48"/>
  <c r="CL48"/>
  <c r="BM48"/>
  <c r="BB196"/>
  <c r="CL196"/>
  <c r="BM196"/>
  <c r="BB159"/>
  <c r="CL159"/>
  <c r="BM159"/>
  <c r="CK86"/>
  <c r="BL86"/>
  <c r="BJ124"/>
  <c r="CW159"/>
  <c r="CX159"/>
  <c r="DC159"/>
  <c r="CQ159"/>
  <c r="CR159"/>
  <c r="DE159"/>
  <c r="DC122"/>
  <c r="CQ122"/>
  <c r="DE122"/>
  <c r="CR122"/>
  <c r="CW122"/>
  <c r="CX122"/>
  <c r="CD196"/>
  <c r="CE196" s="1"/>
  <c r="BS196"/>
  <c r="BX196"/>
  <c r="BR196"/>
  <c r="BY196"/>
  <c r="CF196"/>
  <c r="CE84"/>
  <c r="CG84" s="1"/>
  <c r="CC85" s="1"/>
  <c r="CE85" s="1"/>
  <c r="B19"/>
  <c r="B20" s="1"/>
  <c r="B21" s="1"/>
  <c r="B22" s="1"/>
  <c r="B23" s="1"/>
  <c r="B24" s="1"/>
  <c r="B25" s="1"/>
  <c r="B26" s="1"/>
  <c r="B27" s="1"/>
  <c r="B28" s="1"/>
  <c r="B29" s="1"/>
  <c r="B30" s="1"/>
  <c r="B31" s="1"/>
  <c r="B32" s="1"/>
  <c r="B33" s="1"/>
  <c r="B34" s="1"/>
  <c r="B35" s="1"/>
  <c r="B36" s="1"/>
  <c r="B162"/>
  <c r="B163" s="1"/>
  <c r="AA161"/>
  <c r="AA89"/>
  <c r="AA90" s="1"/>
  <c r="AA91" s="1"/>
  <c r="AA92" s="1"/>
  <c r="AA93" s="1"/>
  <c r="AA94" s="1"/>
  <c r="B91"/>
  <c r="B92" s="1"/>
  <c r="AA126"/>
  <c r="AA127" s="1"/>
  <c r="AA128" s="1"/>
  <c r="AA129" s="1"/>
  <c r="AA130" s="1"/>
  <c r="AA131" s="1"/>
  <c r="AA132" s="1"/>
  <c r="AA133" s="1"/>
  <c r="AA134" s="1"/>
  <c r="AA135" s="1"/>
  <c r="AA136" s="1"/>
  <c r="AA137" s="1"/>
  <c r="AA138" s="1"/>
  <c r="AA139" s="1"/>
  <c r="AA140" s="1"/>
  <c r="AA141" s="1"/>
  <c r="AA17"/>
  <c r="AA18" s="1"/>
  <c r="AA19" s="1"/>
  <c r="AA20" s="1"/>
  <c r="AA21" s="1"/>
  <c r="AA22" s="1"/>
  <c r="AA23" s="1"/>
  <c r="AA24" s="1"/>
  <c r="AA25" s="1"/>
  <c r="AA26" s="1"/>
  <c r="AA27" s="1"/>
  <c r="AA28" s="1"/>
  <c r="AA29" s="1"/>
  <c r="AA30" s="1"/>
  <c r="AA31" s="1"/>
  <c r="AA32" s="1"/>
  <c r="AA33" s="1"/>
  <c r="AA34" s="1"/>
  <c r="AA35" s="1"/>
  <c r="AA36" s="1"/>
  <c r="AA353"/>
  <c r="AA354" s="1"/>
  <c r="AA427"/>
  <c r="AA426"/>
  <c r="AA430" s="1"/>
  <c r="AA428"/>
  <c r="AA429" s="1"/>
  <c r="B206"/>
  <c r="B207"/>
  <c r="B205"/>
  <c r="AA235"/>
  <c r="AA236" s="1"/>
  <c r="W10"/>
  <c r="E11" s="1"/>
  <c r="M11" s="1"/>
  <c r="K48"/>
  <c r="G48"/>
  <c r="I48"/>
  <c r="H48"/>
  <c r="J48"/>
  <c r="F48"/>
  <c r="BD122"/>
  <c r="BG122" s="1"/>
  <c r="BC122"/>
  <c r="AX158"/>
  <c r="AW158" s="1"/>
  <c r="Y158"/>
  <c r="X158" s="1"/>
  <c r="B358" i="3"/>
  <c r="AF354"/>
  <c r="AD398"/>
  <c r="AX47" i="13"/>
  <c r="AW47" s="1"/>
  <c r="Y47"/>
  <c r="X47" s="1"/>
  <c r="AI196"/>
  <c r="AH196"/>
  <c r="AF196"/>
  <c r="AE196"/>
  <c r="AG196"/>
  <c r="AJ196"/>
  <c r="AF159"/>
  <c r="AH159"/>
  <c r="AG159"/>
  <c r="AI159"/>
  <c r="AE159"/>
  <c r="AJ159"/>
  <c r="AE85"/>
  <c r="AJ85"/>
  <c r="AG85"/>
  <c r="AI85"/>
  <c r="AF85"/>
  <c r="AH85"/>
  <c r="BC85"/>
  <c r="BD85"/>
  <c r="BG85" s="1"/>
  <c r="N353" i="3"/>
  <c r="BD48" i="13"/>
  <c r="BG48" s="1"/>
  <c r="BC48"/>
  <c r="B142" i="3"/>
  <c r="C123" i="13"/>
  <c r="V141" i="3"/>
  <c r="U141" s="1"/>
  <c r="D141" s="1"/>
  <c r="AB123" i="13"/>
  <c r="U158"/>
  <c r="AS158"/>
  <c r="AT158"/>
  <c r="T158"/>
  <c r="U47"/>
  <c r="U75" s="1"/>
  <c r="Y10" i="16" s="1"/>
  <c r="AS47" i="13"/>
  <c r="AS75" s="1"/>
  <c r="Z10" i="16" s="1"/>
  <c r="AT47" i="13"/>
  <c r="T47"/>
  <c r="T75" s="1"/>
  <c r="X10" i="16" s="1"/>
  <c r="C197" i="13"/>
  <c r="B228" i="3"/>
  <c r="V227"/>
  <c r="U227" s="1"/>
  <c r="D227" s="1"/>
  <c r="AB197" i="13"/>
  <c r="B272"/>
  <c r="B273"/>
  <c r="B274"/>
  <c r="B275" s="1"/>
  <c r="B276"/>
  <c r="B277"/>
  <c r="AB160"/>
  <c r="B185" i="3"/>
  <c r="V184"/>
  <c r="U184" s="1"/>
  <c r="D184" s="1"/>
  <c r="C160" i="13"/>
  <c r="G85"/>
  <c r="H85"/>
  <c r="J85"/>
  <c r="K85"/>
  <c r="I85"/>
  <c r="F85"/>
  <c r="AE48"/>
  <c r="AJ48"/>
  <c r="AF48"/>
  <c r="AH48"/>
  <c r="AG48"/>
  <c r="AI48"/>
  <c r="AE122"/>
  <c r="AJ122"/>
  <c r="AG122"/>
  <c r="AF122"/>
  <c r="AH122"/>
  <c r="AI122"/>
  <c r="Y84"/>
  <c r="X84" s="1"/>
  <c r="AX84"/>
  <c r="AW84" s="1"/>
  <c r="G196"/>
  <c r="K196"/>
  <c r="H196"/>
  <c r="F196"/>
  <c r="I196"/>
  <c r="J196"/>
  <c r="AA272"/>
  <c r="AA273"/>
  <c r="AA274"/>
  <c r="AA277"/>
  <c r="AA278" s="1"/>
  <c r="AA275"/>
  <c r="AA276"/>
  <c r="AA279"/>
  <c r="AA280"/>
  <c r="AA281"/>
  <c r="AA282" s="1"/>
  <c r="AA283" s="1"/>
  <c r="AA284" s="1"/>
  <c r="AA285" s="1"/>
  <c r="AA286" s="1"/>
  <c r="AA287" s="1"/>
  <c r="AA288" s="1"/>
  <c r="AA289" s="1"/>
  <c r="AA290" s="1"/>
  <c r="AA291" s="1"/>
  <c r="AA292" s="1"/>
  <c r="AA293" s="1"/>
  <c r="AA294" s="1"/>
  <c r="AA295" s="1"/>
  <c r="AA296" s="1"/>
  <c r="AA297" s="1"/>
  <c r="AA298" s="1"/>
  <c r="AA299" s="1"/>
  <c r="AA300" s="1"/>
  <c r="AA301" s="1"/>
  <c r="AA302" s="1"/>
  <c r="K159"/>
  <c r="G159"/>
  <c r="I159"/>
  <c r="F159"/>
  <c r="H159"/>
  <c r="J159"/>
  <c r="AT75"/>
  <c r="AA10" i="16" s="1"/>
  <c r="B125" i="13"/>
  <c r="Y49"/>
  <c r="X49" s="1"/>
  <c r="V55" i="3"/>
  <c r="U55" s="1"/>
  <c r="D55" s="1"/>
  <c r="AB49" i="13"/>
  <c r="B56" i="3"/>
  <c r="C49" i="13"/>
  <c r="AX49"/>
  <c r="AW49" s="1"/>
  <c r="H122"/>
  <c r="J122"/>
  <c r="I122"/>
  <c r="F122"/>
  <c r="G122"/>
  <c r="K122"/>
  <c r="AX234"/>
  <c r="AW234" s="1"/>
  <c r="V270" i="3"/>
  <c r="U270" s="1"/>
  <c r="D270" s="1"/>
  <c r="C234" i="13"/>
  <c r="B271" i="3"/>
  <c r="Y234" i="13"/>
  <c r="X234" s="1"/>
  <c r="AB234"/>
  <c r="AT84"/>
  <c r="AT113" s="1"/>
  <c r="AA11" i="16" s="1"/>
  <c r="T84" i="13"/>
  <c r="T113" s="1"/>
  <c r="X11" i="16" s="1"/>
  <c r="AS84" i="13"/>
  <c r="AS113" s="1"/>
  <c r="Z11" i="16" s="1"/>
  <c r="U84" i="13"/>
  <c r="U113" s="1"/>
  <c r="Y11" i="16" s="1"/>
  <c r="BC196" i="13"/>
  <c r="BD196"/>
  <c r="BG196" s="1"/>
  <c r="BD159"/>
  <c r="BG159" s="1"/>
  <c r="BC159"/>
  <c r="AX86"/>
  <c r="AW86" s="1"/>
  <c r="C86"/>
  <c r="B99" i="3"/>
  <c r="AB86" i="13"/>
  <c r="V98" i="3"/>
  <c r="U98" s="1"/>
  <c r="D98" s="1"/>
  <c r="Y86" i="13"/>
  <c r="X86" s="1"/>
  <c r="B279"/>
  <c r="B392"/>
  <c r="B393" s="1"/>
  <c r="AS11"/>
  <c r="AT11"/>
  <c r="V13" i="3"/>
  <c r="U13" s="1"/>
  <c r="D13" s="1"/>
  <c r="C13" i="13"/>
  <c r="AB13"/>
  <c r="Y13"/>
  <c r="X13" s="1"/>
  <c r="AX13"/>
  <c r="AW13" s="1"/>
  <c r="AV10"/>
  <c r="AD11" s="1"/>
  <c r="AL11" s="1"/>
  <c r="AH12"/>
  <c r="AG12"/>
  <c r="AF12"/>
  <c r="AJ12"/>
  <c r="AE12"/>
  <c r="AI12"/>
  <c r="BD12"/>
  <c r="BG12" s="1"/>
  <c r="BC12"/>
  <c r="I12"/>
  <c r="H12"/>
  <c r="G12"/>
  <c r="K12"/>
  <c r="F12"/>
  <c r="J12"/>
  <c r="T11"/>
  <c r="U11"/>
  <c r="AU10"/>
  <c r="AC11" s="1"/>
  <c r="AK11" s="1"/>
  <c r="AU11" s="1"/>
  <c r="AC12" s="1"/>
  <c r="Y11"/>
  <c r="X11" s="1"/>
  <c r="AX11"/>
  <c r="AW11" s="1"/>
  <c r="V10"/>
  <c r="D11" s="1"/>
  <c r="L11" s="1"/>
  <c r="B14" i="3"/>
  <c r="BJ241" i="13" l="1"/>
  <c r="BJ242" s="1"/>
  <c r="BJ243" s="1"/>
  <c r="BJ244" s="1"/>
  <c r="BJ245" s="1"/>
  <c r="BJ246" s="1"/>
  <c r="BJ247" s="1"/>
  <c r="BJ248" s="1"/>
  <c r="BJ249" s="1"/>
  <c r="BJ250" s="1"/>
  <c r="BJ251" s="1"/>
  <c r="BJ252" s="1"/>
  <c r="BJ253" s="1"/>
  <c r="BJ254" s="1"/>
  <c r="BJ255" s="1"/>
  <c r="BJ256" s="1"/>
  <c r="BJ257" s="1"/>
  <c r="BJ258" s="1"/>
  <c r="BJ259" s="1"/>
  <c r="BJ260" s="1"/>
  <c r="BJ261" s="1"/>
  <c r="BJ262" s="1"/>
  <c r="BJ263" s="1"/>
  <c r="BJ264" s="1"/>
  <c r="BJ240"/>
  <c r="B239"/>
  <c r="BJ167"/>
  <c r="BJ168" s="1"/>
  <c r="BJ169" s="1"/>
  <c r="BJ170" s="1"/>
  <c r="BJ171" s="1"/>
  <c r="BJ172" s="1"/>
  <c r="BJ173" s="1"/>
  <c r="BJ174" s="1"/>
  <c r="BJ175" s="1"/>
  <c r="BJ176" s="1"/>
  <c r="BJ177" s="1"/>
  <c r="BJ178" s="1"/>
  <c r="BJ179" s="1"/>
  <c r="BJ180" s="1"/>
  <c r="BJ181" s="1"/>
  <c r="BJ182" s="1"/>
  <c r="BJ183" s="1"/>
  <c r="BJ184" s="1"/>
  <c r="BJ185" s="1"/>
  <c r="BJ186" s="1"/>
  <c r="BJ187" s="1"/>
  <c r="BJ188" s="1"/>
  <c r="B164"/>
  <c r="C227" i="3"/>
  <c r="BE197" i="13" s="1"/>
  <c r="BF197" s="1"/>
  <c r="E227" i="3"/>
  <c r="E141"/>
  <c r="C141"/>
  <c r="BE123" i="13" s="1"/>
  <c r="BF123" s="1"/>
  <c r="BN159"/>
  <c r="CN159"/>
  <c r="CM159"/>
  <c r="BO159"/>
  <c r="CM122"/>
  <c r="BO122"/>
  <c r="BN122"/>
  <c r="CN122"/>
  <c r="BP158"/>
  <c r="C184" i="3"/>
  <c r="BE160" i="13" s="1"/>
  <c r="BF160" s="1"/>
  <c r="E184" i="3"/>
  <c r="CZ120" i="13"/>
  <c r="CT120"/>
  <c r="CA120"/>
  <c r="BU120"/>
  <c r="BO196"/>
  <c r="CM196"/>
  <c r="CN196"/>
  <c r="BN196"/>
  <c r="CO158"/>
  <c r="CE12"/>
  <c r="CG12" s="1"/>
  <c r="CC13" s="1"/>
  <c r="DD48"/>
  <c r="AA53"/>
  <c r="AA54" s="1"/>
  <c r="AA55" s="1"/>
  <c r="CG85"/>
  <c r="CC86" s="1"/>
  <c r="DD12"/>
  <c r="BJ92"/>
  <c r="BJ93" s="1"/>
  <c r="BJ94" s="1"/>
  <c r="BJ95" s="1"/>
  <c r="BJ96" s="1"/>
  <c r="BJ97" s="1"/>
  <c r="BJ98" s="1"/>
  <c r="BJ99" s="1"/>
  <c r="BJ100" s="1"/>
  <c r="BJ101" s="1"/>
  <c r="BJ102" s="1"/>
  <c r="BJ103" s="1"/>
  <c r="BJ104" s="1"/>
  <c r="BJ105" s="1"/>
  <c r="BJ106" s="1"/>
  <c r="BJ107" s="1"/>
  <c r="BJ108" s="1"/>
  <c r="BJ109" s="1"/>
  <c r="BJ110" s="1"/>
  <c r="BJ111" s="1"/>
  <c r="BJ112" s="1"/>
  <c r="BJ53"/>
  <c r="BJ54" s="1"/>
  <c r="BJ15"/>
  <c r="DF85"/>
  <c r="DB86" s="1"/>
  <c r="BZ12"/>
  <c r="CB12" s="1"/>
  <c r="BW13" s="1"/>
  <c r="K34" i="10"/>
  <c r="AL38"/>
  <c r="E32"/>
  <c r="E33"/>
  <c r="E28"/>
  <c r="AO38"/>
  <c r="E34"/>
  <c r="E27"/>
  <c r="E31" s="1"/>
  <c r="AF38"/>
  <c r="E35"/>
  <c r="K33"/>
  <c r="AN38"/>
  <c r="AM38"/>
  <c r="CY12" i="13"/>
  <c r="DA12" s="1"/>
  <c r="CV13" s="1"/>
  <c r="E26" i="10"/>
  <c r="K35"/>
  <c r="E36"/>
  <c r="DF12" i="13"/>
  <c r="DB13" s="1"/>
  <c r="CS12"/>
  <c r="CU12" s="1"/>
  <c r="CP13" s="1"/>
  <c r="K32" i="10"/>
  <c r="CG48" i="13"/>
  <c r="CC49" s="1"/>
  <c r="DF48"/>
  <c r="DB49" s="1"/>
  <c r="BT12"/>
  <c r="BV12" s="1"/>
  <c r="BQ13" s="1"/>
  <c r="CK124"/>
  <c r="BL124"/>
  <c r="CX13"/>
  <c r="DE13"/>
  <c r="DC13"/>
  <c r="CQ13"/>
  <c r="CR13"/>
  <c r="CW13"/>
  <c r="CF160"/>
  <c r="BS160"/>
  <c r="BX160"/>
  <c r="BY160"/>
  <c r="BR160"/>
  <c r="CD160"/>
  <c r="BX123"/>
  <c r="CD123"/>
  <c r="BY123"/>
  <c r="BR123"/>
  <c r="CF123"/>
  <c r="BS123"/>
  <c r="BL198"/>
  <c r="CK198"/>
  <c r="DC86"/>
  <c r="CX86"/>
  <c r="CR86"/>
  <c r="DE86"/>
  <c r="CQ86"/>
  <c r="CW86"/>
  <c r="CF197"/>
  <c r="BR197"/>
  <c r="BY197"/>
  <c r="BX197"/>
  <c r="BS197"/>
  <c r="CD197"/>
  <c r="CX49"/>
  <c r="CQ49"/>
  <c r="CW49"/>
  <c r="CR49"/>
  <c r="DC49"/>
  <c r="DE49"/>
  <c r="CE159"/>
  <c r="CG159" s="1"/>
  <c r="CC160" s="1"/>
  <c r="CK87"/>
  <c r="BL87"/>
  <c r="BB13"/>
  <c r="BM13"/>
  <c r="CL13"/>
  <c r="BB234"/>
  <c r="CL234"/>
  <c r="BM234"/>
  <c r="BB49"/>
  <c r="CL49"/>
  <c r="BM49"/>
  <c r="CF306"/>
  <c r="DE306"/>
  <c r="BB86"/>
  <c r="BD86" s="1"/>
  <c r="BG86" s="1"/>
  <c r="CL86"/>
  <c r="BM86"/>
  <c r="CK161"/>
  <c r="BL161"/>
  <c r="BB197"/>
  <c r="BM197"/>
  <c r="CL197"/>
  <c r="BB123"/>
  <c r="BM123"/>
  <c r="CL123"/>
  <c r="BJ125"/>
  <c r="CD86"/>
  <c r="CE86" s="1"/>
  <c r="BR86"/>
  <c r="BS86"/>
  <c r="BY86"/>
  <c r="CF86"/>
  <c r="BX86"/>
  <c r="DD196"/>
  <c r="DF196" s="1"/>
  <c r="DB197" s="1"/>
  <c r="CW197"/>
  <c r="CQ197"/>
  <c r="CX197"/>
  <c r="DC197"/>
  <c r="CR197"/>
  <c r="DE197"/>
  <c r="BX234"/>
  <c r="CF234"/>
  <c r="BS234"/>
  <c r="CD234"/>
  <c r="BY234"/>
  <c r="BR234"/>
  <c r="BX49"/>
  <c r="CD49"/>
  <c r="CE49" s="1"/>
  <c r="BR49"/>
  <c r="BS49"/>
  <c r="BY49"/>
  <c r="CF49"/>
  <c r="CG196"/>
  <c r="CC197" s="1"/>
  <c r="CE197" s="1"/>
  <c r="CG197" s="1"/>
  <c r="CC198" s="1"/>
  <c r="BJ126"/>
  <c r="DD159"/>
  <c r="DF159" s="1"/>
  <c r="DB160" s="1"/>
  <c r="CK14"/>
  <c r="BL14"/>
  <c r="BL235"/>
  <c r="CK235"/>
  <c r="CK50"/>
  <c r="BL50"/>
  <c r="BB160"/>
  <c r="CL160"/>
  <c r="BM160"/>
  <c r="BL310"/>
  <c r="CK310"/>
  <c r="CD13"/>
  <c r="CE13" s="1"/>
  <c r="BY13"/>
  <c r="CF13"/>
  <c r="BR13"/>
  <c r="BX13"/>
  <c r="BS13"/>
  <c r="DC160"/>
  <c r="CR160"/>
  <c r="DE160"/>
  <c r="CW160"/>
  <c r="CQ160"/>
  <c r="CX160"/>
  <c r="CW123"/>
  <c r="CX123"/>
  <c r="CQ123"/>
  <c r="DC123"/>
  <c r="DE123"/>
  <c r="CR123"/>
  <c r="CW234"/>
  <c r="DC234"/>
  <c r="CR234"/>
  <c r="DE234"/>
  <c r="CX234"/>
  <c r="CQ234"/>
  <c r="DB121"/>
  <c r="CC121"/>
  <c r="AA162"/>
  <c r="B165"/>
  <c r="AA163"/>
  <c r="AA95"/>
  <c r="AA96" s="1"/>
  <c r="AA97" s="1"/>
  <c r="AA98" s="1"/>
  <c r="AA99" s="1"/>
  <c r="AA100" s="1"/>
  <c r="AA101" s="1"/>
  <c r="AA102" s="1"/>
  <c r="AA103" s="1"/>
  <c r="AA104" s="1"/>
  <c r="AA105" s="1"/>
  <c r="AA106" s="1"/>
  <c r="AA107" s="1"/>
  <c r="AA108" s="1"/>
  <c r="AA109" s="1"/>
  <c r="AA110" s="1"/>
  <c r="AA111" s="1"/>
  <c r="AA112" s="1"/>
  <c r="B93"/>
  <c r="B94" s="1"/>
  <c r="AA142"/>
  <c r="AA143" s="1"/>
  <c r="AA144" s="1"/>
  <c r="AA145" s="1"/>
  <c r="AA146" s="1"/>
  <c r="AA147" s="1"/>
  <c r="AA148" s="1"/>
  <c r="AA149" s="1"/>
  <c r="AA150" s="1"/>
  <c r="AA355"/>
  <c r="AA356" s="1"/>
  <c r="AA357" s="1"/>
  <c r="AA358" s="1"/>
  <c r="AA359" s="1"/>
  <c r="AA360" s="1"/>
  <c r="AA361" s="1"/>
  <c r="AA362" s="1"/>
  <c r="AA363" s="1"/>
  <c r="AA364" s="1"/>
  <c r="AA365" s="1"/>
  <c r="AA366" s="1"/>
  <c r="AA367" s="1"/>
  <c r="AA368" s="1"/>
  <c r="AA369" s="1"/>
  <c r="AA370" s="1"/>
  <c r="AA371" s="1"/>
  <c r="AA372" s="1"/>
  <c r="AA373" s="1"/>
  <c r="AA374" s="1"/>
  <c r="AA375" s="1"/>
  <c r="AA376" s="1"/>
  <c r="AA377" s="1"/>
  <c r="AA378" s="1"/>
  <c r="AA431"/>
  <c r="AA432" s="1"/>
  <c r="AA433" s="1"/>
  <c r="AA434" s="1"/>
  <c r="AA435" s="1"/>
  <c r="AA436" s="1"/>
  <c r="AA437" s="1"/>
  <c r="AA438" s="1"/>
  <c r="AA439" s="1"/>
  <c r="AA440" s="1"/>
  <c r="AA441" s="1"/>
  <c r="AA442" s="1"/>
  <c r="AA443" s="1"/>
  <c r="AA444" s="1"/>
  <c r="AA445" s="1"/>
  <c r="AA446" s="1"/>
  <c r="AA447" s="1"/>
  <c r="AA448" s="1"/>
  <c r="AA449" s="1"/>
  <c r="AA450" s="1"/>
  <c r="AA451" s="1"/>
  <c r="AA452" s="1"/>
  <c r="AA453" s="1"/>
  <c r="AA454" s="1"/>
  <c r="B208"/>
  <c r="B209" s="1"/>
  <c r="B210" s="1"/>
  <c r="B211" s="1"/>
  <c r="B212" s="1"/>
  <c r="B213" s="1"/>
  <c r="B214" s="1"/>
  <c r="B215" s="1"/>
  <c r="B216" s="1"/>
  <c r="B217" s="1"/>
  <c r="B218" s="1"/>
  <c r="B219" s="1"/>
  <c r="B220" s="1"/>
  <c r="B221" s="1"/>
  <c r="B222" s="1"/>
  <c r="B223" s="1"/>
  <c r="B224" s="1"/>
  <c r="B225" s="1"/>
  <c r="B226" s="1"/>
  <c r="AA237"/>
  <c r="AA238"/>
  <c r="AA239" s="1"/>
  <c r="BC86"/>
  <c r="Y196"/>
  <c r="X196" s="1"/>
  <c r="AX196"/>
  <c r="AW196" s="1"/>
  <c r="K234"/>
  <c r="F234"/>
  <c r="I234"/>
  <c r="G234"/>
  <c r="J234"/>
  <c r="H234"/>
  <c r="AG49"/>
  <c r="AF49"/>
  <c r="AH49"/>
  <c r="AE49"/>
  <c r="AI49"/>
  <c r="AJ49"/>
  <c r="BC160"/>
  <c r="BD160"/>
  <c r="BG160" s="1"/>
  <c r="C198"/>
  <c r="B229" i="3"/>
  <c r="Y198" i="13"/>
  <c r="X198" s="1"/>
  <c r="AX198"/>
  <c r="AW198" s="1"/>
  <c r="V228" i="3"/>
  <c r="U228" s="1"/>
  <c r="D228" s="1"/>
  <c r="AB198" i="13"/>
  <c r="AG123"/>
  <c r="AI123"/>
  <c r="AH123"/>
  <c r="AE123"/>
  <c r="AF123"/>
  <c r="AJ123"/>
  <c r="K86"/>
  <c r="H86"/>
  <c r="G86"/>
  <c r="I86"/>
  <c r="F86"/>
  <c r="J86"/>
  <c r="AT196"/>
  <c r="AS196"/>
  <c r="T196"/>
  <c r="U196"/>
  <c r="AB235"/>
  <c r="B272" i="3"/>
  <c r="C235" i="13"/>
  <c r="V271" i="3"/>
  <c r="U271" s="1"/>
  <c r="D271" s="1"/>
  <c r="AB50" i="13"/>
  <c r="V56" i="3"/>
  <c r="U56" s="1"/>
  <c r="D56" s="1"/>
  <c r="C50" i="13"/>
  <c r="B57" i="3"/>
  <c r="AX50" i="13"/>
  <c r="AW50" s="1"/>
  <c r="Y50"/>
  <c r="X50" s="1"/>
  <c r="J160"/>
  <c r="K160"/>
  <c r="F160"/>
  <c r="G160"/>
  <c r="I160"/>
  <c r="H160"/>
  <c r="BC197"/>
  <c r="BD197"/>
  <c r="BG197" s="1"/>
  <c r="C124"/>
  <c r="V142" i="3"/>
  <c r="U142" s="1"/>
  <c r="D142" s="1"/>
  <c r="AB124" i="13"/>
  <c r="B143" i="3"/>
  <c r="C310" i="13"/>
  <c r="V358" i="3"/>
  <c r="U358" s="1"/>
  <c r="D358" s="1"/>
  <c r="AB310" i="13"/>
  <c r="B359" i="3"/>
  <c r="AT122" i="13"/>
  <c r="U122"/>
  <c r="AS122"/>
  <c r="T122"/>
  <c r="AB87"/>
  <c r="B100" i="3"/>
  <c r="C87" i="13"/>
  <c r="V99" i="3"/>
  <c r="U99" s="1"/>
  <c r="D99" s="1"/>
  <c r="Y87" i="13"/>
  <c r="X87" s="1"/>
  <c r="AX87"/>
  <c r="AW87" s="1"/>
  <c r="T159"/>
  <c r="AS159"/>
  <c r="AT159"/>
  <c r="U159"/>
  <c r="H49"/>
  <c r="I49"/>
  <c r="F49"/>
  <c r="G49"/>
  <c r="J49"/>
  <c r="K49"/>
  <c r="AI160"/>
  <c r="AJ160"/>
  <c r="AE160"/>
  <c r="AF160"/>
  <c r="AH160"/>
  <c r="AG160"/>
  <c r="AG197"/>
  <c r="AI197"/>
  <c r="AF197"/>
  <c r="AH197"/>
  <c r="AE197"/>
  <c r="AJ197"/>
  <c r="J123"/>
  <c r="G123"/>
  <c r="F123"/>
  <c r="I123"/>
  <c r="K123"/>
  <c r="H123"/>
  <c r="F308" i="12"/>
  <c r="Q305" i="13"/>
  <c r="AP305"/>
  <c r="Y122"/>
  <c r="X122" s="1"/>
  <c r="AX122"/>
  <c r="AW122" s="1"/>
  <c r="B126"/>
  <c r="B127" s="1"/>
  <c r="B128" s="1"/>
  <c r="B129" s="1"/>
  <c r="AG86"/>
  <c r="AI86"/>
  <c r="AF86"/>
  <c r="AH86"/>
  <c r="AE86"/>
  <c r="AJ86"/>
  <c r="AX159"/>
  <c r="AW159" s="1"/>
  <c r="Y159"/>
  <c r="X159" s="1"/>
  <c r="AJ234"/>
  <c r="AF234"/>
  <c r="AE234"/>
  <c r="AH234"/>
  <c r="AI234"/>
  <c r="AG234"/>
  <c r="BD234"/>
  <c r="BG234" s="1"/>
  <c r="BC234"/>
  <c r="BC49"/>
  <c r="BD49"/>
  <c r="BG49" s="1"/>
  <c r="Y161"/>
  <c r="X161" s="1"/>
  <c r="AX161"/>
  <c r="AW161" s="1"/>
  <c r="B186" i="3"/>
  <c r="C161" i="13"/>
  <c r="AB161"/>
  <c r="V185" i="3"/>
  <c r="U185" s="1"/>
  <c r="D185" s="1"/>
  <c r="K197" i="13"/>
  <c r="H197"/>
  <c r="G197"/>
  <c r="I197"/>
  <c r="F197"/>
  <c r="J197"/>
  <c r="BC123"/>
  <c r="BD123"/>
  <c r="BG123" s="1"/>
  <c r="B402" i="3"/>
  <c r="AF398"/>
  <c r="AD442"/>
  <c r="B280" i="13"/>
  <c r="B281"/>
  <c r="B282" s="1"/>
  <c r="B283" s="1"/>
  <c r="B284" s="1"/>
  <c r="B320"/>
  <c r="B394"/>
  <c r="AS12"/>
  <c r="AS37" s="1"/>
  <c r="T12"/>
  <c r="T37" s="1"/>
  <c r="AT12"/>
  <c r="AT37" s="1"/>
  <c r="U12"/>
  <c r="U37" s="1"/>
  <c r="AX12"/>
  <c r="AW12" s="1"/>
  <c r="Y12"/>
  <c r="X12" s="1"/>
  <c r="AK12"/>
  <c r="AV11"/>
  <c r="AD12" s="1"/>
  <c r="AL12" s="1"/>
  <c r="BD13"/>
  <c r="BG13" s="1"/>
  <c r="BC13"/>
  <c r="AE13"/>
  <c r="AI13"/>
  <c r="AH13"/>
  <c r="AG13"/>
  <c r="AF13"/>
  <c r="AJ13"/>
  <c r="W11"/>
  <c r="E12" s="1"/>
  <c r="M12" s="1"/>
  <c r="V14" i="3"/>
  <c r="U14" s="1"/>
  <c r="D14" s="1"/>
  <c r="C14" i="13"/>
  <c r="AB14"/>
  <c r="AX14"/>
  <c r="AW14" s="1"/>
  <c r="Y14"/>
  <c r="X14" s="1"/>
  <c r="V11"/>
  <c r="D12" s="1"/>
  <c r="L12" s="1"/>
  <c r="G13"/>
  <c r="K13"/>
  <c r="F13"/>
  <c r="J13"/>
  <c r="I13"/>
  <c r="H13"/>
  <c r="B15" i="3"/>
  <c r="B241" i="13" l="1"/>
  <c r="B240"/>
  <c r="E30" i="10"/>
  <c r="C358" i="3"/>
  <c r="BE310" i="13" s="1"/>
  <c r="BF310" s="1"/>
  <c r="E358" i="3"/>
  <c r="E142"/>
  <c r="C142"/>
  <c r="BE124" i="13" s="1"/>
  <c r="BF124" s="1"/>
  <c r="C271" i="3"/>
  <c r="BE235" i="13" s="1"/>
  <c r="BF235" s="1"/>
  <c r="E271" i="3"/>
  <c r="CO196" i="13"/>
  <c r="CO122"/>
  <c r="BP159"/>
  <c r="BU158"/>
  <c r="CA158"/>
  <c r="BN197"/>
  <c r="CN197"/>
  <c r="CM197"/>
  <c r="BO197"/>
  <c r="BP196"/>
  <c r="BP122"/>
  <c r="BN123"/>
  <c r="CN123"/>
  <c r="CM123"/>
  <c r="BO123"/>
  <c r="BJ55"/>
  <c r="BJ56" s="1"/>
  <c r="BJ57" s="1"/>
  <c r="BJ58" s="1"/>
  <c r="BJ59" s="1"/>
  <c r="BJ60" s="1"/>
  <c r="BJ61" s="1"/>
  <c r="BJ62" s="1"/>
  <c r="BJ63" s="1"/>
  <c r="BJ64" s="1"/>
  <c r="BJ65" s="1"/>
  <c r="BJ66" s="1"/>
  <c r="BJ67" s="1"/>
  <c r="BJ68" s="1"/>
  <c r="BJ69" s="1"/>
  <c r="BJ70" s="1"/>
  <c r="BJ71" s="1"/>
  <c r="BJ72" s="1"/>
  <c r="BJ73" s="1"/>
  <c r="BJ74" s="1"/>
  <c r="CO159"/>
  <c r="CT158"/>
  <c r="CZ158"/>
  <c r="CM160"/>
  <c r="BO160"/>
  <c r="BO189" s="1"/>
  <c r="BN160"/>
  <c r="CN160"/>
  <c r="CN189" s="1"/>
  <c r="AA56"/>
  <c r="AA57" s="1"/>
  <c r="AA58" s="1"/>
  <c r="CG86"/>
  <c r="CC87" s="1"/>
  <c r="K36" i="10"/>
  <c r="E37"/>
  <c r="BT13" i="13"/>
  <c r="BV13" s="1"/>
  <c r="BQ14" s="1"/>
  <c r="DD13"/>
  <c r="BJ16"/>
  <c r="DD86"/>
  <c r="DD49"/>
  <c r="CE160"/>
  <c r="CG160" s="1"/>
  <c r="CC161" s="1"/>
  <c r="BZ13"/>
  <c r="CB13" s="1"/>
  <c r="BW14" s="1"/>
  <c r="CG13"/>
  <c r="CC14" s="1"/>
  <c r="DF49"/>
  <c r="DB50" s="1"/>
  <c r="CS13"/>
  <c r="CU13" s="1"/>
  <c r="CP14" s="1"/>
  <c r="K37" i="10"/>
  <c r="DF86" i="13"/>
  <c r="DB87" s="1"/>
  <c r="CY13"/>
  <c r="DA13" s="1"/>
  <c r="CV14" s="1"/>
  <c r="CG49"/>
  <c r="CC50" s="1"/>
  <c r="AI25" i="10"/>
  <c r="AI26" s="1"/>
  <c r="AI27" s="1"/>
  <c r="Y9" i="16"/>
  <c r="AJ25" i="10"/>
  <c r="AJ26" s="1"/>
  <c r="AJ27" s="1"/>
  <c r="Z9" i="16"/>
  <c r="BB161" i="13"/>
  <c r="CL161"/>
  <c r="BM161"/>
  <c r="BB87"/>
  <c r="CL87"/>
  <c r="BM87"/>
  <c r="CK311"/>
  <c r="BL311"/>
  <c r="CK125"/>
  <c r="BL125"/>
  <c r="BB50"/>
  <c r="BM50"/>
  <c r="CL50"/>
  <c r="BL236"/>
  <c r="CK236"/>
  <c r="DD121"/>
  <c r="DE310"/>
  <c r="CW310"/>
  <c r="CR310"/>
  <c r="CX310"/>
  <c r="DC310"/>
  <c r="CQ310"/>
  <c r="BS235"/>
  <c r="BR235"/>
  <c r="BY235"/>
  <c r="CD235"/>
  <c r="CF235"/>
  <c r="BX235"/>
  <c r="BX198"/>
  <c r="BY198"/>
  <c r="BR198"/>
  <c r="BS198"/>
  <c r="CD198"/>
  <c r="CF198"/>
  <c r="DD197"/>
  <c r="DF197" s="1"/>
  <c r="DB198" s="1"/>
  <c r="CK15"/>
  <c r="BL15"/>
  <c r="BB14"/>
  <c r="BM14"/>
  <c r="CL14"/>
  <c r="AH25" i="10"/>
  <c r="AH26" s="1"/>
  <c r="AH27" s="1"/>
  <c r="X9" i="16"/>
  <c r="BL348" i="13"/>
  <c r="CK348"/>
  <c r="BL162"/>
  <c r="CK162"/>
  <c r="BB198"/>
  <c r="BM198"/>
  <c r="CL198"/>
  <c r="DD234"/>
  <c r="DF234" s="1"/>
  <c r="DB235" s="1"/>
  <c r="CW235"/>
  <c r="DE235"/>
  <c r="CR235"/>
  <c r="DC235"/>
  <c r="CX235"/>
  <c r="CQ235"/>
  <c r="BJ310"/>
  <c r="BJ311"/>
  <c r="BJ312"/>
  <c r="BJ313"/>
  <c r="BJ314" s="1"/>
  <c r="BJ315"/>
  <c r="BJ316" s="1"/>
  <c r="BJ317" s="1"/>
  <c r="BJ318"/>
  <c r="BJ319" s="1"/>
  <c r="BJ320"/>
  <c r="BJ321" s="1"/>
  <c r="BJ322" s="1"/>
  <c r="BJ323" s="1"/>
  <c r="BJ324" s="1"/>
  <c r="BJ325" s="1"/>
  <c r="BJ326" s="1"/>
  <c r="BJ327" s="1"/>
  <c r="BJ328" s="1"/>
  <c r="BJ329" s="1"/>
  <c r="BJ330" s="1"/>
  <c r="BJ331" s="1"/>
  <c r="BJ332" s="1"/>
  <c r="BJ333" s="1"/>
  <c r="BJ334" s="1"/>
  <c r="BJ335" s="1"/>
  <c r="BJ336" s="1"/>
  <c r="BJ337" s="1"/>
  <c r="BJ338" s="1"/>
  <c r="BJ339" s="1"/>
  <c r="BJ340" s="1"/>
  <c r="DC198"/>
  <c r="DE198"/>
  <c r="CR198"/>
  <c r="CQ198"/>
  <c r="CX198"/>
  <c r="CW198"/>
  <c r="DD160"/>
  <c r="DF160" s="1"/>
  <c r="DB161" s="1"/>
  <c r="AK25" i="10"/>
  <c r="AK26" s="1"/>
  <c r="AK27" s="1"/>
  <c r="AK38" s="1"/>
  <c r="AA9" i="16"/>
  <c r="CK88" i="13"/>
  <c r="BL88"/>
  <c r="BB310"/>
  <c r="CL310"/>
  <c r="BM310"/>
  <c r="BB124"/>
  <c r="BM124"/>
  <c r="CL124"/>
  <c r="CK51"/>
  <c r="BL51"/>
  <c r="BB235"/>
  <c r="BM235"/>
  <c r="CL235"/>
  <c r="BL199"/>
  <c r="CK199"/>
  <c r="CE121"/>
  <c r="DE50"/>
  <c r="CW50"/>
  <c r="DC50"/>
  <c r="DD50" s="1"/>
  <c r="CR50"/>
  <c r="CX50"/>
  <c r="CQ50"/>
  <c r="DE14"/>
  <c r="CR14"/>
  <c r="CQ14"/>
  <c r="CW14"/>
  <c r="DC14"/>
  <c r="CX14"/>
  <c r="CE234"/>
  <c r="CG234" s="1"/>
  <c r="CC235" s="1"/>
  <c r="CE235" s="1"/>
  <c r="CW161"/>
  <c r="CX161"/>
  <c r="CQ161"/>
  <c r="DC161"/>
  <c r="DE161"/>
  <c r="CR161"/>
  <c r="CX87"/>
  <c r="DC87"/>
  <c r="DD87" s="1"/>
  <c r="CW87"/>
  <c r="DE87"/>
  <c r="CQ87"/>
  <c r="CR87"/>
  <c r="DC124"/>
  <c r="DE124"/>
  <c r="CR124"/>
  <c r="CW124"/>
  <c r="CQ124"/>
  <c r="CX124"/>
  <c r="BJ127"/>
  <c r="CD310"/>
  <c r="CE310" s="1"/>
  <c r="BS310"/>
  <c r="CF310"/>
  <c r="BX310"/>
  <c r="BY310"/>
  <c r="BR310"/>
  <c r="CF50"/>
  <c r="BS50"/>
  <c r="BR50"/>
  <c r="BX50"/>
  <c r="CD50"/>
  <c r="CE50" s="1"/>
  <c r="CG50" s="1"/>
  <c r="CC51" s="1"/>
  <c r="BY50"/>
  <c r="CD14"/>
  <c r="CE14" s="1"/>
  <c r="BR14"/>
  <c r="BX14"/>
  <c r="BY14"/>
  <c r="CF14"/>
  <c r="BS14"/>
  <c r="BY161"/>
  <c r="BS161"/>
  <c r="BR161"/>
  <c r="CD161"/>
  <c r="CE161" s="1"/>
  <c r="CF161"/>
  <c r="BX161"/>
  <c r="BR87"/>
  <c r="BY87"/>
  <c r="CD87"/>
  <c r="CE87" s="1"/>
  <c r="BS87"/>
  <c r="BX87"/>
  <c r="CF87"/>
  <c r="CF124"/>
  <c r="BR124"/>
  <c r="BX124"/>
  <c r="CD124"/>
  <c r="BS124"/>
  <c r="BY124"/>
  <c r="CE198"/>
  <c r="CG198" s="1"/>
  <c r="CC199" s="1"/>
  <c r="DF13"/>
  <c r="DB14" s="1"/>
  <c r="K26" i="10"/>
  <c r="AH38"/>
  <c r="K27"/>
  <c r="AI38"/>
  <c r="AJ38"/>
  <c r="K28"/>
  <c r="AA165" i="13"/>
  <c r="AA164"/>
  <c r="AA166" s="1"/>
  <c r="AA167" s="1"/>
  <c r="B166"/>
  <c r="B167" s="1"/>
  <c r="B168" s="1"/>
  <c r="B169" s="1"/>
  <c r="B170" s="1"/>
  <c r="B171" s="1"/>
  <c r="B172" s="1"/>
  <c r="B173" s="1"/>
  <c r="B174" s="1"/>
  <c r="B175" s="1"/>
  <c r="B176" s="1"/>
  <c r="B177" s="1"/>
  <c r="B178" s="1"/>
  <c r="B179" s="1"/>
  <c r="B180" s="1"/>
  <c r="B181" s="1"/>
  <c r="B182" s="1"/>
  <c r="B183" s="1"/>
  <c r="B184" s="1"/>
  <c r="B185" s="1"/>
  <c r="B186" s="1"/>
  <c r="B187" s="1"/>
  <c r="B188" s="1"/>
  <c r="B95"/>
  <c r="B96" s="1"/>
  <c r="AV12"/>
  <c r="AD13" s="1"/>
  <c r="AL13" s="1"/>
  <c r="AV13" s="1"/>
  <c r="AD14" s="1"/>
  <c r="AA240"/>
  <c r="B130"/>
  <c r="B131" s="1"/>
  <c r="B132" s="1"/>
  <c r="B133" s="1"/>
  <c r="B134" s="1"/>
  <c r="B135" s="1"/>
  <c r="B136" s="1"/>
  <c r="B137" s="1"/>
  <c r="B138" s="1"/>
  <c r="B139" s="1"/>
  <c r="B140" s="1"/>
  <c r="B141" s="1"/>
  <c r="B142" s="1"/>
  <c r="B143" s="1"/>
  <c r="B144" s="1"/>
  <c r="B145" s="1"/>
  <c r="B146" s="1"/>
  <c r="B147" s="1"/>
  <c r="B148" s="1"/>
  <c r="B149" s="1"/>
  <c r="B150" s="1"/>
  <c r="W12"/>
  <c r="E13" s="1"/>
  <c r="AU12"/>
  <c r="AC13" s="1"/>
  <c r="AK13" s="1"/>
  <c r="AU13" s="1"/>
  <c r="AC14" s="1"/>
  <c r="H161"/>
  <c r="J161"/>
  <c r="F161"/>
  <c r="I161"/>
  <c r="K161"/>
  <c r="G161"/>
  <c r="AA313"/>
  <c r="AA315" s="1"/>
  <c r="AA312"/>
  <c r="AA314" s="1"/>
  <c r="AA310"/>
  <c r="AA311"/>
  <c r="AA316"/>
  <c r="AA317"/>
  <c r="AA318"/>
  <c r="AA320"/>
  <c r="AA319"/>
  <c r="AA321"/>
  <c r="AA322"/>
  <c r="AA323"/>
  <c r="AA324"/>
  <c r="AA325"/>
  <c r="AA326" s="1"/>
  <c r="AA327" s="1"/>
  <c r="AA328" s="1"/>
  <c r="AA329" s="1"/>
  <c r="AA330" s="1"/>
  <c r="AA331" s="1"/>
  <c r="AA332" s="1"/>
  <c r="AA333" s="1"/>
  <c r="AA334" s="1"/>
  <c r="AA335" s="1"/>
  <c r="AA336" s="1"/>
  <c r="AA337" s="1"/>
  <c r="AA338" s="1"/>
  <c r="AA339" s="1"/>
  <c r="AA340" s="1"/>
  <c r="BD87"/>
  <c r="BG87" s="1"/>
  <c r="BC87"/>
  <c r="I310"/>
  <c r="G310"/>
  <c r="K310"/>
  <c r="H310"/>
  <c r="F310"/>
  <c r="J310"/>
  <c r="J124"/>
  <c r="I124"/>
  <c r="F124"/>
  <c r="K124"/>
  <c r="G124"/>
  <c r="H124"/>
  <c r="Y51"/>
  <c r="X51" s="1"/>
  <c r="V57" i="3"/>
  <c r="U57" s="1"/>
  <c r="D57" s="1"/>
  <c r="B58"/>
  <c r="C51" i="13"/>
  <c r="AB51"/>
  <c r="AX51"/>
  <c r="AW51" s="1"/>
  <c r="B273" i="3"/>
  <c r="C236" i="13"/>
  <c r="AB236"/>
  <c r="V272" i="3"/>
  <c r="U272" s="1"/>
  <c r="D272" s="1"/>
  <c r="AI198" i="13"/>
  <c r="AE198"/>
  <c r="AJ198"/>
  <c r="AG198"/>
  <c r="AF198"/>
  <c r="AH198"/>
  <c r="AB199"/>
  <c r="B230" i="3"/>
  <c r="C199" i="13"/>
  <c r="V229" i="3"/>
  <c r="U229" s="1"/>
  <c r="D229" s="1"/>
  <c r="AF442"/>
  <c r="AD486"/>
  <c r="B446"/>
  <c r="Y123" i="13"/>
  <c r="X123" s="1"/>
  <c r="AX123"/>
  <c r="AW123" s="1"/>
  <c r="AF161"/>
  <c r="AG161"/>
  <c r="AI161"/>
  <c r="AE161"/>
  <c r="AJ161"/>
  <c r="AH161"/>
  <c r="AI87"/>
  <c r="AE87"/>
  <c r="AJ87"/>
  <c r="AG87"/>
  <c r="AF87"/>
  <c r="AH87"/>
  <c r="BC310"/>
  <c r="BD310"/>
  <c r="BG310" s="1"/>
  <c r="BC124"/>
  <c r="BD124"/>
  <c r="BG124" s="1"/>
  <c r="AJ50"/>
  <c r="AE50"/>
  <c r="AF50"/>
  <c r="AH50"/>
  <c r="AG50"/>
  <c r="AI50"/>
  <c r="F235"/>
  <c r="K235"/>
  <c r="G235"/>
  <c r="I235"/>
  <c r="H235"/>
  <c r="J235"/>
  <c r="AX160"/>
  <c r="AW160" s="1"/>
  <c r="Y160"/>
  <c r="X160" s="1"/>
  <c r="AA241"/>
  <c r="T123"/>
  <c r="U123"/>
  <c r="AS123"/>
  <c r="AT123"/>
  <c r="BD161"/>
  <c r="BG161" s="1"/>
  <c r="BC161"/>
  <c r="AB88"/>
  <c r="V100" i="3"/>
  <c r="U100" s="1"/>
  <c r="D100" s="1"/>
  <c r="Y88" i="13"/>
  <c r="X88" s="1"/>
  <c r="B101" i="3"/>
  <c r="AX88" i="13"/>
  <c r="AW88" s="1"/>
  <c r="C88"/>
  <c r="AJ310"/>
  <c r="AE310"/>
  <c r="AH310"/>
  <c r="AF310"/>
  <c r="AI310"/>
  <c r="AG310"/>
  <c r="AF124"/>
  <c r="AH124"/>
  <c r="AG124"/>
  <c r="AI124"/>
  <c r="AJ124"/>
  <c r="AE124"/>
  <c r="AX197"/>
  <c r="AW197" s="1"/>
  <c r="Y197"/>
  <c r="X197" s="1"/>
  <c r="BC50"/>
  <c r="BD50"/>
  <c r="BG50" s="1"/>
  <c r="BD235"/>
  <c r="BG235" s="1"/>
  <c r="BC235"/>
  <c r="T160"/>
  <c r="T189" s="1"/>
  <c r="X13" i="16" s="1"/>
  <c r="U160" i="13"/>
  <c r="U189" s="1"/>
  <c r="Y13" i="16" s="1"/>
  <c r="AS160" i="13"/>
  <c r="AS189" s="1"/>
  <c r="Z13" i="16" s="1"/>
  <c r="AT160" i="13"/>
  <c r="AT189" s="1"/>
  <c r="AA13" i="16" s="1"/>
  <c r="C348" i="13"/>
  <c r="V402" i="3"/>
  <c r="U402" s="1"/>
  <c r="D402" s="1"/>
  <c r="AB348" i="13"/>
  <c r="B403" i="3"/>
  <c r="AB162" i="13"/>
  <c r="Y162"/>
  <c r="X162" s="1"/>
  <c r="C162"/>
  <c r="V186" i="3"/>
  <c r="U186" s="1"/>
  <c r="D186" s="1"/>
  <c r="B187"/>
  <c r="AX162" i="13"/>
  <c r="AW162" s="1"/>
  <c r="B310"/>
  <c r="B312"/>
  <c r="B311"/>
  <c r="B313"/>
  <c r="B314"/>
  <c r="B315"/>
  <c r="B316"/>
  <c r="B318"/>
  <c r="B317"/>
  <c r="B319"/>
  <c r="G87"/>
  <c r="K87"/>
  <c r="H87"/>
  <c r="J87"/>
  <c r="I87"/>
  <c r="F87"/>
  <c r="C311"/>
  <c r="AB311"/>
  <c r="V359" i="3"/>
  <c r="U359" s="1"/>
  <c r="D359" s="1"/>
  <c r="B360"/>
  <c r="AX125" i="13"/>
  <c r="AW125" s="1"/>
  <c r="V143" i="3"/>
  <c r="U143" s="1"/>
  <c r="D143" s="1"/>
  <c r="B144"/>
  <c r="Y125" i="13"/>
  <c r="X125" s="1"/>
  <c r="C125"/>
  <c r="AB125"/>
  <c r="U197"/>
  <c r="T197"/>
  <c r="AT197"/>
  <c r="AS197"/>
  <c r="H50"/>
  <c r="J50"/>
  <c r="F50"/>
  <c r="G50"/>
  <c r="K50"/>
  <c r="I50"/>
  <c r="AH235"/>
  <c r="AE235"/>
  <c r="AJ235"/>
  <c r="AI235"/>
  <c r="AF235"/>
  <c r="AG235"/>
  <c r="BC198"/>
  <c r="BD198"/>
  <c r="BG198" s="1"/>
  <c r="U198" s="1"/>
  <c r="H198"/>
  <c r="I198"/>
  <c r="F198"/>
  <c r="K198"/>
  <c r="G198"/>
  <c r="J198"/>
  <c r="V12"/>
  <c r="D13" s="1"/>
  <c r="L13" s="1"/>
  <c r="V13" s="1"/>
  <c r="D14" s="1"/>
  <c r="B285"/>
  <c r="B289"/>
  <c r="B290" s="1"/>
  <c r="B291" s="1"/>
  <c r="B292" s="1"/>
  <c r="B293" s="1"/>
  <c r="B294" s="1"/>
  <c r="B295" s="1"/>
  <c r="B296" s="1"/>
  <c r="B297" s="1"/>
  <c r="B298" s="1"/>
  <c r="B299" s="1"/>
  <c r="B300" s="1"/>
  <c r="B301" s="1"/>
  <c r="B302" s="1"/>
  <c r="B321"/>
  <c r="B395"/>
  <c r="BC14"/>
  <c r="BD14"/>
  <c r="BG14" s="1"/>
  <c r="V15" i="3"/>
  <c r="U15" s="1"/>
  <c r="D15" s="1"/>
  <c r="C15" i="13"/>
  <c r="AB15"/>
  <c r="AX15"/>
  <c r="AW15" s="1"/>
  <c r="Y15"/>
  <c r="X15" s="1"/>
  <c r="H14"/>
  <c r="G14"/>
  <c r="K14"/>
  <c r="F14"/>
  <c r="J14"/>
  <c r="I14"/>
  <c r="AF14"/>
  <c r="AJ14"/>
  <c r="AE14"/>
  <c r="AI14"/>
  <c r="AH14"/>
  <c r="AG14"/>
  <c r="M13"/>
  <c r="W13" s="1"/>
  <c r="E14" s="1"/>
  <c r="B16" i="3"/>
  <c r="BP123" i="13" l="1"/>
  <c r="BP197"/>
  <c r="B243"/>
  <c r="B242"/>
  <c r="C402" i="3"/>
  <c r="BE348" i="13" s="1"/>
  <c r="BF348" s="1"/>
  <c r="E402" i="3"/>
  <c r="BU196" i="13"/>
  <c r="CA196"/>
  <c r="CZ122"/>
  <c r="CT122"/>
  <c r="C272" i="3"/>
  <c r="BE236" i="13" s="1"/>
  <c r="BF236" s="1"/>
  <c r="E272" i="3"/>
  <c r="CO160" i="13"/>
  <c r="CM189"/>
  <c r="CZ159"/>
  <c r="CT159"/>
  <c r="BU122"/>
  <c r="CA122"/>
  <c r="BN235"/>
  <c r="CN235"/>
  <c r="CM235"/>
  <c r="BO235"/>
  <c r="BO310"/>
  <c r="CM310"/>
  <c r="CN310"/>
  <c r="BN310"/>
  <c r="K29" i="10"/>
  <c r="CG235" i="13"/>
  <c r="CC236" s="1"/>
  <c r="CO123"/>
  <c r="CO197"/>
  <c r="CM124"/>
  <c r="BO124"/>
  <c r="BO151" s="1"/>
  <c r="BN124"/>
  <c r="CN124"/>
  <c r="CN151" s="1"/>
  <c r="BN151"/>
  <c r="E359" i="3"/>
  <c r="C359"/>
  <c r="BE311" i="13" s="1"/>
  <c r="BF311" s="1"/>
  <c r="C229" i="3"/>
  <c r="BE199" i="13" s="1"/>
  <c r="BF199" s="1"/>
  <c r="E229" i="3"/>
  <c r="BP160" i="13"/>
  <c r="BN189"/>
  <c r="CA123"/>
  <c r="BU123"/>
  <c r="CA197"/>
  <c r="BU197"/>
  <c r="CA159"/>
  <c r="BU159"/>
  <c r="CZ196"/>
  <c r="CT196"/>
  <c r="CG87"/>
  <c r="CC88" s="1"/>
  <c r="AA59"/>
  <c r="B97"/>
  <c r="B98" s="1"/>
  <c r="B99" s="1"/>
  <c r="B100" s="1"/>
  <c r="B101" s="1"/>
  <c r="B102" s="1"/>
  <c r="B103" s="1"/>
  <c r="B104" s="1"/>
  <c r="B105" s="1"/>
  <c r="B106" s="1"/>
  <c r="B107" s="1"/>
  <c r="B108" s="1"/>
  <c r="B109" s="1"/>
  <c r="B110" s="1"/>
  <c r="B111" s="1"/>
  <c r="B112" s="1"/>
  <c r="DD14"/>
  <c r="DF14" s="1"/>
  <c r="DB15" s="1"/>
  <c r="DF87"/>
  <c r="DB88" s="1"/>
  <c r="BJ17"/>
  <c r="CS14"/>
  <c r="CU14" s="1"/>
  <c r="CP15" s="1"/>
  <c r="CG161"/>
  <c r="CC162" s="1"/>
  <c r="BT14"/>
  <c r="BV14" s="1"/>
  <c r="BQ15" s="1"/>
  <c r="DF50"/>
  <c r="DB51" s="1"/>
  <c r="BZ14"/>
  <c r="CB14" s="1"/>
  <c r="BW15" s="1"/>
  <c r="DD235"/>
  <c r="CG14"/>
  <c r="CC15" s="1"/>
  <c r="CG310"/>
  <c r="CC311" s="1"/>
  <c r="CY14"/>
  <c r="DA14" s="1"/>
  <c r="CV15" s="1"/>
  <c r="BL200"/>
  <c r="CK200"/>
  <c r="BB236"/>
  <c r="BM236"/>
  <c r="CL236"/>
  <c r="BB51"/>
  <c r="CL51"/>
  <c r="BM51"/>
  <c r="BJ128"/>
  <c r="DE199"/>
  <c r="CW199"/>
  <c r="CX199"/>
  <c r="DC199"/>
  <c r="CR199"/>
  <c r="CQ199"/>
  <c r="DC162"/>
  <c r="CQ162"/>
  <c r="DE162"/>
  <c r="CR162"/>
  <c r="CW162"/>
  <c r="CX162"/>
  <c r="CQ125"/>
  <c r="CW125"/>
  <c r="CR125"/>
  <c r="CX125"/>
  <c r="DE125"/>
  <c r="DC125"/>
  <c r="BL16"/>
  <c r="CK16"/>
  <c r="BB125"/>
  <c r="BM125"/>
  <c r="CL125"/>
  <c r="BB162"/>
  <c r="CL162"/>
  <c r="BM162"/>
  <c r="CK349"/>
  <c r="BL349"/>
  <c r="CK89"/>
  <c r="BL89"/>
  <c r="CK386"/>
  <c r="BL386"/>
  <c r="BL237"/>
  <c r="CK237"/>
  <c r="BL52"/>
  <c r="CK52"/>
  <c r="CG121"/>
  <c r="BR348"/>
  <c r="BY348"/>
  <c r="CD348"/>
  <c r="CE348" s="1"/>
  <c r="CF348"/>
  <c r="BS348"/>
  <c r="BX348"/>
  <c r="DD310"/>
  <c r="DF310" s="1"/>
  <c r="DB311" s="1"/>
  <c r="CF236"/>
  <c r="BS236"/>
  <c r="BY236"/>
  <c r="CD236"/>
  <c r="BX236"/>
  <c r="BR236"/>
  <c r="CD125"/>
  <c r="BX125"/>
  <c r="BY125"/>
  <c r="CF125"/>
  <c r="BR125"/>
  <c r="BS125"/>
  <c r="DF235"/>
  <c r="DB236" s="1"/>
  <c r="BB15"/>
  <c r="CL15"/>
  <c r="BM15"/>
  <c r="BB199"/>
  <c r="BM199"/>
  <c r="CL199"/>
  <c r="CR51"/>
  <c r="DC51"/>
  <c r="DD51" s="1"/>
  <c r="DE51"/>
  <c r="CW51"/>
  <c r="CX51"/>
  <c r="CQ51"/>
  <c r="DC88"/>
  <c r="DD88" s="1"/>
  <c r="CQ88"/>
  <c r="CW88"/>
  <c r="DE88"/>
  <c r="CX88"/>
  <c r="CR88"/>
  <c r="DE348"/>
  <c r="CW348"/>
  <c r="CR348"/>
  <c r="CX348"/>
  <c r="DC348"/>
  <c r="CQ348"/>
  <c r="CR15"/>
  <c r="CW15"/>
  <c r="DC15"/>
  <c r="DD15" s="1"/>
  <c r="DE15"/>
  <c r="CQ15"/>
  <c r="CS15" s="1"/>
  <c r="CU15" s="1"/>
  <c r="CP16" s="1"/>
  <c r="CX15"/>
  <c r="DC236"/>
  <c r="CX236"/>
  <c r="DE236"/>
  <c r="CR236"/>
  <c r="CW236"/>
  <c r="CQ236"/>
  <c r="CR311"/>
  <c r="CW311"/>
  <c r="DE311"/>
  <c r="CQ311"/>
  <c r="CX311"/>
  <c r="DC311"/>
  <c r="DD198"/>
  <c r="DF198" s="1"/>
  <c r="DB199" s="1"/>
  <c r="CK126"/>
  <c r="BL126"/>
  <c r="BB311"/>
  <c r="BM311"/>
  <c r="CL311"/>
  <c r="CK163"/>
  <c r="BL163"/>
  <c r="CK312"/>
  <c r="BL312"/>
  <c r="BB348"/>
  <c r="BM348"/>
  <c r="CL348"/>
  <c r="BB88"/>
  <c r="CL88"/>
  <c r="BM88"/>
  <c r="CF199"/>
  <c r="BX199"/>
  <c r="BS199"/>
  <c r="CD199"/>
  <c r="BR199"/>
  <c r="BY199"/>
  <c r="CD51"/>
  <c r="CE51" s="1"/>
  <c r="BS51"/>
  <c r="BY51"/>
  <c r="CF51"/>
  <c r="BR51"/>
  <c r="BX51"/>
  <c r="BS88"/>
  <c r="BR88"/>
  <c r="CF88"/>
  <c r="BX88"/>
  <c r="BY88"/>
  <c r="CD88"/>
  <c r="CE88" s="1"/>
  <c r="CF162"/>
  <c r="BR162"/>
  <c r="BS162"/>
  <c r="BX162"/>
  <c r="BY162"/>
  <c r="CD162"/>
  <c r="CE162" s="1"/>
  <c r="CG162" s="1"/>
  <c r="CC163" s="1"/>
  <c r="BY15"/>
  <c r="BR15"/>
  <c r="CF15"/>
  <c r="BX15"/>
  <c r="CD15"/>
  <c r="CE15" s="1"/>
  <c r="CG15" s="1"/>
  <c r="CC16" s="1"/>
  <c r="BS15"/>
  <c r="DF121"/>
  <c r="CD311"/>
  <c r="CE311" s="1"/>
  <c r="BR311"/>
  <c r="BY311"/>
  <c r="BX311"/>
  <c r="BS311"/>
  <c r="CF311"/>
  <c r="CE236"/>
  <c r="DD161"/>
  <c r="DF161" s="1"/>
  <c r="DB162" s="1"/>
  <c r="DD162" s="1"/>
  <c r="DF162" s="1"/>
  <c r="DB163" s="1"/>
  <c r="R6" i="4"/>
  <c r="K30" i="10"/>
  <c r="D15" i="8"/>
  <c r="K31" i="10"/>
  <c r="AA168" i="13"/>
  <c r="AA169" s="1"/>
  <c r="AA170" s="1"/>
  <c r="AA171" s="1"/>
  <c r="AA172" s="1"/>
  <c r="AA173" s="1"/>
  <c r="AA174" s="1"/>
  <c r="AA175" s="1"/>
  <c r="AA176" s="1"/>
  <c r="AA177" s="1"/>
  <c r="AA178" s="1"/>
  <c r="AA179" s="1"/>
  <c r="AA180" s="1"/>
  <c r="AA181" s="1"/>
  <c r="AA182" s="1"/>
  <c r="AA183" s="1"/>
  <c r="AA184" s="1"/>
  <c r="AA185" s="1"/>
  <c r="AA186" s="1"/>
  <c r="AA187" s="1"/>
  <c r="AA188" s="1"/>
  <c r="AA242"/>
  <c r="BC348"/>
  <c r="BD348"/>
  <c r="BG348" s="1"/>
  <c r="J125"/>
  <c r="I125"/>
  <c r="F125"/>
  <c r="G125"/>
  <c r="K125"/>
  <c r="H125"/>
  <c r="BC311"/>
  <c r="BD311"/>
  <c r="BG311" s="1"/>
  <c r="C163"/>
  <c r="V187" i="3"/>
  <c r="U187" s="1"/>
  <c r="D187" s="1"/>
  <c r="AB163" i="13"/>
  <c r="AX163"/>
  <c r="AW163" s="1"/>
  <c r="Y163"/>
  <c r="X163" s="1"/>
  <c r="B188" i="3"/>
  <c r="AG162" i="13"/>
  <c r="AH162"/>
  <c r="AF162"/>
  <c r="AI162"/>
  <c r="AJ162"/>
  <c r="AE162"/>
  <c r="AF348"/>
  <c r="AJ348"/>
  <c r="AG348"/>
  <c r="AE348"/>
  <c r="AH348"/>
  <c r="AI348"/>
  <c r="J88"/>
  <c r="G88"/>
  <c r="F88"/>
  <c r="I88"/>
  <c r="K88"/>
  <c r="H88"/>
  <c r="BD88"/>
  <c r="BG88" s="1"/>
  <c r="BC88"/>
  <c r="AT124"/>
  <c r="AT151" s="1"/>
  <c r="U124"/>
  <c r="AS124"/>
  <c r="AS151" s="1"/>
  <c r="T124"/>
  <c r="AB386"/>
  <c r="V446" i="3"/>
  <c r="U446" s="1"/>
  <c r="D446" s="1"/>
  <c r="C386" i="13"/>
  <c r="B447" i="3"/>
  <c r="AJ199" i="13"/>
  <c r="AF199"/>
  <c r="AE199"/>
  <c r="AG199"/>
  <c r="AI199"/>
  <c r="AH199"/>
  <c r="C237"/>
  <c r="V273" i="3"/>
  <c r="U273" s="1"/>
  <c r="D273" s="1"/>
  <c r="AB237" i="13"/>
  <c r="B274" i="3"/>
  <c r="AX237" i="13"/>
  <c r="Y237"/>
  <c r="X237" s="1"/>
  <c r="C52"/>
  <c r="Y52"/>
  <c r="X52" s="1"/>
  <c r="V58" i="3"/>
  <c r="U58" s="1"/>
  <c r="D58" s="1"/>
  <c r="AX52" i="13"/>
  <c r="AW52" s="1"/>
  <c r="AB52"/>
  <c r="B59" i="3"/>
  <c r="AG125" i="13"/>
  <c r="AI125"/>
  <c r="AF125"/>
  <c r="AH125"/>
  <c r="AE125"/>
  <c r="AJ125"/>
  <c r="BD125"/>
  <c r="BG125" s="1"/>
  <c r="BC125"/>
  <c r="AB312"/>
  <c r="C312"/>
  <c r="V360" i="3"/>
  <c r="U360" s="1"/>
  <c r="D360" s="1"/>
  <c r="AX312" i="13"/>
  <c r="AW312" s="1"/>
  <c r="B361" i="3"/>
  <c r="Y312" i="13"/>
  <c r="X312" s="1"/>
  <c r="V403" i="3"/>
  <c r="U403" s="1"/>
  <c r="D403" s="1"/>
  <c r="B404"/>
  <c r="C349" i="13"/>
  <c r="AB349"/>
  <c r="T235"/>
  <c r="U235"/>
  <c r="AT235"/>
  <c r="AS235"/>
  <c r="AX310"/>
  <c r="AW310" s="1"/>
  <c r="Y310"/>
  <c r="X310" s="1"/>
  <c r="AB200"/>
  <c r="B231" i="3"/>
  <c r="C200" i="13"/>
  <c r="V230" i="3"/>
  <c r="U230" s="1"/>
  <c r="D230" s="1"/>
  <c r="H236" i="13"/>
  <c r="I236"/>
  <c r="F236"/>
  <c r="J236"/>
  <c r="K236"/>
  <c r="G236"/>
  <c r="H51"/>
  <c r="F51"/>
  <c r="I51"/>
  <c r="G51"/>
  <c r="J51"/>
  <c r="K51"/>
  <c r="Y126"/>
  <c r="X126" s="1"/>
  <c r="B145" i="3"/>
  <c r="AX126" i="13"/>
  <c r="AW126" s="1"/>
  <c r="V144" i="3"/>
  <c r="U144" s="1"/>
  <c r="D144" s="1"/>
  <c r="C126" i="13"/>
  <c r="AB126"/>
  <c r="G311"/>
  <c r="I311"/>
  <c r="H311"/>
  <c r="J311"/>
  <c r="F311"/>
  <c r="K311"/>
  <c r="J162"/>
  <c r="K162"/>
  <c r="I162"/>
  <c r="F162"/>
  <c r="G162"/>
  <c r="H162"/>
  <c r="F348"/>
  <c r="I348"/>
  <c r="J348"/>
  <c r="H348"/>
  <c r="G348"/>
  <c r="K348"/>
  <c r="AX235"/>
  <c r="Y235"/>
  <c r="X235" s="1"/>
  <c r="AX89"/>
  <c r="AW89" s="1"/>
  <c r="B102" i="3"/>
  <c r="C89" i="13"/>
  <c r="V101" i="3"/>
  <c r="U101" s="1"/>
  <c r="D101" s="1"/>
  <c r="AB89" i="13"/>
  <c r="Y89"/>
  <c r="X89" s="1"/>
  <c r="AT310"/>
  <c r="U310"/>
  <c r="AS310"/>
  <c r="T310"/>
  <c r="J199"/>
  <c r="F199"/>
  <c r="G199"/>
  <c r="K199"/>
  <c r="H199"/>
  <c r="I199"/>
  <c r="AJ236"/>
  <c r="AG236"/>
  <c r="AE236"/>
  <c r="AF236"/>
  <c r="AH236"/>
  <c r="AI236"/>
  <c r="AG51"/>
  <c r="AF51"/>
  <c r="AH51"/>
  <c r="AE51"/>
  <c r="AI51"/>
  <c r="AJ51"/>
  <c r="AJ311"/>
  <c r="AG311"/>
  <c r="AE311"/>
  <c r="AF311"/>
  <c r="AH311"/>
  <c r="AI311"/>
  <c r="BD162"/>
  <c r="BG162" s="1"/>
  <c r="BC162"/>
  <c r="AG88"/>
  <c r="AI88"/>
  <c r="AF88"/>
  <c r="AH88"/>
  <c r="AE88"/>
  <c r="AJ88"/>
  <c r="Y124"/>
  <c r="X124" s="1"/>
  <c r="AX124"/>
  <c r="AW124" s="1"/>
  <c r="B490" i="3"/>
  <c r="AF486"/>
  <c r="BD199" i="13"/>
  <c r="BG199" s="1"/>
  <c r="BC199"/>
  <c r="BC236"/>
  <c r="BD236"/>
  <c r="BG236" s="1"/>
  <c r="BD51"/>
  <c r="BG51" s="1"/>
  <c r="BC51"/>
  <c r="B286"/>
  <c r="B322"/>
  <c r="B396"/>
  <c r="B397" s="1"/>
  <c r="B398" s="1"/>
  <c r="AL14"/>
  <c r="AV14" s="1"/>
  <c r="AD15" s="1"/>
  <c r="AK14"/>
  <c r="AU14" s="1"/>
  <c r="AC15" s="1"/>
  <c r="M14"/>
  <c r="W14" s="1"/>
  <c r="E15" s="1"/>
  <c r="F15"/>
  <c r="J15"/>
  <c r="I15"/>
  <c r="H15"/>
  <c r="G15"/>
  <c r="K15"/>
  <c r="AG15"/>
  <c r="AF15"/>
  <c r="AJ15"/>
  <c r="AE15"/>
  <c r="AI15"/>
  <c r="AH15"/>
  <c r="BD15"/>
  <c r="BG15" s="1"/>
  <c r="BC15"/>
  <c r="V16" i="3"/>
  <c r="U16" s="1"/>
  <c r="D16" s="1"/>
  <c r="AB16" i="13"/>
  <c r="C16"/>
  <c r="AX16"/>
  <c r="AW16" s="1"/>
  <c r="Y16"/>
  <c r="X16" s="1"/>
  <c r="L14"/>
  <c r="V14" s="1"/>
  <c r="D15" s="1"/>
  <c r="B17" i="3"/>
  <c r="CO124" i="13" l="1"/>
  <c r="CO151" s="1"/>
  <c r="AC37" i="16" s="1"/>
  <c r="D17" i="8"/>
  <c r="D12"/>
  <c r="D10"/>
  <c r="D16"/>
  <c r="D13"/>
  <c r="D14"/>
  <c r="D8"/>
  <c r="I8" s="1"/>
  <c r="D9"/>
  <c r="B244" i="13"/>
  <c r="D11" i="8"/>
  <c r="U125" i="13"/>
  <c r="U151" s="1"/>
  <c r="T125"/>
  <c r="T151" s="1"/>
  <c r="N8" i="8"/>
  <c r="K8"/>
  <c r="K9" s="1"/>
  <c r="K10" s="1"/>
  <c r="AA60" i="13"/>
  <c r="C230" i="3"/>
  <c r="BE200" i="13" s="1"/>
  <c r="BF200" s="1"/>
  <c r="E230" i="3"/>
  <c r="C446"/>
  <c r="BE386" i="13" s="1"/>
  <c r="BF386" s="1"/>
  <c r="E446" i="3"/>
  <c r="BU160" i="13"/>
  <c r="BU189" s="1"/>
  <c r="T38" i="16" s="1"/>
  <c r="CA160" i="13"/>
  <c r="CA189" s="1"/>
  <c r="U38" i="16" s="1"/>
  <c r="BN311" i="13"/>
  <c r="CN311"/>
  <c r="CM311"/>
  <c r="CO311" s="1"/>
  <c r="BO311"/>
  <c r="CZ197"/>
  <c r="CT197"/>
  <c r="BP310"/>
  <c r="BO348"/>
  <c r="CM348"/>
  <c r="CN348"/>
  <c r="BN348"/>
  <c r="BP235"/>
  <c r="CM236"/>
  <c r="BO236"/>
  <c r="BO265" s="1"/>
  <c r="BN236"/>
  <c r="BP236" s="1"/>
  <c r="CN236"/>
  <c r="BP124"/>
  <c r="BP189"/>
  <c r="AB38" i="16" s="1"/>
  <c r="CO310" i="13"/>
  <c r="CZ160"/>
  <c r="CZ189" s="1"/>
  <c r="W38" i="16" s="1"/>
  <c r="CT160" i="13"/>
  <c r="CT189" s="1"/>
  <c r="V38" i="16" s="1"/>
  <c r="CO189" i="13"/>
  <c r="AC38" i="16" s="1"/>
  <c r="CM151" i="13"/>
  <c r="CN265"/>
  <c r="C403" i="3"/>
  <c r="BE349" i="13" s="1"/>
  <c r="BF349" s="1"/>
  <c r="E403" i="3"/>
  <c r="BN199" i="13"/>
  <c r="CN199"/>
  <c r="CM199"/>
  <c r="BO199"/>
  <c r="CT124"/>
  <c r="CZ124"/>
  <c r="CZ123"/>
  <c r="CT123"/>
  <c r="CT151" s="1"/>
  <c r="CO235"/>
  <c r="CM265"/>
  <c r="CG236"/>
  <c r="CC237" s="1"/>
  <c r="DD199"/>
  <c r="DF199" s="1"/>
  <c r="DB200" s="1"/>
  <c r="DF15"/>
  <c r="DB16" s="1"/>
  <c r="CG311"/>
  <c r="CC312" s="1"/>
  <c r="BJ18"/>
  <c r="BZ15"/>
  <c r="CB15" s="1"/>
  <c r="BW16" s="1"/>
  <c r="CG51"/>
  <c r="CC52" s="1"/>
  <c r="DF88"/>
  <c r="DB89" s="1"/>
  <c r="BT15"/>
  <c r="BV15" s="1"/>
  <c r="BQ16" s="1"/>
  <c r="CG88"/>
  <c r="CC89" s="1"/>
  <c r="DF51"/>
  <c r="DB52" s="1"/>
  <c r="CG348"/>
  <c r="CC349" s="1"/>
  <c r="CY15"/>
  <c r="DA15" s="1"/>
  <c r="CV16" s="1"/>
  <c r="BB89"/>
  <c r="CL89"/>
  <c r="BM89"/>
  <c r="CK127"/>
  <c r="BL127"/>
  <c r="BL201"/>
  <c r="CK201"/>
  <c r="BB237"/>
  <c r="BM237"/>
  <c r="CL237"/>
  <c r="CK387"/>
  <c r="BL387"/>
  <c r="CK164"/>
  <c r="BL164"/>
  <c r="BB163"/>
  <c r="CL163"/>
  <c r="BM163"/>
  <c r="CW312"/>
  <c r="DC312"/>
  <c r="CR312"/>
  <c r="CX312"/>
  <c r="DE312"/>
  <c r="CQ312"/>
  <c r="DE52"/>
  <c r="CW52"/>
  <c r="CQ52"/>
  <c r="CX52"/>
  <c r="DC52"/>
  <c r="CR52"/>
  <c r="CD386"/>
  <c r="CE386" s="1"/>
  <c r="BX386"/>
  <c r="BS386"/>
  <c r="BY386"/>
  <c r="CF386"/>
  <c r="BR386"/>
  <c r="CD349"/>
  <c r="CF349"/>
  <c r="BS349"/>
  <c r="BX349"/>
  <c r="BR349"/>
  <c r="BY349"/>
  <c r="DE16"/>
  <c r="CQ16"/>
  <c r="CR16"/>
  <c r="CW16"/>
  <c r="CX16"/>
  <c r="DC16"/>
  <c r="BJ129"/>
  <c r="CF200"/>
  <c r="BX200"/>
  <c r="BS200"/>
  <c r="CD200"/>
  <c r="BR200"/>
  <c r="BY200"/>
  <c r="BB16"/>
  <c r="CL16"/>
  <c r="BM16"/>
  <c r="CK424"/>
  <c r="BL424"/>
  <c r="BB349"/>
  <c r="CL349"/>
  <c r="BM349"/>
  <c r="BB312"/>
  <c r="BM312"/>
  <c r="CL312"/>
  <c r="AK28" i="10"/>
  <c r="AK29" s="1"/>
  <c r="AA12" i="16"/>
  <c r="BX312" i="13"/>
  <c r="BS312"/>
  <c r="CD312"/>
  <c r="BR312"/>
  <c r="CF312"/>
  <c r="BY312"/>
  <c r="DC126"/>
  <c r="CX126"/>
  <c r="CQ126"/>
  <c r="DE126"/>
  <c r="CR126"/>
  <c r="CW126"/>
  <c r="CC122"/>
  <c r="CF237"/>
  <c r="BY237"/>
  <c r="BS237"/>
  <c r="BR237"/>
  <c r="BX237"/>
  <c r="CD237"/>
  <c r="CE237" s="1"/>
  <c r="CG237" s="1"/>
  <c r="CC238" s="1"/>
  <c r="DE89"/>
  <c r="CW89"/>
  <c r="CR89"/>
  <c r="CX89"/>
  <c r="CQ89"/>
  <c r="DC89"/>
  <c r="DD89" s="1"/>
  <c r="DC200"/>
  <c r="CR200"/>
  <c r="DE200"/>
  <c r="CX200"/>
  <c r="CQ200"/>
  <c r="CW200"/>
  <c r="DD200"/>
  <c r="DF200" s="1"/>
  <c r="DB201" s="1"/>
  <c r="CE349"/>
  <c r="CG349" s="1"/>
  <c r="CC350" s="1"/>
  <c r="BB126"/>
  <c r="BM126"/>
  <c r="CL126"/>
  <c r="CK350"/>
  <c r="BL350"/>
  <c r="BL53"/>
  <c r="CK53"/>
  <c r="BL238"/>
  <c r="CK238"/>
  <c r="BB386"/>
  <c r="CL386"/>
  <c r="BM386"/>
  <c r="DB122"/>
  <c r="CQ163"/>
  <c r="DC163"/>
  <c r="DD163" s="1"/>
  <c r="CR163"/>
  <c r="CW163"/>
  <c r="CX163"/>
  <c r="DE163"/>
  <c r="CF126"/>
  <c r="BY126"/>
  <c r="BS126"/>
  <c r="CD126"/>
  <c r="BR126"/>
  <c r="BX126"/>
  <c r="CW237"/>
  <c r="CX237"/>
  <c r="DE237"/>
  <c r="CR237"/>
  <c r="CQ237"/>
  <c r="DC237"/>
  <c r="BS89"/>
  <c r="BY89"/>
  <c r="CD89"/>
  <c r="CE89" s="1"/>
  <c r="BX89"/>
  <c r="CF89"/>
  <c r="BR89"/>
  <c r="DD311"/>
  <c r="DF311" s="1"/>
  <c r="DB312" s="1"/>
  <c r="DD312" s="1"/>
  <c r="DF312" s="1"/>
  <c r="DB313" s="1"/>
  <c r="CK90"/>
  <c r="BL90"/>
  <c r="BB200"/>
  <c r="BM200"/>
  <c r="CL200"/>
  <c r="BL17"/>
  <c r="CK17"/>
  <c r="CK313"/>
  <c r="BL313"/>
  <c r="BB52"/>
  <c r="CL52"/>
  <c r="BM52"/>
  <c r="AJ28" i="10"/>
  <c r="AJ29" s="1"/>
  <c r="Z12" i="16"/>
  <c r="BR163" i="13"/>
  <c r="BS163"/>
  <c r="BX163"/>
  <c r="CD163"/>
  <c r="CE163" s="1"/>
  <c r="BY163"/>
  <c r="CF163"/>
  <c r="DD348"/>
  <c r="DF348" s="1"/>
  <c r="DB349" s="1"/>
  <c r="CF52"/>
  <c r="CD52"/>
  <c r="CE52" s="1"/>
  <c r="BS52"/>
  <c r="BR52"/>
  <c r="BX52"/>
  <c r="BY52"/>
  <c r="CW386"/>
  <c r="CQ386"/>
  <c r="DE386"/>
  <c r="DC386"/>
  <c r="CX386"/>
  <c r="CR386"/>
  <c r="CR349"/>
  <c r="CW349"/>
  <c r="DE349"/>
  <c r="CQ349"/>
  <c r="CX349"/>
  <c r="DC349"/>
  <c r="BS16"/>
  <c r="BR16"/>
  <c r="CF16"/>
  <c r="BX16"/>
  <c r="CD16"/>
  <c r="CE16" s="1"/>
  <c r="BY16"/>
  <c r="CE199"/>
  <c r="CG199" s="1"/>
  <c r="CC200" s="1"/>
  <c r="CE200" s="1"/>
  <c r="CG200" s="1"/>
  <c r="CC201" s="1"/>
  <c r="DD236"/>
  <c r="DF236" s="1"/>
  <c r="DB237" s="1"/>
  <c r="AA243"/>
  <c r="Y90"/>
  <c r="X90" s="1"/>
  <c r="AX90"/>
  <c r="AW90" s="1"/>
  <c r="V102" i="3"/>
  <c r="U102" s="1"/>
  <c r="D102" s="1"/>
  <c r="B103"/>
  <c r="C90" i="13"/>
  <c r="AB90"/>
  <c r="BD126"/>
  <c r="BG126" s="1"/>
  <c r="BC126"/>
  <c r="BD200"/>
  <c r="BG200" s="1"/>
  <c r="BC200"/>
  <c r="AI349"/>
  <c r="AF349"/>
  <c r="AE349"/>
  <c r="AJ349"/>
  <c r="AG349"/>
  <c r="AH349"/>
  <c r="I312"/>
  <c r="H312"/>
  <c r="J312"/>
  <c r="K312"/>
  <c r="F312"/>
  <c r="G312"/>
  <c r="Y53"/>
  <c r="X53" s="1"/>
  <c r="B60" i="3"/>
  <c r="V59"/>
  <c r="U59" s="1"/>
  <c r="D59" s="1"/>
  <c r="AB53" i="13"/>
  <c r="AX53"/>
  <c r="AW53" s="1"/>
  <c r="C53"/>
  <c r="C238"/>
  <c r="AX238"/>
  <c r="V274" i="3"/>
  <c r="U274" s="1"/>
  <c r="D274" s="1"/>
  <c r="B275"/>
  <c r="Y238" i="13"/>
  <c r="X238" s="1"/>
  <c r="AB238"/>
  <c r="C387"/>
  <c r="V447" i="3"/>
  <c r="U447" s="1"/>
  <c r="D447" s="1"/>
  <c r="AB387" i="13"/>
  <c r="B448" i="3"/>
  <c r="C164" i="13"/>
  <c r="B189" i="3"/>
  <c r="Y164" i="13"/>
  <c r="X164" s="1"/>
  <c r="AB164"/>
  <c r="AX164"/>
  <c r="AW164" s="1"/>
  <c r="V188" i="3"/>
  <c r="U188" s="1"/>
  <c r="D188" s="1"/>
  <c r="BD163" i="13"/>
  <c r="BG163" s="1"/>
  <c r="BC163"/>
  <c r="Y199"/>
  <c r="X199" s="1"/>
  <c r="AX199"/>
  <c r="AW199" s="1"/>
  <c r="H89"/>
  <c r="J89"/>
  <c r="I89"/>
  <c r="F89"/>
  <c r="K89"/>
  <c r="G89"/>
  <c r="AW235"/>
  <c r="I126"/>
  <c r="F126"/>
  <c r="H126"/>
  <c r="J126"/>
  <c r="K126"/>
  <c r="G126"/>
  <c r="AJ200"/>
  <c r="AG200"/>
  <c r="AE200"/>
  <c r="AF200"/>
  <c r="AH200"/>
  <c r="AI200"/>
  <c r="BD349"/>
  <c r="BG349" s="1"/>
  <c r="BC349"/>
  <c r="BC312"/>
  <c r="BD312"/>
  <c r="BG312" s="1"/>
  <c r="T312" s="1"/>
  <c r="BC52"/>
  <c r="BD52"/>
  <c r="BG52" s="1"/>
  <c r="AW237"/>
  <c r="K237"/>
  <c r="F237"/>
  <c r="G237"/>
  <c r="I237"/>
  <c r="H237"/>
  <c r="J237"/>
  <c r="AH386"/>
  <c r="AF386"/>
  <c r="AG386"/>
  <c r="AJ386"/>
  <c r="AE386"/>
  <c r="AI386"/>
  <c r="AE163"/>
  <c r="AI163"/>
  <c r="AJ163"/>
  <c r="AF163"/>
  <c r="AH163"/>
  <c r="AG163"/>
  <c r="Y311"/>
  <c r="X311" s="1"/>
  <c r="AX311"/>
  <c r="AW311" s="1"/>
  <c r="Y348"/>
  <c r="X348" s="1"/>
  <c r="AX348"/>
  <c r="AW348" s="1"/>
  <c r="AS199"/>
  <c r="AT199"/>
  <c r="U199"/>
  <c r="T199"/>
  <c r="AX236"/>
  <c r="Y236"/>
  <c r="X236" s="1"/>
  <c r="C424"/>
  <c r="B491" i="3"/>
  <c r="V490"/>
  <c r="U490" s="1"/>
  <c r="D490" s="1"/>
  <c r="AB424" i="13"/>
  <c r="BD89"/>
  <c r="BG89" s="1"/>
  <c r="BC89"/>
  <c r="AI126"/>
  <c r="AH126"/>
  <c r="AE126"/>
  <c r="AJ126"/>
  <c r="AG126"/>
  <c r="AF126"/>
  <c r="C127"/>
  <c r="V145" i="3"/>
  <c r="U145" s="1"/>
  <c r="D145" s="1"/>
  <c r="AX127" i="13"/>
  <c r="AW127" s="1"/>
  <c r="AB127"/>
  <c r="B146" i="3"/>
  <c r="Y127" i="13"/>
  <c r="X127" s="1"/>
  <c r="Y201"/>
  <c r="X201" s="1"/>
  <c r="AB201"/>
  <c r="C201"/>
  <c r="V231" i="3"/>
  <c r="U231" s="1"/>
  <c r="D231" s="1"/>
  <c r="AX201" i="13"/>
  <c r="AW201" s="1"/>
  <c r="B232" i="3"/>
  <c r="AB350" i="13"/>
  <c r="B405" i="3"/>
  <c r="C350" i="13"/>
  <c r="V404" i="3"/>
  <c r="U404" s="1"/>
  <c r="D404" s="1"/>
  <c r="BD237" i="13"/>
  <c r="BG237" s="1"/>
  <c r="BC237"/>
  <c r="BD386"/>
  <c r="BG386" s="1"/>
  <c r="BC386"/>
  <c r="U311"/>
  <c r="T311"/>
  <c r="AS311"/>
  <c r="AT311"/>
  <c r="T348"/>
  <c r="U348"/>
  <c r="AT348"/>
  <c r="AS348"/>
  <c r="T236"/>
  <c r="T265" s="1"/>
  <c r="X15" i="16" s="1"/>
  <c r="U236" i="13"/>
  <c r="U265" s="1"/>
  <c r="Y15" i="16" s="1"/>
  <c r="AT236" i="13"/>
  <c r="AS236"/>
  <c r="AF89"/>
  <c r="AH89"/>
  <c r="AJ89"/>
  <c r="AI89"/>
  <c r="AE89"/>
  <c r="AG89"/>
  <c r="G200"/>
  <c r="K200"/>
  <c r="H200"/>
  <c r="J200"/>
  <c r="I200"/>
  <c r="F200"/>
  <c r="G349"/>
  <c r="I349"/>
  <c r="H349"/>
  <c r="J349"/>
  <c r="F349"/>
  <c r="K349"/>
  <c r="C313"/>
  <c r="V361" i="3"/>
  <c r="U361" s="1"/>
  <c r="D361" s="1"/>
  <c r="B362"/>
  <c r="AB313" i="13"/>
  <c r="AJ312"/>
  <c r="AE312"/>
  <c r="AF312"/>
  <c r="AG312"/>
  <c r="AI312"/>
  <c r="AH312"/>
  <c r="AF52"/>
  <c r="AH52"/>
  <c r="AG52"/>
  <c r="AI52"/>
  <c r="AE52"/>
  <c r="AJ52"/>
  <c r="H52"/>
  <c r="J52"/>
  <c r="G52"/>
  <c r="I52"/>
  <c r="F52"/>
  <c r="K52"/>
  <c r="AG237"/>
  <c r="AI237"/>
  <c r="AH237"/>
  <c r="AE237"/>
  <c r="AF237"/>
  <c r="AJ237"/>
  <c r="H386"/>
  <c r="K386"/>
  <c r="G386"/>
  <c r="F386"/>
  <c r="J386"/>
  <c r="I386"/>
  <c r="H163"/>
  <c r="J163"/>
  <c r="I163"/>
  <c r="F163"/>
  <c r="K163"/>
  <c r="G163"/>
  <c r="B287"/>
  <c r="B323"/>
  <c r="B399"/>
  <c r="B400" s="1"/>
  <c r="B401" s="1"/>
  <c r="B402" s="1"/>
  <c r="B403" s="1"/>
  <c r="B404" s="1"/>
  <c r="B405" s="1"/>
  <c r="B406" s="1"/>
  <c r="B407" s="1"/>
  <c r="B408" s="1"/>
  <c r="B409" s="1"/>
  <c r="B410" s="1"/>
  <c r="B411" s="1"/>
  <c r="B412" s="1"/>
  <c r="B413" s="1"/>
  <c r="B414" s="1"/>
  <c r="B415" s="1"/>
  <c r="B416" s="1"/>
  <c r="AK15"/>
  <c r="AU15" s="1"/>
  <c r="AC16" s="1"/>
  <c r="AL15"/>
  <c r="AV15" s="1"/>
  <c r="AD16" s="1"/>
  <c r="BD16"/>
  <c r="BG16" s="1"/>
  <c r="BC16"/>
  <c r="V17" i="3"/>
  <c r="U17" s="1"/>
  <c r="D17" s="1"/>
  <c r="C17" i="13"/>
  <c r="AB17"/>
  <c r="AX17"/>
  <c r="AW17" s="1"/>
  <c r="Y17"/>
  <c r="X17" s="1"/>
  <c r="AH16"/>
  <c r="AG16"/>
  <c r="AF16"/>
  <c r="AJ16"/>
  <c r="AE16"/>
  <c r="AI16"/>
  <c r="G16"/>
  <c r="K16"/>
  <c r="F16"/>
  <c r="J16"/>
  <c r="I16"/>
  <c r="H16"/>
  <c r="L15"/>
  <c r="V15" s="1"/>
  <c r="D16" s="1"/>
  <c r="M15"/>
  <c r="W15" s="1"/>
  <c r="E16" s="1"/>
  <c r="B18" i="3"/>
  <c r="CZ151" i="13" l="1"/>
  <c r="N9" i="8"/>
  <c r="N10" s="1"/>
  <c r="N11" s="1"/>
  <c r="N12" s="1"/>
  <c r="N13" s="1"/>
  <c r="N14" s="1"/>
  <c r="N15" s="1"/>
  <c r="N16" s="1"/>
  <c r="N17" s="1"/>
  <c r="CO236" i="13"/>
  <c r="BP311"/>
  <c r="DD52"/>
  <c r="DF52" s="1"/>
  <c r="DB53" s="1"/>
  <c r="M8" i="8"/>
  <c r="M9" s="1"/>
  <c r="M10" s="1"/>
  <c r="M11" s="1"/>
  <c r="M12" s="1"/>
  <c r="M13" s="1"/>
  <c r="M14" s="1"/>
  <c r="M15" s="1"/>
  <c r="M16" s="1"/>
  <c r="M17" s="1"/>
  <c r="K11"/>
  <c r="K12" s="1"/>
  <c r="K13" s="1"/>
  <c r="K14" s="1"/>
  <c r="K15" s="1"/>
  <c r="K16" s="1"/>
  <c r="K17" s="1"/>
  <c r="I9"/>
  <c r="I10" s="1"/>
  <c r="I11" s="1"/>
  <c r="I12" s="1"/>
  <c r="I13" s="1"/>
  <c r="I14" s="1"/>
  <c r="I15" s="1"/>
  <c r="I16" s="1"/>
  <c r="I17" s="1"/>
  <c r="L8"/>
  <c r="L9" s="1"/>
  <c r="L10" s="1"/>
  <c r="L11" s="1"/>
  <c r="L12" s="1"/>
  <c r="L13" s="1"/>
  <c r="L14" s="1"/>
  <c r="L15" s="1"/>
  <c r="L16" s="1"/>
  <c r="L17" s="1"/>
  <c r="J8"/>
  <c r="J9" s="1"/>
  <c r="J10" s="1"/>
  <c r="J11" s="1"/>
  <c r="J12" s="1"/>
  <c r="J13" s="1"/>
  <c r="J14" s="1"/>
  <c r="J15" s="1"/>
  <c r="J16" s="1"/>
  <c r="J17" s="1"/>
  <c r="B245" i="13"/>
  <c r="D19" i="8"/>
  <c r="D18"/>
  <c r="N18" s="1"/>
  <c r="P8"/>
  <c r="P9" s="1"/>
  <c r="P10" s="1"/>
  <c r="P11" s="1"/>
  <c r="P12" s="1"/>
  <c r="P13" s="1"/>
  <c r="P14" s="1"/>
  <c r="P15" s="1"/>
  <c r="P16" s="1"/>
  <c r="P17" s="1"/>
  <c r="Y12" i="16"/>
  <c r="AI28" i="10"/>
  <c r="AI29" s="1"/>
  <c r="X12" i="16"/>
  <c r="AH28" i="10"/>
  <c r="AH29" s="1"/>
  <c r="AA61" i="13"/>
  <c r="V37" i="16"/>
  <c r="AN28" i="10"/>
  <c r="AN29" s="1"/>
  <c r="C447" i="3"/>
  <c r="BE387" i="13" s="1"/>
  <c r="BF387" s="1"/>
  <c r="E447" i="3"/>
  <c r="W37" i="16"/>
  <c r="AO28" i="10"/>
  <c r="AO29" s="1"/>
  <c r="CO199" i="13"/>
  <c r="BP348"/>
  <c r="CM200"/>
  <c r="CO200" s="1"/>
  <c r="BO200"/>
  <c r="BN200"/>
  <c r="BP200" s="1"/>
  <c r="CN200"/>
  <c r="AD38" i="16"/>
  <c r="BN265" i="13"/>
  <c r="E490" i="3"/>
  <c r="C490"/>
  <c r="BE424" i="13" s="1"/>
  <c r="BF424" s="1"/>
  <c r="BN349"/>
  <c r="CN349"/>
  <c r="CM349"/>
  <c r="BO349"/>
  <c r="CZ310"/>
  <c r="CT310"/>
  <c r="CZ236"/>
  <c r="CT236"/>
  <c r="CA311"/>
  <c r="BU311"/>
  <c r="BO227"/>
  <c r="C404" i="3"/>
  <c r="BE350" i="13" s="1"/>
  <c r="BF350" s="1"/>
  <c r="E404" i="3"/>
  <c r="CT235" i="13"/>
  <c r="CO265"/>
  <c r="AC40" i="16" s="1"/>
  <c r="CZ235" i="13"/>
  <c r="BP199"/>
  <c r="BU124"/>
  <c r="BU151" s="1"/>
  <c r="CA124"/>
  <c r="CA151" s="1"/>
  <c r="BP151"/>
  <c r="AB37" i="16" s="1"/>
  <c r="CO348" i="13"/>
  <c r="BO386"/>
  <c r="CM386"/>
  <c r="CN386"/>
  <c r="BN386"/>
  <c r="C361" i="3"/>
  <c r="BE313" i="13" s="1"/>
  <c r="BF313" s="1"/>
  <c r="E361" i="3"/>
  <c r="CA236" i="13"/>
  <c r="BU236"/>
  <c r="BU235"/>
  <c r="CA235"/>
  <c r="BP265"/>
  <c r="AB40" i="16" s="1"/>
  <c r="BU310" i="13"/>
  <c r="CA310"/>
  <c r="CZ311"/>
  <c r="CT311"/>
  <c r="CN227"/>
  <c r="CG163"/>
  <c r="CC164" s="1"/>
  <c r="DD16"/>
  <c r="DF16" s="1"/>
  <c r="DB17" s="1"/>
  <c r="BT16"/>
  <c r="BV16" s="1"/>
  <c r="BQ17" s="1"/>
  <c r="BJ19"/>
  <c r="BZ16"/>
  <c r="CB16" s="1"/>
  <c r="BW17" s="1"/>
  <c r="CG52"/>
  <c r="CC53" s="1"/>
  <c r="DF89"/>
  <c r="DB90" s="1"/>
  <c r="DF163"/>
  <c r="DB164" s="1"/>
  <c r="CG16"/>
  <c r="CC17" s="1"/>
  <c r="CG89"/>
  <c r="CC90" s="1"/>
  <c r="DD349"/>
  <c r="DF349" s="1"/>
  <c r="DB350" s="1"/>
  <c r="CS16"/>
  <c r="CU16" s="1"/>
  <c r="CP17" s="1"/>
  <c r="CY16"/>
  <c r="DA16" s="1"/>
  <c r="CV17" s="1"/>
  <c r="CK314"/>
  <c r="BL314"/>
  <c r="CK351"/>
  <c r="BL351"/>
  <c r="BB201"/>
  <c r="BM201"/>
  <c r="CL201"/>
  <c r="BB127"/>
  <c r="BM127"/>
  <c r="CL127"/>
  <c r="CK425"/>
  <c r="BL425"/>
  <c r="BB164"/>
  <c r="CL164"/>
  <c r="BM164"/>
  <c r="CK165"/>
  <c r="BL165"/>
  <c r="BB387"/>
  <c r="CL387"/>
  <c r="BM387"/>
  <c r="BL239"/>
  <c r="CK239"/>
  <c r="CK54"/>
  <c r="BL54"/>
  <c r="CK91"/>
  <c r="BL91"/>
  <c r="DD386"/>
  <c r="DF386" s="1"/>
  <c r="DB387" s="1"/>
  <c r="DC313"/>
  <c r="CR313"/>
  <c r="CQ313"/>
  <c r="CX313"/>
  <c r="DE313"/>
  <c r="CW313"/>
  <c r="DD122"/>
  <c r="CX53"/>
  <c r="CW53"/>
  <c r="DC53"/>
  <c r="DD53" s="1"/>
  <c r="DE53"/>
  <c r="CR53"/>
  <c r="CQ53"/>
  <c r="CE122"/>
  <c r="BJ130"/>
  <c r="CF201"/>
  <c r="BS201"/>
  <c r="BX201"/>
  <c r="BY201"/>
  <c r="CD201"/>
  <c r="BR201"/>
  <c r="DD237"/>
  <c r="DF237" s="1"/>
  <c r="DB238" s="1"/>
  <c r="BB424"/>
  <c r="BD424" s="1"/>
  <c r="BG424" s="1"/>
  <c r="CL424"/>
  <c r="BM424"/>
  <c r="BB53"/>
  <c r="CL53"/>
  <c r="BM53"/>
  <c r="BS313"/>
  <c r="BR313"/>
  <c r="BX313"/>
  <c r="BY313"/>
  <c r="CD313"/>
  <c r="CF313"/>
  <c r="DC90"/>
  <c r="DD90" s="1"/>
  <c r="DF90" s="1"/>
  <c r="DB91" s="1"/>
  <c r="CR90"/>
  <c r="DE90"/>
  <c r="CX90"/>
  <c r="CQ90"/>
  <c r="CW90"/>
  <c r="CF238"/>
  <c r="BS238"/>
  <c r="CD238"/>
  <c r="BR238"/>
  <c r="BX238"/>
  <c r="BY238"/>
  <c r="CW350"/>
  <c r="DC350"/>
  <c r="CR350"/>
  <c r="DE350"/>
  <c r="CQ350"/>
  <c r="CX350"/>
  <c r="DC164"/>
  <c r="DE164"/>
  <c r="CX164"/>
  <c r="CW164"/>
  <c r="CQ164"/>
  <c r="CR164"/>
  <c r="CQ387"/>
  <c r="CR387"/>
  <c r="CW387"/>
  <c r="DE387"/>
  <c r="CX387"/>
  <c r="DC387"/>
  <c r="DE201"/>
  <c r="CW201"/>
  <c r="CQ201"/>
  <c r="CX201"/>
  <c r="DC201"/>
  <c r="CR201"/>
  <c r="CE201"/>
  <c r="CG201" s="1"/>
  <c r="CC202" s="1"/>
  <c r="BB17"/>
  <c r="BM17"/>
  <c r="CL17"/>
  <c r="CK18"/>
  <c r="BL18"/>
  <c r="BB350"/>
  <c r="CL350"/>
  <c r="BM350"/>
  <c r="BL202"/>
  <c r="CK202"/>
  <c r="CK388"/>
  <c r="BL388"/>
  <c r="BY17"/>
  <c r="BR17"/>
  <c r="CD17"/>
  <c r="CE17" s="1"/>
  <c r="CG17" s="1"/>
  <c r="CC18" s="1"/>
  <c r="BX17"/>
  <c r="CF17"/>
  <c r="BS17"/>
  <c r="BY90"/>
  <c r="CD90"/>
  <c r="CE90" s="1"/>
  <c r="BS90"/>
  <c r="CF90"/>
  <c r="BX90"/>
  <c r="BR90"/>
  <c r="DC238"/>
  <c r="DE238"/>
  <c r="CQ238"/>
  <c r="CW238"/>
  <c r="CR238"/>
  <c r="CX238"/>
  <c r="CF350"/>
  <c r="BY350"/>
  <c r="BR350"/>
  <c r="BX350"/>
  <c r="BS350"/>
  <c r="CD350"/>
  <c r="DC424"/>
  <c r="DD424" s="1"/>
  <c r="DE424"/>
  <c r="CR424"/>
  <c r="CW424"/>
  <c r="CQ424"/>
  <c r="CX424"/>
  <c r="CF164"/>
  <c r="BR164"/>
  <c r="BY164"/>
  <c r="CD164"/>
  <c r="CE164" s="1"/>
  <c r="BX164"/>
  <c r="BS164"/>
  <c r="CF387"/>
  <c r="CD387"/>
  <c r="BY387"/>
  <c r="BX387"/>
  <c r="BR387"/>
  <c r="BS387"/>
  <c r="CX127"/>
  <c r="CR127"/>
  <c r="CQ127"/>
  <c r="CW127"/>
  <c r="DE127"/>
  <c r="DC127"/>
  <c r="DD313"/>
  <c r="DF313" s="1"/>
  <c r="DB314" s="1"/>
  <c r="CG386"/>
  <c r="CC387" s="1"/>
  <c r="CE387" s="1"/>
  <c r="BB313"/>
  <c r="BC313" s="1"/>
  <c r="BM313"/>
  <c r="CL313"/>
  <c r="CK128"/>
  <c r="BL128"/>
  <c r="BB238"/>
  <c r="BM238"/>
  <c r="CL238"/>
  <c r="BB90"/>
  <c r="BC90" s="1"/>
  <c r="CL90"/>
  <c r="BM90"/>
  <c r="CR17"/>
  <c r="CW17"/>
  <c r="CX17"/>
  <c r="DE17"/>
  <c r="DC17"/>
  <c r="CQ17"/>
  <c r="BX53"/>
  <c r="BS53"/>
  <c r="BY53"/>
  <c r="CF53"/>
  <c r="CD53"/>
  <c r="CE53" s="1"/>
  <c r="BR53"/>
  <c r="CF424"/>
  <c r="BY424"/>
  <c r="CD424"/>
  <c r="BS424"/>
  <c r="BX424"/>
  <c r="BR424"/>
  <c r="CD127"/>
  <c r="BR127"/>
  <c r="CF127"/>
  <c r="BX127"/>
  <c r="BS127"/>
  <c r="BY127"/>
  <c r="DD164"/>
  <c r="DF164" s="1"/>
  <c r="DB165" s="1"/>
  <c r="CE312"/>
  <c r="CG312" s="1"/>
  <c r="CC313" s="1"/>
  <c r="CE313" s="1"/>
  <c r="CG313" s="1"/>
  <c r="CC314" s="1"/>
  <c r="AA244"/>
  <c r="AA245" s="1"/>
  <c r="AA246" s="1"/>
  <c r="AA247" s="1"/>
  <c r="AA248" s="1"/>
  <c r="AA249" s="1"/>
  <c r="AA250" s="1"/>
  <c r="AA251" s="1"/>
  <c r="AA252" s="1"/>
  <c r="AA253" s="1"/>
  <c r="AA254" s="1"/>
  <c r="AA255" s="1"/>
  <c r="AA256" s="1"/>
  <c r="AA257" s="1"/>
  <c r="AA258" s="1"/>
  <c r="AA259" s="1"/>
  <c r="AA260" s="1"/>
  <c r="AA261" s="1"/>
  <c r="AA262" s="1"/>
  <c r="AA263" s="1"/>
  <c r="AA264" s="1"/>
  <c r="AG313"/>
  <c r="AF313"/>
  <c r="AH313"/>
  <c r="AI313"/>
  <c r="AE313"/>
  <c r="AJ313"/>
  <c r="BD350"/>
  <c r="BG350" s="1"/>
  <c r="BC350"/>
  <c r="BC201"/>
  <c r="BD201"/>
  <c r="BG201" s="1"/>
  <c r="AT201" s="1"/>
  <c r="BD127"/>
  <c r="BG127" s="1"/>
  <c r="BC127"/>
  <c r="AG424"/>
  <c r="AF424"/>
  <c r="AE424"/>
  <c r="AJ424"/>
  <c r="AI424"/>
  <c r="AH424"/>
  <c r="U349"/>
  <c r="T349"/>
  <c r="AS349"/>
  <c r="AT349"/>
  <c r="G387"/>
  <c r="H387"/>
  <c r="J387"/>
  <c r="I387"/>
  <c r="F387"/>
  <c r="K387"/>
  <c r="BD238"/>
  <c r="BG238" s="1"/>
  <c r="AT238" s="1"/>
  <c r="BC238"/>
  <c r="BD90"/>
  <c r="BG90" s="1"/>
  <c r="F313"/>
  <c r="K313"/>
  <c r="G313"/>
  <c r="I313"/>
  <c r="H313"/>
  <c r="J313"/>
  <c r="AS386"/>
  <c r="T386"/>
  <c r="AT386"/>
  <c r="U386"/>
  <c r="AJ350"/>
  <c r="AF350"/>
  <c r="AG350"/>
  <c r="AI350"/>
  <c r="AH350"/>
  <c r="AE350"/>
  <c r="K424"/>
  <c r="F424"/>
  <c r="J424"/>
  <c r="H424"/>
  <c r="I424"/>
  <c r="G424"/>
  <c r="AX349"/>
  <c r="AW349" s="1"/>
  <c r="Y349"/>
  <c r="X349" s="1"/>
  <c r="AI164"/>
  <c r="AJ164"/>
  <c r="AE164"/>
  <c r="AF164"/>
  <c r="AG164"/>
  <c r="AH164"/>
  <c r="BD387"/>
  <c r="BG387" s="1"/>
  <c r="BC387"/>
  <c r="AX239"/>
  <c r="AW239" s="1"/>
  <c r="V275" i="3"/>
  <c r="U275" s="1"/>
  <c r="D275" s="1"/>
  <c r="Y239" i="13"/>
  <c r="X239" s="1"/>
  <c r="C239"/>
  <c r="B276" i="3"/>
  <c r="AB239" i="13"/>
  <c r="F53"/>
  <c r="G53"/>
  <c r="H53"/>
  <c r="I53"/>
  <c r="J53"/>
  <c r="K53"/>
  <c r="AX54"/>
  <c r="AW54" s="1"/>
  <c r="AB54"/>
  <c r="V60" i="3"/>
  <c r="U60" s="1"/>
  <c r="D60" s="1"/>
  <c r="C54" i="13"/>
  <c r="B61" i="3"/>
  <c r="Y54" i="13"/>
  <c r="X54" s="1"/>
  <c r="AX91"/>
  <c r="AW91" s="1"/>
  <c r="B104" i="3"/>
  <c r="C91" i="13"/>
  <c r="AB91"/>
  <c r="Y91"/>
  <c r="X91" s="1"/>
  <c r="V103" i="3"/>
  <c r="U103" s="1"/>
  <c r="D103" s="1"/>
  <c r="Y386" i="13"/>
  <c r="X386" s="1"/>
  <c r="AX386"/>
  <c r="AW386" s="1"/>
  <c r="C351"/>
  <c r="AB351"/>
  <c r="B406" i="3"/>
  <c r="V405"/>
  <c r="U405" s="1"/>
  <c r="D405" s="1"/>
  <c r="AB202" i="13"/>
  <c r="Y202"/>
  <c r="X202" s="1"/>
  <c r="C202"/>
  <c r="B233" i="3"/>
  <c r="AX202" i="13"/>
  <c r="AW202" s="1"/>
  <c r="V232" i="3"/>
  <c r="U232" s="1"/>
  <c r="D232" s="1"/>
  <c r="AJ201" i="13"/>
  <c r="AF201"/>
  <c r="AG201"/>
  <c r="AI201"/>
  <c r="AH201"/>
  <c r="AE201"/>
  <c r="AG127"/>
  <c r="AH127"/>
  <c r="AE127"/>
  <c r="AJ127"/>
  <c r="AF127"/>
  <c r="AI127"/>
  <c r="C425"/>
  <c r="AB425"/>
  <c r="B492" i="3"/>
  <c r="V491"/>
  <c r="U491" s="1"/>
  <c r="D491" s="1"/>
  <c r="I164" i="13"/>
  <c r="J164"/>
  <c r="K164"/>
  <c r="F164"/>
  <c r="G164"/>
  <c r="H164"/>
  <c r="AJ387"/>
  <c r="AF387"/>
  <c r="AG387"/>
  <c r="AI387"/>
  <c r="AH387"/>
  <c r="AE387"/>
  <c r="K238"/>
  <c r="F238"/>
  <c r="G238"/>
  <c r="H238"/>
  <c r="I238"/>
  <c r="J238"/>
  <c r="BC53"/>
  <c r="BD53"/>
  <c r="BG53" s="1"/>
  <c r="T200"/>
  <c r="T227" s="1"/>
  <c r="AS200"/>
  <c r="AS227" s="1"/>
  <c r="U200"/>
  <c r="AT200"/>
  <c r="AT227" s="1"/>
  <c r="G90"/>
  <c r="I90"/>
  <c r="J90"/>
  <c r="F90"/>
  <c r="K90"/>
  <c r="H90"/>
  <c r="C314"/>
  <c r="AB314"/>
  <c r="V362" i="3"/>
  <c r="U362" s="1"/>
  <c r="D362" s="1"/>
  <c r="B363"/>
  <c r="I350" i="13"/>
  <c r="F350"/>
  <c r="K350"/>
  <c r="G350"/>
  <c r="H350"/>
  <c r="J350"/>
  <c r="F201"/>
  <c r="K201"/>
  <c r="H201"/>
  <c r="G201"/>
  <c r="I201"/>
  <c r="J201"/>
  <c r="C128"/>
  <c r="B147" i="3"/>
  <c r="AB128" i="13"/>
  <c r="Y128"/>
  <c r="X128" s="1"/>
  <c r="V146" i="3"/>
  <c r="U146" s="1"/>
  <c r="D146" s="1"/>
  <c r="AX128" i="13"/>
  <c r="AW128" s="1"/>
  <c r="F127"/>
  <c r="K127"/>
  <c r="H127"/>
  <c r="G127"/>
  <c r="I127"/>
  <c r="J127"/>
  <c r="AW236"/>
  <c r="BC164"/>
  <c r="BD164"/>
  <c r="BG164" s="1"/>
  <c r="V189" i="3"/>
  <c r="U189" s="1"/>
  <c r="D189" s="1"/>
  <c r="C165" i="13"/>
  <c r="AB165"/>
  <c r="B190" i="3"/>
  <c r="AX165" i="13"/>
  <c r="AW165" s="1"/>
  <c r="Y165"/>
  <c r="X165" s="1"/>
  <c r="AB388"/>
  <c r="B449" i="3"/>
  <c r="C388" i="13"/>
  <c r="V448" i="3"/>
  <c r="U448" s="1"/>
  <c r="D448" s="1"/>
  <c r="AI238" i="13"/>
  <c r="AE238"/>
  <c r="AJ238"/>
  <c r="AG238"/>
  <c r="AF238"/>
  <c r="AH238"/>
  <c r="AW238"/>
  <c r="AH53"/>
  <c r="AI53"/>
  <c r="AJ53"/>
  <c r="AE53"/>
  <c r="AF53"/>
  <c r="AG53"/>
  <c r="Y200"/>
  <c r="X200" s="1"/>
  <c r="AX200"/>
  <c r="AW200" s="1"/>
  <c r="AH90"/>
  <c r="AE90"/>
  <c r="AJ90"/>
  <c r="AF90"/>
  <c r="AG90"/>
  <c r="AI90"/>
  <c r="AS265"/>
  <c r="B288"/>
  <c r="B324"/>
  <c r="L16"/>
  <c r="V16" s="1"/>
  <c r="D17" s="1"/>
  <c r="AK16"/>
  <c r="AU16" s="1"/>
  <c r="AC17" s="1"/>
  <c r="AL16"/>
  <c r="AV16" s="1"/>
  <c r="AD17" s="1"/>
  <c r="M16"/>
  <c r="W16" s="1"/>
  <c r="E17" s="1"/>
  <c r="BD17"/>
  <c r="BG17" s="1"/>
  <c r="BC17"/>
  <c r="I17"/>
  <c r="H17"/>
  <c r="G17"/>
  <c r="K17"/>
  <c r="F17"/>
  <c r="J17"/>
  <c r="AF17"/>
  <c r="AJ17"/>
  <c r="AE17"/>
  <c r="AI17"/>
  <c r="AH17"/>
  <c r="AG17"/>
  <c r="V18" i="3"/>
  <c r="U18" s="1"/>
  <c r="D18" s="1"/>
  <c r="C18" i="13"/>
  <c r="AB18"/>
  <c r="AX18"/>
  <c r="AW18" s="1"/>
  <c r="Y18"/>
  <c r="X18" s="1"/>
  <c r="B19" i="3"/>
  <c r="N19" i="8" l="1"/>
  <c r="DD350" i="13"/>
  <c r="BN227"/>
  <c r="CT265"/>
  <c r="V40" i="16" s="1"/>
  <c r="P18" i="8"/>
  <c r="CA265" i="13"/>
  <c r="U40" i="16" s="1"/>
  <c r="AD40"/>
  <c r="K18" i="8"/>
  <c r="K19" s="1"/>
  <c r="L18"/>
  <c r="L19" s="1"/>
  <c r="B246" i="13"/>
  <c r="P19" i="8"/>
  <c r="J18"/>
  <c r="J19" s="1"/>
  <c r="I18"/>
  <c r="I19" s="1"/>
  <c r="M18"/>
  <c r="M19" s="1"/>
  <c r="AA62" i="13"/>
  <c r="U37" i="16"/>
  <c r="AM28" i="10"/>
  <c r="AM29" s="1"/>
  <c r="BO424" i="13"/>
  <c r="CM424"/>
  <c r="CN424"/>
  <c r="BN424"/>
  <c r="BN387"/>
  <c r="BP387" s="1"/>
  <c r="CN387"/>
  <c r="CM387"/>
  <c r="CO387" s="1"/>
  <c r="BO387"/>
  <c r="CZ265"/>
  <c r="W40" i="16" s="1"/>
  <c r="CO349" i="13"/>
  <c r="CM227"/>
  <c r="C491" i="3"/>
  <c r="BE425" i="13" s="1"/>
  <c r="BF425" s="1"/>
  <c r="E491" i="3"/>
  <c r="CO386" i="13"/>
  <c r="AD37" i="16"/>
  <c r="BP227" i="13"/>
  <c r="AB39" i="16" s="1"/>
  <c r="BU199" i="13"/>
  <c r="CA199"/>
  <c r="CM350"/>
  <c r="BO350"/>
  <c r="BN350"/>
  <c r="CN350"/>
  <c r="CA200"/>
  <c r="BU200"/>
  <c r="C362" i="3"/>
  <c r="BE314" i="13" s="1"/>
  <c r="BF314" s="1"/>
  <c r="E362" i="3"/>
  <c r="CZ348" i="13"/>
  <c r="CT348"/>
  <c r="CA348"/>
  <c r="BU348"/>
  <c r="BU265"/>
  <c r="T40" i="16" s="1"/>
  <c r="BP349" i="13"/>
  <c r="C448" i="3"/>
  <c r="BE388" i="13" s="1"/>
  <c r="BF388" s="1"/>
  <c r="E448" i="3"/>
  <c r="E405"/>
  <c r="C405"/>
  <c r="BE351" i="13" s="1"/>
  <c r="BF351" s="1"/>
  <c r="BN313"/>
  <c r="CN313"/>
  <c r="CM313"/>
  <c r="BO313"/>
  <c r="BP386"/>
  <c r="T37" i="16"/>
  <c r="AL28" i="10"/>
  <c r="AL29" s="1"/>
  <c r="CT200" i="13"/>
  <c r="CZ200"/>
  <c r="CZ199"/>
  <c r="CT199"/>
  <c r="CT227" s="1"/>
  <c r="V39" i="16" s="1"/>
  <c r="CO227" i="13"/>
  <c r="AC39" i="16" s="1"/>
  <c r="BC424" i="13"/>
  <c r="BD313"/>
  <c r="BG313" s="1"/>
  <c r="DD17"/>
  <c r="DF17" s="1"/>
  <c r="DB18" s="1"/>
  <c r="CG387"/>
  <c r="CC388" s="1"/>
  <c r="CG164"/>
  <c r="CC165" s="1"/>
  <c r="BZ17"/>
  <c r="CB17" s="1"/>
  <c r="BW18" s="1"/>
  <c r="BJ20"/>
  <c r="CY17"/>
  <c r="DA17" s="1"/>
  <c r="CV18" s="1"/>
  <c r="CS17"/>
  <c r="CU17" s="1"/>
  <c r="CP18" s="1"/>
  <c r="CG53"/>
  <c r="CC54" s="1"/>
  <c r="CG90"/>
  <c r="CC91" s="1"/>
  <c r="DF350"/>
  <c r="DB351" s="1"/>
  <c r="DF424"/>
  <c r="DB425" s="1"/>
  <c r="DF53"/>
  <c r="DB54" s="1"/>
  <c r="BT17"/>
  <c r="BV17" s="1"/>
  <c r="BQ18" s="1"/>
  <c r="CK389"/>
  <c r="BL389"/>
  <c r="BL166"/>
  <c r="CK166"/>
  <c r="CK129"/>
  <c r="BL129"/>
  <c r="AK30" i="10"/>
  <c r="AA14" i="16"/>
  <c r="BB425" i="13"/>
  <c r="CL425"/>
  <c r="BM425"/>
  <c r="BB202"/>
  <c r="BC202" s="1"/>
  <c r="BM202"/>
  <c r="CL202"/>
  <c r="BB239"/>
  <c r="BM239"/>
  <c r="CL239"/>
  <c r="CF128"/>
  <c r="BS128"/>
  <c r="BY128"/>
  <c r="CD128"/>
  <c r="BX128"/>
  <c r="BR128"/>
  <c r="BS202"/>
  <c r="BY202"/>
  <c r="BR202"/>
  <c r="BX202"/>
  <c r="CD202"/>
  <c r="CE202" s="1"/>
  <c r="CF202"/>
  <c r="CF18"/>
  <c r="BX18"/>
  <c r="CD18"/>
  <c r="CE18" s="1"/>
  <c r="CG18" s="1"/>
  <c r="CC19" s="1"/>
  <c r="BY18"/>
  <c r="BS18"/>
  <c r="BR18"/>
  <c r="BR91"/>
  <c r="BS91"/>
  <c r="CD91"/>
  <c r="BX91"/>
  <c r="CF91"/>
  <c r="BY91"/>
  <c r="CQ239"/>
  <c r="DE239"/>
  <c r="CR239"/>
  <c r="CX239"/>
  <c r="DC239"/>
  <c r="CW239"/>
  <c r="BS314"/>
  <c r="CD314"/>
  <c r="BX314"/>
  <c r="CF314"/>
  <c r="BY314"/>
  <c r="BR314"/>
  <c r="DD201"/>
  <c r="DF201" s="1"/>
  <c r="DB202" s="1"/>
  <c r="BB165"/>
  <c r="CL165"/>
  <c r="BM165"/>
  <c r="BB314"/>
  <c r="BM314"/>
  <c r="CL314"/>
  <c r="AH30" i="10"/>
  <c r="AH31" s="1"/>
  <c r="X14" i="16"/>
  <c r="CK352" i="13"/>
  <c r="BL352"/>
  <c r="BB54"/>
  <c r="BM54"/>
  <c r="CL54"/>
  <c r="CE424"/>
  <c r="CG424" s="1"/>
  <c r="CC425" s="1"/>
  <c r="DC202"/>
  <c r="CQ202"/>
  <c r="CX202"/>
  <c r="DE202"/>
  <c r="CR202"/>
  <c r="CW202"/>
  <c r="CG122"/>
  <c r="DF122"/>
  <c r="DE54"/>
  <c r="CQ54"/>
  <c r="CX54"/>
  <c r="CW54"/>
  <c r="DC54"/>
  <c r="CR54"/>
  <c r="DE425"/>
  <c r="CX425"/>
  <c r="DC425"/>
  <c r="CR425"/>
  <c r="CW425"/>
  <c r="CQ425"/>
  <c r="DC351"/>
  <c r="DD351" s="1"/>
  <c r="CW351"/>
  <c r="DE351"/>
  <c r="CQ351"/>
  <c r="CX351"/>
  <c r="CR351"/>
  <c r="DD387"/>
  <c r="DF387" s="1"/>
  <c r="DB388" s="1"/>
  <c r="BB18"/>
  <c r="BC18" s="1"/>
  <c r="BM18"/>
  <c r="CL18"/>
  <c r="BB388"/>
  <c r="CL388"/>
  <c r="BM388"/>
  <c r="CK315"/>
  <c r="BL315"/>
  <c r="AJ30" i="10"/>
  <c r="Z14" i="16"/>
  <c r="BL203" i="13"/>
  <c r="CK203"/>
  <c r="BB351"/>
  <c r="BD351" s="1"/>
  <c r="BG351" s="1"/>
  <c r="CL351"/>
  <c r="BM351"/>
  <c r="BB91"/>
  <c r="CL91"/>
  <c r="BM91"/>
  <c r="CK92"/>
  <c r="BL92"/>
  <c r="CX388"/>
  <c r="DC388"/>
  <c r="CR388"/>
  <c r="DE388"/>
  <c r="CW388"/>
  <c r="CQ388"/>
  <c r="CF54"/>
  <c r="CD54"/>
  <c r="CE54" s="1"/>
  <c r="BY54"/>
  <c r="BX54"/>
  <c r="BR54"/>
  <c r="BS54"/>
  <c r="CW165"/>
  <c r="CX165"/>
  <c r="CQ165"/>
  <c r="DC165"/>
  <c r="DD165" s="1"/>
  <c r="CR165"/>
  <c r="DE165"/>
  <c r="BS425"/>
  <c r="CF425"/>
  <c r="BY425"/>
  <c r="CD425"/>
  <c r="BX425"/>
  <c r="BR425"/>
  <c r="BY351"/>
  <c r="CF351"/>
  <c r="BR351"/>
  <c r="BS351"/>
  <c r="CD351"/>
  <c r="BX351"/>
  <c r="DD238"/>
  <c r="DF238" s="1"/>
  <c r="DB239" s="1"/>
  <c r="DD239" s="1"/>
  <c r="DF239" s="1"/>
  <c r="DB240" s="1"/>
  <c r="CE238"/>
  <c r="CG238" s="1"/>
  <c r="CC239" s="1"/>
  <c r="AJ31" i="10"/>
  <c r="Z15" i="16"/>
  <c r="CK19" i="13"/>
  <c r="BL19"/>
  <c r="BB128"/>
  <c r="BC128" s="1"/>
  <c r="BM128"/>
  <c r="CL128"/>
  <c r="CK426"/>
  <c r="BL426"/>
  <c r="CK55"/>
  <c r="BL55"/>
  <c r="BL240"/>
  <c r="CK240"/>
  <c r="DE128"/>
  <c r="CQ128"/>
  <c r="CR128"/>
  <c r="CW128"/>
  <c r="CX128"/>
  <c r="DC128"/>
  <c r="BY388"/>
  <c r="CF388"/>
  <c r="BS388"/>
  <c r="BR388"/>
  <c r="BX388"/>
  <c r="CD388"/>
  <c r="DC18"/>
  <c r="CX18"/>
  <c r="DE18"/>
  <c r="CR18"/>
  <c r="CQ18"/>
  <c r="CW18"/>
  <c r="CY18" s="1"/>
  <c r="DA18" s="1"/>
  <c r="CV19" s="1"/>
  <c r="BJ131"/>
  <c r="CX91"/>
  <c r="DC91"/>
  <c r="DD91" s="1"/>
  <c r="CQ91"/>
  <c r="CR91"/>
  <c r="CW91"/>
  <c r="DE91"/>
  <c r="CF239"/>
  <c r="CD239"/>
  <c r="BY239"/>
  <c r="BX239"/>
  <c r="BS239"/>
  <c r="BR239"/>
  <c r="BY165"/>
  <c r="BS165"/>
  <c r="CF165"/>
  <c r="BR165"/>
  <c r="CD165"/>
  <c r="CE165" s="1"/>
  <c r="BX165"/>
  <c r="DE314"/>
  <c r="CX314"/>
  <c r="CQ314"/>
  <c r="DC314"/>
  <c r="DD314" s="1"/>
  <c r="CW314"/>
  <c r="CR314"/>
  <c r="CE314"/>
  <c r="CG314" s="1"/>
  <c r="CC315" s="1"/>
  <c r="CE350"/>
  <c r="CG350" s="1"/>
  <c r="CC351" s="1"/>
  <c r="BC388"/>
  <c r="BD388"/>
  <c r="BG388" s="1"/>
  <c r="F388"/>
  <c r="K388"/>
  <c r="H388"/>
  <c r="G388"/>
  <c r="I388"/>
  <c r="J388"/>
  <c r="BC165"/>
  <c r="BD165"/>
  <c r="BG165" s="1"/>
  <c r="AJ128"/>
  <c r="AG128"/>
  <c r="AF128"/>
  <c r="AH128"/>
  <c r="AI128"/>
  <c r="AE128"/>
  <c r="H314"/>
  <c r="I314"/>
  <c r="J314"/>
  <c r="K314"/>
  <c r="F314"/>
  <c r="G314"/>
  <c r="AX426"/>
  <c r="AW426" s="1"/>
  <c r="C426"/>
  <c r="V492" i="3"/>
  <c r="U492" s="1"/>
  <c r="D492" s="1"/>
  <c r="Y426" i="13"/>
  <c r="X426" s="1"/>
  <c r="B493" i="3"/>
  <c r="AB426" i="13"/>
  <c r="AJ202"/>
  <c r="AG202"/>
  <c r="AF202"/>
  <c r="AH202"/>
  <c r="AI202"/>
  <c r="AE202"/>
  <c r="C352"/>
  <c r="Y352"/>
  <c r="X352" s="1"/>
  <c r="V406" i="3"/>
  <c r="U406" s="1"/>
  <c r="D406" s="1"/>
  <c r="AX352" i="13"/>
  <c r="AW352" s="1"/>
  <c r="B407" i="3"/>
  <c r="AB352" i="13"/>
  <c r="AJ91"/>
  <c r="AG91"/>
  <c r="AF91"/>
  <c r="AH91"/>
  <c r="AI91"/>
  <c r="AE91"/>
  <c r="AF54"/>
  <c r="AJ54"/>
  <c r="AG54"/>
  <c r="AH54"/>
  <c r="AI54"/>
  <c r="AE54"/>
  <c r="AG239"/>
  <c r="AI239"/>
  <c r="AH239"/>
  <c r="AE239"/>
  <c r="AJ239"/>
  <c r="AF239"/>
  <c r="BC239"/>
  <c r="BD239"/>
  <c r="BG239" s="1"/>
  <c r="T350"/>
  <c r="AT350"/>
  <c r="U350"/>
  <c r="AS350"/>
  <c r="G165"/>
  <c r="I165"/>
  <c r="H165"/>
  <c r="J165"/>
  <c r="F165"/>
  <c r="K165"/>
  <c r="AH314"/>
  <c r="AE314"/>
  <c r="AJ314"/>
  <c r="AF314"/>
  <c r="AI314"/>
  <c r="AG314"/>
  <c r="BD425"/>
  <c r="BG425" s="1"/>
  <c r="BC425"/>
  <c r="BC54"/>
  <c r="BD54"/>
  <c r="BG54" s="1"/>
  <c r="AS387"/>
  <c r="AT387"/>
  <c r="T387"/>
  <c r="U387"/>
  <c r="AX350"/>
  <c r="AW350" s="1"/>
  <c r="Y350"/>
  <c r="X350" s="1"/>
  <c r="AJ388"/>
  <c r="AG388"/>
  <c r="AF388"/>
  <c r="AH388"/>
  <c r="AI388"/>
  <c r="AE388"/>
  <c r="AJ165"/>
  <c r="AF165"/>
  <c r="AH165"/>
  <c r="AG165"/>
  <c r="AI165"/>
  <c r="AE165"/>
  <c r="U424"/>
  <c r="T424"/>
  <c r="AS424"/>
  <c r="AT424"/>
  <c r="BD128"/>
  <c r="BG128" s="1"/>
  <c r="I128"/>
  <c r="F128"/>
  <c r="K128"/>
  <c r="G128"/>
  <c r="H128"/>
  <c r="J128"/>
  <c r="BC314"/>
  <c r="BD314"/>
  <c r="BG314" s="1"/>
  <c r="H425"/>
  <c r="J425"/>
  <c r="F425"/>
  <c r="K425"/>
  <c r="G425"/>
  <c r="I425"/>
  <c r="K202"/>
  <c r="G202"/>
  <c r="H202"/>
  <c r="J202"/>
  <c r="I202"/>
  <c r="F202"/>
  <c r="G351"/>
  <c r="I351"/>
  <c r="J351"/>
  <c r="F351"/>
  <c r="H351"/>
  <c r="K351"/>
  <c r="Y313"/>
  <c r="X313" s="1"/>
  <c r="AX313"/>
  <c r="AW313" s="1"/>
  <c r="BC91"/>
  <c r="BD91"/>
  <c r="BG91" s="1"/>
  <c r="C92"/>
  <c r="AB92"/>
  <c r="V104" i="3"/>
  <c r="U104" s="1"/>
  <c r="D104" s="1"/>
  <c r="Y92" i="13"/>
  <c r="X92" s="1"/>
  <c r="B105" i="3"/>
  <c r="AX92" i="13"/>
  <c r="AW92" s="1"/>
  <c r="F54"/>
  <c r="K54"/>
  <c r="G54"/>
  <c r="I54"/>
  <c r="H54"/>
  <c r="J54"/>
  <c r="F239"/>
  <c r="K239"/>
  <c r="G239"/>
  <c r="I239"/>
  <c r="H239"/>
  <c r="J239"/>
  <c r="Y387"/>
  <c r="X387" s="1"/>
  <c r="AX387"/>
  <c r="AW387" s="1"/>
  <c r="AT265"/>
  <c r="Y389"/>
  <c r="X389" s="1"/>
  <c r="V449" i="3"/>
  <c r="U449" s="1"/>
  <c r="D449" s="1"/>
  <c r="AX389" i="13"/>
  <c r="AW389" s="1"/>
  <c r="B450" i="3"/>
  <c r="AB389" i="13"/>
  <c r="C389"/>
  <c r="AB166"/>
  <c r="B191" i="3"/>
  <c r="Y166" i="13"/>
  <c r="X166" s="1"/>
  <c r="C166"/>
  <c r="V190" i="3"/>
  <c r="U190" s="1"/>
  <c r="D190" s="1"/>
  <c r="AX166" i="13"/>
  <c r="AW166" s="1"/>
  <c r="AX424"/>
  <c r="AW424" s="1"/>
  <c r="Y424"/>
  <c r="X424" s="1"/>
  <c r="AB129"/>
  <c r="B148" i="3"/>
  <c r="Y129" i="13"/>
  <c r="X129" s="1"/>
  <c r="C129"/>
  <c r="AX129"/>
  <c r="AW129" s="1"/>
  <c r="V147" i="3"/>
  <c r="U147" s="1"/>
  <c r="D147" s="1"/>
  <c r="AX315" i="13"/>
  <c r="AW315" s="1"/>
  <c r="B364" i="3"/>
  <c r="Y315" i="13"/>
  <c r="X315" s="1"/>
  <c r="C315"/>
  <c r="AB315"/>
  <c r="V363" i="3"/>
  <c r="U363" s="1"/>
  <c r="D363" s="1"/>
  <c r="AG425" i="13"/>
  <c r="AH425"/>
  <c r="AI425"/>
  <c r="AJ425"/>
  <c r="AF425"/>
  <c r="AE425"/>
  <c r="C203"/>
  <c r="V233" i="3"/>
  <c r="U233" s="1"/>
  <c r="D233" s="1"/>
  <c r="AX203" i="13"/>
  <c r="AW203" s="1"/>
  <c r="B234" i="3"/>
  <c r="AB203" i="13"/>
  <c r="Y203"/>
  <c r="X203" s="1"/>
  <c r="AJ351"/>
  <c r="AG351"/>
  <c r="AF351"/>
  <c r="AH351"/>
  <c r="AI351"/>
  <c r="AE351"/>
  <c r="AS313"/>
  <c r="T313"/>
  <c r="U313"/>
  <c r="AT313"/>
  <c r="G91"/>
  <c r="H91"/>
  <c r="J91"/>
  <c r="K91"/>
  <c r="I91"/>
  <c r="F91"/>
  <c r="C55"/>
  <c r="Y55"/>
  <c r="X55" s="1"/>
  <c r="AB55"/>
  <c r="V61" i="3"/>
  <c r="U61" s="1"/>
  <c r="D61" s="1"/>
  <c r="AX55" i="13"/>
  <c r="AW55" s="1"/>
  <c r="B62" i="3"/>
  <c r="C240" i="13"/>
  <c r="AB240"/>
  <c r="V276" i="3"/>
  <c r="U276" s="1"/>
  <c r="D276" s="1"/>
  <c r="AX240" i="13"/>
  <c r="AW240" s="1"/>
  <c r="B277" i="3"/>
  <c r="Y240" i="13"/>
  <c r="X240" s="1"/>
  <c r="B325"/>
  <c r="AK17"/>
  <c r="AU17" s="1"/>
  <c r="AC18" s="1"/>
  <c r="L17"/>
  <c r="V17" s="1"/>
  <c r="D18" s="1"/>
  <c r="AL17"/>
  <c r="AV17" s="1"/>
  <c r="AD18" s="1"/>
  <c r="M17"/>
  <c r="W17" s="1"/>
  <c r="E18" s="1"/>
  <c r="V19" i="3"/>
  <c r="U19" s="1"/>
  <c r="D19" s="1"/>
  <c r="C19" i="13"/>
  <c r="AB19"/>
  <c r="AX19"/>
  <c r="AW19" s="1"/>
  <c r="Y19"/>
  <c r="X19" s="1"/>
  <c r="AG18"/>
  <c r="AF18"/>
  <c r="AJ18"/>
  <c r="AE18"/>
  <c r="AI18"/>
  <c r="AH18"/>
  <c r="BD18"/>
  <c r="BG18" s="1"/>
  <c r="F18"/>
  <c r="J18"/>
  <c r="I18"/>
  <c r="H18"/>
  <c r="G18"/>
  <c r="K18"/>
  <c r="B20" i="3"/>
  <c r="D20" i="8" l="1"/>
  <c r="I20" s="1"/>
  <c r="B247" i="13"/>
  <c r="AA63"/>
  <c r="BP313"/>
  <c r="CO350"/>
  <c r="BN425"/>
  <c r="CN425"/>
  <c r="CM425"/>
  <c r="BO425"/>
  <c r="CO424"/>
  <c r="BU386"/>
  <c r="CA386"/>
  <c r="CM388"/>
  <c r="BO388"/>
  <c r="BO417" s="1"/>
  <c r="BN388"/>
  <c r="CN388"/>
  <c r="CN417" s="1"/>
  <c r="CA349"/>
  <c r="BU349"/>
  <c r="CZ349"/>
  <c r="CT349"/>
  <c r="CZ387"/>
  <c r="CT387"/>
  <c r="DD54"/>
  <c r="DF54" s="1"/>
  <c r="DB55" s="1"/>
  <c r="AD39" i="16"/>
  <c r="CO313" i="13"/>
  <c r="BN351"/>
  <c r="BN379" s="1"/>
  <c r="CN351"/>
  <c r="CN379" s="1"/>
  <c r="CM351"/>
  <c r="BO351"/>
  <c r="BO379" s="1"/>
  <c r="BP350"/>
  <c r="CZ386"/>
  <c r="CT386"/>
  <c r="BP424"/>
  <c r="CZ227"/>
  <c r="BU227"/>
  <c r="T39" i="16" s="1"/>
  <c r="CM314" i="13"/>
  <c r="BO314"/>
  <c r="BO341" s="1"/>
  <c r="BN314"/>
  <c r="CN314"/>
  <c r="CN341" s="1"/>
  <c r="CA387"/>
  <c r="BU387"/>
  <c r="AN30" i="10"/>
  <c r="AN31" s="1"/>
  <c r="CA227" i="13"/>
  <c r="U39" i="16" s="1"/>
  <c r="BD202" i="13"/>
  <c r="BG202" s="1"/>
  <c r="U202" s="1"/>
  <c r="U227" s="1"/>
  <c r="AI30" i="10" s="1"/>
  <c r="AI31" s="1"/>
  <c r="BC351" i="13"/>
  <c r="BZ18"/>
  <c r="CB18" s="1"/>
  <c r="BW19" s="1"/>
  <c r="CE351"/>
  <c r="DD18"/>
  <c r="DF18" s="1"/>
  <c r="DB19" s="1"/>
  <c r="CE91"/>
  <c r="CG91" s="1"/>
  <c r="CC92" s="1"/>
  <c r="BJ21"/>
  <c r="CG202"/>
  <c r="CC203" s="1"/>
  <c r="DF314"/>
  <c r="DB315" s="1"/>
  <c r="CS18"/>
  <c r="CU18" s="1"/>
  <c r="CP19" s="1"/>
  <c r="BT18"/>
  <c r="BV18" s="1"/>
  <c r="BQ19" s="1"/>
  <c r="DF165"/>
  <c r="DB166" s="1"/>
  <c r="CG54"/>
  <c r="CC55" s="1"/>
  <c r="CG165"/>
  <c r="CC166" s="1"/>
  <c r="DF91"/>
  <c r="DB92" s="1"/>
  <c r="BB55"/>
  <c r="BM55"/>
  <c r="CL55"/>
  <c r="BL20"/>
  <c r="CK20"/>
  <c r="BB240"/>
  <c r="BM240"/>
  <c r="CL240"/>
  <c r="BB166"/>
  <c r="CL166"/>
  <c r="BM166"/>
  <c r="AK31" i="10"/>
  <c r="AA15" i="16"/>
  <c r="CK93" i="13"/>
  <c r="BL93"/>
  <c r="CK353"/>
  <c r="BL353"/>
  <c r="CK427"/>
  <c r="BL427"/>
  <c r="CD55"/>
  <c r="BR55"/>
  <c r="BX55"/>
  <c r="CF55"/>
  <c r="BY55"/>
  <c r="BS55"/>
  <c r="CQ19"/>
  <c r="CX19"/>
  <c r="CR19"/>
  <c r="CW19"/>
  <c r="DC19"/>
  <c r="DD19" s="1"/>
  <c r="DE19"/>
  <c r="CF166"/>
  <c r="BR166"/>
  <c r="BX166"/>
  <c r="BS166"/>
  <c r="BY166"/>
  <c r="CD166"/>
  <c r="DF351"/>
  <c r="DB352" s="1"/>
  <c r="BB19"/>
  <c r="BC19" s="1"/>
  <c r="CL19"/>
  <c r="BM19"/>
  <c r="BL56"/>
  <c r="CK56"/>
  <c r="CK167"/>
  <c r="BL167"/>
  <c r="CK390"/>
  <c r="BL390"/>
  <c r="BJ132"/>
  <c r="CF240"/>
  <c r="BX240"/>
  <c r="BR240"/>
  <c r="CD240"/>
  <c r="BY240"/>
  <c r="BS240"/>
  <c r="CW426"/>
  <c r="CQ426"/>
  <c r="CX426"/>
  <c r="DC426"/>
  <c r="CR426"/>
  <c r="DE426"/>
  <c r="CF19"/>
  <c r="BY19"/>
  <c r="CD19"/>
  <c r="CE19" s="1"/>
  <c r="BR19"/>
  <c r="BX19"/>
  <c r="BS19"/>
  <c r="DB123"/>
  <c r="DC166"/>
  <c r="DD166" s="1"/>
  <c r="CQ166"/>
  <c r="DE166"/>
  <c r="CR166"/>
  <c r="CW166"/>
  <c r="CX166"/>
  <c r="CE239"/>
  <c r="CG239" s="1"/>
  <c r="CC240" s="1"/>
  <c r="DD202"/>
  <c r="DF202" s="1"/>
  <c r="DB203" s="1"/>
  <c r="BL204"/>
  <c r="CK204"/>
  <c r="BB129"/>
  <c r="BM129"/>
  <c r="CL129"/>
  <c r="CK130"/>
  <c r="BL130"/>
  <c r="BL241"/>
  <c r="CK241"/>
  <c r="BB92"/>
  <c r="BC92" s="1"/>
  <c r="BM92"/>
  <c r="CL92"/>
  <c r="BB352"/>
  <c r="BC352" s="1"/>
  <c r="CL352"/>
  <c r="BM352"/>
  <c r="BB426"/>
  <c r="CL426"/>
  <c r="BM426"/>
  <c r="DC240"/>
  <c r="DD240" s="1"/>
  <c r="CW240"/>
  <c r="DE240"/>
  <c r="CQ240"/>
  <c r="CX240"/>
  <c r="CR240"/>
  <c r="CF426"/>
  <c r="BX426"/>
  <c r="BR426"/>
  <c r="BY426"/>
  <c r="CD426"/>
  <c r="BS426"/>
  <c r="DC92"/>
  <c r="DD92" s="1"/>
  <c r="DE92"/>
  <c r="CQ92"/>
  <c r="CW92"/>
  <c r="CR92"/>
  <c r="CX92"/>
  <c r="CF203"/>
  <c r="BX203"/>
  <c r="BS203"/>
  <c r="BR203"/>
  <c r="BY203"/>
  <c r="CD203"/>
  <c r="CE203" s="1"/>
  <c r="DC315"/>
  <c r="DD315" s="1"/>
  <c r="CR315"/>
  <c r="CQ315"/>
  <c r="CX315"/>
  <c r="DE315"/>
  <c r="CW315"/>
  <c r="CW352"/>
  <c r="DC352"/>
  <c r="CR352"/>
  <c r="CX352"/>
  <c r="DE352"/>
  <c r="CQ352"/>
  <c r="CQ129"/>
  <c r="CR129"/>
  <c r="CW129"/>
  <c r="CX129"/>
  <c r="DE129"/>
  <c r="DC129"/>
  <c r="DC389"/>
  <c r="CR389"/>
  <c r="CW389"/>
  <c r="DE389"/>
  <c r="CX389"/>
  <c r="CQ389"/>
  <c r="CG351"/>
  <c r="CC352" s="1"/>
  <c r="BB203"/>
  <c r="BC203" s="1"/>
  <c r="BM203"/>
  <c r="CL203"/>
  <c r="BB315"/>
  <c r="BD315" s="1"/>
  <c r="BG315" s="1"/>
  <c r="AS315" s="1"/>
  <c r="BM315"/>
  <c r="CL315"/>
  <c r="CK316"/>
  <c r="BL316"/>
  <c r="BB389"/>
  <c r="BC389" s="1"/>
  <c r="CL389"/>
  <c r="BM389"/>
  <c r="CR55"/>
  <c r="CW55"/>
  <c r="CQ55"/>
  <c r="CX55"/>
  <c r="DC55"/>
  <c r="DD55" s="1"/>
  <c r="DE55"/>
  <c r="CD92"/>
  <c r="BR92"/>
  <c r="CF92"/>
  <c r="BS92"/>
  <c r="BX92"/>
  <c r="BY92"/>
  <c r="CX203"/>
  <c r="CR203"/>
  <c r="CW203"/>
  <c r="DC203"/>
  <c r="CQ203"/>
  <c r="DE203"/>
  <c r="CF315"/>
  <c r="CD315"/>
  <c r="BR315"/>
  <c r="BX315"/>
  <c r="BY315"/>
  <c r="BS315"/>
  <c r="CC123"/>
  <c r="CF352"/>
  <c r="BR352"/>
  <c r="BY352"/>
  <c r="CD352"/>
  <c r="BX352"/>
  <c r="BS352"/>
  <c r="CD129"/>
  <c r="BX129"/>
  <c r="BY129"/>
  <c r="CF129"/>
  <c r="BR129"/>
  <c r="BS129"/>
  <c r="CF389"/>
  <c r="BY389"/>
  <c r="BR389"/>
  <c r="BS389"/>
  <c r="BX389"/>
  <c r="CD389"/>
  <c r="CE388"/>
  <c r="CG388" s="1"/>
  <c r="CC389" s="1"/>
  <c r="DD388"/>
  <c r="DF388" s="1"/>
  <c r="DB389" s="1"/>
  <c r="CE425"/>
  <c r="CG425" s="1"/>
  <c r="CC426" s="1"/>
  <c r="DD425"/>
  <c r="DF425" s="1"/>
  <c r="DB426" s="1"/>
  <c r="DD426" s="1"/>
  <c r="DF426" s="1"/>
  <c r="DB427" s="1"/>
  <c r="AF240"/>
  <c r="AH240"/>
  <c r="AJ240"/>
  <c r="AI240"/>
  <c r="AG240"/>
  <c r="AE240"/>
  <c r="BC55"/>
  <c r="BD55"/>
  <c r="BG55" s="1"/>
  <c r="AX316"/>
  <c r="AW316" s="1"/>
  <c r="AB316"/>
  <c r="C316"/>
  <c r="Y316"/>
  <c r="X316" s="1"/>
  <c r="V364" i="3"/>
  <c r="U364" s="1"/>
  <c r="D364" s="1"/>
  <c r="B365"/>
  <c r="G129" i="13"/>
  <c r="I129"/>
  <c r="K129"/>
  <c r="J129"/>
  <c r="H129"/>
  <c r="F129"/>
  <c r="F166"/>
  <c r="G166"/>
  <c r="H166"/>
  <c r="I166"/>
  <c r="J166"/>
  <c r="K166"/>
  <c r="G389"/>
  <c r="H389"/>
  <c r="F389"/>
  <c r="I389"/>
  <c r="K389"/>
  <c r="J389"/>
  <c r="AJ92"/>
  <c r="AF92"/>
  <c r="AG92"/>
  <c r="AH92"/>
  <c r="AI92"/>
  <c r="AE92"/>
  <c r="AT314"/>
  <c r="AT341" s="1"/>
  <c r="AA17" i="16" s="1"/>
  <c r="AS314" i="13"/>
  <c r="U314"/>
  <c r="T314"/>
  <c r="AH352"/>
  <c r="AE352"/>
  <c r="AJ352"/>
  <c r="AF352"/>
  <c r="AG352"/>
  <c r="AI352"/>
  <c r="AG426"/>
  <c r="AI426"/>
  <c r="AE426"/>
  <c r="AJ426"/>
  <c r="AF426"/>
  <c r="AH426"/>
  <c r="F426"/>
  <c r="G426"/>
  <c r="K426"/>
  <c r="H426"/>
  <c r="I426"/>
  <c r="J426"/>
  <c r="BC240"/>
  <c r="BD240"/>
  <c r="BG240" s="1"/>
  <c r="I55"/>
  <c r="J55"/>
  <c r="K55"/>
  <c r="F55"/>
  <c r="G55"/>
  <c r="H55"/>
  <c r="AF129"/>
  <c r="AG129"/>
  <c r="AI129"/>
  <c r="AH129"/>
  <c r="AE129"/>
  <c r="AJ129"/>
  <c r="BC166"/>
  <c r="BD166"/>
  <c r="BG166" s="1"/>
  <c r="AH166"/>
  <c r="AI166"/>
  <c r="AJ166"/>
  <c r="AE166"/>
  <c r="AG166"/>
  <c r="AF166"/>
  <c r="BD92"/>
  <c r="BG92" s="1"/>
  <c r="U351"/>
  <c r="U379" s="1"/>
  <c r="Y18" i="16" s="1"/>
  <c r="AT351" i="13"/>
  <c r="T351"/>
  <c r="T379" s="1"/>
  <c r="X18" i="16" s="1"/>
  <c r="AS351" i="13"/>
  <c r="AS379" s="1"/>
  <c r="Z18" i="16" s="1"/>
  <c r="U425" i="13"/>
  <c r="AS425"/>
  <c r="AT425"/>
  <c r="T425"/>
  <c r="BD426"/>
  <c r="BG426" s="1"/>
  <c r="BC426"/>
  <c r="AX388"/>
  <c r="AW388" s="1"/>
  <c r="Y388"/>
  <c r="X388" s="1"/>
  <c r="U341"/>
  <c r="Y17" i="16" s="1"/>
  <c r="AX56" i="13"/>
  <c r="AW56" s="1"/>
  <c r="V62" i="3"/>
  <c r="U62" s="1"/>
  <c r="D62" s="1"/>
  <c r="C56" i="13"/>
  <c r="B63" i="3"/>
  <c r="Y56" i="13"/>
  <c r="X56" s="1"/>
  <c r="AB56"/>
  <c r="C204"/>
  <c r="AX204"/>
  <c r="AW204" s="1"/>
  <c r="AB204"/>
  <c r="V234" i="3"/>
  <c r="U234" s="1"/>
  <c r="D234" s="1"/>
  <c r="Y204" i="13"/>
  <c r="X204" s="1"/>
  <c r="B235" i="3"/>
  <c r="F315" i="13"/>
  <c r="K315"/>
  <c r="G315"/>
  <c r="I315"/>
  <c r="H315"/>
  <c r="J315"/>
  <c r="BD129"/>
  <c r="BG129" s="1"/>
  <c r="BC129"/>
  <c r="AB130"/>
  <c r="V148" i="3"/>
  <c r="U148" s="1"/>
  <c r="D148" s="1"/>
  <c r="Y130" i="13"/>
  <c r="X130" s="1"/>
  <c r="B149" i="3"/>
  <c r="C130" i="13"/>
  <c r="AX130"/>
  <c r="AW130" s="1"/>
  <c r="AB167"/>
  <c r="B192" i="3"/>
  <c r="Y167" i="13"/>
  <c r="X167" s="1"/>
  <c r="AX167"/>
  <c r="AW167" s="1"/>
  <c r="C167"/>
  <c r="V191" i="3"/>
  <c r="U191" s="1"/>
  <c r="D191" s="1"/>
  <c r="B451"/>
  <c r="C390" i="13"/>
  <c r="AB390"/>
  <c r="V450" i="3"/>
  <c r="U450" s="1"/>
  <c r="D450" s="1"/>
  <c r="Y390" i="13"/>
  <c r="X390" s="1"/>
  <c r="AX390"/>
  <c r="AW390" s="1"/>
  <c r="AX351"/>
  <c r="AW351" s="1"/>
  <c r="Y351"/>
  <c r="X351" s="1"/>
  <c r="Y425"/>
  <c r="X425" s="1"/>
  <c r="AX425"/>
  <c r="AW425" s="1"/>
  <c r="AT388"/>
  <c r="AT417" s="1"/>
  <c r="AA19" i="16" s="1"/>
  <c r="U388" i="13"/>
  <c r="U417" s="1"/>
  <c r="Y19" i="16" s="1"/>
  <c r="AS388" i="13"/>
  <c r="T388"/>
  <c r="AT379"/>
  <c r="AA18" i="16" s="1"/>
  <c r="Y241" i="13"/>
  <c r="X241" s="1"/>
  <c r="C241"/>
  <c r="AB241"/>
  <c r="AX241"/>
  <c r="AW241" s="1"/>
  <c r="B278" i="3"/>
  <c r="V277"/>
  <c r="U277" s="1"/>
  <c r="D277" s="1"/>
  <c r="F240" i="13"/>
  <c r="G240"/>
  <c r="K240"/>
  <c r="H240"/>
  <c r="I240"/>
  <c r="J240"/>
  <c r="AJ55"/>
  <c r="AF55"/>
  <c r="AH55"/>
  <c r="AG55"/>
  <c r="AI55"/>
  <c r="AE55"/>
  <c r="AG203"/>
  <c r="AI203"/>
  <c r="AH203"/>
  <c r="AE203"/>
  <c r="AJ203"/>
  <c r="AF203"/>
  <c r="G203"/>
  <c r="I203"/>
  <c r="H203"/>
  <c r="J203"/>
  <c r="F203"/>
  <c r="K203"/>
  <c r="AF315"/>
  <c r="AH315"/>
  <c r="AI315"/>
  <c r="AE315"/>
  <c r="AJ315"/>
  <c r="AG315"/>
  <c r="AF389"/>
  <c r="AG389"/>
  <c r="AI389"/>
  <c r="AH389"/>
  <c r="AE389"/>
  <c r="AJ389"/>
  <c r="C93"/>
  <c r="V105" i="3"/>
  <c r="U105" s="1"/>
  <c r="D105" s="1"/>
  <c r="AB93" i="13"/>
  <c r="B106" i="3"/>
  <c r="Y93" i="13"/>
  <c r="X93" s="1"/>
  <c r="AX93"/>
  <c r="AW93" s="1"/>
  <c r="F92"/>
  <c r="K92"/>
  <c r="H92"/>
  <c r="I92"/>
  <c r="J92"/>
  <c r="G92"/>
  <c r="AX314"/>
  <c r="AW314" s="1"/>
  <c r="Y314"/>
  <c r="X314" s="1"/>
  <c r="AX353"/>
  <c r="AW353" s="1"/>
  <c r="AB353"/>
  <c r="V407" i="3"/>
  <c r="U407" s="1"/>
  <c r="D407" s="1"/>
  <c r="C353" i="13"/>
  <c r="Y353"/>
  <c r="X353" s="1"/>
  <c r="B408" i="3"/>
  <c r="I352" i="13"/>
  <c r="F352"/>
  <c r="J352"/>
  <c r="K352"/>
  <c r="G352"/>
  <c r="H352"/>
  <c r="AB427"/>
  <c r="V493" i="3"/>
  <c r="U493" s="1"/>
  <c r="D493" s="1"/>
  <c r="AX427" i="13"/>
  <c r="AW427" s="1"/>
  <c r="B494" i="3"/>
  <c r="C427" i="13"/>
  <c r="Y427"/>
  <c r="X427" s="1"/>
  <c r="B326"/>
  <c r="AK18"/>
  <c r="AU18" s="1"/>
  <c r="AC19" s="1"/>
  <c r="AL18"/>
  <c r="AV18" s="1"/>
  <c r="AD19" s="1"/>
  <c r="M18"/>
  <c r="W18" s="1"/>
  <c r="E19" s="1"/>
  <c r="L18"/>
  <c r="V18" s="1"/>
  <c r="D19" s="1"/>
  <c r="H19"/>
  <c r="G19"/>
  <c r="K19"/>
  <c r="F19"/>
  <c r="J19"/>
  <c r="I19"/>
  <c r="V20" i="3"/>
  <c r="U20" s="1"/>
  <c r="D20" s="1"/>
  <c r="AB20" i="13"/>
  <c r="C20"/>
  <c r="AX20"/>
  <c r="AW20" s="1"/>
  <c r="Y20"/>
  <c r="X20" s="1"/>
  <c r="AH19"/>
  <c r="AG19"/>
  <c r="AF19"/>
  <c r="AJ19"/>
  <c r="AE19"/>
  <c r="AI19"/>
  <c r="B21" i="3"/>
  <c r="BP314" i="13" l="1"/>
  <c r="CE240"/>
  <c r="CO314"/>
  <c r="Y14" i="16"/>
  <c r="CE55" i="13"/>
  <c r="AL30" i="10"/>
  <c r="AL31" s="1"/>
  <c r="M20" i="8"/>
  <c r="L20"/>
  <c r="K20"/>
  <c r="N20"/>
  <c r="B248" i="13"/>
  <c r="D21" i="8"/>
  <c r="J20"/>
  <c r="P20"/>
  <c r="D22"/>
  <c r="AA64" i="13"/>
  <c r="CT313"/>
  <c r="CZ313"/>
  <c r="CO341"/>
  <c r="AC42" i="16" s="1"/>
  <c r="CO388" i="13"/>
  <c r="CM417"/>
  <c r="CZ350"/>
  <c r="CT350"/>
  <c r="AM30" i="10"/>
  <c r="AM31" s="1"/>
  <c r="CO351" i="13"/>
  <c r="CO379" s="1"/>
  <c r="AC43" i="16" s="1"/>
  <c r="CO425" i="13"/>
  <c r="CT314"/>
  <c r="CZ314"/>
  <c r="W39" i="16"/>
  <c r="AO30" i="10"/>
  <c r="AO31" s="1"/>
  <c r="CM341" i="13"/>
  <c r="CM379"/>
  <c r="CA350"/>
  <c r="BU350"/>
  <c r="BP388"/>
  <c r="BN417"/>
  <c r="CZ424"/>
  <c r="CT424"/>
  <c r="CA313"/>
  <c r="BU313"/>
  <c r="BP341"/>
  <c r="AB42" i="16" s="1"/>
  <c r="BP351" i="13"/>
  <c r="BP425"/>
  <c r="CA314"/>
  <c r="BU314"/>
  <c r="BU424"/>
  <c r="CA424"/>
  <c r="BN341"/>
  <c r="CG240"/>
  <c r="CC241" s="1"/>
  <c r="CG19"/>
  <c r="CC20" s="1"/>
  <c r="CE166"/>
  <c r="CG166" s="1"/>
  <c r="CC167" s="1"/>
  <c r="CY19"/>
  <c r="DA19" s="1"/>
  <c r="CV20" s="1"/>
  <c r="BD19"/>
  <c r="BG19" s="1"/>
  <c r="CE92"/>
  <c r="CE389"/>
  <c r="CG389" s="1"/>
  <c r="CC390" s="1"/>
  <c r="BD389"/>
  <c r="BG389" s="1"/>
  <c r="T389" s="1"/>
  <c r="BD203"/>
  <c r="BG203" s="1"/>
  <c r="DF55"/>
  <c r="DB56" s="1"/>
  <c r="DF92"/>
  <c r="DB93" s="1"/>
  <c r="DF240"/>
  <c r="DB241" s="1"/>
  <c r="BJ22"/>
  <c r="DF19"/>
  <c r="DB20" s="1"/>
  <c r="BT19"/>
  <c r="BV19" s="1"/>
  <c r="BQ20" s="1"/>
  <c r="CS19"/>
  <c r="CU19" s="1"/>
  <c r="CP20" s="1"/>
  <c r="BZ19"/>
  <c r="CB19" s="1"/>
  <c r="BW20" s="1"/>
  <c r="AS341"/>
  <c r="Z17" i="16" s="1"/>
  <c r="BC315" i="13"/>
  <c r="CG203"/>
  <c r="CC204" s="1"/>
  <c r="CG55"/>
  <c r="CC56" s="1"/>
  <c r="DF315"/>
  <c r="DB316" s="1"/>
  <c r="CG92"/>
  <c r="CC93" s="1"/>
  <c r="DF166"/>
  <c r="DB167" s="1"/>
  <c r="BB20"/>
  <c r="CL20"/>
  <c r="BM20"/>
  <c r="BL242"/>
  <c r="CK242"/>
  <c r="BB390"/>
  <c r="CL390"/>
  <c r="BM390"/>
  <c r="BB353"/>
  <c r="CL353"/>
  <c r="BM353"/>
  <c r="BL21"/>
  <c r="CK21"/>
  <c r="CK428"/>
  <c r="BL428"/>
  <c r="BB93"/>
  <c r="BC93" s="1"/>
  <c r="CL93"/>
  <c r="BM93"/>
  <c r="BB316"/>
  <c r="BM316"/>
  <c r="CL316"/>
  <c r="CF241"/>
  <c r="BS241"/>
  <c r="BR241"/>
  <c r="BY241"/>
  <c r="CD241"/>
  <c r="BX241"/>
  <c r="DD123"/>
  <c r="BJ133"/>
  <c r="CW390"/>
  <c r="DC390"/>
  <c r="CQ390"/>
  <c r="DE390"/>
  <c r="CR390"/>
  <c r="CX390"/>
  <c r="CF56"/>
  <c r="BX56"/>
  <c r="BS56"/>
  <c r="BY56"/>
  <c r="BR56"/>
  <c r="CD56"/>
  <c r="CE56" s="1"/>
  <c r="CD427"/>
  <c r="BR427"/>
  <c r="BY427"/>
  <c r="CF427"/>
  <c r="BS427"/>
  <c r="BX427"/>
  <c r="BS93"/>
  <c r="CD93"/>
  <c r="CE93" s="1"/>
  <c r="BX93"/>
  <c r="CF93"/>
  <c r="BR93"/>
  <c r="BY93"/>
  <c r="T417"/>
  <c r="X19" i="16" s="1"/>
  <c r="BD352" i="13"/>
  <c r="BG352" s="1"/>
  <c r="DD389"/>
  <c r="DF389" s="1"/>
  <c r="DB390" s="1"/>
  <c r="CE315"/>
  <c r="CG315" s="1"/>
  <c r="CC316" s="1"/>
  <c r="BX390"/>
  <c r="CF390"/>
  <c r="BR390"/>
  <c r="BS390"/>
  <c r="BY390"/>
  <c r="CD390"/>
  <c r="DE56"/>
  <c r="CQ56"/>
  <c r="DC56"/>
  <c r="DD56" s="1"/>
  <c r="CX56"/>
  <c r="CR56"/>
  <c r="CW56"/>
  <c r="DC353"/>
  <c r="CR353"/>
  <c r="CQ353"/>
  <c r="CX353"/>
  <c r="DE353"/>
  <c r="CW353"/>
  <c r="BY20"/>
  <c r="BS20"/>
  <c r="CF20"/>
  <c r="BR20"/>
  <c r="CD20"/>
  <c r="CE20" s="1"/>
  <c r="BX20"/>
  <c r="BB167"/>
  <c r="CL167"/>
  <c r="BM167"/>
  <c r="CK168"/>
  <c r="BL168"/>
  <c r="CK131"/>
  <c r="BL131"/>
  <c r="BL205"/>
  <c r="CK205"/>
  <c r="CK57"/>
  <c r="BL57"/>
  <c r="CK317"/>
  <c r="BL317"/>
  <c r="CR316"/>
  <c r="DC316"/>
  <c r="CW316"/>
  <c r="CQ316"/>
  <c r="CX316"/>
  <c r="DE316"/>
  <c r="CW241"/>
  <c r="CX241"/>
  <c r="DE241"/>
  <c r="CR241"/>
  <c r="DC241"/>
  <c r="DD241" s="1"/>
  <c r="CQ241"/>
  <c r="BX204"/>
  <c r="BY204"/>
  <c r="BR204"/>
  <c r="CF204"/>
  <c r="BS204"/>
  <c r="CD204"/>
  <c r="CE204" s="1"/>
  <c r="BB427"/>
  <c r="CL427"/>
  <c r="BM427"/>
  <c r="CK354"/>
  <c r="BL354"/>
  <c r="CK94"/>
  <c r="BL94"/>
  <c r="BB241"/>
  <c r="BD241" s="1"/>
  <c r="BG241" s="1"/>
  <c r="BM241"/>
  <c r="CL241"/>
  <c r="CK391"/>
  <c r="BL391"/>
  <c r="CE123"/>
  <c r="BY316"/>
  <c r="BR316"/>
  <c r="CD316"/>
  <c r="BS316"/>
  <c r="BX316"/>
  <c r="CF316"/>
  <c r="DE130"/>
  <c r="CQ130"/>
  <c r="CX130"/>
  <c r="DC130"/>
  <c r="CR130"/>
  <c r="CW130"/>
  <c r="DC204"/>
  <c r="DE204"/>
  <c r="CQ204"/>
  <c r="CX204"/>
  <c r="CW204"/>
  <c r="CR204"/>
  <c r="CQ167"/>
  <c r="CR167"/>
  <c r="CW167"/>
  <c r="DC167"/>
  <c r="DD167" s="1"/>
  <c r="CX167"/>
  <c r="DE167"/>
  <c r="BX353"/>
  <c r="CF353"/>
  <c r="BS353"/>
  <c r="BR353"/>
  <c r="BY353"/>
  <c r="CD353"/>
  <c r="DC20"/>
  <c r="DD20" s="1"/>
  <c r="DE20"/>
  <c r="CQ20"/>
  <c r="CR20"/>
  <c r="CW20"/>
  <c r="CX20"/>
  <c r="CE426"/>
  <c r="CG426" s="1"/>
  <c r="CC427" s="1"/>
  <c r="CE427" s="1"/>
  <c r="BB130"/>
  <c r="BC130" s="1"/>
  <c r="BM130"/>
  <c r="CL130"/>
  <c r="BB204"/>
  <c r="BD204" s="1"/>
  <c r="BG204" s="1"/>
  <c r="BM204"/>
  <c r="CL204"/>
  <c r="BB56"/>
  <c r="BD56" s="1"/>
  <c r="BG56" s="1"/>
  <c r="CL56"/>
  <c r="BM56"/>
  <c r="CF130"/>
  <c r="BY130"/>
  <c r="BR130"/>
  <c r="BS130"/>
  <c r="CD130"/>
  <c r="BX130"/>
  <c r="BR167"/>
  <c r="BS167"/>
  <c r="CD167"/>
  <c r="BY167"/>
  <c r="CF167"/>
  <c r="BX167"/>
  <c r="DE427"/>
  <c r="DC427"/>
  <c r="DD427" s="1"/>
  <c r="CQ427"/>
  <c r="CX427"/>
  <c r="CR427"/>
  <c r="CW427"/>
  <c r="DE93"/>
  <c r="CX93"/>
  <c r="CQ93"/>
  <c r="DC93"/>
  <c r="DD93" s="1"/>
  <c r="CW93"/>
  <c r="CR93"/>
  <c r="CE352"/>
  <c r="CG352" s="1"/>
  <c r="CC353" s="1"/>
  <c r="DD203"/>
  <c r="DF203" s="1"/>
  <c r="DB204" s="1"/>
  <c r="DD352"/>
  <c r="DF352" s="1"/>
  <c r="DB353" s="1"/>
  <c r="BC353"/>
  <c r="BD353"/>
  <c r="BG353" s="1"/>
  <c r="H93"/>
  <c r="J93"/>
  <c r="I93"/>
  <c r="F93"/>
  <c r="K93"/>
  <c r="G93"/>
  <c r="AF241"/>
  <c r="AI241"/>
  <c r="AH241"/>
  <c r="AG241"/>
  <c r="AE241"/>
  <c r="AJ241"/>
  <c r="F390"/>
  <c r="G390"/>
  <c r="I390"/>
  <c r="K390"/>
  <c r="H390"/>
  <c r="J390"/>
  <c r="AG56"/>
  <c r="AI56"/>
  <c r="AJ56"/>
  <c r="AH56"/>
  <c r="AE56"/>
  <c r="AF56"/>
  <c r="BC56"/>
  <c r="BD316"/>
  <c r="BG316" s="1"/>
  <c r="T316" s="1"/>
  <c r="T341" s="1"/>
  <c r="X17" i="16" s="1"/>
  <c r="BC316" i="13"/>
  <c r="Y428"/>
  <c r="X428" s="1"/>
  <c r="V494" i="3"/>
  <c r="U494" s="1"/>
  <c r="D494" s="1"/>
  <c r="AB428" i="13"/>
  <c r="AX428"/>
  <c r="AW428" s="1"/>
  <c r="B495" i="3"/>
  <c r="C428" i="13"/>
  <c r="K353"/>
  <c r="H353"/>
  <c r="G353"/>
  <c r="I353"/>
  <c r="J353"/>
  <c r="F353"/>
  <c r="BD93"/>
  <c r="BG93" s="1"/>
  <c r="AF390"/>
  <c r="AH390"/>
  <c r="AE390"/>
  <c r="AI390"/>
  <c r="AJ390"/>
  <c r="AG390"/>
  <c r="H167"/>
  <c r="J167"/>
  <c r="F167"/>
  <c r="K167"/>
  <c r="I167"/>
  <c r="G167"/>
  <c r="AE167"/>
  <c r="AJ167"/>
  <c r="AH167"/>
  <c r="AF167"/>
  <c r="AG167"/>
  <c r="AI167"/>
  <c r="K204"/>
  <c r="G204"/>
  <c r="H204"/>
  <c r="J204"/>
  <c r="I204"/>
  <c r="F204"/>
  <c r="H56"/>
  <c r="J56"/>
  <c r="F56"/>
  <c r="K56"/>
  <c r="I56"/>
  <c r="G56"/>
  <c r="AX317"/>
  <c r="AW317" s="1"/>
  <c r="Y317"/>
  <c r="X317" s="1"/>
  <c r="V365" i="3"/>
  <c r="U365" s="1"/>
  <c r="D365" s="1"/>
  <c r="C317" i="13"/>
  <c r="B366" i="3"/>
  <c r="AB317" i="13"/>
  <c r="AF316"/>
  <c r="AH316"/>
  <c r="AG316"/>
  <c r="AI316"/>
  <c r="AE316"/>
  <c r="AJ316"/>
  <c r="AK19"/>
  <c r="AU19" s="1"/>
  <c r="AC20" s="1"/>
  <c r="H427"/>
  <c r="J427"/>
  <c r="F427"/>
  <c r="K427"/>
  <c r="G427"/>
  <c r="I427"/>
  <c r="AG427"/>
  <c r="AI427"/>
  <c r="AJ427"/>
  <c r="AH427"/>
  <c r="AE427"/>
  <c r="AF427"/>
  <c r="AE93"/>
  <c r="AJ93"/>
  <c r="AH93"/>
  <c r="AI93"/>
  <c r="AG93"/>
  <c r="AF93"/>
  <c r="AX242"/>
  <c r="AW242" s="1"/>
  <c r="V278" i="3"/>
  <c r="U278" s="1"/>
  <c r="D278" s="1"/>
  <c r="AB242" i="13"/>
  <c r="Y242"/>
  <c r="X242" s="1"/>
  <c r="B279" i="3"/>
  <c r="C242" i="13"/>
  <c r="BD390"/>
  <c r="BG390" s="1"/>
  <c r="BC390"/>
  <c r="BC167"/>
  <c r="BD167"/>
  <c r="BG167" s="1"/>
  <c r="C168"/>
  <c r="V192" i="3"/>
  <c r="U192" s="1"/>
  <c r="D192" s="1"/>
  <c r="AB168" i="13"/>
  <c r="AX168"/>
  <c r="AW168" s="1"/>
  <c r="Y168"/>
  <c r="X168" s="1"/>
  <c r="B193" i="3"/>
  <c r="AX131" i="13"/>
  <c r="AW131" s="1"/>
  <c r="V149" i="3"/>
  <c r="U149" s="1"/>
  <c r="D149" s="1"/>
  <c r="AB131" i="13"/>
  <c r="C131"/>
  <c r="B150" i="3"/>
  <c r="Y131" i="13"/>
  <c r="X131" s="1"/>
  <c r="C205"/>
  <c r="AX205"/>
  <c r="AW205" s="1"/>
  <c r="AB205"/>
  <c r="V235" i="3"/>
  <c r="U235" s="1"/>
  <c r="D235" s="1"/>
  <c r="B236"/>
  <c r="Y205" i="13"/>
  <c r="X205" s="1"/>
  <c r="Y57"/>
  <c r="X57" s="1"/>
  <c r="AB57"/>
  <c r="AX57"/>
  <c r="AW57" s="1"/>
  <c r="V63" i="3"/>
  <c r="U63" s="1"/>
  <c r="D63" s="1"/>
  <c r="B64"/>
  <c r="C57" i="13"/>
  <c r="F316"/>
  <c r="G316"/>
  <c r="H316"/>
  <c r="I316"/>
  <c r="J316"/>
  <c r="K316"/>
  <c r="BC427"/>
  <c r="BD427"/>
  <c r="BG427" s="1"/>
  <c r="C354"/>
  <c r="V408" i="3"/>
  <c r="U408" s="1"/>
  <c r="D408" s="1"/>
  <c r="Y354" i="13"/>
  <c r="X354" s="1"/>
  <c r="B409" i="3"/>
  <c r="AX354" i="13"/>
  <c r="AW354" s="1"/>
  <c r="AB354"/>
  <c r="AJ353"/>
  <c r="AG353"/>
  <c r="AF353"/>
  <c r="AH353"/>
  <c r="AI353"/>
  <c r="AE353"/>
  <c r="AX94"/>
  <c r="AW94" s="1"/>
  <c r="C94"/>
  <c r="B107" i="3"/>
  <c r="V106"/>
  <c r="U106" s="1"/>
  <c r="D106" s="1"/>
  <c r="AB94" i="13"/>
  <c r="Y94"/>
  <c r="X94" s="1"/>
  <c r="BC241"/>
  <c r="H241"/>
  <c r="J241"/>
  <c r="K241"/>
  <c r="F241"/>
  <c r="I241"/>
  <c r="G241"/>
  <c r="B452" i="3"/>
  <c r="C391" i="13"/>
  <c r="V451" i="3"/>
  <c r="U451" s="1"/>
  <c r="D451" s="1"/>
  <c r="AB391" i="13"/>
  <c r="Y391"/>
  <c r="X391" s="1"/>
  <c r="AX391"/>
  <c r="AW391" s="1"/>
  <c r="G130"/>
  <c r="H130"/>
  <c r="I130"/>
  <c r="J130"/>
  <c r="F130"/>
  <c r="K130"/>
  <c r="AJ130"/>
  <c r="AG130"/>
  <c r="AF130"/>
  <c r="AI130"/>
  <c r="AH130"/>
  <c r="AE130"/>
  <c r="AE204"/>
  <c r="AF204"/>
  <c r="AJ204"/>
  <c r="AG204"/>
  <c r="AH204"/>
  <c r="AI204"/>
  <c r="B327"/>
  <c r="L19"/>
  <c r="V19" s="1"/>
  <c r="D20" s="1"/>
  <c r="AL19"/>
  <c r="AV19" s="1"/>
  <c r="AD20" s="1"/>
  <c r="M19"/>
  <c r="W19" s="1"/>
  <c r="E20" s="1"/>
  <c r="BD20"/>
  <c r="BG20" s="1"/>
  <c r="BC20"/>
  <c r="V21" i="3"/>
  <c r="U21" s="1"/>
  <c r="D21" s="1"/>
  <c r="C21" i="13"/>
  <c r="AB21"/>
  <c r="Y21"/>
  <c r="X21" s="1"/>
  <c r="AX21"/>
  <c r="AW21" s="1"/>
  <c r="AE20"/>
  <c r="AI20"/>
  <c r="AH20"/>
  <c r="AG20"/>
  <c r="AF20"/>
  <c r="AJ20"/>
  <c r="I20"/>
  <c r="H20"/>
  <c r="G20"/>
  <c r="K20"/>
  <c r="F20"/>
  <c r="J20"/>
  <c r="B22" i="3"/>
  <c r="CE241" i="13" l="1"/>
  <c r="CG241" s="1"/>
  <c r="CC242" s="1"/>
  <c r="CZ341"/>
  <c r="W42" i="16" s="1"/>
  <c r="M21" i="8"/>
  <c r="M22" s="1"/>
  <c r="L21"/>
  <c r="L22" s="1"/>
  <c r="K21"/>
  <c r="K22" s="1"/>
  <c r="J21"/>
  <c r="J22" s="1"/>
  <c r="N21"/>
  <c r="N22" s="1"/>
  <c r="I21"/>
  <c r="I22" s="1"/>
  <c r="B249" i="13"/>
  <c r="D23" i="8"/>
  <c r="P21"/>
  <c r="P22" s="1"/>
  <c r="AA65" i="13"/>
  <c r="CA351"/>
  <c r="BU351"/>
  <c r="BU379" s="1"/>
  <c r="T43" i="16" s="1"/>
  <c r="BP379" i="13"/>
  <c r="AB43" i="16" s="1"/>
  <c r="AD43" s="1"/>
  <c r="CZ425" i="13"/>
  <c r="CT425"/>
  <c r="CA341"/>
  <c r="U42" i="16" s="1"/>
  <c r="AD42"/>
  <c r="CZ388" i="13"/>
  <c r="CZ417" s="1"/>
  <c r="W44" i="16" s="1"/>
  <c r="CT388" i="13"/>
  <c r="CT417" s="1"/>
  <c r="V44" i="16" s="1"/>
  <c r="CO417" i="13"/>
  <c r="AC44" i="16" s="1"/>
  <c r="CE167" i="13"/>
  <c r="DD316"/>
  <c r="BU341"/>
  <c r="T42" i="16" s="1"/>
  <c r="CA379" i="13"/>
  <c r="U43" i="16" s="1"/>
  <c r="BU425" i="13"/>
  <c r="CA425"/>
  <c r="CT341"/>
  <c r="V42" i="16" s="1"/>
  <c r="BU388" i="13"/>
  <c r="BU417" s="1"/>
  <c r="T44" i="16" s="1"/>
  <c r="CA388" i="13"/>
  <c r="CA417" s="1"/>
  <c r="U44" i="16" s="1"/>
  <c r="BP417" i="13"/>
  <c r="AB44" i="16" s="1"/>
  <c r="CZ351" i="13"/>
  <c r="CZ379" s="1"/>
  <c r="W43" i="16" s="1"/>
  <c r="CT351" i="13"/>
  <c r="CT379" s="1"/>
  <c r="V43" i="16" s="1"/>
  <c r="DF427" i="13"/>
  <c r="DB428" s="1"/>
  <c r="DF241"/>
  <c r="DB242" s="1"/>
  <c r="CE390"/>
  <c r="CG390" s="1"/>
  <c r="CC391" s="1"/>
  <c r="DD353"/>
  <c r="DF353" s="1"/>
  <c r="DB354" s="1"/>
  <c r="CG204"/>
  <c r="CC205" s="1"/>
  <c r="BJ23"/>
  <c r="DD390"/>
  <c r="DF390" s="1"/>
  <c r="DB391" s="1"/>
  <c r="CY20"/>
  <c r="DA20" s="1"/>
  <c r="CV21" s="1"/>
  <c r="DF20"/>
  <c r="DB21" s="1"/>
  <c r="BC204"/>
  <c r="BD130"/>
  <c r="BG130" s="1"/>
  <c r="DF167"/>
  <c r="DB168" s="1"/>
  <c r="CG167"/>
  <c r="CC168" s="1"/>
  <c r="DF93"/>
  <c r="DB94" s="1"/>
  <c r="CS20"/>
  <c r="CU20" s="1"/>
  <c r="CP21" s="1"/>
  <c r="DF316"/>
  <c r="DB317" s="1"/>
  <c r="BZ20"/>
  <c r="CB20" s="1"/>
  <c r="BW21" s="1"/>
  <c r="BT20"/>
  <c r="BV20" s="1"/>
  <c r="BQ21" s="1"/>
  <c r="CG93"/>
  <c r="CC94" s="1"/>
  <c r="CG20"/>
  <c r="CC21" s="1"/>
  <c r="CK355"/>
  <c r="BL355"/>
  <c r="CK318"/>
  <c r="BL318"/>
  <c r="CD94"/>
  <c r="BX94"/>
  <c r="BY94"/>
  <c r="BR94"/>
  <c r="CF94"/>
  <c r="BS94"/>
  <c r="CF242"/>
  <c r="BX242"/>
  <c r="CD242"/>
  <c r="CE242" s="1"/>
  <c r="BS242"/>
  <c r="BR242"/>
  <c r="BY242"/>
  <c r="CG56"/>
  <c r="CC57" s="1"/>
  <c r="DF56"/>
  <c r="DB57" s="1"/>
  <c r="BB205"/>
  <c r="BM205"/>
  <c r="CL205"/>
  <c r="CX57"/>
  <c r="CQ57"/>
  <c r="CR57"/>
  <c r="DC57"/>
  <c r="DE57"/>
  <c r="CW57"/>
  <c r="BB428"/>
  <c r="BC428" s="1"/>
  <c r="CL428"/>
  <c r="BM428"/>
  <c r="CF391"/>
  <c r="BS391"/>
  <c r="BY391"/>
  <c r="BR391"/>
  <c r="BX391"/>
  <c r="CD391"/>
  <c r="CE391" s="1"/>
  <c r="CR354"/>
  <c r="DC354"/>
  <c r="CW354"/>
  <c r="CQ354"/>
  <c r="CX354"/>
  <c r="DE354"/>
  <c r="BX57"/>
  <c r="CF57"/>
  <c r="BR57"/>
  <c r="BY57"/>
  <c r="CD57"/>
  <c r="BS57"/>
  <c r="CD131"/>
  <c r="BR131"/>
  <c r="BS131"/>
  <c r="CF131"/>
  <c r="BX131"/>
  <c r="BY131"/>
  <c r="CX21"/>
  <c r="DE21"/>
  <c r="DC21"/>
  <c r="DD21" s="1"/>
  <c r="CQ21"/>
  <c r="CR21"/>
  <c r="CW21"/>
  <c r="DC242"/>
  <c r="DD242" s="1"/>
  <c r="DE242"/>
  <c r="CQ242"/>
  <c r="CW242"/>
  <c r="CR242"/>
  <c r="CX242"/>
  <c r="BB94"/>
  <c r="CL94"/>
  <c r="BM94"/>
  <c r="BB131"/>
  <c r="BM131"/>
  <c r="CL131"/>
  <c r="BB242"/>
  <c r="BC242" s="1"/>
  <c r="BM242"/>
  <c r="CL242"/>
  <c r="DC391"/>
  <c r="CX391"/>
  <c r="CQ391"/>
  <c r="DE391"/>
  <c r="CR391"/>
  <c r="CW391"/>
  <c r="DF123"/>
  <c r="BB21"/>
  <c r="BM21"/>
  <c r="CL21"/>
  <c r="CK22"/>
  <c r="BL22"/>
  <c r="BB354"/>
  <c r="BC354" s="1"/>
  <c r="CL354"/>
  <c r="BM354"/>
  <c r="BB168"/>
  <c r="CL168"/>
  <c r="BM168"/>
  <c r="BB317"/>
  <c r="BM317"/>
  <c r="CL317"/>
  <c r="CG123"/>
  <c r="CC124" s="1"/>
  <c r="CF354"/>
  <c r="BX354"/>
  <c r="BY354"/>
  <c r="CD354"/>
  <c r="BR354"/>
  <c r="BS354"/>
  <c r="DC317"/>
  <c r="DD317" s="1"/>
  <c r="CX317"/>
  <c r="CQ317"/>
  <c r="CW317"/>
  <c r="DE317"/>
  <c r="CR317"/>
  <c r="CF205"/>
  <c r="BS205"/>
  <c r="BX205"/>
  <c r="BR205"/>
  <c r="BY205"/>
  <c r="CD205"/>
  <c r="DC168"/>
  <c r="CW168"/>
  <c r="DE168"/>
  <c r="CX168"/>
  <c r="CQ168"/>
  <c r="CR168"/>
  <c r="BJ134"/>
  <c r="CR428"/>
  <c r="CX428"/>
  <c r="DC428"/>
  <c r="CW428"/>
  <c r="DE428"/>
  <c r="CQ428"/>
  <c r="DD428"/>
  <c r="CE353"/>
  <c r="CG353" s="1"/>
  <c r="CC354" s="1"/>
  <c r="CG427"/>
  <c r="CC428" s="1"/>
  <c r="CE316"/>
  <c r="CG316" s="1"/>
  <c r="CC317" s="1"/>
  <c r="CK429"/>
  <c r="BL429"/>
  <c r="CX131"/>
  <c r="CR131"/>
  <c r="DC131"/>
  <c r="CQ131"/>
  <c r="CW131"/>
  <c r="DE131"/>
  <c r="CD21"/>
  <c r="BY21"/>
  <c r="CF21"/>
  <c r="BR21"/>
  <c r="BX21"/>
  <c r="BS21"/>
  <c r="BB391"/>
  <c r="BC391" s="1"/>
  <c r="CL391"/>
  <c r="BM391"/>
  <c r="BL206"/>
  <c r="CK206"/>
  <c r="BB57"/>
  <c r="BD57" s="1"/>
  <c r="BG57" s="1"/>
  <c r="CL57"/>
  <c r="BM57"/>
  <c r="CK169"/>
  <c r="BL169"/>
  <c r="CK392"/>
  <c r="BL392"/>
  <c r="CK95"/>
  <c r="BL95"/>
  <c r="CK58"/>
  <c r="BL58"/>
  <c r="CK132"/>
  <c r="BL132"/>
  <c r="BL243"/>
  <c r="CK243"/>
  <c r="DC94"/>
  <c r="DD94" s="1"/>
  <c r="CX94"/>
  <c r="CR94"/>
  <c r="DE94"/>
  <c r="CW94"/>
  <c r="CQ94"/>
  <c r="BY317"/>
  <c r="CF317"/>
  <c r="BX317"/>
  <c r="BS317"/>
  <c r="CD317"/>
  <c r="BR317"/>
  <c r="DE205"/>
  <c r="CW205"/>
  <c r="CR205"/>
  <c r="CQ205"/>
  <c r="CX205"/>
  <c r="DC205"/>
  <c r="CF168"/>
  <c r="BR168"/>
  <c r="BY168"/>
  <c r="CD168"/>
  <c r="CE168" s="1"/>
  <c r="BX168"/>
  <c r="BS168"/>
  <c r="BY428"/>
  <c r="BS428"/>
  <c r="CD428"/>
  <c r="BX428"/>
  <c r="CF428"/>
  <c r="BR428"/>
  <c r="DD204"/>
  <c r="DF204" s="1"/>
  <c r="DB205" s="1"/>
  <c r="AJ391"/>
  <c r="AF391"/>
  <c r="AG391"/>
  <c r="AI391"/>
  <c r="AH391"/>
  <c r="AE391"/>
  <c r="G94"/>
  <c r="J94"/>
  <c r="F94"/>
  <c r="K94"/>
  <c r="H94"/>
  <c r="I94"/>
  <c r="AF354"/>
  <c r="AG354"/>
  <c r="AI354"/>
  <c r="AH354"/>
  <c r="AE354"/>
  <c r="AJ354"/>
  <c r="F131"/>
  <c r="K131"/>
  <c r="H131"/>
  <c r="G131"/>
  <c r="I131"/>
  <c r="J131"/>
  <c r="C169"/>
  <c r="B194" i="3"/>
  <c r="AB169" i="13"/>
  <c r="AX169"/>
  <c r="AW169" s="1"/>
  <c r="Y169"/>
  <c r="X169" s="1"/>
  <c r="V193" i="3"/>
  <c r="U193" s="1"/>
  <c r="D193" s="1"/>
  <c r="BC168" i="13"/>
  <c r="BD168"/>
  <c r="BG168" s="1"/>
  <c r="BC317"/>
  <c r="BD317"/>
  <c r="BG317" s="1"/>
  <c r="AF428"/>
  <c r="AH428"/>
  <c r="AG428"/>
  <c r="AI428"/>
  <c r="AE428"/>
  <c r="AJ428"/>
  <c r="AB392"/>
  <c r="V452" i="3"/>
  <c r="U452" s="1"/>
  <c r="D452" s="1"/>
  <c r="AX392" i="13"/>
  <c r="AW392" s="1"/>
  <c r="Y392"/>
  <c r="X392" s="1"/>
  <c r="B453" i="3"/>
  <c r="C392" i="13"/>
  <c r="AB95"/>
  <c r="Y95"/>
  <c r="X95" s="1"/>
  <c r="B108" i="3"/>
  <c r="AX95" i="13"/>
  <c r="AW95" s="1"/>
  <c r="C95"/>
  <c r="V107" i="3"/>
  <c r="U107" s="1"/>
  <c r="D107" s="1"/>
  <c r="Y58" i="13"/>
  <c r="X58" s="1"/>
  <c r="V64" i="3"/>
  <c r="U64" s="1"/>
  <c r="D64" s="1"/>
  <c r="B65"/>
  <c r="AX58" i="13"/>
  <c r="AW58" s="1"/>
  <c r="AB58"/>
  <c r="C58"/>
  <c r="AG205"/>
  <c r="AI205"/>
  <c r="AH205"/>
  <c r="AE205"/>
  <c r="AJ205"/>
  <c r="AF205"/>
  <c r="AX132"/>
  <c r="AW132" s="1"/>
  <c r="C132"/>
  <c r="V150" i="3"/>
  <c r="U150" s="1"/>
  <c r="D150" s="1"/>
  <c r="AB132" i="13"/>
  <c r="B151" i="3"/>
  <c r="Y132" i="13"/>
  <c r="X132" s="1"/>
  <c r="AI168"/>
  <c r="AJ168"/>
  <c r="AE168"/>
  <c r="AF168"/>
  <c r="AG168"/>
  <c r="AH168"/>
  <c r="AX243"/>
  <c r="AW243" s="1"/>
  <c r="Y243"/>
  <c r="X243" s="1"/>
  <c r="V279" i="3"/>
  <c r="U279" s="1"/>
  <c r="D279" s="1"/>
  <c r="B280"/>
  <c r="C243" i="13"/>
  <c r="AB243"/>
  <c r="I317"/>
  <c r="H317"/>
  <c r="J317"/>
  <c r="F317"/>
  <c r="K317"/>
  <c r="G317"/>
  <c r="H391"/>
  <c r="I391"/>
  <c r="J391"/>
  <c r="K391"/>
  <c r="G391"/>
  <c r="F391"/>
  <c r="BD94"/>
  <c r="BG94" s="1"/>
  <c r="BC94"/>
  <c r="AX355"/>
  <c r="AW355" s="1"/>
  <c r="AB355"/>
  <c r="V409" i="3"/>
  <c r="U409" s="1"/>
  <c r="D409" s="1"/>
  <c r="B410"/>
  <c r="C355" i="13"/>
  <c r="Y355"/>
  <c r="X355" s="1"/>
  <c r="I57"/>
  <c r="J57"/>
  <c r="K57"/>
  <c r="F57"/>
  <c r="G57"/>
  <c r="H57"/>
  <c r="AH57"/>
  <c r="AG57"/>
  <c r="AI57"/>
  <c r="AE57"/>
  <c r="AJ57"/>
  <c r="AF57"/>
  <c r="BC205"/>
  <c r="BD205"/>
  <c r="BG205" s="1"/>
  <c r="BC131"/>
  <c r="BD131"/>
  <c r="BG131" s="1"/>
  <c r="J242"/>
  <c r="F242"/>
  <c r="G242"/>
  <c r="H242"/>
  <c r="I242"/>
  <c r="K242"/>
  <c r="BD242"/>
  <c r="BG242" s="1"/>
  <c r="AX318"/>
  <c r="AW318" s="1"/>
  <c r="V366" i="3"/>
  <c r="U366" s="1"/>
  <c r="D366" s="1"/>
  <c r="B367"/>
  <c r="Y318" i="13"/>
  <c r="X318" s="1"/>
  <c r="C318"/>
  <c r="AB318"/>
  <c r="C429"/>
  <c r="AB429"/>
  <c r="V495" i="3"/>
  <c r="U495" s="1"/>
  <c r="D495" s="1"/>
  <c r="B496"/>
  <c r="BD391" i="13"/>
  <c r="BG391" s="1"/>
  <c r="AS391" s="1"/>
  <c r="AS417" s="1"/>
  <c r="Z19" i="16" s="1"/>
  <c r="AG94" i="13"/>
  <c r="AH94"/>
  <c r="AE94"/>
  <c r="AJ94"/>
  <c r="AF94"/>
  <c r="AI94"/>
  <c r="F354"/>
  <c r="K354"/>
  <c r="G354"/>
  <c r="H354"/>
  <c r="J354"/>
  <c r="I354"/>
  <c r="AX206"/>
  <c r="AW206" s="1"/>
  <c r="B237" i="3"/>
  <c r="AB206" i="13"/>
  <c r="Y206"/>
  <c r="X206" s="1"/>
  <c r="C206"/>
  <c r="V236" i="3"/>
  <c r="U236" s="1"/>
  <c r="D236" s="1"/>
  <c r="K205" i="13"/>
  <c r="H205"/>
  <c r="G205"/>
  <c r="I205"/>
  <c r="J205"/>
  <c r="F205"/>
  <c r="AJ131"/>
  <c r="AF131"/>
  <c r="AG131"/>
  <c r="AI131"/>
  <c r="AH131"/>
  <c r="AE131"/>
  <c r="J168"/>
  <c r="K168"/>
  <c r="F168"/>
  <c r="G168"/>
  <c r="H168"/>
  <c r="I168"/>
  <c r="AI242"/>
  <c r="AE242"/>
  <c r="AJ242"/>
  <c r="AG242"/>
  <c r="AF242"/>
  <c r="AH242"/>
  <c r="AI317"/>
  <c r="AE317"/>
  <c r="AG317"/>
  <c r="AJ317"/>
  <c r="AF317"/>
  <c r="AH317"/>
  <c r="J428"/>
  <c r="K428"/>
  <c r="F428"/>
  <c r="G428"/>
  <c r="H428"/>
  <c r="I428"/>
  <c r="BD428"/>
  <c r="BG428" s="1"/>
  <c r="B328"/>
  <c r="AK20"/>
  <c r="AU20" s="1"/>
  <c r="AC21" s="1"/>
  <c r="M20"/>
  <c r="W20" s="1"/>
  <c r="E21" s="1"/>
  <c r="AL20"/>
  <c r="AV20" s="1"/>
  <c r="AD21" s="1"/>
  <c r="L20"/>
  <c r="V20" s="1"/>
  <c r="D21" s="1"/>
  <c r="BD21"/>
  <c r="BG21" s="1"/>
  <c r="BC21"/>
  <c r="AF21"/>
  <c r="AJ21"/>
  <c r="AE21"/>
  <c r="AI21"/>
  <c r="AH21"/>
  <c r="AG21"/>
  <c r="V22" i="3"/>
  <c r="U22" s="1"/>
  <c r="D22" s="1"/>
  <c r="C22" i="13"/>
  <c r="AB22"/>
  <c r="AX22"/>
  <c r="AW22" s="1"/>
  <c r="Y22"/>
  <c r="X22" s="1"/>
  <c r="G21"/>
  <c r="K21"/>
  <c r="F21"/>
  <c r="J21"/>
  <c r="I21"/>
  <c r="H21"/>
  <c r="B23" i="3"/>
  <c r="DD168" i="13" l="1"/>
  <c r="DF168" s="1"/>
  <c r="DB169" s="1"/>
  <c r="BC57"/>
  <c r="BD354"/>
  <c r="BG354" s="1"/>
  <c r="CE21"/>
  <c r="DF428"/>
  <c r="DB429" s="1"/>
  <c r="CG242"/>
  <c r="CC243" s="1"/>
  <c r="P23" i="8"/>
  <c r="DD354" i="13"/>
  <c r="M23" i="8"/>
  <c r="N23"/>
  <c r="I23"/>
  <c r="L23"/>
  <c r="B250" i="13"/>
  <c r="K23" i="8"/>
  <c r="J23"/>
  <c r="AA66" i="13"/>
  <c r="AD44" i="16"/>
  <c r="DD205" i="13"/>
  <c r="CE205"/>
  <c r="C495" i="3"/>
  <c r="BE429" i="13" s="1"/>
  <c r="BF429" s="1"/>
  <c r="E495" i="3"/>
  <c r="CE94" i="13"/>
  <c r="DF21"/>
  <c r="DB22" s="1"/>
  <c r="BJ24"/>
  <c r="DF354"/>
  <c r="DB355" s="1"/>
  <c r="DD391"/>
  <c r="CG168"/>
  <c r="CC169" s="1"/>
  <c r="DF205"/>
  <c r="DB206" s="1"/>
  <c r="CS21"/>
  <c r="CU21" s="1"/>
  <c r="CP22" s="1"/>
  <c r="CY21"/>
  <c r="DA21" s="1"/>
  <c r="CV22" s="1"/>
  <c r="CG391"/>
  <c r="CC392" s="1"/>
  <c r="CG205"/>
  <c r="CC206" s="1"/>
  <c r="DF94"/>
  <c r="DB95" s="1"/>
  <c r="DF391"/>
  <c r="DB392" s="1"/>
  <c r="BT21"/>
  <c r="BV21" s="1"/>
  <c r="BQ22" s="1"/>
  <c r="DF242"/>
  <c r="DB243" s="1"/>
  <c r="CE57"/>
  <c r="CG94"/>
  <c r="CC95" s="1"/>
  <c r="BZ21"/>
  <c r="CB21" s="1"/>
  <c r="BW22" s="1"/>
  <c r="CG21"/>
  <c r="CC22" s="1"/>
  <c r="CE354"/>
  <c r="CG354" s="1"/>
  <c r="CC355" s="1"/>
  <c r="DF317"/>
  <c r="DB318" s="1"/>
  <c r="BB22"/>
  <c r="BM22"/>
  <c r="CL22"/>
  <c r="BB206"/>
  <c r="BM206"/>
  <c r="CL206"/>
  <c r="BL207"/>
  <c r="CK207"/>
  <c r="CK430"/>
  <c r="BL430"/>
  <c r="BB318"/>
  <c r="BM318"/>
  <c r="CL318"/>
  <c r="CK356"/>
  <c r="BL356"/>
  <c r="BL244"/>
  <c r="CK244"/>
  <c r="BB95"/>
  <c r="BM95"/>
  <c r="CL95"/>
  <c r="CF132"/>
  <c r="BS132"/>
  <c r="BY132"/>
  <c r="CD132"/>
  <c r="BX132"/>
  <c r="BR132"/>
  <c r="BX95"/>
  <c r="BY95"/>
  <c r="CD95"/>
  <c r="BR95"/>
  <c r="CF95"/>
  <c r="BS95"/>
  <c r="BY169"/>
  <c r="BS169"/>
  <c r="BR169"/>
  <c r="CD169"/>
  <c r="CE169" s="1"/>
  <c r="CF169"/>
  <c r="BX169"/>
  <c r="CE124"/>
  <c r="CG124" s="1"/>
  <c r="CC125" s="1"/>
  <c r="CE125" s="1"/>
  <c r="CG125" s="1"/>
  <c r="CC126" s="1"/>
  <c r="CE126" s="1"/>
  <c r="CG126" s="1"/>
  <c r="CC127" s="1"/>
  <c r="CE127" s="1"/>
  <c r="CG127" s="1"/>
  <c r="CC128" s="1"/>
  <c r="CE128" s="1"/>
  <c r="CG128" s="1"/>
  <c r="CC129" s="1"/>
  <c r="CE129" s="1"/>
  <c r="CG129" s="1"/>
  <c r="CC130" s="1"/>
  <c r="DB124"/>
  <c r="DD124" s="1"/>
  <c r="DF124" s="1"/>
  <c r="DB125" s="1"/>
  <c r="DD125" s="1"/>
  <c r="DF125" s="1"/>
  <c r="DB126" s="1"/>
  <c r="DD126" s="1"/>
  <c r="DF126" s="1"/>
  <c r="DB127" s="1"/>
  <c r="DD127" s="1"/>
  <c r="DF127" s="1"/>
  <c r="DB128" s="1"/>
  <c r="DD128" s="1"/>
  <c r="DF128" s="1"/>
  <c r="DB129" s="1"/>
  <c r="DD129" s="1"/>
  <c r="DF129" s="1"/>
  <c r="DB130" s="1"/>
  <c r="CW318"/>
  <c r="CR318"/>
  <c r="DC318"/>
  <c r="DE318"/>
  <c r="CQ318"/>
  <c r="CX318"/>
  <c r="CE317"/>
  <c r="CG317" s="1"/>
  <c r="CC318" s="1"/>
  <c r="DD57"/>
  <c r="DF57" s="1"/>
  <c r="DB58" s="1"/>
  <c r="CK319"/>
  <c r="BL319"/>
  <c r="CK133"/>
  <c r="BL133"/>
  <c r="CK96"/>
  <c r="BL96"/>
  <c r="CK393"/>
  <c r="BL393"/>
  <c r="CF243"/>
  <c r="BX243"/>
  <c r="CD243"/>
  <c r="BS243"/>
  <c r="BY243"/>
  <c r="BR243"/>
  <c r="DE58"/>
  <c r="CX58"/>
  <c r="CQ58"/>
  <c r="DC58"/>
  <c r="CR58"/>
  <c r="CW58"/>
  <c r="CQ392"/>
  <c r="DC392"/>
  <c r="DD392" s="1"/>
  <c r="CW392"/>
  <c r="DE392"/>
  <c r="CX392"/>
  <c r="CR392"/>
  <c r="DE429"/>
  <c r="CW429"/>
  <c r="CQ429"/>
  <c r="DC429"/>
  <c r="CX429"/>
  <c r="CR429"/>
  <c r="DE22"/>
  <c r="CR22"/>
  <c r="CQ22"/>
  <c r="CW22"/>
  <c r="DC22"/>
  <c r="CX22"/>
  <c r="CD318"/>
  <c r="BR318"/>
  <c r="BS318"/>
  <c r="CF318"/>
  <c r="BY318"/>
  <c r="BX318"/>
  <c r="BB58"/>
  <c r="BM58"/>
  <c r="CL58"/>
  <c r="BB392"/>
  <c r="CL392"/>
  <c r="BM392"/>
  <c r="BB169"/>
  <c r="CL169"/>
  <c r="BM169"/>
  <c r="BL170"/>
  <c r="CK170"/>
  <c r="CQ243"/>
  <c r="DE243"/>
  <c r="CR243"/>
  <c r="CX243"/>
  <c r="CW243"/>
  <c r="DC243"/>
  <c r="DD243" s="1"/>
  <c r="DF243" s="1"/>
  <c r="DB244" s="1"/>
  <c r="CF58"/>
  <c r="BR58"/>
  <c r="CD58"/>
  <c r="BY58"/>
  <c r="BS58"/>
  <c r="BX58"/>
  <c r="BR392"/>
  <c r="BX392"/>
  <c r="CF392"/>
  <c r="BS392"/>
  <c r="BY392"/>
  <c r="CD392"/>
  <c r="CE392" s="1"/>
  <c r="BS206"/>
  <c r="BY206"/>
  <c r="BR206"/>
  <c r="CF206"/>
  <c r="BX206"/>
  <c r="CD206"/>
  <c r="CE206" s="1"/>
  <c r="CD429"/>
  <c r="BX429"/>
  <c r="BR429"/>
  <c r="CF429"/>
  <c r="BY429"/>
  <c r="BS429"/>
  <c r="BJ135"/>
  <c r="BX22"/>
  <c r="BY22"/>
  <c r="CF22"/>
  <c r="BS22"/>
  <c r="CD22"/>
  <c r="CE22" s="1"/>
  <c r="CG22" s="1"/>
  <c r="CC23" s="1"/>
  <c r="BR22"/>
  <c r="DC355"/>
  <c r="DD355" s="1"/>
  <c r="CX355"/>
  <c r="CQ355"/>
  <c r="CW355"/>
  <c r="DE355"/>
  <c r="CR355"/>
  <c r="CE428"/>
  <c r="CG428" s="1"/>
  <c r="CC429" s="1"/>
  <c r="DD429"/>
  <c r="DF429" s="1"/>
  <c r="DB430" s="1"/>
  <c r="CK23"/>
  <c r="BL23"/>
  <c r="BB429"/>
  <c r="CL429"/>
  <c r="BM429"/>
  <c r="BB355"/>
  <c r="CL355"/>
  <c r="BM355"/>
  <c r="BB243"/>
  <c r="BM243"/>
  <c r="CL243"/>
  <c r="BB132"/>
  <c r="BM132"/>
  <c r="CL132"/>
  <c r="CK59"/>
  <c r="BL59"/>
  <c r="DE132"/>
  <c r="CQ132"/>
  <c r="CX132"/>
  <c r="CR132"/>
  <c r="CW132"/>
  <c r="DC132"/>
  <c r="CX95"/>
  <c r="DC95"/>
  <c r="DD95" s="1"/>
  <c r="CW95"/>
  <c r="CQ95"/>
  <c r="CR95"/>
  <c r="DE95"/>
  <c r="CW169"/>
  <c r="CX169"/>
  <c r="CQ169"/>
  <c r="DC169"/>
  <c r="DD169" s="1"/>
  <c r="DE169"/>
  <c r="CR169"/>
  <c r="DC206"/>
  <c r="DD206" s="1"/>
  <c r="DF206" s="1"/>
  <c r="DB207" s="1"/>
  <c r="CX206"/>
  <c r="DE206"/>
  <c r="CQ206"/>
  <c r="CW206"/>
  <c r="CR206"/>
  <c r="BS355"/>
  <c r="BX355"/>
  <c r="CF355"/>
  <c r="CD355"/>
  <c r="CE355" s="1"/>
  <c r="BR355"/>
  <c r="BY355"/>
  <c r="CE243"/>
  <c r="CG243" s="1"/>
  <c r="CC244" s="1"/>
  <c r="DD22"/>
  <c r="DF22" s="1"/>
  <c r="DB23" s="1"/>
  <c r="CG57"/>
  <c r="CC58" s="1"/>
  <c r="G206"/>
  <c r="H206"/>
  <c r="J206"/>
  <c r="K206"/>
  <c r="I206"/>
  <c r="F206"/>
  <c r="F429"/>
  <c r="K429"/>
  <c r="I429"/>
  <c r="H429"/>
  <c r="G429"/>
  <c r="J429"/>
  <c r="AX319"/>
  <c r="AW319" s="1"/>
  <c r="Y319"/>
  <c r="X319" s="1"/>
  <c r="C319"/>
  <c r="V367" i="3"/>
  <c r="U367" s="1"/>
  <c r="D367" s="1"/>
  <c r="AB319" i="13"/>
  <c r="B368" i="3"/>
  <c r="J355" i="13"/>
  <c r="K355"/>
  <c r="I355"/>
  <c r="F355"/>
  <c r="H355"/>
  <c r="G355"/>
  <c r="G243"/>
  <c r="I243"/>
  <c r="J243"/>
  <c r="H243"/>
  <c r="K243"/>
  <c r="F243"/>
  <c r="Y133"/>
  <c r="X133" s="1"/>
  <c r="B152" i="3"/>
  <c r="AX133" i="13"/>
  <c r="AW133" s="1"/>
  <c r="V151" i="3"/>
  <c r="U151" s="1"/>
  <c r="D151" s="1"/>
  <c r="C133" i="13"/>
  <c r="AB133"/>
  <c r="AI58"/>
  <c r="AJ58"/>
  <c r="AE58"/>
  <c r="AF58"/>
  <c r="AG58"/>
  <c r="AH58"/>
  <c r="C96"/>
  <c r="V108" i="3"/>
  <c r="U108" s="1"/>
  <c r="D108" s="1"/>
  <c r="AB96" i="13"/>
  <c r="B109" i="3"/>
  <c r="Y96" i="13"/>
  <c r="X96" s="1"/>
  <c r="AX96"/>
  <c r="AW96" s="1"/>
  <c r="B454" i="3"/>
  <c r="AB393" i="13"/>
  <c r="V453" i="3"/>
  <c r="U453" s="1"/>
  <c r="D453" s="1"/>
  <c r="C393" i="13"/>
  <c r="AX393"/>
  <c r="AW393" s="1"/>
  <c r="Y393"/>
  <c r="X393" s="1"/>
  <c r="AE392"/>
  <c r="AJ392"/>
  <c r="AG392"/>
  <c r="AH392"/>
  <c r="AF392"/>
  <c r="AI392"/>
  <c r="F169"/>
  <c r="K169"/>
  <c r="G169"/>
  <c r="I169"/>
  <c r="H169"/>
  <c r="J169"/>
  <c r="BD206"/>
  <c r="BG206" s="1"/>
  <c r="BC206"/>
  <c r="Y207"/>
  <c r="X207" s="1"/>
  <c r="C207"/>
  <c r="B238" i="3"/>
  <c r="AB207" i="13"/>
  <c r="AX207"/>
  <c r="AW207" s="1"/>
  <c r="V237" i="3"/>
  <c r="U237" s="1"/>
  <c r="D237" s="1"/>
  <c r="AI429" i="13"/>
  <c r="AJ429"/>
  <c r="AE429"/>
  <c r="AF429"/>
  <c r="AG429"/>
  <c r="AH429"/>
  <c r="AJ355"/>
  <c r="AG355"/>
  <c r="AF355"/>
  <c r="AH355"/>
  <c r="AI355"/>
  <c r="AE355"/>
  <c r="AH243"/>
  <c r="AJ243"/>
  <c r="AG243"/>
  <c r="AE243"/>
  <c r="AF243"/>
  <c r="AI243"/>
  <c r="F132"/>
  <c r="K132"/>
  <c r="G132"/>
  <c r="H132"/>
  <c r="I132"/>
  <c r="J132"/>
  <c r="I58"/>
  <c r="H58"/>
  <c r="J58"/>
  <c r="G58"/>
  <c r="F58"/>
  <c r="K58"/>
  <c r="BD58"/>
  <c r="BG58" s="1"/>
  <c r="BC58"/>
  <c r="F392"/>
  <c r="I392"/>
  <c r="K392"/>
  <c r="H392"/>
  <c r="G392"/>
  <c r="J392"/>
  <c r="BC392"/>
  <c r="BD392"/>
  <c r="BG392" s="1"/>
  <c r="BC169"/>
  <c r="BD169"/>
  <c r="BG169" s="1"/>
  <c r="AB170"/>
  <c r="B195" i="3"/>
  <c r="C170" i="13"/>
  <c r="Y170"/>
  <c r="X170" s="1"/>
  <c r="AX170"/>
  <c r="AW170" s="1"/>
  <c r="V194" i="3"/>
  <c r="U194" s="1"/>
  <c r="D194" s="1"/>
  <c r="AJ206" i="13"/>
  <c r="AG206"/>
  <c r="AH206"/>
  <c r="AE206"/>
  <c r="AF206"/>
  <c r="AI206"/>
  <c r="BD429"/>
  <c r="BG429" s="1"/>
  <c r="BC429"/>
  <c r="J318"/>
  <c r="K318"/>
  <c r="F318"/>
  <c r="G318"/>
  <c r="I318"/>
  <c r="H318"/>
  <c r="BC355"/>
  <c r="BD355"/>
  <c r="BG355" s="1"/>
  <c r="BC243"/>
  <c r="BD243"/>
  <c r="BG243" s="1"/>
  <c r="BD132"/>
  <c r="BG132" s="1"/>
  <c r="BC132"/>
  <c r="AB59"/>
  <c r="B66" i="3"/>
  <c r="Y59" i="13"/>
  <c r="X59" s="1"/>
  <c r="AX59"/>
  <c r="AW59" s="1"/>
  <c r="V65" i="3"/>
  <c r="U65" s="1"/>
  <c r="D65" s="1"/>
  <c r="C59" i="13"/>
  <c r="G95"/>
  <c r="H95"/>
  <c r="J95"/>
  <c r="F95"/>
  <c r="K95"/>
  <c r="I95"/>
  <c r="AI95"/>
  <c r="AE95"/>
  <c r="AG95"/>
  <c r="AF95"/>
  <c r="AH95"/>
  <c r="AJ95"/>
  <c r="AJ169"/>
  <c r="AF169"/>
  <c r="AE169"/>
  <c r="AH169"/>
  <c r="AG169"/>
  <c r="AI169"/>
  <c r="C430"/>
  <c r="B497" i="3"/>
  <c r="V496"/>
  <c r="U496" s="1"/>
  <c r="D496" s="1"/>
  <c r="AB430" i="13"/>
  <c r="AI318"/>
  <c r="AH318"/>
  <c r="AE318"/>
  <c r="AJ318"/>
  <c r="AF318"/>
  <c r="AG318"/>
  <c r="BD318"/>
  <c r="BG318" s="1"/>
  <c r="BC318"/>
  <c r="Y356"/>
  <c r="X356" s="1"/>
  <c r="AX356"/>
  <c r="AW356" s="1"/>
  <c r="AB356"/>
  <c r="V410" i="3"/>
  <c r="U410" s="1"/>
  <c r="D410" s="1"/>
  <c r="C356" i="13"/>
  <c r="B411" i="3"/>
  <c r="AX244" i="13"/>
  <c r="AW244" s="1"/>
  <c r="Y244"/>
  <c r="X244" s="1"/>
  <c r="V280" i="3"/>
  <c r="U280" s="1"/>
  <c r="D280" s="1"/>
  <c r="C244" i="13"/>
  <c r="AB244"/>
  <c r="B281" i="3"/>
  <c r="AH132" i="13"/>
  <c r="AI132"/>
  <c r="AJ132"/>
  <c r="AF132"/>
  <c r="AE132"/>
  <c r="AG132"/>
  <c r="BC95"/>
  <c r="BD95"/>
  <c r="BG95" s="1"/>
  <c r="B329"/>
  <c r="L21"/>
  <c r="V21" s="1"/>
  <c r="D22" s="1"/>
  <c r="AK21"/>
  <c r="AU21" s="1"/>
  <c r="AC22" s="1"/>
  <c r="AL21"/>
  <c r="AV21" s="1"/>
  <c r="AD22" s="1"/>
  <c r="M21"/>
  <c r="W21" s="1"/>
  <c r="E22" s="1"/>
  <c r="BC22"/>
  <c r="BD22"/>
  <c r="BG22" s="1"/>
  <c r="H22"/>
  <c r="G22"/>
  <c r="K22"/>
  <c r="F22"/>
  <c r="J22"/>
  <c r="I22"/>
  <c r="AG22"/>
  <c r="AF22"/>
  <c r="AJ22"/>
  <c r="AE22"/>
  <c r="AI22"/>
  <c r="AH22"/>
  <c r="V23" i="3"/>
  <c r="U23" s="1"/>
  <c r="D23" s="1"/>
  <c r="C23" i="13"/>
  <c r="AB23"/>
  <c r="Y23"/>
  <c r="X23" s="1"/>
  <c r="AX23"/>
  <c r="AW23" s="1"/>
  <c r="B24" i="3"/>
  <c r="B251" i="13" l="1"/>
  <c r="D24" i="8"/>
  <c r="L24" s="1"/>
  <c r="AA67" i="13"/>
  <c r="BN429"/>
  <c r="CN429"/>
  <c r="CM429"/>
  <c r="BO429"/>
  <c r="C496" i="3"/>
  <c r="BE430" i="13" s="1"/>
  <c r="BF430" s="1"/>
  <c r="E496" i="3"/>
  <c r="BJ25" i="13"/>
  <c r="CE429"/>
  <c r="CG429" s="1"/>
  <c r="CC430" s="1"/>
  <c r="DD318"/>
  <c r="DF318" s="1"/>
  <c r="DB319" s="1"/>
  <c r="CE95"/>
  <c r="CG95" s="1"/>
  <c r="CC96" s="1"/>
  <c r="CE58"/>
  <c r="CG58" s="1"/>
  <c r="CC59" s="1"/>
  <c r="DF169"/>
  <c r="DB170" s="1"/>
  <c r="BZ22"/>
  <c r="CB22" s="1"/>
  <c r="BW23" s="1"/>
  <c r="CG206"/>
  <c r="CC207" s="1"/>
  <c r="CG392"/>
  <c r="CC393" s="1"/>
  <c r="CS22"/>
  <c r="CU22" s="1"/>
  <c r="CP23" s="1"/>
  <c r="CG355"/>
  <c r="CC356" s="1"/>
  <c r="BT22"/>
  <c r="BV22" s="1"/>
  <c r="BQ23" s="1"/>
  <c r="CY22"/>
  <c r="DA22" s="1"/>
  <c r="CV23" s="1"/>
  <c r="DF355"/>
  <c r="DB356" s="1"/>
  <c r="DF392"/>
  <c r="DB393" s="1"/>
  <c r="CG169"/>
  <c r="CC170" s="1"/>
  <c r="DF95"/>
  <c r="DB96" s="1"/>
  <c r="BB23"/>
  <c r="CL23"/>
  <c r="BM23"/>
  <c r="BL245"/>
  <c r="CK245"/>
  <c r="BB170"/>
  <c r="CL170"/>
  <c r="BM170"/>
  <c r="CK171"/>
  <c r="BL171"/>
  <c r="BB207"/>
  <c r="BM207"/>
  <c r="CL207"/>
  <c r="CK97"/>
  <c r="BL97"/>
  <c r="BB133"/>
  <c r="BM133"/>
  <c r="CL133"/>
  <c r="CK320"/>
  <c r="BL320"/>
  <c r="CD59"/>
  <c r="BY59"/>
  <c r="BX59"/>
  <c r="BS59"/>
  <c r="CF59"/>
  <c r="BR59"/>
  <c r="BJ136"/>
  <c r="CF170"/>
  <c r="BR170"/>
  <c r="BS170"/>
  <c r="BX170"/>
  <c r="BY170"/>
  <c r="CD170"/>
  <c r="CE170" s="1"/>
  <c r="CD96"/>
  <c r="CE96" s="1"/>
  <c r="BR96"/>
  <c r="BS96"/>
  <c r="BY96"/>
  <c r="BX96"/>
  <c r="CF96"/>
  <c r="CF319"/>
  <c r="BY319"/>
  <c r="BS319"/>
  <c r="CD319"/>
  <c r="BX319"/>
  <c r="BR319"/>
  <c r="CW356"/>
  <c r="CR356"/>
  <c r="DC356"/>
  <c r="DD356" s="1"/>
  <c r="CQ356"/>
  <c r="CX356"/>
  <c r="DE356"/>
  <c r="CF430"/>
  <c r="BX430"/>
  <c r="BR430"/>
  <c r="BY430"/>
  <c r="CD430"/>
  <c r="BS430"/>
  <c r="CE318"/>
  <c r="CG318" s="1"/>
  <c r="CC319" s="1"/>
  <c r="BB356"/>
  <c r="CL356"/>
  <c r="BM356"/>
  <c r="BL24"/>
  <c r="CK24"/>
  <c r="BB244"/>
  <c r="BM244"/>
  <c r="CL244"/>
  <c r="BB59"/>
  <c r="CL59"/>
  <c r="BM59"/>
  <c r="BL208"/>
  <c r="CK208"/>
  <c r="BB393"/>
  <c r="CL393"/>
  <c r="BM393"/>
  <c r="CR23"/>
  <c r="CW23"/>
  <c r="DC23"/>
  <c r="DD23" s="1"/>
  <c r="DE23"/>
  <c r="CQ23"/>
  <c r="CS23" s="1"/>
  <c r="CU23" s="1"/>
  <c r="CP24" s="1"/>
  <c r="CX23"/>
  <c r="DC170"/>
  <c r="DD170" s="1"/>
  <c r="CQ170"/>
  <c r="DE170"/>
  <c r="CR170"/>
  <c r="CW170"/>
  <c r="CX170"/>
  <c r="DC393"/>
  <c r="DD393" s="1"/>
  <c r="CR393"/>
  <c r="CW393"/>
  <c r="DE393"/>
  <c r="CX393"/>
  <c r="CQ393"/>
  <c r="CQ133"/>
  <c r="CW133"/>
  <c r="CR133"/>
  <c r="CX133"/>
  <c r="DE133"/>
  <c r="DC133"/>
  <c r="CE130"/>
  <c r="CG130" s="1"/>
  <c r="CC131" s="1"/>
  <c r="CE131" s="1"/>
  <c r="CG131" s="1"/>
  <c r="CC132" s="1"/>
  <c r="CE132" s="1"/>
  <c r="CG132" s="1"/>
  <c r="CC133" s="1"/>
  <c r="CF356"/>
  <c r="BR356"/>
  <c r="BY356"/>
  <c r="BX356"/>
  <c r="BS356"/>
  <c r="CD356"/>
  <c r="CF207"/>
  <c r="BX207"/>
  <c r="BS207"/>
  <c r="BR207"/>
  <c r="BY207"/>
  <c r="CD207"/>
  <c r="CE207" s="1"/>
  <c r="CK357"/>
  <c r="BL357"/>
  <c r="CK431"/>
  <c r="BL431"/>
  <c r="BL60"/>
  <c r="CK60"/>
  <c r="BB96"/>
  <c r="CL96"/>
  <c r="BM96"/>
  <c r="CK134"/>
  <c r="BL134"/>
  <c r="BB319"/>
  <c r="BM319"/>
  <c r="CL319"/>
  <c r="BY23"/>
  <c r="BR23"/>
  <c r="CF23"/>
  <c r="BX23"/>
  <c r="CD23"/>
  <c r="CE23" s="1"/>
  <c r="BS23"/>
  <c r="CF393"/>
  <c r="BY393"/>
  <c r="BS393"/>
  <c r="BR393"/>
  <c r="BX393"/>
  <c r="CD393"/>
  <c r="CE393" s="1"/>
  <c r="CD133"/>
  <c r="BX133"/>
  <c r="BY133"/>
  <c r="CF133"/>
  <c r="BR133"/>
  <c r="BS133"/>
  <c r="CF244"/>
  <c r="CD244"/>
  <c r="CE244" s="1"/>
  <c r="BR244"/>
  <c r="BY244"/>
  <c r="BX244"/>
  <c r="BS244"/>
  <c r="CX207"/>
  <c r="CR207"/>
  <c r="DC207"/>
  <c r="DD207" s="1"/>
  <c r="DE207"/>
  <c r="CQ207"/>
  <c r="CW207"/>
  <c r="CE59"/>
  <c r="CG59" s="1"/>
  <c r="CC60" s="1"/>
  <c r="DD58"/>
  <c r="DF58" s="1"/>
  <c r="DB59" s="1"/>
  <c r="BB430"/>
  <c r="BC430" s="1"/>
  <c r="CL430"/>
  <c r="BM430"/>
  <c r="CK394"/>
  <c r="BL394"/>
  <c r="CR59"/>
  <c r="DC59"/>
  <c r="DE59"/>
  <c r="CQ59"/>
  <c r="CW59"/>
  <c r="CX59"/>
  <c r="DC96"/>
  <c r="DD96" s="1"/>
  <c r="CQ96"/>
  <c r="CW96"/>
  <c r="DE96"/>
  <c r="CX96"/>
  <c r="CR96"/>
  <c r="DC319"/>
  <c r="DE319"/>
  <c r="CW319"/>
  <c r="CQ319"/>
  <c r="CX319"/>
  <c r="CR319"/>
  <c r="DD130"/>
  <c r="DF130" s="1"/>
  <c r="DB131" s="1"/>
  <c r="DD131" s="1"/>
  <c r="DF131" s="1"/>
  <c r="DB132" s="1"/>
  <c r="DD132" s="1"/>
  <c r="DF132" s="1"/>
  <c r="DB133" s="1"/>
  <c r="DD133" s="1"/>
  <c r="DF133" s="1"/>
  <c r="DB134" s="1"/>
  <c r="DC244"/>
  <c r="DD244" s="1"/>
  <c r="CW244"/>
  <c r="DE244"/>
  <c r="CQ244"/>
  <c r="CR244"/>
  <c r="CX244"/>
  <c r="CW430"/>
  <c r="CQ430"/>
  <c r="CX430"/>
  <c r="DC430"/>
  <c r="DD430" s="1"/>
  <c r="CR430"/>
  <c r="DE430"/>
  <c r="CE430"/>
  <c r="CG430" s="1"/>
  <c r="CC431" s="1"/>
  <c r="BD244"/>
  <c r="BG244" s="1"/>
  <c r="BC244"/>
  <c r="G356"/>
  <c r="K356"/>
  <c r="H356"/>
  <c r="J356"/>
  <c r="I356"/>
  <c r="F356"/>
  <c r="BD430"/>
  <c r="BG430" s="1"/>
  <c r="T429"/>
  <c r="AS429"/>
  <c r="AT429"/>
  <c r="U429"/>
  <c r="AE170"/>
  <c r="AF170"/>
  <c r="AI170"/>
  <c r="AG170"/>
  <c r="AH170"/>
  <c r="AJ170"/>
  <c r="V454" i="3"/>
  <c r="U454" s="1"/>
  <c r="D454" s="1"/>
  <c r="Y394" i="13"/>
  <c r="X394" s="1"/>
  <c r="AB394"/>
  <c r="AX394"/>
  <c r="AW394" s="1"/>
  <c r="B455" i="3"/>
  <c r="C394" i="13"/>
  <c r="AJ96"/>
  <c r="AF96"/>
  <c r="AG96"/>
  <c r="AI96"/>
  <c r="AH96"/>
  <c r="AE96"/>
  <c r="AE319"/>
  <c r="AJ319"/>
  <c r="AG319"/>
  <c r="AF319"/>
  <c r="AH319"/>
  <c r="AI319"/>
  <c r="Y429"/>
  <c r="X429" s="1"/>
  <c r="AX429"/>
  <c r="AW429" s="1"/>
  <c r="BC170"/>
  <c r="BD170"/>
  <c r="BG170" s="1"/>
  <c r="AB171"/>
  <c r="V195" i="3"/>
  <c r="U195" s="1"/>
  <c r="D195" s="1"/>
  <c r="Y171" i="13"/>
  <c r="X171" s="1"/>
  <c r="B196" i="3"/>
  <c r="AX171" i="13"/>
  <c r="AW171" s="1"/>
  <c r="C171"/>
  <c r="BC207"/>
  <c r="BD207"/>
  <c r="BG207" s="1"/>
  <c r="G207"/>
  <c r="I207"/>
  <c r="J207"/>
  <c r="H207"/>
  <c r="F207"/>
  <c r="K207"/>
  <c r="AH393"/>
  <c r="AE393"/>
  <c r="AJ393"/>
  <c r="AG393"/>
  <c r="AF393"/>
  <c r="AI393"/>
  <c r="Y97"/>
  <c r="X97" s="1"/>
  <c r="B110" i="3"/>
  <c r="AX97" i="13"/>
  <c r="AW97" s="1"/>
  <c r="V109" i="3"/>
  <c r="U109" s="1"/>
  <c r="D109" s="1"/>
  <c r="C97" i="13"/>
  <c r="AB97"/>
  <c r="BC133"/>
  <c r="BD133"/>
  <c r="BG133" s="1"/>
  <c r="Y320"/>
  <c r="X320" s="1"/>
  <c r="AX320"/>
  <c r="AW320" s="1"/>
  <c r="V368" i="3"/>
  <c r="U368" s="1"/>
  <c r="D368" s="1"/>
  <c r="AB320" i="13"/>
  <c r="B369" i="3"/>
  <c r="C320" i="13"/>
  <c r="H244"/>
  <c r="I244"/>
  <c r="J244"/>
  <c r="K244"/>
  <c r="F244"/>
  <c r="G244"/>
  <c r="AB357"/>
  <c r="B412" i="3"/>
  <c r="C357" i="13"/>
  <c r="Y357"/>
  <c r="X357" s="1"/>
  <c r="V411" i="3"/>
  <c r="U411" s="1"/>
  <c r="D411" s="1"/>
  <c r="AX357" i="13"/>
  <c r="AW357" s="1"/>
  <c r="AE430"/>
  <c r="AJ430"/>
  <c r="AF430"/>
  <c r="AH430"/>
  <c r="AG430"/>
  <c r="AI430"/>
  <c r="AE244"/>
  <c r="AI244"/>
  <c r="AJ244"/>
  <c r="AG244"/>
  <c r="AF244"/>
  <c r="AH244"/>
  <c r="AH356"/>
  <c r="AE356"/>
  <c r="AG356"/>
  <c r="AJ356"/>
  <c r="AF356"/>
  <c r="AI356"/>
  <c r="F430"/>
  <c r="G430"/>
  <c r="K430"/>
  <c r="H430"/>
  <c r="I430"/>
  <c r="J430"/>
  <c r="BD59"/>
  <c r="BG59" s="1"/>
  <c r="BC59"/>
  <c r="AJ59"/>
  <c r="AE59"/>
  <c r="AF59"/>
  <c r="AH59"/>
  <c r="AG59"/>
  <c r="AI59"/>
  <c r="H170"/>
  <c r="I170"/>
  <c r="J170"/>
  <c r="K170"/>
  <c r="F170"/>
  <c r="G170"/>
  <c r="C208"/>
  <c r="Y208"/>
  <c r="X208" s="1"/>
  <c r="AX208"/>
  <c r="AW208" s="1"/>
  <c r="V238" i="3"/>
  <c r="U238" s="1"/>
  <c r="D238" s="1"/>
  <c r="B239"/>
  <c r="AB208" i="13"/>
  <c r="BC393"/>
  <c r="BD393"/>
  <c r="BG393" s="1"/>
  <c r="J96"/>
  <c r="F96"/>
  <c r="K96"/>
  <c r="H96"/>
  <c r="G96"/>
  <c r="I96"/>
  <c r="J133"/>
  <c r="F133"/>
  <c r="K133"/>
  <c r="H133"/>
  <c r="G133"/>
  <c r="I133"/>
  <c r="H319"/>
  <c r="J319"/>
  <c r="G319"/>
  <c r="F319"/>
  <c r="K319"/>
  <c r="I319"/>
  <c r="Y245"/>
  <c r="X245" s="1"/>
  <c r="V281" i="3"/>
  <c r="U281" s="1"/>
  <c r="D281" s="1"/>
  <c r="AX245" i="13"/>
  <c r="AW245" s="1"/>
  <c r="C245"/>
  <c r="B282" i="3"/>
  <c r="AB245" i="13"/>
  <c r="BD356"/>
  <c r="BG356" s="1"/>
  <c r="BC356"/>
  <c r="AX431"/>
  <c r="AW431" s="1"/>
  <c r="Y431"/>
  <c r="X431" s="1"/>
  <c r="V497" i="3"/>
  <c r="U497" s="1"/>
  <c r="D497" s="1"/>
  <c r="B498"/>
  <c r="C431" i="13"/>
  <c r="AB431"/>
  <c r="F59"/>
  <c r="G59"/>
  <c r="K59"/>
  <c r="H59"/>
  <c r="I59"/>
  <c r="J59"/>
  <c r="AB60"/>
  <c r="B67" i="3"/>
  <c r="AX60" i="13"/>
  <c r="AW60" s="1"/>
  <c r="C60"/>
  <c r="V66" i="3"/>
  <c r="U66" s="1"/>
  <c r="D66" s="1"/>
  <c r="Y60" i="13"/>
  <c r="X60" s="1"/>
  <c r="AH207"/>
  <c r="AE207"/>
  <c r="AG207"/>
  <c r="AI207"/>
  <c r="AJ207"/>
  <c r="AF207"/>
  <c r="I393"/>
  <c r="J393"/>
  <c r="H393"/>
  <c r="F393"/>
  <c r="K393"/>
  <c r="G393"/>
  <c r="BC96"/>
  <c r="BD96"/>
  <c r="BG96" s="1"/>
  <c r="AI133"/>
  <c r="AH133"/>
  <c r="AE133"/>
  <c r="AJ133"/>
  <c r="AG133"/>
  <c r="AF133"/>
  <c r="AX134"/>
  <c r="AW134" s="1"/>
  <c r="V152" i="3"/>
  <c r="U152" s="1"/>
  <c r="D152" s="1"/>
  <c r="C134" i="13"/>
  <c r="B153" i="3"/>
  <c r="Y134" i="13"/>
  <c r="X134" s="1"/>
  <c r="AB134"/>
  <c r="BD319"/>
  <c r="BG319" s="1"/>
  <c r="BC319"/>
  <c r="B330"/>
  <c r="AK22"/>
  <c r="AU22" s="1"/>
  <c r="AC23" s="1"/>
  <c r="M22"/>
  <c r="W22" s="1"/>
  <c r="E23" s="1"/>
  <c r="AL22"/>
  <c r="AV22" s="1"/>
  <c r="AD23" s="1"/>
  <c r="L22"/>
  <c r="V22" s="1"/>
  <c r="D23" s="1"/>
  <c r="AH23"/>
  <c r="AG23"/>
  <c r="AF23"/>
  <c r="AJ23"/>
  <c r="AE23"/>
  <c r="AI23"/>
  <c r="BD23"/>
  <c r="BG23" s="1"/>
  <c r="BC23"/>
  <c r="V24" i="3"/>
  <c r="U24" s="1"/>
  <c r="D24" s="1"/>
  <c r="AB24" i="13"/>
  <c r="C24"/>
  <c r="Y24"/>
  <c r="X24" s="1"/>
  <c r="AX24"/>
  <c r="AW24" s="1"/>
  <c r="F23"/>
  <c r="J23"/>
  <c r="I23"/>
  <c r="H23"/>
  <c r="G23"/>
  <c r="K23"/>
  <c r="B25" i="3"/>
  <c r="N24" i="8" l="1"/>
  <c r="DD319" i="13"/>
  <c r="I24" i="8"/>
  <c r="J24"/>
  <c r="K24"/>
  <c r="P24"/>
  <c r="M24"/>
  <c r="B252" i="13"/>
  <c r="AA68"/>
  <c r="BP429"/>
  <c r="CM430"/>
  <c r="BO430"/>
  <c r="BO455" s="1"/>
  <c r="BN430"/>
  <c r="CN430"/>
  <c r="CN455" s="1"/>
  <c r="CG23"/>
  <c r="CC24" s="1"/>
  <c r="CO429"/>
  <c r="DF170"/>
  <c r="DB171" s="1"/>
  <c r="DF23"/>
  <c r="DB24" s="1"/>
  <c r="CG170"/>
  <c r="CC171" s="1"/>
  <c r="BJ26"/>
  <c r="CE356"/>
  <c r="CG244"/>
  <c r="CC245" s="1"/>
  <c r="CG393"/>
  <c r="CC394" s="1"/>
  <c r="CE319"/>
  <c r="CG319" s="1"/>
  <c r="CC320" s="1"/>
  <c r="CG356"/>
  <c r="CC357" s="1"/>
  <c r="DF319"/>
  <c r="DB320" s="1"/>
  <c r="DF96"/>
  <c r="DB97" s="1"/>
  <c r="CG96"/>
  <c r="CC97" s="1"/>
  <c r="DF244"/>
  <c r="DB245" s="1"/>
  <c r="BT23"/>
  <c r="BV23" s="1"/>
  <c r="BQ24" s="1"/>
  <c r="CG207"/>
  <c r="CC208" s="1"/>
  <c r="CY23"/>
  <c r="DA23" s="1"/>
  <c r="CV24" s="1"/>
  <c r="DF356"/>
  <c r="DB357" s="1"/>
  <c r="DF430"/>
  <c r="DB431" s="1"/>
  <c r="DF207"/>
  <c r="DB208" s="1"/>
  <c r="DD59"/>
  <c r="BZ23"/>
  <c r="CB23" s="1"/>
  <c r="BW24" s="1"/>
  <c r="DF393"/>
  <c r="DB394" s="1"/>
  <c r="BB24"/>
  <c r="CL24"/>
  <c r="BM24"/>
  <c r="BB431"/>
  <c r="CL431"/>
  <c r="BM431"/>
  <c r="BL209"/>
  <c r="CK209"/>
  <c r="BB357"/>
  <c r="CL357"/>
  <c r="BM357"/>
  <c r="CK321"/>
  <c r="BL321"/>
  <c r="CF60"/>
  <c r="BS60"/>
  <c r="BR60"/>
  <c r="BX60"/>
  <c r="CD60"/>
  <c r="CE60" s="1"/>
  <c r="CG60" s="1"/>
  <c r="CC61" s="1"/>
  <c r="BY60"/>
  <c r="DC357"/>
  <c r="CQ357"/>
  <c r="CX357"/>
  <c r="CR357"/>
  <c r="DE357"/>
  <c r="CW357"/>
  <c r="BY320"/>
  <c r="BS320"/>
  <c r="CD320"/>
  <c r="BR320"/>
  <c r="CF320"/>
  <c r="BX320"/>
  <c r="CF245"/>
  <c r="BY245"/>
  <c r="BS245"/>
  <c r="BR245"/>
  <c r="BX245"/>
  <c r="CD245"/>
  <c r="CE245" s="1"/>
  <c r="BL25"/>
  <c r="CK25"/>
  <c r="BB134"/>
  <c r="BM134"/>
  <c r="CL134"/>
  <c r="CK432"/>
  <c r="BL432"/>
  <c r="CK358"/>
  <c r="BL358"/>
  <c r="CK98"/>
  <c r="BL98"/>
  <c r="BB171"/>
  <c r="CL171"/>
  <c r="BM171"/>
  <c r="DE134"/>
  <c r="CX134"/>
  <c r="CQ134"/>
  <c r="DC134"/>
  <c r="CR134"/>
  <c r="CW134"/>
  <c r="DE60"/>
  <c r="CX60"/>
  <c r="DC60"/>
  <c r="CW60"/>
  <c r="CQ60"/>
  <c r="CR60"/>
  <c r="BX357"/>
  <c r="CF357"/>
  <c r="BS357"/>
  <c r="BR357"/>
  <c r="BY357"/>
  <c r="CD357"/>
  <c r="CE357" s="1"/>
  <c r="CG357" s="1"/>
  <c r="CC358" s="1"/>
  <c r="BX208"/>
  <c r="BY208"/>
  <c r="BR208"/>
  <c r="CD208"/>
  <c r="CE208" s="1"/>
  <c r="CF208"/>
  <c r="BS208"/>
  <c r="CF24"/>
  <c r="BS24"/>
  <c r="CD24"/>
  <c r="CE24" s="1"/>
  <c r="BR24"/>
  <c r="BX24"/>
  <c r="BY24"/>
  <c r="CQ171"/>
  <c r="DC171"/>
  <c r="DD171" s="1"/>
  <c r="CR171"/>
  <c r="CW171"/>
  <c r="CX171"/>
  <c r="DE171"/>
  <c r="CW245"/>
  <c r="CX245"/>
  <c r="DE245"/>
  <c r="CR245"/>
  <c r="CQ245"/>
  <c r="DC245"/>
  <c r="DD245" s="1"/>
  <c r="CE320"/>
  <c r="CG320" s="1"/>
  <c r="CC321" s="1"/>
  <c r="BB60"/>
  <c r="CL60"/>
  <c r="BM60"/>
  <c r="BL246"/>
  <c r="CK246"/>
  <c r="BB320"/>
  <c r="BM320"/>
  <c r="CL320"/>
  <c r="CK395"/>
  <c r="BL395"/>
  <c r="BB394"/>
  <c r="CL394"/>
  <c r="BM394"/>
  <c r="CW394"/>
  <c r="DC394"/>
  <c r="DD394" s="1"/>
  <c r="DF394" s="1"/>
  <c r="DB395" s="1"/>
  <c r="CQ394"/>
  <c r="DE394"/>
  <c r="CR394"/>
  <c r="CX394"/>
  <c r="CF134"/>
  <c r="BY134"/>
  <c r="BS134"/>
  <c r="CD134"/>
  <c r="BR134"/>
  <c r="BX134"/>
  <c r="DE431"/>
  <c r="CW431"/>
  <c r="CQ431"/>
  <c r="CX431"/>
  <c r="DC431"/>
  <c r="DD431" s="1"/>
  <c r="DF431" s="1"/>
  <c r="DB432" s="1"/>
  <c r="CR431"/>
  <c r="DC208"/>
  <c r="DD208" s="1"/>
  <c r="DE208"/>
  <c r="CW208"/>
  <c r="CR208"/>
  <c r="CQ208"/>
  <c r="CX208"/>
  <c r="CW24"/>
  <c r="CX24"/>
  <c r="DC24"/>
  <c r="DD24" s="1"/>
  <c r="DE24"/>
  <c r="CQ24"/>
  <c r="CR24"/>
  <c r="DE97"/>
  <c r="CW97"/>
  <c r="CR97"/>
  <c r="CX97"/>
  <c r="CQ97"/>
  <c r="DC97"/>
  <c r="DD97" s="1"/>
  <c r="BR171"/>
  <c r="BS171"/>
  <c r="BX171"/>
  <c r="CD171"/>
  <c r="CE171" s="1"/>
  <c r="BY171"/>
  <c r="CF171"/>
  <c r="DF59"/>
  <c r="DB60" s="1"/>
  <c r="DD60" s="1"/>
  <c r="DF60" s="1"/>
  <c r="DB61" s="1"/>
  <c r="CK135"/>
  <c r="BL135"/>
  <c r="BL61"/>
  <c r="CK61"/>
  <c r="BB245"/>
  <c r="BM245"/>
  <c r="CL245"/>
  <c r="BB208"/>
  <c r="BM208"/>
  <c r="CL208"/>
  <c r="BB97"/>
  <c r="BM97"/>
  <c r="CL97"/>
  <c r="CK172"/>
  <c r="BL172"/>
  <c r="BX394"/>
  <c r="CF394"/>
  <c r="BR394"/>
  <c r="BY394"/>
  <c r="CD394"/>
  <c r="CE394" s="1"/>
  <c r="BS394"/>
  <c r="CD431"/>
  <c r="CE431" s="1"/>
  <c r="BX431"/>
  <c r="BR431"/>
  <c r="BY431"/>
  <c r="CF431"/>
  <c r="BS431"/>
  <c r="BJ137"/>
  <c r="CR320"/>
  <c r="DC320"/>
  <c r="DD320" s="1"/>
  <c r="CW320"/>
  <c r="CQ320"/>
  <c r="CX320"/>
  <c r="DE320"/>
  <c r="BS97"/>
  <c r="CD97"/>
  <c r="CE97" s="1"/>
  <c r="CF97"/>
  <c r="BR97"/>
  <c r="BY97"/>
  <c r="BX97"/>
  <c r="DD134"/>
  <c r="DF134" s="1"/>
  <c r="DB135" s="1"/>
  <c r="CE133"/>
  <c r="CG133" s="1"/>
  <c r="CC134" s="1"/>
  <c r="CE134" s="1"/>
  <c r="CG134" s="1"/>
  <c r="CC135" s="1"/>
  <c r="AI134"/>
  <c r="AJ134"/>
  <c r="AE134"/>
  <c r="AG134"/>
  <c r="AF134"/>
  <c r="AH134"/>
  <c r="BC134"/>
  <c r="BD134"/>
  <c r="BG134" s="1"/>
  <c r="G60"/>
  <c r="I60"/>
  <c r="J60"/>
  <c r="H60"/>
  <c r="F60"/>
  <c r="K60"/>
  <c r="AB432"/>
  <c r="AX432"/>
  <c r="AW432" s="1"/>
  <c r="B499" i="3"/>
  <c r="V498"/>
  <c r="U498" s="1"/>
  <c r="D498" s="1"/>
  <c r="Y432" i="13"/>
  <c r="X432" s="1"/>
  <c r="C432"/>
  <c r="G245"/>
  <c r="I245"/>
  <c r="H245"/>
  <c r="J245"/>
  <c r="F245"/>
  <c r="K245"/>
  <c r="AJ208"/>
  <c r="AG208"/>
  <c r="AF208"/>
  <c r="AH208"/>
  <c r="AI208"/>
  <c r="AE208"/>
  <c r="AX358"/>
  <c r="AW358" s="1"/>
  <c r="B413" i="3"/>
  <c r="AB358" i="13"/>
  <c r="C358"/>
  <c r="Y358"/>
  <c r="X358" s="1"/>
  <c r="V412" i="3"/>
  <c r="U412" s="1"/>
  <c r="D412" s="1"/>
  <c r="BC320" i="13"/>
  <c r="BD320"/>
  <c r="BG320" s="1"/>
  <c r="AB395"/>
  <c r="Y395"/>
  <c r="X395" s="1"/>
  <c r="AX395"/>
  <c r="AW395" s="1"/>
  <c r="V455" i="3"/>
  <c r="U455" s="1"/>
  <c r="D455" s="1"/>
  <c r="B456"/>
  <c r="C395" i="13"/>
  <c r="BC394"/>
  <c r="BD394"/>
  <c r="BG394" s="1"/>
  <c r="Y430"/>
  <c r="X430" s="1"/>
  <c r="AX430"/>
  <c r="AW430" s="1"/>
  <c r="G134"/>
  <c r="F134"/>
  <c r="H134"/>
  <c r="J134"/>
  <c r="I134"/>
  <c r="K134"/>
  <c r="BC60"/>
  <c r="BD60"/>
  <c r="BG60" s="1"/>
  <c r="AG60"/>
  <c r="AI60"/>
  <c r="AH60"/>
  <c r="AJ60"/>
  <c r="AE60"/>
  <c r="AF60"/>
  <c r="H431"/>
  <c r="J431"/>
  <c r="F431"/>
  <c r="K431"/>
  <c r="G431"/>
  <c r="I431"/>
  <c r="AX246"/>
  <c r="AW246" s="1"/>
  <c r="V282" i="3"/>
  <c r="U282" s="1"/>
  <c r="D282" s="1"/>
  <c r="Y246" i="13"/>
  <c r="X246" s="1"/>
  <c r="AB246"/>
  <c r="C246"/>
  <c r="B283" i="3"/>
  <c r="K357" i="13"/>
  <c r="H357"/>
  <c r="G357"/>
  <c r="I357"/>
  <c r="J357"/>
  <c r="F357"/>
  <c r="AF320"/>
  <c r="AH320"/>
  <c r="AG320"/>
  <c r="AI320"/>
  <c r="AE320"/>
  <c r="AJ320"/>
  <c r="BC97"/>
  <c r="BD97"/>
  <c r="BG97" s="1"/>
  <c r="Y172"/>
  <c r="X172" s="1"/>
  <c r="C172"/>
  <c r="AX172"/>
  <c r="AW172" s="1"/>
  <c r="B197" i="3"/>
  <c r="AB172" i="13"/>
  <c r="V196" i="3"/>
  <c r="U196" s="1"/>
  <c r="D196" s="1"/>
  <c r="K394" i="13"/>
  <c r="H394"/>
  <c r="G394"/>
  <c r="I394"/>
  <c r="J394"/>
  <c r="F394"/>
  <c r="AS430"/>
  <c r="AS455" s="1"/>
  <c r="Z20" i="16" s="1"/>
  <c r="AT430" i="13"/>
  <c r="AT455" s="1"/>
  <c r="AA20" i="16" s="1"/>
  <c r="T430" i="13"/>
  <c r="T455" s="1"/>
  <c r="X20" i="16" s="1"/>
  <c r="U430" i="13"/>
  <c r="U455" s="1"/>
  <c r="Y20" i="16" s="1"/>
  <c r="C135" i="13"/>
  <c r="B154" i="3"/>
  <c r="AB135" i="13"/>
  <c r="Y135"/>
  <c r="X135" s="1"/>
  <c r="AX135"/>
  <c r="AW135" s="1"/>
  <c r="V153" i="3"/>
  <c r="U153" s="1"/>
  <c r="D153" s="1"/>
  <c r="C61" i="13"/>
  <c r="B68" i="3"/>
  <c r="Y61" i="13"/>
  <c r="X61" s="1"/>
  <c r="V67" i="3"/>
  <c r="U67" s="1"/>
  <c r="D67" s="1"/>
  <c r="AB61" i="13"/>
  <c r="AX61"/>
  <c r="AW61" s="1"/>
  <c r="AG431"/>
  <c r="AJ431"/>
  <c r="AH431"/>
  <c r="AE431"/>
  <c r="AF431"/>
  <c r="AI431"/>
  <c r="AH245"/>
  <c r="AE245"/>
  <c r="AJ245"/>
  <c r="AF245"/>
  <c r="AG245"/>
  <c r="AI245"/>
  <c r="BC245"/>
  <c r="BD245"/>
  <c r="BG245" s="1"/>
  <c r="BD208"/>
  <c r="BG208" s="1"/>
  <c r="BC208"/>
  <c r="AX321"/>
  <c r="AW321" s="1"/>
  <c r="B370" i="3"/>
  <c r="Y321" i="13"/>
  <c r="X321" s="1"/>
  <c r="V369" i="3"/>
  <c r="U369" s="1"/>
  <c r="D369" s="1"/>
  <c r="C321" i="13"/>
  <c r="AB321"/>
  <c r="G97"/>
  <c r="J97"/>
  <c r="I97"/>
  <c r="H97"/>
  <c r="F97"/>
  <c r="K97"/>
  <c r="AF171"/>
  <c r="AH171"/>
  <c r="AG171"/>
  <c r="AE171"/>
  <c r="AI171"/>
  <c r="AJ171"/>
  <c r="AI394"/>
  <c r="AG394"/>
  <c r="AE394"/>
  <c r="AJ394"/>
  <c r="AF394"/>
  <c r="AH394"/>
  <c r="BD431"/>
  <c r="BG431" s="1"/>
  <c r="BC431"/>
  <c r="AX209"/>
  <c r="AW209" s="1"/>
  <c r="B240" i="3"/>
  <c r="AB209" i="13"/>
  <c r="C209"/>
  <c r="V239" i="3"/>
  <c r="U239" s="1"/>
  <c r="D239" s="1"/>
  <c r="Y209" i="13"/>
  <c r="X209" s="1"/>
  <c r="K208"/>
  <c r="G208"/>
  <c r="H208"/>
  <c r="I208"/>
  <c r="F208"/>
  <c r="J208"/>
  <c r="BC357"/>
  <c r="BD357"/>
  <c r="BG357" s="1"/>
  <c r="AJ357"/>
  <c r="AG357"/>
  <c r="AF357"/>
  <c r="AH357"/>
  <c r="AI357"/>
  <c r="AE357"/>
  <c r="J320"/>
  <c r="K320"/>
  <c r="F320"/>
  <c r="G320"/>
  <c r="H320"/>
  <c r="I320"/>
  <c r="AI97"/>
  <c r="AG97"/>
  <c r="AE97"/>
  <c r="AJ97"/>
  <c r="AF97"/>
  <c r="AH97"/>
  <c r="Y98"/>
  <c r="X98" s="1"/>
  <c r="V110" i="3"/>
  <c r="U110" s="1"/>
  <c r="D110" s="1"/>
  <c r="AX98" i="13"/>
  <c r="AW98" s="1"/>
  <c r="C98"/>
  <c r="AB98"/>
  <c r="B111" i="3"/>
  <c r="G171" i="13"/>
  <c r="I171"/>
  <c r="H171"/>
  <c r="J171"/>
  <c r="F171"/>
  <c r="K171"/>
  <c r="BC171"/>
  <c r="BD171"/>
  <c r="BG171" s="1"/>
  <c r="B331"/>
  <c r="AL23"/>
  <c r="AV23" s="1"/>
  <c r="AD24" s="1"/>
  <c r="L23"/>
  <c r="V23" s="1"/>
  <c r="D24" s="1"/>
  <c r="AK23"/>
  <c r="AU23" s="1"/>
  <c r="AC24" s="1"/>
  <c r="M23"/>
  <c r="W23" s="1"/>
  <c r="E24" s="1"/>
  <c r="BD24"/>
  <c r="BG24" s="1"/>
  <c r="BC24"/>
  <c r="V25" i="3"/>
  <c r="U25" s="1"/>
  <c r="D25" s="1"/>
  <c r="C25" i="13"/>
  <c r="AB25"/>
  <c r="AX25"/>
  <c r="AW25" s="1"/>
  <c r="Y25"/>
  <c r="X25" s="1"/>
  <c r="AF24"/>
  <c r="AJ24"/>
  <c r="AE24"/>
  <c r="AI24"/>
  <c r="AH24"/>
  <c r="AG24"/>
  <c r="G24"/>
  <c r="K24"/>
  <c r="F24"/>
  <c r="J24"/>
  <c r="I24"/>
  <c r="H24"/>
  <c r="B26" i="3"/>
  <c r="BP430" i="13" l="1"/>
  <c r="DD357"/>
  <c r="CO430"/>
  <c r="B253"/>
  <c r="B254" s="1"/>
  <c r="B255" s="1"/>
  <c r="B256" s="1"/>
  <c r="B257" s="1"/>
  <c r="B258" s="1"/>
  <c r="B259" s="1"/>
  <c r="B260" s="1"/>
  <c r="B261" s="1"/>
  <c r="B262" s="1"/>
  <c r="B263" s="1"/>
  <c r="B264" s="1"/>
  <c r="D29" i="8"/>
  <c r="AA69" i="13"/>
  <c r="CZ429"/>
  <c r="CT429"/>
  <c r="CO455"/>
  <c r="AC45" i="16" s="1"/>
  <c r="CA430" i="13"/>
  <c r="BU430"/>
  <c r="BU429"/>
  <c r="BU455" s="1"/>
  <c r="T45" i="16" s="1"/>
  <c r="CA429" i="13"/>
  <c r="CA455" s="1"/>
  <c r="U45" i="16" s="1"/>
  <c r="BP455" i="13"/>
  <c r="AB45" i="16" s="1"/>
  <c r="CM455" i="13"/>
  <c r="BN455"/>
  <c r="CZ430"/>
  <c r="CZ455" s="1"/>
  <c r="W45" i="16" s="1"/>
  <c r="CT430" i="13"/>
  <c r="CT455" s="1"/>
  <c r="V45" i="16" s="1"/>
  <c r="CG245" i="13"/>
  <c r="CC246" s="1"/>
  <c r="DF245"/>
  <c r="DB246" s="1"/>
  <c r="CG208"/>
  <c r="CC209" s="1"/>
  <c r="BJ27"/>
  <c r="CG97"/>
  <c r="CC98" s="1"/>
  <c r="CG394"/>
  <c r="CC395" s="1"/>
  <c r="DF24"/>
  <c r="DB25" s="1"/>
  <c r="DF208"/>
  <c r="DB209" s="1"/>
  <c r="CG24"/>
  <c r="CC25" s="1"/>
  <c r="CG171"/>
  <c r="CC172" s="1"/>
  <c r="DF97"/>
  <c r="DB98" s="1"/>
  <c r="DF171"/>
  <c r="DB172" s="1"/>
  <c r="BT24"/>
  <c r="BV24" s="1"/>
  <c r="BQ25" s="1"/>
  <c r="DF357"/>
  <c r="DB358" s="1"/>
  <c r="DF320"/>
  <c r="DB321" s="1"/>
  <c r="CG431"/>
  <c r="CC432" s="1"/>
  <c r="CS24"/>
  <c r="CU24" s="1"/>
  <c r="CP25" s="1"/>
  <c r="CY24"/>
  <c r="DA24" s="1"/>
  <c r="CV25" s="1"/>
  <c r="BZ24"/>
  <c r="CB24" s="1"/>
  <c r="BW25" s="1"/>
  <c r="BB25"/>
  <c r="BM25"/>
  <c r="CL25"/>
  <c r="BB98"/>
  <c r="BD98" s="1"/>
  <c r="BG98" s="1"/>
  <c r="BM98"/>
  <c r="CL98"/>
  <c r="CK26"/>
  <c r="BL26"/>
  <c r="CF172"/>
  <c r="BR172"/>
  <c r="BY172"/>
  <c r="BS172"/>
  <c r="CD172"/>
  <c r="CE172" s="1"/>
  <c r="CG172" s="1"/>
  <c r="CC173" s="1"/>
  <c r="BX172"/>
  <c r="BX61"/>
  <c r="BY61"/>
  <c r="BR61"/>
  <c r="BS61"/>
  <c r="CF61"/>
  <c r="CD61"/>
  <c r="CE61" s="1"/>
  <c r="CF358"/>
  <c r="BS358"/>
  <c r="BY358"/>
  <c r="BX358"/>
  <c r="BR358"/>
  <c r="CD358"/>
  <c r="CE358" s="1"/>
  <c r="BY25"/>
  <c r="BR25"/>
  <c r="CD25"/>
  <c r="BX25"/>
  <c r="CF25"/>
  <c r="BS25"/>
  <c r="BY321"/>
  <c r="BS321"/>
  <c r="CD321"/>
  <c r="CF321"/>
  <c r="BR321"/>
  <c r="BX321"/>
  <c r="CK322"/>
  <c r="BL322"/>
  <c r="BB61"/>
  <c r="CL61"/>
  <c r="BM61"/>
  <c r="BB135"/>
  <c r="BM135"/>
  <c r="CL135"/>
  <c r="CK136"/>
  <c r="BL136"/>
  <c r="BB172"/>
  <c r="CL172"/>
  <c r="BM172"/>
  <c r="BL247"/>
  <c r="CK247"/>
  <c r="BB246"/>
  <c r="BM246"/>
  <c r="CL246"/>
  <c r="BB395"/>
  <c r="CL395"/>
  <c r="BM395"/>
  <c r="BJ138"/>
  <c r="CX61"/>
  <c r="CR61"/>
  <c r="DC61"/>
  <c r="DE61"/>
  <c r="CW61"/>
  <c r="CQ61"/>
  <c r="CF246"/>
  <c r="BS246"/>
  <c r="BR246"/>
  <c r="CD246"/>
  <c r="CE246" s="1"/>
  <c r="BX246"/>
  <c r="BY246"/>
  <c r="DC98"/>
  <c r="CR98"/>
  <c r="DE98"/>
  <c r="CX98"/>
  <c r="CW98"/>
  <c r="CQ98"/>
  <c r="CR432"/>
  <c r="DE432"/>
  <c r="CQ432"/>
  <c r="CX432"/>
  <c r="DC432"/>
  <c r="DD432" s="1"/>
  <c r="CW432"/>
  <c r="CR25"/>
  <c r="CW25"/>
  <c r="CX25"/>
  <c r="DE25"/>
  <c r="DC25"/>
  <c r="CQ25"/>
  <c r="DD61"/>
  <c r="CE321"/>
  <c r="CG321" s="1"/>
  <c r="CC322" s="1"/>
  <c r="BB209"/>
  <c r="BC209" s="1"/>
  <c r="BM209"/>
  <c r="CL209"/>
  <c r="CK396"/>
  <c r="BL396"/>
  <c r="CK433"/>
  <c r="BL433"/>
  <c r="CX135"/>
  <c r="CR135"/>
  <c r="CQ135"/>
  <c r="CW135"/>
  <c r="DE135"/>
  <c r="DC135"/>
  <c r="DD135" s="1"/>
  <c r="DC395"/>
  <c r="DD395" s="1"/>
  <c r="CX395"/>
  <c r="CQ395"/>
  <c r="DE395"/>
  <c r="CR395"/>
  <c r="CW395"/>
  <c r="DC246"/>
  <c r="DD246" s="1"/>
  <c r="DE246"/>
  <c r="CQ246"/>
  <c r="CW246"/>
  <c r="CX246"/>
  <c r="CR246"/>
  <c r="CD98"/>
  <c r="CE98" s="1"/>
  <c r="BR98"/>
  <c r="BX98"/>
  <c r="BS98"/>
  <c r="BY98"/>
  <c r="CF98"/>
  <c r="BY432"/>
  <c r="BR432"/>
  <c r="CF432"/>
  <c r="BS432"/>
  <c r="CD432"/>
  <c r="CE432" s="1"/>
  <c r="BX432"/>
  <c r="CF209"/>
  <c r="BX209"/>
  <c r="BS209"/>
  <c r="BR209"/>
  <c r="CD209"/>
  <c r="BY209"/>
  <c r="CK99"/>
  <c r="BL99"/>
  <c r="BL210"/>
  <c r="CK210"/>
  <c r="BB321"/>
  <c r="BD321" s="1"/>
  <c r="BG321" s="1"/>
  <c r="BM321"/>
  <c r="CL321"/>
  <c r="CK62"/>
  <c r="BL62"/>
  <c r="CK173"/>
  <c r="BL173"/>
  <c r="BB358"/>
  <c r="CL358"/>
  <c r="BM358"/>
  <c r="CK359"/>
  <c r="BL359"/>
  <c r="BB432"/>
  <c r="BC432" s="1"/>
  <c r="CL432"/>
  <c r="BM432"/>
  <c r="DC172"/>
  <c r="DD172" s="1"/>
  <c r="DE172"/>
  <c r="CX172"/>
  <c r="CW172"/>
  <c r="CQ172"/>
  <c r="CR172"/>
  <c r="CD135"/>
  <c r="CE135" s="1"/>
  <c r="BR135"/>
  <c r="CF135"/>
  <c r="BX135"/>
  <c r="BS135"/>
  <c r="BY135"/>
  <c r="CF395"/>
  <c r="BS395"/>
  <c r="CD395"/>
  <c r="CE395" s="1"/>
  <c r="CG395" s="1"/>
  <c r="CC396" s="1"/>
  <c r="BY395"/>
  <c r="BR395"/>
  <c r="BX395"/>
  <c r="CR358"/>
  <c r="DC358"/>
  <c r="DD358" s="1"/>
  <c r="CW358"/>
  <c r="CX358"/>
  <c r="DE358"/>
  <c r="CQ358"/>
  <c r="DC321"/>
  <c r="CX321"/>
  <c r="CQ321"/>
  <c r="CW321"/>
  <c r="DE321"/>
  <c r="CR321"/>
  <c r="DE209"/>
  <c r="CW209"/>
  <c r="CQ209"/>
  <c r="CX209"/>
  <c r="DC209"/>
  <c r="DD209" s="1"/>
  <c r="DF209" s="1"/>
  <c r="DB210" s="1"/>
  <c r="CR209"/>
  <c r="AG98"/>
  <c r="AI98"/>
  <c r="AH98"/>
  <c r="AE98"/>
  <c r="AJ98"/>
  <c r="AF98"/>
  <c r="BD209"/>
  <c r="BG209" s="1"/>
  <c r="AJ61"/>
  <c r="AF61"/>
  <c r="AH61"/>
  <c r="AI61"/>
  <c r="AG61"/>
  <c r="AE61"/>
  <c r="J61"/>
  <c r="K61"/>
  <c r="F61"/>
  <c r="G61"/>
  <c r="H61"/>
  <c r="I61"/>
  <c r="AG135"/>
  <c r="AI135"/>
  <c r="AH135"/>
  <c r="AE135"/>
  <c r="AJ135"/>
  <c r="AF135"/>
  <c r="AB396"/>
  <c r="AX396"/>
  <c r="AW396" s="1"/>
  <c r="V456" i="3"/>
  <c r="U456" s="1"/>
  <c r="D456" s="1"/>
  <c r="Y396" i="13"/>
  <c r="X396" s="1"/>
  <c r="B457" i="3"/>
  <c r="C396" i="13"/>
  <c r="AJ395"/>
  <c r="AF395"/>
  <c r="AG395"/>
  <c r="AI395"/>
  <c r="AH395"/>
  <c r="AE395"/>
  <c r="B500" i="3"/>
  <c r="AX433" i="13"/>
  <c r="AW433" s="1"/>
  <c r="Y433"/>
  <c r="X433" s="1"/>
  <c r="C433"/>
  <c r="AB433"/>
  <c r="V499" i="3"/>
  <c r="U499" s="1"/>
  <c r="D499" s="1"/>
  <c r="AB210" i="13"/>
  <c r="V240" i="3"/>
  <c r="U240" s="1"/>
  <c r="D240" s="1"/>
  <c r="Y210" i="13"/>
  <c r="X210" s="1"/>
  <c r="C210"/>
  <c r="AX210"/>
  <c r="AW210" s="1"/>
  <c r="B241" i="3"/>
  <c r="AX62" i="13"/>
  <c r="AW62" s="1"/>
  <c r="B69" i="3"/>
  <c r="AB62" i="13"/>
  <c r="C62"/>
  <c r="Y62"/>
  <c r="X62" s="1"/>
  <c r="V68" i="3"/>
  <c r="U68" s="1"/>
  <c r="D68" s="1"/>
  <c r="AX173" i="13"/>
  <c r="AW173" s="1"/>
  <c r="V197" i="3"/>
  <c r="U197" s="1"/>
  <c r="D197" s="1"/>
  <c r="Y173" i="13"/>
  <c r="X173" s="1"/>
  <c r="B198" i="3"/>
  <c r="C173" i="13"/>
  <c r="AB173"/>
  <c r="AF246"/>
  <c r="AH246"/>
  <c r="AI246"/>
  <c r="AE246"/>
  <c r="AJ246"/>
  <c r="AG246"/>
  <c r="H395"/>
  <c r="J395"/>
  <c r="I395"/>
  <c r="F395"/>
  <c r="K395"/>
  <c r="G395"/>
  <c r="BC358"/>
  <c r="BD358"/>
  <c r="BG358" s="1"/>
  <c r="C359"/>
  <c r="Y359"/>
  <c r="X359" s="1"/>
  <c r="V413" i="3"/>
  <c r="U413" s="1"/>
  <c r="D413" s="1"/>
  <c r="AX359" i="13"/>
  <c r="AW359" s="1"/>
  <c r="AB359"/>
  <c r="B414" i="3"/>
  <c r="BD432" i="13"/>
  <c r="BG432" s="1"/>
  <c r="AJ209"/>
  <c r="AF209"/>
  <c r="AG209"/>
  <c r="AI209"/>
  <c r="AH209"/>
  <c r="AE209"/>
  <c r="K321"/>
  <c r="G321"/>
  <c r="I321"/>
  <c r="J321"/>
  <c r="H321"/>
  <c r="F321"/>
  <c r="J135"/>
  <c r="F135"/>
  <c r="K135"/>
  <c r="H135"/>
  <c r="G135"/>
  <c r="I135"/>
  <c r="AG172"/>
  <c r="AH172"/>
  <c r="AI172"/>
  <c r="AJ172"/>
  <c r="AE172"/>
  <c r="AF172"/>
  <c r="J246"/>
  <c r="K246"/>
  <c r="F246"/>
  <c r="G246"/>
  <c r="H246"/>
  <c r="I246"/>
  <c r="AJ358"/>
  <c r="AF358"/>
  <c r="AG358"/>
  <c r="AI358"/>
  <c r="AH358"/>
  <c r="AE358"/>
  <c r="AF432"/>
  <c r="AH432"/>
  <c r="AG432"/>
  <c r="AI432"/>
  <c r="AE432"/>
  <c r="AJ432"/>
  <c r="AB99"/>
  <c r="B112" i="3"/>
  <c r="Y99" i="13"/>
  <c r="X99" s="1"/>
  <c r="V111" i="3"/>
  <c r="U111" s="1"/>
  <c r="D111" s="1"/>
  <c r="AX99" i="13"/>
  <c r="AW99" s="1"/>
  <c r="C99"/>
  <c r="G98"/>
  <c r="I98"/>
  <c r="J98"/>
  <c r="F98"/>
  <c r="K98"/>
  <c r="H98"/>
  <c r="J209"/>
  <c r="F209"/>
  <c r="K209"/>
  <c r="H209"/>
  <c r="G209"/>
  <c r="I209"/>
  <c r="AI321"/>
  <c r="AE321"/>
  <c r="AJ321"/>
  <c r="AG321"/>
  <c r="AF321"/>
  <c r="AH321"/>
  <c r="Y322"/>
  <c r="X322" s="1"/>
  <c r="C322"/>
  <c r="AB322"/>
  <c r="AX322"/>
  <c r="AW322" s="1"/>
  <c r="B371" i="3"/>
  <c r="V370"/>
  <c r="U370" s="1"/>
  <c r="D370" s="1"/>
  <c r="BD61" i="13"/>
  <c r="BG61" s="1"/>
  <c r="BC61"/>
  <c r="BD135"/>
  <c r="BG135" s="1"/>
  <c r="BC135"/>
  <c r="AX136"/>
  <c r="AW136" s="1"/>
  <c r="B155" i="3"/>
  <c r="C136" i="13"/>
  <c r="AB136"/>
  <c r="Y136"/>
  <c r="X136" s="1"/>
  <c r="V154" i="3"/>
  <c r="U154" s="1"/>
  <c r="D154" s="1"/>
  <c r="BD172" i="13"/>
  <c r="BG172" s="1"/>
  <c r="BC172"/>
  <c r="I172"/>
  <c r="J172"/>
  <c r="K172"/>
  <c r="F172"/>
  <c r="G172"/>
  <c r="H172"/>
  <c r="C247"/>
  <c r="V283" i="3"/>
  <c r="U283" s="1"/>
  <c r="D283" s="1"/>
  <c r="AB247" i="13"/>
  <c r="B284" i="3"/>
  <c r="AX247" i="13"/>
  <c r="AW247" s="1"/>
  <c r="Y247"/>
  <c r="X247" s="1"/>
  <c r="BC246"/>
  <c r="BD246"/>
  <c r="BG246" s="1"/>
  <c r="BC395"/>
  <c r="BD395"/>
  <c r="BG395" s="1"/>
  <c r="I358"/>
  <c r="F358"/>
  <c r="K358"/>
  <c r="G358"/>
  <c r="H358"/>
  <c r="J358"/>
  <c r="J432"/>
  <c r="K432"/>
  <c r="F432"/>
  <c r="G432"/>
  <c r="H432"/>
  <c r="I432"/>
  <c r="B332"/>
  <c r="M24"/>
  <c r="W24" s="1"/>
  <c r="E25" s="1"/>
  <c r="L24"/>
  <c r="V24" s="1"/>
  <c r="D25" s="1"/>
  <c r="AL24"/>
  <c r="AV24" s="1"/>
  <c r="AD25" s="1"/>
  <c r="AK24"/>
  <c r="AU24" s="1"/>
  <c r="AC25" s="1"/>
  <c r="AG25"/>
  <c r="AF25"/>
  <c r="AJ25"/>
  <c r="AE25"/>
  <c r="AI25"/>
  <c r="AH25"/>
  <c r="BD25"/>
  <c r="BG25" s="1"/>
  <c r="BC25"/>
  <c r="V26" i="3"/>
  <c r="C26" i="13"/>
  <c r="AB26"/>
  <c r="AX26"/>
  <c r="AW26" s="1"/>
  <c r="Y26"/>
  <c r="X26" s="1"/>
  <c r="I25"/>
  <c r="H25"/>
  <c r="G25"/>
  <c r="K25"/>
  <c r="F25"/>
  <c r="J25"/>
  <c r="B27" i="3"/>
  <c r="U26"/>
  <c r="D26" s="1"/>
  <c r="AD45" i="16" l="1"/>
  <c r="BC98" i="13"/>
  <c r="DD321"/>
  <c r="AA70"/>
  <c r="BC321"/>
  <c r="CE209"/>
  <c r="CG209" s="1"/>
  <c r="CC210" s="1"/>
  <c r="CG246"/>
  <c r="CC247" s="1"/>
  <c r="CG432"/>
  <c r="CC433" s="1"/>
  <c r="BJ28"/>
  <c r="DF61"/>
  <c r="DB62" s="1"/>
  <c r="DF432"/>
  <c r="DB433" s="1"/>
  <c r="DD25"/>
  <c r="DF25" s="1"/>
  <c r="DB26" s="1"/>
  <c r="DD98"/>
  <c r="DF98" s="1"/>
  <c r="DB99" s="1"/>
  <c r="CE25"/>
  <c r="CG25" s="1"/>
  <c r="CC26" s="1"/>
  <c r="CG135"/>
  <c r="CC136" s="1"/>
  <c r="DF135"/>
  <c r="DB136" s="1"/>
  <c r="CS25"/>
  <c r="CU25" s="1"/>
  <c r="CP26" s="1"/>
  <c r="CG358"/>
  <c r="CC359" s="1"/>
  <c r="CG61"/>
  <c r="CC62" s="1"/>
  <c r="CG98"/>
  <c r="CC99" s="1"/>
  <c r="DF246"/>
  <c r="DB247" s="1"/>
  <c r="CY25"/>
  <c r="DA25" s="1"/>
  <c r="CV26" s="1"/>
  <c r="BZ25"/>
  <c r="CB25" s="1"/>
  <c r="BW26" s="1"/>
  <c r="DF358"/>
  <c r="DB359" s="1"/>
  <c r="DF395"/>
  <c r="DB396" s="1"/>
  <c r="DF321"/>
  <c r="DB322" s="1"/>
  <c r="DF172"/>
  <c r="DB173" s="1"/>
  <c r="BT25"/>
  <c r="BV25" s="1"/>
  <c r="BQ26" s="1"/>
  <c r="BB26"/>
  <c r="BM26"/>
  <c r="CL26"/>
  <c r="BL248"/>
  <c r="CK248"/>
  <c r="BB136"/>
  <c r="BM136"/>
  <c r="CL136"/>
  <c r="CK137"/>
  <c r="BL137"/>
  <c r="BB99"/>
  <c r="BM99"/>
  <c r="CL99"/>
  <c r="CK360"/>
  <c r="BL360"/>
  <c r="BB173"/>
  <c r="CL173"/>
  <c r="BM173"/>
  <c r="CW173"/>
  <c r="CX173"/>
  <c r="CQ173"/>
  <c r="DC173"/>
  <c r="CR173"/>
  <c r="DE173"/>
  <c r="BX99"/>
  <c r="BR99"/>
  <c r="CD99"/>
  <c r="BS99"/>
  <c r="CF99"/>
  <c r="BY99"/>
  <c r="BR396"/>
  <c r="BX396"/>
  <c r="CF396"/>
  <c r="BS396"/>
  <c r="BY396"/>
  <c r="CD396"/>
  <c r="CE396" s="1"/>
  <c r="DE136"/>
  <c r="CQ136"/>
  <c r="CR136"/>
  <c r="CW136"/>
  <c r="CX136"/>
  <c r="DC136"/>
  <c r="DD136" s="1"/>
  <c r="CW322"/>
  <c r="CR322"/>
  <c r="DC322"/>
  <c r="DD322" s="1"/>
  <c r="CQ322"/>
  <c r="CX322"/>
  <c r="DE322"/>
  <c r="DC26"/>
  <c r="CX26"/>
  <c r="DE26"/>
  <c r="CR26"/>
  <c r="CQ26"/>
  <c r="CW26"/>
  <c r="CY26" s="1"/>
  <c r="DA26" s="1"/>
  <c r="CV27" s="1"/>
  <c r="CK27"/>
  <c r="BL27"/>
  <c r="CK323"/>
  <c r="BL323"/>
  <c r="BB359"/>
  <c r="CL359"/>
  <c r="BM359"/>
  <c r="CK434"/>
  <c r="BL434"/>
  <c r="CK397"/>
  <c r="BL397"/>
  <c r="DC359"/>
  <c r="DD359" s="1"/>
  <c r="CX359"/>
  <c r="CQ359"/>
  <c r="DE359"/>
  <c r="CR359"/>
  <c r="CW359"/>
  <c r="BY173"/>
  <c r="BS173"/>
  <c r="CF173"/>
  <c r="BR173"/>
  <c r="CD173"/>
  <c r="CE173" s="1"/>
  <c r="BX173"/>
  <c r="BS210"/>
  <c r="BY210"/>
  <c r="BR210"/>
  <c r="BX210"/>
  <c r="CD210"/>
  <c r="CE210" s="1"/>
  <c r="CF210"/>
  <c r="DE433"/>
  <c r="CX433"/>
  <c r="CR433"/>
  <c r="CW433"/>
  <c r="CQ433"/>
  <c r="DC433"/>
  <c r="DD433" s="1"/>
  <c r="BJ139"/>
  <c r="CF247"/>
  <c r="BY247"/>
  <c r="CD247"/>
  <c r="BX247"/>
  <c r="BS247"/>
  <c r="BR247"/>
  <c r="CF136"/>
  <c r="BS136"/>
  <c r="BY136"/>
  <c r="CD136"/>
  <c r="CE136" s="1"/>
  <c r="BX136"/>
  <c r="BR136"/>
  <c r="CD322"/>
  <c r="BY322"/>
  <c r="CF322"/>
  <c r="BX322"/>
  <c r="BR322"/>
  <c r="BS322"/>
  <c r="BR26"/>
  <c r="CF26"/>
  <c r="BX26"/>
  <c r="CD26"/>
  <c r="CE26" s="1"/>
  <c r="BY26"/>
  <c r="BS26"/>
  <c r="BB247"/>
  <c r="BM247"/>
  <c r="CL247"/>
  <c r="BB322"/>
  <c r="BC322" s="1"/>
  <c r="BM322"/>
  <c r="CL322"/>
  <c r="CK100"/>
  <c r="BL100"/>
  <c r="BL174"/>
  <c r="CK174"/>
  <c r="BB62"/>
  <c r="BM62"/>
  <c r="CL62"/>
  <c r="CK63"/>
  <c r="BL63"/>
  <c r="BL211"/>
  <c r="CK211"/>
  <c r="BB210"/>
  <c r="BD210" s="1"/>
  <c r="BG210" s="1"/>
  <c r="BM210"/>
  <c r="CL210"/>
  <c r="BB433"/>
  <c r="CL433"/>
  <c r="BM433"/>
  <c r="BS359"/>
  <c r="BX359"/>
  <c r="CF359"/>
  <c r="CD359"/>
  <c r="CE359" s="1"/>
  <c r="BR359"/>
  <c r="BY359"/>
  <c r="DE62"/>
  <c r="CW62"/>
  <c r="CQ62"/>
  <c r="CX62"/>
  <c r="DC62"/>
  <c r="DD62" s="1"/>
  <c r="DF62" s="1"/>
  <c r="DB63" s="1"/>
  <c r="CR62"/>
  <c r="DC210"/>
  <c r="DD210" s="1"/>
  <c r="CQ210"/>
  <c r="CX210"/>
  <c r="DE210"/>
  <c r="CR210"/>
  <c r="CW210"/>
  <c r="CD433"/>
  <c r="CE433" s="1"/>
  <c r="CG433" s="1"/>
  <c r="CC434" s="1"/>
  <c r="CF433"/>
  <c r="BY433"/>
  <c r="BS433"/>
  <c r="BX433"/>
  <c r="BR433"/>
  <c r="CQ247"/>
  <c r="DE247"/>
  <c r="CR247"/>
  <c r="CX247"/>
  <c r="DC247"/>
  <c r="DD247" s="1"/>
  <c r="DF247" s="1"/>
  <c r="DB248" s="1"/>
  <c r="CW247"/>
  <c r="CE322"/>
  <c r="CG322" s="1"/>
  <c r="CC323" s="1"/>
  <c r="BB396"/>
  <c r="CL396"/>
  <c r="BM396"/>
  <c r="CF62"/>
  <c r="BR62"/>
  <c r="BX62"/>
  <c r="BS62"/>
  <c r="CD62"/>
  <c r="CE62" s="1"/>
  <c r="CG62" s="1"/>
  <c r="CC63" s="1"/>
  <c r="BY62"/>
  <c r="CX99"/>
  <c r="DC99"/>
  <c r="CQ99"/>
  <c r="DE99"/>
  <c r="CR99"/>
  <c r="CW99"/>
  <c r="CQ396"/>
  <c r="DC396"/>
  <c r="DD396" s="1"/>
  <c r="CW396"/>
  <c r="DE396"/>
  <c r="CX396"/>
  <c r="CR396"/>
  <c r="CE247"/>
  <c r="CG247" s="1"/>
  <c r="CC248" s="1"/>
  <c r="BD247"/>
  <c r="BG247" s="1"/>
  <c r="BC247"/>
  <c r="AE136"/>
  <c r="AJ136"/>
  <c r="AG136"/>
  <c r="AF136"/>
  <c r="AH136"/>
  <c r="AI136"/>
  <c r="BD322"/>
  <c r="BG322" s="1"/>
  <c r="I322"/>
  <c r="J322"/>
  <c r="K322"/>
  <c r="F322"/>
  <c r="G322"/>
  <c r="H322"/>
  <c r="I99"/>
  <c r="F99"/>
  <c r="K99"/>
  <c r="G99"/>
  <c r="J99"/>
  <c r="H99"/>
  <c r="AX100"/>
  <c r="AW100" s="1"/>
  <c r="C100"/>
  <c r="B113" i="3"/>
  <c r="AB100" i="13"/>
  <c r="V112" i="3"/>
  <c r="U112" s="1"/>
  <c r="D112" s="1"/>
  <c r="Y100" i="13"/>
  <c r="X100" s="1"/>
  <c r="AX174"/>
  <c r="AW174" s="1"/>
  <c r="B199" i="3"/>
  <c r="Y174" i="13"/>
  <c r="X174" s="1"/>
  <c r="V198" i="3"/>
  <c r="U198" s="1"/>
  <c r="D198" s="1"/>
  <c r="C174" i="13"/>
  <c r="AB174"/>
  <c r="BD62"/>
  <c r="BG62" s="1"/>
  <c r="BC62"/>
  <c r="Y63"/>
  <c r="X63" s="1"/>
  <c r="B70" i="3"/>
  <c r="AB63" i="13"/>
  <c r="V69" i="3"/>
  <c r="U69" s="1"/>
  <c r="D69" s="1"/>
  <c r="AX63" i="13"/>
  <c r="AW63" s="1"/>
  <c r="C63"/>
  <c r="C211"/>
  <c r="V241" i="3"/>
  <c r="U241" s="1"/>
  <c r="D241" s="1"/>
  <c r="AX211" i="13"/>
  <c r="AW211" s="1"/>
  <c r="B242" i="3"/>
  <c r="AB211" i="13"/>
  <c r="Y211"/>
  <c r="X211" s="1"/>
  <c r="BC210"/>
  <c r="BD396"/>
  <c r="BG396" s="1"/>
  <c r="BC396"/>
  <c r="AE359"/>
  <c r="AJ359"/>
  <c r="AG359"/>
  <c r="AF359"/>
  <c r="AH359"/>
  <c r="AI359"/>
  <c r="F359"/>
  <c r="K359"/>
  <c r="H359"/>
  <c r="G359"/>
  <c r="I359"/>
  <c r="J359"/>
  <c r="K173"/>
  <c r="G173"/>
  <c r="I173"/>
  <c r="H173"/>
  <c r="J173"/>
  <c r="F173"/>
  <c r="AE62"/>
  <c r="AF62"/>
  <c r="AG62"/>
  <c r="AH62"/>
  <c r="AJ62"/>
  <c r="AI62"/>
  <c r="BD433"/>
  <c r="BG433" s="1"/>
  <c r="BC433"/>
  <c r="AH247"/>
  <c r="AI247"/>
  <c r="AE247"/>
  <c r="AF247"/>
  <c r="AJ247"/>
  <c r="AG247"/>
  <c r="AH322"/>
  <c r="AE322"/>
  <c r="AJ322"/>
  <c r="AF322"/>
  <c r="AI322"/>
  <c r="AG322"/>
  <c r="AB248"/>
  <c r="V284" i="3"/>
  <c r="U284" s="1"/>
  <c r="D284" s="1"/>
  <c r="B285"/>
  <c r="AX248" i="13"/>
  <c r="AW248" s="1"/>
  <c r="Y248"/>
  <c r="X248" s="1"/>
  <c r="C248"/>
  <c r="BD136"/>
  <c r="BG136" s="1"/>
  <c r="BC136"/>
  <c r="AB137"/>
  <c r="Y137"/>
  <c r="X137" s="1"/>
  <c r="AX137"/>
  <c r="AW137" s="1"/>
  <c r="V155" i="3"/>
  <c r="U155" s="1"/>
  <c r="D155" s="1"/>
  <c r="C137" i="13"/>
  <c r="B156" i="3"/>
  <c r="BC99" i="13"/>
  <c r="BD99"/>
  <c r="BG99" s="1"/>
  <c r="AB360"/>
  <c r="C360"/>
  <c r="B415" i="3"/>
  <c r="Y360" i="13"/>
  <c r="X360" s="1"/>
  <c r="V414" i="3"/>
  <c r="U414" s="1"/>
  <c r="D414" s="1"/>
  <c r="AX360" i="13"/>
  <c r="AW360" s="1"/>
  <c r="AJ173"/>
  <c r="AF173"/>
  <c r="AH173"/>
  <c r="AG173"/>
  <c r="AI173"/>
  <c r="AE173"/>
  <c r="BC173"/>
  <c r="BD173"/>
  <c r="BG173" s="1"/>
  <c r="H62"/>
  <c r="J62"/>
  <c r="F62"/>
  <c r="K62"/>
  <c r="G62"/>
  <c r="I62"/>
  <c r="I210"/>
  <c r="F210"/>
  <c r="K210"/>
  <c r="G210"/>
  <c r="H210"/>
  <c r="J210"/>
  <c r="K433"/>
  <c r="I433"/>
  <c r="G433"/>
  <c r="H433"/>
  <c r="J433"/>
  <c r="F433"/>
  <c r="B501" i="3"/>
  <c r="AB434" i="13"/>
  <c r="AX434"/>
  <c r="AW434" s="1"/>
  <c r="Y434"/>
  <c r="X434" s="1"/>
  <c r="V500" i="3"/>
  <c r="U500" s="1"/>
  <c r="D500" s="1"/>
  <c r="C434" i="13"/>
  <c r="AX397"/>
  <c r="AW397" s="1"/>
  <c r="B458" i="3"/>
  <c r="AB397" i="13"/>
  <c r="V457" i="3"/>
  <c r="U457" s="1"/>
  <c r="D457" s="1"/>
  <c r="C397" i="13"/>
  <c r="Y397"/>
  <c r="X397" s="1"/>
  <c r="AE396"/>
  <c r="AG396"/>
  <c r="AJ396"/>
  <c r="AF396"/>
  <c r="AH396"/>
  <c r="AI396"/>
  <c r="K247"/>
  <c r="G247"/>
  <c r="I247"/>
  <c r="H247"/>
  <c r="J247"/>
  <c r="F247"/>
  <c r="G136"/>
  <c r="H136"/>
  <c r="J136"/>
  <c r="I136"/>
  <c r="F136"/>
  <c r="K136"/>
  <c r="C323"/>
  <c r="V371" i="3"/>
  <c r="U371" s="1"/>
  <c r="D371" s="1"/>
  <c r="AB323" i="13"/>
  <c r="B372" i="3"/>
  <c r="AX323" i="13"/>
  <c r="AW323" s="1"/>
  <c r="Y323"/>
  <c r="X323" s="1"/>
  <c r="AF99"/>
  <c r="AH99"/>
  <c r="AI99"/>
  <c r="AE99"/>
  <c r="AJ99"/>
  <c r="AG99"/>
  <c r="BD359"/>
  <c r="BG359" s="1"/>
  <c r="BC359"/>
  <c r="AF210"/>
  <c r="AH210"/>
  <c r="AI210"/>
  <c r="AE210"/>
  <c r="AG210"/>
  <c r="AJ210"/>
  <c r="AE433"/>
  <c r="AF433"/>
  <c r="AG433"/>
  <c r="AH433"/>
  <c r="AI433"/>
  <c r="AJ433"/>
  <c r="J396"/>
  <c r="F396"/>
  <c r="K396"/>
  <c r="H396"/>
  <c r="G396"/>
  <c r="I396"/>
  <c r="B333"/>
  <c r="AL25"/>
  <c r="AV25" s="1"/>
  <c r="AD26" s="1"/>
  <c r="L25"/>
  <c r="V25" s="1"/>
  <c r="D26" s="1"/>
  <c r="M25"/>
  <c r="W25" s="1"/>
  <c r="E26" s="1"/>
  <c r="AK25"/>
  <c r="AU25" s="1"/>
  <c r="AC26" s="1"/>
  <c r="BC26"/>
  <c r="BD26"/>
  <c r="BG26" s="1"/>
  <c r="F26"/>
  <c r="J26"/>
  <c r="I26"/>
  <c r="H26"/>
  <c r="G26"/>
  <c r="K26"/>
  <c r="V27" i="3"/>
  <c r="U27" s="1"/>
  <c r="D27" s="1"/>
  <c r="C27" i="13"/>
  <c r="AB27"/>
  <c r="AX27"/>
  <c r="AW27" s="1"/>
  <c r="Y27"/>
  <c r="X27" s="1"/>
  <c r="AH26"/>
  <c r="AG26"/>
  <c r="AF26"/>
  <c r="AJ26"/>
  <c r="AE26"/>
  <c r="AI26"/>
  <c r="B28" i="3"/>
  <c r="AA71" i="13" l="1"/>
  <c r="DD99"/>
  <c r="DF99" s="1"/>
  <c r="DB100" s="1"/>
  <c r="CG26"/>
  <c r="CC27" s="1"/>
  <c r="CG396"/>
  <c r="CC397" s="1"/>
  <c r="CG210"/>
  <c r="CC211" s="1"/>
  <c r="DD173"/>
  <c r="BJ29"/>
  <c r="CE99"/>
  <c r="CG99" s="1"/>
  <c r="CC100" s="1"/>
  <c r="CG173"/>
  <c r="CC174" s="1"/>
  <c r="DD26"/>
  <c r="DF26" s="1"/>
  <c r="DB27" s="1"/>
  <c r="BZ26"/>
  <c r="CB26" s="1"/>
  <c r="BW27" s="1"/>
  <c r="DF396"/>
  <c r="DB397" s="1"/>
  <c r="CG359"/>
  <c r="CC360" s="1"/>
  <c r="BT26"/>
  <c r="BV26" s="1"/>
  <c r="BQ27" s="1"/>
  <c r="DF433"/>
  <c r="DB434" s="1"/>
  <c r="CS26"/>
  <c r="CU26" s="1"/>
  <c r="CP27" s="1"/>
  <c r="DF322"/>
  <c r="DB323" s="1"/>
  <c r="DF210"/>
  <c r="DB211" s="1"/>
  <c r="DF359"/>
  <c r="DB360" s="1"/>
  <c r="DF173"/>
  <c r="DB174" s="1"/>
  <c r="CG136"/>
  <c r="CC137" s="1"/>
  <c r="DF136"/>
  <c r="BB323"/>
  <c r="BM323"/>
  <c r="CL323"/>
  <c r="CK398"/>
  <c r="BL398"/>
  <c r="BB434"/>
  <c r="CL434"/>
  <c r="BM434"/>
  <c r="CK435"/>
  <c r="BL435"/>
  <c r="BB360"/>
  <c r="CL360"/>
  <c r="BM360"/>
  <c r="BB100"/>
  <c r="CL100"/>
  <c r="BM100"/>
  <c r="CX211"/>
  <c r="CR211"/>
  <c r="CW211"/>
  <c r="DE211"/>
  <c r="DC211"/>
  <c r="CQ211"/>
  <c r="CF174"/>
  <c r="BR174"/>
  <c r="BX174"/>
  <c r="BS174"/>
  <c r="BY174"/>
  <c r="CD174"/>
  <c r="CF397"/>
  <c r="BY397"/>
  <c r="BR397"/>
  <c r="BX397"/>
  <c r="CD397"/>
  <c r="CE397" s="1"/>
  <c r="CG397" s="1"/>
  <c r="CC398" s="1"/>
  <c r="BS397"/>
  <c r="DC323"/>
  <c r="DD323" s="1"/>
  <c r="CR323"/>
  <c r="DE323"/>
  <c r="CW323"/>
  <c r="CQ323"/>
  <c r="CX323"/>
  <c r="CQ137"/>
  <c r="CR137"/>
  <c r="CW137"/>
  <c r="CX137"/>
  <c r="DE137"/>
  <c r="DC137"/>
  <c r="DC248"/>
  <c r="DD248" s="1"/>
  <c r="CW248"/>
  <c r="CQ248"/>
  <c r="DE248"/>
  <c r="CR248"/>
  <c r="CX248"/>
  <c r="CK324"/>
  <c r="BL324"/>
  <c r="BB397"/>
  <c r="CL397"/>
  <c r="BM397"/>
  <c r="CK138"/>
  <c r="BL138"/>
  <c r="BB248"/>
  <c r="BM248"/>
  <c r="CL248"/>
  <c r="BB211"/>
  <c r="BM211"/>
  <c r="CL211"/>
  <c r="BB63"/>
  <c r="BM63"/>
  <c r="CL63"/>
  <c r="BB174"/>
  <c r="CL174"/>
  <c r="BM174"/>
  <c r="CR63"/>
  <c r="CQ63"/>
  <c r="CW63"/>
  <c r="DC63"/>
  <c r="DD63" s="1"/>
  <c r="CX63"/>
  <c r="DE63"/>
  <c r="DC174"/>
  <c r="DD174" s="1"/>
  <c r="CQ174"/>
  <c r="DE174"/>
  <c r="CR174"/>
  <c r="CX174"/>
  <c r="CW174"/>
  <c r="BJ140"/>
  <c r="BJ141" s="1"/>
  <c r="BJ142" s="1"/>
  <c r="BJ143" s="1"/>
  <c r="BJ144" s="1"/>
  <c r="BJ145" s="1"/>
  <c r="BJ146" s="1"/>
  <c r="BJ147" s="1"/>
  <c r="BJ148" s="1"/>
  <c r="BJ149" s="1"/>
  <c r="BJ150" s="1"/>
  <c r="CW434"/>
  <c r="CQ434"/>
  <c r="CX434"/>
  <c r="DC434"/>
  <c r="DD434" s="1"/>
  <c r="CR434"/>
  <c r="DE434"/>
  <c r="CF323"/>
  <c r="BX323"/>
  <c r="BR323"/>
  <c r="BY323"/>
  <c r="CD323"/>
  <c r="BS323"/>
  <c r="CW360"/>
  <c r="DC360"/>
  <c r="CR360"/>
  <c r="CX360"/>
  <c r="DE360"/>
  <c r="CQ360"/>
  <c r="CD137"/>
  <c r="BX137"/>
  <c r="BY137"/>
  <c r="CF137"/>
  <c r="BR137"/>
  <c r="BS137"/>
  <c r="CE323"/>
  <c r="CG323" s="1"/>
  <c r="CC324" s="1"/>
  <c r="BL28"/>
  <c r="CK28"/>
  <c r="CK361"/>
  <c r="BL361"/>
  <c r="BL249"/>
  <c r="CK249"/>
  <c r="CK101"/>
  <c r="BL101"/>
  <c r="CD63"/>
  <c r="CE63" s="1"/>
  <c r="CF63"/>
  <c r="BX63"/>
  <c r="BS63"/>
  <c r="BR63"/>
  <c r="BY63"/>
  <c r="DC100"/>
  <c r="DE100"/>
  <c r="CQ100"/>
  <c r="CW100"/>
  <c r="CR100"/>
  <c r="CX100"/>
  <c r="CF434"/>
  <c r="BX434"/>
  <c r="BR434"/>
  <c r="BY434"/>
  <c r="CD434"/>
  <c r="CE434" s="1"/>
  <c r="CG434" s="1"/>
  <c r="CC435" s="1"/>
  <c r="BS434"/>
  <c r="CQ27"/>
  <c r="CX27"/>
  <c r="CR27"/>
  <c r="CW27"/>
  <c r="CY27" s="1"/>
  <c r="DA27" s="1"/>
  <c r="CV28" s="1"/>
  <c r="DC27"/>
  <c r="DE27"/>
  <c r="CF360"/>
  <c r="BR360"/>
  <c r="BY360"/>
  <c r="CD360"/>
  <c r="CE360" s="1"/>
  <c r="BX360"/>
  <c r="BS360"/>
  <c r="BB27"/>
  <c r="CL27"/>
  <c r="BM27"/>
  <c r="BB137"/>
  <c r="BM137"/>
  <c r="CL137"/>
  <c r="BL212"/>
  <c r="CK212"/>
  <c r="BL64"/>
  <c r="CK64"/>
  <c r="CK175"/>
  <c r="BL175"/>
  <c r="CF211"/>
  <c r="BX211"/>
  <c r="BS211"/>
  <c r="BR211"/>
  <c r="BY211"/>
  <c r="CD211"/>
  <c r="CE211" s="1"/>
  <c r="CD100"/>
  <c r="BR100"/>
  <c r="BY100"/>
  <c r="CF100"/>
  <c r="BX100"/>
  <c r="BS100"/>
  <c r="DC397"/>
  <c r="DD397" s="1"/>
  <c r="CR397"/>
  <c r="CW397"/>
  <c r="DE397"/>
  <c r="CX397"/>
  <c r="CQ397"/>
  <c r="CF27"/>
  <c r="BY27"/>
  <c r="CD27"/>
  <c r="CE27" s="1"/>
  <c r="CG27" s="1"/>
  <c r="CC28" s="1"/>
  <c r="BR27"/>
  <c r="BX27"/>
  <c r="BS27"/>
  <c r="CF248"/>
  <c r="BX248"/>
  <c r="CD248"/>
  <c r="CE248" s="1"/>
  <c r="BR248"/>
  <c r="BY248"/>
  <c r="BS248"/>
  <c r="BC397"/>
  <c r="BD397"/>
  <c r="BG397" s="1"/>
  <c r="G360"/>
  <c r="J360"/>
  <c r="H360"/>
  <c r="I360"/>
  <c r="F360"/>
  <c r="K360"/>
  <c r="I248"/>
  <c r="K248"/>
  <c r="J248"/>
  <c r="F248"/>
  <c r="G248"/>
  <c r="H248"/>
  <c r="BD248"/>
  <c r="BG248" s="1"/>
  <c r="BC248"/>
  <c r="BD211"/>
  <c r="BG211" s="1"/>
  <c r="BC211"/>
  <c r="BC63"/>
  <c r="BD63"/>
  <c r="BG63" s="1"/>
  <c r="BC174"/>
  <c r="BD174"/>
  <c r="BG174" s="1"/>
  <c r="G323"/>
  <c r="I323"/>
  <c r="J323"/>
  <c r="H323"/>
  <c r="F323"/>
  <c r="K323"/>
  <c r="I397"/>
  <c r="J397"/>
  <c r="G397"/>
  <c r="H397"/>
  <c r="F397"/>
  <c r="K397"/>
  <c r="AX361"/>
  <c r="AW361" s="1"/>
  <c r="B416" i="3"/>
  <c r="C361" i="13"/>
  <c r="Y361"/>
  <c r="X361" s="1"/>
  <c r="V415" i="3"/>
  <c r="U415" s="1"/>
  <c r="D415" s="1"/>
  <c r="AB361" i="13"/>
  <c r="Y249"/>
  <c r="X249" s="1"/>
  <c r="AB249"/>
  <c r="V285" i="3"/>
  <c r="U285" s="1"/>
  <c r="D285" s="1"/>
  <c r="AX249" i="13"/>
  <c r="AW249" s="1"/>
  <c r="B286" i="3"/>
  <c r="C249" i="13"/>
  <c r="I174"/>
  <c r="K174"/>
  <c r="G174"/>
  <c r="H174"/>
  <c r="J174"/>
  <c r="F174"/>
  <c r="Y101"/>
  <c r="X101" s="1"/>
  <c r="AX101"/>
  <c r="AW101" s="1"/>
  <c r="C101"/>
  <c r="AB101"/>
  <c r="V113" i="3"/>
  <c r="U113" s="1"/>
  <c r="D113" s="1"/>
  <c r="B114"/>
  <c r="AX324" i="13"/>
  <c r="AW324" s="1"/>
  <c r="B373" i="3"/>
  <c r="AB324" i="13"/>
  <c r="C324"/>
  <c r="Y324"/>
  <c r="X324" s="1"/>
  <c r="V372" i="3"/>
  <c r="U372" s="1"/>
  <c r="D372" s="1"/>
  <c r="I434" i="13"/>
  <c r="K434"/>
  <c r="J434"/>
  <c r="F434"/>
  <c r="G434"/>
  <c r="H434"/>
  <c r="AE434"/>
  <c r="AF434"/>
  <c r="AH434"/>
  <c r="AG434"/>
  <c r="AI434"/>
  <c r="AJ434"/>
  <c r="AB138"/>
  <c r="AX138"/>
  <c r="AW138" s="1"/>
  <c r="C138"/>
  <c r="V156" i="3"/>
  <c r="U156" s="1"/>
  <c r="D156" s="1"/>
  <c r="Y138" i="13"/>
  <c r="X138" s="1"/>
  <c r="B157" i="3"/>
  <c r="BC323" i="13"/>
  <c r="BD323"/>
  <c r="BG323" s="1"/>
  <c r="Y398"/>
  <c r="X398" s="1"/>
  <c r="AX398"/>
  <c r="AW398" s="1"/>
  <c r="B459" i="3"/>
  <c r="C398" i="13"/>
  <c r="AB398"/>
  <c r="V458" i="3"/>
  <c r="U458" s="1"/>
  <c r="D458" s="1"/>
  <c r="BD137" i="13"/>
  <c r="BG137" s="1"/>
  <c r="BC137"/>
  <c r="AB212"/>
  <c r="Y212"/>
  <c r="X212" s="1"/>
  <c r="C212"/>
  <c r="AX212"/>
  <c r="AW212" s="1"/>
  <c r="V242" i="3"/>
  <c r="U242" s="1"/>
  <c r="D242" s="1"/>
  <c r="B243"/>
  <c r="F63" i="13"/>
  <c r="G63"/>
  <c r="H63"/>
  <c r="I63"/>
  <c r="J63"/>
  <c r="K63"/>
  <c r="AB64"/>
  <c r="V70" i="3"/>
  <c r="U70" s="1"/>
  <c r="D70" s="1"/>
  <c r="AX64" i="13"/>
  <c r="AW64" s="1"/>
  <c r="C64"/>
  <c r="Y64"/>
  <c r="X64" s="1"/>
  <c r="B71" i="3"/>
  <c r="AE174" i="13"/>
  <c r="AF174"/>
  <c r="AH174"/>
  <c r="AI174"/>
  <c r="AJ174"/>
  <c r="AG174"/>
  <c r="C175"/>
  <c r="B200" i="3"/>
  <c r="AB175" i="13"/>
  <c r="Y175"/>
  <c r="X175" s="1"/>
  <c r="AX175"/>
  <c r="AW175" s="1"/>
  <c r="V199" i="3"/>
  <c r="U199" s="1"/>
  <c r="D199" s="1"/>
  <c r="AF100" i="13"/>
  <c r="AI100"/>
  <c r="AH100"/>
  <c r="AE100"/>
  <c r="AJ100"/>
  <c r="AG100"/>
  <c r="AJ323"/>
  <c r="AG323"/>
  <c r="AF323"/>
  <c r="AH323"/>
  <c r="AI323"/>
  <c r="AE323"/>
  <c r="AH397"/>
  <c r="AE397"/>
  <c r="AJ397"/>
  <c r="AF397"/>
  <c r="AG397"/>
  <c r="AI397"/>
  <c r="BD434"/>
  <c r="BG434" s="1"/>
  <c r="BC434"/>
  <c r="Y435"/>
  <c r="X435" s="1"/>
  <c r="C435"/>
  <c r="B502" i="3"/>
  <c r="AB435" i="13"/>
  <c r="AX435"/>
  <c r="AW435" s="1"/>
  <c r="V501" i="3"/>
  <c r="U501" s="1"/>
  <c r="D501" s="1"/>
  <c r="BD360" i="13"/>
  <c r="BG360" s="1"/>
  <c r="BC360"/>
  <c r="AG360"/>
  <c r="AI360"/>
  <c r="AE360"/>
  <c r="AJ360"/>
  <c r="AF360"/>
  <c r="AH360"/>
  <c r="G137"/>
  <c r="I137"/>
  <c r="F137"/>
  <c r="K137"/>
  <c r="H137"/>
  <c r="J137"/>
  <c r="AJ137"/>
  <c r="AF137"/>
  <c r="AG137"/>
  <c r="AI137"/>
  <c r="AH137"/>
  <c r="AE137"/>
  <c r="AI248"/>
  <c r="AJ248"/>
  <c r="AE248"/>
  <c r="AG248"/>
  <c r="AH248"/>
  <c r="AF248"/>
  <c r="AF211"/>
  <c r="AH211"/>
  <c r="AG211"/>
  <c r="AJ211"/>
  <c r="AI211"/>
  <c r="AE211"/>
  <c r="J211"/>
  <c r="K211"/>
  <c r="H211"/>
  <c r="G211"/>
  <c r="I211"/>
  <c r="F211"/>
  <c r="AG63"/>
  <c r="AI63"/>
  <c r="AE63"/>
  <c r="AJ63"/>
  <c r="AF63"/>
  <c r="AH63"/>
  <c r="BD100"/>
  <c r="BG100" s="1"/>
  <c r="BC100"/>
  <c r="G100"/>
  <c r="I100"/>
  <c r="J100"/>
  <c r="F100"/>
  <c r="K100"/>
  <c r="H100"/>
  <c r="B334"/>
  <c r="M26"/>
  <c r="W26" s="1"/>
  <c r="E27" s="1"/>
  <c r="L26"/>
  <c r="V26" s="1"/>
  <c r="D27" s="1"/>
  <c r="AK26"/>
  <c r="AU26" s="1"/>
  <c r="AC27" s="1"/>
  <c r="AL26"/>
  <c r="AV26" s="1"/>
  <c r="AD27" s="1"/>
  <c r="BD27"/>
  <c r="BG27" s="1"/>
  <c r="BC27"/>
  <c r="H27"/>
  <c r="G27"/>
  <c r="K27"/>
  <c r="F27"/>
  <c r="J27"/>
  <c r="I27"/>
  <c r="V28" i="3"/>
  <c r="U28" s="1"/>
  <c r="D28" s="1"/>
  <c r="AB28" i="13"/>
  <c r="C28"/>
  <c r="AX28"/>
  <c r="AW28" s="1"/>
  <c r="Y28"/>
  <c r="X28" s="1"/>
  <c r="AF27"/>
  <c r="AJ27"/>
  <c r="AE27"/>
  <c r="AI27"/>
  <c r="AH27"/>
  <c r="AG27"/>
  <c r="B29" i="3"/>
  <c r="CE100" i="13" l="1"/>
  <c r="DD100"/>
  <c r="DF100" s="1"/>
  <c r="DB101" s="1"/>
  <c r="AA72"/>
  <c r="CS27"/>
  <c r="CU27" s="1"/>
  <c r="CP28" s="1"/>
  <c r="DF434"/>
  <c r="DB435" s="1"/>
  <c r="DF397"/>
  <c r="DB398" s="1"/>
  <c r="CE174"/>
  <c r="BZ27"/>
  <c r="CB27" s="1"/>
  <c r="BW28" s="1"/>
  <c r="DD360"/>
  <c r="BJ30"/>
  <c r="DD27"/>
  <c r="DF27" s="1"/>
  <c r="DB28" s="1"/>
  <c r="CG100"/>
  <c r="CC101" s="1"/>
  <c r="CG63"/>
  <c r="CC64" s="1"/>
  <c r="CG174"/>
  <c r="CC175" s="1"/>
  <c r="DF360"/>
  <c r="DB361" s="1"/>
  <c r="BT27"/>
  <c r="BV27" s="1"/>
  <c r="BQ28" s="1"/>
  <c r="DD211"/>
  <c r="DF63"/>
  <c r="DB64" s="1"/>
  <c r="CG248"/>
  <c r="CC249" s="1"/>
  <c r="DF174"/>
  <c r="DB175" s="1"/>
  <c r="DF248"/>
  <c r="DB249" s="1"/>
  <c r="DF323"/>
  <c r="DB324" s="1"/>
  <c r="CG211"/>
  <c r="CC212" s="1"/>
  <c r="CG360"/>
  <c r="CC361" s="1"/>
  <c r="DF211"/>
  <c r="DB212" s="1"/>
  <c r="BB175"/>
  <c r="CL175"/>
  <c r="BM175"/>
  <c r="CK176"/>
  <c r="BL176"/>
  <c r="CK65"/>
  <c r="BL65"/>
  <c r="BB64"/>
  <c r="CL64"/>
  <c r="BM64"/>
  <c r="BL213"/>
  <c r="CK213"/>
  <c r="BB398"/>
  <c r="CL398"/>
  <c r="BM398"/>
  <c r="CK139"/>
  <c r="BL139"/>
  <c r="CK102"/>
  <c r="BL102"/>
  <c r="CF64"/>
  <c r="BR64"/>
  <c r="CD64"/>
  <c r="CE64" s="1"/>
  <c r="CG64" s="1"/>
  <c r="CC65" s="1"/>
  <c r="BX64"/>
  <c r="BY64"/>
  <c r="BS64"/>
  <c r="DE101"/>
  <c r="CX101"/>
  <c r="CQ101"/>
  <c r="DC101"/>
  <c r="CW101"/>
  <c r="CR101"/>
  <c r="DC361"/>
  <c r="DD361" s="1"/>
  <c r="CR361"/>
  <c r="DE361"/>
  <c r="CW361"/>
  <c r="CQ361"/>
  <c r="CX361"/>
  <c r="DE138"/>
  <c r="CQ138"/>
  <c r="CX138"/>
  <c r="CR138"/>
  <c r="CW138"/>
  <c r="DC138"/>
  <c r="BY324"/>
  <c r="BX324"/>
  <c r="BR324"/>
  <c r="CD324"/>
  <c r="CE324" s="1"/>
  <c r="BS324"/>
  <c r="CF324"/>
  <c r="CE137"/>
  <c r="BB28"/>
  <c r="CL28"/>
  <c r="BM28"/>
  <c r="CK399"/>
  <c r="BL399"/>
  <c r="BB249"/>
  <c r="BM249"/>
  <c r="CL249"/>
  <c r="BB361"/>
  <c r="CL361"/>
  <c r="BM361"/>
  <c r="DE64"/>
  <c r="DC64"/>
  <c r="CR64"/>
  <c r="CQ64"/>
  <c r="CX64"/>
  <c r="CW64"/>
  <c r="BS101"/>
  <c r="CD101"/>
  <c r="BR101"/>
  <c r="BX101"/>
  <c r="CF101"/>
  <c r="BY101"/>
  <c r="BX361"/>
  <c r="CF361"/>
  <c r="BS361"/>
  <c r="BR361"/>
  <c r="BY361"/>
  <c r="CD361"/>
  <c r="CF138"/>
  <c r="BY138"/>
  <c r="BR138"/>
  <c r="BS138"/>
  <c r="CD138"/>
  <c r="BX138"/>
  <c r="CW398"/>
  <c r="DC398"/>
  <c r="DD398" s="1"/>
  <c r="CQ398"/>
  <c r="DE398"/>
  <c r="CR398"/>
  <c r="CX398"/>
  <c r="BB435"/>
  <c r="CL435"/>
  <c r="BM435"/>
  <c r="BB138"/>
  <c r="BM138"/>
  <c r="CL138"/>
  <c r="BB324"/>
  <c r="BM324"/>
  <c r="CL324"/>
  <c r="CK325"/>
  <c r="BL325"/>
  <c r="CK362"/>
  <c r="BL362"/>
  <c r="CQ175"/>
  <c r="CR175"/>
  <c r="CW175"/>
  <c r="DC175"/>
  <c r="CX175"/>
  <c r="DE175"/>
  <c r="BX212"/>
  <c r="BY212"/>
  <c r="BR212"/>
  <c r="CF212"/>
  <c r="BS212"/>
  <c r="CD212"/>
  <c r="CE212" s="1"/>
  <c r="CF249"/>
  <c r="BS249"/>
  <c r="BR249"/>
  <c r="BY249"/>
  <c r="BX249"/>
  <c r="CD249"/>
  <c r="CE249" s="1"/>
  <c r="CF28"/>
  <c r="BS28"/>
  <c r="CD28"/>
  <c r="CE28" s="1"/>
  <c r="CG28" s="1"/>
  <c r="CC29" s="1"/>
  <c r="BR28"/>
  <c r="BX28"/>
  <c r="BY28"/>
  <c r="DE435"/>
  <c r="DC435"/>
  <c r="DD435" s="1"/>
  <c r="CR435"/>
  <c r="CQ435"/>
  <c r="CX435"/>
  <c r="CW435"/>
  <c r="BX398"/>
  <c r="BR398"/>
  <c r="BS398"/>
  <c r="BY398"/>
  <c r="CD398"/>
  <c r="CE398" s="1"/>
  <c r="CF398"/>
  <c r="BL29"/>
  <c r="CK29"/>
  <c r="CK436"/>
  <c r="BL436"/>
  <c r="BB212"/>
  <c r="BM212"/>
  <c r="CL212"/>
  <c r="BB101"/>
  <c r="BM101"/>
  <c r="CL101"/>
  <c r="BL250"/>
  <c r="CK250"/>
  <c r="BR175"/>
  <c r="BS175"/>
  <c r="CD175"/>
  <c r="CE175" s="1"/>
  <c r="BY175"/>
  <c r="CF175"/>
  <c r="BX175"/>
  <c r="DC212"/>
  <c r="DD212" s="1"/>
  <c r="DE212"/>
  <c r="CQ212"/>
  <c r="CX212"/>
  <c r="CW212"/>
  <c r="CR212"/>
  <c r="CW249"/>
  <c r="CX249"/>
  <c r="DE249"/>
  <c r="CR249"/>
  <c r="DC249"/>
  <c r="DD249" s="1"/>
  <c r="DF249" s="1"/>
  <c r="DB250" s="1"/>
  <c r="CQ249"/>
  <c r="CQ28"/>
  <c r="CR28"/>
  <c r="CW28"/>
  <c r="CX28"/>
  <c r="DC28"/>
  <c r="DD28" s="1"/>
  <c r="DE28"/>
  <c r="CR324"/>
  <c r="DC324"/>
  <c r="DD324" s="1"/>
  <c r="CW324"/>
  <c r="CQ324"/>
  <c r="CX324"/>
  <c r="DE324"/>
  <c r="CD435"/>
  <c r="CE435" s="1"/>
  <c r="BR435"/>
  <c r="BY435"/>
  <c r="CF435"/>
  <c r="BS435"/>
  <c r="BX435"/>
  <c r="DB137"/>
  <c r="AG64"/>
  <c r="AH64"/>
  <c r="AI64"/>
  <c r="AJ64"/>
  <c r="AE64"/>
  <c r="AF64"/>
  <c r="BC101"/>
  <c r="BD101"/>
  <c r="BG101" s="1"/>
  <c r="AJ435"/>
  <c r="AE435"/>
  <c r="AF435"/>
  <c r="AG435"/>
  <c r="AH435"/>
  <c r="AI435"/>
  <c r="BD175"/>
  <c r="BG175" s="1"/>
  <c r="BC175"/>
  <c r="C176"/>
  <c r="V200" i="3"/>
  <c r="U200" s="1"/>
  <c r="D200" s="1"/>
  <c r="AB176" i="13"/>
  <c r="B201" i="3"/>
  <c r="AX176" i="13"/>
  <c r="AW176" s="1"/>
  <c r="Y176"/>
  <c r="X176" s="1"/>
  <c r="V71" i="3"/>
  <c r="U71" s="1"/>
  <c r="D71" s="1"/>
  <c r="AX65" i="13"/>
  <c r="AW65" s="1"/>
  <c r="B72" i="3"/>
  <c r="C65" i="13"/>
  <c r="Y65"/>
  <c r="X65" s="1"/>
  <c r="AB65"/>
  <c r="BC64"/>
  <c r="BD64"/>
  <c r="BG64" s="1"/>
  <c r="C213"/>
  <c r="V243" i="3"/>
  <c r="U243" s="1"/>
  <c r="D243" s="1"/>
  <c r="AX213" i="13"/>
  <c r="AW213" s="1"/>
  <c r="B244" i="3"/>
  <c r="AB213" i="13"/>
  <c r="Y213"/>
  <c r="X213" s="1"/>
  <c r="BC398"/>
  <c r="BD398"/>
  <c r="BG398" s="1"/>
  <c r="AX139"/>
  <c r="AW139" s="1"/>
  <c r="C139"/>
  <c r="V157" i="3"/>
  <c r="U157" s="1"/>
  <c r="D157" s="1"/>
  <c r="AB139" i="13"/>
  <c r="B158" i="3"/>
  <c r="Y139" i="13"/>
  <c r="X139" s="1"/>
  <c r="I324"/>
  <c r="J324"/>
  <c r="K324"/>
  <c r="F324"/>
  <c r="G324"/>
  <c r="H324"/>
  <c r="Y102"/>
  <c r="X102" s="1"/>
  <c r="AB102"/>
  <c r="AX102"/>
  <c r="AW102" s="1"/>
  <c r="C102"/>
  <c r="V114" i="3"/>
  <c r="U114" s="1"/>
  <c r="D114" s="1"/>
  <c r="B115"/>
  <c r="K249" i="13"/>
  <c r="G249"/>
  <c r="H249"/>
  <c r="J249"/>
  <c r="I249"/>
  <c r="F249"/>
  <c r="AJ249"/>
  <c r="AF249"/>
  <c r="AG249"/>
  <c r="AI249"/>
  <c r="AH249"/>
  <c r="AE249"/>
  <c r="B503" i="3"/>
  <c r="Y436" i="13"/>
  <c r="X436" s="1"/>
  <c r="C436"/>
  <c r="AB436"/>
  <c r="AX436"/>
  <c r="AW436" s="1"/>
  <c r="V502" i="3"/>
  <c r="U502" s="1"/>
  <c r="D502" s="1"/>
  <c r="G175" i="13"/>
  <c r="I175"/>
  <c r="J175"/>
  <c r="H175"/>
  <c r="F175"/>
  <c r="K175"/>
  <c r="BD212"/>
  <c r="BG212" s="1"/>
  <c r="BC212"/>
  <c r="AI212"/>
  <c r="AJ212"/>
  <c r="AG212"/>
  <c r="AF212"/>
  <c r="AH212"/>
  <c r="AE212"/>
  <c r="AI398"/>
  <c r="AE398"/>
  <c r="AJ398"/>
  <c r="AG398"/>
  <c r="AF398"/>
  <c r="AH398"/>
  <c r="AJ138"/>
  <c r="AG138"/>
  <c r="AH138"/>
  <c r="AI138"/>
  <c r="AE138"/>
  <c r="AF138"/>
  <c r="AJ324"/>
  <c r="AF324"/>
  <c r="AG324"/>
  <c r="AI324"/>
  <c r="AH324"/>
  <c r="AE324"/>
  <c r="AB250"/>
  <c r="AX250"/>
  <c r="AW250" s="1"/>
  <c r="V286" i="3"/>
  <c r="U286" s="1"/>
  <c r="D286" s="1"/>
  <c r="C250" i="13"/>
  <c r="Y250"/>
  <c r="X250" s="1"/>
  <c r="B287" i="3"/>
  <c r="J361" i="13"/>
  <c r="F361"/>
  <c r="K361"/>
  <c r="H361"/>
  <c r="G361"/>
  <c r="I361"/>
  <c r="AG175"/>
  <c r="AI175"/>
  <c r="AF175"/>
  <c r="AE175"/>
  <c r="AJ175"/>
  <c r="AH175"/>
  <c r="H212"/>
  <c r="I212"/>
  <c r="F212"/>
  <c r="J212"/>
  <c r="K212"/>
  <c r="G212"/>
  <c r="AB399"/>
  <c r="V459" i="3"/>
  <c r="U459" s="1"/>
  <c r="D459" s="1"/>
  <c r="Y399" i="13"/>
  <c r="X399" s="1"/>
  <c r="AX399"/>
  <c r="AW399" s="1"/>
  <c r="B460" i="3"/>
  <c r="C399" i="13"/>
  <c r="H138"/>
  <c r="F138"/>
  <c r="K138"/>
  <c r="G138"/>
  <c r="J138"/>
  <c r="I138"/>
  <c r="G101"/>
  <c r="H101"/>
  <c r="I101"/>
  <c r="F101"/>
  <c r="J101"/>
  <c r="K101"/>
  <c r="BC249"/>
  <c r="BD249"/>
  <c r="BG249" s="1"/>
  <c r="BD361"/>
  <c r="BG361" s="1"/>
  <c r="BC361"/>
  <c r="BC435"/>
  <c r="BD435"/>
  <c r="BG435" s="1"/>
  <c r="K435"/>
  <c r="I435"/>
  <c r="H435"/>
  <c r="J435"/>
  <c r="G435"/>
  <c r="F435"/>
  <c r="H64"/>
  <c r="F64"/>
  <c r="K64"/>
  <c r="G64"/>
  <c r="I64"/>
  <c r="J64"/>
  <c r="G398"/>
  <c r="J398"/>
  <c r="F398"/>
  <c r="K398"/>
  <c r="H398"/>
  <c r="I398"/>
  <c r="BD138"/>
  <c r="BG138" s="1"/>
  <c r="BC138"/>
  <c r="BC324"/>
  <c r="BD324"/>
  <c r="BG324" s="1"/>
  <c r="B374" i="3"/>
  <c r="AX325" i="13"/>
  <c r="AW325" s="1"/>
  <c r="Y325"/>
  <c r="X325" s="1"/>
  <c r="C325"/>
  <c r="V373" i="3"/>
  <c r="U373" s="1"/>
  <c r="D373" s="1"/>
  <c r="AB325" i="13"/>
  <c r="AI101"/>
  <c r="AJ101"/>
  <c r="AG101"/>
  <c r="AE101"/>
  <c r="AF101"/>
  <c r="AH101"/>
  <c r="AF361"/>
  <c r="AH361"/>
  <c r="AI361"/>
  <c r="AE361"/>
  <c r="AJ361"/>
  <c r="AG361"/>
  <c r="AX362"/>
  <c r="AW362" s="1"/>
  <c r="AB362"/>
  <c r="C362"/>
  <c r="V416" i="3"/>
  <c r="U416" s="1"/>
  <c r="D416" s="1"/>
  <c r="Y362" i="13"/>
  <c r="X362" s="1"/>
  <c r="B417" i="3"/>
  <c r="B335" i="13"/>
  <c r="L27"/>
  <c r="V27" s="1"/>
  <c r="D28" s="1"/>
  <c r="AK27"/>
  <c r="AU27" s="1"/>
  <c r="AC28" s="1"/>
  <c r="M27"/>
  <c r="W27" s="1"/>
  <c r="E28" s="1"/>
  <c r="AL27"/>
  <c r="AV27" s="1"/>
  <c r="AD28" s="1"/>
  <c r="AG28"/>
  <c r="AF28"/>
  <c r="AJ28"/>
  <c r="AE28"/>
  <c r="AI28"/>
  <c r="AH28"/>
  <c r="BD28"/>
  <c r="BG28" s="1"/>
  <c r="BC28"/>
  <c r="I28"/>
  <c r="H28"/>
  <c r="G28"/>
  <c r="K28"/>
  <c r="F28"/>
  <c r="J28"/>
  <c r="V29" i="3"/>
  <c r="U29" s="1"/>
  <c r="D29" s="1"/>
  <c r="C29" i="13"/>
  <c r="AB29"/>
  <c r="Y29"/>
  <c r="X29" s="1"/>
  <c r="AX29"/>
  <c r="AW29" s="1"/>
  <c r="B30" i="3"/>
  <c r="DD101" i="13" l="1"/>
  <c r="CG324"/>
  <c r="CC325" s="1"/>
  <c r="AA73"/>
  <c r="DF28"/>
  <c r="DB29" s="1"/>
  <c r="BT28"/>
  <c r="BV28" s="1"/>
  <c r="BQ29" s="1"/>
  <c r="DF398"/>
  <c r="DB399" s="1"/>
  <c r="BJ31"/>
  <c r="DD175"/>
  <c r="CE101"/>
  <c r="CE361"/>
  <c r="CG361" s="1"/>
  <c r="CC362" s="1"/>
  <c r="DD64"/>
  <c r="CY28"/>
  <c r="DA28" s="1"/>
  <c r="CV29" s="1"/>
  <c r="CS28"/>
  <c r="CU28" s="1"/>
  <c r="CP29" s="1"/>
  <c r="DF212"/>
  <c r="DB213" s="1"/>
  <c r="CG398"/>
  <c r="CC399" s="1"/>
  <c r="DF101"/>
  <c r="DB102" s="1"/>
  <c r="CG212"/>
  <c r="CC213" s="1"/>
  <c r="DF175"/>
  <c r="DB176" s="1"/>
  <c r="CG101"/>
  <c r="CC102" s="1"/>
  <c r="DF324"/>
  <c r="DB325" s="1"/>
  <c r="DF435"/>
  <c r="DB436" s="1"/>
  <c r="CG249"/>
  <c r="CC250" s="1"/>
  <c r="DF64"/>
  <c r="DB65" s="1"/>
  <c r="DF361"/>
  <c r="DB362" s="1"/>
  <c r="CG435"/>
  <c r="CC436" s="1"/>
  <c r="CG175"/>
  <c r="CC176" s="1"/>
  <c r="BZ28"/>
  <c r="CB28" s="1"/>
  <c r="BW29" s="1"/>
  <c r="BB362"/>
  <c r="CL362"/>
  <c r="BM362"/>
  <c r="BB436"/>
  <c r="CL436"/>
  <c r="BM436"/>
  <c r="BL214"/>
  <c r="CK214"/>
  <c r="BB176"/>
  <c r="CL176"/>
  <c r="BM176"/>
  <c r="DC250"/>
  <c r="DD250" s="1"/>
  <c r="DE250"/>
  <c r="CQ250"/>
  <c r="CW250"/>
  <c r="CR250"/>
  <c r="CX250"/>
  <c r="BY436"/>
  <c r="BS436"/>
  <c r="CD436"/>
  <c r="CE436" s="1"/>
  <c r="BX436"/>
  <c r="BR436"/>
  <c r="CF436"/>
  <c r="CF362"/>
  <c r="BX362"/>
  <c r="CD362"/>
  <c r="BY362"/>
  <c r="BS362"/>
  <c r="BR362"/>
  <c r="CG137"/>
  <c r="DC102"/>
  <c r="CX102"/>
  <c r="CR102"/>
  <c r="DE102"/>
  <c r="CQ102"/>
  <c r="CW102"/>
  <c r="CX65"/>
  <c r="CQ65"/>
  <c r="CW65"/>
  <c r="CR65"/>
  <c r="DC65"/>
  <c r="DD65" s="1"/>
  <c r="DE65"/>
  <c r="CK400"/>
  <c r="BL400"/>
  <c r="BB102"/>
  <c r="BC102" s="1"/>
  <c r="CL102"/>
  <c r="BM102"/>
  <c r="CK140"/>
  <c r="BL140"/>
  <c r="BB65"/>
  <c r="CL65"/>
  <c r="BM65"/>
  <c r="DD137"/>
  <c r="CD29"/>
  <c r="CE29" s="1"/>
  <c r="BY29"/>
  <c r="CF29"/>
  <c r="BR29"/>
  <c r="BX29"/>
  <c r="BS29"/>
  <c r="DC325"/>
  <c r="CX325"/>
  <c r="CQ325"/>
  <c r="CW325"/>
  <c r="DE325"/>
  <c r="CR325"/>
  <c r="DC399"/>
  <c r="DD399" s="1"/>
  <c r="CX399"/>
  <c r="CQ399"/>
  <c r="DE399"/>
  <c r="CR399"/>
  <c r="CW399"/>
  <c r="CD102"/>
  <c r="CE102" s="1"/>
  <c r="BR102"/>
  <c r="BX102"/>
  <c r="CF102"/>
  <c r="BS102"/>
  <c r="BY102"/>
  <c r="CF213"/>
  <c r="BS213"/>
  <c r="BX213"/>
  <c r="BR213"/>
  <c r="BY213"/>
  <c r="CD213"/>
  <c r="CE213" s="1"/>
  <c r="BX65"/>
  <c r="CD65"/>
  <c r="CE65" s="1"/>
  <c r="BS65"/>
  <c r="BY65"/>
  <c r="CF65"/>
  <c r="BR65"/>
  <c r="BB29"/>
  <c r="BM29"/>
  <c r="CL29"/>
  <c r="CK363"/>
  <c r="BL363"/>
  <c r="BB399"/>
  <c r="CL399"/>
  <c r="BM399"/>
  <c r="BL251"/>
  <c r="CK251"/>
  <c r="CK103"/>
  <c r="BL103"/>
  <c r="BB213"/>
  <c r="BM213"/>
  <c r="CL213"/>
  <c r="CK177"/>
  <c r="BL177"/>
  <c r="CX29"/>
  <c r="DE29"/>
  <c r="DC29"/>
  <c r="DD29" s="1"/>
  <c r="CQ29"/>
  <c r="CR29"/>
  <c r="CW29"/>
  <c r="BY325"/>
  <c r="CD325"/>
  <c r="BX325"/>
  <c r="BS325"/>
  <c r="CF325"/>
  <c r="BR325"/>
  <c r="CF399"/>
  <c r="BS399"/>
  <c r="BR399"/>
  <c r="BX399"/>
  <c r="CD399"/>
  <c r="CE399" s="1"/>
  <c r="CG399" s="1"/>
  <c r="CC400" s="1"/>
  <c r="BY399"/>
  <c r="CX139"/>
  <c r="CR139"/>
  <c r="DC139"/>
  <c r="CQ139"/>
  <c r="CW139"/>
  <c r="DE139"/>
  <c r="DE213"/>
  <c r="CW213"/>
  <c r="CR213"/>
  <c r="CQ213"/>
  <c r="CX213"/>
  <c r="DC213"/>
  <c r="DD213" s="1"/>
  <c r="DC176"/>
  <c r="DD176" s="1"/>
  <c r="CW176"/>
  <c r="DE176"/>
  <c r="CX176"/>
  <c r="CR176"/>
  <c r="CQ176"/>
  <c r="CK30"/>
  <c r="BL30"/>
  <c r="BB325"/>
  <c r="BC325" s="1"/>
  <c r="BM325"/>
  <c r="CL325"/>
  <c r="CK326"/>
  <c r="BL326"/>
  <c r="BB250"/>
  <c r="BM250"/>
  <c r="CL250"/>
  <c r="CK437"/>
  <c r="BL437"/>
  <c r="BB139"/>
  <c r="BD139" s="1"/>
  <c r="BG139" s="1"/>
  <c r="BM139"/>
  <c r="CL139"/>
  <c r="CK66"/>
  <c r="BL66"/>
  <c r="CF250"/>
  <c r="CD250"/>
  <c r="CE250" s="1"/>
  <c r="BX250"/>
  <c r="BS250"/>
  <c r="BR250"/>
  <c r="BY250"/>
  <c r="CR436"/>
  <c r="CX436"/>
  <c r="DC436"/>
  <c r="DD436" s="1"/>
  <c r="CW436"/>
  <c r="DE436"/>
  <c r="CQ436"/>
  <c r="CR362"/>
  <c r="DC362"/>
  <c r="DD362" s="1"/>
  <c r="CW362"/>
  <c r="CQ362"/>
  <c r="CX362"/>
  <c r="DE362"/>
  <c r="CD139"/>
  <c r="BR139"/>
  <c r="BS139"/>
  <c r="CF139"/>
  <c r="BX139"/>
  <c r="BY139"/>
  <c r="CF176"/>
  <c r="BR176"/>
  <c r="BY176"/>
  <c r="BX176"/>
  <c r="BS176"/>
  <c r="CD176"/>
  <c r="CE176" s="1"/>
  <c r="CE325"/>
  <c r="H362"/>
  <c r="J362"/>
  <c r="I362"/>
  <c r="F362"/>
  <c r="K362"/>
  <c r="G362"/>
  <c r="BD325"/>
  <c r="BG325" s="1"/>
  <c r="AB326"/>
  <c r="B375" i="3"/>
  <c r="AX326" i="13"/>
  <c r="AW326" s="1"/>
  <c r="Y326"/>
  <c r="X326" s="1"/>
  <c r="V374" i="3"/>
  <c r="U374" s="1"/>
  <c r="D374" s="1"/>
  <c r="C326" i="13"/>
  <c r="BD250"/>
  <c r="BG250" s="1"/>
  <c r="BC250"/>
  <c r="AB437"/>
  <c r="B504" i="3"/>
  <c r="AX437" i="13"/>
  <c r="AW437" s="1"/>
  <c r="Y437"/>
  <c r="X437" s="1"/>
  <c r="V503" i="3"/>
  <c r="U503" s="1"/>
  <c r="D503" s="1"/>
  <c r="C437" i="13"/>
  <c r="BC139"/>
  <c r="Y66"/>
  <c r="X66" s="1"/>
  <c r="AX66"/>
  <c r="AW66" s="1"/>
  <c r="V72" i="3"/>
  <c r="U72" s="1"/>
  <c r="D72" s="1"/>
  <c r="AB66" i="13"/>
  <c r="B73" i="3"/>
  <c r="C66" i="13"/>
  <c r="F176"/>
  <c r="G176"/>
  <c r="H176"/>
  <c r="I176"/>
  <c r="J176"/>
  <c r="K176"/>
  <c r="BC362"/>
  <c r="BD362"/>
  <c r="BG362" s="1"/>
  <c r="AI325"/>
  <c r="AE325"/>
  <c r="AG325"/>
  <c r="AJ325"/>
  <c r="AF325"/>
  <c r="AH325"/>
  <c r="H250"/>
  <c r="I250"/>
  <c r="J250"/>
  <c r="K250"/>
  <c r="F250"/>
  <c r="G250"/>
  <c r="BD436"/>
  <c r="BG436" s="1"/>
  <c r="BC436"/>
  <c r="K102"/>
  <c r="H102"/>
  <c r="G102"/>
  <c r="I102"/>
  <c r="J102"/>
  <c r="F102"/>
  <c r="AJ139"/>
  <c r="AF139"/>
  <c r="AG139"/>
  <c r="AI139"/>
  <c r="AH139"/>
  <c r="AE139"/>
  <c r="C214"/>
  <c r="B245" i="3"/>
  <c r="V244"/>
  <c r="U244" s="1"/>
  <c r="D244" s="1"/>
  <c r="AX214" i="13"/>
  <c r="AW214" s="1"/>
  <c r="AB214"/>
  <c r="Y214"/>
  <c r="X214" s="1"/>
  <c r="H65"/>
  <c r="I65"/>
  <c r="J65"/>
  <c r="K65"/>
  <c r="F65"/>
  <c r="G65"/>
  <c r="BD176"/>
  <c r="BG176" s="1"/>
  <c r="BC176"/>
  <c r="B461" i="3"/>
  <c r="C400" i="13"/>
  <c r="AB400"/>
  <c r="AX400"/>
  <c r="AW400" s="1"/>
  <c r="V460" i="3"/>
  <c r="U460" s="1"/>
  <c r="D460" s="1"/>
  <c r="Y400" i="13"/>
  <c r="X400" s="1"/>
  <c r="AG399"/>
  <c r="AI399"/>
  <c r="AH399"/>
  <c r="AE399"/>
  <c r="AJ399"/>
  <c r="AF399"/>
  <c r="AG250"/>
  <c r="AH250"/>
  <c r="AJ250"/>
  <c r="AI250"/>
  <c r="AE250"/>
  <c r="AF250"/>
  <c r="J436"/>
  <c r="K436"/>
  <c r="F436"/>
  <c r="G436"/>
  <c r="H436"/>
  <c r="I436"/>
  <c r="BD102"/>
  <c r="BG102" s="1"/>
  <c r="AX140"/>
  <c r="AW140" s="1"/>
  <c r="V158" i="3"/>
  <c r="U158" s="1"/>
  <c r="D158" s="1"/>
  <c r="C140" i="13"/>
  <c r="B159" i="3"/>
  <c r="AB140" i="13"/>
  <c r="Y140"/>
  <c r="X140" s="1"/>
  <c r="AJ213"/>
  <c r="AF213"/>
  <c r="AG213"/>
  <c r="AI213"/>
  <c r="AH213"/>
  <c r="AE213"/>
  <c r="J213"/>
  <c r="H213"/>
  <c r="F213"/>
  <c r="K213"/>
  <c r="G213"/>
  <c r="I213"/>
  <c r="BD65"/>
  <c r="BG65" s="1"/>
  <c r="BC65"/>
  <c r="AG176"/>
  <c r="AH176"/>
  <c r="AI176"/>
  <c r="AJ176"/>
  <c r="AE176"/>
  <c r="AF176"/>
  <c r="C363"/>
  <c r="B418" i="3"/>
  <c r="Y363" i="13"/>
  <c r="X363" s="1"/>
  <c r="V417" i="3"/>
  <c r="U417" s="1"/>
  <c r="D417" s="1"/>
  <c r="AX363" i="13"/>
  <c r="AW363" s="1"/>
  <c r="AB363"/>
  <c r="AJ362"/>
  <c r="AF362"/>
  <c r="AG362"/>
  <c r="AI362"/>
  <c r="AH362"/>
  <c r="AE362"/>
  <c r="H325"/>
  <c r="J325"/>
  <c r="F325"/>
  <c r="K325"/>
  <c r="G325"/>
  <c r="I325"/>
  <c r="G399"/>
  <c r="I399"/>
  <c r="H399"/>
  <c r="F399"/>
  <c r="J399"/>
  <c r="K399"/>
  <c r="BD399"/>
  <c r="BG399" s="1"/>
  <c r="BC399"/>
  <c r="C251"/>
  <c r="AB251"/>
  <c r="V287" i="3"/>
  <c r="U287" s="1"/>
  <c r="D287" s="1"/>
  <c r="B288"/>
  <c r="AX251" i="13"/>
  <c r="AW251" s="1"/>
  <c r="Y251"/>
  <c r="X251" s="1"/>
  <c r="AF436"/>
  <c r="AH436"/>
  <c r="AG436"/>
  <c r="AI436"/>
  <c r="AE436"/>
  <c r="AJ436"/>
  <c r="AB103"/>
  <c r="B116" i="3"/>
  <c r="Y103" i="13"/>
  <c r="X103" s="1"/>
  <c r="AX103"/>
  <c r="AW103" s="1"/>
  <c r="V115" i="3"/>
  <c r="U115" s="1"/>
  <c r="D115" s="1"/>
  <c r="C103" i="13"/>
  <c r="AG102"/>
  <c r="AI102"/>
  <c r="AH102"/>
  <c r="AE102"/>
  <c r="AJ102"/>
  <c r="AF102"/>
  <c r="K139"/>
  <c r="H139"/>
  <c r="G139"/>
  <c r="I139"/>
  <c r="J139"/>
  <c r="F139"/>
  <c r="BD213"/>
  <c r="BG213" s="1"/>
  <c r="BC213"/>
  <c r="AF65"/>
  <c r="AH65"/>
  <c r="AG65"/>
  <c r="AI65"/>
  <c r="AE65"/>
  <c r="AJ65"/>
  <c r="Y177"/>
  <c r="X177" s="1"/>
  <c r="B202" i="3"/>
  <c r="C177" i="13"/>
  <c r="AB177"/>
  <c r="V201" i="3"/>
  <c r="U201" s="1"/>
  <c r="D201" s="1"/>
  <c r="AX177" i="13"/>
  <c r="AW177" s="1"/>
  <c r="B336"/>
  <c r="M28"/>
  <c r="W28" s="1"/>
  <c r="E29" s="1"/>
  <c r="L28"/>
  <c r="V28" s="1"/>
  <c r="D29" s="1"/>
  <c r="AK28"/>
  <c r="AU28" s="1"/>
  <c r="AC29" s="1"/>
  <c r="AL28"/>
  <c r="AV28" s="1"/>
  <c r="AD29" s="1"/>
  <c r="BD29"/>
  <c r="BG29" s="1"/>
  <c r="BC29"/>
  <c r="AE29"/>
  <c r="AI29"/>
  <c r="AH29"/>
  <c r="AG29"/>
  <c r="AF29"/>
  <c r="AJ29"/>
  <c r="V30" i="3"/>
  <c r="C30" i="13"/>
  <c r="AB30"/>
  <c r="Y30"/>
  <c r="X30" s="1"/>
  <c r="AX30"/>
  <c r="AW30" s="1"/>
  <c r="G29"/>
  <c r="K29"/>
  <c r="F29"/>
  <c r="J29"/>
  <c r="I29"/>
  <c r="H29"/>
  <c r="B31" i="3"/>
  <c r="U30"/>
  <c r="D30" s="1"/>
  <c r="AA74" i="13" l="1"/>
  <c r="F12" i="5" s="1"/>
  <c r="AV12" s="1"/>
  <c r="E14"/>
  <c r="AU14" s="1"/>
  <c r="F14"/>
  <c r="AV14" s="1"/>
  <c r="BT29" i="13"/>
  <c r="BV29" s="1"/>
  <c r="BQ30" s="1"/>
  <c r="DF176"/>
  <c r="DB177" s="1"/>
  <c r="BJ32"/>
  <c r="DD102"/>
  <c r="DF102" s="1"/>
  <c r="DB103" s="1"/>
  <c r="DD325"/>
  <c r="DF325" s="1"/>
  <c r="DB326" s="1"/>
  <c r="CE362"/>
  <c r="CG362" s="1"/>
  <c r="CC363" s="1"/>
  <c r="DF213"/>
  <c r="DB214" s="1"/>
  <c r="CY29"/>
  <c r="DA29" s="1"/>
  <c r="CV30" s="1"/>
  <c r="CG176"/>
  <c r="CC177" s="1"/>
  <c r="CG250"/>
  <c r="CC251" s="1"/>
  <c r="DF29"/>
  <c r="DB30" s="1"/>
  <c r="CG65"/>
  <c r="CC66" s="1"/>
  <c r="BZ29"/>
  <c r="CB29" s="1"/>
  <c r="BW30" s="1"/>
  <c r="CG29"/>
  <c r="CC30" s="1"/>
  <c r="CG436"/>
  <c r="CC437" s="1"/>
  <c r="DF250"/>
  <c r="DB251" s="1"/>
  <c r="CS29"/>
  <c r="CU29" s="1"/>
  <c r="CP30" s="1"/>
  <c r="DF436"/>
  <c r="DB437" s="1"/>
  <c r="CG102"/>
  <c r="CC103" s="1"/>
  <c r="DF65"/>
  <c r="DB66" s="1"/>
  <c r="DF362"/>
  <c r="DB363" s="1"/>
  <c r="DF399"/>
  <c r="DB400" s="1"/>
  <c r="CG213"/>
  <c r="CC214" s="1"/>
  <c r="BB437"/>
  <c r="CL437"/>
  <c r="BM437"/>
  <c r="BB177"/>
  <c r="BC177" s="1"/>
  <c r="CL177"/>
  <c r="BM177"/>
  <c r="BB251"/>
  <c r="BD251" s="1"/>
  <c r="BG251" s="1"/>
  <c r="BM251"/>
  <c r="CL251"/>
  <c r="BL178"/>
  <c r="CK178"/>
  <c r="BL252"/>
  <c r="CK252"/>
  <c r="CK364"/>
  <c r="BL364"/>
  <c r="CK141"/>
  <c r="BL141"/>
  <c r="BB326"/>
  <c r="BM326"/>
  <c r="CL326"/>
  <c r="CW326"/>
  <c r="CR326"/>
  <c r="DC326"/>
  <c r="DE326"/>
  <c r="CQ326"/>
  <c r="CX326"/>
  <c r="CF30"/>
  <c r="BX30"/>
  <c r="CD30"/>
  <c r="BY30"/>
  <c r="BS30"/>
  <c r="BR30"/>
  <c r="CX103"/>
  <c r="DC103"/>
  <c r="CW103"/>
  <c r="DE103"/>
  <c r="CQ103"/>
  <c r="CR103"/>
  <c r="DF137"/>
  <c r="CF140"/>
  <c r="BS140"/>
  <c r="BY140"/>
  <c r="CD140"/>
  <c r="BX140"/>
  <c r="BR140"/>
  <c r="CC138"/>
  <c r="CK67"/>
  <c r="BL67"/>
  <c r="CK438"/>
  <c r="BL438"/>
  <c r="CK327"/>
  <c r="BL327"/>
  <c r="DE437"/>
  <c r="CW437"/>
  <c r="CQ437"/>
  <c r="DC437"/>
  <c r="CX437"/>
  <c r="CR437"/>
  <c r="CD326"/>
  <c r="BR326"/>
  <c r="BS326"/>
  <c r="CF326"/>
  <c r="BY326"/>
  <c r="BX326"/>
  <c r="CW177"/>
  <c r="CX177"/>
  <c r="CQ177"/>
  <c r="DC177"/>
  <c r="DD177" s="1"/>
  <c r="DE177"/>
  <c r="CR177"/>
  <c r="BX103"/>
  <c r="BR103"/>
  <c r="BS103"/>
  <c r="BY103"/>
  <c r="CD103"/>
  <c r="CF103"/>
  <c r="DC363"/>
  <c r="DD363" s="1"/>
  <c r="CX363"/>
  <c r="CQ363"/>
  <c r="CW363"/>
  <c r="DE363"/>
  <c r="CR363"/>
  <c r="BS214"/>
  <c r="BY214"/>
  <c r="BR214"/>
  <c r="CF214"/>
  <c r="BX214"/>
  <c r="CD214"/>
  <c r="CK31"/>
  <c r="BL31"/>
  <c r="BB103"/>
  <c r="BM103"/>
  <c r="CL103"/>
  <c r="BB30"/>
  <c r="BM30"/>
  <c r="CL30"/>
  <c r="CK104"/>
  <c r="BL104"/>
  <c r="BB363"/>
  <c r="CL363"/>
  <c r="BM363"/>
  <c r="BB140"/>
  <c r="BC140" s="1"/>
  <c r="BM140"/>
  <c r="CL140"/>
  <c r="BL215"/>
  <c r="CK215"/>
  <c r="DE66"/>
  <c r="CW66"/>
  <c r="DC66"/>
  <c r="DD66" s="1"/>
  <c r="CR66"/>
  <c r="CX66"/>
  <c r="CQ66"/>
  <c r="CD437"/>
  <c r="CE437" s="1"/>
  <c r="BX437"/>
  <c r="BR437"/>
  <c r="CF437"/>
  <c r="BY437"/>
  <c r="BS437"/>
  <c r="BY177"/>
  <c r="BS177"/>
  <c r="BR177"/>
  <c r="CD177"/>
  <c r="CF177"/>
  <c r="BX177"/>
  <c r="CF251"/>
  <c r="BX251"/>
  <c r="BS251"/>
  <c r="BY251"/>
  <c r="CD251"/>
  <c r="CE251" s="1"/>
  <c r="CG251" s="1"/>
  <c r="CC252" s="1"/>
  <c r="BR251"/>
  <c r="BS363"/>
  <c r="BX363"/>
  <c r="CF363"/>
  <c r="CD363"/>
  <c r="BR363"/>
  <c r="BY363"/>
  <c r="CQ400"/>
  <c r="DC400"/>
  <c r="DD400" s="1"/>
  <c r="CW400"/>
  <c r="DE400"/>
  <c r="CX400"/>
  <c r="CR400"/>
  <c r="DC214"/>
  <c r="DD214" s="1"/>
  <c r="CX214"/>
  <c r="DE214"/>
  <c r="CQ214"/>
  <c r="CW214"/>
  <c r="CR214"/>
  <c r="CG325"/>
  <c r="CC326" s="1"/>
  <c r="CE326" s="1"/>
  <c r="BB400"/>
  <c r="BC400" s="1"/>
  <c r="CL400"/>
  <c r="BM400"/>
  <c r="CK401"/>
  <c r="BL401"/>
  <c r="BB214"/>
  <c r="BM214"/>
  <c r="CL214"/>
  <c r="BB66"/>
  <c r="BM66"/>
  <c r="CL66"/>
  <c r="CF66"/>
  <c r="BS66"/>
  <c r="BR66"/>
  <c r="BX66"/>
  <c r="CD66"/>
  <c r="CE66" s="1"/>
  <c r="CG66" s="1"/>
  <c r="CC67" s="1"/>
  <c r="BY66"/>
  <c r="DC30"/>
  <c r="DD30" s="1"/>
  <c r="CX30"/>
  <c r="DE30"/>
  <c r="CR30"/>
  <c r="CQ30"/>
  <c r="CW30"/>
  <c r="CY30" s="1"/>
  <c r="DA30" s="1"/>
  <c r="CV31" s="1"/>
  <c r="CQ251"/>
  <c r="DE251"/>
  <c r="CR251"/>
  <c r="CX251"/>
  <c r="CW251"/>
  <c r="DC251"/>
  <c r="DD251" s="1"/>
  <c r="DF251" s="1"/>
  <c r="DB252" s="1"/>
  <c r="DE140"/>
  <c r="CQ140"/>
  <c r="CX140"/>
  <c r="CR140"/>
  <c r="CW140"/>
  <c r="DC140"/>
  <c r="BR400"/>
  <c r="BX400"/>
  <c r="BS400"/>
  <c r="BY400"/>
  <c r="CD400"/>
  <c r="CE400" s="1"/>
  <c r="CF400"/>
  <c r="Y178"/>
  <c r="X178" s="1"/>
  <c r="C178"/>
  <c r="AX178"/>
  <c r="AW178" s="1"/>
  <c r="AB178"/>
  <c r="V202" i="3"/>
  <c r="U202" s="1"/>
  <c r="D202" s="1"/>
  <c r="B203"/>
  <c r="AB252" i="13"/>
  <c r="AX252"/>
  <c r="AW252" s="1"/>
  <c r="Y252"/>
  <c r="X252" s="1"/>
  <c r="V288" i="3"/>
  <c r="U288" s="1"/>
  <c r="D288" s="1"/>
  <c r="C252" i="13"/>
  <c r="B289" i="3"/>
  <c r="AI363" i="13"/>
  <c r="AE363"/>
  <c r="AJ363"/>
  <c r="AG363"/>
  <c r="AF363"/>
  <c r="AH363"/>
  <c r="Y364"/>
  <c r="X364" s="1"/>
  <c r="AX364"/>
  <c r="AW364" s="1"/>
  <c r="AB364"/>
  <c r="V418" i="3"/>
  <c r="U418" s="1"/>
  <c r="D418" s="1"/>
  <c r="C364" i="13"/>
  <c r="B419" i="3"/>
  <c r="Y141" i="13"/>
  <c r="X141" s="1"/>
  <c r="AX141"/>
  <c r="AW141" s="1"/>
  <c r="V159" i="3"/>
  <c r="U159" s="1"/>
  <c r="D159" s="1"/>
  <c r="C141" i="13"/>
  <c r="B160" i="3"/>
  <c r="AB141" i="13"/>
  <c r="K400"/>
  <c r="H400"/>
  <c r="G400"/>
  <c r="I400"/>
  <c r="J400"/>
  <c r="F400"/>
  <c r="AI66"/>
  <c r="AE66"/>
  <c r="AF66"/>
  <c r="AG66"/>
  <c r="AH66"/>
  <c r="AJ66"/>
  <c r="AI437"/>
  <c r="AE437"/>
  <c r="AF437"/>
  <c r="F19" i="5" s="1"/>
  <c r="AV19" s="1"/>
  <c r="AG437" i="13"/>
  <c r="AH437"/>
  <c r="AJ437"/>
  <c r="BD326"/>
  <c r="BG326" s="1"/>
  <c r="BC326"/>
  <c r="AF326"/>
  <c r="AG326"/>
  <c r="AI326"/>
  <c r="AH326"/>
  <c r="AE326"/>
  <c r="AJ326"/>
  <c r="H177"/>
  <c r="F177"/>
  <c r="K177"/>
  <c r="G177"/>
  <c r="I177"/>
  <c r="J177"/>
  <c r="BC103"/>
  <c r="BD103"/>
  <c r="BG103" s="1"/>
  <c r="AJ103"/>
  <c r="AF103"/>
  <c r="AH103"/>
  <c r="AI103"/>
  <c r="AE103"/>
  <c r="AG103"/>
  <c r="J251"/>
  <c r="F251"/>
  <c r="K251"/>
  <c r="G251"/>
  <c r="I251"/>
  <c r="H251"/>
  <c r="AE140"/>
  <c r="AJ140"/>
  <c r="AG140"/>
  <c r="AF140"/>
  <c r="AH140"/>
  <c r="AI140"/>
  <c r="AI400"/>
  <c r="AE400"/>
  <c r="AJ400"/>
  <c r="AG400"/>
  <c r="AF400"/>
  <c r="AH400"/>
  <c r="AE214"/>
  <c r="AJ214"/>
  <c r="AG214"/>
  <c r="AF214"/>
  <c r="AH214"/>
  <c r="AI214"/>
  <c r="G214"/>
  <c r="H214"/>
  <c r="J214"/>
  <c r="I214"/>
  <c r="F214"/>
  <c r="K214"/>
  <c r="B74" i="3"/>
  <c r="AX67" i="13"/>
  <c r="AW67" s="1"/>
  <c r="C67"/>
  <c r="Y67"/>
  <c r="X67" s="1"/>
  <c r="V73" i="3"/>
  <c r="U73" s="1"/>
  <c r="D73" s="1"/>
  <c r="AB67" i="13"/>
  <c r="B505" i="3"/>
  <c r="AB438" i="13"/>
  <c r="AX438"/>
  <c r="AW438" s="1"/>
  <c r="V504" i="3"/>
  <c r="U504" s="1"/>
  <c r="D504" s="1"/>
  <c r="Y438" i="13"/>
  <c r="X438" s="1"/>
  <c r="C438"/>
  <c r="K326"/>
  <c r="F326"/>
  <c r="G326"/>
  <c r="H326"/>
  <c r="I326"/>
  <c r="J326"/>
  <c r="AB327"/>
  <c r="AX327"/>
  <c r="AW327" s="1"/>
  <c r="V375" i="3"/>
  <c r="U375" s="1"/>
  <c r="D375" s="1"/>
  <c r="Y327" i="13"/>
  <c r="X327" s="1"/>
  <c r="B376" i="3"/>
  <c r="C327" i="13"/>
  <c r="AF177"/>
  <c r="AG177"/>
  <c r="AI177"/>
  <c r="AE177"/>
  <c r="AJ177"/>
  <c r="AH177"/>
  <c r="H103"/>
  <c r="I103"/>
  <c r="F103"/>
  <c r="K103"/>
  <c r="G103"/>
  <c r="J103"/>
  <c r="Y104"/>
  <c r="X104" s="1"/>
  <c r="AX104"/>
  <c r="AW104" s="1"/>
  <c r="C104"/>
  <c r="V116" i="3"/>
  <c r="U116" s="1"/>
  <c r="D116" s="1"/>
  <c r="AB104" i="13"/>
  <c r="B117" i="3"/>
  <c r="AJ251" i="13"/>
  <c r="AF251"/>
  <c r="AH251"/>
  <c r="AG251"/>
  <c r="AI251"/>
  <c r="AE251"/>
  <c r="BC363"/>
  <c r="BD363"/>
  <c r="BG363" s="1"/>
  <c r="BD140"/>
  <c r="BG140" s="1"/>
  <c r="AB215"/>
  <c r="V245" i="3"/>
  <c r="U245" s="1"/>
  <c r="D245" s="1"/>
  <c r="Y215" i="13"/>
  <c r="X215" s="1"/>
  <c r="B246" i="3"/>
  <c r="C215" i="13"/>
  <c r="AX215"/>
  <c r="AW215" s="1"/>
  <c r="K66"/>
  <c r="G66"/>
  <c r="I66"/>
  <c r="H66"/>
  <c r="J66"/>
  <c r="F66"/>
  <c r="K437"/>
  <c r="G437"/>
  <c r="I437"/>
  <c r="H437"/>
  <c r="J437"/>
  <c r="F437"/>
  <c r="BD177"/>
  <c r="BG177" s="1"/>
  <c r="BC251"/>
  <c r="K363"/>
  <c r="H363"/>
  <c r="G363"/>
  <c r="I363"/>
  <c r="J363"/>
  <c r="F363"/>
  <c r="G140"/>
  <c r="H140"/>
  <c r="J140"/>
  <c r="I140"/>
  <c r="F140"/>
  <c r="K140"/>
  <c r="BD400"/>
  <c r="BG400" s="1"/>
  <c r="B462" i="3"/>
  <c r="C401" i="13"/>
  <c r="Y401"/>
  <c r="X401" s="1"/>
  <c r="V461" i="3"/>
  <c r="U461" s="1"/>
  <c r="D461" s="1"/>
  <c r="AX401" i="13"/>
  <c r="AW401" s="1"/>
  <c r="AB401"/>
  <c r="BD214"/>
  <c r="BG214" s="1"/>
  <c r="BC214"/>
  <c r="BD66"/>
  <c r="BG66" s="1"/>
  <c r="BC66"/>
  <c r="BC437"/>
  <c r="BD437"/>
  <c r="BG437" s="1"/>
  <c r="B337"/>
  <c r="L29"/>
  <c r="V29" s="1"/>
  <c r="D30" s="1"/>
  <c r="AK29"/>
  <c r="AU29" s="1"/>
  <c r="AC30" s="1"/>
  <c r="AL29"/>
  <c r="AV29" s="1"/>
  <c r="AD30" s="1"/>
  <c r="M29"/>
  <c r="W29" s="1"/>
  <c r="E30" s="1"/>
  <c r="V31" i="3"/>
  <c r="U31" s="1"/>
  <c r="D31" s="1"/>
  <c r="C31" i="13"/>
  <c r="AB31"/>
  <c r="Y31"/>
  <c r="X31" s="1"/>
  <c r="AX31"/>
  <c r="AW31" s="1"/>
  <c r="H30"/>
  <c r="G30"/>
  <c r="K30"/>
  <c r="F30"/>
  <c r="J30"/>
  <c r="I30"/>
  <c r="BC30"/>
  <c r="BD30"/>
  <c r="BG30" s="1"/>
  <c r="AF30"/>
  <c r="AJ30"/>
  <c r="AE30"/>
  <c r="AI30"/>
  <c r="AH30"/>
  <c r="AG30"/>
  <c r="B32" i="3"/>
  <c r="DF400" i="13" l="1"/>
  <c r="DB401" s="1"/>
  <c r="E18" i="5"/>
  <c r="AU18" s="1"/>
  <c r="E16"/>
  <c r="AU16" s="1"/>
  <c r="E12"/>
  <c r="AU12" s="1"/>
  <c r="F18"/>
  <c r="AV18" s="1"/>
  <c r="F16"/>
  <c r="AV16" s="1"/>
  <c r="E10"/>
  <c r="AU10" s="1"/>
  <c r="E19"/>
  <c r="AU19" s="1"/>
  <c r="F10"/>
  <c r="AV10" s="1"/>
  <c r="D62" i="8"/>
  <c r="D48"/>
  <c r="D49"/>
  <c r="D56"/>
  <c r="D54"/>
  <c r="D50"/>
  <c r="D60"/>
  <c r="D58"/>
  <c r="D53"/>
  <c r="D52"/>
  <c r="D51"/>
  <c r="D59"/>
  <c r="D55"/>
  <c r="B6" i="5"/>
  <c r="AR6" s="1"/>
  <c r="D57" i="8"/>
  <c r="D47"/>
  <c r="D73"/>
  <c r="D66"/>
  <c r="F6" i="5"/>
  <c r="AV6" s="1"/>
  <c r="D61" i="8"/>
  <c r="D63"/>
  <c r="D71"/>
  <c r="J10" i="5"/>
  <c r="AZ10" s="1"/>
  <c r="D64" i="8"/>
  <c r="D68"/>
  <c r="D74"/>
  <c r="D67"/>
  <c r="D65"/>
  <c r="D72"/>
  <c r="D77"/>
  <c r="D70"/>
  <c r="D69"/>
  <c r="D75"/>
  <c r="W8" i="5"/>
  <c r="BM8" s="1"/>
  <c r="E6"/>
  <c r="AU6" s="1"/>
  <c r="N9"/>
  <c r="BD9" s="1"/>
  <c r="D76" i="8"/>
  <c r="F7" i="5"/>
  <c r="AV7" s="1"/>
  <c r="X8"/>
  <c r="BN8" s="1"/>
  <c r="Q6"/>
  <c r="BG6" s="1"/>
  <c r="W6"/>
  <c r="BM6" s="1"/>
  <c r="W9"/>
  <c r="BM9" s="1"/>
  <c r="E7"/>
  <c r="AU7" s="1"/>
  <c r="X10"/>
  <c r="BN10" s="1"/>
  <c r="R6"/>
  <c r="BH6" s="1"/>
  <c r="S9"/>
  <c r="BI9" s="1"/>
  <c r="S6"/>
  <c r="BI6" s="1"/>
  <c r="P7"/>
  <c r="BF7" s="1"/>
  <c r="R8"/>
  <c r="BH8" s="1"/>
  <c r="P6"/>
  <c r="BF6" s="1"/>
  <c r="G7"/>
  <c r="AW7" s="1"/>
  <c r="H11"/>
  <c r="AX11" s="1"/>
  <c r="G9"/>
  <c r="AW9" s="1"/>
  <c r="I6"/>
  <c r="AY6" s="1"/>
  <c r="N10"/>
  <c r="BD10" s="1"/>
  <c r="M8"/>
  <c r="BC8" s="1"/>
  <c r="P9"/>
  <c r="BF9" s="1"/>
  <c r="T7"/>
  <c r="BJ7" s="1"/>
  <c r="P10"/>
  <c r="BF10" s="1"/>
  <c r="X9"/>
  <c r="BN9" s="1"/>
  <c r="P8"/>
  <c r="BF8" s="1"/>
  <c r="M7"/>
  <c r="BC7" s="1"/>
  <c r="N8"/>
  <c r="BD8" s="1"/>
  <c r="O8"/>
  <c r="BE8" s="1"/>
  <c r="I8"/>
  <c r="AY8" s="1"/>
  <c r="S11"/>
  <c r="BI11" s="1"/>
  <c r="H8"/>
  <c r="AX8" s="1"/>
  <c r="X7"/>
  <c r="BN7" s="1"/>
  <c r="H6"/>
  <c r="AX6" s="1"/>
  <c r="R10"/>
  <c r="BH10" s="1"/>
  <c r="S7"/>
  <c r="BI7" s="1"/>
  <c r="S10"/>
  <c r="BI10" s="1"/>
  <c r="J8"/>
  <c r="AZ8" s="1"/>
  <c r="R11"/>
  <c r="BH11" s="1"/>
  <c r="G8"/>
  <c r="AW8" s="1"/>
  <c r="O10"/>
  <c r="BE10" s="1"/>
  <c r="N7"/>
  <c r="BD7" s="1"/>
  <c r="O6"/>
  <c r="BE6" s="1"/>
  <c r="F8"/>
  <c r="AV8" s="1"/>
  <c r="I9"/>
  <c r="AY9" s="1"/>
  <c r="R9"/>
  <c r="BH9" s="1"/>
  <c r="R7"/>
  <c r="BH7" s="1"/>
  <c r="M9"/>
  <c r="BC9" s="1"/>
  <c r="B7"/>
  <c r="AR7" s="1"/>
  <c r="O11"/>
  <c r="BE11" s="1"/>
  <c r="Q8"/>
  <c r="BG8" s="1"/>
  <c r="J7"/>
  <c r="AZ7" s="1"/>
  <c r="S8"/>
  <c r="BI8" s="1"/>
  <c r="J9"/>
  <c r="AZ9" s="1"/>
  <c r="E8"/>
  <c r="AU8" s="1"/>
  <c r="G6"/>
  <c r="AW6" s="1"/>
  <c r="Q7"/>
  <c r="BG7" s="1"/>
  <c r="Q9"/>
  <c r="BG9" s="1"/>
  <c r="H9"/>
  <c r="AX9" s="1"/>
  <c r="T8"/>
  <c r="BJ8" s="1"/>
  <c r="Q11"/>
  <c r="BG11" s="1"/>
  <c r="B9"/>
  <c r="AR9" s="1"/>
  <c r="N6"/>
  <c r="BD6" s="1"/>
  <c r="M11"/>
  <c r="BC11" s="1"/>
  <c r="T10"/>
  <c r="BJ10" s="1"/>
  <c r="P12"/>
  <c r="BF12" s="1"/>
  <c r="J6"/>
  <c r="AZ6" s="1"/>
  <c r="O9"/>
  <c r="BE9" s="1"/>
  <c r="H7"/>
  <c r="AX7" s="1"/>
  <c r="T6"/>
  <c r="BJ6" s="1"/>
  <c r="X6"/>
  <c r="BN6" s="1"/>
  <c r="M6"/>
  <c r="BC6" s="1"/>
  <c r="W7"/>
  <c r="BM7" s="1"/>
  <c r="O7"/>
  <c r="BE7" s="1"/>
  <c r="T9"/>
  <c r="BJ9" s="1"/>
  <c r="F15"/>
  <c r="AV15" s="1"/>
  <c r="F13"/>
  <c r="AV13" s="1"/>
  <c r="F17"/>
  <c r="AV17" s="1"/>
  <c r="E17"/>
  <c r="AU17" s="1"/>
  <c r="F9"/>
  <c r="AV9" s="1"/>
  <c r="F11"/>
  <c r="AV11" s="1"/>
  <c r="E9"/>
  <c r="AU9" s="1"/>
  <c r="E13"/>
  <c r="AU13" s="1"/>
  <c r="E15"/>
  <c r="AU15" s="1"/>
  <c r="E11"/>
  <c r="AU11" s="1"/>
  <c r="CE363" i="13"/>
  <c r="CG363" s="1"/>
  <c r="CC364" s="1"/>
  <c r="CE103"/>
  <c r="BJ33"/>
  <c r="DD326"/>
  <c r="DF326" s="1"/>
  <c r="DB327" s="1"/>
  <c r="CE177"/>
  <c r="CG177" s="1"/>
  <c r="CC178" s="1"/>
  <c r="BT30"/>
  <c r="BV30" s="1"/>
  <c r="BQ31" s="1"/>
  <c r="DF30"/>
  <c r="DB31" s="1"/>
  <c r="DF214"/>
  <c r="DB215" s="1"/>
  <c r="CE30"/>
  <c r="CG30" s="1"/>
  <c r="CC31" s="1"/>
  <c r="BZ30"/>
  <c r="CB30" s="1"/>
  <c r="BW31" s="1"/>
  <c r="CE214"/>
  <c r="DF177"/>
  <c r="DB178" s="1"/>
  <c r="DD437"/>
  <c r="DF437" s="1"/>
  <c r="DB438" s="1"/>
  <c r="DD103"/>
  <c r="CG326"/>
  <c r="CC327" s="1"/>
  <c r="CG437"/>
  <c r="CC438" s="1"/>
  <c r="CG103"/>
  <c r="CC104" s="1"/>
  <c r="CG400"/>
  <c r="CC401" s="1"/>
  <c r="DF66"/>
  <c r="DB67" s="1"/>
  <c r="DF363"/>
  <c r="DB364" s="1"/>
  <c r="CS30"/>
  <c r="CU30" s="1"/>
  <c r="CP31" s="1"/>
  <c r="CG214"/>
  <c r="CC215" s="1"/>
  <c r="DF103"/>
  <c r="DB104" s="1"/>
  <c r="CK402"/>
  <c r="BL402"/>
  <c r="BB327"/>
  <c r="BM327"/>
  <c r="CL327"/>
  <c r="BB364"/>
  <c r="CL364"/>
  <c r="BM364"/>
  <c r="BB252"/>
  <c r="BM252"/>
  <c r="CL252"/>
  <c r="CK179"/>
  <c r="BL179"/>
  <c r="CF327"/>
  <c r="BY327"/>
  <c r="BX327"/>
  <c r="BS327"/>
  <c r="BR327"/>
  <c r="CD327"/>
  <c r="CD67"/>
  <c r="CE67" s="1"/>
  <c r="BS67"/>
  <c r="BY67"/>
  <c r="CF67"/>
  <c r="BR67"/>
  <c r="BX67"/>
  <c r="CW364"/>
  <c r="CR364"/>
  <c r="DC364"/>
  <c r="CQ364"/>
  <c r="CX364"/>
  <c r="DE364"/>
  <c r="CF178"/>
  <c r="BR178"/>
  <c r="BS178"/>
  <c r="BX178"/>
  <c r="BY178"/>
  <c r="CD178"/>
  <c r="BB31"/>
  <c r="CL31"/>
  <c r="BM31"/>
  <c r="BL32"/>
  <c r="CK32"/>
  <c r="BB215"/>
  <c r="BM215"/>
  <c r="CL215"/>
  <c r="CK105"/>
  <c r="BL105"/>
  <c r="CK439"/>
  <c r="BL439"/>
  <c r="BB141"/>
  <c r="BM141"/>
  <c r="CL141"/>
  <c r="DC401"/>
  <c r="DD401" s="1"/>
  <c r="CR401"/>
  <c r="CW401"/>
  <c r="DE401"/>
  <c r="CX401"/>
  <c r="CQ401"/>
  <c r="CF215"/>
  <c r="BX215"/>
  <c r="BS215"/>
  <c r="BR215"/>
  <c r="BY215"/>
  <c r="CD215"/>
  <c r="DC104"/>
  <c r="CQ104"/>
  <c r="CW104"/>
  <c r="DE104"/>
  <c r="CX104"/>
  <c r="CR104"/>
  <c r="CR31"/>
  <c r="CW31"/>
  <c r="DC31"/>
  <c r="DD31" s="1"/>
  <c r="DE31"/>
  <c r="CQ31"/>
  <c r="CS31" s="1"/>
  <c r="CU31" s="1"/>
  <c r="CP32" s="1"/>
  <c r="CX31"/>
  <c r="CW438"/>
  <c r="CQ438"/>
  <c r="CX438"/>
  <c r="DC438"/>
  <c r="CR438"/>
  <c r="DE438"/>
  <c r="CE138"/>
  <c r="DB138"/>
  <c r="CF364"/>
  <c r="BR364"/>
  <c r="BY364"/>
  <c r="BX364"/>
  <c r="BS364"/>
  <c r="CD364"/>
  <c r="DC178"/>
  <c r="CQ178"/>
  <c r="DE178"/>
  <c r="CR178"/>
  <c r="CW178"/>
  <c r="CX178"/>
  <c r="CE327"/>
  <c r="CG327" s="1"/>
  <c r="CC328" s="1"/>
  <c r="BB401"/>
  <c r="BD401" s="1"/>
  <c r="BG401" s="1"/>
  <c r="CL401"/>
  <c r="BM401"/>
  <c r="CK328"/>
  <c r="BL328"/>
  <c r="CK365"/>
  <c r="BL365"/>
  <c r="BL253"/>
  <c r="CK253"/>
  <c r="CF401"/>
  <c r="BY401"/>
  <c r="BR401"/>
  <c r="BX401"/>
  <c r="CD401"/>
  <c r="CE401" s="1"/>
  <c r="CG401" s="1"/>
  <c r="CC402" s="1"/>
  <c r="BS401"/>
  <c r="CX215"/>
  <c r="CR215"/>
  <c r="DC215"/>
  <c r="CQ215"/>
  <c r="CW215"/>
  <c r="DE215"/>
  <c r="CD104"/>
  <c r="CE104" s="1"/>
  <c r="BR104"/>
  <c r="BX104"/>
  <c r="BS104"/>
  <c r="BY104"/>
  <c r="CF104"/>
  <c r="BY31"/>
  <c r="BR31"/>
  <c r="CF31"/>
  <c r="BX31"/>
  <c r="CD31"/>
  <c r="BS31"/>
  <c r="CF438"/>
  <c r="BX438"/>
  <c r="BR438"/>
  <c r="BY438"/>
  <c r="CD438"/>
  <c r="BS438"/>
  <c r="CW141"/>
  <c r="CR141"/>
  <c r="CX141"/>
  <c r="DE141"/>
  <c r="DC141"/>
  <c r="CQ141"/>
  <c r="CF252"/>
  <c r="BR252"/>
  <c r="BY252"/>
  <c r="CD252"/>
  <c r="CE252" s="1"/>
  <c r="BX252"/>
  <c r="BS252"/>
  <c r="BL216"/>
  <c r="CK216"/>
  <c r="BB104"/>
  <c r="BC104" s="1"/>
  <c r="CL104"/>
  <c r="BM104"/>
  <c r="BB438"/>
  <c r="BC438" s="1"/>
  <c r="CL438"/>
  <c r="BM438"/>
  <c r="BB67"/>
  <c r="BC67" s="1"/>
  <c r="CL67"/>
  <c r="BM67"/>
  <c r="BL68"/>
  <c r="CK68"/>
  <c r="CK142"/>
  <c r="BL142"/>
  <c r="BB178"/>
  <c r="CL178"/>
  <c r="BM178"/>
  <c r="DC327"/>
  <c r="DE327"/>
  <c r="CW327"/>
  <c r="CQ327"/>
  <c r="CX327"/>
  <c r="CR327"/>
  <c r="CR67"/>
  <c r="DC67"/>
  <c r="DD67" s="1"/>
  <c r="DE67"/>
  <c r="CW67"/>
  <c r="CX67"/>
  <c r="CQ67"/>
  <c r="CD141"/>
  <c r="BX141"/>
  <c r="BY141"/>
  <c r="CF141"/>
  <c r="BR141"/>
  <c r="BS141"/>
  <c r="DC252"/>
  <c r="DD252" s="1"/>
  <c r="CW252"/>
  <c r="DE252"/>
  <c r="CQ252"/>
  <c r="CX252"/>
  <c r="CR252"/>
  <c r="AX216"/>
  <c r="AW216" s="1"/>
  <c r="B247" i="3"/>
  <c r="AB216" i="13"/>
  <c r="C216"/>
  <c r="V246" i="3"/>
  <c r="U246" s="1"/>
  <c r="D246" s="1"/>
  <c r="Y216" i="13"/>
  <c r="X216" s="1"/>
  <c r="BD104"/>
  <c r="BG104" s="1"/>
  <c r="H327"/>
  <c r="J327"/>
  <c r="K327"/>
  <c r="F327"/>
  <c r="G327"/>
  <c r="I327"/>
  <c r="I438"/>
  <c r="F438"/>
  <c r="G438"/>
  <c r="H438"/>
  <c r="J438"/>
  <c r="K438"/>
  <c r="Y68"/>
  <c r="X68" s="1"/>
  <c r="V74" i="3"/>
  <c r="U74" s="1"/>
  <c r="D74" s="1"/>
  <c r="B75"/>
  <c r="AB68" i="13"/>
  <c r="C68"/>
  <c r="AX68"/>
  <c r="AW68" s="1"/>
  <c r="C142"/>
  <c r="AB142"/>
  <c r="B161" i="3"/>
  <c r="Y142" i="13"/>
  <c r="X142" s="1"/>
  <c r="AX142"/>
  <c r="AW142" s="1"/>
  <c r="V160" i="3"/>
  <c r="U160" s="1"/>
  <c r="D160" s="1"/>
  <c r="AH364" i="13"/>
  <c r="AE364"/>
  <c r="AJ364"/>
  <c r="AG364"/>
  <c r="AI364"/>
  <c r="AF364"/>
  <c r="BC178"/>
  <c r="BD178"/>
  <c r="BG178" s="1"/>
  <c r="B463" i="3"/>
  <c r="V462"/>
  <c r="U462" s="1"/>
  <c r="D462" s="1"/>
  <c r="AB402" i="13"/>
  <c r="Y402"/>
  <c r="X402" s="1"/>
  <c r="AX402"/>
  <c r="AW402" s="1"/>
  <c r="C402"/>
  <c r="F215"/>
  <c r="K215"/>
  <c r="H215"/>
  <c r="J215"/>
  <c r="G215"/>
  <c r="I215"/>
  <c r="AG215"/>
  <c r="AI215"/>
  <c r="AH215"/>
  <c r="AE215"/>
  <c r="AF215"/>
  <c r="AJ215"/>
  <c r="AF104"/>
  <c r="AI104"/>
  <c r="AH104"/>
  <c r="AE104"/>
  <c r="AJ104"/>
  <c r="AG104"/>
  <c r="BC327"/>
  <c r="BD327"/>
  <c r="BG327" s="1"/>
  <c r="AG67"/>
  <c r="AE67"/>
  <c r="AJ67"/>
  <c r="AF67"/>
  <c r="AH67"/>
  <c r="AI67"/>
  <c r="AF141"/>
  <c r="AH141"/>
  <c r="AG141"/>
  <c r="AI141"/>
  <c r="AJ141"/>
  <c r="AE141"/>
  <c r="BD364"/>
  <c r="BG364" s="1"/>
  <c r="BC364"/>
  <c r="BD252"/>
  <c r="BG252" s="1"/>
  <c r="BC252"/>
  <c r="AB179"/>
  <c r="V203" i="3"/>
  <c r="U203" s="1"/>
  <c r="D203" s="1"/>
  <c r="Y179" i="13"/>
  <c r="X179" s="1"/>
  <c r="C179"/>
  <c r="B204" i="3"/>
  <c r="AX179" i="13"/>
  <c r="AW179" s="1"/>
  <c r="H178"/>
  <c r="I178"/>
  <c r="K178"/>
  <c r="J178"/>
  <c r="F178"/>
  <c r="G178"/>
  <c r="K401"/>
  <c r="G401"/>
  <c r="F401"/>
  <c r="H401"/>
  <c r="I401"/>
  <c r="J401"/>
  <c r="BD215"/>
  <c r="BG215" s="1"/>
  <c r="BC215"/>
  <c r="C105"/>
  <c r="AB105"/>
  <c r="V117" i="3"/>
  <c r="U117" s="1"/>
  <c r="D117" s="1"/>
  <c r="AX105" i="13"/>
  <c r="AW105" s="1"/>
  <c r="B118" i="3"/>
  <c r="Y105" i="13"/>
  <c r="X105" s="1"/>
  <c r="AB439"/>
  <c r="AX439"/>
  <c r="AW439" s="1"/>
  <c r="Y439"/>
  <c r="X439" s="1"/>
  <c r="B506" i="3"/>
  <c r="C439" i="13"/>
  <c r="V505" i="3"/>
  <c r="U505" s="1"/>
  <c r="D505" s="1"/>
  <c r="J67" i="13"/>
  <c r="K67"/>
  <c r="F67"/>
  <c r="G67"/>
  <c r="I67"/>
  <c r="H67"/>
  <c r="BD141"/>
  <c r="BG141" s="1"/>
  <c r="BC141"/>
  <c r="G364"/>
  <c r="H364"/>
  <c r="I364"/>
  <c r="F364"/>
  <c r="K364"/>
  <c r="J364"/>
  <c r="K252"/>
  <c r="F252"/>
  <c r="G252"/>
  <c r="H252"/>
  <c r="I252"/>
  <c r="J252"/>
  <c r="AH252"/>
  <c r="AI252"/>
  <c r="AJ252"/>
  <c r="AE252"/>
  <c r="AG252"/>
  <c r="AF252"/>
  <c r="AF401"/>
  <c r="AG401"/>
  <c r="AI401"/>
  <c r="AH401"/>
  <c r="AJ401"/>
  <c r="AE401"/>
  <c r="BC401"/>
  <c r="F104"/>
  <c r="K104"/>
  <c r="H104"/>
  <c r="I104"/>
  <c r="J104"/>
  <c r="G104"/>
  <c r="Y328"/>
  <c r="X328" s="1"/>
  <c r="AX328"/>
  <c r="AW328" s="1"/>
  <c r="AB328"/>
  <c r="V376" i="3"/>
  <c r="U376" s="1"/>
  <c r="D376" s="1"/>
  <c r="C328" i="13"/>
  <c r="B377" i="3"/>
  <c r="AJ327" i="13"/>
  <c r="AF327"/>
  <c r="AH327"/>
  <c r="AI327"/>
  <c r="AE327"/>
  <c r="AG327"/>
  <c r="AF438"/>
  <c r="F20" i="5" s="1"/>
  <c r="AV20" s="1"/>
  <c r="AH438" i="13"/>
  <c r="AG438"/>
  <c r="AI438"/>
  <c r="AJ438"/>
  <c r="AE438"/>
  <c r="E20" i="5" s="1"/>
  <c r="AU20" s="1"/>
  <c r="G141" i="13"/>
  <c r="I141"/>
  <c r="J141"/>
  <c r="K141"/>
  <c r="H141"/>
  <c r="F141"/>
  <c r="C365"/>
  <c r="B420" i="3"/>
  <c r="Y365" i="13"/>
  <c r="X365" s="1"/>
  <c r="AB365"/>
  <c r="V419" i="3"/>
  <c r="U419" s="1"/>
  <c r="D419" s="1"/>
  <c r="AX365" i="13"/>
  <c r="AW365" s="1"/>
  <c r="AB253"/>
  <c r="V289" i="3"/>
  <c r="U289" s="1"/>
  <c r="D289" s="1"/>
  <c r="AX253" i="13"/>
  <c r="AW253" s="1"/>
  <c r="C253"/>
  <c r="B290" i="3"/>
  <c r="Y253" i="13"/>
  <c r="X253" s="1"/>
  <c r="AE178"/>
  <c r="AF178"/>
  <c r="AG178"/>
  <c r="AH178"/>
  <c r="AI178"/>
  <c r="AJ178"/>
  <c r="B338"/>
  <c r="L30"/>
  <c r="V30" s="1"/>
  <c r="D31" s="1"/>
  <c r="AK30"/>
  <c r="AU30" s="1"/>
  <c r="AC31" s="1"/>
  <c r="AL30"/>
  <c r="AV30" s="1"/>
  <c r="AD31" s="1"/>
  <c r="M30"/>
  <c r="W30" s="1"/>
  <c r="E31" s="1"/>
  <c r="BD31"/>
  <c r="BG31" s="1"/>
  <c r="BC31"/>
  <c r="V32" i="3"/>
  <c r="U32" s="1"/>
  <c r="D32" s="1"/>
  <c r="AB32" i="13"/>
  <c r="C32"/>
  <c r="Y32"/>
  <c r="X32" s="1"/>
  <c r="AX32"/>
  <c r="AW32" s="1"/>
  <c r="F31"/>
  <c r="J31"/>
  <c r="I31"/>
  <c r="H31"/>
  <c r="G31"/>
  <c r="K31"/>
  <c r="AH31"/>
  <c r="AG31"/>
  <c r="AF31"/>
  <c r="AJ31"/>
  <c r="AE31"/>
  <c r="AI31"/>
  <c r="B33" i="3"/>
  <c r="DD215" i="13" l="1"/>
  <c r="DD364"/>
  <c r="K47" i="8"/>
  <c r="K48" s="1"/>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K78" s="1"/>
  <c r="L47"/>
  <c r="L48" s="1"/>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L78" s="1"/>
  <c r="J47"/>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J78" s="1"/>
  <c r="M47"/>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M77" s="1"/>
  <c r="M78" s="1"/>
  <c r="I47"/>
  <c r="I48" s="1"/>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I78" s="1"/>
  <c r="N47"/>
  <c r="N48" s="1"/>
  <c r="N49" s="1"/>
  <c r="N50" s="1"/>
  <c r="N51" s="1"/>
  <c r="N52" s="1"/>
  <c r="N53" s="1"/>
  <c r="N54" s="1"/>
  <c r="N55" s="1"/>
  <c r="N56" s="1"/>
  <c r="N57" s="1"/>
  <c r="N58" s="1"/>
  <c r="N59" s="1"/>
  <c r="N60" s="1"/>
  <c r="N61" s="1"/>
  <c r="N62" s="1"/>
  <c r="N63" s="1"/>
  <c r="N64" s="1"/>
  <c r="N65" s="1"/>
  <c r="N66" s="1"/>
  <c r="N67" s="1"/>
  <c r="N68" s="1"/>
  <c r="N69" s="1"/>
  <c r="N70" s="1"/>
  <c r="N71" s="1"/>
  <c r="N72" s="1"/>
  <c r="N73" s="1"/>
  <c r="N74" s="1"/>
  <c r="N75" s="1"/>
  <c r="N76" s="1"/>
  <c r="N77" s="1"/>
  <c r="N78" s="1"/>
  <c r="P47"/>
  <c r="P48" s="1"/>
  <c r="P49" s="1"/>
  <c r="P50" s="1"/>
  <c r="P51" s="1"/>
  <c r="P52" s="1"/>
  <c r="P53" s="1"/>
  <c r="P54" s="1"/>
  <c r="P55" s="1"/>
  <c r="P56" s="1"/>
  <c r="P57" s="1"/>
  <c r="P58" s="1"/>
  <c r="P59" s="1"/>
  <c r="P60" s="1"/>
  <c r="P61" s="1"/>
  <c r="P62" s="1"/>
  <c r="P63" s="1"/>
  <c r="P64" s="1"/>
  <c r="P65" s="1"/>
  <c r="P66" s="1"/>
  <c r="P67" s="1"/>
  <c r="P68" s="1"/>
  <c r="P69" s="1"/>
  <c r="P70" s="1"/>
  <c r="P71" s="1"/>
  <c r="P72" s="1"/>
  <c r="P73" s="1"/>
  <c r="P74" s="1"/>
  <c r="P75" s="1"/>
  <c r="P76" s="1"/>
  <c r="P77" s="1"/>
  <c r="P78" s="1"/>
  <c r="DD327" i="13"/>
  <c r="BD67"/>
  <c r="BG67" s="1"/>
  <c r="DF31"/>
  <c r="DB32" s="1"/>
  <c r="BJ34"/>
  <c r="DF67"/>
  <c r="DB68" s="1"/>
  <c r="CG252"/>
  <c r="CC253" s="1"/>
  <c r="CE364"/>
  <c r="CG364" s="1"/>
  <c r="CC365" s="1"/>
  <c r="DD438"/>
  <c r="DF438" s="1"/>
  <c r="DB439" s="1"/>
  <c r="CE215"/>
  <c r="CG215" s="1"/>
  <c r="CC216" s="1"/>
  <c r="DF364"/>
  <c r="DB365" s="1"/>
  <c r="CG67"/>
  <c r="CC68" s="1"/>
  <c r="BD438"/>
  <c r="BG438" s="1"/>
  <c r="CE438"/>
  <c r="CG438" s="1"/>
  <c r="CC439" s="1"/>
  <c r="DD178"/>
  <c r="DF178" s="1"/>
  <c r="DB179" s="1"/>
  <c r="DD104"/>
  <c r="DF104" s="1"/>
  <c r="DB105" s="1"/>
  <c r="CE178"/>
  <c r="CG178" s="1"/>
  <c r="CC179" s="1"/>
  <c r="CE31"/>
  <c r="CG31" s="1"/>
  <c r="CC32" s="1"/>
  <c r="DF327"/>
  <c r="DB328" s="1"/>
  <c r="DF252"/>
  <c r="DB253" s="1"/>
  <c r="BZ31"/>
  <c r="CB31" s="1"/>
  <c r="BW32" s="1"/>
  <c r="BT31"/>
  <c r="BV31" s="1"/>
  <c r="BQ32" s="1"/>
  <c r="CY31"/>
  <c r="DA31" s="1"/>
  <c r="CV32" s="1"/>
  <c r="CG104"/>
  <c r="CC105" s="1"/>
  <c r="DF215"/>
  <c r="DB216" s="1"/>
  <c r="DF401"/>
  <c r="DB402" s="1"/>
  <c r="BB253"/>
  <c r="BM253"/>
  <c r="CL253"/>
  <c r="BB328"/>
  <c r="BM328"/>
  <c r="CL328"/>
  <c r="BB439"/>
  <c r="CL439"/>
  <c r="BM439"/>
  <c r="BB402"/>
  <c r="CL402"/>
  <c r="BM402"/>
  <c r="BB68"/>
  <c r="CL68"/>
  <c r="BM68"/>
  <c r="BL217"/>
  <c r="CK217"/>
  <c r="CF68"/>
  <c r="CD68"/>
  <c r="BS68"/>
  <c r="BR68"/>
  <c r="BX68"/>
  <c r="BY68"/>
  <c r="BX365"/>
  <c r="CF365"/>
  <c r="BS365"/>
  <c r="BR365"/>
  <c r="BY365"/>
  <c r="CD365"/>
  <c r="CG138"/>
  <c r="BS105"/>
  <c r="CD105"/>
  <c r="CF105"/>
  <c r="BY105"/>
  <c r="BX105"/>
  <c r="BR105"/>
  <c r="BB365"/>
  <c r="CL365"/>
  <c r="BM365"/>
  <c r="CK106"/>
  <c r="BL106"/>
  <c r="CK180"/>
  <c r="BL180"/>
  <c r="BL69"/>
  <c r="CK69"/>
  <c r="DE68"/>
  <c r="CW68"/>
  <c r="CQ68"/>
  <c r="CX68"/>
  <c r="DC68"/>
  <c r="DD68" s="1"/>
  <c r="DF68" s="1"/>
  <c r="DB69" s="1"/>
  <c r="CR68"/>
  <c r="BX216"/>
  <c r="BY216"/>
  <c r="BR216"/>
  <c r="CD216"/>
  <c r="CF216"/>
  <c r="BS216"/>
  <c r="CF253"/>
  <c r="BY253"/>
  <c r="BS253"/>
  <c r="BR253"/>
  <c r="BX253"/>
  <c r="CD253"/>
  <c r="CE253" s="1"/>
  <c r="CR328"/>
  <c r="DC328"/>
  <c r="DD328" s="1"/>
  <c r="CW328"/>
  <c r="CQ328"/>
  <c r="CX328"/>
  <c r="DE328"/>
  <c r="DE439"/>
  <c r="CW439"/>
  <c r="DC439"/>
  <c r="DD439" s="1"/>
  <c r="CR439"/>
  <c r="CQ439"/>
  <c r="CX439"/>
  <c r="CQ179"/>
  <c r="DC179"/>
  <c r="DD179" s="1"/>
  <c r="CR179"/>
  <c r="CW179"/>
  <c r="CX179"/>
  <c r="DE179"/>
  <c r="BB32"/>
  <c r="CL32"/>
  <c r="BM32"/>
  <c r="CK366"/>
  <c r="BL366"/>
  <c r="CK329"/>
  <c r="BL329"/>
  <c r="CK440"/>
  <c r="BL440"/>
  <c r="BB179"/>
  <c r="CL179"/>
  <c r="BM179"/>
  <c r="BB142"/>
  <c r="BM142"/>
  <c r="CL142"/>
  <c r="DE142"/>
  <c r="CQ142"/>
  <c r="CW142"/>
  <c r="CR142"/>
  <c r="DC142"/>
  <c r="CX142"/>
  <c r="DC216"/>
  <c r="DD216" s="1"/>
  <c r="DE216"/>
  <c r="CW216"/>
  <c r="CR216"/>
  <c r="CQ216"/>
  <c r="CX216"/>
  <c r="CW253"/>
  <c r="CX253"/>
  <c r="DE253"/>
  <c r="CR253"/>
  <c r="CQ253"/>
  <c r="DC253"/>
  <c r="DD253" s="1"/>
  <c r="BY328"/>
  <c r="BS328"/>
  <c r="BX328"/>
  <c r="CD328"/>
  <c r="CE328" s="1"/>
  <c r="CG328" s="1"/>
  <c r="CC329" s="1"/>
  <c r="BR328"/>
  <c r="CF328"/>
  <c r="DD138"/>
  <c r="CD439"/>
  <c r="CE439" s="1"/>
  <c r="BR439"/>
  <c r="BX439"/>
  <c r="BY439"/>
  <c r="CF439"/>
  <c r="BS439"/>
  <c r="BY32"/>
  <c r="BS32"/>
  <c r="CF32"/>
  <c r="BR32"/>
  <c r="CD32"/>
  <c r="BX32"/>
  <c r="BR179"/>
  <c r="BS179"/>
  <c r="BX179"/>
  <c r="CD179"/>
  <c r="BY179"/>
  <c r="CF179"/>
  <c r="CW402"/>
  <c r="DC402"/>
  <c r="DD402" s="1"/>
  <c r="CQ402"/>
  <c r="DE402"/>
  <c r="CR402"/>
  <c r="CX402"/>
  <c r="BL33"/>
  <c r="CK33"/>
  <c r="BL254"/>
  <c r="CK254"/>
  <c r="BB105"/>
  <c r="BD105" s="1"/>
  <c r="BG105" s="1"/>
  <c r="BM105"/>
  <c r="CL105"/>
  <c r="CK403"/>
  <c r="BL403"/>
  <c r="CK143"/>
  <c r="BL143"/>
  <c r="BB216"/>
  <c r="BD216" s="1"/>
  <c r="BG216" s="1"/>
  <c r="BM216"/>
  <c r="CL216"/>
  <c r="CF142"/>
  <c r="BY142"/>
  <c r="BS142"/>
  <c r="CD142"/>
  <c r="BR142"/>
  <c r="BX142"/>
  <c r="DC365"/>
  <c r="DD365" s="1"/>
  <c r="DF365" s="1"/>
  <c r="DB366" s="1"/>
  <c r="CR365"/>
  <c r="DE365"/>
  <c r="CW365"/>
  <c r="CQ365"/>
  <c r="CX365"/>
  <c r="DE105"/>
  <c r="CW105"/>
  <c r="CR105"/>
  <c r="CX105"/>
  <c r="CQ105"/>
  <c r="DC105"/>
  <c r="DE32"/>
  <c r="CQ32"/>
  <c r="CR32"/>
  <c r="CW32"/>
  <c r="CX32"/>
  <c r="DC32"/>
  <c r="DD32" s="1"/>
  <c r="BX402"/>
  <c r="BR402"/>
  <c r="BY402"/>
  <c r="CD402"/>
  <c r="CE402" s="1"/>
  <c r="CF402"/>
  <c r="BS402"/>
  <c r="C254"/>
  <c r="V290" i="3"/>
  <c r="U290" s="1"/>
  <c r="D290" s="1"/>
  <c r="AX254" i="13"/>
  <c r="AW254" s="1"/>
  <c r="Y254"/>
  <c r="X254" s="1"/>
  <c r="AB254"/>
  <c r="B291" i="3"/>
  <c r="AF253" i="13"/>
  <c r="AH253"/>
  <c r="AG253"/>
  <c r="AI253"/>
  <c r="AE253"/>
  <c r="AJ253"/>
  <c r="AF328"/>
  <c r="AI328"/>
  <c r="AH328"/>
  <c r="AE328"/>
  <c r="AJ328"/>
  <c r="AG328"/>
  <c r="J439"/>
  <c r="G439"/>
  <c r="I439"/>
  <c r="H439"/>
  <c r="F439"/>
  <c r="K439"/>
  <c r="AE439"/>
  <c r="E21" i="5" s="1"/>
  <c r="AU21" s="1"/>
  <c r="AF439" i="13"/>
  <c r="F21" i="5" s="1"/>
  <c r="AV21" s="1"/>
  <c r="AH439" i="13"/>
  <c r="AG439"/>
  <c r="AI439"/>
  <c r="AJ439"/>
  <c r="BC105"/>
  <c r="AX403"/>
  <c r="AW403" s="1"/>
  <c r="V463" i="3"/>
  <c r="U463" s="1"/>
  <c r="D463" s="1"/>
  <c r="B464"/>
  <c r="C403" i="13"/>
  <c r="Y403"/>
  <c r="X403" s="1"/>
  <c r="AB403"/>
  <c r="Y143"/>
  <c r="X143" s="1"/>
  <c r="B162" i="3"/>
  <c r="AX143" i="13"/>
  <c r="AW143" s="1"/>
  <c r="C143"/>
  <c r="AB143"/>
  <c r="V161" i="3"/>
  <c r="U161" s="1"/>
  <c r="D161" s="1"/>
  <c r="F68" i="13"/>
  <c r="H68"/>
  <c r="J68"/>
  <c r="K68"/>
  <c r="G68"/>
  <c r="I68"/>
  <c r="BC253"/>
  <c r="BD253"/>
  <c r="BG253" s="1"/>
  <c r="AE365"/>
  <c r="AJ365"/>
  <c r="AF365"/>
  <c r="AH365"/>
  <c r="AI365"/>
  <c r="AG365"/>
  <c r="BD328"/>
  <c r="BG328" s="1"/>
  <c r="BC328"/>
  <c r="BD439"/>
  <c r="BG439" s="1"/>
  <c r="BC439"/>
  <c r="H179"/>
  <c r="J179"/>
  <c r="F179"/>
  <c r="G179"/>
  <c r="I179"/>
  <c r="K179"/>
  <c r="J402"/>
  <c r="F402"/>
  <c r="H402"/>
  <c r="K402"/>
  <c r="G402"/>
  <c r="I402"/>
  <c r="BC402"/>
  <c r="BD402"/>
  <c r="BG402" s="1"/>
  <c r="BD68"/>
  <c r="BG68" s="1"/>
  <c r="BC68"/>
  <c r="AB217"/>
  <c r="V247" i="3"/>
  <c r="U247" s="1"/>
  <c r="D247" s="1"/>
  <c r="Y217" i="13"/>
  <c r="X217" s="1"/>
  <c r="C217"/>
  <c r="AX217"/>
  <c r="AW217" s="1"/>
  <c r="B248" i="3"/>
  <c r="BC365" i="13"/>
  <c r="BD365"/>
  <c r="BG365" s="1"/>
  <c r="G365"/>
  <c r="I365"/>
  <c r="J365"/>
  <c r="K365"/>
  <c r="H365"/>
  <c r="F365"/>
  <c r="K328"/>
  <c r="I328"/>
  <c r="J328"/>
  <c r="F328"/>
  <c r="G328"/>
  <c r="H328"/>
  <c r="AB106"/>
  <c r="AX106"/>
  <c r="AW106" s="1"/>
  <c r="V118" i="3"/>
  <c r="U118" s="1"/>
  <c r="D118" s="1"/>
  <c r="Y106" i="13"/>
  <c r="X106" s="1"/>
  <c r="C106"/>
  <c r="B119" i="3"/>
  <c r="G105" i="13"/>
  <c r="I105"/>
  <c r="H105"/>
  <c r="J105"/>
  <c r="F105"/>
  <c r="K105"/>
  <c r="AB180"/>
  <c r="V204" i="3"/>
  <c r="U204" s="1"/>
  <c r="D204" s="1"/>
  <c r="Y180" i="13"/>
  <c r="X180" s="1"/>
  <c r="B205" i="3"/>
  <c r="AX180" i="13"/>
  <c r="AW180" s="1"/>
  <c r="C180"/>
  <c r="AE179"/>
  <c r="AH179"/>
  <c r="AJ179"/>
  <c r="AG179"/>
  <c r="AI179"/>
  <c r="AF179"/>
  <c r="AI402"/>
  <c r="AJ402"/>
  <c r="AE402"/>
  <c r="AF402"/>
  <c r="AH402"/>
  <c r="AG402"/>
  <c r="G142"/>
  <c r="H142"/>
  <c r="J142"/>
  <c r="F142"/>
  <c r="I142"/>
  <c r="K142"/>
  <c r="C69"/>
  <c r="Y69"/>
  <c r="X69" s="1"/>
  <c r="AB69"/>
  <c r="AX69"/>
  <c r="AW69" s="1"/>
  <c r="B76" i="3"/>
  <c r="V75"/>
  <c r="U75" s="1"/>
  <c r="D75" s="1"/>
  <c r="AI216" i="13"/>
  <c r="AG216"/>
  <c r="AE216"/>
  <c r="AJ216"/>
  <c r="AF216"/>
  <c r="AH216"/>
  <c r="K253"/>
  <c r="H253"/>
  <c r="G253"/>
  <c r="I253"/>
  <c r="J253"/>
  <c r="F253"/>
  <c r="C366"/>
  <c r="V420" i="3"/>
  <c r="U420" s="1"/>
  <c r="D420" s="1"/>
  <c r="AX366" i="13"/>
  <c r="AW366" s="1"/>
  <c r="Y366"/>
  <c r="X366" s="1"/>
  <c r="B421" i="3"/>
  <c r="AB366" i="13"/>
  <c r="AB329"/>
  <c r="V377" i="3"/>
  <c r="U377" s="1"/>
  <c r="D377" s="1"/>
  <c r="AX329" i="13"/>
  <c r="AW329" s="1"/>
  <c r="B378" i="3"/>
  <c r="C329" i="13"/>
  <c r="Y329"/>
  <c r="X329" s="1"/>
  <c r="B507" i="3"/>
  <c r="Y440" i="13"/>
  <c r="X440" s="1"/>
  <c r="C440"/>
  <c r="V506" i="3"/>
  <c r="U506" s="1"/>
  <c r="D506" s="1"/>
  <c r="AX440" i="13"/>
  <c r="AW440" s="1"/>
  <c r="AB440"/>
  <c r="AJ105"/>
  <c r="AG105"/>
  <c r="AF105"/>
  <c r="AH105"/>
  <c r="AI105"/>
  <c r="AE105"/>
  <c r="BD179"/>
  <c r="BG179" s="1"/>
  <c r="BC179"/>
  <c r="BD142"/>
  <c r="BG142" s="1"/>
  <c r="BC142"/>
  <c r="AJ142"/>
  <c r="AG142"/>
  <c r="AF142"/>
  <c r="AH142"/>
  <c r="H28" i="5" s="1"/>
  <c r="AI142" i="13"/>
  <c r="AE142"/>
  <c r="AG68"/>
  <c r="AE68"/>
  <c r="AF68"/>
  <c r="AH68"/>
  <c r="AI68"/>
  <c r="AJ68"/>
  <c r="J216"/>
  <c r="I216"/>
  <c r="F216"/>
  <c r="K216"/>
  <c r="G216"/>
  <c r="H216"/>
  <c r="B339"/>
  <c r="AK31"/>
  <c r="AU31" s="1"/>
  <c r="AC32" s="1"/>
  <c r="AL31"/>
  <c r="AV31" s="1"/>
  <c r="AD32" s="1"/>
  <c r="M31"/>
  <c r="W31" s="1"/>
  <c r="E32" s="1"/>
  <c r="L31"/>
  <c r="V31" s="1"/>
  <c r="D32" s="1"/>
  <c r="G32"/>
  <c r="K32"/>
  <c r="F32"/>
  <c r="J32"/>
  <c r="I32"/>
  <c r="H32"/>
  <c r="BD32"/>
  <c r="BG32" s="1"/>
  <c r="BC32"/>
  <c r="V33" i="3"/>
  <c r="U33" s="1"/>
  <c r="D33" s="1"/>
  <c r="C33" i="13"/>
  <c r="AB33"/>
  <c r="AX33"/>
  <c r="AW33" s="1"/>
  <c r="Y33"/>
  <c r="X33" s="1"/>
  <c r="AE32"/>
  <c r="AI32"/>
  <c r="AH32"/>
  <c r="AG32"/>
  <c r="AF32"/>
  <c r="AJ32"/>
  <c r="B34" i="3"/>
  <c r="CE105" i="13" l="1"/>
  <c r="DF402"/>
  <c r="DB403" s="1"/>
  <c r="CE68"/>
  <c r="CE365"/>
  <c r="CG365" s="1"/>
  <c r="CC366" s="1"/>
  <c r="CY32"/>
  <c r="DA32" s="1"/>
  <c r="CV33" s="1"/>
  <c r="CG402"/>
  <c r="CC403" s="1"/>
  <c r="DF32"/>
  <c r="DB33" s="1"/>
  <c r="BZ32"/>
  <c r="CB32" s="1"/>
  <c r="BW33" s="1"/>
  <c r="CS32"/>
  <c r="CU32" s="1"/>
  <c r="CP33" s="1"/>
  <c r="CE216"/>
  <c r="BJ35"/>
  <c r="DF253"/>
  <c r="DB254" s="1"/>
  <c r="CG105"/>
  <c r="CC106" s="1"/>
  <c r="CE179"/>
  <c r="CG179" s="1"/>
  <c r="CC180" s="1"/>
  <c r="CG68"/>
  <c r="CC69" s="1"/>
  <c r="CE32"/>
  <c r="CG32" s="1"/>
  <c r="CC33" s="1"/>
  <c r="DD105"/>
  <c r="DF105" s="1"/>
  <c r="DB106" s="1"/>
  <c r="BC216"/>
  <c r="DF216"/>
  <c r="DB217" s="1"/>
  <c r="CG216"/>
  <c r="CC217" s="1"/>
  <c r="CG439"/>
  <c r="CC440" s="1"/>
  <c r="CG253"/>
  <c r="CC254" s="1"/>
  <c r="BT32"/>
  <c r="BV32" s="1"/>
  <c r="BQ33" s="1"/>
  <c r="DF439"/>
  <c r="DB440" s="1"/>
  <c r="DF179"/>
  <c r="DB180" s="1"/>
  <c r="DF328"/>
  <c r="DB329" s="1"/>
  <c r="BB440"/>
  <c r="CL440"/>
  <c r="BM440"/>
  <c r="BB329"/>
  <c r="BM329"/>
  <c r="CL329"/>
  <c r="BB69"/>
  <c r="CL69"/>
  <c r="BM69"/>
  <c r="BB180"/>
  <c r="CL180"/>
  <c r="BM180"/>
  <c r="CK107"/>
  <c r="BL107"/>
  <c r="BL218"/>
  <c r="CK218"/>
  <c r="BB217"/>
  <c r="BM217"/>
  <c r="CL217"/>
  <c r="BB403"/>
  <c r="CL403"/>
  <c r="BM403"/>
  <c r="BL255"/>
  <c r="CK255"/>
  <c r="BB254"/>
  <c r="BM254"/>
  <c r="CL254"/>
  <c r="CX143"/>
  <c r="CQ143"/>
  <c r="CW143"/>
  <c r="DE143"/>
  <c r="DC143"/>
  <c r="CR143"/>
  <c r="CR33"/>
  <c r="CW33"/>
  <c r="CX33"/>
  <c r="DE33"/>
  <c r="DC33"/>
  <c r="CQ33"/>
  <c r="BY329"/>
  <c r="BS329"/>
  <c r="BR329"/>
  <c r="CD329"/>
  <c r="CE329" s="1"/>
  <c r="CF329"/>
  <c r="BX329"/>
  <c r="BX69"/>
  <c r="BS69"/>
  <c r="BY69"/>
  <c r="CF69"/>
  <c r="CD69"/>
  <c r="BR69"/>
  <c r="DC106"/>
  <c r="CR106"/>
  <c r="DE106"/>
  <c r="CX106"/>
  <c r="CQ106"/>
  <c r="CW106"/>
  <c r="CC139"/>
  <c r="BB33"/>
  <c r="BM33"/>
  <c r="CL33"/>
  <c r="CK441"/>
  <c r="BL441"/>
  <c r="CK367"/>
  <c r="BL367"/>
  <c r="BB106"/>
  <c r="CL106"/>
  <c r="BM106"/>
  <c r="CK404"/>
  <c r="BL404"/>
  <c r="CD143"/>
  <c r="BR143"/>
  <c r="CF143"/>
  <c r="BX143"/>
  <c r="BS143"/>
  <c r="BY143"/>
  <c r="CF254"/>
  <c r="BS254"/>
  <c r="CD254"/>
  <c r="BR254"/>
  <c r="BX254"/>
  <c r="BY254"/>
  <c r="DF138"/>
  <c r="CR440"/>
  <c r="DE440"/>
  <c r="CQ440"/>
  <c r="CX440"/>
  <c r="DC440"/>
  <c r="DD440" s="1"/>
  <c r="CW440"/>
  <c r="CR366"/>
  <c r="DC366"/>
  <c r="DD366" s="1"/>
  <c r="CW366"/>
  <c r="CX366"/>
  <c r="DE366"/>
  <c r="CQ366"/>
  <c r="CX69"/>
  <c r="CW69"/>
  <c r="DC69"/>
  <c r="DD69" s="1"/>
  <c r="DE69"/>
  <c r="CR69"/>
  <c r="CQ69"/>
  <c r="CD106"/>
  <c r="CE106" s="1"/>
  <c r="BS106"/>
  <c r="CF106"/>
  <c r="BX106"/>
  <c r="BR106"/>
  <c r="BY106"/>
  <c r="CK330"/>
  <c r="BL330"/>
  <c r="BB366"/>
  <c r="CL366"/>
  <c r="BM366"/>
  <c r="CK181"/>
  <c r="BL181"/>
  <c r="BB143"/>
  <c r="BM143"/>
  <c r="CL143"/>
  <c r="CK144"/>
  <c r="BL144"/>
  <c r="DC403"/>
  <c r="DD403" s="1"/>
  <c r="CX403"/>
  <c r="CQ403"/>
  <c r="DE403"/>
  <c r="CR403"/>
  <c r="CW403"/>
  <c r="DC254"/>
  <c r="DD254" s="1"/>
  <c r="DE254"/>
  <c r="CQ254"/>
  <c r="CW254"/>
  <c r="CR254"/>
  <c r="CX254"/>
  <c r="BY440"/>
  <c r="CF440"/>
  <c r="BR440"/>
  <c r="BS440"/>
  <c r="CD440"/>
  <c r="CE440" s="1"/>
  <c r="BX440"/>
  <c r="CF366"/>
  <c r="BR366"/>
  <c r="BS366"/>
  <c r="BX366"/>
  <c r="CD366"/>
  <c r="CE366" s="1"/>
  <c r="CG366" s="1"/>
  <c r="CC367" s="1"/>
  <c r="BY366"/>
  <c r="DC180"/>
  <c r="DD180" s="1"/>
  <c r="DE180"/>
  <c r="CX180"/>
  <c r="CW180"/>
  <c r="CQ180"/>
  <c r="CR180"/>
  <c r="CF217"/>
  <c r="BS217"/>
  <c r="BX217"/>
  <c r="BY217"/>
  <c r="CD217"/>
  <c r="CE217" s="1"/>
  <c r="CG217" s="1"/>
  <c r="CC218" s="1"/>
  <c r="BR217"/>
  <c r="CK34"/>
  <c r="BL34"/>
  <c r="CK70"/>
  <c r="BL70"/>
  <c r="CF403"/>
  <c r="BS403"/>
  <c r="CD403"/>
  <c r="CE403" s="1"/>
  <c r="CG403" s="1"/>
  <c r="CC404" s="1"/>
  <c r="BR403"/>
  <c r="BX403"/>
  <c r="BY403"/>
  <c r="BY33"/>
  <c r="BR33"/>
  <c r="CD33"/>
  <c r="CE33" s="1"/>
  <c r="BX33"/>
  <c r="CF33"/>
  <c r="BS33"/>
  <c r="DC329"/>
  <c r="DD329" s="1"/>
  <c r="CX329"/>
  <c r="CQ329"/>
  <c r="CW329"/>
  <c r="DE329"/>
  <c r="CR329"/>
  <c r="CF180"/>
  <c r="BR180"/>
  <c r="BY180"/>
  <c r="CD180"/>
  <c r="CE180" s="1"/>
  <c r="BX180"/>
  <c r="BS180"/>
  <c r="DE217"/>
  <c r="CW217"/>
  <c r="CQ217"/>
  <c r="CX217"/>
  <c r="DC217"/>
  <c r="DD217" s="1"/>
  <c r="DF217" s="1"/>
  <c r="DB218" s="1"/>
  <c r="CR217"/>
  <c r="H440"/>
  <c r="I440"/>
  <c r="F440"/>
  <c r="G440"/>
  <c r="J440"/>
  <c r="K440"/>
  <c r="G329"/>
  <c r="I329"/>
  <c r="H329"/>
  <c r="J329"/>
  <c r="K329"/>
  <c r="F329"/>
  <c r="AJ329"/>
  <c r="AG329"/>
  <c r="AF329"/>
  <c r="AH329"/>
  <c r="AI329"/>
  <c r="AE329"/>
  <c r="AB70"/>
  <c r="C70"/>
  <c r="AX70"/>
  <c r="AW70" s="1"/>
  <c r="Y70"/>
  <c r="X70" s="1"/>
  <c r="V76" i="3"/>
  <c r="U76" s="1"/>
  <c r="D76" s="1"/>
  <c r="B77"/>
  <c r="J69" i="13"/>
  <c r="K69"/>
  <c r="F69"/>
  <c r="G69"/>
  <c r="I69"/>
  <c r="H69"/>
  <c r="AI180"/>
  <c r="AJ180"/>
  <c r="AE180"/>
  <c r="AF180"/>
  <c r="AH180"/>
  <c r="AG180"/>
  <c r="J106"/>
  <c r="F106"/>
  <c r="I106"/>
  <c r="G106"/>
  <c r="K106"/>
  <c r="H106"/>
  <c r="AJ106"/>
  <c r="AF106"/>
  <c r="AE106"/>
  <c r="AH106"/>
  <c r="AG106"/>
  <c r="AI106"/>
  <c r="AJ217"/>
  <c r="AF217"/>
  <c r="AH217"/>
  <c r="AE217"/>
  <c r="AG217"/>
  <c r="AI217"/>
  <c r="AG254"/>
  <c r="AH254"/>
  <c r="AF254"/>
  <c r="AE254"/>
  <c r="AI254"/>
  <c r="AJ254"/>
  <c r="H254"/>
  <c r="I254"/>
  <c r="G254"/>
  <c r="F254"/>
  <c r="J254"/>
  <c r="K254"/>
  <c r="BD440"/>
  <c r="BG440" s="1"/>
  <c r="BC440"/>
  <c r="BD329"/>
  <c r="BG329" s="1"/>
  <c r="BC329"/>
  <c r="BD69"/>
  <c r="BG69" s="1"/>
  <c r="BC69"/>
  <c r="J180"/>
  <c r="K180"/>
  <c r="F180"/>
  <c r="G180"/>
  <c r="I180"/>
  <c r="H180"/>
  <c r="BC180"/>
  <c r="BD180"/>
  <c r="BG180" s="1"/>
  <c r="AB107"/>
  <c r="Y107"/>
  <c r="X107" s="1"/>
  <c r="C107"/>
  <c r="AX107"/>
  <c r="AW107" s="1"/>
  <c r="V119" i="3"/>
  <c r="U119" s="1"/>
  <c r="D119" s="1"/>
  <c r="B120"/>
  <c r="C218" i="13"/>
  <c r="V248" i="3"/>
  <c r="U248" s="1"/>
  <c r="D248" s="1"/>
  <c r="AX218" i="13"/>
  <c r="AW218" s="1"/>
  <c r="B249" i="3"/>
  <c r="Y218" i="13"/>
  <c r="X218" s="1"/>
  <c r="AB218"/>
  <c r="BC217"/>
  <c r="BD217"/>
  <c r="BG217" s="1"/>
  <c r="J143"/>
  <c r="F143"/>
  <c r="G143"/>
  <c r="K143"/>
  <c r="H143"/>
  <c r="I143"/>
  <c r="AJ403"/>
  <c r="AF403"/>
  <c r="AH403"/>
  <c r="AE403"/>
  <c r="AG403"/>
  <c r="AI403"/>
  <c r="BD403"/>
  <c r="BG403" s="1"/>
  <c r="BC403"/>
  <c r="C255"/>
  <c r="B292" i="3"/>
  <c r="AB255" i="13"/>
  <c r="Y255"/>
  <c r="X255" s="1"/>
  <c r="V291" i="3"/>
  <c r="U291" s="1"/>
  <c r="D291" s="1"/>
  <c r="AX255" i="13"/>
  <c r="AW255" s="1"/>
  <c r="BC254"/>
  <c r="BD254"/>
  <c r="BG254" s="1"/>
  <c r="B508" i="3"/>
  <c r="AX441" i="13"/>
  <c r="AW441" s="1"/>
  <c r="V507" i="3"/>
  <c r="U507" s="1"/>
  <c r="D507" s="1"/>
  <c r="Y441" i="13"/>
  <c r="X441" s="1"/>
  <c r="AB441"/>
  <c r="C441"/>
  <c r="C367"/>
  <c r="V421" i="3"/>
  <c r="U421" s="1"/>
  <c r="D421" s="1"/>
  <c r="Y367" i="13"/>
  <c r="X367" s="1"/>
  <c r="B422" i="3"/>
  <c r="AB367" i="13"/>
  <c r="AX367"/>
  <c r="AW367" s="1"/>
  <c r="G366"/>
  <c r="H366"/>
  <c r="J366"/>
  <c r="K366"/>
  <c r="I366"/>
  <c r="F366"/>
  <c r="AF69"/>
  <c r="AH69"/>
  <c r="AG69"/>
  <c r="AI69"/>
  <c r="AJ69"/>
  <c r="AE69"/>
  <c r="BC106"/>
  <c r="BD106"/>
  <c r="BG106" s="1"/>
  <c r="AJ143"/>
  <c r="AF143"/>
  <c r="AH143"/>
  <c r="AE143"/>
  <c r="AG143"/>
  <c r="AI143"/>
  <c r="AB404"/>
  <c r="AX404"/>
  <c r="AW404" s="1"/>
  <c r="V464" i="3"/>
  <c r="U464" s="1"/>
  <c r="D464" s="1"/>
  <c r="C404" i="13"/>
  <c r="B465" i="3"/>
  <c r="Y404" i="13"/>
  <c r="X404" s="1"/>
  <c r="AF440"/>
  <c r="F22" i="5" s="1"/>
  <c r="AV22" s="1"/>
  <c r="AH440" i="13"/>
  <c r="AG440"/>
  <c r="AI440"/>
  <c r="AJ440"/>
  <c r="AE440"/>
  <c r="E22" i="5" s="1"/>
  <c r="AU22" s="1"/>
  <c r="C330" i="13"/>
  <c r="AB330"/>
  <c r="Y330"/>
  <c r="X330" s="1"/>
  <c r="AX330"/>
  <c r="AW330" s="1"/>
  <c r="V378" i="3"/>
  <c r="U378" s="1"/>
  <c r="D378" s="1"/>
  <c r="B379"/>
  <c r="AJ366" i="13"/>
  <c r="AF366"/>
  <c r="AE366"/>
  <c r="AH366"/>
  <c r="AG366"/>
  <c r="AI366"/>
  <c r="BC366"/>
  <c r="BD366"/>
  <c r="BG366" s="1"/>
  <c r="Y181"/>
  <c r="X181" s="1"/>
  <c r="C181"/>
  <c r="AX181"/>
  <c r="AW181" s="1"/>
  <c r="B206" i="3"/>
  <c r="AB181" i="13"/>
  <c r="V205" i="3"/>
  <c r="U205" s="1"/>
  <c r="D205" s="1"/>
  <c r="K217" i="13"/>
  <c r="H217"/>
  <c r="G217"/>
  <c r="I217"/>
  <c r="F217"/>
  <c r="J217"/>
  <c r="BD143"/>
  <c r="BG143" s="1"/>
  <c r="BC143"/>
  <c r="C144"/>
  <c r="V162" i="3"/>
  <c r="U162" s="1"/>
  <c r="D162" s="1"/>
  <c r="AB144" i="13"/>
  <c r="B163" i="3"/>
  <c r="AX144" i="13"/>
  <c r="AW144" s="1"/>
  <c r="Y144"/>
  <c r="X144" s="1"/>
  <c r="H403"/>
  <c r="J403"/>
  <c r="I403"/>
  <c r="F403"/>
  <c r="G403"/>
  <c r="K403"/>
  <c r="B340"/>
  <c r="S34" i="4"/>
  <c r="S31"/>
  <c r="BI31" s="1"/>
  <c r="X30"/>
  <c r="BN30" s="1"/>
  <c r="E27"/>
  <c r="AU27" s="1"/>
  <c r="O34"/>
  <c r="BE34" s="1"/>
  <c r="M31"/>
  <c r="BC31" s="1"/>
  <c r="AK32" i="13"/>
  <c r="AU32" s="1"/>
  <c r="AC33" s="1"/>
  <c r="L32"/>
  <c r="V32" s="1"/>
  <c r="D33" s="1"/>
  <c r="AL32"/>
  <c r="AV32" s="1"/>
  <c r="AD33" s="1"/>
  <c r="M32"/>
  <c r="W32" s="1"/>
  <c r="E33" s="1"/>
  <c r="BD33"/>
  <c r="BG33" s="1"/>
  <c r="BC33"/>
  <c r="I33"/>
  <c r="H33"/>
  <c r="G33"/>
  <c r="K33"/>
  <c r="F33"/>
  <c r="J33"/>
  <c r="V34" i="3"/>
  <c r="U34" s="1"/>
  <c r="D34" s="1"/>
  <c r="C34" i="13"/>
  <c r="AB34"/>
  <c r="AX34"/>
  <c r="AW34" s="1"/>
  <c r="Y34"/>
  <c r="X34" s="1"/>
  <c r="AG33"/>
  <c r="AF33"/>
  <c r="AJ33"/>
  <c r="AE33"/>
  <c r="AI33"/>
  <c r="AH33"/>
  <c r="B35" i="3"/>
  <c r="D25" i="8" l="1"/>
  <c r="D38"/>
  <c r="D26"/>
  <c r="D27"/>
  <c r="D36"/>
  <c r="D31"/>
  <c r="D37"/>
  <c r="D33"/>
  <c r="D30"/>
  <c r="D35"/>
  <c r="D32"/>
  <c r="D28"/>
  <c r="D34"/>
  <c r="CE254" i="13"/>
  <c r="DD33"/>
  <c r="DD106"/>
  <c r="DF106" s="1"/>
  <c r="DB107" s="1"/>
  <c r="CE69"/>
  <c r="BJ36"/>
  <c r="S24" i="15" s="1"/>
  <c r="DF366" i="13"/>
  <c r="DB367" s="1"/>
  <c r="CG180"/>
  <c r="CC181" s="1"/>
  <c r="BZ33"/>
  <c r="CB33" s="1"/>
  <c r="BW34" s="1"/>
  <c r="CG329"/>
  <c r="CC330" s="1"/>
  <c r="CS33"/>
  <c r="CU33" s="1"/>
  <c r="CP34" s="1"/>
  <c r="CY33"/>
  <c r="DA33" s="1"/>
  <c r="CV34" s="1"/>
  <c r="CG69"/>
  <c r="CC70" s="1"/>
  <c r="DF33"/>
  <c r="DB34" s="1"/>
  <c r="DF254"/>
  <c r="DB255" s="1"/>
  <c r="CG106"/>
  <c r="CC107" s="1"/>
  <c r="DF69"/>
  <c r="DB70" s="1"/>
  <c r="CG254"/>
  <c r="CC255" s="1"/>
  <c r="BT33"/>
  <c r="BV33" s="1"/>
  <c r="BQ34" s="1"/>
  <c r="DF329"/>
  <c r="DB330" s="1"/>
  <c r="CG33"/>
  <c r="CC34" s="1"/>
  <c r="DF180"/>
  <c r="DB181" s="1"/>
  <c r="CG440"/>
  <c r="CC441" s="1"/>
  <c r="DF403"/>
  <c r="DB404" s="1"/>
  <c r="DF440"/>
  <c r="DB441" s="1"/>
  <c r="BB144"/>
  <c r="BM144"/>
  <c r="CL144"/>
  <c r="BL182"/>
  <c r="CK182"/>
  <c r="CK331"/>
  <c r="BL331"/>
  <c r="CK368"/>
  <c r="BL368"/>
  <c r="BL256"/>
  <c r="CK256"/>
  <c r="BL219"/>
  <c r="CK219"/>
  <c r="CK108"/>
  <c r="BL108"/>
  <c r="CF70"/>
  <c r="CD70"/>
  <c r="BY70"/>
  <c r="BX70"/>
  <c r="BR70"/>
  <c r="BS70"/>
  <c r="CF144"/>
  <c r="BS144"/>
  <c r="BY144"/>
  <c r="CD144"/>
  <c r="BX144"/>
  <c r="BR144"/>
  <c r="DC367"/>
  <c r="DD367" s="1"/>
  <c r="CX367"/>
  <c r="CQ367"/>
  <c r="DE367"/>
  <c r="CR367"/>
  <c r="CW367"/>
  <c r="CX107"/>
  <c r="DC107"/>
  <c r="CQ107"/>
  <c r="CR107"/>
  <c r="CW107"/>
  <c r="DE107"/>
  <c r="CK35"/>
  <c r="BL35"/>
  <c r="BB404"/>
  <c r="CL404"/>
  <c r="BM404"/>
  <c r="BB441"/>
  <c r="CL441"/>
  <c r="BM441"/>
  <c r="BB70"/>
  <c r="BM70"/>
  <c r="CL70"/>
  <c r="DE34"/>
  <c r="CR34"/>
  <c r="CQ34"/>
  <c r="CW34"/>
  <c r="DC34"/>
  <c r="CX34"/>
  <c r="CW330"/>
  <c r="CR330"/>
  <c r="DC330"/>
  <c r="DD330" s="1"/>
  <c r="CQ330"/>
  <c r="CX330"/>
  <c r="DE330"/>
  <c r="CQ404"/>
  <c r="DC404"/>
  <c r="DD404" s="1"/>
  <c r="CW404"/>
  <c r="DE404"/>
  <c r="CX404"/>
  <c r="CR404"/>
  <c r="BS367"/>
  <c r="BX367"/>
  <c r="CF367"/>
  <c r="CD367"/>
  <c r="CE367" s="1"/>
  <c r="BR367"/>
  <c r="BY367"/>
  <c r="CE139"/>
  <c r="BX107"/>
  <c r="BR107"/>
  <c r="BS107"/>
  <c r="CD107"/>
  <c r="CE107" s="1"/>
  <c r="CF107"/>
  <c r="BY107"/>
  <c r="BB34"/>
  <c r="BM34"/>
  <c r="CL34"/>
  <c r="CK145"/>
  <c r="BL145"/>
  <c r="BB181"/>
  <c r="CL181"/>
  <c r="BM181"/>
  <c r="BB367"/>
  <c r="CL367"/>
  <c r="BM367"/>
  <c r="BB218"/>
  <c r="BM218"/>
  <c r="CL218"/>
  <c r="CK71"/>
  <c r="BL71"/>
  <c r="CD34"/>
  <c r="BX34"/>
  <c r="BY34"/>
  <c r="BS34"/>
  <c r="CF34"/>
  <c r="BR34"/>
  <c r="CW181"/>
  <c r="CX181"/>
  <c r="CQ181"/>
  <c r="DC181"/>
  <c r="DD181" s="1"/>
  <c r="CR181"/>
  <c r="DE181"/>
  <c r="CD330"/>
  <c r="BY330"/>
  <c r="CF330"/>
  <c r="BX330"/>
  <c r="BR330"/>
  <c r="BS330"/>
  <c r="BR404"/>
  <c r="BX404"/>
  <c r="BS404"/>
  <c r="BY404"/>
  <c r="CD404"/>
  <c r="CE404" s="1"/>
  <c r="CF404"/>
  <c r="DE441"/>
  <c r="CX441"/>
  <c r="CR441"/>
  <c r="CW441"/>
  <c r="CQ441"/>
  <c r="DC441"/>
  <c r="DD441" s="1"/>
  <c r="DF441" s="1"/>
  <c r="DB442" s="1"/>
  <c r="CF255"/>
  <c r="CD255"/>
  <c r="CE255" s="1"/>
  <c r="BY255"/>
  <c r="BX255"/>
  <c r="BS255"/>
  <c r="BR255"/>
  <c r="BS218"/>
  <c r="BR218"/>
  <c r="BX218"/>
  <c r="CD218"/>
  <c r="CE218" s="1"/>
  <c r="BY218"/>
  <c r="CF218"/>
  <c r="BB330"/>
  <c r="BC330" s="1"/>
  <c r="BM330"/>
  <c r="CL330"/>
  <c r="CK405"/>
  <c r="BL405"/>
  <c r="CK442"/>
  <c r="BL442"/>
  <c r="BB255"/>
  <c r="BD255" s="1"/>
  <c r="BG255" s="1"/>
  <c r="BM255"/>
  <c r="CL255"/>
  <c r="BB107"/>
  <c r="BM107"/>
  <c r="CL107"/>
  <c r="DE70"/>
  <c r="CQ70"/>
  <c r="CX70"/>
  <c r="CW70"/>
  <c r="DC70"/>
  <c r="DD70" s="1"/>
  <c r="DF70" s="1"/>
  <c r="DB71" s="1"/>
  <c r="CR70"/>
  <c r="DE144"/>
  <c r="CQ144"/>
  <c r="CR144"/>
  <c r="CW144"/>
  <c r="CX144"/>
  <c r="DC144"/>
  <c r="BY181"/>
  <c r="BS181"/>
  <c r="CF181"/>
  <c r="BR181"/>
  <c r="CD181"/>
  <c r="CE181" s="1"/>
  <c r="BX181"/>
  <c r="DB139"/>
  <c r="W65" i="15"/>
  <c r="CD441" i="13"/>
  <c r="CE441" s="1"/>
  <c r="CG441" s="1"/>
  <c r="CC442" s="1"/>
  <c r="CF441"/>
  <c r="BY441"/>
  <c r="BS441"/>
  <c r="BX441"/>
  <c r="BR441"/>
  <c r="CQ255"/>
  <c r="DE255"/>
  <c r="CR255"/>
  <c r="CX255"/>
  <c r="DC255"/>
  <c r="DD255" s="1"/>
  <c r="CW255"/>
  <c r="DC218"/>
  <c r="DD218" s="1"/>
  <c r="CQ218"/>
  <c r="CX218"/>
  <c r="DE218"/>
  <c r="CR218"/>
  <c r="CW218"/>
  <c r="G144"/>
  <c r="F144"/>
  <c r="K144"/>
  <c r="H144"/>
  <c r="J144"/>
  <c r="I144"/>
  <c r="BD330"/>
  <c r="BG330" s="1"/>
  <c r="I330"/>
  <c r="F330"/>
  <c r="J330"/>
  <c r="K330"/>
  <c r="G330"/>
  <c r="H330"/>
  <c r="Y405"/>
  <c r="X405" s="1"/>
  <c r="AB405"/>
  <c r="V465" i="3"/>
  <c r="U465" s="1"/>
  <c r="D465" s="1"/>
  <c r="C405" i="13"/>
  <c r="AX405"/>
  <c r="AW405" s="1"/>
  <c r="B466" i="3"/>
  <c r="AF404" i="13"/>
  <c r="AH404"/>
  <c r="AG404"/>
  <c r="AI404"/>
  <c r="AE404"/>
  <c r="AJ404"/>
  <c r="AH441"/>
  <c r="AE441"/>
  <c r="E23" i="5" s="1"/>
  <c r="AU23" s="1"/>
  <c r="AI441" i="13"/>
  <c r="AJ441"/>
  <c r="AF441"/>
  <c r="F23" i="5" s="1"/>
  <c r="AV23" s="1"/>
  <c r="AG441" i="13"/>
  <c r="AX442"/>
  <c r="AW442" s="1"/>
  <c r="C442"/>
  <c r="V508" i="3"/>
  <c r="U508" s="1"/>
  <c r="D508" s="1"/>
  <c r="Y442" i="13"/>
  <c r="X442" s="1"/>
  <c r="B509" i="3"/>
  <c r="AB442" i="13"/>
  <c r="BC255"/>
  <c r="K255"/>
  <c r="H255"/>
  <c r="F255"/>
  <c r="G255"/>
  <c r="I255"/>
  <c r="J255"/>
  <c r="BD107"/>
  <c r="BG107" s="1"/>
  <c r="BC107"/>
  <c r="AJ107"/>
  <c r="AF107"/>
  <c r="AH107"/>
  <c r="AE107"/>
  <c r="AI107"/>
  <c r="AG107"/>
  <c r="BC144"/>
  <c r="BD144"/>
  <c r="BG144" s="1"/>
  <c r="Y182"/>
  <c r="X182" s="1"/>
  <c r="C182"/>
  <c r="V206" i="3"/>
  <c r="U206" s="1"/>
  <c r="D206" s="1"/>
  <c r="AB182" i="13"/>
  <c r="B207" i="3"/>
  <c r="AX182" i="13"/>
  <c r="AW182" s="1"/>
  <c r="AX331"/>
  <c r="AW331" s="1"/>
  <c r="AB331"/>
  <c r="Y331"/>
  <c r="X331" s="1"/>
  <c r="V379" i="3"/>
  <c r="U379" s="1"/>
  <c r="D379" s="1"/>
  <c r="C331" i="13"/>
  <c r="B380" i="3"/>
  <c r="AJ330" i="13"/>
  <c r="AG330"/>
  <c r="AE330"/>
  <c r="AF330"/>
  <c r="AI330"/>
  <c r="AH330"/>
  <c r="C368"/>
  <c r="AX368"/>
  <c r="AW368" s="1"/>
  <c r="B423" i="3"/>
  <c r="Y368" i="13"/>
  <c r="X368" s="1"/>
  <c r="V422" i="3"/>
  <c r="U422" s="1"/>
  <c r="D422" s="1"/>
  <c r="AB368" i="13"/>
  <c r="F441"/>
  <c r="G441"/>
  <c r="H441"/>
  <c r="K441"/>
  <c r="I441"/>
  <c r="J441"/>
  <c r="AB256"/>
  <c r="B293" i="3"/>
  <c r="C256" i="13"/>
  <c r="V292" i="3"/>
  <c r="U292" s="1"/>
  <c r="D292" s="1"/>
  <c r="AX256" i="13"/>
  <c r="AW256" s="1"/>
  <c r="Y256"/>
  <c r="X256" s="1"/>
  <c r="C219"/>
  <c r="V249" i="3"/>
  <c r="U249" s="1"/>
  <c r="D249" s="1"/>
  <c r="AB219" i="13"/>
  <c r="AX219"/>
  <c r="AW219" s="1"/>
  <c r="B250" i="3"/>
  <c r="Y219" i="13"/>
  <c r="X219" s="1"/>
  <c r="Y108"/>
  <c r="X108" s="1"/>
  <c r="B121" i="3"/>
  <c r="AB108" i="13"/>
  <c r="V120" i="3"/>
  <c r="U120" s="1"/>
  <c r="D120" s="1"/>
  <c r="AX108" i="13"/>
  <c r="AW108" s="1"/>
  <c r="C108"/>
  <c r="AF144"/>
  <c r="AI144"/>
  <c r="AG144"/>
  <c r="AE144"/>
  <c r="AJ144"/>
  <c r="AH144"/>
  <c r="AF181"/>
  <c r="AH181"/>
  <c r="AE181"/>
  <c r="AJ181"/>
  <c r="AG181"/>
  <c r="AI181"/>
  <c r="BD404"/>
  <c r="BG404" s="1"/>
  <c r="BC404"/>
  <c r="AJ367"/>
  <c r="AG367"/>
  <c r="AE367"/>
  <c r="AF367"/>
  <c r="AH367"/>
  <c r="AI367"/>
  <c r="G367"/>
  <c r="I367"/>
  <c r="F367"/>
  <c r="K367"/>
  <c r="J367"/>
  <c r="H367"/>
  <c r="BC441"/>
  <c r="BD441"/>
  <c r="BG441" s="1"/>
  <c r="AE255"/>
  <c r="AH255"/>
  <c r="AG255"/>
  <c r="AJ255"/>
  <c r="AF255"/>
  <c r="AI255"/>
  <c r="G218"/>
  <c r="F218"/>
  <c r="K218"/>
  <c r="H218"/>
  <c r="J218"/>
  <c r="I218"/>
  <c r="H107"/>
  <c r="J107"/>
  <c r="G107"/>
  <c r="I107"/>
  <c r="F107"/>
  <c r="K107"/>
  <c r="BD70"/>
  <c r="BG70" s="1"/>
  <c r="BC70"/>
  <c r="AE70"/>
  <c r="AF70"/>
  <c r="AJ70"/>
  <c r="AG70"/>
  <c r="AH70"/>
  <c r="AI70"/>
  <c r="C145"/>
  <c r="B164" i="3"/>
  <c r="AX145" i="13"/>
  <c r="AW145" s="1"/>
  <c r="AB145"/>
  <c r="Y145"/>
  <c r="X145" s="1"/>
  <c r="V163" i="3"/>
  <c r="U163" s="1"/>
  <c r="D163" s="1"/>
  <c r="BD181" i="13"/>
  <c r="BG181" s="1"/>
  <c r="BC181"/>
  <c r="G181"/>
  <c r="I181"/>
  <c r="K181"/>
  <c r="H181"/>
  <c r="J181"/>
  <c r="F181"/>
  <c r="G404"/>
  <c r="I404"/>
  <c r="F404"/>
  <c r="K404"/>
  <c r="J404"/>
  <c r="H404"/>
  <c r="BC367"/>
  <c r="BD367"/>
  <c r="BG367" s="1"/>
  <c r="AJ218"/>
  <c r="AG218"/>
  <c r="AF218"/>
  <c r="AH218"/>
  <c r="AI218"/>
  <c r="AE218"/>
  <c r="BD218"/>
  <c r="BG218" s="1"/>
  <c r="BC218"/>
  <c r="AB71"/>
  <c r="B78" i="3"/>
  <c r="C71" i="13"/>
  <c r="V77" i="3"/>
  <c r="U77" s="1"/>
  <c r="D77" s="1"/>
  <c r="AX71" i="13"/>
  <c r="AW71" s="1"/>
  <c r="Y71"/>
  <c r="X71" s="1"/>
  <c r="G70"/>
  <c r="I70"/>
  <c r="K70"/>
  <c r="H70"/>
  <c r="J70"/>
  <c r="F70"/>
  <c r="N7" i="4"/>
  <c r="BD7" s="1"/>
  <c r="B12"/>
  <c r="AR12" s="1"/>
  <c r="B11"/>
  <c r="AR11" s="1"/>
  <c r="B8"/>
  <c r="AR8" s="1"/>
  <c r="N11"/>
  <c r="BD11" s="1"/>
  <c r="G8"/>
  <c r="AW8" s="1"/>
  <c r="M8"/>
  <c r="BC8" s="1"/>
  <c r="X10"/>
  <c r="BN10" s="1"/>
  <c r="H12"/>
  <c r="AX12" s="1"/>
  <c r="I10"/>
  <c r="AY10" s="1"/>
  <c r="Q10"/>
  <c r="BG10" s="1"/>
  <c r="J7"/>
  <c r="AZ7" s="1"/>
  <c r="S12"/>
  <c r="BI12" s="1"/>
  <c r="P7"/>
  <c r="BF7" s="1"/>
  <c r="I9"/>
  <c r="AY9" s="1"/>
  <c r="R12"/>
  <c r="O8"/>
  <c r="BE8" s="1"/>
  <c r="W10"/>
  <c r="BM10" s="1"/>
  <c r="F8"/>
  <c r="AV8" s="1"/>
  <c r="W9"/>
  <c r="BM9" s="1"/>
  <c r="B9"/>
  <c r="AR9" s="1"/>
  <c r="X8"/>
  <c r="BN8" s="1"/>
  <c r="S7"/>
  <c r="BI7" s="1"/>
  <c r="W11"/>
  <c r="BM11" s="1"/>
  <c r="E9"/>
  <c r="AU9" s="1"/>
  <c r="G6"/>
  <c r="G7"/>
  <c r="AW7" s="1"/>
  <c r="R9"/>
  <c r="O11"/>
  <c r="BE11" s="1"/>
  <c r="G9"/>
  <c r="AW9" s="1"/>
  <c r="N12"/>
  <c r="BD12" s="1"/>
  <c r="P10"/>
  <c r="BF10" s="1"/>
  <c r="R11"/>
  <c r="E11"/>
  <c r="AU11" s="1"/>
  <c r="N9"/>
  <c r="BD9" s="1"/>
  <c r="M6"/>
  <c r="J10"/>
  <c r="AZ10" s="1"/>
  <c r="X12"/>
  <c r="BN12" s="1"/>
  <c r="E7"/>
  <c r="AU7" s="1"/>
  <c r="Q11"/>
  <c r="BG11" s="1"/>
  <c r="B10"/>
  <c r="AR10" s="1"/>
  <c r="W12"/>
  <c r="BM12" s="1"/>
  <c r="N10"/>
  <c r="BD10" s="1"/>
  <c r="I12"/>
  <c r="AY12" s="1"/>
  <c r="H11"/>
  <c r="AX11" s="1"/>
  <c r="G11"/>
  <c r="AW11" s="1"/>
  <c r="O12"/>
  <c r="BE12" s="1"/>
  <c r="T8"/>
  <c r="BJ8" s="1"/>
  <c r="Q12"/>
  <c r="BG12" s="1"/>
  <c r="P11"/>
  <c r="BF11" s="1"/>
  <c r="N6"/>
  <c r="W8"/>
  <c r="BM8" s="1"/>
  <c r="X11"/>
  <c r="BN11" s="1"/>
  <c r="J6"/>
  <c r="Q8"/>
  <c r="BG8" s="1"/>
  <c r="H6"/>
  <c r="M7"/>
  <c r="BC7" s="1"/>
  <c r="F9"/>
  <c r="AV9" s="1"/>
  <c r="P6"/>
  <c r="F7"/>
  <c r="AV7" s="1"/>
  <c r="R8"/>
  <c r="E12"/>
  <c r="AU12" s="1"/>
  <c r="M9"/>
  <c r="BC9" s="1"/>
  <c r="I8"/>
  <c r="AY8" s="1"/>
  <c r="W6"/>
  <c r="O9"/>
  <c r="BE9" s="1"/>
  <c r="I11"/>
  <c r="AY11" s="1"/>
  <c r="X6"/>
  <c r="BN6" s="1"/>
  <c r="J9"/>
  <c r="AZ9" s="1"/>
  <c r="H9"/>
  <c r="AX9" s="1"/>
  <c r="I7"/>
  <c r="AY7" s="1"/>
  <c r="I6"/>
  <c r="R10"/>
  <c r="E6"/>
  <c r="F11"/>
  <c r="AV11" s="1"/>
  <c r="T11"/>
  <c r="BJ11" s="1"/>
  <c r="N8"/>
  <c r="BD8" s="1"/>
  <c r="Q9"/>
  <c r="BG9" s="1"/>
  <c r="J12"/>
  <c r="AZ12" s="1"/>
  <c r="F12"/>
  <c r="AV12" s="1"/>
  <c r="P8"/>
  <c r="BF8" s="1"/>
  <c r="G12"/>
  <c r="AW12" s="1"/>
  <c r="O10"/>
  <c r="BE10" s="1"/>
  <c r="S11"/>
  <c r="BI11" s="1"/>
  <c r="H7"/>
  <c r="AX7" s="1"/>
  <c r="H10"/>
  <c r="AX10" s="1"/>
  <c r="B7"/>
  <c r="AR7" s="1"/>
  <c r="S10"/>
  <c r="BI10" s="1"/>
  <c r="M10"/>
  <c r="BC10" s="1"/>
  <c r="X9"/>
  <c r="BN9" s="1"/>
  <c r="R7"/>
  <c r="P12"/>
  <c r="BF12" s="1"/>
  <c r="S9"/>
  <c r="BI9" s="1"/>
  <c r="S8"/>
  <c r="BI8" s="1"/>
  <c r="M12"/>
  <c r="BC12" s="1"/>
  <c r="X7"/>
  <c r="BN7" s="1"/>
  <c r="F10"/>
  <c r="AV10" s="1"/>
  <c r="W7"/>
  <c r="BM7" s="1"/>
  <c r="T12"/>
  <c r="BJ12" s="1"/>
  <c r="T10"/>
  <c r="BJ10" s="1"/>
  <c r="T9"/>
  <c r="BJ9" s="1"/>
  <c r="E8"/>
  <c r="AU8" s="1"/>
  <c r="Q6"/>
  <c r="J11"/>
  <c r="AZ11" s="1"/>
  <c r="E10"/>
  <c r="AU10" s="1"/>
  <c r="T6"/>
  <c r="O7"/>
  <c r="BE7" s="1"/>
  <c r="O6"/>
  <c r="B6"/>
  <c r="AR6" s="1"/>
  <c r="Q7"/>
  <c r="BG7" s="1"/>
  <c r="G10"/>
  <c r="AW10" s="1"/>
  <c r="T7"/>
  <c r="BJ7" s="1"/>
  <c r="H8"/>
  <c r="AX8" s="1"/>
  <c r="F6"/>
  <c r="J8"/>
  <c r="AZ8" s="1"/>
  <c r="M11"/>
  <c r="BC11" s="1"/>
  <c r="S6"/>
  <c r="H14"/>
  <c r="AX14" s="1"/>
  <c r="B13"/>
  <c r="AR13" s="1"/>
  <c r="M13"/>
  <c r="BC13" s="1"/>
  <c r="X13"/>
  <c r="BN13" s="1"/>
  <c r="H13"/>
  <c r="AX13" s="1"/>
  <c r="Q14"/>
  <c r="BG14" s="1"/>
  <c r="Q13"/>
  <c r="BG13" s="1"/>
  <c r="N13"/>
  <c r="BD13" s="1"/>
  <c r="W13"/>
  <c r="BM13" s="1"/>
  <c r="T14"/>
  <c r="BJ14" s="1"/>
  <c r="O13"/>
  <c r="BE13" s="1"/>
  <c r="J13"/>
  <c r="AZ13" s="1"/>
  <c r="G13"/>
  <c r="AW13" s="1"/>
  <c r="G14"/>
  <c r="AW14" s="1"/>
  <c r="R13"/>
  <c r="P13"/>
  <c r="BF13" s="1"/>
  <c r="O14"/>
  <c r="BE14" s="1"/>
  <c r="E13"/>
  <c r="AU13" s="1"/>
  <c r="F14"/>
  <c r="AV14" s="1"/>
  <c r="S13"/>
  <c r="BI13" s="1"/>
  <c r="T13"/>
  <c r="BJ13" s="1"/>
  <c r="F13"/>
  <c r="AV13" s="1"/>
  <c r="E14"/>
  <c r="AU14" s="1"/>
  <c r="N14"/>
  <c r="BD14" s="1"/>
  <c r="I13"/>
  <c r="AY13" s="1"/>
  <c r="F16"/>
  <c r="AV16" s="1"/>
  <c r="I14"/>
  <c r="AY14" s="1"/>
  <c r="B15"/>
  <c r="AR15" s="1"/>
  <c r="I16"/>
  <c r="AY16" s="1"/>
  <c r="G16"/>
  <c r="AW16" s="1"/>
  <c r="R14"/>
  <c r="Q16"/>
  <c r="BG16" s="1"/>
  <c r="B16"/>
  <c r="AR16" s="1"/>
  <c r="M15"/>
  <c r="BC15" s="1"/>
  <c r="P14"/>
  <c r="BF14" s="1"/>
  <c r="S14"/>
  <c r="BI14" s="1"/>
  <c r="X16"/>
  <c r="BN16" s="1"/>
  <c r="J15"/>
  <c r="AZ15" s="1"/>
  <c r="W14"/>
  <c r="BM14" s="1"/>
  <c r="O16"/>
  <c r="BE16" s="1"/>
  <c r="Q15"/>
  <c r="BG15" s="1"/>
  <c r="I15"/>
  <c r="AY15" s="1"/>
  <c r="F15"/>
  <c r="AV15" s="1"/>
  <c r="T15"/>
  <c r="BJ15" s="1"/>
  <c r="N18"/>
  <c r="BD18" s="1"/>
  <c r="P15"/>
  <c r="BF15" s="1"/>
  <c r="H16"/>
  <c r="AX16" s="1"/>
  <c r="H17"/>
  <c r="AX17" s="1"/>
  <c r="W17"/>
  <c r="BM17" s="1"/>
  <c r="J14"/>
  <c r="AZ14" s="1"/>
  <c r="P18"/>
  <c r="BF18" s="1"/>
  <c r="B17"/>
  <c r="AR17" s="1"/>
  <c r="J16"/>
  <c r="AZ16" s="1"/>
  <c r="R15"/>
  <c r="N16"/>
  <c r="BD16" s="1"/>
  <c r="H15"/>
  <c r="AX15" s="1"/>
  <c r="P9"/>
  <c r="BF9" s="1"/>
  <c r="S17"/>
  <c r="BI17" s="1"/>
  <c r="X14"/>
  <c r="BN14" s="1"/>
  <c r="N17"/>
  <c r="BD17" s="1"/>
  <c r="G17"/>
  <c r="AW17" s="1"/>
  <c r="S15"/>
  <c r="BI15" s="1"/>
  <c r="O15"/>
  <c r="BE15" s="1"/>
  <c r="M14"/>
  <c r="BC14" s="1"/>
  <c r="M17"/>
  <c r="BC17" s="1"/>
  <c r="G15"/>
  <c r="AW15" s="1"/>
  <c r="M16"/>
  <c r="BC16" s="1"/>
  <c r="M18"/>
  <c r="BC18" s="1"/>
  <c r="I18"/>
  <c r="AY18" s="1"/>
  <c r="W16"/>
  <c r="BM16" s="1"/>
  <c r="N15"/>
  <c r="BD15" s="1"/>
  <c r="J17"/>
  <c r="AZ17" s="1"/>
  <c r="O18"/>
  <c r="BE18" s="1"/>
  <c r="W15"/>
  <c r="BM15" s="1"/>
  <c r="T16"/>
  <c r="BJ16" s="1"/>
  <c r="I17"/>
  <c r="AY17" s="1"/>
  <c r="P17"/>
  <c r="BF17" s="1"/>
  <c r="O17"/>
  <c r="BE17" s="1"/>
  <c r="R16"/>
  <c r="G18"/>
  <c r="AW18" s="1"/>
  <c r="F17"/>
  <c r="AV17" s="1"/>
  <c r="B14"/>
  <c r="AR14" s="1"/>
  <c r="X17"/>
  <c r="BN17" s="1"/>
  <c r="X15"/>
  <c r="BN15" s="1"/>
  <c r="S16"/>
  <c r="BI16" s="1"/>
  <c r="E18"/>
  <c r="AU18" s="1"/>
  <c r="I19"/>
  <c r="AY19" s="1"/>
  <c r="R17"/>
  <c r="E16"/>
  <c r="AU16" s="1"/>
  <c r="E17"/>
  <c r="AU17" s="1"/>
  <c r="R18"/>
  <c r="B18"/>
  <c r="AR18" s="1"/>
  <c r="R19"/>
  <c r="J18"/>
  <c r="AZ18" s="1"/>
  <c r="F18"/>
  <c r="AV18" s="1"/>
  <c r="T17"/>
  <c r="BJ17" s="1"/>
  <c r="Q19"/>
  <c r="BG19" s="1"/>
  <c r="P16"/>
  <c r="BF16" s="1"/>
  <c r="Q18"/>
  <c r="BG18" s="1"/>
  <c r="H18"/>
  <c r="AX18" s="1"/>
  <c r="S18"/>
  <c r="BI18" s="1"/>
  <c r="T18"/>
  <c r="BJ18" s="1"/>
  <c r="E15"/>
  <c r="AU15" s="1"/>
  <c r="Q17"/>
  <c r="BG17" s="1"/>
  <c r="B19"/>
  <c r="AR19" s="1"/>
  <c r="J20"/>
  <c r="AZ20" s="1"/>
  <c r="I20"/>
  <c r="AY20" s="1"/>
  <c r="H19"/>
  <c r="AX19" s="1"/>
  <c r="P19"/>
  <c r="BF19" s="1"/>
  <c r="S20"/>
  <c r="BI20" s="1"/>
  <c r="R20"/>
  <c r="B20"/>
  <c r="AR20" s="1"/>
  <c r="H20"/>
  <c r="AX20" s="1"/>
  <c r="X20"/>
  <c r="BN20" s="1"/>
  <c r="J19"/>
  <c r="AZ19" s="1"/>
  <c r="G20"/>
  <c r="AW20" s="1"/>
  <c r="G19"/>
  <c r="AW19" s="1"/>
  <c r="N20"/>
  <c r="BD20" s="1"/>
  <c r="T19"/>
  <c r="BJ19" s="1"/>
  <c r="W18"/>
  <c r="BM18" s="1"/>
  <c r="E19"/>
  <c r="AU19" s="1"/>
  <c r="X18"/>
  <c r="BN18" s="1"/>
  <c r="O19"/>
  <c r="BE19" s="1"/>
  <c r="M20"/>
  <c r="BC20" s="1"/>
  <c r="E20"/>
  <c r="AU20" s="1"/>
  <c r="W20"/>
  <c r="BM20" s="1"/>
  <c r="F19"/>
  <c r="AV19" s="1"/>
  <c r="X19"/>
  <c r="BN19" s="1"/>
  <c r="P20"/>
  <c r="BF20" s="1"/>
  <c r="W19"/>
  <c r="BM19" s="1"/>
  <c r="M19"/>
  <c r="BC19" s="1"/>
  <c r="F20"/>
  <c r="AV20" s="1"/>
  <c r="O20"/>
  <c r="BE20" s="1"/>
  <c r="T20"/>
  <c r="BJ20" s="1"/>
  <c r="S19"/>
  <c r="BI19" s="1"/>
  <c r="N19"/>
  <c r="BD19" s="1"/>
  <c r="X21"/>
  <c r="BN21" s="1"/>
  <c r="H22"/>
  <c r="AX22" s="1"/>
  <c r="E22"/>
  <c r="AU22" s="1"/>
  <c r="S21"/>
  <c r="BI21" s="1"/>
  <c r="X22"/>
  <c r="BN22" s="1"/>
  <c r="R21"/>
  <c r="J22"/>
  <c r="AZ22" s="1"/>
  <c r="F22"/>
  <c r="AV22" s="1"/>
  <c r="Q23"/>
  <c r="BG23" s="1"/>
  <c r="N22"/>
  <c r="BD22" s="1"/>
  <c r="P21"/>
  <c r="BF21" s="1"/>
  <c r="S22"/>
  <c r="BI22" s="1"/>
  <c r="N25"/>
  <c r="BD25" s="1"/>
  <c r="N26"/>
  <c r="BD26" s="1"/>
  <c r="B23"/>
  <c r="AR23" s="1"/>
  <c r="T26"/>
  <c r="BJ26" s="1"/>
  <c r="F25"/>
  <c r="AV25" s="1"/>
  <c r="F27"/>
  <c r="AV27" s="1"/>
  <c r="F24"/>
  <c r="AV24" s="1"/>
  <c r="G27"/>
  <c r="AW27" s="1"/>
  <c r="B27"/>
  <c r="AR27" s="1"/>
  <c r="N31"/>
  <c r="BD31" s="1"/>
  <c r="O28"/>
  <c r="BE28" s="1"/>
  <c r="B22"/>
  <c r="AR22" s="1"/>
  <c r="P24"/>
  <c r="BF24" s="1"/>
  <c r="W31"/>
  <c r="BM31" s="1"/>
  <c r="T33"/>
  <c r="P36"/>
  <c r="BF36" s="1"/>
  <c r="O21"/>
  <c r="BE21" s="1"/>
  <c r="H23"/>
  <c r="AX23" s="1"/>
  <c r="Q26"/>
  <c r="BG26" s="1"/>
  <c r="T30"/>
  <c r="BJ30" s="1"/>
  <c r="N28"/>
  <c r="BD28" s="1"/>
  <c r="H27"/>
  <c r="AX27" s="1"/>
  <c r="E23"/>
  <c r="AU23" s="1"/>
  <c r="J24"/>
  <c r="AZ24" s="1"/>
  <c r="H26"/>
  <c r="AX26" s="1"/>
  <c r="X23"/>
  <c r="BN23" s="1"/>
  <c r="Q33"/>
  <c r="BG33" s="1"/>
  <c r="E25"/>
  <c r="AU25" s="1"/>
  <c r="R33"/>
  <c r="N21"/>
  <c r="BD21" s="1"/>
  <c r="P32"/>
  <c r="BF32" s="1"/>
  <c r="J28"/>
  <c r="AZ28" s="1"/>
  <c r="H28"/>
  <c r="AX28" s="1"/>
  <c r="N27"/>
  <c r="BD27" s="1"/>
  <c r="H21"/>
  <c r="AX21" s="1"/>
  <c r="T32"/>
  <c r="W24"/>
  <c r="BM24" s="1"/>
  <c r="M21"/>
  <c r="BC21" s="1"/>
  <c r="N33"/>
  <c r="BD33" s="1"/>
  <c r="T34"/>
  <c r="S35"/>
  <c r="I24"/>
  <c r="AY24" s="1"/>
  <c r="O24"/>
  <c r="BE24" s="1"/>
  <c r="X26"/>
  <c r="BN26" s="1"/>
  <c r="T28"/>
  <c r="BJ28" s="1"/>
  <c r="S26"/>
  <c r="BI26" s="1"/>
  <c r="M22"/>
  <c r="BC22" s="1"/>
  <c r="E30"/>
  <c r="AU30" s="1"/>
  <c r="G22"/>
  <c r="AW22" s="1"/>
  <c r="F30"/>
  <c r="AV30" s="1"/>
  <c r="W28"/>
  <c r="BM28" s="1"/>
  <c r="J21"/>
  <c r="AZ21" s="1"/>
  <c r="X27"/>
  <c r="BN27" s="1"/>
  <c r="S36"/>
  <c r="N36"/>
  <c r="BD36" s="1"/>
  <c r="S27"/>
  <c r="BI27" s="1"/>
  <c r="M23"/>
  <c r="BC23" s="1"/>
  <c r="J29"/>
  <c r="AZ29" s="1"/>
  <c r="E21"/>
  <c r="AU21" s="1"/>
  <c r="O23"/>
  <c r="BE23" s="1"/>
  <c r="H30"/>
  <c r="AX30" s="1"/>
  <c r="Q34"/>
  <c r="BG34" s="1"/>
  <c r="X31"/>
  <c r="BN31" s="1"/>
  <c r="F26"/>
  <c r="AV26" s="1"/>
  <c r="B29"/>
  <c r="AR29" s="1"/>
  <c r="Q29"/>
  <c r="BG29" s="1"/>
  <c r="M29"/>
  <c r="BC29" s="1"/>
  <c r="Q35"/>
  <c r="BG35" s="1"/>
  <c r="M28"/>
  <c r="BC28" s="1"/>
  <c r="P23"/>
  <c r="BF23" s="1"/>
  <c r="H25"/>
  <c r="AX25" s="1"/>
  <c r="G21"/>
  <c r="AW21" s="1"/>
  <c r="W27"/>
  <c r="BM27" s="1"/>
  <c r="M35"/>
  <c r="BC35" s="1"/>
  <c r="S30"/>
  <c r="BI30" s="1"/>
  <c r="R34"/>
  <c r="S29"/>
  <c r="BI29" s="1"/>
  <c r="X25"/>
  <c r="BN25" s="1"/>
  <c r="I25"/>
  <c r="AY25" s="1"/>
  <c r="E24"/>
  <c r="AU24" s="1"/>
  <c r="W29"/>
  <c r="BM29" s="1"/>
  <c r="W25"/>
  <c r="BM25" s="1"/>
  <c r="M26"/>
  <c r="BC26" s="1"/>
  <c r="R27"/>
  <c r="N24"/>
  <c r="BD24" s="1"/>
  <c r="O30"/>
  <c r="BE30" s="1"/>
  <c r="O35"/>
  <c r="BE35" s="1"/>
  <c r="T23"/>
  <c r="BJ23" s="1"/>
  <c r="R25"/>
  <c r="P25"/>
  <c r="BF25" s="1"/>
  <c r="R35"/>
  <c r="T24"/>
  <c r="BJ24" s="1"/>
  <c r="N30"/>
  <c r="BD30" s="1"/>
  <c r="R22"/>
  <c r="O26"/>
  <c r="BE26" s="1"/>
  <c r="R36"/>
  <c r="N23"/>
  <c r="BD23" s="1"/>
  <c r="X24"/>
  <c r="BN24" s="1"/>
  <c r="I26"/>
  <c r="AY26" s="1"/>
  <c r="B31"/>
  <c r="AR31" s="1"/>
  <c r="O32"/>
  <c r="BE32" s="1"/>
  <c r="J25"/>
  <c r="AZ25" s="1"/>
  <c r="R28"/>
  <c r="T25"/>
  <c r="BJ25" s="1"/>
  <c r="T29"/>
  <c r="BJ29" s="1"/>
  <c r="J27"/>
  <c r="AZ27" s="1"/>
  <c r="O33"/>
  <c r="BE33" s="1"/>
  <c r="N35"/>
  <c r="BD35" s="1"/>
  <c r="Q21"/>
  <c r="BG21" s="1"/>
  <c r="S32"/>
  <c r="BI32" s="1"/>
  <c r="W26"/>
  <c r="BM26" s="1"/>
  <c r="N34"/>
  <c r="BD34" s="1"/>
  <c r="Q27"/>
  <c r="BG27" s="1"/>
  <c r="H24"/>
  <c r="AX24" s="1"/>
  <c r="Q25"/>
  <c r="BG25" s="1"/>
  <c r="M30"/>
  <c r="BC30" s="1"/>
  <c r="I21"/>
  <c r="AY21" s="1"/>
  <c r="T22"/>
  <c r="BJ22" s="1"/>
  <c r="G25"/>
  <c r="AW25" s="1"/>
  <c r="B30"/>
  <c r="AR30" s="1"/>
  <c r="X29"/>
  <c r="BN29" s="1"/>
  <c r="O31"/>
  <c r="BE31" s="1"/>
  <c r="P29"/>
  <c r="BF29" s="1"/>
  <c r="E26"/>
  <c r="AU26" s="1"/>
  <c r="S33"/>
  <c r="T21"/>
  <c r="BJ21" s="1"/>
  <c r="Q24"/>
  <c r="BG24" s="1"/>
  <c r="J23"/>
  <c r="AZ23" s="1"/>
  <c r="P26"/>
  <c r="BF26" s="1"/>
  <c r="F29"/>
  <c r="AV29" s="1"/>
  <c r="Q30"/>
  <c r="BG30" s="1"/>
  <c r="R32"/>
  <c r="N32"/>
  <c r="BD32" s="1"/>
  <c r="Q28"/>
  <c r="BG28" s="1"/>
  <c r="P28"/>
  <c r="BF28" s="1"/>
  <c r="M32"/>
  <c r="BC32" s="1"/>
  <c r="O36"/>
  <c r="BE36" s="1"/>
  <c r="Q32"/>
  <c r="BG32" s="1"/>
  <c r="P33"/>
  <c r="BF33" s="1"/>
  <c r="X28"/>
  <c r="BN28" s="1"/>
  <c r="T31"/>
  <c r="BJ31" s="1"/>
  <c r="B24"/>
  <c r="AR24" s="1"/>
  <c r="I29"/>
  <c r="AY29" s="1"/>
  <c r="I22"/>
  <c r="AY22" s="1"/>
  <c r="R23"/>
  <c r="T36"/>
  <c r="H29"/>
  <c r="AX29" s="1"/>
  <c r="O22"/>
  <c r="BE22" s="1"/>
  <c r="P31"/>
  <c r="BF31" s="1"/>
  <c r="R26"/>
  <c r="B21"/>
  <c r="AR21" s="1"/>
  <c r="G30"/>
  <c r="AW30" s="1"/>
  <c r="O27"/>
  <c r="BE27" s="1"/>
  <c r="M27"/>
  <c r="BC27" s="1"/>
  <c r="G24"/>
  <c r="AW24" s="1"/>
  <c r="Q22"/>
  <c r="BG22" s="1"/>
  <c r="G29"/>
  <c r="AW29" s="1"/>
  <c r="P30"/>
  <c r="BF30" s="1"/>
  <c r="J26"/>
  <c r="AZ26" s="1"/>
  <c r="S25"/>
  <c r="BI25" s="1"/>
  <c r="B25"/>
  <c r="AR25" s="1"/>
  <c r="Q20"/>
  <c r="BG20" s="1"/>
  <c r="S23"/>
  <c r="BI23" s="1"/>
  <c r="S28"/>
  <c r="BI28" s="1"/>
  <c r="W21"/>
  <c r="BM21" s="1"/>
  <c r="I27"/>
  <c r="AY27" s="1"/>
  <c r="I23"/>
  <c r="AY23" s="1"/>
  <c r="T35"/>
  <c r="O29"/>
  <c r="BE29" s="1"/>
  <c r="P35"/>
  <c r="BF35" s="1"/>
  <c r="F28"/>
  <c r="AV28" s="1"/>
  <c r="R24"/>
  <c r="M36"/>
  <c r="BC36" s="1"/>
  <c r="W22"/>
  <c r="BM22" s="1"/>
  <c r="E28"/>
  <c r="AU28" s="1"/>
  <c r="G28"/>
  <c r="AW28" s="1"/>
  <c r="E29"/>
  <c r="AU29" s="1"/>
  <c r="F21"/>
  <c r="AV21" s="1"/>
  <c r="R31"/>
  <c r="J30"/>
  <c r="AZ30" s="1"/>
  <c r="R30"/>
  <c r="B26"/>
  <c r="AR26" s="1"/>
  <c r="M33"/>
  <c r="BC33" s="1"/>
  <c r="Q31"/>
  <c r="BG31" s="1"/>
  <c r="B28"/>
  <c r="AR28" s="1"/>
  <c r="I28"/>
  <c r="AY28" s="1"/>
  <c r="W30"/>
  <c r="BM30" s="1"/>
  <c r="G23"/>
  <c r="AW23" s="1"/>
  <c r="W23"/>
  <c r="BM23" s="1"/>
  <c r="N29"/>
  <c r="BD29" s="1"/>
  <c r="R29"/>
  <c r="O25"/>
  <c r="BE25" s="1"/>
  <c r="G26"/>
  <c r="AW26" s="1"/>
  <c r="M24"/>
  <c r="BC24" s="1"/>
  <c r="M25"/>
  <c r="BC25" s="1"/>
  <c r="P34"/>
  <c r="BF34" s="1"/>
  <c r="T27"/>
  <c r="BJ27" s="1"/>
  <c r="P27"/>
  <c r="BF27" s="1"/>
  <c r="F23"/>
  <c r="AV23" s="1"/>
  <c r="Q36"/>
  <c r="BG36" s="1"/>
  <c r="M34"/>
  <c r="BC34" s="1"/>
  <c r="I30"/>
  <c r="AY30" s="1"/>
  <c r="P22"/>
  <c r="BF22" s="1"/>
  <c r="S24"/>
  <c r="BI24" s="1"/>
  <c r="AK33" i="13"/>
  <c r="AU33" s="1"/>
  <c r="AC34" s="1"/>
  <c r="M33"/>
  <c r="W33" s="1"/>
  <c r="E34" s="1"/>
  <c r="AL33"/>
  <c r="AV33" s="1"/>
  <c r="AD34" s="1"/>
  <c r="L33"/>
  <c r="V33" s="1"/>
  <c r="D34" s="1"/>
  <c r="F34"/>
  <c r="J34"/>
  <c r="I34"/>
  <c r="H34"/>
  <c r="G34"/>
  <c r="K34"/>
  <c r="V35" i="3"/>
  <c r="U35" s="1"/>
  <c r="D35" s="1"/>
  <c r="C35" i="13"/>
  <c r="AB35"/>
  <c r="AX35"/>
  <c r="AW35" s="1"/>
  <c r="Y35"/>
  <c r="X35" s="1"/>
  <c r="BC34"/>
  <c r="BD34"/>
  <c r="BG34" s="1"/>
  <c r="AH34"/>
  <c r="AG34"/>
  <c r="AF34"/>
  <c r="AJ34"/>
  <c r="AE34"/>
  <c r="AI34"/>
  <c r="BJ32" i="4"/>
  <c r="B36" i="3"/>
  <c r="DF181" i="13" l="1"/>
  <c r="DB182" s="1"/>
  <c r="BT34"/>
  <c r="BV34" s="1"/>
  <c r="BQ35" s="1"/>
  <c r="DF255"/>
  <c r="DB256" s="1"/>
  <c r="DD107"/>
  <c r="S23" i="15"/>
  <c r="J25" i="8"/>
  <c r="J26" s="1"/>
  <c r="J27" s="1"/>
  <c r="J28" s="1"/>
  <c r="J29" s="1"/>
  <c r="J30" s="1"/>
  <c r="J31" s="1"/>
  <c r="J32" s="1"/>
  <c r="J33" s="1"/>
  <c r="J34" s="1"/>
  <c r="J35" s="1"/>
  <c r="J36" s="1"/>
  <c r="J37" s="1"/>
  <c r="J38" s="1"/>
  <c r="J39" s="1"/>
  <c r="N25"/>
  <c r="N26" s="1"/>
  <c r="N27" s="1"/>
  <c r="N28" s="1"/>
  <c r="N29" s="1"/>
  <c r="N30" s="1"/>
  <c r="N31" s="1"/>
  <c r="N32" s="1"/>
  <c r="N33" s="1"/>
  <c r="N34" s="1"/>
  <c r="N35" s="1"/>
  <c r="N36" s="1"/>
  <c r="N37" s="1"/>
  <c r="N38" s="1"/>
  <c r="N39" s="1"/>
  <c r="I25"/>
  <c r="I26" s="1"/>
  <c r="I27" s="1"/>
  <c r="I28" s="1"/>
  <c r="I29" s="1"/>
  <c r="I30" s="1"/>
  <c r="I31" s="1"/>
  <c r="I32" s="1"/>
  <c r="I33" s="1"/>
  <c r="I34" s="1"/>
  <c r="I35" s="1"/>
  <c r="I36" s="1"/>
  <c r="I37" s="1"/>
  <c r="I38" s="1"/>
  <c r="I39" s="1"/>
  <c r="K25"/>
  <c r="K26" s="1"/>
  <c r="K27" s="1"/>
  <c r="K28" s="1"/>
  <c r="K29" s="1"/>
  <c r="K30" s="1"/>
  <c r="K31" s="1"/>
  <c r="K32" s="1"/>
  <c r="K33" s="1"/>
  <c r="K34" s="1"/>
  <c r="K35" s="1"/>
  <c r="K36" s="1"/>
  <c r="K37" s="1"/>
  <c r="K38" s="1"/>
  <c r="K39" s="1"/>
  <c r="L25"/>
  <c r="L26" s="1"/>
  <c r="L27" s="1"/>
  <c r="L28" s="1"/>
  <c r="L29" s="1"/>
  <c r="L30" s="1"/>
  <c r="L31" s="1"/>
  <c r="L32" s="1"/>
  <c r="L33" s="1"/>
  <c r="L34" s="1"/>
  <c r="L35" s="1"/>
  <c r="L36" s="1"/>
  <c r="L37" s="1"/>
  <c r="L38" s="1"/>
  <c r="L39" s="1"/>
  <c r="M25"/>
  <c r="M26" s="1"/>
  <c r="M27" s="1"/>
  <c r="M28" s="1"/>
  <c r="M29" s="1"/>
  <c r="M30" s="1"/>
  <c r="M31" s="1"/>
  <c r="M32" s="1"/>
  <c r="M33" s="1"/>
  <c r="M34" s="1"/>
  <c r="M35" s="1"/>
  <c r="M36" s="1"/>
  <c r="M37" s="1"/>
  <c r="M38" s="1"/>
  <c r="M39" s="1"/>
  <c r="P25"/>
  <c r="P26" s="1"/>
  <c r="P27" s="1"/>
  <c r="P28" s="1"/>
  <c r="P29" s="1"/>
  <c r="P30" s="1"/>
  <c r="P31" s="1"/>
  <c r="P32" s="1"/>
  <c r="P33" s="1"/>
  <c r="P34" s="1"/>
  <c r="P35" s="1"/>
  <c r="P36" s="1"/>
  <c r="P37" s="1"/>
  <c r="P38" s="1"/>
  <c r="P39" s="1"/>
  <c r="U25" i="15"/>
  <c r="U64"/>
  <c r="S65"/>
  <c r="W63"/>
  <c r="S26"/>
  <c r="W24"/>
  <c r="BZ34" i="13"/>
  <c r="CB34" s="1"/>
  <c r="BW35" s="1"/>
  <c r="CG107"/>
  <c r="CC108" s="1"/>
  <c r="CG367"/>
  <c r="CC368" s="1"/>
  <c r="CE70"/>
  <c r="CG70" s="1"/>
  <c r="CC71" s="1"/>
  <c r="S25" i="15"/>
  <c r="U63"/>
  <c r="U23"/>
  <c r="W25"/>
  <c r="S64"/>
  <c r="U24"/>
  <c r="W64"/>
  <c r="U65"/>
  <c r="CE330" i="13"/>
  <c r="CG330" s="1"/>
  <c r="CC331" s="1"/>
  <c r="CE34"/>
  <c r="CG34" s="1"/>
  <c r="CC35" s="1"/>
  <c r="DD34"/>
  <c r="DF34" s="1"/>
  <c r="DB35" s="1"/>
  <c r="CY34"/>
  <c r="DA34" s="1"/>
  <c r="CV35" s="1"/>
  <c r="CG404"/>
  <c r="CC405" s="1"/>
  <c r="CS34"/>
  <c r="CU34" s="1"/>
  <c r="CP35" s="1"/>
  <c r="DF218"/>
  <c r="DB219" s="1"/>
  <c r="CG181"/>
  <c r="CC182" s="1"/>
  <c r="CG218"/>
  <c r="CC219" s="1"/>
  <c r="CG255"/>
  <c r="CC256" s="1"/>
  <c r="DF330"/>
  <c r="DB331" s="1"/>
  <c r="DF107"/>
  <c r="DB108" s="1"/>
  <c r="DF404"/>
  <c r="DB405" s="1"/>
  <c r="DF367"/>
  <c r="DB368" s="1"/>
  <c r="BL36"/>
  <c r="CK36"/>
  <c r="BL72"/>
  <c r="CK72"/>
  <c r="BB108"/>
  <c r="BD108" s="1"/>
  <c r="BG108" s="1"/>
  <c r="CL108"/>
  <c r="BM108"/>
  <c r="BB219"/>
  <c r="BM219"/>
  <c r="CL219"/>
  <c r="BB256"/>
  <c r="BM256"/>
  <c r="CL256"/>
  <c r="BB331"/>
  <c r="BD331" s="1"/>
  <c r="BG331" s="1"/>
  <c r="BM331"/>
  <c r="CL331"/>
  <c r="CF405"/>
  <c r="BY405"/>
  <c r="BR405"/>
  <c r="BS405"/>
  <c r="BX405"/>
  <c r="CD405"/>
  <c r="CR71"/>
  <c r="CW71"/>
  <c r="CQ71"/>
  <c r="CX71"/>
  <c r="DC71"/>
  <c r="DD71" s="1"/>
  <c r="DE71"/>
  <c r="CF35"/>
  <c r="BY35"/>
  <c r="CD35"/>
  <c r="BR35"/>
  <c r="BX35"/>
  <c r="BS35"/>
  <c r="CX219"/>
  <c r="CR219"/>
  <c r="CW219"/>
  <c r="DC219"/>
  <c r="CQ219"/>
  <c r="DE219"/>
  <c r="CF368"/>
  <c r="BR368"/>
  <c r="BY368"/>
  <c r="CD368"/>
  <c r="CE368" s="1"/>
  <c r="BX368"/>
  <c r="BS368"/>
  <c r="DC182"/>
  <c r="DD182" s="1"/>
  <c r="CQ182"/>
  <c r="DE182"/>
  <c r="CR182"/>
  <c r="CW182"/>
  <c r="CX182"/>
  <c r="BB368"/>
  <c r="BC368" s="1"/>
  <c r="CL368"/>
  <c r="BM368"/>
  <c r="BB182"/>
  <c r="CL182"/>
  <c r="BM182"/>
  <c r="BB442"/>
  <c r="CL442"/>
  <c r="BM442"/>
  <c r="CW442"/>
  <c r="CQ442"/>
  <c r="CX442"/>
  <c r="DC442"/>
  <c r="DD442" s="1"/>
  <c r="CR442"/>
  <c r="DE442"/>
  <c r="CD71"/>
  <c r="BR71"/>
  <c r="BX71"/>
  <c r="CF71"/>
  <c r="BY71"/>
  <c r="BS71"/>
  <c r="CW145"/>
  <c r="CR145"/>
  <c r="CX145"/>
  <c r="DE145"/>
  <c r="DC145"/>
  <c r="CQ145"/>
  <c r="DC108"/>
  <c r="DE108"/>
  <c r="CQ108"/>
  <c r="CW108"/>
  <c r="CR108"/>
  <c r="CX108"/>
  <c r="CF256"/>
  <c r="BX256"/>
  <c r="BR256"/>
  <c r="CD256"/>
  <c r="CE256" s="1"/>
  <c r="BY256"/>
  <c r="BS256"/>
  <c r="DC331"/>
  <c r="CR331"/>
  <c r="CQ331"/>
  <c r="CX331"/>
  <c r="DE331"/>
  <c r="CW331"/>
  <c r="BB71"/>
  <c r="CL71"/>
  <c r="BM71"/>
  <c r="BB145"/>
  <c r="BD145" s="1"/>
  <c r="BG145" s="1"/>
  <c r="BM145"/>
  <c r="CL145"/>
  <c r="CK146"/>
  <c r="BL146"/>
  <c r="CK109"/>
  <c r="BL109"/>
  <c r="BL257"/>
  <c r="CK257"/>
  <c r="CK332"/>
  <c r="BL332"/>
  <c r="CK406"/>
  <c r="BL406"/>
  <c r="CF442"/>
  <c r="BX442"/>
  <c r="BR442"/>
  <c r="BY442"/>
  <c r="CD442"/>
  <c r="CE442" s="1"/>
  <c r="CG442" s="1"/>
  <c r="CC443" s="1"/>
  <c r="BS442"/>
  <c r="CD145"/>
  <c r="BX145"/>
  <c r="BY145"/>
  <c r="CF145"/>
  <c r="BR145"/>
  <c r="BS145"/>
  <c r="CG139"/>
  <c r="U26" i="15"/>
  <c r="CD108" i="13"/>
  <c r="BR108"/>
  <c r="BS108"/>
  <c r="CF108"/>
  <c r="BX108"/>
  <c r="BY108"/>
  <c r="DC256"/>
  <c r="DD256" s="1"/>
  <c r="CW256"/>
  <c r="DE256"/>
  <c r="CQ256"/>
  <c r="CX256"/>
  <c r="CR256"/>
  <c r="CF331"/>
  <c r="CD331"/>
  <c r="BR331"/>
  <c r="BX331"/>
  <c r="BY331"/>
  <c r="BS331"/>
  <c r="BB35"/>
  <c r="BC35" s="1"/>
  <c r="CL35"/>
  <c r="BM35"/>
  <c r="BL220"/>
  <c r="CK220"/>
  <c r="CK369"/>
  <c r="BL369"/>
  <c r="CK183"/>
  <c r="BL183"/>
  <c r="CK443"/>
  <c r="BL443"/>
  <c r="BB405"/>
  <c r="BD405" s="1"/>
  <c r="BG405" s="1"/>
  <c r="CL405"/>
  <c r="BM405"/>
  <c r="DD139"/>
  <c r="S66" i="15"/>
  <c r="DC405" i="13"/>
  <c r="CR405"/>
  <c r="CW405"/>
  <c r="DE405"/>
  <c r="CX405"/>
  <c r="CQ405"/>
  <c r="CQ35"/>
  <c r="CX35"/>
  <c r="CR35"/>
  <c r="CW35"/>
  <c r="DC35"/>
  <c r="DD35" s="1"/>
  <c r="DE35"/>
  <c r="CF219"/>
  <c r="BS219"/>
  <c r="BR219"/>
  <c r="BY219"/>
  <c r="CD219"/>
  <c r="CE219" s="1"/>
  <c r="CG219" s="1"/>
  <c r="CC220" s="1"/>
  <c r="BX219"/>
  <c r="CW368"/>
  <c r="DC368"/>
  <c r="DD368" s="1"/>
  <c r="CR368"/>
  <c r="CX368"/>
  <c r="DE368"/>
  <c r="CQ368"/>
  <c r="CF182"/>
  <c r="BR182"/>
  <c r="BX182"/>
  <c r="BS182"/>
  <c r="BY182"/>
  <c r="CD182"/>
  <c r="D10" i="10"/>
  <c r="AE71" i="13"/>
  <c r="AJ71"/>
  <c r="AF71"/>
  <c r="AH71"/>
  <c r="AG71"/>
  <c r="AI71"/>
  <c r="AG108"/>
  <c r="AI108"/>
  <c r="AH108"/>
  <c r="AE108"/>
  <c r="AJ108"/>
  <c r="AF108"/>
  <c r="AX220"/>
  <c r="AW220" s="1"/>
  <c r="B251" i="3"/>
  <c r="AB220" i="13"/>
  <c r="Y220"/>
  <c r="X220" s="1"/>
  <c r="C220"/>
  <c r="V250" i="3"/>
  <c r="U250" s="1"/>
  <c r="D250" s="1"/>
  <c r="J219" i="13"/>
  <c r="F219"/>
  <c r="K219"/>
  <c r="H219"/>
  <c r="G219"/>
  <c r="I219"/>
  <c r="H256"/>
  <c r="I256"/>
  <c r="J256"/>
  <c r="K256"/>
  <c r="F256"/>
  <c r="G256"/>
  <c r="AX369"/>
  <c r="AW369" s="1"/>
  <c r="AB369"/>
  <c r="V423" i="3"/>
  <c r="U423" s="1"/>
  <c r="D423" s="1"/>
  <c r="C369" i="13"/>
  <c r="B424" i="3"/>
  <c r="Y369" i="13"/>
  <c r="X369" s="1"/>
  <c r="AB183"/>
  <c r="Y183"/>
  <c r="X183" s="1"/>
  <c r="V207" i="3"/>
  <c r="U207" s="1"/>
  <c r="D207" s="1"/>
  <c r="AX183" i="13"/>
  <c r="AW183" s="1"/>
  <c r="C183"/>
  <c r="B208" i="3"/>
  <c r="AB443" i="13"/>
  <c r="V509" i="3"/>
  <c r="U509" s="1"/>
  <c r="D509" s="1"/>
  <c r="AX443" i="13"/>
  <c r="AW443" s="1"/>
  <c r="Y443"/>
  <c r="X443" s="1"/>
  <c r="B510" i="3"/>
  <c r="C443" i="13"/>
  <c r="BC405"/>
  <c r="C72"/>
  <c r="V78" i="3"/>
  <c r="U78" s="1"/>
  <c r="D78" s="1"/>
  <c r="Y72" i="13"/>
  <c r="X72" s="1"/>
  <c r="B79" i="3"/>
  <c r="AB72" i="13"/>
  <c r="AX72"/>
  <c r="AW72" s="1"/>
  <c r="AF145"/>
  <c r="AG145"/>
  <c r="AI145"/>
  <c r="AH145"/>
  <c r="AE145"/>
  <c r="AJ145"/>
  <c r="BD219"/>
  <c r="BG219" s="1"/>
  <c r="BC219"/>
  <c r="BC256"/>
  <c r="BD256"/>
  <c r="BG256" s="1"/>
  <c r="BC331"/>
  <c r="F182"/>
  <c r="G182"/>
  <c r="H182"/>
  <c r="I182"/>
  <c r="J182"/>
  <c r="K182"/>
  <c r="AF442"/>
  <c r="F24" i="5" s="1"/>
  <c r="AV24" s="1"/>
  <c r="AH442" i="13"/>
  <c r="AG442"/>
  <c r="AI442"/>
  <c r="AE442"/>
  <c r="E24" i="5" s="1"/>
  <c r="AU24" s="1"/>
  <c r="AJ442" i="13"/>
  <c r="H442"/>
  <c r="I442"/>
  <c r="J442"/>
  <c r="K442"/>
  <c r="F442"/>
  <c r="G442"/>
  <c r="H405"/>
  <c r="F405"/>
  <c r="I405"/>
  <c r="J405"/>
  <c r="K405"/>
  <c r="G405"/>
  <c r="I71"/>
  <c r="J71"/>
  <c r="K71"/>
  <c r="F71"/>
  <c r="G71"/>
  <c r="H71"/>
  <c r="K145"/>
  <c r="J31" i="4" s="1"/>
  <c r="AZ31" s="1"/>
  <c r="H145" i="13"/>
  <c r="G31" i="4" s="1"/>
  <c r="AW31" s="1"/>
  <c r="G145" i="13"/>
  <c r="F31" i="4" s="1"/>
  <c r="AV31" s="1"/>
  <c r="I145" i="13"/>
  <c r="H31" i="4" s="1"/>
  <c r="AX31" s="1"/>
  <c r="J145" i="13"/>
  <c r="I31" i="4" s="1"/>
  <c r="AY31" s="1"/>
  <c r="F145" i="13"/>
  <c r="E31" i="4" s="1"/>
  <c r="AU31" s="1"/>
  <c r="AG219" i="13"/>
  <c r="AI219"/>
  <c r="AH219"/>
  <c r="AE219"/>
  <c r="AJ219"/>
  <c r="AF219"/>
  <c r="AI256"/>
  <c r="AJ256"/>
  <c r="AE256"/>
  <c r="AF256"/>
  <c r="AG256"/>
  <c r="AH256"/>
  <c r="K368"/>
  <c r="G368"/>
  <c r="H368"/>
  <c r="J368"/>
  <c r="I368"/>
  <c r="F368"/>
  <c r="H331"/>
  <c r="J331"/>
  <c r="F331"/>
  <c r="K331"/>
  <c r="G331"/>
  <c r="I331"/>
  <c r="BD182"/>
  <c r="BG182" s="1"/>
  <c r="BC182"/>
  <c r="BD442"/>
  <c r="BG442" s="1"/>
  <c r="BC442"/>
  <c r="L34"/>
  <c r="V34" s="1"/>
  <c r="D35" s="1"/>
  <c r="BD71"/>
  <c r="BG71" s="1"/>
  <c r="BC71"/>
  <c r="Y146"/>
  <c r="AX146"/>
  <c r="AW146" s="1"/>
  <c r="C146"/>
  <c r="AB146"/>
  <c r="B165" i="3"/>
  <c r="V164"/>
  <c r="U164" s="1"/>
  <c r="D164" s="1"/>
  <c r="G108" i="13"/>
  <c r="I108"/>
  <c r="J108"/>
  <c r="F108"/>
  <c r="K108"/>
  <c r="H108"/>
  <c r="AB109"/>
  <c r="B122" i="3"/>
  <c r="Y109" i="13"/>
  <c r="X109" s="1"/>
  <c r="AX109"/>
  <c r="AW109" s="1"/>
  <c r="C109"/>
  <c r="V121" i="3"/>
  <c r="U121" s="1"/>
  <c r="D121" s="1"/>
  <c r="AX257" i="13"/>
  <c r="AW257" s="1"/>
  <c r="V293" i="3"/>
  <c r="U293" s="1"/>
  <c r="D293" s="1"/>
  <c r="B294"/>
  <c r="Y257" i="13"/>
  <c r="X257" s="1"/>
  <c r="C257"/>
  <c r="AB257"/>
  <c r="AF368"/>
  <c r="AG368"/>
  <c r="AI368"/>
  <c r="AH368"/>
  <c r="AE368"/>
  <c r="AJ368"/>
  <c r="AX332"/>
  <c r="AW332" s="1"/>
  <c r="B381" i="3"/>
  <c r="AB332" i="13"/>
  <c r="C332"/>
  <c r="Y332"/>
  <c r="X332" s="1"/>
  <c r="V380" i="3"/>
  <c r="U380" s="1"/>
  <c r="D380" s="1"/>
  <c r="AI331" i="13"/>
  <c r="AE331"/>
  <c r="AJ331"/>
  <c r="AG331"/>
  <c r="AF331"/>
  <c r="AH331"/>
  <c r="AH182"/>
  <c r="AI182"/>
  <c r="AJ182"/>
  <c r="AE182"/>
  <c r="AF182"/>
  <c r="AG182"/>
  <c r="B467" i="3"/>
  <c r="C406" i="13"/>
  <c r="AB406"/>
  <c r="V466" i="3"/>
  <c r="U466" s="1"/>
  <c r="D466" s="1"/>
  <c r="Y406" i="13"/>
  <c r="X406" s="1"/>
  <c r="AX406"/>
  <c r="AW406" s="1"/>
  <c r="AF405"/>
  <c r="AI405"/>
  <c r="AG405"/>
  <c r="AH405"/>
  <c r="AE405"/>
  <c r="AJ405"/>
  <c r="BH30" i="4"/>
  <c r="BH31"/>
  <c r="BH26"/>
  <c r="BH32"/>
  <c r="BH28"/>
  <c r="BH25"/>
  <c r="BH19"/>
  <c r="BH15"/>
  <c r="BE6"/>
  <c r="O37"/>
  <c r="C9" i="7" s="1"/>
  <c r="AU6" i="4"/>
  <c r="AZ6"/>
  <c r="BH9"/>
  <c r="BH33"/>
  <c r="BH20"/>
  <c r="BH13"/>
  <c r="BJ6"/>
  <c r="T37"/>
  <c r="L27" i="10" s="1"/>
  <c r="BM6" i="4"/>
  <c r="BF6"/>
  <c r="BF37" s="1"/>
  <c r="P37"/>
  <c r="B43" i="10" s="1"/>
  <c r="BD6" i="4"/>
  <c r="BD37" s="1"/>
  <c r="N37"/>
  <c r="BH11"/>
  <c r="BH24"/>
  <c r="BH27"/>
  <c r="BH21"/>
  <c r="BH18"/>
  <c r="BH16"/>
  <c r="BI6"/>
  <c r="S37"/>
  <c r="AV6"/>
  <c r="BG6"/>
  <c r="BG37" s="1"/>
  <c r="Q37"/>
  <c r="C43" i="10" s="1"/>
  <c r="BH7" i="4"/>
  <c r="AY6"/>
  <c r="AX6"/>
  <c r="BC6"/>
  <c r="BC37" s="1"/>
  <c r="M37"/>
  <c r="AW6"/>
  <c r="BH12"/>
  <c r="BH29"/>
  <c r="BH23"/>
  <c r="BH36"/>
  <c r="BH22"/>
  <c r="BH35"/>
  <c r="BH34"/>
  <c r="BH17"/>
  <c r="BH14"/>
  <c r="BH10"/>
  <c r="BH8"/>
  <c r="BH6"/>
  <c r="R37"/>
  <c r="B16" i="10" s="1"/>
  <c r="E16" s="1"/>
  <c r="AL34" i="13"/>
  <c r="AV34" s="1"/>
  <c r="AD35" s="1"/>
  <c r="AK34"/>
  <c r="AU34" s="1"/>
  <c r="AC35" s="1"/>
  <c r="M34"/>
  <c r="W34" s="1"/>
  <c r="E35" s="1"/>
  <c r="AF35"/>
  <c r="AJ35"/>
  <c r="AE35"/>
  <c r="AI35"/>
  <c r="AH35"/>
  <c r="AG35"/>
  <c r="V36" i="3"/>
  <c r="U36" s="1"/>
  <c r="D36" s="1"/>
  <c r="Y36" i="13"/>
  <c r="AB36"/>
  <c r="X36"/>
  <c r="X37" s="1"/>
  <c r="G17" i="12" s="1"/>
  <c r="V60" i="16" s="1"/>
  <c r="AX36" i="13"/>
  <c r="AW36" s="1"/>
  <c r="AW37" s="1"/>
  <c r="H17" i="12" s="1"/>
  <c r="X60" i="16" s="1"/>
  <c r="C36" i="13"/>
  <c r="H35"/>
  <c r="G35"/>
  <c r="K35"/>
  <c r="F35"/>
  <c r="J35"/>
  <c r="I35"/>
  <c r="BJ33" i="4"/>
  <c r="BI33"/>
  <c r="DD219" i="13" l="1"/>
  <c r="CE71"/>
  <c r="L26" i="10"/>
  <c r="M26" s="1"/>
  <c r="D30" i="9"/>
  <c r="BD368" i="13"/>
  <c r="BG368" s="1"/>
  <c r="BC108"/>
  <c r="CE405"/>
  <c r="CG405" s="1"/>
  <c r="CC406" s="1"/>
  <c r="BD35"/>
  <c r="BG35" s="1"/>
  <c r="BC145"/>
  <c r="CE182"/>
  <c r="CG182" s="1"/>
  <c r="CC183" s="1"/>
  <c r="DF182"/>
  <c r="DB183" s="1"/>
  <c r="CE35"/>
  <c r="CG35" s="1"/>
  <c r="CC36" s="1"/>
  <c r="CE108"/>
  <c r="DD331"/>
  <c r="DD108"/>
  <c r="DF108" s="1"/>
  <c r="DB109" s="1"/>
  <c r="CG368"/>
  <c r="CC369" s="1"/>
  <c r="DF219"/>
  <c r="DB220" s="1"/>
  <c r="DF368"/>
  <c r="DB369" s="1"/>
  <c r="DF71"/>
  <c r="DB72" s="1"/>
  <c r="CE331"/>
  <c r="CG331" s="1"/>
  <c r="CC332" s="1"/>
  <c r="CG256"/>
  <c r="CC257" s="1"/>
  <c r="DD405"/>
  <c r="DF405" s="1"/>
  <c r="DB406" s="1"/>
  <c r="DF256"/>
  <c r="DB257" s="1"/>
  <c r="CY35"/>
  <c r="DA35" s="1"/>
  <c r="CV36" s="1"/>
  <c r="DF35"/>
  <c r="DB36" s="1"/>
  <c r="CS35"/>
  <c r="CU35" s="1"/>
  <c r="CP36" s="1"/>
  <c r="CG108"/>
  <c r="CC109" s="1"/>
  <c r="DF331"/>
  <c r="DB332" s="1"/>
  <c r="CG71"/>
  <c r="CC72" s="1"/>
  <c r="BT35"/>
  <c r="BV35" s="1"/>
  <c r="BQ36" s="1"/>
  <c r="DF442"/>
  <c r="DB443" s="1"/>
  <c r="BZ35"/>
  <c r="CB35" s="1"/>
  <c r="BW36" s="1"/>
  <c r="BB406"/>
  <c r="CL406"/>
  <c r="BM406"/>
  <c r="BB332"/>
  <c r="BM332"/>
  <c r="CL332"/>
  <c r="CK333"/>
  <c r="BL333"/>
  <c r="BB257"/>
  <c r="BM257"/>
  <c r="CL257"/>
  <c r="BB369"/>
  <c r="CL369"/>
  <c r="BM369"/>
  <c r="CQ183"/>
  <c r="CR183"/>
  <c r="CW183"/>
  <c r="DC183"/>
  <c r="DD183" s="1"/>
  <c r="CX183"/>
  <c r="DE183"/>
  <c r="BY220"/>
  <c r="BR220"/>
  <c r="CF220"/>
  <c r="BS220"/>
  <c r="CD220"/>
  <c r="CE220" s="1"/>
  <c r="BX220"/>
  <c r="BX406"/>
  <c r="BR406"/>
  <c r="BS406"/>
  <c r="BY406"/>
  <c r="CD406"/>
  <c r="CF406"/>
  <c r="CW257"/>
  <c r="CX257"/>
  <c r="DE257"/>
  <c r="CR257"/>
  <c r="DC257"/>
  <c r="DD257" s="1"/>
  <c r="CQ257"/>
  <c r="CF146"/>
  <c r="BY146"/>
  <c r="BR146"/>
  <c r="BS146"/>
  <c r="CD146"/>
  <c r="BX146"/>
  <c r="BS36"/>
  <c r="BS37" s="1"/>
  <c r="L34" i="16" s="1"/>
  <c r="BR36" i="13"/>
  <c r="BR37" s="1"/>
  <c r="H34" i="16" s="1"/>
  <c r="CF36" i="13"/>
  <c r="CF37" s="1"/>
  <c r="BX36"/>
  <c r="BX37" s="1"/>
  <c r="I34" i="16" s="1"/>
  <c r="CD36" i="13"/>
  <c r="CD37" s="1"/>
  <c r="BY36"/>
  <c r="BY37" s="1"/>
  <c r="M34" i="16" s="1"/>
  <c r="AB60"/>
  <c r="CK407" i="13"/>
  <c r="BL407"/>
  <c r="BL258"/>
  <c r="CK258"/>
  <c r="CK147"/>
  <c r="BL147"/>
  <c r="CK73"/>
  <c r="BL73"/>
  <c r="CK184"/>
  <c r="BL184"/>
  <c r="BB220"/>
  <c r="BM220"/>
  <c r="CL220"/>
  <c r="BL221"/>
  <c r="CK221"/>
  <c r="BR183"/>
  <c r="BS183"/>
  <c r="CD183"/>
  <c r="BY183"/>
  <c r="CF183"/>
  <c r="BX183"/>
  <c r="DC220"/>
  <c r="DD220" s="1"/>
  <c r="DE220"/>
  <c r="CQ220"/>
  <c r="CX220"/>
  <c r="CW220"/>
  <c r="CR220"/>
  <c r="W26" i="15"/>
  <c r="CC140" i="13"/>
  <c r="CR332"/>
  <c r="DC332"/>
  <c r="DD332" s="1"/>
  <c r="CW332"/>
  <c r="CQ332"/>
  <c r="CX332"/>
  <c r="DE332"/>
  <c r="DE109"/>
  <c r="CX109"/>
  <c r="CQ109"/>
  <c r="DC109"/>
  <c r="DD109" s="1"/>
  <c r="CW109"/>
  <c r="CR109"/>
  <c r="DC36"/>
  <c r="DC37" s="1"/>
  <c r="DE36"/>
  <c r="DE37" s="1"/>
  <c r="DF37" s="1"/>
  <c r="CQ36"/>
  <c r="CQ37" s="1"/>
  <c r="J34" i="16" s="1"/>
  <c r="CR36" i="13"/>
  <c r="CR37" s="1"/>
  <c r="N34" i="16" s="1"/>
  <c r="CW36" i="13"/>
  <c r="CW37" s="1"/>
  <c r="K34" i="16" s="1"/>
  <c r="CX36" i="13"/>
  <c r="CX37" s="1"/>
  <c r="O34" i="16" s="1"/>
  <c r="BB36" i="13"/>
  <c r="CL36"/>
  <c r="BM36"/>
  <c r="AD60" i="16"/>
  <c r="BB109" i="13"/>
  <c r="BM109"/>
  <c r="CL109"/>
  <c r="CK110"/>
  <c r="BL110"/>
  <c r="BB146"/>
  <c r="BM146"/>
  <c r="CL146"/>
  <c r="CK444"/>
  <c r="BL444"/>
  <c r="BB183"/>
  <c r="CL183"/>
  <c r="BM183"/>
  <c r="CK370"/>
  <c r="BL370"/>
  <c r="DE443"/>
  <c r="DC443"/>
  <c r="DD443" s="1"/>
  <c r="CQ443"/>
  <c r="CX443"/>
  <c r="CR443"/>
  <c r="CW443"/>
  <c r="DC369"/>
  <c r="DD369" s="1"/>
  <c r="CR369"/>
  <c r="CQ369"/>
  <c r="CX369"/>
  <c r="DE369"/>
  <c r="CW369"/>
  <c r="CD332"/>
  <c r="CE332" s="1"/>
  <c r="BR332"/>
  <c r="BS332"/>
  <c r="BX332"/>
  <c r="BY332"/>
  <c r="CF332"/>
  <c r="CD109"/>
  <c r="CE109" s="1"/>
  <c r="BX109"/>
  <c r="CF109"/>
  <c r="BR109"/>
  <c r="BS109"/>
  <c r="BY109"/>
  <c r="CF72"/>
  <c r="BX72"/>
  <c r="BS72"/>
  <c r="BY72"/>
  <c r="BR72"/>
  <c r="CD72"/>
  <c r="CE72" s="1"/>
  <c r="BB72"/>
  <c r="CL72"/>
  <c r="BM72"/>
  <c r="BB443"/>
  <c r="CL443"/>
  <c r="BM443"/>
  <c r="DF139"/>
  <c r="U66" i="15"/>
  <c r="CD443" i="13"/>
  <c r="CE443" s="1"/>
  <c r="BR443"/>
  <c r="BY443"/>
  <c r="CF443"/>
  <c r="BS443"/>
  <c r="BX443"/>
  <c r="BX369"/>
  <c r="CF369"/>
  <c r="BS369"/>
  <c r="BR369"/>
  <c r="BY369"/>
  <c r="CD369"/>
  <c r="CE369" s="1"/>
  <c r="CG369" s="1"/>
  <c r="CC370" s="1"/>
  <c r="CW406"/>
  <c r="DC406"/>
  <c r="CQ406"/>
  <c r="DE406"/>
  <c r="CR406"/>
  <c r="CX406"/>
  <c r="CF257"/>
  <c r="BS257"/>
  <c r="BR257"/>
  <c r="BY257"/>
  <c r="CD257"/>
  <c r="CE257" s="1"/>
  <c r="CG257" s="1"/>
  <c r="CC258" s="1"/>
  <c r="BX257"/>
  <c r="DE146"/>
  <c r="CQ146"/>
  <c r="CR146"/>
  <c r="DC146"/>
  <c r="CW146"/>
  <c r="CX146"/>
  <c r="DE72"/>
  <c r="CQ72"/>
  <c r="DC72"/>
  <c r="DD72" s="1"/>
  <c r="CX72"/>
  <c r="CR72"/>
  <c r="CW72"/>
  <c r="D43" i="10"/>
  <c r="M27"/>
  <c r="BD257" i="13"/>
  <c r="BG257" s="1"/>
  <c r="BC257"/>
  <c r="AH146"/>
  <c r="AI146"/>
  <c r="AE146"/>
  <c r="AJ146"/>
  <c r="AG146"/>
  <c r="AF146"/>
  <c r="K183"/>
  <c r="F183"/>
  <c r="G183"/>
  <c r="I183"/>
  <c r="H183"/>
  <c r="J183"/>
  <c r="AJ183"/>
  <c r="AF183"/>
  <c r="AH183"/>
  <c r="AG183"/>
  <c r="AI183"/>
  <c r="AE183"/>
  <c r="BD369"/>
  <c r="BG369" s="1"/>
  <c r="BC369"/>
  <c r="J220"/>
  <c r="I220"/>
  <c r="F220"/>
  <c r="H220"/>
  <c r="K220"/>
  <c r="G220"/>
  <c r="BD332"/>
  <c r="BG332" s="1"/>
  <c r="BC332"/>
  <c r="C333"/>
  <c r="AB333"/>
  <c r="AX333"/>
  <c r="AW333" s="1"/>
  <c r="V381" i="3"/>
  <c r="U381" s="1"/>
  <c r="D381" s="1"/>
  <c r="Y333" i="13"/>
  <c r="X333" s="1"/>
  <c r="B382" i="3"/>
  <c r="AB407" i="13"/>
  <c r="V467" i="3"/>
  <c r="U467" s="1"/>
  <c r="D467" s="1"/>
  <c r="C407" i="13"/>
  <c r="Y407"/>
  <c r="X407" s="1"/>
  <c r="AX407"/>
  <c r="AW407" s="1"/>
  <c r="B468" i="3"/>
  <c r="AF332" i="13"/>
  <c r="AG332"/>
  <c r="AI332"/>
  <c r="AH332"/>
  <c r="AE332"/>
  <c r="AJ332"/>
  <c r="AB258"/>
  <c r="C258"/>
  <c r="AX258"/>
  <c r="AW258" s="1"/>
  <c r="V294" i="3"/>
  <c r="U294" s="1"/>
  <c r="D294" s="1"/>
  <c r="Y258" i="13"/>
  <c r="X258" s="1"/>
  <c r="B295" i="3"/>
  <c r="G109" i="13"/>
  <c r="H109"/>
  <c r="J109"/>
  <c r="I109"/>
  <c r="F109"/>
  <c r="K109"/>
  <c r="AG109"/>
  <c r="AF109"/>
  <c r="AH109"/>
  <c r="AJ109"/>
  <c r="AI109"/>
  <c r="AE109"/>
  <c r="Y147"/>
  <c r="B166" i="3"/>
  <c r="AX147" i="13"/>
  <c r="AW147" s="1"/>
  <c r="C147"/>
  <c r="AB147"/>
  <c r="V165" i="3"/>
  <c r="U165" s="1"/>
  <c r="D165" s="1"/>
  <c r="X146" i="13"/>
  <c r="W32" i="4" s="1"/>
  <c r="X32"/>
  <c r="BN32" s="1"/>
  <c r="AX73" i="13"/>
  <c r="AW73" s="1"/>
  <c r="C73"/>
  <c r="Y73"/>
  <c r="X73" s="1"/>
  <c r="AB73"/>
  <c r="V79" i="3"/>
  <c r="U79" s="1"/>
  <c r="D79" s="1"/>
  <c r="B80"/>
  <c r="Y184" i="13"/>
  <c r="X184" s="1"/>
  <c r="V208" i="3"/>
  <c r="U208" s="1"/>
  <c r="D208" s="1"/>
  <c r="AX184" i="13"/>
  <c r="AW184" s="1"/>
  <c r="C184"/>
  <c r="B209" i="3"/>
  <c r="AB184" i="13"/>
  <c r="F369"/>
  <c r="K369"/>
  <c r="H369"/>
  <c r="G369"/>
  <c r="I369"/>
  <c r="J369"/>
  <c r="BD220"/>
  <c r="BG220" s="1"/>
  <c r="BC220"/>
  <c r="AB221"/>
  <c r="B252" i="3"/>
  <c r="AX221" i="13"/>
  <c r="AW221" s="1"/>
  <c r="Y221"/>
  <c r="X221" s="1"/>
  <c r="C221"/>
  <c r="V251" i="3"/>
  <c r="U251" s="1"/>
  <c r="D251" s="1"/>
  <c r="BD406" i="13"/>
  <c r="BG406" s="1"/>
  <c r="BC406"/>
  <c r="K406"/>
  <c r="H406"/>
  <c r="F406"/>
  <c r="G406"/>
  <c r="I406"/>
  <c r="J406"/>
  <c r="F332"/>
  <c r="H332"/>
  <c r="I332"/>
  <c r="J332"/>
  <c r="K332"/>
  <c r="G332"/>
  <c r="BC109"/>
  <c r="BD109"/>
  <c r="BG109" s="1"/>
  <c r="Y110"/>
  <c r="X110" s="1"/>
  <c r="AX110"/>
  <c r="AW110" s="1"/>
  <c r="C110"/>
  <c r="V122" i="3"/>
  <c r="U122" s="1"/>
  <c r="D122" s="1"/>
  <c r="AB110" i="13"/>
  <c r="B123" i="3"/>
  <c r="BD146" i="13"/>
  <c r="BG146" s="1"/>
  <c r="BC146"/>
  <c r="AI72"/>
  <c r="AJ72"/>
  <c r="AE72"/>
  <c r="AF72"/>
  <c r="AG72"/>
  <c r="AH72"/>
  <c r="K72"/>
  <c r="G72"/>
  <c r="I72"/>
  <c r="H72"/>
  <c r="J72"/>
  <c r="F72"/>
  <c r="AX444"/>
  <c r="AW444" s="1"/>
  <c r="B511" i="3"/>
  <c r="Y444" i="13"/>
  <c r="X444" s="1"/>
  <c r="C444"/>
  <c r="V510" i="3"/>
  <c r="U510" s="1"/>
  <c r="D510" s="1"/>
  <c r="AB444" i="13"/>
  <c r="AG443"/>
  <c r="AH443"/>
  <c r="AI443"/>
  <c r="AJ443"/>
  <c r="AE443"/>
  <c r="E25" i="5" s="1"/>
  <c r="AU25" s="1"/>
  <c r="AF443" i="13"/>
  <c r="F25" i="5" s="1"/>
  <c r="AV25" s="1"/>
  <c r="BD183" i="13"/>
  <c r="BG183" s="1"/>
  <c r="BC183"/>
  <c r="Y370"/>
  <c r="X370" s="1"/>
  <c r="AX370"/>
  <c r="AW370" s="1"/>
  <c r="V424" i="3"/>
  <c r="U424" s="1"/>
  <c r="D424" s="1"/>
  <c r="AB370" i="13"/>
  <c r="B425" i="3"/>
  <c r="C370" i="13"/>
  <c r="AI220"/>
  <c r="AE220"/>
  <c r="AJ220"/>
  <c r="AG220"/>
  <c r="AF220"/>
  <c r="AH220"/>
  <c r="AI257"/>
  <c r="AE257"/>
  <c r="AJ257"/>
  <c r="AF257"/>
  <c r="AH257"/>
  <c r="AG257"/>
  <c r="AI406"/>
  <c r="AF406"/>
  <c r="AE406"/>
  <c r="AJ406"/>
  <c r="AG406"/>
  <c r="AH406"/>
  <c r="F257"/>
  <c r="J257"/>
  <c r="K257"/>
  <c r="G257"/>
  <c r="I257"/>
  <c r="H257"/>
  <c r="G146"/>
  <c r="F32" i="4" s="1"/>
  <c r="H146" i="13"/>
  <c r="G32" i="4" s="1"/>
  <c r="J146" i="13"/>
  <c r="I32" i="4" s="1"/>
  <c r="AY32" s="1"/>
  <c r="I146" i="13"/>
  <c r="H32" i="4" s="1"/>
  <c r="F146" i="13"/>
  <c r="E32" i="4" s="1"/>
  <c r="K146" i="13"/>
  <c r="J32" i="4" s="1"/>
  <c r="AZ32" s="1"/>
  <c r="B32"/>
  <c r="AR32" s="1"/>
  <c r="BC72" i="13"/>
  <c r="BD72"/>
  <c r="BG72" s="1"/>
  <c r="F443"/>
  <c r="K443"/>
  <c r="G443"/>
  <c r="I443"/>
  <c r="H443"/>
  <c r="J443"/>
  <c r="BD443"/>
  <c r="BG443" s="1"/>
  <c r="BC443"/>
  <c r="AH369"/>
  <c r="AI369"/>
  <c r="AE369"/>
  <c r="AJ369"/>
  <c r="AG369"/>
  <c r="AF369"/>
  <c r="D20" i="9"/>
  <c r="D8"/>
  <c r="D23"/>
  <c r="E9" i="7"/>
  <c r="D24" i="9"/>
  <c r="D19"/>
  <c r="D22"/>
  <c r="D21"/>
  <c r="M35" i="13"/>
  <c r="W35" s="1"/>
  <c r="E36" s="1"/>
  <c r="AL35"/>
  <c r="AV35" s="1"/>
  <c r="AD36" s="1"/>
  <c r="L35"/>
  <c r="V35" s="1"/>
  <c r="D36" s="1"/>
  <c r="AK35"/>
  <c r="AU35" s="1"/>
  <c r="AC36" s="1"/>
  <c r="BD36"/>
  <c r="BG36" s="1"/>
  <c r="BC36"/>
  <c r="I36"/>
  <c r="I37" s="1"/>
  <c r="M9" i="16" s="1"/>
  <c r="H36" i="13"/>
  <c r="H37" s="1"/>
  <c r="L9" i="16" s="1"/>
  <c r="G36" i="13"/>
  <c r="G37" s="1"/>
  <c r="I9" i="16" s="1"/>
  <c r="K36" i="13"/>
  <c r="K37" s="1"/>
  <c r="Q9" i="16" s="1"/>
  <c r="F36" i="13"/>
  <c r="F37" s="1"/>
  <c r="H9" i="16" s="1"/>
  <c r="J36" i="13"/>
  <c r="J37" s="1"/>
  <c r="P9" i="16" s="1"/>
  <c r="AG36" i="13"/>
  <c r="AG37" s="1"/>
  <c r="N9" i="16" s="1"/>
  <c r="AF36" i="13"/>
  <c r="AF37" s="1"/>
  <c r="K9" i="16" s="1"/>
  <c r="AJ36" i="13"/>
  <c r="AJ37" s="1"/>
  <c r="S9" i="16" s="1"/>
  <c r="AE36" i="13"/>
  <c r="AE37" s="1"/>
  <c r="J9" i="16" s="1"/>
  <c r="AI36" i="13"/>
  <c r="AI37" s="1"/>
  <c r="R9" i="16" s="1"/>
  <c r="AH36" i="13"/>
  <c r="AH37" s="1"/>
  <c r="O9" i="16" s="1"/>
  <c r="BJ34" i="4"/>
  <c r="BI34"/>
  <c r="CE406" i="13" l="1"/>
  <c r="CE183"/>
  <c r="CG183" s="1"/>
  <c r="CC184" s="1"/>
  <c r="DF257"/>
  <c r="DB258" s="1"/>
  <c r="CG220"/>
  <c r="CC221" s="1"/>
  <c r="DF183"/>
  <c r="DB184" s="1"/>
  <c r="CG72"/>
  <c r="CC73" s="1"/>
  <c r="DF443"/>
  <c r="DB444" s="1"/>
  <c r="DD406"/>
  <c r="CG406"/>
  <c r="CC407" s="1"/>
  <c r="DF72"/>
  <c r="DB73" s="1"/>
  <c r="CG443"/>
  <c r="CC444" s="1"/>
  <c r="CG109"/>
  <c r="CC110" s="1"/>
  <c r="DF369"/>
  <c r="DB370" s="1"/>
  <c r="DF406"/>
  <c r="DB407" s="1"/>
  <c r="DF220"/>
  <c r="DB221" s="1"/>
  <c r="CG332"/>
  <c r="CC333" s="1"/>
  <c r="DF109"/>
  <c r="DB110" s="1"/>
  <c r="DF332"/>
  <c r="DB333" s="1"/>
  <c r="BB370"/>
  <c r="CL370"/>
  <c r="BM370"/>
  <c r="BB444"/>
  <c r="CL444"/>
  <c r="BM444"/>
  <c r="CK185"/>
  <c r="BL185"/>
  <c r="CR444"/>
  <c r="CX444"/>
  <c r="DC444"/>
  <c r="DD444" s="1"/>
  <c r="CW444"/>
  <c r="DE444"/>
  <c r="CQ444"/>
  <c r="CD110"/>
  <c r="BX110"/>
  <c r="CF110"/>
  <c r="BY110"/>
  <c r="BR110"/>
  <c r="BS110"/>
  <c r="CE140"/>
  <c r="S27" i="15"/>
  <c r="DC184" i="13"/>
  <c r="DD184" s="1"/>
  <c r="DF184" s="1"/>
  <c r="DB185" s="1"/>
  <c r="CW184"/>
  <c r="DE184"/>
  <c r="CX184"/>
  <c r="CQ184"/>
  <c r="CR184"/>
  <c r="CX147"/>
  <c r="DC147"/>
  <c r="CR147"/>
  <c r="CQ147"/>
  <c r="CW147"/>
  <c r="DE147"/>
  <c r="DC407"/>
  <c r="DD407" s="1"/>
  <c r="CX407"/>
  <c r="CQ407"/>
  <c r="DE407"/>
  <c r="CR407"/>
  <c r="CW407"/>
  <c r="DD36"/>
  <c r="DF36" s="1"/>
  <c r="CY36"/>
  <c r="DA36" s="1"/>
  <c r="H63" i="12" s="1"/>
  <c r="CV44" i="13" s="1"/>
  <c r="BZ36"/>
  <c r="CB36" s="1"/>
  <c r="G63" i="12" s="1"/>
  <c r="BW44" i="13" s="1"/>
  <c r="W9" i="16"/>
  <c r="AE9" s="1"/>
  <c r="CK445" i="13"/>
  <c r="BL445"/>
  <c r="CK111"/>
  <c r="BL111"/>
  <c r="BB184"/>
  <c r="CL184"/>
  <c r="BM184"/>
  <c r="BL259"/>
  <c r="CK259"/>
  <c r="CK408"/>
  <c r="BL408"/>
  <c r="BB407"/>
  <c r="CL407"/>
  <c r="BM407"/>
  <c r="BB333"/>
  <c r="BD333" s="1"/>
  <c r="BG333" s="1"/>
  <c r="BM333"/>
  <c r="CL333"/>
  <c r="CR370"/>
  <c r="DC370"/>
  <c r="DD370" s="1"/>
  <c r="CW370"/>
  <c r="CQ370"/>
  <c r="CX370"/>
  <c r="DE370"/>
  <c r="BY444"/>
  <c r="BS444"/>
  <c r="CD444"/>
  <c r="CE444" s="1"/>
  <c r="CG444" s="1"/>
  <c r="CC445" s="1"/>
  <c r="BX444"/>
  <c r="CF444"/>
  <c r="BR444"/>
  <c r="S34" i="16"/>
  <c r="AA34" s="1"/>
  <c r="CF221" i="13"/>
  <c r="BS221"/>
  <c r="BX221"/>
  <c r="BR221"/>
  <c r="BY221"/>
  <c r="CD221"/>
  <c r="CE221" s="1"/>
  <c r="CF184"/>
  <c r="BR184"/>
  <c r="BY184"/>
  <c r="CD184"/>
  <c r="CE184" s="1"/>
  <c r="BX184"/>
  <c r="BS184"/>
  <c r="CD147"/>
  <c r="BR147"/>
  <c r="BS147"/>
  <c r="CF147"/>
  <c r="BX147"/>
  <c r="BY147"/>
  <c r="CF407"/>
  <c r="BS407"/>
  <c r="BY407"/>
  <c r="BR407"/>
  <c r="BX407"/>
  <c r="CD407"/>
  <c r="P34" i="16"/>
  <c r="X34" s="1"/>
  <c r="CS36" i="13"/>
  <c r="CU36" s="1"/>
  <c r="H62" i="12" s="1"/>
  <c r="CP44" i="13" s="1"/>
  <c r="T9" i="16"/>
  <c r="AB9" s="1"/>
  <c r="V9"/>
  <c r="AD9" s="1"/>
  <c r="CK371" i="13"/>
  <c r="BL371"/>
  <c r="BB73"/>
  <c r="BC73" s="1"/>
  <c r="CL73"/>
  <c r="BM73"/>
  <c r="CF370"/>
  <c r="BX370"/>
  <c r="BY370"/>
  <c r="CD370"/>
  <c r="CE370" s="1"/>
  <c r="BR370"/>
  <c r="BS370"/>
  <c r="DE221"/>
  <c r="CW221"/>
  <c r="CR221"/>
  <c r="CQ221"/>
  <c r="CX221"/>
  <c r="DC221"/>
  <c r="DD221" s="1"/>
  <c r="CX73"/>
  <c r="CQ73"/>
  <c r="CR73"/>
  <c r="DC73"/>
  <c r="DD73" s="1"/>
  <c r="DE73"/>
  <c r="CW73"/>
  <c r="CF258"/>
  <c r="BX258"/>
  <c r="CD258"/>
  <c r="CE258" s="1"/>
  <c r="BS258"/>
  <c r="BR258"/>
  <c r="BY258"/>
  <c r="DC333"/>
  <c r="DD333" s="1"/>
  <c r="CX333"/>
  <c r="CQ333"/>
  <c r="CW333"/>
  <c r="DE333"/>
  <c r="CR333"/>
  <c r="CE36"/>
  <c r="CG36" s="1"/>
  <c r="U9" i="16"/>
  <c r="AC9" s="1"/>
  <c r="BB110" i="13"/>
  <c r="CL110"/>
  <c r="BM110"/>
  <c r="BB221"/>
  <c r="BD221" s="1"/>
  <c r="BG221" s="1"/>
  <c r="BM221"/>
  <c r="CL221"/>
  <c r="BL222"/>
  <c r="CK222"/>
  <c r="CK74"/>
  <c r="BL74"/>
  <c r="BB147"/>
  <c r="BC147" s="1"/>
  <c r="BM147"/>
  <c r="CL147"/>
  <c r="CK148"/>
  <c r="BL148"/>
  <c r="BB258"/>
  <c r="BD258" s="1"/>
  <c r="BG258" s="1"/>
  <c r="BM258"/>
  <c r="CL258"/>
  <c r="CK334"/>
  <c r="BL334"/>
  <c r="W66" i="15"/>
  <c r="DB140" i="13"/>
  <c r="CW110"/>
  <c r="CR110"/>
  <c r="DC110"/>
  <c r="CX110"/>
  <c r="DE110"/>
  <c r="CQ110"/>
  <c r="R34" i="16"/>
  <c r="Z34" s="1"/>
  <c r="BX73" i="13"/>
  <c r="CF73"/>
  <c r="BR73"/>
  <c r="BY73"/>
  <c r="CD73"/>
  <c r="CE73" s="1"/>
  <c r="BS73"/>
  <c r="DC258"/>
  <c r="DD258" s="1"/>
  <c r="DE258"/>
  <c r="CQ258"/>
  <c r="CW258"/>
  <c r="CR258"/>
  <c r="CX258"/>
  <c r="Q34" i="16"/>
  <c r="Y34" s="1"/>
  <c r="BY333" i="13"/>
  <c r="CD333"/>
  <c r="CE333" s="1"/>
  <c r="BX333"/>
  <c r="CF333"/>
  <c r="BS333"/>
  <c r="BR333"/>
  <c r="BT36"/>
  <c r="BV36" s="1"/>
  <c r="G62" i="12" s="1"/>
  <c r="BQ44" i="13" s="1"/>
  <c r="AX32" i="4"/>
  <c r="AF370" i="13"/>
  <c r="AG370"/>
  <c r="AI370"/>
  <c r="AH370"/>
  <c r="AE370"/>
  <c r="AJ370"/>
  <c r="AJ444"/>
  <c r="AF444"/>
  <c r="F26" i="5" s="1"/>
  <c r="AV26" s="1"/>
  <c r="AH444" i="13"/>
  <c r="AE444"/>
  <c r="E26" i="5" s="1"/>
  <c r="AU26" s="1"/>
  <c r="AG444" i="13"/>
  <c r="AI444"/>
  <c r="Y445"/>
  <c r="X445" s="1"/>
  <c r="C445"/>
  <c r="B512" i="3"/>
  <c r="AB445" i="13"/>
  <c r="AX445"/>
  <c r="AW445" s="1"/>
  <c r="V511" i="3"/>
  <c r="U511" s="1"/>
  <c r="D511" s="1"/>
  <c r="AB111" i="13"/>
  <c r="V123" i="3"/>
  <c r="U123" s="1"/>
  <c r="D123" s="1"/>
  <c r="Y111" i="13"/>
  <c r="X111" s="1"/>
  <c r="B124" i="3"/>
  <c r="AX111" i="13"/>
  <c r="AW111" s="1"/>
  <c r="C111"/>
  <c r="AB222"/>
  <c r="B253" i="3"/>
  <c r="Y222" i="13"/>
  <c r="X222" s="1"/>
  <c r="C222"/>
  <c r="V252" i="3"/>
  <c r="U252" s="1"/>
  <c r="D252" s="1"/>
  <c r="AX222" i="13"/>
  <c r="AW222" s="1"/>
  <c r="I184"/>
  <c r="J184"/>
  <c r="K184"/>
  <c r="H184"/>
  <c r="F184"/>
  <c r="G184"/>
  <c r="V80" i="3"/>
  <c r="U80" s="1"/>
  <c r="D80" s="1"/>
  <c r="C74" i="13"/>
  <c r="AX74"/>
  <c r="AW74" s="1"/>
  <c r="AW75" s="1"/>
  <c r="H55" i="12" s="1"/>
  <c r="X61" i="16" s="1"/>
  <c r="Y74" i="13"/>
  <c r="X74" s="1"/>
  <c r="X75" s="1"/>
  <c r="G55" i="12" s="1"/>
  <c r="V61" i="16" s="1"/>
  <c r="AB74" i="13"/>
  <c r="I73"/>
  <c r="F73"/>
  <c r="H73"/>
  <c r="J73"/>
  <c r="K73"/>
  <c r="G73"/>
  <c r="C148"/>
  <c r="AB148"/>
  <c r="V166" i="3"/>
  <c r="U166" s="1"/>
  <c r="D166" s="1"/>
  <c r="Y148" i="13"/>
  <c r="B167" i="3"/>
  <c r="AX148" i="13"/>
  <c r="AW148" s="1"/>
  <c r="AX334"/>
  <c r="AW334" s="1"/>
  <c r="V382" i="3"/>
  <c r="U382" s="1"/>
  <c r="D382" s="1"/>
  <c r="Y334" i="13"/>
  <c r="X334" s="1"/>
  <c r="B383" i="3"/>
  <c r="AB334" i="13"/>
  <c r="C334"/>
  <c r="AJ333"/>
  <c r="AG333"/>
  <c r="AF333"/>
  <c r="AH333"/>
  <c r="AI333"/>
  <c r="AE333"/>
  <c r="AU32" i="4"/>
  <c r="AV32"/>
  <c r="AX371" i="13"/>
  <c r="AW371" s="1"/>
  <c r="AB371"/>
  <c r="C371"/>
  <c r="Y371"/>
  <c r="X371" s="1"/>
  <c r="V425" i="3"/>
  <c r="U425" s="1"/>
  <c r="D425" s="1"/>
  <c r="B426"/>
  <c r="G110" i="13"/>
  <c r="I110"/>
  <c r="J110"/>
  <c r="H110"/>
  <c r="F110"/>
  <c r="K110"/>
  <c r="AB185"/>
  <c r="AX185"/>
  <c r="AW185" s="1"/>
  <c r="V209" i="3"/>
  <c r="U209" s="1"/>
  <c r="D209" s="1"/>
  <c r="C185" i="13"/>
  <c r="Y185"/>
  <c r="X185" s="1"/>
  <c r="B210" i="3"/>
  <c r="BM32" i="4"/>
  <c r="AE258" i="13"/>
  <c r="AF258"/>
  <c r="AJ258"/>
  <c r="AG258"/>
  <c r="AH258"/>
  <c r="AI258"/>
  <c r="AF407"/>
  <c r="AE407"/>
  <c r="AJ407"/>
  <c r="AG407"/>
  <c r="AI407"/>
  <c r="AH407"/>
  <c r="AW32" i="4"/>
  <c r="I370" i="13"/>
  <c r="F370"/>
  <c r="K370"/>
  <c r="H370"/>
  <c r="G370"/>
  <c r="J370"/>
  <c r="F444"/>
  <c r="G444"/>
  <c r="H444"/>
  <c r="J444"/>
  <c r="I444"/>
  <c r="K444"/>
  <c r="BD110"/>
  <c r="BG110" s="1"/>
  <c r="BC110"/>
  <c r="AH184"/>
  <c r="AI184"/>
  <c r="AJ184"/>
  <c r="AE184"/>
  <c r="AF184"/>
  <c r="AG184"/>
  <c r="BD184"/>
  <c r="BG184" s="1"/>
  <c r="BC184"/>
  <c r="AG73"/>
  <c r="AI73"/>
  <c r="AE73"/>
  <c r="AF73"/>
  <c r="AJ73"/>
  <c r="AH73"/>
  <c r="F147"/>
  <c r="E33" i="4" s="1"/>
  <c r="AU33" s="1"/>
  <c r="K147" i="13"/>
  <c r="J33" i="4" s="1"/>
  <c r="AZ33" s="1"/>
  <c r="H147" i="13"/>
  <c r="G33" i="4" s="1"/>
  <c r="AW33" s="1"/>
  <c r="J147" i="13"/>
  <c r="I33" i="4" s="1"/>
  <c r="G147" i="13"/>
  <c r="F33" i="4" s="1"/>
  <c r="AV33" s="1"/>
  <c r="I147" i="13"/>
  <c r="H33" i="4" s="1"/>
  <c r="AX33" s="1"/>
  <c r="B33"/>
  <c r="AR33" s="1"/>
  <c r="Y259" i="13"/>
  <c r="X259" s="1"/>
  <c r="C259"/>
  <c r="AB259"/>
  <c r="V295" i="3"/>
  <c r="U295" s="1"/>
  <c r="D295" s="1"/>
  <c r="AX259" i="13"/>
  <c r="AW259" s="1"/>
  <c r="B296" i="3"/>
  <c r="F258" i="13"/>
  <c r="G258"/>
  <c r="H258"/>
  <c r="K258"/>
  <c r="I258"/>
  <c r="J258"/>
  <c r="Y408"/>
  <c r="X408" s="1"/>
  <c r="B469" i="3"/>
  <c r="C408" i="13"/>
  <c r="AB408"/>
  <c r="V468" i="3"/>
  <c r="U468" s="1"/>
  <c r="D468" s="1"/>
  <c r="AX408" i="13"/>
  <c r="AW408" s="1"/>
  <c r="BD407"/>
  <c r="BG407" s="1"/>
  <c r="BC407"/>
  <c r="BC333"/>
  <c r="BD370"/>
  <c r="BG370" s="1"/>
  <c r="BC370"/>
  <c r="BD444"/>
  <c r="BG444" s="1"/>
  <c r="BC444"/>
  <c r="AF110"/>
  <c r="AG110"/>
  <c r="AI110"/>
  <c r="AH110"/>
  <c r="AE110"/>
  <c r="AJ110"/>
  <c r="G221"/>
  <c r="I221"/>
  <c r="J221"/>
  <c r="K221"/>
  <c r="F221"/>
  <c r="H221"/>
  <c r="AG221"/>
  <c r="AH221"/>
  <c r="AE221"/>
  <c r="AJ221"/>
  <c r="AF221"/>
  <c r="AI221"/>
  <c r="AH147"/>
  <c r="AE147"/>
  <c r="AJ147"/>
  <c r="AI147"/>
  <c r="AF147"/>
  <c r="AG147"/>
  <c r="X147"/>
  <c r="W33" i="4" s="1"/>
  <c r="BM33" s="1"/>
  <c r="X33"/>
  <c r="K407" i="13"/>
  <c r="G407"/>
  <c r="H407"/>
  <c r="F407"/>
  <c r="J407"/>
  <c r="I407"/>
  <c r="G333"/>
  <c r="H333"/>
  <c r="J333"/>
  <c r="K333"/>
  <c r="F333"/>
  <c r="I333"/>
  <c r="M36"/>
  <c r="W36" s="1"/>
  <c r="G45" i="12" s="1"/>
  <c r="E44" i="13" s="1"/>
  <c r="AL36"/>
  <c r="AV36" s="1"/>
  <c r="H45" i="12" s="1"/>
  <c r="AD44" i="13" s="1"/>
  <c r="L36"/>
  <c r="V36" s="1"/>
  <c r="G44" i="12" s="1"/>
  <c r="D44" i="13" s="1"/>
  <c r="AK36"/>
  <c r="AU36" s="1"/>
  <c r="H44" i="12" s="1"/>
  <c r="AC44" i="13" s="1"/>
  <c r="BJ35" i="4"/>
  <c r="BI35"/>
  <c r="BD73" i="13" l="1"/>
  <c r="BG73" s="1"/>
  <c r="CE110"/>
  <c r="CG110" s="1"/>
  <c r="CC111" s="1"/>
  <c r="BC258"/>
  <c r="DD110"/>
  <c r="BC221"/>
  <c r="CE407"/>
  <c r="CG407" s="1"/>
  <c r="CC408" s="1"/>
  <c r="BD147"/>
  <c r="BG147" s="1"/>
  <c r="DF110"/>
  <c r="DB111" s="1"/>
  <c r="DF73"/>
  <c r="DB74" s="1"/>
  <c r="CG370"/>
  <c r="CC371" s="1"/>
  <c r="CG184"/>
  <c r="CC185" s="1"/>
  <c r="CG221"/>
  <c r="CC222" s="1"/>
  <c r="CG333"/>
  <c r="CC334" s="1"/>
  <c r="DF333"/>
  <c r="DB334" s="1"/>
  <c r="CG258"/>
  <c r="CC259" s="1"/>
  <c r="CG73"/>
  <c r="CC74" s="1"/>
  <c r="DF258"/>
  <c r="DB259" s="1"/>
  <c r="DF221"/>
  <c r="DB222" s="1"/>
  <c r="DF370"/>
  <c r="DB371" s="1"/>
  <c r="DF407"/>
  <c r="DB408" s="1"/>
  <c r="DF444"/>
  <c r="DB445" s="1"/>
  <c r="L44"/>
  <c r="V44" s="1"/>
  <c r="D45" s="1"/>
  <c r="L45" s="1"/>
  <c r="V45" s="1"/>
  <c r="D46" s="1"/>
  <c r="L46" s="1"/>
  <c r="V46" s="1"/>
  <c r="D47" s="1"/>
  <c r="L47" s="1"/>
  <c r="V47" s="1"/>
  <c r="D48" s="1"/>
  <c r="L48" s="1"/>
  <c r="V48" s="1"/>
  <c r="D49" s="1"/>
  <c r="L49" s="1"/>
  <c r="V49" s="1"/>
  <c r="D50" s="1"/>
  <c r="L50" s="1"/>
  <c r="V50" s="1"/>
  <c r="D51" s="1"/>
  <c r="L51" s="1"/>
  <c r="V51" s="1"/>
  <c r="D52" s="1"/>
  <c r="L52" s="1"/>
  <c r="V52" s="1"/>
  <c r="D53" s="1"/>
  <c r="L53" s="1"/>
  <c r="V53" s="1"/>
  <c r="D54" s="1"/>
  <c r="L54" s="1"/>
  <c r="V54" s="1"/>
  <c r="D55" s="1"/>
  <c r="L55" s="1"/>
  <c r="V55" s="1"/>
  <c r="D56" s="1"/>
  <c r="L56" s="1"/>
  <c r="V56" s="1"/>
  <c r="D57" s="1"/>
  <c r="L57" s="1"/>
  <c r="V57" s="1"/>
  <c r="D58" s="1"/>
  <c r="L58" s="1"/>
  <c r="V58" s="1"/>
  <c r="D59" s="1"/>
  <c r="L59" s="1"/>
  <c r="V59" s="1"/>
  <c r="D60" s="1"/>
  <c r="L60" s="1"/>
  <c r="V60" s="1"/>
  <c r="D61" s="1"/>
  <c r="L61" s="1"/>
  <c r="V61" s="1"/>
  <c r="D62" s="1"/>
  <c r="L62" s="1"/>
  <c r="V62" s="1"/>
  <c r="D63" s="1"/>
  <c r="L63" s="1"/>
  <c r="V63" s="1"/>
  <c r="D64" s="1"/>
  <c r="L64" s="1"/>
  <c r="V64" s="1"/>
  <c r="D65" s="1"/>
  <c r="L65" s="1"/>
  <c r="V65" s="1"/>
  <c r="D66" s="1"/>
  <c r="L66" s="1"/>
  <c r="V66" s="1"/>
  <c r="D67" s="1"/>
  <c r="L67" s="1"/>
  <c r="V67" s="1"/>
  <c r="D68" s="1"/>
  <c r="L68" s="1"/>
  <c r="V68" s="1"/>
  <c r="D69" s="1"/>
  <c r="L69" s="1"/>
  <c r="V69" s="1"/>
  <c r="D70" s="1"/>
  <c r="L70" s="1"/>
  <c r="V70" s="1"/>
  <c r="D71" s="1"/>
  <c r="L71" s="1"/>
  <c r="V71" s="1"/>
  <c r="D72" s="1"/>
  <c r="L72" s="1"/>
  <c r="V72" s="1"/>
  <c r="D73" s="1"/>
  <c r="L73" s="1"/>
  <c r="V73" s="1"/>
  <c r="D74" s="1"/>
  <c r="D10" i="16"/>
  <c r="BB408" i="13"/>
  <c r="CL408"/>
  <c r="BM408"/>
  <c r="BB334"/>
  <c r="BM334"/>
  <c r="CL334"/>
  <c r="CW334"/>
  <c r="CR334"/>
  <c r="DC334"/>
  <c r="DE334"/>
  <c r="CQ334"/>
  <c r="CX334"/>
  <c r="CF148"/>
  <c r="BS148"/>
  <c r="BY148"/>
  <c r="CD148"/>
  <c r="BX148"/>
  <c r="BR148"/>
  <c r="BS222"/>
  <c r="BR222"/>
  <c r="CF222"/>
  <c r="BX222"/>
  <c r="CD222"/>
  <c r="CE222" s="1"/>
  <c r="CG222" s="1"/>
  <c r="CC223" s="1"/>
  <c r="BY222"/>
  <c r="CS44"/>
  <c r="CU44" s="1"/>
  <c r="CP45" s="1"/>
  <c r="CS45" s="1"/>
  <c r="CU45" s="1"/>
  <c r="CP46" s="1"/>
  <c r="CS46" s="1"/>
  <c r="CU46" s="1"/>
  <c r="CP47" s="1"/>
  <c r="CS47" s="1"/>
  <c r="CU47" s="1"/>
  <c r="CP48" s="1"/>
  <c r="CS48" s="1"/>
  <c r="CU48" s="1"/>
  <c r="CP49" s="1"/>
  <c r="CS49" s="1"/>
  <c r="CU49" s="1"/>
  <c r="CP50" s="1"/>
  <c r="CS50" s="1"/>
  <c r="CU50" s="1"/>
  <c r="CP51" s="1"/>
  <c r="CS51" s="1"/>
  <c r="CU51" s="1"/>
  <c r="CP52" s="1"/>
  <c r="CS52" s="1"/>
  <c r="CU52" s="1"/>
  <c r="CP53" s="1"/>
  <c r="CS53" s="1"/>
  <c r="CU53" s="1"/>
  <c r="CP54" s="1"/>
  <c r="CS54" s="1"/>
  <c r="CU54" s="1"/>
  <c r="CP55" s="1"/>
  <c r="CS55" s="1"/>
  <c r="CU55" s="1"/>
  <c r="CP56" s="1"/>
  <c r="CS56" s="1"/>
  <c r="CU56" s="1"/>
  <c r="CP57" s="1"/>
  <c r="CS57" s="1"/>
  <c r="CU57" s="1"/>
  <c r="CP58" s="1"/>
  <c r="CS58" s="1"/>
  <c r="CU58" s="1"/>
  <c r="CP59" s="1"/>
  <c r="CS59" s="1"/>
  <c r="CU59" s="1"/>
  <c r="CP60" s="1"/>
  <c r="CS60" s="1"/>
  <c r="CU60" s="1"/>
  <c r="CP61" s="1"/>
  <c r="CS61" s="1"/>
  <c r="CU61" s="1"/>
  <c r="CP62" s="1"/>
  <c r="CS62" s="1"/>
  <c r="CU62" s="1"/>
  <c r="CP63" s="1"/>
  <c r="CS63" s="1"/>
  <c r="CU63" s="1"/>
  <c r="CP64" s="1"/>
  <c r="CS64" s="1"/>
  <c r="CU64" s="1"/>
  <c r="CP65" s="1"/>
  <c r="CS65" s="1"/>
  <c r="CU65" s="1"/>
  <c r="CP66" s="1"/>
  <c r="CS66" s="1"/>
  <c r="CU66" s="1"/>
  <c r="CP67" s="1"/>
  <c r="CS67" s="1"/>
  <c r="CU67" s="1"/>
  <c r="CP68" s="1"/>
  <c r="CS68" s="1"/>
  <c r="CU68" s="1"/>
  <c r="CP69" s="1"/>
  <c r="CS69" s="1"/>
  <c r="CU69" s="1"/>
  <c r="CP70" s="1"/>
  <c r="CS70" s="1"/>
  <c r="CU70" s="1"/>
  <c r="CP71" s="1"/>
  <c r="CS71" s="1"/>
  <c r="CU71" s="1"/>
  <c r="CP72" s="1"/>
  <c r="CS72" s="1"/>
  <c r="CU72" s="1"/>
  <c r="CP73" s="1"/>
  <c r="CS73" s="1"/>
  <c r="CU73" s="1"/>
  <c r="CP74" s="1"/>
  <c r="F35" i="16"/>
  <c r="CQ408" i="13"/>
  <c r="DC408"/>
  <c r="DD408" s="1"/>
  <c r="CW408"/>
  <c r="DE408"/>
  <c r="CX408"/>
  <c r="CR408"/>
  <c r="CD445"/>
  <c r="CE445" s="1"/>
  <c r="CG445" s="1"/>
  <c r="CC446" s="1"/>
  <c r="BX445"/>
  <c r="BR445"/>
  <c r="CF445"/>
  <c r="BY445"/>
  <c r="BS445"/>
  <c r="BZ44"/>
  <c r="CB44" s="1"/>
  <c r="BW45" s="1"/>
  <c r="BZ45" s="1"/>
  <c r="CB45" s="1"/>
  <c r="BW46" s="1"/>
  <c r="BZ46" s="1"/>
  <c r="CB46" s="1"/>
  <c r="BW47" s="1"/>
  <c r="BZ47" s="1"/>
  <c r="CB47" s="1"/>
  <c r="BW48" s="1"/>
  <c r="BZ48" s="1"/>
  <c r="CB48" s="1"/>
  <c r="BW49" s="1"/>
  <c r="BZ49" s="1"/>
  <c r="CB49" s="1"/>
  <c r="BW50" s="1"/>
  <c r="BZ50" s="1"/>
  <c r="CB50" s="1"/>
  <c r="BW51" s="1"/>
  <c r="BZ51" s="1"/>
  <c r="CB51" s="1"/>
  <c r="BW52" s="1"/>
  <c r="BZ52" s="1"/>
  <c r="CB52" s="1"/>
  <c r="BW53" s="1"/>
  <c r="BZ53" s="1"/>
  <c r="CB53" s="1"/>
  <c r="BW54" s="1"/>
  <c r="BZ54" s="1"/>
  <c r="CB54" s="1"/>
  <c r="BW55" s="1"/>
  <c r="BZ55" s="1"/>
  <c r="CB55" s="1"/>
  <c r="BW56" s="1"/>
  <c r="BZ56" s="1"/>
  <c r="CB56" s="1"/>
  <c r="BW57" s="1"/>
  <c r="BZ57" s="1"/>
  <c r="CB57" s="1"/>
  <c r="BW58" s="1"/>
  <c r="BZ58" s="1"/>
  <c r="CB58" s="1"/>
  <c r="BW59" s="1"/>
  <c r="BZ59" s="1"/>
  <c r="CB59" s="1"/>
  <c r="BW60" s="1"/>
  <c r="BZ60" s="1"/>
  <c r="CB60" s="1"/>
  <c r="BW61" s="1"/>
  <c r="BZ61" s="1"/>
  <c r="CB61" s="1"/>
  <c r="BW62" s="1"/>
  <c r="BZ62" s="1"/>
  <c r="CB62" s="1"/>
  <c r="BW63" s="1"/>
  <c r="BZ63" s="1"/>
  <c r="CB63" s="1"/>
  <c r="BW64" s="1"/>
  <c r="BZ64" s="1"/>
  <c r="CB64" s="1"/>
  <c r="BW65" s="1"/>
  <c r="BZ65" s="1"/>
  <c r="CB65" s="1"/>
  <c r="BW66" s="1"/>
  <c r="BZ66" s="1"/>
  <c r="CB66" s="1"/>
  <c r="BW67" s="1"/>
  <c r="BZ67" s="1"/>
  <c r="CB67" s="1"/>
  <c r="BW68" s="1"/>
  <c r="BZ68" s="1"/>
  <c r="CB68" s="1"/>
  <c r="BW69" s="1"/>
  <c r="BZ69" s="1"/>
  <c r="CB69" s="1"/>
  <c r="BW70" s="1"/>
  <c r="BZ70" s="1"/>
  <c r="CB70" s="1"/>
  <c r="BW71" s="1"/>
  <c r="BZ71" s="1"/>
  <c r="CB71" s="1"/>
  <c r="BW72" s="1"/>
  <c r="BZ72" s="1"/>
  <c r="CB72" s="1"/>
  <c r="BW73" s="1"/>
  <c r="BZ73" s="1"/>
  <c r="CB73" s="1"/>
  <c r="BW74" s="1"/>
  <c r="E35" i="16"/>
  <c r="CW185" i="13"/>
  <c r="CX185"/>
  <c r="CQ185"/>
  <c r="DC185"/>
  <c r="DD185" s="1"/>
  <c r="DE185"/>
  <c r="CR185"/>
  <c r="CK409"/>
  <c r="BL409"/>
  <c r="BL260"/>
  <c r="CK260"/>
  <c r="BB371"/>
  <c r="BC371" s="1"/>
  <c r="CL371"/>
  <c r="BM371"/>
  <c r="BB148"/>
  <c r="BM148"/>
  <c r="CL148"/>
  <c r="CK112"/>
  <c r="BL112"/>
  <c r="BB445"/>
  <c r="BD445" s="1"/>
  <c r="BG445" s="1"/>
  <c r="CL445"/>
  <c r="BM445"/>
  <c r="CD334"/>
  <c r="CF334"/>
  <c r="BR334"/>
  <c r="BS334"/>
  <c r="BY334"/>
  <c r="BX334"/>
  <c r="DC222"/>
  <c r="DD222" s="1"/>
  <c r="DF222" s="1"/>
  <c r="DB223" s="1"/>
  <c r="CX222"/>
  <c r="DE222"/>
  <c r="CQ222"/>
  <c r="CW222"/>
  <c r="CR222"/>
  <c r="DC371"/>
  <c r="CX371"/>
  <c r="CQ371"/>
  <c r="CW371"/>
  <c r="DE371"/>
  <c r="CR371"/>
  <c r="BR408"/>
  <c r="BX408"/>
  <c r="BS408"/>
  <c r="BY408"/>
  <c r="CD408"/>
  <c r="CE408" s="1"/>
  <c r="CF408"/>
  <c r="CW111"/>
  <c r="DE111"/>
  <c r="CR111"/>
  <c r="DC111"/>
  <c r="DD111" s="1"/>
  <c r="CX111"/>
  <c r="CQ111"/>
  <c r="BY185"/>
  <c r="BS185"/>
  <c r="BR185"/>
  <c r="CD185"/>
  <c r="CE185" s="1"/>
  <c r="CG185" s="1"/>
  <c r="CC186" s="1"/>
  <c r="CF185"/>
  <c r="BX185"/>
  <c r="M44"/>
  <c r="W44" s="1"/>
  <c r="E45" s="1"/>
  <c r="M45" s="1"/>
  <c r="W45" s="1"/>
  <c r="E46" s="1"/>
  <c r="M46" s="1"/>
  <c r="W46" s="1"/>
  <c r="E47" s="1"/>
  <c r="M47" s="1"/>
  <c r="W47" s="1"/>
  <c r="E48" s="1"/>
  <c r="M48" s="1"/>
  <c r="W48" s="1"/>
  <c r="E49" s="1"/>
  <c r="M49" s="1"/>
  <c r="W49" s="1"/>
  <c r="E50" s="1"/>
  <c r="M50" s="1"/>
  <c r="W50" s="1"/>
  <c r="E51" s="1"/>
  <c r="M51" s="1"/>
  <c r="W51" s="1"/>
  <c r="E52" s="1"/>
  <c r="M52" s="1"/>
  <c r="W52" s="1"/>
  <c r="E53" s="1"/>
  <c r="M53" s="1"/>
  <c r="W53" s="1"/>
  <c r="E54" s="1"/>
  <c r="M54" s="1"/>
  <c r="W54" s="1"/>
  <c r="E55" s="1"/>
  <c r="M55" s="1"/>
  <c r="W55" s="1"/>
  <c r="E56" s="1"/>
  <c r="M56" s="1"/>
  <c r="W56" s="1"/>
  <c r="E57" s="1"/>
  <c r="M57" s="1"/>
  <c r="W57" s="1"/>
  <c r="E58" s="1"/>
  <c r="M58" s="1"/>
  <c r="W58" s="1"/>
  <c r="E59" s="1"/>
  <c r="M59" s="1"/>
  <c r="W59" s="1"/>
  <c r="E60" s="1"/>
  <c r="M60" s="1"/>
  <c r="W60" s="1"/>
  <c r="E61" s="1"/>
  <c r="M61" s="1"/>
  <c r="W61" s="1"/>
  <c r="E62" s="1"/>
  <c r="M62" s="1"/>
  <c r="W62" s="1"/>
  <c r="E63" s="1"/>
  <c r="M63" s="1"/>
  <c r="W63" s="1"/>
  <c r="E64" s="1"/>
  <c r="M64" s="1"/>
  <c r="W64" s="1"/>
  <c r="E65" s="1"/>
  <c r="M65" s="1"/>
  <c r="W65" s="1"/>
  <c r="E66" s="1"/>
  <c r="M66" s="1"/>
  <c r="W66" s="1"/>
  <c r="E67" s="1"/>
  <c r="M67" s="1"/>
  <c r="W67" s="1"/>
  <c r="E68" s="1"/>
  <c r="M68" s="1"/>
  <c r="W68" s="1"/>
  <c r="E69" s="1"/>
  <c r="M69" s="1"/>
  <c r="W69" s="1"/>
  <c r="E70" s="1"/>
  <c r="M70" s="1"/>
  <c r="W70" s="1"/>
  <c r="E71" s="1"/>
  <c r="M71" s="1"/>
  <c r="W71" s="1"/>
  <c r="E72" s="1"/>
  <c r="M72" s="1"/>
  <c r="W72" s="1"/>
  <c r="E73" s="1"/>
  <c r="M73" s="1"/>
  <c r="W73" s="1"/>
  <c r="E74" s="1"/>
  <c r="E10" i="16"/>
  <c r="BL186" i="13"/>
  <c r="CK186"/>
  <c r="CK372"/>
  <c r="BL372"/>
  <c r="CK335"/>
  <c r="BL335"/>
  <c r="BB74"/>
  <c r="BM74"/>
  <c r="CL74"/>
  <c r="BB222"/>
  <c r="BM222"/>
  <c r="CL222"/>
  <c r="CK446"/>
  <c r="BL446"/>
  <c r="BT44"/>
  <c r="BV44" s="1"/>
  <c r="BQ45" s="1"/>
  <c r="BT45" s="1"/>
  <c r="BV45" s="1"/>
  <c r="BQ46" s="1"/>
  <c r="BT46" s="1"/>
  <c r="BV46" s="1"/>
  <c r="BQ47" s="1"/>
  <c r="BT47" s="1"/>
  <c r="BV47" s="1"/>
  <c r="BQ48" s="1"/>
  <c r="BT48" s="1"/>
  <c r="BV48" s="1"/>
  <c r="BQ49" s="1"/>
  <c r="BT49" s="1"/>
  <c r="BV49" s="1"/>
  <c r="BQ50" s="1"/>
  <c r="BT50" s="1"/>
  <c r="BV50" s="1"/>
  <c r="BQ51" s="1"/>
  <c r="BT51" s="1"/>
  <c r="BV51" s="1"/>
  <c r="BQ52" s="1"/>
  <c r="BT52" s="1"/>
  <c r="BV52" s="1"/>
  <c r="BQ53" s="1"/>
  <c r="BT53" s="1"/>
  <c r="BV53" s="1"/>
  <c r="BQ54" s="1"/>
  <c r="BT54" s="1"/>
  <c r="BV54" s="1"/>
  <c r="BQ55" s="1"/>
  <c r="BT55" s="1"/>
  <c r="BV55" s="1"/>
  <c r="BQ56" s="1"/>
  <c r="BT56" s="1"/>
  <c r="BV56" s="1"/>
  <c r="BQ57" s="1"/>
  <c r="BT57" s="1"/>
  <c r="BV57" s="1"/>
  <c r="BQ58" s="1"/>
  <c r="BT58" s="1"/>
  <c r="BV58" s="1"/>
  <c r="BQ59" s="1"/>
  <c r="BT59" s="1"/>
  <c r="BV59" s="1"/>
  <c r="BQ60" s="1"/>
  <c r="BT60" s="1"/>
  <c r="BV60" s="1"/>
  <c r="BQ61" s="1"/>
  <c r="BT61" s="1"/>
  <c r="BV61" s="1"/>
  <c r="BQ62" s="1"/>
  <c r="BT62" s="1"/>
  <c r="BV62" s="1"/>
  <c r="BQ63" s="1"/>
  <c r="BT63" s="1"/>
  <c r="BV63" s="1"/>
  <c r="BQ64" s="1"/>
  <c r="BT64" s="1"/>
  <c r="BV64" s="1"/>
  <c r="BQ65" s="1"/>
  <c r="BT65" s="1"/>
  <c r="BV65" s="1"/>
  <c r="BQ66" s="1"/>
  <c r="BT66" s="1"/>
  <c r="BV66" s="1"/>
  <c r="BQ67" s="1"/>
  <c r="BT67" s="1"/>
  <c r="BV67" s="1"/>
  <c r="BQ68" s="1"/>
  <c r="BT68" s="1"/>
  <c r="BV68" s="1"/>
  <c r="BQ69" s="1"/>
  <c r="BT69" s="1"/>
  <c r="BV69" s="1"/>
  <c r="BQ70" s="1"/>
  <c r="BT70" s="1"/>
  <c r="BV70" s="1"/>
  <c r="BQ71" s="1"/>
  <c r="BT71" s="1"/>
  <c r="BV71" s="1"/>
  <c r="BQ72" s="1"/>
  <c r="BT72" s="1"/>
  <c r="BV72" s="1"/>
  <c r="BQ73" s="1"/>
  <c r="BT73" s="1"/>
  <c r="BV73" s="1"/>
  <c r="BQ74" s="1"/>
  <c r="D35" i="16"/>
  <c r="DE74" i="13"/>
  <c r="DE75" s="1"/>
  <c r="DF75" s="1"/>
  <c r="CX74"/>
  <c r="CX75" s="1"/>
  <c r="O35" i="16" s="1"/>
  <c r="CQ74" i="13"/>
  <c r="CQ75" s="1"/>
  <c r="J35" i="16" s="1"/>
  <c r="DC74" i="13"/>
  <c r="DC75" s="1"/>
  <c r="CR74"/>
  <c r="CR75" s="1"/>
  <c r="N35" i="16" s="1"/>
  <c r="CW74" i="13"/>
  <c r="CW75" s="1"/>
  <c r="K35" i="16" s="1"/>
  <c r="BS371" i="13"/>
  <c r="BX371"/>
  <c r="CF371"/>
  <c r="CD371"/>
  <c r="CE371" s="1"/>
  <c r="CG371" s="1"/>
  <c r="CC372" s="1"/>
  <c r="BR371"/>
  <c r="BY371"/>
  <c r="CF259"/>
  <c r="BX259"/>
  <c r="CD259"/>
  <c r="BS259"/>
  <c r="BY259"/>
  <c r="BR259"/>
  <c r="BX111"/>
  <c r="BY111"/>
  <c r="CD111"/>
  <c r="BR111"/>
  <c r="CF111"/>
  <c r="BS111"/>
  <c r="U27" i="15"/>
  <c r="CG140" i="13"/>
  <c r="AK44"/>
  <c r="AU44" s="1"/>
  <c r="AC45" s="1"/>
  <c r="AK45" s="1"/>
  <c r="AU45" s="1"/>
  <c r="AC46" s="1"/>
  <c r="AK46" s="1"/>
  <c r="AU46" s="1"/>
  <c r="AC47" s="1"/>
  <c r="AK47" s="1"/>
  <c r="AU47" s="1"/>
  <c r="AC48" s="1"/>
  <c r="AK48" s="1"/>
  <c r="AU48" s="1"/>
  <c r="AC49" s="1"/>
  <c r="AK49" s="1"/>
  <c r="AU49" s="1"/>
  <c r="AC50" s="1"/>
  <c r="AK50" s="1"/>
  <c r="AU50" s="1"/>
  <c r="AC51" s="1"/>
  <c r="AK51" s="1"/>
  <c r="AU51" s="1"/>
  <c r="AC52" s="1"/>
  <c r="AK52" s="1"/>
  <c r="AU52" s="1"/>
  <c r="AC53" s="1"/>
  <c r="AK53" s="1"/>
  <c r="AU53" s="1"/>
  <c r="AC54" s="1"/>
  <c r="AK54" s="1"/>
  <c r="AU54" s="1"/>
  <c r="AC55" s="1"/>
  <c r="AK55" s="1"/>
  <c r="AU55" s="1"/>
  <c r="AC56" s="1"/>
  <c r="AK56" s="1"/>
  <c r="AU56" s="1"/>
  <c r="AC57" s="1"/>
  <c r="AK57" s="1"/>
  <c r="AU57" s="1"/>
  <c r="AC58" s="1"/>
  <c r="AK58" s="1"/>
  <c r="AU58" s="1"/>
  <c r="AC59" s="1"/>
  <c r="AK59" s="1"/>
  <c r="AU59" s="1"/>
  <c r="AC60" s="1"/>
  <c r="AK60" s="1"/>
  <c r="AU60" s="1"/>
  <c r="AC61" s="1"/>
  <c r="AK61" s="1"/>
  <c r="AU61" s="1"/>
  <c r="AC62" s="1"/>
  <c r="AK62" s="1"/>
  <c r="AU62" s="1"/>
  <c r="AC63" s="1"/>
  <c r="AK63" s="1"/>
  <c r="AU63" s="1"/>
  <c r="AC64" s="1"/>
  <c r="AK64" s="1"/>
  <c r="AU64" s="1"/>
  <c r="AC65" s="1"/>
  <c r="AK65" s="1"/>
  <c r="AU65" s="1"/>
  <c r="AC66" s="1"/>
  <c r="AK66" s="1"/>
  <c r="AU66" s="1"/>
  <c r="AC67" s="1"/>
  <c r="AK67" s="1"/>
  <c r="AU67" s="1"/>
  <c r="AC68" s="1"/>
  <c r="AK68" s="1"/>
  <c r="AU68" s="1"/>
  <c r="AC69" s="1"/>
  <c r="AK69" s="1"/>
  <c r="AU69" s="1"/>
  <c r="AC70" s="1"/>
  <c r="AK70" s="1"/>
  <c r="AU70" s="1"/>
  <c r="AC71" s="1"/>
  <c r="AK71" s="1"/>
  <c r="AU71" s="1"/>
  <c r="AC72" s="1"/>
  <c r="AK72" s="1"/>
  <c r="AU72" s="1"/>
  <c r="AC73" s="1"/>
  <c r="AK73" s="1"/>
  <c r="AU73" s="1"/>
  <c r="AC74" s="1"/>
  <c r="F10" i="16"/>
  <c r="AL44" i="13"/>
  <c r="AV44" s="1"/>
  <c r="AD45" s="1"/>
  <c r="AL45" s="1"/>
  <c r="AV45" s="1"/>
  <c r="AD46" s="1"/>
  <c r="AL46" s="1"/>
  <c r="AV46" s="1"/>
  <c r="AD47" s="1"/>
  <c r="AL47" s="1"/>
  <c r="AV47" s="1"/>
  <c r="AD48" s="1"/>
  <c r="AL48" s="1"/>
  <c r="AV48" s="1"/>
  <c r="AD49" s="1"/>
  <c r="AL49" s="1"/>
  <c r="AV49" s="1"/>
  <c r="AD50" s="1"/>
  <c r="AL50" s="1"/>
  <c r="AV50" s="1"/>
  <c r="AD51" s="1"/>
  <c r="AL51" s="1"/>
  <c r="AV51" s="1"/>
  <c r="AD52" s="1"/>
  <c r="AL52" s="1"/>
  <c r="AV52" s="1"/>
  <c r="AD53" s="1"/>
  <c r="AL53" s="1"/>
  <c r="AV53" s="1"/>
  <c r="AD54" s="1"/>
  <c r="AL54" s="1"/>
  <c r="AV54" s="1"/>
  <c r="AD55" s="1"/>
  <c r="AL55" s="1"/>
  <c r="AV55" s="1"/>
  <c r="AD56" s="1"/>
  <c r="AL56" s="1"/>
  <c r="AV56" s="1"/>
  <c r="AD57" s="1"/>
  <c r="AL57" s="1"/>
  <c r="AV57" s="1"/>
  <c r="AD58" s="1"/>
  <c r="AL58" s="1"/>
  <c r="AV58" s="1"/>
  <c r="AD59" s="1"/>
  <c r="AL59" s="1"/>
  <c r="AV59" s="1"/>
  <c r="AD60" s="1"/>
  <c r="AL60" s="1"/>
  <c r="AV60" s="1"/>
  <c r="AD61" s="1"/>
  <c r="AL61" s="1"/>
  <c r="AV61" s="1"/>
  <c r="AD62" s="1"/>
  <c r="AL62" s="1"/>
  <c r="AV62" s="1"/>
  <c r="AD63" s="1"/>
  <c r="AL63" s="1"/>
  <c r="AV63" s="1"/>
  <c r="AD64" s="1"/>
  <c r="AL64" s="1"/>
  <c r="AV64" s="1"/>
  <c r="AD65" s="1"/>
  <c r="AL65" s="1"/>
  <c r="AV65" s="1"/>
  <c r="AD66" s="1"/>
  <c r="AL66" s="1"/>
  <c r="AV66" s="1"/>
  <c r="AD67" s="1"/>
  <c r="AL67" s="1"/>
  <c r="AV67" s="1"/>
  <c r="AD68" s="1"/>
  <c r="AL68" s="1"/>
  <c r="AV68" s="1"/>
  <c r="AD69" s="1"/>
  <c r="AL69" s="1"/>
  <c r="AV69" s="1"/>
  <c r="AD70" s="1"/>
  <c r="AL70" s="1"/>
  <c r="AV70" s="1"/>
  <c r="AD71" s="1"/>
  <c r="AL71" s="1"/>
  <c r="AV71" s="1"/>
  <c r="AD72" s="1"/>
  <c r="AL72" s="1"/>
  <c r="AV72" s="1"/>
  <c r="AD73" s="1"/>
  <c r="AL73" s="1"/>
  <c r="AV73" s="1"/>
  <c r="AD74" s="1"/>
  <c r="G10" i="16"/>
  <c r="BB259" i="13"/>
  <c r="BD259" s="1"/>
  <c r="BG259" s="1"/>
  <c r="BM259"/>
  <c r="CL259"/>
  <c r="BB185"/>
  <c r="CL185"/>
  <c r="BM185"/>
  <c r="CK149"/>
  <c r="BL149"/>
  <c r="BL223"/>
  <c r="CK223"/>
  <c r="BB111"/>
  <c r="BM111"/>
  <c r="CL111"/>
  <c r="S67" i="15"/>
  <c r="DD140" i="13"/>
  <c r="DE148"/>
  <c r="CQ148"/>
  <c r="CX148"/>
  <c r="CR148"/>
  <c r="CW148"/>
  <c r="DC148"/>
  <c r="CF74"/>
  <c r="CF75" s="1"/>
  <c r="BR74"/>
  <c r="BR75" s="1"/>
  <c r="H35" i="16" s="1"/>
  <c r="CD74" i="13"/>
  <c r="CD75" s="1"/>
  <c r="BY74"/>
  <c r="BY75" s="1"/>
  <c r="M35" i="16" s="1"/>
  <c r="BS74" i="13"/>
  <c r="BS75" s="1"/>
  <c r="L35" i="16" s="1"/>
  <c r="BX74" i="13"/>
  <c r="BX75" s="1"/>
  <c r="I35" i="16" s="1"/>
  <c r="CQ259" i="13"/>
  <c r="DE259"/>
  <c r="CR259"/>
  <c r="CX259"/>
  <c r="CW259"/>
  <c r="DC259"/>
  <c r="DD259" s="1"/>
  <c r="DF259" s="1"/>
  <c r="DB260" s="1"/>
  <c r="DE445"/>
  <c r="CW445"/>
  <c r="CQ445"/>
  <c r="DC445"/>
  <c r="DD445" s="1"/>
  <c r="DF445" s="1"/>
  <c r="DB446" s="1"/>
  <c r="CX445"/>
  <c r="CR445"/>
  <c r="CY44"/>
  <c r="DA44" s="1"/>
  <c r="CV45" s="1"/>
  <c r="CY45" s="1"/>
  <c r="DA45" s="1"/>
  <c r="CV46" s="1"/>
  <c r="CY46" s="1"/>
  <c r="DA46" s="1"/>
  <c r="CV47" s="1"/>
  <c r="CY47" s="1"/>
  <c r="DA47" s="1"/>
  <c r="CV48" s="1"/>
  <c r="CY48" s="1"/>
  <c r="DA48" s="1"/>
  <c r="CV49" s="1"/>
  <c r="CY49" s="1"/>
  <c r="DA49" s="1"/>
  <c r="CV50" s="1"/>
  <c r="CY50" s="1"/>
  <c r="DA50" s="1"/>
  <c r="CV51" s="1"/>
  <c r="CY51" s="1"/>
  <c r="DA51" s="1"/>
  <c r="CV52" s="1"/>
  <c r="CY52" s="1"/>
  <c r="DA52" s="1"/>
  <c r="CV53" s="1"/>
  <c r="CY53" s="1"/>
  <c r="DA53" s="1"/>
  <c r="CV54" s="1"/>
  <c r="CY54" s="1"/>
  <c r="DA54" s="1"/>
  <c r="CV55" s="1"/>
  <c r="CY55" s="1"/>
  <c r="DA55" s="1"/>
  <c r="CV56" s="1"/>
  <c r="CY56" s="1"/>
  <c r="DA56" s="1"/>
  <c r="CV57" s="1"/>
  <c r="CY57" s="1"/>
  <c r="DA57" s="1"/>
  <c r="CV58" s="1"/>
  <c r="CY58" s="1"/>
  <c r="DA58" s="1"/>
  <c r="CV59" s="1"/>
  <c r="CY59" s="1"/>
  <c r="DA59" s="1"/>
  <c r="CV60" s="1"/>
  <c r="CY60" s="1"/>
  <c r="DA60" s="1"/>
  <c r="CV61" s="1"/>
  <c r="CY61" s="1"/>
  <c r="DA61" s="1"/>
  <c r="CV62" s="1"/>
  <c r="CY62" s="1"/>
  <c r="DA62" s="1"/>
  <c r="CV63" s="1"/>
  <c r="CY63" s="1"/>
  <c r="DA63" s="1"/>
  <c r="CV64" s="1"/>
  <c r="CY64" s="1"/>
  <c r="DA64" s="1"/>
  <c r="CV65" s="1"/>
  <c r="CY65" s="1"/>
  <c r="DA65" s="1"/>
  <c r="CV66" s="1"/>
  <c r="CY66" s="1"/>
  <c r="DA66" s="1"/>
  <c r="CV67" s="1"/>
  <c r="CY67" s="1"/>
  <c r="DA67" s="1"/>
  <c r="CV68" s="1"/>
  <c r="CY68" s="1"/>
  <c r="DA68" s="1"/>
  <c r="CV69" s="1"/>
  <c r="CY69" s="1"/>
  <c r="DA69" s="1"/>
  <c r="CV70" s="1"/>
  <c r="CY70" s="1"/>
  <c r="DA70" s="1"/>
  <c r="CV71" s="1"/>
  <c r="CY71" s="1"/>
  <c r="DA71" s="1"/>
  <c r="CV72" s="1"/>
  <c r="CY72" s="1"/>
  <c r="DA72" s="1"/>
  <c r="CV73" s="1"/>
  <c r="CY73" s="1"/>
  <c r="DA73" s="1"/>
  <c r="CV74" s="1"/>
  <c r="CY74" s="1"/>
  <c r="DA74" s="1"/>
  <c r="H101" i="12" s="1"/>
  <c r="CV82" i="13" s="1"/>
  <c r="G35" i="16"/>
  <c r="AX409" i="13"/>
  <c r="AW409" s="1"/>
  <c r="B470" i="3"/>
  <c r="AB409" i="13"/>
  <c r="Y409"/>
  <c r="X409" s="1"/>
  <c r="C409"/>
  <c r="V469" i="3"/>
  <c r="U469" s="1"/>
  <c r="D469" s="1"/>
  <c r="C260" i="13"/>
  <c r="AB260"/>
  <c r="Y260"/>
  <c r="X260" s="1"/>
  <c r="B297" i="3"/>
  <c r="AX260" i="13"/>
  <c r="AW260" s="1"/>
  <c r="V296" i="3"/>
  <c r="U296" s="1"/>
  <c r="D296" s="1"/>
  <c r="F259" i="13"/>
  <c r="K259"/>
  <c r="J259"/>
  <c r="G259"/>
  <c r="I259"/>
  <c r="H259"/>
  <c r="H185"/>
  <c r="J185"/>
  <c r="F185"/>
  <c r="G185"/>
  <c r="K185"/>
  <c r="I185"/>
  <c r="BD148"/>
  <c r="BG148" s="1"/>
  <c r="BC148"/>
  <c r="H222"/>
  <c r="J222"/>
  <c r="I222"/>
  <c r="F222"/>
  <c r="G222"/>
  <c r="K222"/>
  <c r="AB112"/>
  <c r="Y112"/>
  <c r="X112" s="1"/>
  <c r="X113" s="1"/>
  <c r="G93" i="12" s="1"/>
  <c r="V62" i="16" s="1"/>
  <c r="C112" i="13"/>
  <c r="AX112"/>
  <c r="AW112" s="1"/>
  <c r="AW113" s="1"/>
  <c r="H93" i="12" s="1"/>
  <c r="X62" i="16" s="1"/>
  <c r="U124" i="3"/>
  <c r="D124" s="1"/>
  <c r="V124"/>
  <c r="BC445" i="13"/>
  <c r="H445"/>
  <c r="J445"/>
  <c r="F445"/>
  <c r="I445"/>
  <c r="K445"/>
  <c r="G445"/>
  <c r="J408"/>
  <c r="F408"/>
  <c r="G408"/>
  <c r="K408"/>
  <c r="H408"/>
  <c r="I408"/>
  <c r="AF259"/>
  <c r="AH259"/>
  <c r="AG259"/>
  <c r="AI259"/>
  <c r="AE259"/>
  <c r="AJ259"/>
  <c r="AE185"/>
  <c r="AF185"/>
  <c r="AH185"/>
  <c r="AJ185"/>
  <c r="AG185"/>
  <c r="AI185"/>
  <c r="BD371"/>
  <c r="BG371" s="1"/>
  <c r="Y335"/>
  <c r="X335" s="1"/>
  <c r="C335"/>
  <c r="AB335"/>
  <c r="V383" i="3"/>
  <c r="U383" s="1"/>
  <c r="D383" s="1"/>
  <c r="AX335" i="13"/>
  <c r="AW335" s="1"/>
  <c r="B384" i="3"/>
  <c r="X148" i="13"/>
  <c r="W34" i="4" s="1"/>
  <c r="BM34" s="1"/>
  <c r="X34"/>
  <c r="BN34" s="1"/>
  <c r="AH74" i="13"/>
  <c r="AH75" s="1"/>
  <c r="O10" i="16" s="1"/>
  <c r="AI74" i="13"/>
  <c r="AI75" s="1"/>
  <c r="R10" i="16" s="1"/>
  <c r="AJ74" i="13"/>
  <c r="AJ75" s="1"/>
  <c r="S10" i="16" s="1"/>
  <c r="AE74" i="13"/>
  <c r="AE75" s="1"/>
  <c r="J10" i="16" s="1"/>
  <c r="AF74" i="13"/>
  <c r="AF75" s="1"/>
  <c r="K10" i="16" s="1"/>
  <c r="AG74" i="13"/>
  <c r="AG75" s="1"/>
  <c r="N10" i="16" s="1"/>
  <c r="BD74" i="13"/>
  <c r="BG74" s="1"/>
  <c r="BC74"/>
  <c r="BD222"/>
  <c r="BG222" s="1"/>
  <c r="BC222"/>
  <c r="AF222"/>
  <c r="AI222"/>
  <c r="AJ222"/>
  <c r="AE222"/>
  <c r="AG222"/>
  <c r="AH222"/>
  <c r="AG111"/>
  <c r="AF111"/>
  <c r="AH111"/>
  <c r="AI111"/>
  <c r="AJ111"/>
  <c r="AE111"/>
  <c r="Y446"/>
  <c r="X446" s="1"/>
  <c r="C446"/>
  <c r="V512" i="3"/>
  <c r="U512" s="1"/>
  <c r="D512" s="1"/>
  <c r="AX446" i="13"/>
  <c r="AW446" s="1"/>
  <c r="B513" i="3"/>
  <c r="AB446" i="13"/>
  <c r="BN33" i="4"/>
  <c r="AI408" i="13"/>
  <c r="AE408"/>
  <c r="AF408"/>
  <c r="AJ408"/>
  <c r="AG408"/>
  <c r="AH408"/>
  <c r="C186"/>
  <c r="V210" i="3"/>
  <c r="U210" s="1"/>
  <c r="D210" s="1"/>
  <c r="AX186" i="13"/>
  <c r="AW186" s="1"/>
  <c r="B211" i="3"/>
  <c r="Y186" i="13"/>
  <c r="X186" s="1"/>
  <c r="AB186"/>
  <c r="V426" i="3"/>
  <c r="U426" s="1"/>
  <c r="D426" s="1"/>
  <c r="Y372" i="13"/>
  <c r="X372" s="1"/>
  <c r="AX372"/>
  <c r="AW372" s="1"/>
  <c r="B427" i="3"/>
  <c r="C372" i="13"/>
  <c r="AB372"/>
  <c r="AF371"/>
  <c r="AH371"/>
  <c r="AI371"/>
  <c r="AG371"/>
  <c r="AE371"/>
  <c r="AJ371"/>
  <c r="AG334"/>
  <c r="AI334"/>
  <c r="AH334"/>
  <c r="AE334"/>
  <c r="AJ334"/>
  <c r="AF334"/>
  <c r="AB149"/>
  <c r="Y149"/>
  <c r="AX149"/>
  <c r="AW149" s="1"/>
  <c r="B168" i="3"/>
  <c r="C149" i="13"/>
  <c r="V167" i="3"/>
  <c r="U167" s="1"/>
  <c r="D167" s="1"/>
  <c r="H148" i="13"/>
  <c r="G34" i="4" s="1"/>
  <c r="AW34" s="1"/>
  <c r="J148" i="13"/>
  <c r="I34" i="4" s="1"/>
  <c r="AY34" s="1"/>
  <c r="G148" i="13"/>
  <c r="F34" i="4" s="1"/>
  <c r="AV34" s="1"/>
  <c r="I148" i="13"/>
  <c r="H34" i="4" s="1"/>
  <c r="AX34" s="1"/>
  <c r="F148" i="13"/>
  <c r="E34" i="4" s="1"/>
  <c r="AU34" s="1"/>
  <c r="K148" i="13"/>
  <c r="J34" i="4" s="1"/>
  <c r="B34"/>
  <c r="AR34" s="1"/>
  <c r="K74" i="13"/>
  <c r="K75" s="1"/>
  <c r="Q10" i="16" s="1"/>
  <c r="G74" i="13"/>
  <c r="G75" s="1"/>
  <c r="I10" i="16" s="1"/>
  <c r="I74" i="13"/>
  <c r="I75" s="1"/>
  <c r="M10" i="16" s="1"/>
  <c r="H74" i="13"/>
  <c r="H75" s="1"/>
  <c r="L10" i="16" s="1"/>
  <c r="J74" i="13"/>
  <c r="J75" s="1"/>
  <c r="P10" i="16" s="1"/>
  <c r="F74" i="13"/>
  <c r="F75" s="1"/>
  <c r="H10" i="16" s="1"/>
  <c r="AX223" i="13"/>
  <c r="AW223" s="1"/>
  <c r="AB223"/>
  <c r="B254" i="3"/>
  <c r="V253"/>
  <c r="U253" s="1"/>
  <c r="D253" s="1"/>
  <c r="Y223" i="13"/>
  <c r="X223" s="1"/>
  <c r="C223"/>
  <c r="K111"/>
  <c r="G111"/>
  <c r="I111"/>
  <c r="H111"/>
  <c r="J111"/>
  <c r="F111"/>
  <c r="BD111"/>
  <c r="BG111" s="1"/>
  <c r="BC111"/>
  <c r="AE445"/>
  <c r="E27" i="5" s="1"/>
  <c r="AU27" s="1"/>
  <c r="AG445" i="13"/>
  <c r="AH445"/>
  <c r="AI445"/>
  <c r="AJ445"/>
  <c r="AF445"/>
  <c r="F27" i="5" s="1"/>
  <c r="AV27" s="1"/>
  <c r="BC408" i="13"/>
  <c r="BD408"/>
  <c r="BG408" s="1"/>
  <c r="AY33" i="4"/>
  <c r="BD185" i="13"/>
  <c r="BG185" s="1"/>
  <c r="BC185"/>
  <c r="J371"/>
  <c r="F371"/>
  <c r="I371"/>
  <c r="K371"/>
  <c r="H371"/>
  <c r="G371"/>
  <c r="J334"/>
  <c r="K334"/>
  <c r="F334"/>
  <c r="G334"/>
  <c r="I334"/>
  <c r="H334"/>
  <c r="BD334"/>
  <c r="BG334" s="1"/>
  <c r="BC334"/>
  <c r="AJ148"/>
  <c r="AG148"/>
  <c r="AF148"/>
  <c r="AH148"/>
  <c r="AI148"/>
  <c r="AE148"/>
  <c r="H18" i="12"/>
  <c r="H52" s="1"/>
  <c r="G18"/>
  <c r="CE111" i="13" l="1"/>
  <c r="CE259"/>
  <c r="CG259" s="1"/>
  <c r="CC260" s="1"/>
  <c r="S35" i="16"/>
  <c r="AA35" s="1"/>
  <c r="DD371" i="13"/>
  <c r="DF371" s="1"/>
  <c r="DB372" s="1"/>
  <c r="CE334"/>
  <c r="CG334" s="1"/>
  <c r="CC335" s="1"/>
  <c r="DF408"/>
  <c r="DB409" s="1"/>
  <c r="DD334"/>
  <c r="DF334" s="1"/>
  <c r="DB335" s="1"/>
  <c r="BT74"/>
  <c r="BV74" s="1"/>
  <c r="G100" i="12" s="1"/>
  <c r="BQ82" i="13" s="1"/>
  <c r="CG111"/>
  <c r="CC112" s="1"/>
  <c r="CG408"/>
  <c r="CC409" s="1"/>
  <c r="DF185"/>
  <c r="DB186" s="1"/>
  <c r="DF111"/>
  <c r="DB112" s="1"/>
  <c r="BB149"/>
  <c r="BM149"/>
  <c r="CL149"/>
  <c r="BB112"/>
  <c r="CL112"/>
  <c r="BM112"/>
  <c r="CF223"/>
  <c r="BS223"/>
  <c r="BR223"/>
  <c r="BY223"/>
  <c r="CD223"/>
  <c r="CE223" s="1"/>
  <c r="CG223" s="1"/>
  <c r="CC224" s="1"/>
  <c r="BX223"/>
  <c r="BB223"/>
  <c r="BM223"/>
  <c r="CL223"/>
  <c r="BB372"/>
  <c r="CL372"/>
  <c r="BM372"/>
  <c r="BB335"/>
  <c r="BM335"/>
  <c r="CL335"/>
  <c r="CX223"/>
  <c r="CR223"/>
  <c r="DC223"/>
  <c r="DD223" s="1"/>
  <c r="DE223"/>
  <c r="CQ223"/>
  <c r="CW223"/>
  <c r="CF372"/>
  <c r="BR372"/>
  <c r="BY372"/>
  <c r="BX372"/>
  <c r="BS372"/>
  <c r="CD372"/>
  <c r="CE372" s="1"/>
  <c r="CF409"/>
  <c r="BY409"/>
  <c r="BS409"/>
  <c r="BR409"/>
  <c r="BX409"/>
  <c r="CD409"/>
  <c r="CE409" s="1"/>
  <c r="BC259"/>
  <c r="V10" i="16"/>
  <c r="AD10" s="1"/>
  <c r="P35"/>
  <c r="X35" s="1"/>
  <c r="U10"/>
  <c r="AC10" s="1"/>
  <c r="CS74" i="13"/>
  <c r="CU74" s="1"/>
  <c r="H100" i="12" s="1"/>
  <c r="CP82" i="13" s="1"/>
  <c r="DD74"/>
  <c r="DF74" s="1"/>
  <c r="H54" i="12"/>
  <c r="H56" s="1"/>
  <c r="H90" s="1"/>
  <c r="F61" i="16"/>
  <c r="R61" s="1"/>
  <c r="AD61" s="1"/>
  <c r="CK373" i="13"/>
  <c r="BL373"/>
  <c r="CK150"/>
  <c r="BL150"/>
  <c r="CK187"/>
  <c r="BL187"/>
  <c r="BB446"/>
  <c r="CL446"/>
  <c r="BM446"/>
  <c r="BB260"/>
  <c r="BM260"/>
  <c r="CL260"/>
  <c r="DF140"/>
  <c r="U67" i="15"/>
  <c r="CW149" i="13"/>
  <c r="CR149"/>
  <c r="CX149"/>
  <c r="DE149"/>
  <c r="DC149"/>
  <c r="CQ149"/>
  <c r="CW446"/>
  <c r="CQ446"/>
  <c r="CX446"/>
  <c r="DC446"/>
  <c r="DD446" s="1"/>
  <c r="CR446"/>
  <c r="DE446"/>
  <c r="DC335"/>
  <c r="DE335"/>
  <c r="CW335"/>
  <c r="CQ335"/>
  <c r="CX335"/>
  <c r="CR335"/>
  <c r="CF186"/>
  <c r="BS186"/>
  <c r="BX186"/>
  <c r="BR186"/>
  <c r="BY186"/>
  <c r="CD186"/>
  <c r="CE186" s="1"/>
  <c r="CX112"/>
  <c r="CX113" s="1"/>
  <c r="O36" i="16" s="1"/>
  <c r="DE112" i="13"/>
  <c r="DE113" s="1"/>
  <c r="DF113" s="1"/>
  <c r="DC112"/>
  <c r="DC113" s="1"/>
  <c r="CQ112"/>
  <c r="CQ113" s="1"/>
  <c r="J36" i="16" s="1"/>
  <c r="CW112" i="13"/>
  <c r="CW113" s="1"/>
  <c r="K36" i="16" s="1"/>
  <c r="CR112" i="13"/>
  <c r="CR113" s="1"/>
  <c r="N36" i="16" s="1"/>
  <c r="CF260" i="13"/>
  <c r="CD260"/>
  <c r="CE260" s="1"/>
  <c r="BR260"/>
  <c r="BY260"/>
  <c r="BX260"/>
  <c r="BS260"/>
  <c r="R35" i="16"/>
  <c r="Z35" s="1"/>
  <c r="CK336" i="13"/>
  <c r="BL336"/>
  <c r="CY82"/>
  <c r="DA82" s="1"/>
  <c r="CV83" s="1"/>
  <c r="CY83" s="1"/>
  <c r="DA83" s="1"/>
  <c r="CV84" s="1"/>
  <c r="CY84" s="1"/>
  <c r="DA84" s="1"/>
  <c r="CV85" s="1"/>
  <c r="CY85" s="1"/>
  <c r="DA85" s="1"/>
  <c r="CV86" s="1"/>
  <c r="CY86" s="1"/>
  <c r="DA86" s="1"/>
  <c r="CV87" s="1"/>
  <c r="CY87" s="1"/>
  <c r="DA87" s="1"/>
  <c r="CV88" s="1"/>
  <c r="CY88" s="1"/>
  <c r="DA88" s="1"/>
  <c r="CV89" s="1"/>
  <c r="CY89" s="1"/>
  <c r="DA89" s="1"/>
  <c r="CV90" s="1"/>
  <c r="CY90" s="1"/>
  <c r="DA90" s="1"/>
  <c r="CV91" s="1"/>
  <c r="CY91" s="1"/>
  <c r="DA91" s="1"/>
  <c r="CV92" s="1"/>
  <c r="CY92" s="1"/>
  <c r="DA92" s="1"/>
  <c r="CV93" s="1"/>
  <c r="CY93" s="1"/>
  <c r="DA93" s="1"/>
  <c r="CV94" s="1"/>
  <c r="CY94" s="1"/>
  <c r="DA94" s="1"/>
  <c r="CV95" s="1"/>
  <c r="CY95" s="1"/>
  <c r="DA95" s="1"/>
  <c r="CV96" s="1"/>
  <c r="CY96" s="1"/>
  <c r="DA96" s="1"/>
  <c r="CV97" s="1"/>
  <c r="CY97" s="1"/>
  <c r="DA97" s="1"/>
  <c r="CV98" s="1"/>
  <c r="CY98" s="1"/>
  <c r="DA98" s="1"/>
  <c r="CV99" s="1"/>
  <c r="CY99" s="1"/>
  <c r="DA99" s="1"/>
  <c r="CV100" s="1"/>
  <c r="CY100" s="1"/>
  <c r="DA100" s="1"/>
  <c r="CV101" s="1"/>
  <c r="CY101" s="1"/>
  <c r="DA101" s="1"/>
  <c r="CV102" s="1"/>
  <c r="CY102" s="1"/>
  <c r="DA102" s="1"/>
  <c r="CV103" s="1"/>
  <c r="CY103" s="1"/>
  <c r="DA103" s="1"/>
  <c r="CV104" s="1"/>
  <c r="CY104" s="1"/>
  <c r="DA104" s="1"/>
  <c r="CV105" s="1"/>
  <c r="CY105" s="1"/>
  <c r="DA105" s="1"/>
  <c r="CV106" s="1"/>
  <c r="CY106" s="1"/>
  <c r="DA106" s="1"/>
  <c r="CV107" s="1"/>
  <c r="CY107" s="1"/>
  <c r="DA107" s="1"/>
  <c r="CV108" s="1"/>
  <c r="CY108" s="1"/>
  <c r="DA108" s="1"/>
  <c r="CV109" s="1"/>
  <c r="CY109" s="1"/>
  <c r="DA109" s="1"/>
  <c r="CV110" s="1"/>
  <c r="CY110" s="1"/>
  <c r="DA110" s="1"/>
  <c r="CV111" s="1"/>
  <c r="CY111" s="1"/>
  <c r="DA111" s="1"/>
  <c r="CV112" s="1"/>
  <c r="CY112" s="1"/>
  <c r="DA112" s="1"/>
  <c r="H139" i="12" s="1"/>
  <c r="CV120" i="13" s="1"/>
  <c r="G36" i="16"/>
  <c r="CD149" i="13"/>
  <c r="BY149"/>
  <c r="CF149"/>
  <c r="BR149"/>
  <c r="BX149"/>
  <c r="BS149"/>
  <c r="W27" i="15"/>
  <c r="CC141" i="13"/>
  <c r="CF446"/>
  <c r="BX446"/>
  <c r="BR446"/>
  <c r="BY446"/>
  <c r="CD446"/>
  <c r="CE446" s="1"/>
  <c r="CG446" s="1"/>
  <c r="CC447" s="1"/>
  <c r="BS446"/>
  <c r="CF335"/>
  <c r="BX335"/>
  <c r="BY335"/>
  <c r="CD335"/>
  <c r="BS335"/>
  <c r="BR335"/>
  <c r="DC186"/>
  <c r="DD186" s="1"/>
  <c r="CQ186"/>
  <c r="DE186"/>
  <c r="CR186"/>
  <c r="CW186"/>
  <c r="CX186"/>
  <c r="CD112"/>
  <c r="CD113" s="1"/>
  <c r="BS112"/>
  <c r="BS113" s="1"/>
  <c r="L36" i="16" s="1"/>
  <c r="BY112" i="13"/>
  <c r="BY113" s="1"/>
  <c r="M36" i="16" s="1"/>
  <c r="BX112" i="13"/>
  <c r="BX113" s="1"/>
  <c r="I36" i="16" s="1"/>
  <c r="BR112" i="13"/>
  <c r="BR113" s="1"/>
  <c r="H36" i="16" s="1"/>
  <c r="CF112" i="13"/>
  <c r="CF113" s="1"/>
  <c r="DC260"/>
  <c r="DD260" s="1"/>
  <c r="CW260"/>
  <c r="DE260"/>
  <c r="CQ260"/>
  <c r="CR260"/>
  <c r="CX260"/>
  <c r="W10" i="16"/>
  <c r="AE10" s="1"/>
  <c r="BZ74" i="13"/>
  <c r="CB74" s="1"/>
  <c r="G101" i="12" s="1"/>
  <c r="BW82" i="13" s="1"/>
  <c r="BL224"/>
  <c r="CK224"/>
  <c r="BB186"/>
  <c r="CL186"/>
  <c r="BM186"/>
  <c r="CK447"/>
  <c r="BL447"/>
  <c r="BL261"/>
  <c r="CK261"/>
  <c r="BB409"/>
  <c r="CL409"/>
  <c r="BM409"/>
  <c r="CK410"/>
  <c r="BL410"/>
  <c r="BT82"/>
  <c r="BV82" s="1"/>
  <c r="BQ83" s="1"/>
  <c r="BT83" s="1"/>
  <c r="BV83" s="1"/>
  <c r="BQ84" s="1"/>
  <c r="BT84" s="1"/>
  <c r="BV84" s="1"/>
  <c r="BQ85" s="1"/>
  <c r="BT85" s="1"/>
  <c r="BV85" s="1"/>
  <c r="BQ86" s="1"/>
  <c r="BT86" s="1"/>
  <c r="BV86" s="1"/>
  <c r="BQ87" s="1"/>
  <c r="BT87" s="1"/>
  <c r="BV87" s="1"/>
  <c r="BQ88" s="1"/>
  <c r="BT88" s="1"/>
  <c r="BV88" s="1"/>
  <c r="BQ89" s="1"/>
  <c r="BT89" s="1"/>
  <c r="BV89" s="1"/>
  <c r="BQ90" s="1"/>
  <c r="BT90" s="1"/>
  <c r="BV90" s="1"/>
  <c r="BQ91" s="1"/>
  <c r="BT91" s="1"/>
  <c r="BV91" s="1"/>
  <c r="BQ92" s="1"/>
  <c r="BT92" s="1"/>
  <c r="BV92" s="1"/>
  <c r="BQ93" s="1"/>
  <c r="BT93" s="1"/>
  <c r="BV93" s="1"/>
  <c r="BQ94" s="1"/>
  <c r="BT94" s="1"/>
  <c r="BV94" s="1"/>
  <c r="BQ95" s="1"/>
  <c r="BT95" s="1"/>
  <c r="BV95" s="1"/>
  <c r="BQ96" s="1"/>
  <c r="BT96" s="1"/>
  <c r="BV96" s="1"/>
  <c r="BQ97" s="1"/>
  <c r="BT97" s="1"/>
  <c r="BV97" s="1"/>
  <c r="BQ98" s="1"/>
  <c r="BT98" s="1"/>
  <c r="BV98" s="1"/>
  <c r="BQ99" s="1"/>
  <c r="BT99" s="1"/>
  <c r="BV99" s="1"/>
  <c r="BQ100" s="1"/>
  <c r="BT100" s="1"/>
  <c r="BV100" s="1"/>
  <c r="BQ101" s="1"/>
  <c r="BT101" s="1"/>
  <c r="BV101" s="1"/>
  <c r="BQ102" s="1"/>
  <c r="BT102" s="1"/>
  <c r="BV102" s="1"/>
  <c r="BQ103" s="1"/>
  <c r="BT103" s="1"/>
  <c r="BV103" s="1"/>
  <c r="BQ104" s="1"/>
  <c r="BT104" s="1"/>
  <c r="BV104" s="1"/>
  <c r="BQ105" s="1"/>
  <c r="BT105" s="1"/>
  <c r="BV105" s="1"/>
  <c r="BQ106" s="1"/>
  <c r="BT106" s="1"/>
  <c r="BV106" s="1"/>
  <c r="BQ107" s="1"/>
  <c r="BT107" s="1"/>
  <c r="BV107" s="1"/>
  <c r="BQ108" s="1"/>
  <c r="BT108" s="1"/>
  <c r="BV108" s="1"/>
  <c r="BQ109" s="1"/>
  <c r="BT109" s="1"/>
  <c r="BV109" s="1"/>
  <c r="BQ110" s="1"/>
  <c r="BT110" s="1"/>
  <c r="BV110" s="1"/>
  <c r="BQ111" s="1"/>
  <c r="BT111" s="1"/>
  <c r="BV111" s="1"/>
  <c r="BQ112" s="1"/>
  <c r="D36" i="16"/>
  <c r="CW372" i="13"/>
  <c r="CR372"/>
  <c r="DC372"/>
  <c r="CQ372"/>
  <c r="CX372"/>
  <c r="DE372"/>
  <c r="DC409"/>
  <c r="DD409" s="1"/>
  <c r="DF409" s="1"/>
  <c r="DB410" s="1"/>
  <c r="CR409"/>
  <c r="CW409"/>
  <c r="DE409"/>
  <c r="CX409"/>
  <c r="CQ409"/>
  <c r="Q35" i="16"/>
  <c r="Y35" s="1"/>
  <c r="T10"/>
  <c r="AB10" s="1"/>
  <c r="CE74" i="13"/>
  <c r="CG74" s="1"/>
  <c r="L74"/>
  <c r="V74" s="1"/>
  <c r="G82" i="12" s="1"/>
  <c r="D82" i="13" s="1"/>
  <c r="M74"/>
  <c r="W74" s="1"/>
  <c r="G83" i="12" s="1"/>
  <c r="E82" i="13" s="1"/>
  <c r="BC223"/>
  <c r="BD223"/>
  <c r="BG223" s="1"/>
  <c r="I372"/>
  <c r="F372"/>
  <c r="K372"/>
  <c r="G372"/>
  <c r="H372"/>
  <c r="J372"/>
  <c r="BC372"/>
  <c r="BD372"/>
  <c r="BG372" s="1"/>
  <c r="B514" i="3"/>
  <c r="C447" i="13"/>
  <c r="AB447"/>
  <c r="V513" i="3"/>
  <c r="U513" s="1"/>
  <c r="D513" s="1"/>
  <c r="AX447" i="13"/>
  <c r="AW447" s="1"/>
  <c r="Y447"/>
  <c r="X447" s="1"/>
  <c r="AJ335"/>
  <c r="AG335"/>
  <c r="AF335"/>
  <c r="AH335"/>
  <c r="AI335"/>
  <c r="AE335"/>
  <c r="AF112"/>
  <c r="AF113" s="1"/>
  <c r="K11" i="16" s="1"/>
  <c r="AH112" i="13"/>
  <c r="AH113" s="1"/>
  <c r="O11" i="16" s="1"/>
  <c r="AG112" i="13"/>
  <c r="AG113" s="1"/>
  <c r="N11" i="16" s="1"/>
  <c r="AI112" i="13"/>
  <c r="AI113" s="1"/>
  <c r="R11" i="16" s="1"/>
  <c r="AE112" i="13"/>
  <c r="AE113" s="1"/>
  <c r="J11" i="16" s="1"/>
  <c r="AJ112" i="13"/>
  <c r="AJ113" s="1"/>
  <c r="S11" i="16" s="1"/>
  <c r="I409" i="13"/>
  <c r="J409"/>
  <c r="G409"/>
  <c r="K409"/>
  <c r="H409"/>
  <c r="F409"/>
  <c r="AZ34" i="4"/>
  <c r="AB150" i="13"/>
  <c r="V168" i="3"/>
  <c r="U168" s="1"/>
  <c r="D168" s="1"/>
  <c r="Y150" i="13"/>
  <c r="AX150"/>
  <c r="AW150" s="1"/>
  <c r="AW151" s="1"/>
  <c r="H131" i="12" s="1"/>
  <c r="X63" i="16" s="1"/>
  <c r="C150" i="13"/>
  <c r="AJ372"/>
  <c r="AI372"/>
  <c r="AF372"/>
  <c r="AG372"/>
  <c r="AH372"/>
  <c r="AE372"/>
  <c r="AX187"/>
  <c r="AW187" s="1"/>
  <c r="B212" i="3"/>
  <c r="C187" i="13"/>
  <c r="AB187"/>
  <c r="V211" i="3"/>
  <c r="U211" s="1"/>
  <c r="D211" s="1"/>
  <c r="Y187" i="13"/>
  <c r="X187" s="1"/>
  <c r="AJ446"/>
  <c r="AI446"/>
  <c r="AF446"/>
  <c r="F28" i="5" s="1"/>
  <c r="AV28" s="1"/>
  <c r="AH446" i="13"/>
  <c r="AG446"/>
  <c r="AE446"/>
  <c r="E28" i="5" s="1"/>
  <c r="AU28" s="1"/>
  <c r="I446" i="13"/>
  <c r="G446"/>
  <c r="J446"/>
  <c r="K446"/>
  <c r="F446"/>
  <c r="H446"/>
  <c r="BD335"/>
  <c r="BG335" s="1"/>
  <c r="BC335"/>
  <c r="BD112"/>
  <c r="BG112" s="1"/>
  <c r="BC112"/>
  <c r="Y261"/>
  <c r="X261" s="1"/>
  <c r="B298" i="3"/>
  <c r="C261" i="13"/>
  <c r="V297" i="3"/>
  <c r="U297" s="1"/>
  <c r="D297" s="1"/>
  <c r="AB261" i="13"/>
  <c r="AX261"/>
  <c r="AW261" s="1"/>
  <c r="BD409"/>
  <c r="BG409" s="1"/>
  <c r="BC409"/>
  <c r="AB410"/>
  <c r="V470" i="3"/>
  <c r="U470" s="1"/>
  <c r="D470" s="1"/>
  <c r="Y410" i="13"/>
  <c r="X410" s="1"/>
  <c r="AX410"/>
  <c r="AW410" s="1"/>
  <c r="B471" i="3"/>
  <c r="C410" i="13"/>
  <c r="F223"/>
  <c r="I223"/>
  <c r="K223"/>
  <c r="H223"/>
  <c r="G223"/>
  <c r="J223"/>
  <c r="AH223"/>
  <c r="AE223"/>
  <c r="AJ223"/>
  <c r="AF223"/>
  <c r="AG223"/>
  <c r="AI223"/>
  <c r="G149"/>
  <c r="F35" i="4" s="1"/>
  <c r="AV35" s="1"/>
  <c r="I149" i="13"/>
  <c r="H35" i="4" s="1"/>
  <c r="J149" i="13"/>
  <c r="I35" i="4" s="1"/>
  <c r="F149" i="13"/>
  <c r="E35" i="4" s="1"/>
  <c r="K149" i="13"/>
  <c r="J35" i="4" s="1"/>
  <c r="AZ35" s="1"/>
  <c r="H149" i="13"/>
  <c r="G35" i="4" s="1"/>
  <c r="B35"/>
  <c r="AR35" s="1"/>
  <c r="AH149" i="13"/>
  <c r="AE149"/>
  <c r="AF149"/>
  <c r="AJ149"/>
  <c r="AG149"/>
  <c r="AI149"/>
  <c r="I186"/>
  <c r="J186"/>
  <c r="K186"/>
  <c r="F186"/>
  <c r="G186"/>
  <c r="H186"/>
  <c r="BC446"/>
  <c r="BD446"/>
  <c r="BG446" s="1"/>
  <c r="F260"/>
  <c r="G260"/>
  <c r="H260"/>
  <c r="I260"/>
  <c r="J260"/>
  <c r="K260"/>
  <c r="AG409"/>
  <c r="AI409"/>
  <c r="AJ409"/>
  <c r="AH409"/>
  <c r="AE409"/>
  <c r="AF409"/>
  <c r="AL74"/>
  <c r="AV74" s="1"/>
  <c r="H83" i="12" s="1"/>
  <c r="AD82" i="13" s="1"/>
  <c r="AB224"/>
  <c r="C224"/>
  <c r="B255" i="3"/>
  <c r="Y224" i="13"/>
  <c r="X224" s="1"/>
  <c r="V254" i="3"/>
  <c r="U254" s="1"/>
  <c r="D254" s="1"/>
  <c r="AX224" i="13"/>
  <c r="AW224" s="1"/>
  <c r="BD149"/>
  <c r="BG149" s="1"/>
  <c r="BC149"/>
  <c r="X149"/>
  <c r="W35" i="4" s="1"/>
  <c r="BM35" s="1"/>
  <c r="X35"/>
  <c r="AX373" i="13"/>
  <c r="AW373" s="1"/>
  <c r="B428" i="3"/>
  <c r="AB373" i="13"/>
  <c r="V427" i="3"/>
  <c r="U427" s="1"/>
  <c r="D427" s="1"/>
  <c r="C373" i="13"/>
  <c r="Y373"/>
  <c r="X373" s="1"/>
  <c r="AH186"/>
  <c r="AE186"/>
  <c r="AI186"/>
  <c r="AJ186"/>
  <c r="AF186"/>
  <c r="AG186"/>
  <c r="BC186"/>
  <c r="BD186"/>
  <c r="BG186" s="1"/>
  <c r="AX336"/>
  <c r="AW336" s="1"/>
  <c r="B385" i="3"/>
  <c r="AB336" i="13"/>
  <c r="C336"/>
  <c r="V384" i="3"/>
  <c r="U384" s="1"/>
  <c r="D384" s="1"/>
  <c r="Y336" i="13"/>
  <c r="X336" s="1"/>
  <c r="K335"/>
  <c r="H335"/>
  <c r="G335"/>
  <c r="I335"/>
  <c r="J335"/>
  <c r="F335"/>
  <c r="G112"/>
  <c r="G113" s="1"/>
  <c r="I11" i="16" s="1"/>
  <c r="I112" i="13"/>
  <c r="I113" s="1"/>
  <c r="M11" i="16" s="1"/>
  <c r="F112" i="13"/>
  <c r="F113" s="1"/>
  <c r="H11" i="16" s="1"/>
  <c r="J112" i="13"/>
  <c r="J113" s="1"/>
  <c r="P11" i="16" s="1"/>
  <c r="K112" i="13"/>
  <c r="K113" s="1"/>
  <c r="Q11" i="16" s="1"/>
  <c r="H112" i="13"/>
  <c r="H113" s="1"/>
  <c r="L11" i="16" s="1"/>
  <c r="BC260" i="13"/>
  <c r="BD260"/>
  <c r="BG260" s="1"/>
  <c r="AH260"/>
  <c r="AE260"/>
  <c r="AI260"/>
  <c r="AJ260"/>
  <c r="AF260"/>
  <c r="AG260"/>
  <c r="AK74"/>
  <c r="AU74" s="1"/>
  <c r="H82" i="12" s="1"/>
  <c r="AC82" i="13" s="1"/>
  <c r="G52" i="12"/>
  <c r="BI36" i="4"/>
  <c r="BI37" s="1"/>
  <c r="BJ36"/>
  <c r="BJ37" s="1"/>
  <c r="DD372" i="13" l="1"/>
  <c r="DF372" s="1"/>
  <c r="DB373" s="1"/>
  <c r="CE335"/>
  <c r="CG260"/>
  <c r="CC261" s="1"/>
  <c r="CG186"/>
  <c r="CC187" s="1"/>
  <c r="DD335"/>
  <c r="DF335" s="1"/>
  <c r="DB336" s="1"/>
  <c r="CG409"/>
  <c r="CC410" s="1"/>
  <c r="DF223"/>
  <c r="DB224" s="1"/>
  <c r="DF260"/>
  <c r="DB261" s="1"/>
  <c r="DF186"/>
  <c r="DB187" s="1"/>
  <c r="DF446"/>
  <c r="DB447" s="1"/>
  <c r="CG335"/>
  <c r="CC336" s="1"/>
  <c r="CG372"/>
  <c r="CC373" s="1"/>
  <c r="BB336"/>
  <c r="BM336"/>
  <c r="CL336"/>
  <c r="CK337"/>
  <c r="BL337"/>
  <c r="BB373"/>
  <c r="CL373"/>
  <c r="BM373"/>
  <c r="BB410"/>
  <c r="CL410"/>
  <c r="BM410"/>
  <c r="BL262"/>
  <c r="CK262"/>
  <c r="BB447"/>
  <c r="CL447"/>
  <c r="BM447"/>
  <c r="CD447"/>
  <c r="CE447" s="1"/>
  <c r="BX447"/>
  <c r="BR447"/>
  <c r="BY447"/>
  <c r="CF447"/>
  <c r="BS447"/>
  <c r="CE141"/>
  <c r="S28" i="15"/>
  <c r="W67"/>
  <c r="DB141" i="13"/>
  <c r="CQ187"/>
  <c r="DC187"/>
  <c r="CR187"/>
  <c r="CW187"/>
  <c r="CX187"/>
  <c r="DE187"/>
  <c r="DC373"/>
  <c r="DD373" s="1"/>
  <c r="CQ373"/>
  <c r="CX373"/>
  <c r="CR373"/>
  <c r="DE373"/>
  <c r="CW373"/>
  <c r="CS82"/>
  <c r="CU82" s="1"/>
  <c r="CP83" s="1"/>
  <c r="CS83" s="1"/>
  <c r="CU83" s="1"/>
  <c r="CP84" s="1"/>
  <c r="CS84" s="1"/>
  <c r="CU84" s="1"/>
  <c r="CP85" s="1"/>
  <c r="CS85" s="1"/>
  <c r="CU85" s="1"/>
  <c r="CP86" s="1"/>
  <c r="CS86" s="1"/>
  <c r="CU86" s="1"/>
  <c r="CP87" s="1"/>
  <c r="CS87" s="1"/>
  <c r="CU87" s="1"/>
  <c r="CP88" s="1"/>
  <c r="CS88" s="1"/>
  <c r="CU88" s="1"/>
  <c r="CP89" s="1"/>
  <c r="CS89" s="1"/>
  <c r="CU89" s="1"/>
  <c r="CP90" s="1"/>
  <c r="CS90" s="1"/>
  <c r="CU90" s="1"/>
  <c r="CP91" s="1"/>
  <c r="CS91" s="1"/>
  <c r="CU91" s="1"/>
  <c r="CP92" s="1"/>
  <c r="CS92" s="1"/>
  <c r="CU92" s="1"/>
  <c r="CP93" s="1"/>
  <c r="CS93" s="1"/>
  <c r="CU93" s="1"/>
  <c r="CP94" s="1"/>
  <c r="CS94" s="1"/>
  <c r="CU94" s="1"/>
  <c r="CP95" s="1"/>
  <c r="CS95" s="1"/>
  <c r="CU95" s="1"/>
  <c r="CP96" s="1"/>
  <c r="CS96" s="1"/>
  <c r="CU96" s="1"/>
  <c r="CP97" s="1"/>
  <c r="CS97" s="1"/>
  <c r="CU97" s="1"/>
  <c r="CP98" s="1"/>
  <c r="CS98" s="1"/>
  <c r="CU98" s="1"/>
  <c r="CP99" s="1"/>
  <c r="CS99" s="1"/>
  <c r="CU99" s="1"/>
  <c r="CP100" s="1"/>
  <c r="CS100" s="1"/>
  <c r="CU100" s="1"/>
  <c r="CP101" s="1"/>
  <c r="CS101" s="1"/>
  <c r="CU101" s="1"/>
  <c r="CP102" s="1"/>
  <c r="CS102" s="1"/>
  <c r="CU102" s="1"/>
  <c r="CP103" s="1"/>
  <c r="CS103" s="1"/>
  <c r="CU103" s="1"/>
  <c r="CP104" s="1"/>
  <c r="CS104" s="1"/>
  <c r="CU104" s="1"/>
  <c r="CP105" s="1"/>
  <c r="CS105" s="1"/>
  <c r="CU105" s="1"/>
  <c r="CP106" s="1"/>
  <c r="CS106" s="1"/>
  <c r="CU106" s="1"/>
  <c r="CP107" s="1"/>
  <c r="CS107" s="1"/>
  <c r="CU107" s="1"/>
  <c r="CP108" s="1"/>
  <c r="CS108" s="1"/>
  <c r="CU108" s="1"/>
  <c r="CP109" s="1"/>
  <c r="CS109" s="1"/>
  <c r="CU109" s="1"/>
  <c r="CP110" s="1"/>
  <c r="CS110" s="1"/>
  <c r="CU110" s="1"/>
  <c r="CP111" s="1"/>
  <c r="CS111" s="1"/>
  <c r="CU111" s="1"/>
  <c r="CP112" s="1"/>
  <c r="CS112" s="1"/>
  <c r="CU112" s="1"/>
  <c r="H138" i="12" s="1"/>
  <c r="CP120" i="13" s="1"/>
  <c r="F36" i="16"/>
  <c r="R36" s="1"/>
  <c r="Z36" s="1"/>
  <c r="BT112" i="13"/>
  <c r="BV112" s="1"/>
  <c r="G138" i="12" s="1"/>
  <c r="BQ120" i="13" s="1"/>
  <c r="S36" i="16"/>
  <c r="AA36" s="1"/>
  <c r="AK82" i="13"/>
  <c r="AU82" s="1"/>
  <c r="AC83" s="1"/>
  <c r="AK83" s="1"/>
  <c r="AU83" s="1"/>
  <c r="AC84" s="1"/>
  <c r="AK84" s="1"/>
  <c r="AU84" s="1"/>
  <c r="AC85" s="1"/>
  <c r="AK85" s="1"/>
  <c r="AU85" s="1"/>
  <c r="AC86" s="1"/>
  <c r="AK86" s="1"/>
  <c r="AU86" s="1"/>
  <c r="AC87" s="1"/>
  <c r="AK87" s="1"/>
  <c r="AU87" s="1"/>
  <c r="AC88" s="1"/>
  <c r="AK88" s="1"/>
  <c r="AU88" s="1"/>
  <c r="AC89" s="1"/>
  <c r="AK89" s="1"/>
  <c r="AU89" s="1"/>
  <c r="AC90" s="1"/>
  <c r="AK90" s="1"/>
  <c r="AU90" s="1"/>
  <c r="AC91" s="1"/>
  <c r="AK91" s="1"/>
  <c r="AU91" s="1"/>
  <c r="AC92" s="1"/>
  <c r="AK92" s="1"/>
  <c r="AU92" s="1"/>
  <c r="AC93" s="1"/>
  <c r="AK93" s="1"/>
  <c r="AU93" s="1"/>
  <c r="AC94" s="1"/>
  <c r="AK94" s="1"/>
  <c r="AU94" s="1"/>
  <c r="AC95" s="1"/>
  <c r="AK95" s="1"/>
  <c r="AU95" s="1"/>
  <c r="AC96" s="1"/>
  <c r="AK96" s="1"/>
  <c r="AU96" s="1"/>
  <c r="AC97" s="1"/>
  <c r="AK97" s="1"/>
  <c r="AU97" s="1"/>
  <c r="AC98" s="1"/>
  <c r="AK98" s="1"/>
  <c r="AU98" s="1"/>
  <c r="AC99" s="1"/>
  <c r="AK99" s="1"/>
  <c r="AU99" s="1"/>
  <c r="AC100" s="1"/>
  <c r="AK100" s="1"/>
  <c r="AU100" s="1"/>
  <c r="AC101" s="1"/>
  <c r="AK101" s="1"/>
  <c r="AU101" s="1"/>
  <c r="AC102" s="1"/>
  <c r="AK102" s="1"/>
  <c r="AU102" s="1"/>
  <c r="AC103" s="1"/>
  <c r="AK103" s="1"/>
  <c r="AU103" s="1"/>
  <c r="AC104" s="1"/>
  <c r="AK104" s="1"/>
  <c r="AU104" s="1"/>
  <c r="AC105" s="1"/>
  <c r="AK105" s="1"/>
  <c r="AU105" s="1"/>
  <c r="AC106" s="1"/>
  <c r="AK106" s="1"/>
  <c r="AU106" s="1"/>
  <c r="AC107" s="1"/>
  <c r="AK107" s="1"/>
  <c r="AU107" s="1"/>
  <c r="AC108" s="1"/>
  <c r="AK108" s="1"/>
  <c r="AU108" s="1"/>
  <c r="AC109" s="1"/>
  <c r="AK109" s="1"/>
  <c r="AU109" s="1"/>
  <c r="AC110" s="1"/>
  <c r="AK110" s="1"/>
  <c r="AU110" s="1"/>
  <c r="AC111" s="1"/>
  <c r="AK111" s="1"/>
  <c r="AU111" s="1"/>
  <c r="AC112" s="1"/>
  <c r="AK112" s="1"/>
  <c r="AU112" s="1"/>
  <c r="H120" i="12" s="1"/>
  <c r="AC120" i="13" s="1"/>
  <c r="F11" i="16"/>
  <c r="V11" s="1"/>
  <c r="AD11" s="1"/>
  <c r="BL225" i="13"/>
  <c r="CK225"/>
  <c r="BB187"/>
  <c r="CL187"/>
  <c r="BM187"/>
  <c r="CK448"/>
  <c r="BL448"/>
  <c r="L82"/>
  <c r="V82" s="1"/>
  <c r="D83" s="1"/>
  <c r="L83" s="1"/>
  <c r="V83" s="1"/>
  <c r="D84" s="1"/>
  <c r="L84" s="1"/>
  <c r="V84" s="1"/>
  <c r="D85" s="1"/>
  <c r="L85" s="1"/>
  <c r="V85" s="1"/>
  <c r="D86" s="1"/>
  <c r="L86" s="1"/>
  <c r="V86" s="1"/>
  <c r="D87" s="1"/>
  <c r="L87" s="1"/>
  <c r="V87" s="1"/>
  <c r="D88" s="1"/>
  <c r="L88" s="1"/>
  <c r="V88" s="1"/>
  <c r="D89" s="1"/>
  <c r="L89" s="1"/>
  <c r="V89" s="1"/>
  <c r="D90" s="1"/>
  <c r="L90" s="1"/>
  <c r="V90" s="1"/>
  <c r="D91" s="1"/>
  <c r="L91" s="1"/>
  <c r="V91" s="1"/>
  <c r="D92" s="1"/>
  <c r="L92" s="1"/>
  <c r="V92" s="1"/>
  <c r="D93" s="1"/>
  <c r="L93" s="1"/>
  <c r="V93" s="1"/>
  <c r="D94" s="1"/>
  <c r="L94" s="1"/>
  <c r="V94" s="1"/>
  <c r="D95" s="1"/>
  <c r="L95" s="1"/>
  <c r="V95" s="1"/>
  <c r="D96" s="1"/>
  <c r="L96" s="1"/>
  <c r="V96" s="1"/>
  <c r="D97" s="1"/>
  <c r="L97" s="1"/>
  <c r="V97" s="1"/>
  <c r="D98" s="1"/>
  <c r="L98" s="1"/>
  <c r="V98" s="1"/>
  <c r="D99" s="1"/>
  <c r="L99" s="1"/>
  <c r="V99" s="1"/>
  <c r="D100" s="1"/>
  <c r="L100" s="1"/>
  <c r="V100" s="1"/>
  <c r="D101" s="1"/>
  <c r="L101" s="1"/>
  <c r="V101" s="1"/>
  <c r="D102" s="1"/>
  <c r="L102" s="1"/>
  <c r="V102" s="1"/>
  <c r="D103" s="1"/>
  <c r="L103" s="1"/>
  <c r="V103" s="1"/>
  <c r="D104" s="1"/>
  <c r="L104" s="1"/>
  <c r="V104" s="1"/>
  <c r="D105" s="1"/>
  <c r="L105" s="1"/>
  <c r="V105" s="1"/>
  <c r="D106" s="1"/>
  <c r="L106" s="1"/>
  <c r="V106" s="1"/>
  <c r="D107" s="1"/>
  <c r="L107" s="1"/>
  <c r="V107" s="1"/>
  <c r="D108" s="1"/>
  <c r="L108" s="1"/>
  <c r="V108" s="1"/>
  <c r="D109" s="1"/>
  <c r="L109" s="1"/>
  <c r="V109" s="1"/>
  <c r="D110" s="1"/>
  <c r="L110" s="1"/>
  <c r="V110" s="1"/>
  <c r="D111" s="1"/>
  <c r="L111" s="1"/>
  <c r="V111" s="1"/>
  <c r="D112" s="1"/>
  <c r="L112" s="1"/>
  <c r="V112" s="1"/>
  <c r="G120" i="12" s="1"/>
  <c r="D120" i="13" s="1"/>
  <c r="D11" i="16"/>
  <c r="T11" s="1"/>
  <c r="AB11" s="1"/>
  <c r="CF261" i="13"/>
  <c r="BY261"/>
  <c r="BS261"/>
  <c r="BR261"/>
  <c r="BX261"/>
  <c r="CD261"/>
  <c r="CE261" s="1"/>
  <c r="CG261" s="1"/>
  <c r="CC262" s="1"/>
  <c r="BZ82"/>
  <c r="CB82" s="1"/>
  <c r="BW83" s="1"/>
  <c r="BZ83" s="1"/>
  <c r="CB83" s="1"/>
  <c r="BW84" s="1"/>
  <c r="BZ84" s="1"/>
  <c r="CB84" s="1"/>
  <c r="BW85" s="1"/>
  <c r="BZ85" s="1"/>
  <c r="CB85" s="1"/>
  <c r="BW86" s="1"/>
  <c r="BZ86" s="1"/>
  <c r="CB86" s="1"/>
  <c r="BW87" s="1"/>
  <c r="BZ87" s="1"/>
  <c r="CB87" s="1"/>
  <c r="BW88" s="1"/>
  <c r="BZ88" s="1"/>
  <c r="CB88" s="1"/>
  <c r="BW89" s="1"/>
  <c r="BZ89" s="1"/>
  <c r="CB89" s="1"/>
  <c r="BW90" s="1"/>
  <c r="BZ90" s="1"/>
  <c r="CB90" s="1"/>
  <c r="BW91" s="1"/>
  <c r="BZ91" s="1"/>
  <c r="CB91" s="1"/>
  <c r="BW92" s="1"/>
  <c r="BZ92" s="1"/>
  <c r="CB92" s="1"/>
  <c r="BW93" s="1"/>
  <c r="BZ93" s="1"/>
  <c r="CB93" s="1"/>
  <c r="BW94" s="1"/>
  <c r="BZ94" s="1"/>
  <c r="CB94" s="1"/>
  <c r="BW95" s="1"/>
  <c r="BZ95" s="1"/>
  <c r="CB95" s="1"/>
  <c r="BW96" s="1"/>
  <c r="BZ96" s="1"/>
  <c r="CB96" s="1"/>
  <c r="BW97" s="1"/>
  <c r="BZ97" s="1"/>
  <c r="CB97" s="1"/>
  <c r="BW98" s="1"/>
  <c r="BZ98" s="1"/>
  <c r="CB98" s="1"/>
  <c r="BW99" s="1"/>
  <c r="BZ99" s="1"/>
  <c r="CB99" s="1"/>
  <c r="BW100" s="1"/>
  <c r="BZ100" s="1"/>
  <c r="CB100" s="1"/>
  <c r="BW101" s="1"/>
  <c r="BZ101" s="1"/>
  <c r="CB101" s="1"/>
  <c r="BW102" s="1"/>
  <c r="BZ102" s="1"/>
  <c r="CB102" s="1"/>
  <c r="BW103" s="1"/>
  <c r="BZ103" s="1"/>
  <c r="CB103" s="1"/>
  <c r="BW104" s="1"/>
  <c r="BZ104" s="1"/>
  <c r="CB104" s="1"/>
  <c r="BW105" s="1"/>
  <c r="BZ105" s="1"/>
  <c r="CB105" s="1"/>
  <c r="BW106" s="1"/>
  <c r="BZ106" s="1"/>
  <c r="CB106" s="1"/>
  <c r="BW107" s="1"/>
  <c r="BZ107" s="1"/>
  <c r="CB107" s="1"/>
  <c r="BW108" s="1"/>
  <c r="BZ108" s="1"/>
  <c r="CB108" s="1"/>
  <c r="BW109" s="1"/>
  <c r="BZ109" s="1"/>
  <c r="CB109" s="1"/>
  <c r="BW110" s="1"/>
  <c r="BZ110" s="1"/>
  <c r="CB110" s="1"/>
  <c r="BW111" s="1"/>
  <c r="BZ111" s="1"/>
  <c r="CB111" s="1"/>
  <c r="BW112" s="1"/>
  <c r="BZ112" s="1"/>
  <c r="CB112" s="1"/>
  <c r="G139" i="12" s="1"/>
  <c r="BW120" i="13" s="1"/>
  <c r="E36" i="16"/>
  <c r="Q36" s="1"/>
  <c r="Y36" s="1"/>
  <c r="CR336" i="13"/>
  <c r="DC336"/>
  <c r="CW336"/>
  <c r="CQ336"/>
  <c r="CX336"/>
  <c r="DE336"/>
  <c r="BS187"/>
  <c r="BX187"/>
  <c r="CD187"/>
  <c r="BY187"/>
  <c r="CF187"/>
  <c r="BR187"/>
  <c r="BX373"/>
  <c r="CF373"/>
  <c r="BS373"/>
  <c r="BR373"/>
  <c r="BY373"/>
  <c r="CD373"/>
  <c r="CE373" s="1"/>
  <c r="CG373" s="1"/>
  <c r="CC374" s="1"/>
  <c r="P36" i="16"/>
  <c r="X36" s="1"/>
  <c r="DD112" i="13"/>
  <c r="DF112" s="1"/>
  <c r="G54" i="12"/>
  <c r="D61" i="16"/>
  <c r="P61" s="1"/>
  <c r="AB61" s="1"/>
  <c r="CK374" i="13"/>
  <c r="BL374"/>
  <c r="AL82"/>
  <c r="AV82" s="1"/>
  <c r="AD83" s="1"/>
  <c r="AL83" s="1"/>
  <c r="AV83" s="1"/>
  <c r="AD84" s="1"/>
  <c r="AL84" s="1"/>
  <c r="AV84" s="1"/>
  <c r="AD85" s="1"/>
  <c r="AL85" s="1"/>
  <c r="AV85" s="1"/>
  <c r="AD86" s="1"/>
  <c r="AL86" s="1"/>
  <c r="AV86" s="1"/>
  <c r="AD87" s="1"/>
  <c r="AL87" s="1"/>
  <c r="AV87" s="1"/>
  <c r="AD88" s="1"/>
  <c r="AL88" s="1"/>
  <c r="AV88" s="1"/>
  <c r="AD89" s="1"/>
  <c r="AL89" s="1"/>
  <c r="AV89" s="1"/>
  <c r="AD90" s="1"/>
  <c r="AL90" s="1"/>
  <c r="AV90" s="1"/>
  <c r="AD91" s="1"/>
  <c r="AL91" s="1"/>
  <c r="AV91" s="1"/>
  <c r="AD92" s="1"/>
  <c r="AL92" s="1"/>
  <c r="AV92" s="1"/>
  <c r="AD93" s="1"/>
  <c r="AL93" s="1"/>
  <c r="AV93" s="1"/>
  <c r="AD94" s="1"/>
  <c r="AL94" s="1"/>
  <c r="AV94" s="1"/>
  <c r="AD95" s="1"/>
  <c r="AL95" s="1"/>
  <c r="AV95" s="1"/>
  <c r="AD96" s="1"/>
  <c r="AL96" s="1"/>
  <c r="AV96" s="1"/>
  <c r="AD97" s="1"/>
  <c r="AL97" s="1"/>
  <c r="AV97" s="1"/>
  <c r="AD98" s="1"/>
  <c r="AL98" s="1"/>
  <c r="AV98" s="1"/>
  <c r="AD99" s="1"/>
  <c r="AL99" s="1"/>
  <c r="AV99" s="1"/>
  <c r="AD100" s="1"/>
  <c r="AL100" s="1"/>
  <c r="AV100" s="1"/>
  <c r="AD101" s="1"/>
  <c r="AL101" s="1"/>
  <c r="AV101" s="1"/>
  <c r="AD102" s="1"/>
  <c r="AL102" s="1"/>
  <c r="AV102" s="1"/>
  <c r="AD103" s="1"/>
  <c r="AL103" s="1"/>
  <c r="AV103" s="1"/>
  <c r="AD104" s="1"/>
  <c r="AL104" s="1"/>
  <c r="AV104" s="1"/>
  <c r="AD105" s="1"/>
  <c r="AL105" s="1"/>
  <c r="AV105" s="1"/>
  <c r="AD106" s="1"/>
  <c r="AL106" s="1"/>
  <c r="AV106" s="1"/>
  <c r="AD107" s="1"/>
  <c r="AL107" s="1"/>
  <c r="AV107" s="1"/>
  <c r="AD108" s="1"/>
  <c r="AL108" s="1"/>
  <c r="AV108" s="1"/>
  <c r="AD109" s="1"/>
  <c r="AL109" s="1"/>
  <c r="AV109" s="1"/>
  <c r="AD110" s="1"/>
  <c r="AL110" s="1"/>
  <c r="AV110" s="1"/>
  <c r="AD111" s="1"/>
  <c r="AL111" s="1"/>
  <c r="AV111" s="1"/>
  <c r="AD112" s="1"/>
  <c r="G11" i="16"/>
  <c r="W11" s="1"/>
  <c r="AE11" s="1"/>
  <c r="BB261" i="13"/>
  <c r="BM261"/>
  <c r="CL261"/>
  <c r="CK188"/>
  <c r="BL188"/>
  <c r="M82"/>
  <c r="W82" s="1"/>
  <c r="E83" s="1"/>
  <c r="M83" s="1"/>
  <c r="W83" s="1"/>
  <c r="E84" s="1"/>
  <c r="M84" s="1"/>
  <c r="W84" s="1"/>
  <c r="E85" s="1"/>
  <c r="M85" s="1"/>
  <c r="W85" s="1"/>
  <c r="E86" s="1"/>
  <c r="M86" s="1"/>
  <c r="W86" s="1"/>
  <c r="E87" s="1"/>
  <c r="M87" s="1"/>
  <c r="W87" s="1"/>
  <c r="E88" s="1"/>
  <c r="M88" s="1"/>
  <c r="W88" s="1"/>
  <c r="E89" s="1"/>
  <c r="M89" s="1"/>
  <c r="W89" s="1"/>
  <c r="E90" s="1"/>
  <c r="M90" s="1"/>
  <c r="W90" s="1"/>
  <c r="E91" s="1"/>
  <c r="M91" s="1"/>
  <c r="W91" s="1"/>
  <c r="E92" s="1"/>
  <c r="M92" s="1"/>
  <c r="W92" s="1"/>
  <c r="E93" s="1"/>
  <c r="M93" s="1"/>
  <c r="W93" s="1"/>
  <c r="E94" s="1"/>
  <c r="M94" s="1"/>
  <c r="W94" s="1"/>
  <c r="E95" s="1"/>
  <c r="M95" s="1"/>
  <c r="W95" s="1"/>
  <c r="E96" s="1"/>
  <c r="M96" s="1"/>
  <c r="W96" s="1"/>
  <c r="E97" s="1"/>
  <c r="M97" s="1"/>
  <c r="W97" s="1"/>
  <c r="E98" s="1"/>
  <c r="M98" s="1"/>
  <c r="W98" s="1"/>
  <c r="E99" s="1"/>
  <c r="M99" s="1"/>
  <c r="W99" s="1"/>
  <c r="E100" s="1"/>
  <c r="M100" s="1"/>
  <c r="W100" s="1"/>
  <c r="E101" s="1"/>
  <c r="M101" s="1"/>
  <c r="W101" s="1"/>
  <c r="E102" s="1"/>
  <c r="M102" s="1"/>
  <c r="W102" s="1"/>
  <c r="E103" s="1"/>
  <c r="M103" s="1"/>
  <c r="W103" s="1"/>
  <c r="E104" s="1"/>
  <c r="M104" s="1"/>
  <c r="W104" s="1"/>
  <c r="E105" s="1"/>
  <c r="M105" s="1"/>
  <c r="W105" s="1"/>
  <c r="E106" s="1"/>
  <c r="M106" s="1"/>
  <c r="W106" s="1"/>
  <c r="E107" s="1"/>
  <c r="M107" s="1"/>
  <c r="W107" s="1"/>
  <c r="E108" s="1"/>
  <c r="M108" s="1"/>
  <c r="W108" s="1"/>
  <c r="E109" s="1"/>
  <c r="M109" s="1"/>
  <c r="W109" s="1"/>
  <c r="E110" s="1"/>
  <c r="M110" s="1"/>
  <c r="W110" s="1"/>
  <c r="E111" s="1"/>
  <c r="M111" s="1"/>
  <c r="W111" s="1"/>
  <c r="E112" s="1"/>
  <c r="M112" s="1"/>
  <c r="W112" s="1"/>
  <c r="G121" i="12" s="1"/>
  <c r="E120" i="13" s="1"/>
  <c r="E11" i="16"/>
  <c r="U11" s="1"/>
  <c r="AC11" s="1"/>
  <c r="CW410" i="13"/>
  <c r="DC410"/>
  <c r="DD410" s="1"/>
  <c r="DF410" s="1"/>
  <c r="DB411" s="1"/>
  <c r="CQ410"/>
  <c r="DE410"/>
  <c r="CR410"/>
  <c r="CX410"/>
  <c r="CW261"/>
  <c r="CX261"/>
  <c r="DE261"/>
  <c r="CR261"/>
  <c r="CQ261"/>
  <c r="DC261"/>
  <c r="DD261" s="1"/>
  <c r="BY224"/>
  <c r="BR224"/>
  <c r="CD224"/>
  <c r="CE224" s="1"/>
  <c r="CF224"/>
  <c r="BS224"/>
  <c r="BX224"/>
  <c r="CD336"/>
  <c r="CE336" s="1"/>
  <c r="BS336"/>
  <c r="BY336"/>
  <c r="CF336"/>
  <c r="BR336"/>
  <c r="BX336"/>
  <c r="DE150"/>
  <c r="DE151" s="1"/>
  <c r="DF151" s="1"/>
  <c r="CQ150"/>
  <c r="CQ151" s="1"/>
  <c r="J37" i="16" s="1"/>
  <c r="CX150" i="13"/>
  <c r="CX151" s="1"/>
  <c r="O37" i="16" s="1"/>
  <c r="CR150" i="13"/>
  <c r="CR151" s="1"/>
  <c r="N37" i="16" s="1"/>
  <c r="DC150" i="13"/>
  <c r="DC151" s="1"/>
  <c r="CW150"/>
  <c r="CW151" s="1"/>
  <c r="K37" i="16" s="1"/>
  <c r="H92" i="12"/>
  <c r="H94" s="1"/>
  <c r="H128" s="1"/>
  <c r="AO14" i="14" s="1"/>
  <c r="F62" i="16"/>
  <c r="R62" s="1"/>
  <c r="AD62" s="1"/>
  <c r="CE112" i="13"/>
  <c r="CG112" s="1"/>
  <c r="BB224"/>
  <c r="BC224" s="1"/>
  <c r="BM224"/>
  <c r="CL224"/>
  <c r="CK411"/>
  <c r="BL411"/>
  <c r="BB150"/>
  <c r="BM150"/>
  <c r="CL150"/>
  <c r="BX410"/>
  <c r="BR410"/>
  <c r="BY410"/>
  <c r="CD410"/>
  <c r="CE410" s="1"/>
  <c r="CF410"/>
  <c r="BS410"/>
  <c r="DE447"/>
  <c r="CW447"/>
  <c r="CQ447"/>
  <c r="CX447"/>
  <c r="DC447"/>
  <c r="DD447" s="1"/>
  <c r="DF447" s="1"/>
  <c r="DB448" s="1"/>
  <c r="CR447"/>
  <c r="DC224"/>
  <c r="DD224" s="1"/>
  <c r="DE224"/>
  <c r="CW224"/>
  <c r="CR224"/>
  <c r="CQ224"/>
  <c r="CX224"/>
  <c r="G37" i="16"/>
  <c r="CY120" i="13"/>
  <c r="M47" i="15"/>
  <c r="BY150" i="13"/>
  <c r="BY151" s="1"/>
  <c r="M37" i="16" s="1"/>
  <c r="BS150" i="13"/>
  <c r="BS151" s="1"/>
  <c r="L37" i="16" s="1"/>
  <c r="CD150" i="13"/>
  <c r="CD151" s="1"/>
  <c r="BR150"/>
  <c r="BR151" s="1"/>
  <c r="H37" i="16" s="1"/>
  <c r="CF150" i="13"/>
  <c r="CF151" s="1"/>
  <c r="BX150"/>
  <c r="BX151" s="1"/>
  <c r="I37" i="16" s="1"/>
  <c r="AO17" i="14"/>
  <c r="I48" i="6" s="1"/>
  <c r="G48"/>
  <c r="D13" i="9" s="1"/>
  <c r="H13" s="1"/>
  <c r="G17" i="7"/>
  <c r="U17" s="1"/>
  <c r="AL112" i="13"/>
  <c r="AV112" s="1"/>
  <c r="H121" i="12" s="1"/>
  <c r="AD120" i="13" s="1"/>
  <c r="AX411"/>
  <c r="AW411" s="1"/>
  <c r="B472" i="3"/>
  <c r="C411" i="13"/>
  <c r="V471" i="3"/>
  <c r="U471" s="1"/>
  <c r="D471" s="1"/>
  <c r="AB411" i="13"/>
  <c r="Y411"/>
  <c r="X411" s="1"/>
  <c r="AE410"/>
  <c r="AJ410"/>
  <c r="AG410"/>
  <c r="AF410"/>
  <c r="AH410"/>
  <c r="AI410"/>
  <c r="AJ261"/>
  <c r="AG261"/>
  <c r="AF261"/>
  <c r="AH261"/>
  <c r="AI261"/>
  <c r="AE261"/>
  <c r="H187"/>
  <c r="J187"/>
  <c r="F187"/>
  <c r="K187"/>
  <c r="G187"/>
  <c r="I187"/>
  <c r="BC150"/>
  <c r="BD150"/>
  <c r="BG150" s="1"/>
  <c r="AX448"/>
  <c r="AW448" s="1"/>
  <c r="B515" i="3"/>
  <c r="Y448" i="13"/>
  <c r="X448" s="1"/>
  <c r="V514" i="3"/>
  <c r="U514" s="1"/>
  <c r="D514" s="1"/>
  <c r="C448" i="13"/>
  <c r="AB448"/>
  <c r="AF224"/>
  <c r="AH224"/>
  <c r="AI224"/>
  <c r="AE224"/>
  <c r="AJ224"/>
  <c r="AG224"/>
  <c r="AW35" i="4"/>
  <c r="AX35"/>
  <c r="G410" i="13"/>
  <c r="I410"/>
  <c r="J410"/>
  <c r="F410"/>
  <c r="K410"/>
  <c r="H410"/>
  <c r="BC410"/>
  <c r="BD410"/>
  <c r="BG410" s="1"/>
  <c r="C262"/>
  <c r="AX262"/>
  <c r="AW262" s="1"/>
  <c r="V298" i="3"/>
  <c r="U298" s="1"/>
  <c r="D298" s="1"/>
  <c r="Y262" i="13"/>
  <c r="X262" s="1"/>
  <c r="B299" i="3"/>
  <c r="AB262" i="13"/>
  <c r="AG187"/>
  <c r="AI187"/>
  <c r="AH187"/>
  <c r="AE187"/>
  <c r="AJ187"/>
  <c r="AF187"/>
  <c r="X150"/>
  <c r="X36" i="4"/>
  <c r="BN36" s="1"/>
  <c r="F447" i="13"/>
  <c r="K447"/>
  <c r="G447"/>
  <c r="I447"/>
  <c r="H447"/>
  <c r="J447"/>
  <c r="F336"/>
  <c r="G336"/>
  <c r="K336"/>
  <c r="H336"/>
  <c r="I336"/>
  <c r="J336"/>
  <c r="BD336"/>
  <c r="BG336" s="1"/>
  <c r="BC336"/>
  <c r="B386" i="3"/>
  <c r="AB337" i="13"/>
  <c r="AX337"/>
  <c r="AW337" s="1"/>
  <c r="Y337"/>
  <c r="X337" s="1"/>
  <c r="V385" i="3"/>
  <c r="U385" s="1"/>
  <c r="D385" s="1"/>
  <c r="C337" i="13"/>
  <c r="BD373"/>
  <c r="BG373" s="1"/>
  <c r="BC373"/>
  <c r="AY35" i="4"/>
  <c r="H261" i="13"/>
  <c r="J261"/>
  <c r="F261"/>
  <c r="K261"/>
  <c r="G261"/>
  <c r="I261"/>
  <c r="BC187"/>
  <c r="BD187"/>
  <c r="BG187" s="1"/>
  <c r="AH447"/>
  <c r="AI447"/>
  <c r="AJ447"/>
  <c r="AE447"/>
  <c r="E29" i="5" s="1"/>
  <c r="AU29" s="1"/>
  <c r="AF447" i="13"/>
  <c r="F29" i="5" s="1"/>
  <c r="AV29" s="1"/>
  <c r="AG447" i="13"/>
  <c r="AB374"/>
  <c r="B429" i="3"/>
  <c r="AX374" i="13"/>
  <c r="AW374" s="1"/>
  <c r="V428" i="3"/>
  <c r="U428" s="1"/>
  <c r="D428" s="1"/>
  <c r="C374" i="13"/>
  <c r="Y374"/>
  <c r="X374" s="1"/>
  <c r="AE373"/>
  <c r="AJ373"/>
  <c r="AG373"/>
  <c r="AF373"/>
  <c r="AH373"/>
  <c r="AI373"/>
  <c r="BN35" i="4"/>
  <c r="I224" i="13"/>
  <c r="F224"/>
  <c r="G224"/>
  <c r="H224"/>
  <c r="K224"/>
  <c r="J224"/>
  <c r="AF336"/>
  <c r="AG336"/>
  <c r="AI336"/>
  <c r="AH336"/>
  <c r="AE336"/>
  <c r="AJ336"/>
  <c r="F373"/>
  <c r="I373"/>
  <c r="J373"/>
  <c r="K373"/>
  <c r="H373"/>
  <c r="G373"/>
  <c r="V255" i="3"/>
  <c r="U255" s="1"/>
  <c r="D255" s="1"/>
  <c r="AX225" i="13"/>
  <c r="AW225" s="1"/>
  <c r="AB225"/>
  <c r="B256" i="3"/>
  <c r="Y225" i="13"/>
  <c r="X225" s="1"/>
  <c r="C225"/>
  <c r="AU35" i="4"/>
  <c r="BD261" i="13"/>
  <c r="BG261" s="1"/>
  <c r="BC261"/>
  <c r="C188"/>
  <c r="AB188"/>
  <c r="V212" i="3"/>
  <c r="U212" s="1"/>
  <c r="D212" s="1"/>
  <c r="Y188" i="13"/>
  <c r="X188" s="1"/>
  <c r="X189" s="1"/>
  <c r="G169" i="12" s="1"/>
  <c r="V64" i="16" s="1"/>
  <c r="AX188" i="13"/>
  <c r="AW188" s="1"/>
  <c r="AW189" s="1"/>
  <c r="H169" i="12" s="1"/>
  <c r="X64" i="16" s="1"/>
  <c r="G150" i="13"/>
  <c r="H150"/>
  <c r="J150"/>
  <c r="I150"/>
  <c r="F150"/>
  <c r="K150"/>
  <c r="B36" i="4"/>
  <c r="AR36" s="1"/>
  <c r="AJ150" i="13"/>
  <c r="AJ151" s="1"/>
  <c r="S12" i="16" s="1"/>
  <c r="AG150" i="13"/>
  <c r="AG151" s="1"/>
  <c r="N12" i="16" s="1"/>
  <c r="AF150" i="13"/>
  <c r="AF151" s="1"/>
  <c r="K12" i="16" s="1"/>
  <c r="AH150" i="13"/>
  <c r="AH151" s="1"/>
  <c r="O12" i="16" s="1"/>
  <c r="AI150" i="13"/>
  <c r="AI151" s="1"/>
  <c r="R12" i="16" s="1"/>
  <c r="AE150" i="13"/>
  <c r="AE151" s="1"/>
  <c r="J12" i="16" s="1"/>
  <c r="BC447" i="13"/>
  <c r="BD447"/>
  <c r="BG447" s="1"/>
  <c r="G56" i="12"/>
  <c r="G90" s="1"/>
  <c r="W9" i="7"/>
  <c r="E57" i="6"/>
  <c r="X9" i="7"/>
  <c r="E58" i="6"/>
  <c r="BD224" i="13" l="1"/>
  <c r="BG224" s="1"/>
  <c r="DD336"/>
  <c r="CE187"/>
  <c r="DF224"/>
  <c r="DB225" s="1"/>
  <c r="DD187"/>
  <c r="CG224"/>
  <c r="CC225" s="1"/>
  <c r="CG410"/>
  <c r="CC411" s="1"/>
  <c r="DF336"/>
  <c r="DB337" s="1"/>
  <c r="DF187"/>
  <c r="DB188" s="1"/>
  <c r="CG336"/>
  <c r="CC337" s="1"/>
  <c r="DF373"/>
  <c r="DB374" s="1"/>
  <c r="CG447"/>
  <c r="CC448" s="1"/>
  <c r="DF261"/>
  <c r="DB262" s="1"/>
  <c r="CG187"/>
  <c r="CC188" s="1"/>
  <c r="BB337"/>
  <c r="BM337"/>
  <c r="CL337"/>
  <c r="BB188"/>
  <c r="CL188"/>
  <c r="BM188"/>
  <c r="BL226"/>
  <c r="CK226"/>
  <c r="BB262"/>
  <c r="BM262"/>
  <c r="CL262"/>
  <c r="CR448"/>
  <c r="DE448"/>
  <c r="CQ448"/>
  <c r="CX448"/>
  <c r="DC448"/>
  <c r="DD448" s="1"/>
  <c r="CW448"/>
  <c r="DE225"/>
  <c r="CW225"/>
  <c r="CQ225"/>
  <c r="CX225"/>
  <c r="DC225"/>
  <c r="DD225" s="1"/>
  <c r="DF225" s="1"/>
  <c r="DB226" s="1"/>
  <c r="CR225"/>
  <c r="S68" i="15"/>
  <c r="DD141" i="13"/>
  <c r="S37" i="16"/>
  <c r="AA37" s="1"/>
  <c r="BB225" i="13"/>
  <c r="BM225"/>
  <c r="CL225"/>
  <c r="BB374"/>
  <c r="CL374"/>
  <c r="BM374"/>
  <c r="F7" i="8"/>
  <c r="E12" i="16"/>
  <c r="BB448" i="13"/>
  <c r="CL448"/>
  <c r="BM448"/>
  <c r="CK412"/>
  <c r="BL412"/>
  <c r="P47" i="15"/>
  <c r="DA120" i="13"/>
  <c r="DC411"/>
  <c r="DD411" s="1"/>
  <c r="CX411"/>
  <c r="CQ411"/>
  <c r="DE411"/>
  <c r="CR411"/>
  <c r="CW411"/>
  <c r="DC188"/>
  <c r="DC189" s="1"/>
  <c r="DE188"/>
  <c r="DE189" s="1"/>
  <c r="DF189" s="1"/>
  <c r="CX188"/>
  <c r="CX189" s="1"/>
  <c r="O38" i="16" s="1"/>
  <c r="CW188" i="13"/>
  <c r="CW189" s="1"/>
  <c r="K38" i="16" s="1"/>
  <c r="CQ188" i="13"/>
  <c r="CQ189" s="1"/>
  <c r="J38" i="16" s="1"/>
  <c r="CR188" i="13"/>
  <c r="CR189" s="1"/>
  <c r="N38" i="16" s="1"/>
  <c r="BY448" i="13"/>
  <c r="BR448"/>
  <c r="CF448"/>
  <c r="BS448"/>
  <c r="CD448"/>
  <c r="CE448" s="1"/>
  <c r="BX448"/>
  <c r="AK120"/>
  <c r="AU120" s="1"/>
  <c r="F12" i="16"/>
  <c r="V12" s="1"/>
  <c r="AD12" s="1"/>
  <c r="F37"/>
  <c r="R37" s="1"/>
  <c r="Z37" s="1"/>
  <c r="CS120" i="13"/>
  <c r="G47" i="15"/>
  <c r="U28"/>
  <c r="CG141" i="13"/>
  <c r="E7" i="8"/>
  <c r="D12" i="16"/>
  <c r="CK338" i="13"/>
  <c r="BL338"/>
  <c r="BL263"/>
  <c r="CK263"/>
  <c r="CF411"/>
  <c r="BS411"/>
  <c r="CD411"/>
  <c r="CE411" s="1"/>
  <c r="BY411"/>
  <c r="BR411"/>
  <c r="BX411"/>
  <c r="CF188"/>
  <c r="CF189" s="1"/>
  <c r="BR188"/>
  <c r="BR189" s="1"/>
  <c r="H38" i="16" s="1"/>
  <c r="BY188" i="13"/>
  <c r="BY189" s="1"/>
  <c r="M38" i="16" s="1"/>
  <c r="CD188" i="13"/>
  <c r="CD189" s="1"/>
  <c r="BS188"/>
  <c r="BS189" s="1"/>
  <c r="L38" i="16" s="1"/>
  <c r="BX188" i="13"/>
  <c r="BX189" s="1"/>
  <c r="I38" i="16" s="1"/>
  <c r="CR374" i="13"/>
  <c r="DC374"/>
  <c r="DD374" s="1"/>
  <c r="CW374"/>
  <c r="CX374"/>
  <c r="DE374"/>
  <c r="CQ374"/>
  <c r="E37" i="16"/>
  <c r="Q37" s="1"/>
  <c r="Y37" s="1"/>
  <c r="M7" i="15"/>
  <c r="BZ120" i="13"/>
  <c r="CF262"/>
  <c r="BS262"/>
  <c r="BR262"/>
  <c r="CD262"/>
  <c r="CE262" s="1"/>
  <c r="BX262"/>
  <c r="BY262"/>
  <c r="DC337"/>
  <c r="DD337" s="1"/>
  <c r="CX337"/>
  <c r="CQ337"/>
  <c r="CW337"/>
  <c r="DE337"/>
  <c r="CR337"/>
  <c r="G92" i="12"/>
  <c r="G94" s="1"/>
  <c r="G128" s="1"/>
  <c r="D63" i="16" s="1"/>
  <c r="P63" s="1"/>
  <c r="D62"/>
  <c r="P62" s="1"/>
  <c r="AB62" s="1"/>
  <c r="CK375" i="13"/>
  <c r="BL375"/>
  <c r="CK449"/>
  <c r="BL449"/>
  <c r="BB411"/>
  <c r="CL411"/>
  <c r="BM411"/>
  <c r="AL120"/>
  <c r="AV120" s="1"/>
  <c r="AD121" s="1"/>
  <c r="AL121" s="1"/>
  <c r="AV121" s="1"/>
  <c r="G12" i="16"/>
  <c r="W12" s="1"/>
  <c r="AE12" s="1"/>
  <c r="F63"/>
  <c r="R63" s="1"/>
  <c r="AD63" s="1"/>
  <c r="H130" i="12"/>
  <c r="CF374" i="13"/>
  <c r="BS374"/>
  <c r="BY374"/>
  <c r="BX374"/>
  <c r="BR374"/>
  <c r="CD374"/>
  <c r="CE374" s="1"/>
  <c r="CF225"/>
  <c r="BS225"/>
  <c r="BX225"/>
  <c r="BY225"/>
  <c r="BR225"/>
  <c r="CD225"/>
  <c r="CE225" s="1"/>
  <c r="D37" i="16"/>
  <c r="P37" s="1"/>
  <c r="X37" s="1"/>
  <c r="BT120" i="13"/>
  <c r="DC262"/>
  <c r="DD262" s="1"/>
  <c r="DE262"/>
  <c r="CQ262"/>
  <c r="CW262"/>
  <c r="CX262"/>
  <c r="CR262"/>
  <c r="BY337"/>
  <c r="BS337"/>
  <c r="BR337"/>
  <c r="CD337"/>
  <c r="CE337" s="1"/>
  <c r="CF337"/>
  <c r="BX337"/>
  <c r="AN14" i="14"/>
  <c r="E40" i="9"/>
  <c r="X46" i="4"/>
  <c r="E41" i="9"/>
  <c r="Y46" i="4"/>
  <c r="D18" i="9" s="1"/>
  <c r="E43"/>
  <c r="Y45" i="4"/>
  <c r="D17" i="9" s="1"/>
  <c r="D32" s="1"/>
  <c r="E42"/>
  <c r="G151" i="13"/>
  <c r="I12" i="16" s="1"/>
  <c r="F36" i="4"/>
  <c r="L120" i="13"/>
  <c r="C6" i="4"/>
  <c r="I151" i="13"/>
  <c r="M12" i="16" s="1"/>
  <c r="H36" i="4"/>
  <c r="H188" i="13"/>
  <c r="H189" s="1"/>
  <c r="L13" i="16" s="1"/>
  <c r="G188" i="13"/>
  <c r="G189" s="1"/>
  <c r="I13" i="16" s="1"/>
  <c r="I188" i="13"/>
  <c r="I189" s="1"/>
  <c r="M13" i="16" s="1"/>
  <c r="J188" i="13"/>
  <c r="J189" s="1"/>
  <c r="P13" i="16" s="1"/>
  <c r="K188" i="13"/>
  <c r="K189" s="1"/>
  <c r="Q13" i="16" s="1"/>
  <c r="F188" i="13"/>
  <c r="F189" s="1"/>
  <c r="H13" i="16" s="1"/>
  <c r="AJ225" i="13"/>
  <c r="AE225"/>
  <c r="AF225"/>
  <c r="AI225"/>
  <c r="AH225"/>
  <c r="AG225"/>
  <c r="BC374"/>
  <c r="BD374"/>
  <c r="BG374" s="1"/>
  <c r="F337"/>
  <c r="H337"/>
  <c r="J337"/>
  <c r="K337"/>
  <c r="G337"/>
  <c r="I337"/>
  <c r="AJ337"/>
  <c r="AG337"/>
  <c r="AE337"/>
  <c r="AF337"/>
  <c r="AH337"/>
  <c r="AI337"/>
  <c r="X151"/>
  <c r="G131" i="12" s="1"/>
  <c r="W36" i="4"/>
  <c r="AX263" i="13"/>
  <c r="AW263" s="1"/>
  <c r="Y263"/>
  <c r="X263" s="1"/>
  <c r="V299" i="3"/>
  <c r="U299" s="1"/>
  <c r="D299" s="1"/>
  <c r="C263" i="13"/>
  <c r="B300" i="3"/>
  <c r="AB263" i="13"/>
  <c r="H262"/>
  <c r="G262"/>
  <c r="I262"/>
  <c r="F262"/>
  <c r="J262"/>
  <c r="K262"/>
  <c r="AF448"/>
  <c r="F30" i="5" s="1"/>
  <c r="AV30" s="1"/>
  <c r="AH448" i="13"/>
  <c r="AG448"/>
  <c r="AI448"/>
  <c r="AJ448"/>
  <c r="AE448"/>
  <c r="E30" i="5" s="1"/>
  <c r="AU30" s="1"/>
  <c r="C449" i="13"/>
  <c r="V515" i="3"/>
  <c r="U515" s="1"/>
  <c r="D515" s="1"/>
  <c r="Y449" i="13"/>
  <c r="X449" s="1"/>
  <c r="AB449"/>
  <c r="B516" i="3"/>
  <c r="AX449" i="13"/>
  <c r="AW449" s="1"/>
  <c r="BD411"/>
  <c r="BG411" s="1"/>
  <c r="BC411"/>
  <c r="X45" i="4"/>
  <c r="F151" i="13"/>
  <c r="H12" i="16" s="1"/>
  <c r="E36" i="4"/>
  <c r="H374" i="13"/>
  <c r="J374"/>
  <c r="G374"/>
  <c r="I374"/>
  <c r="F374"/>
  <c r="K374"/>
  <c r="AH374"/>
  <c r="AE374"/>
  <c r="AG374"/>
  <c r="AJ374"/>
  <c r="AF374"/>
  <c r="AI374"/>
  <c r="AI262"/>
  <c r="AJ262"/>
  <c r="AE262"/>
  <c r="AF262"/>
  <c r="AG262"/>
  <c r="AH262"/>
  <c r="AJ411"/>
  <c r="AH411"/>
  <c r="AF411"/>
  <c r="AI411"/>
  <c r="AG411"/>
  <c r="AE411"/>
  <c r="AI188"/>
  <c r="AI189" s="1"/>
  <c r="R13" i="16" s="1"/>
  <c r="AJ188" i="13"/>
  <c r="AJ189" s="1"/>
  <c r="S13" i="16" s="1"/>
  <c r="AE188" i="13"/>
  <c r="AE189" s="1"/>
  <c r="J13" i="16" s="1"/>
  <c r="AF188" i="13"/>
  <c r="AF189" s="1"/>
  <c r="K13" i="16" s="1"/>
  <c r="AG188" i="13"/>
  <c r="AG189" s="1"/>
  <c r="N13" i="16" s="1"/>
  <c r="AH188" i="13"/>
  <c r="AH189" s="1"/>
  <c r="O13" i="16" s="1"/>
  <c r="AX226" i="13"/>
  <c r="AW226" s="1"/>
  <c r="AW227" s="1"/>
  <c r="H207" i="12" s="1"/>
  <c r="V256" i="3"/>
  <c r="U256" s="1"/>
  <c r="D256" s="1"/>
  <c r="C226" i="13"/>
  <c r="Y226"/>
  <c r="X226" s="1"/>
  <c r="X227" s="1"/>
  <c r="G207" i="12" s="1"/>
  <c r="V65" i="16" s="1"/>
  <c r="AB226" i="13"/>
  <c r="K151"/>
  <c r="Q12" i="16" s="1"/>
  <c r="J36" i="4"/>
  <c r="H151" i="13"/>
  <c r="L12" i="16" s="1"/>
  <c r="G36" i="4"/>
  <c r="BD188" i="13"/>
  <c r="BG188" s="1"/>
  <c r="BC188"/>
  <c r="BD225"/>
  <c r="BG225" s="1"/>
  <c r="BC225"/>
  <c r="Y375"/>
  <c r="X375" s="1"/>
  <c r="B430" i="3"/>
  <c r="AX375" i="13"/>
  <c r="AW375" s="1"/>
  <c r="AB375"/>
  <c r="C375"/>
  <c r="V429" i="3"/>
  <c r="U429" s="1"/>
  <c r="D429" s="1"/>
  <c r="BC262" i="13"/>
  <c r="BD262"/>
  <c r="BG262" s="1"/>
  <c r="BD448"/>
  <c r="BG448" s="1"/>
  <c r="BC448"/>
  <c r="Y412"/>
  <c r="X412" s="1"/>
  <c r="B473" i="3"/>
  <c r="C412" i="13"/>
  <c r="V472" i="3"/>
  <c r="U472" s="1"/>
  <c r="D472" s="1"/>
  <c r="AB412" i="13"/>
  <c r="AX412"/>
  <c r="AW412" s="1"/>
  <c r="J151"/>
  <c r="P12" i="16" s="1"/>
  <c r="I36" i="4"/>
  <c r="J225" i="13"/>
  <c r="I225"/>
  <c r="F225"/>
  <c r="K225"/>
  <c r="G225"/>
  <c r="H225"/>
  <c r="M120"/>
  <c r="D6" i="4"/>
  <c r="BD337" i="13"/>
  <c r="BG337" s="1"/>
  <c r="BC337"/>
  <c r="C338"/>
  <c r="Y338"/>
  <c r="X338" s="1"/>
  <c r="AB338"/>
  <c r="AX338"/>
  <c r="AW338" s="1"/>
  <c r="V386" i="3"/>
  <c r="U386" s="1"/>
  <c r="D386" s="1"/>
  <c r="B387"/>
  <c r="F448" i="13"/>
  <c r="G448"/>
  <c r="J448"/>
  <c r="H448"/>
  <c r="K448"/>
  <c r="I448"/>
  <c r="K411"/>
  <c r="I411"/>
  <c r="G411"/>
  <c r="H411"/>
  <c r="J411"/>
  <c r="F411"/>
  <c r="F47" i="8" l="1"/>
  <c r="G130" i="12"/>
  <c r="DF262" i="13"/>
  <c r="DB263" s="1"/>
  <c r="CG262"/>
  <c r="CC263" s="1"/>
  <c r="AC121"/>
  <c r="AK121" s="1"/>
  <c r="AU121" s="1"/>
  <c r="E47" i="8"/>
  <c r="CG374" i="13"/>
  <c r="CC375" s="1"/>
  <c r="DF411"/>
  <c r="DB412" s="1"/>
  <c r="DF448"/>
  <c r="DB449" s="1"/>
  <c r="CG337"/>
  <c r="CC338" s="1"/>
  <c r="CG225"/>
  <c r="CC226" s="1"/>
  <c r="DF374"/>
  <c r="DB375" s="1"/>
  <c r="CG448"/>
  <c r="CC449" s="1"/>
  <c r="CG411"/>
  <c r="CC412" s="1"/>
  <c r="DF337"/>
  <c r="DB338" s="1"/>
  <c r="CK339"/>
  <c r="BL339"/>
  <c r="BB338"/>
  <c r="BM338"/>
  <c r="CL338"/>
  <c r="BB412"/>
  <c r="CL412"/>
  <c r="BM412"/>
  <c r="BB375"/>
  <c r="CL375"/>
  <c r="BM375"/>
  <c r="CK376"/>
  <c r="BL376"/>
  <c r="BL264"/>
  <c r="CK264"/>
  <c r="BV120"/>
  <c r="J7" i="15"/>
  <c r="DC375" i="13"/>
  <c r="CX375"/>
  <c r="CQ375"/>
  <c r="DE375"/>
  <c r="CR375"/>
  <c r="CW375"/>
  <c r="CD338"/>
  <c r="BY338"/>
  <c r="BX338"/>
  <c r="CF338"/>
  <c r="BR338"/>
  <c r="BS338"/>
  <c r="W28" i="15"/>
  <c r="CC142" i="13"/>
  <c r="CQ412"/>
  <c r="DC412"/>
  <c r="DD412" s="1"/>
  <c r="CW412"/>
  <c r="DE412"/>
  <c r="CX412"/>
  <c r="CR412"/>
  <c r="DC226"/>
  <c r="DC227" s="1"/>
  <c r="CQ226"/>
  <c r="CQ227" s="1"/>
  <c r="J39" i="16" s="1"/>
  <c r="CX226" i="13"/>
  <c r="CX227" s="1"/>
  <c r="O39" i="16" s="1"/>
  <c r="DE226" i="13"/>
  <c r="DE227" s="1"/>
  <c r="DF227" s="1"/>
  <c r="CR226"/>
  <c r="CR227" s="1"/>
  <c r="N39" i="16" s="1"/>
  <c r="CW226" i="13"/>
  <c r="CW227" s="1"/>
  <c r="K39" i="16" s="1"/>
  <c r="U12"/>
  <c r="AC12" s="1"/>
  <c r="DD188" i="13"/>
  <c r="DF188" s="1"/>
  <c r="CE188"/>
  <c r="CG188" s="1"/>
  <c r="X65" i="16"/>
  <c r="BS375" i="13"/>
  <c r="BX375"/>
  <c r="CF375"/>
  <c r="CD375"/>
  <c r="CE375" s="1"/>
  <c r="BR375"/>
  <c r="BY375"/>
  <c r="BR263"/>
  <c r="CF263"/>
  <c r="BY263"/>
  <c r="CD263"/>
  <c r="CE263" s="1"/>
  <c r="BX263"/>
  <c r="BS263"/>
  <c r="J47" i="15"/>
  <c r="CU120" i="13"/>
  <c r="BR412"/>
  <c r="BX412"/>
  <c r="BS412"/>
  <c r="BY412"/>
  <c r="CD412"/>
  <c r="CE412" s="1"/>
  <c r="CF412"/>
  <c r="CK413"/>
  <c r="BL413"/>
  <c r="CK450"/>
  <c r="BL450"/>
  <c r="BB263"/>
  <c r="BM263"/>
  <c r="CL263"/>
  <c r="AN17" i="14"/>
  <c r="D48" i="6" s="1"/>
  <c r="V63" i="16"/>
  <c r="AB63" s="1"/>
  <c r="AO16" i="14"/>
  <c r="H132" i="12"/>
  <c r="DE449" i="13"/>
  <c r="CX449"/>
  <c r="CR449"/>
  <c r="CW449"/>
  <c r="CQ449"/>
  <c r="DC449"/>
  <c r="DD449" s="1"/>
  <c r="CQ263"/>
  <c r="DE263"/>
  <c r="CR263"/>
  <c r="CX263"/>
  <c r="DC263"/>
  <c r="DD263" s="1"/>
  <c r="CW263"/>
  <c r="T12" i="16"/>
  <c r="AB12" s="1"/>
  <c r="BB226" i="13"/>
  <c r="BM226"/>
  <c r="CL226"/>
  <c r="BB449"/>
  <c r="CL449"/>
  <c r="BM449"/>
  <c r="CD449"/>
  <c r="CE449" s="1"/>
  <c r="CF449"/>
  <c r="BY449"/>
  <c r="BS449"/>
  <c r="BX449"/>
  <c r="BR449"/>
  <c r="P7" i="15"/>
  <c r="CB120" i="13"/>
  <c r="CW338"/>
  <c r="CR338"/>
  <c r="DC338"/>
  <c r="DD338" s="1"/>
  <c r="CQ338"/>
  <c r="CX338"/>
  <c r="DE338"/>
  <c r="R47" i="15"/>
  <c r="CV121" i="13"/>
  <c r="DF141"/>
  <c r="U68" i="15"/>
  <c r="BS226" i="13"/>
  <c r="BS227" s="1"/>
  <c r="L39" i="16" s="1"/>
  <c r="BR226" i="13"/>
  <c r="BR227" s="1"/>
  <c r="H39" i="16" s="1"/>
  <c r="BX226" i="13"/>
  <c r="BX227" s="1"/>
  <c r="I39" i="16" s="1"/>
  <c r="CD226" i="13"/>
  <c r="CD227" s="1"/>
  <c r="BY226"/>
  <c r="BY227" s="1"/>
  <c r="M39" i="16" s="1"/>
  <c r="CF226" i="13"/>
  <c r="CF227" s="1"/>
  <c r="B48" i="6"/>
  <c r="D12" i="9" s="1"/>
  <c r="H12" s="1"/>
  <c r="H14" s="1"/>
  <c r="D17" i="7"/>
  <c r="AD122" i="13"/>
  <c r="AL122" s="1"/>
  <c r="AV122" s="1"/>
  <c r="F48" i="8"/>
  <c r="E44" i="9"/>
  <c r="Y47" i="4"/>
  <c r="AG449" i="13"/>
  <c r="AH449"/>
  <c r="AF449"/>
  <c r="AI449"/>
  <c r="AJ449"/>
  <c r="AE449"/>
  <c r="AG263"/>
  <c r="AI263"/>
  <c r="AE263"/>
  <c r="AF263"/>
  <c r="AJ263"/>
  <c r="AH263"/>
  <c r="C57" i="6"/>
  <c r="G9" i="7"/>
  <c r="AS6" i="4"/>
  <c r="AU36"/>
  <c r="AU37" s="1"/>
  <c r="E37"/>
  <c r="F26" i="10" s="1"/>
  <c r="F338" i="13"/>
  <c r="G338"/>
  <c r="K338"/>
  <c r="H338"/>
  <c r="I338"/>
  <c r="J338"/>
  <c r="AZ36" i="4"/>
  <c r="AZ37" s="1"/>
  <c r="J37"/>
  <c r="AF226" i="13"/>
  <c r="AF227" s="1"/>
  <c r="K14" i="16" s="1"/>
  <c r="AH226" i="13"/>
  <c r="AH227" s="1"/>
  <c r="O14" i="16" s="1"/>
  <c r="AI226" i="13"/>
  <c r="AI227" s="1"/>
  <c r="R14" i="16" s="1"/>
  <c r="AE226" i="13"/>
  <c r="AE227" s="1"/>
  <c r="J14" i="16" s="1"/>
  <c r="AG226" i="13"/>
  <c r="AG227" s="1"/>
  <c r="N14" i="16" s="1"/>
  <c r="AJ226" i="13"/>
  <c r="AJ227" s="1"/>
  <c r="S14" i="16" s="1"/>
  <c r="Y339" i="13"/>
  <c r="X339" s="1"/>
  <c r="V387" i="3"/>
  <c r="U387" s="1"/>
  <c r="D387" s="1"/>
  <c r="AB339" i="13"/>
  <c r="B388" i="3"/>
  <c r="AX339" i="13"/>
  <c r="AW339" s="1"/>
  <c r="C339"/>
  <c r="AT6" i="4"/>
  <c r="H9" i="7"/>
  <c r="C58" i="6"/>
  <c r="AJ412" i="13"/>
  <c r="AG412"/>
  <c r="AF412"/>
  <c r="AH412"/>
  <c r="AI412"/>
  <c r="AE412"/>
  <c r="B517" i="3"/>
  <c r="AB450" i="13"/>
  <c r="C450"/>
  <c r="AX450"/>
  <c r="AW450" s="1"/>
  <c r="V516" i="3"/>
  <c r="U516" s="1"/>
  <c r="D516" s="1"/>
  <c r="Y450" i="13"/>
  <c r="X450" s="1"/>
  <c r="K449"/>
  <c r="G449"/>
  <c r="I449"/>
  <c r="H449"/>
  <c r="J449"/>
  <c r="F449"/>
  <c r="BC263"/>
  <c r="BD263"/>
  <c r="BG263" s="1"/>
  <c r="AY36" i="4"/>
  <c r="AY37" s="1"/>
  <c r="I37"/>
  <c r="J412" i="13"/>
  <c r="G412"/>
  <c r="F412"/>
  <c r="K412"/>
  <c r="H412"/>
  <c r="I412"/>
  <c r="BD338"/>
  <c r="BG338" s="1"/>
  <c r="BC338"/>
  <c r="W120"/>
  <c r="F8" i="8" s="1"/>
  <c r="L6" i="4"/>
  <c r="BB6" s="1"/>
  <c r="BD412" i="13"/>
  <c r="BG412" s="1"/>
  <c r="BC412"/>
  <c r="BD375"/>
  <c r="BG375" s="1"/>
  <c r="BC375"/>
  <c r="Y376"/>
  <c r="X376" s="1"/>
  <c r="C376"/>
  <c r="AX376"/>
  <c r="AW376" s="1"/>
  <c r="B431" i="3"/>
  <c r="AB376" i="13"/>
  <c r="V430" i="3"/>
  <c r="U430" s="1"/>
  <c r="D430" s="1"/>
  <c r="AG338" i="13"/>
  <c r="AI338"/>
  <c r="AF338"/>
  <c r="AH338"/>
  <c r="AE338"/>
  <c r="AJ338"/>
  <c r="AX413"/>
  <c r="AW413" s="1"/>
  <c r="V473" i="3"/>
  <c r="U473" s="1"/>
  <c r="D473" s="1"/>
  <c r="B474"/>
  <c r="AB413" i="13"/>
  <c r="C413"/>
  <c r="Y413"/>
  <c r="X413" s="1"/>
  <c r="AI375"/>
  <c r="AE375"/>
  <c r="AF375"/>
  <c r="AJ375"/>
  <c r="AG375"/>
  <c r="AH375"/>
  <c r="AW36" i="4"/>
  <c r="AW37" s="1"/>
  <c r="G37"/>
  <c r="BC226" i="13"/>
  <c r="BD226"/>
  <c r="BG226" s="1"/>
  <c r="H226"/>
  <c r="H227" s="1"/>
  <c r="L14" i="16" s="1"/>
  <c r="J226" i="13"/>
  <c r="J227" s="1"/>
  <c r="P14" i="16" s="1"/>
  <c r="I226" i="13"/>
  <c r="I227" s="1"/>
  <c r="M14" i="16" s="1"/>
  <c r="F226" i="13"/>
  <c r="F227" s="1"/>
  <c r="H14" i="16" s="1"/>
  <c r="K226" i="13"/>
  <c r="K227" s="1"/>
  <c r="Q14" i="16" s="1"/>
  <c r="G226" i="13"/>
  <c r="G227" s="1"/>
  <c r="I14" i="16" s="1"/>
  <c r="BC449" i="13"/>
  <c r="BD449"/>
  <c r="BG449" s="1"/>
  <c r="F263"/>
  <c r="K263"/>
  <c r="H263"/>
  <c r="G263"/>
  <c r="I263"/>
  <c r="J263"/>
  <c r="BM36" i="4"/>
  <c r="BM37" s="1"/>
  <c r="W37"/>
  <c r="AX36"/>
  <c r="AX37" s="1"/>
  <c r="H37"/>
  <c r="AV36"/>
  <c r="AV37" s="1"/>
  <c r="F37"/>
  <c r="F27" i="10" s="1"/>
  <c r="F375" i="13"/>
  <c r="J375"/>
  <c r="K375"/>
  <c r="H375"/>
  <c r="G375"/>
  <c r="I375"/>
  <c r="Y264"/>
  <c r="X264" s="1"/>
  <c r="X265" s="1"/>
  <c r="G245" i="12" s="1"/>
  <c r="V300" i="3"/>
  <c r="U300" s="1"/>
  <c r="D300" s="1"/>
  <c r="C264" i="13"/>
  <c r="AB264"/>
  <c r="AX264"/>
  <c r="AW264" s="1"/>
  <c r="AW265" s="1"/>
  <c r="H245" i="12" s="1"/>
  <c r="V120" i="13"/>
  <c r="E8" i="8" s="1"/>
  <c r="K6" i="4"/>
  <c r="BA6" s="1"/>
  <c r="DF412" i="13" l="1"/>
  <c r="DB413" s="1"/>
  <c r="AN16" i="14"/>
  <c r="G132" i="12"/>
  <c r="H166"/>
  <c r="AO18" i="14"/>
  <c r="J48" i="6" s="1"/>
  <c r="E48" i="8"/>
  <c r="AC122" i="13"/>
  <c r="AK122" s="1"/>
  <c r="AU122" s="1"/>
  <c r="CE338"/>
  <c r="DD375"/>
  <c r="DF375" s="1"/>
  <c r="DB376" s="1"/>
  <c r="CG412"/>
  <c r="CC413" s="1"/>
  <c r="DF338"/>
  <c r="DB339" s="1"/>
  <c r="DF449"/>
  <c r="DB450" s="1"/>
  <c r="CG338"/>
  <c r="CC339" s="1"/>
  <c r="CG449"/>
  <c r="CC450" s="1"/>
  <c r="CG375"/>
  <c r="CC376" s="1"/>
  <c r="DF263"/>
  <c r="DB264" s="1"/>
  <c r="CG263"/>
  <c r="CC264" s="1"/>
  <c r="X66" i="16"/>
  <c r="V66"/>
  <c r="CK414" i="13"/>
  <c r="BL414"/>
  <c r="CK377"/>
  <c r="BL377"/>
  <c r="DB142"/>
  <c r="W68" i="15"/>
  <c r="DC413" i="13"/>
  <c r="DD413" s="1"/>
  <c r="CR413"/>
  <c r="CW413"/>
  <c r="DE413"/>
  <c r="CX413"/>
  <c r="CQ413"/>
  <c r="CF376"/>
  <c r="BR376"/>
  <c r="BY376"/>
  <c r="CD376"/>
  <c r="BX376"/>
  <c r="BS376"/>
  <c r="DC339"/>
  <c r="CR339"/>
  <c r="DE339"/>
  <c r="CW339"/>
  <c r="CQ339"/>
  <c r="CX339"/>
  <c r="BB264"/>
  <c r="BM264"/>
  <c r="CL264"/>
  <c r="BB339"/>
  <c r="BM339"/>
  <c r="CL339"/>
  <c r="CF413"/>
  <c r="BY413"/>
  <c r="BR413"/>
  <c r="BX413"/>
  <c r="CD413"/>
  <c r="CE413" s="1"/>
  <c r="CG413" s="1"/>
  <c r="CC414" s="1"/>
  <c r="BS413"/>
  <c r="CP121"/>
  <c r="L47" i="15"/>
  <c r="CD264" i="13"/>
  <c r="CD265" s="1"/>
  <c r="CF264"/>
  <c r="CF265" s="1"/>
  <c r="BX264"/>
  <c r="BX265" s="1"/>
  <c r="I40" i="16" s="1"/>
  <c r="BR264" i="13"/>
  <c r="BR265" s="1"/>
  <c r="H40" i="16" s="1"/>
  <c r="BY264" i="13"/>
  <c r="BY265" s="1"/>
  <c r="M40" i="16" s="1"/>
  <c r="BS264" i="13"/>
  <c r="BS265" s="1"/>
  <c r="L40" i="16" s="1"/>
  <c r="CF339" i="13"/>
  <c r="BR339"/>
  <c r="BX339"/>
  <c r="BY339"/>
  <c r="CD339"/>
  <c r="BS339"/>
  <c r="CE226"/>
  <c r="CG226" s="1"/>
  <c r="BB376"/>
  <c r="BD376" s="1"/>
  <c r="BG376" s="1"/>
  <c r="CL376"/>
  <c r="BM376"/>
  <c r="H168" i="12"/>
  <c r="H170" s="1"/>
  <c r="H204" s="1"/>
  <c r="F64" i="16"/>
  <c r="R64" s="1"/>
  <c r="AD64" s="1"/>
  <c r="CW450" i="13"/>
  <c r="CQ450"/>
  <c r="CX450"/>
  <c r="DC450"/>
  <c r="DD450" s="1"/>
  <c r="CR450"/>
  <c r="DE450"/>
  <c r="CE142"/>
  <c r="S29" i="15"/>
  <c r="DC264" i="13"/>
  <c r="DC265" s="1"/>
  <c r="CW264"/>
  <c r="CW265" s="1"/>
  <c r="K40" i="16" s="1"/>
  <c r="CQ264" i="13"/>
  <c r="CQ265" s="1"/>
  <c r="J40" i="16" s="1"/>
  <c r="DE264" i="13"/>
  <c r="DE265" s="1"/>
  <c r="DF265" s="1"/>
  <c r="CR264"/>
  <c r="CR265" s="1"/>
  <c r="N40" i="16" s="1"/>
  <c r="CX264" i="13"/>
  <c r="CX265" s="1"/>
  <c r="O40" i="16" s="1"/>
  <c r="DD226" i="13"/>
  <c r="DF226" s="1"/>
  <c r="BB413"/>
  <c r="BD413" s="1"/>
  <c r="BG413" s="1"/>
  <c r="CL413"/>
  <c r="BM413"/>
  <c r="BB450"/>
  <c r="CL450"/>
  <c r="BM450"/>
  <c r="CK451"/>
  <c r="BL451"/>
  <c r="CK340"/>
  <c r="BL340"/>
  <c r="CY121"/>
  <c r="M48" i="15"/>
  <c r="R7"/>
  <c r="BW121" i="13"/>
  <c r="CF450"/>
  <c r="BX450"/>
  <c r="BR450"/>
  <c r="BY450"/>
  <c r="CD450"/>
  <c r="CE450" s="1"/>
  <c r="CG450" s="1"/>
  <c r="CC451" s="1"/>
  <c r="BS450"/>
  <c r="BQ121"/>
  <c r="L7" i="15"/>
  <c r="CW376" i="13"/>
  <c r="DC376"/>
  <c r="CR376"/>
  <c r="CX376"/>
  <c r="DE376"/>
  <c r="CQ376"/>
  <c r="J17" i="7"/>
  <c r="W17" s="1"/>
  <c r="S17"/>
  <c r="AD123" i="13"/>
  <c r="AL123" s="1"/>
  <c r="AV123" s="1"/>
  <c r="F49" i="8"/>
  <c r="P9" i="7"/>
  <c r="G27" i="10"/>
  <c r="O9" i="7"/>
  <c r="G26" i="10"/>
  <c r="AB9" i="7"/>
  <c r="H27" i="10"/>
  <c r="AA9" i="7"/>
  <c r="H26" i="10"/>
  <c r="AH264" i="13"/>
  <c r="AH265" s="1"/>
  <c r="O15" i="16" s="1"/>
  <c r="AJ264" i="13"/>
  <c r="AJ265" s="1"/>
  <c r="S15" i="16" s="1"/>
  <c r="AG264" i="13"/>
  <c r="AG265" s="1"/>
  <c r="N15" i="16" s="1"/>
  <c r="AI264" i="13"/>
  <c r="AI265" s="1"/>
  <c r="R15" i="16" s="1"/>
  <c r="AE264" i="13"/>
  <c r="AF264"/>
  <c r="BC413"/>
  <c r="AX377"/>
  <c r="AW377" s="1"/>
  <c r="AB377"/>
  <c r="V431" i="3"/>
  <c r="U431" s="1"/>
  <c r="D431" s="1"/>
  <c r="Y377" i="13"/>
  <c r="X377" s="1"/>
  <c r="B432" i="3"/>
  <c r="C377" i="13"/>
  <c r="I450"/>
  <c r="J450"/>
  <c r="K450"/>
  <c r="H450"/>
  <c r="F450"/>
  <c r="G450"/>
  <c r="AI339"/>
  <c r="AJ339"/>
  <c r="AF339"/>
  <c r="AH339"/>
  <c r="AE339"/>
  <c r="AG339"/>
  <c r="Y414"/>
  <c r="X414" s="1"/>
  <c r="AX414"/>
  <c r="AW414" s="1"/>
  <c r="AB414"/>
  <c r="V474" i="3"/>
  <c r="U474" s="1"/>
  <c r="D474" s="1"/>
  <c r="B475"/>
  <c r="C414" i="13"/>
  <c r="AF376"/>
  <c r="AI376"/>
  <c r="AJ376"/>
  <c r="AG376"/>
  <c r="AH376"/>
  <c r="AE376"/>
  <c r="AX340"/>
  <c r="AW340" s="1"/>
  <c r="AW341" s="1"/>
  <c r="H321" i="12" s="1"/>
  <c r="X68" i="16" s="1"/>
  <c r="Y340" i="13"/>
  <c r="X340" s="1"/>
  <c r="X341" s="1"/>
  <c r="G321" i="12" s="1"/>
  <c r="V68" i="16" s="1"/>
  <c r="V388" i="3"/>
  <c r="U388" s="1"/>
  <c r="D388" s="1"/>
  <c r="AB340" i="13"/>
  <c r="C340"/>
  <c r="D121"/>
  <c r="U6" i="4"/>
  <c r="BK6" s="1"/>
  <c r="BD264" i="13"/>
  <c r="BG264" s="1"/>
  <c r="BC264"/>
  <c r="D58" i="6"/>
  <c r="F58" s="1"/>
  <c r="L9" i="7"/>
  <c r="Y17"/>
  <c r="D29" i="9"/>
  <c r="D33" s="1"/>
  <c r="AH413" i="13"/>
  <c r="AE413"/>
  <c r="AJ413"/>
  <c r="AF413"/>
  <c r="AG413"/>
  <c r="AI413"/>
  <c r="BC376"/>
  <c r="I376"/>
  <c r="F376"/>
  <c r="K376"/>
  <c r="H376"/>
  <c r="J376"/>
  <c r="G376"/>
  <c r="BD450"/>
  <c r="BG450" s="1"/>
  <c r="BC450"/>
  <c r="AB451"/>
  <c r="V517" i="3"/>
  <c r="U517" s="1"/>
  <c r="D517" s="1"/>
  <c r="AX451" i="13"/>
  <c r="AW451" s="1"/>
  <c r="B518" i="3"/>
  <c r="C451" i="13"/>
  <c r="Y451"/>
  <c r="X451" s="1"/>
  <c r="E31" i="5"/>
  <c r="AU31" s="1"/>
  <c r="J264" i="13"/>
  <c r="J265" s="1"/>
  <c r="P15" i="16" s="1"/>
  <c r="K264" i="13"/>
  <c r="K265" s="1"/>
  <c r="Q15" i="16" s="1"/>
  <c r="G264" i="13"/>
  <c r="G265" s="1"/>
  <c r="I15" i="16" s="1"/>
  <c r="H264" i="13"/>
  <c r="H265" s="1"/>
  <c r="L15" i="16" s="1"/>
  <c r="I264" i="13"/>
  <c r="I265" s="1"/>
  <c r="M15" i="16" s="1"/>
  <c r="F264" i="13"/>
  <c r="F265" s="1"/>
  <c r="H15" i="16" s="1"/>
  <c r="I413" i="13"/>
  <c r="J413"/>
  <c r="K413"/>
  <c r="H413"/>
  <c r="F413"/>
  <c r="G413"/>
  <c r="E121"/>
  <c r="V6" i="4"/>
  <c r="BL6" s="1"/>
  <c r="AF450" i="13"/>
  <c r="F32" i="5" s="1"/>
  <c r="AV32" s="1"/>
  <c r="AH450" i="13"/>
  <c r="AG450"/>
  <c r="AI450"/>
  <c r="AJ450"/>
  <c r="AE450"/>
  <c r="E32" i="5" s="1"/>
  <c r="AU32" s="1"/>
  <c r="H339" i="13"/>
  <c r="J339"/>
  <c r="F339"/>
  <c r="G339"/>
  <c r="I339"/>
  <c r="K339"/>
  <c r="BC339"/>
  <c r="BD339"/>
  <c r="BG339" s="1"/>
  <c r="K9" i="7"/>
  <c r="S9" s="1"/>
  <c r="AE9" s="1"/>
  <c r="D57" i="6"/>
  <c r="F57" s="1"/>
  <c r="F31" i="5"/>
  <c r="AV31" s="1"/>
  <c r="G166" i="12" l="1"/>
  <c r="AN18" i="14"/>
  <c r="E48" i="6" s="1"/>
  <c r="T9" i="7"/>
  <c r="AF9" s="1"/>
  <c r="CE339" i="13"/>
  <c r="CG339" s="1"/>
  <c r="CC340" s="1"/>
  <c r="DD339"/>
  <c r="DF339" s="1"/>
  <c r="DB340" s="1"/>
  <c r="E49" i="8"/>
  <c r="AC123" i="13"/>
  <c r="AK123" s="1"/>
  <c r="AU123" s="1"/>
  <c r="DD376"/>
  <c r="DF376" s="1"/>
  <c r="DB377" s="1"/>
  <c r="DF450"/>
  <c r="DB451" s="1"/>
  <c r="CE376"/>
  <c r="CG376" s="1"/>
  <c r="CC377" s="1"/>
  <c r="CK452"/>
  <c r="BL452"/>
  <c r="CK415"/>
  <c r="BL415"/>
  <c r="CR340"/>
  <c r="CR341" s="1"/>
  <c r="N42" i="16" s="1"/>
  <c r="DC340" i="13"/>
  <c r="DC341" s="1"/>
  <c r="CW340"/>
  <c r="CW341" s="1"/>
  <c r="K42" i="16" s="1"/>
  <c r="CQ340" i="13"/>
  <c r="CQ341" s="1"/>
  <c r="J42" i="16" s="1"/>
  <c r="CX340" i="13"/>
  <c r="CX341" s="1"/>
  <c r="O42" i="16" s="1"/>
  <c r="DE340" i="13"/>
  <c r="DE341" s="1"/>
  <c r="DF341" s="1"/>
  <c r="BB451"/>
  <c r="CL451"/>
  <c r="BM451"/>
  <c r="BB340"/>
  <c r="BM340"/>
  <c r="CL340"/>
  <c r="CK378"/>
  <c r="BL378"/>
  <c r="DA121"/>
  <c r="P48" i="15"/>
  <c r="DE451" i="13"/>
  <c r="DC451"/>
  <c r="DD451" s="1"/>
  <c r="CR451"/>
  <c r="CQ451"/>
  <c r="CX451"/>
  <c r="CW451"/>
  <c r="DC377"/>
  <c r="CR377"/>
  <c r="DE377"/>
  <c r="CW377"/>
  <c r="CQ377"/>
  <c r="CX377"/>
  <c r="BB377"/>
  <c r="CL377"/>
  <c r="BM377"/>
  <c r="BT121"/>
  <c r="G8" i="15"/>
  <c r="BB414" i="13"/>
  <c r="CL414"/>
  <c r="BM414"/>
  <c r="CD451"/>
  <c r="CE451" s="1"/>
  <c r="BR451"/>
  <c r="BY451"/>
  <c r="CF451"/>
  <c r="BS451"/>
  <c r="BX451"/>
  <c r="BX377"/>
  <c r="CF377"/>
  <c r="BS377"/>
  <c r="BR377"/>
  <c r="BY377"/>
  <c r="CD377"/>
  <c r="CE377" s="1"/>
  <c r="CG377" s="1"/>
  <c r="CC378" s="1"/>
  <c r="DD264"/>
  <c r="DF264" s="1"/>
  <c r="S69" i="15"/>
  <c r="DD142" i="13"/>
  <c r="DC414"/>
  <c r="CQ414"/>
  <c r="DE414"/>
  <c r="CR414"/>
  <c r="CW414"/>
  <c r="CX414"/>
  <c r="CE264"/>
  <c r="CG264" s="1"/>
  <c r="BZ121"/>
  <c r="M8" i="15"/>
  <c r="CD340" i="13"/>
  <c r="CD341" s="1"/>
  <c r="BX340"/>
  <c r="BX341" s="1"/>
  <c r="I42" i="16" s="1"/>
  <c r="BR340" i="13"/>
  <c r="BR341" s="1"/>
  <c r="H42" i="16" s="1"/>
  <c r="BS340" i="13"/>
  <c r="BS341" s="1"/>
  <c r="L42" i="16" s="1"/>
  <c r="BY340" i="13"/>
  <c r="BY341" s="1"/>
  <c r="M42" i="16" s="1"/>
  <c r="CF340" i="13"/>
  <c r="CF341" s="1"/>
  <c r="U29" i="15"/>
  <c r="CG142" i="13"/>
  <c r="H206" i="12"/>
  <c r="H208" s="1"/>
  <c r="H242" s="1"/>
  <c r="F65" i="16"/>
  <c r="R65" s="1"/>
  <c r="AD65" s="1"/>
  <c r="CS121" i="13"/>
  <c r="G48" i="15"/>
  <c r="BX414" i="13"/>
  <c r="BR414"/>
  <c r="BS414"/>
  <c r="BY414"/>
  <c r="CD414"/>
  <c r="CE414" s="1"/>
  <c r="CF414"/>
  <c r="DF413"/>
  <c r="DB414" s="1"/>
  <c r="DD414" s="1"/>
  <c r="AD124"/>
  <c r="AL124" s="1"/>
  <c r="AV124" s="1"/>
  <c r="F50" i="8"/>
  <c r="I27" i="10"/>
  <c r="N27" s="1"/>
  <c r="I26"/>
  <c r="L121" i="13"/>
  <c r="C7" i="4"/>
  <c r="AS7" s="1"/>
  <c r="H340" i="13"/>
  <c r="H341" s="1"/>
  <c r="L17" i="16" s="1"/>
  <c r="I340" i="13"/>
  <c r="I341" s="1"/>
  <c r="M17" i="16" s="1"/>
  <c r="J340" i="13"/>
  <c r="J341" s="1"/>
  <c r="P17" i="16" s="1"/>
  <c r="F340" i="13"/>
  <c r="F341" s="1"/>
  <c r="H17" i="16" s="1"/>
  <c r="K340" i="13"/>
  <c r="K341" s="1"/>
  <c r="Q17" i="16" s="1"/>
  <c r="G340" i="13"/>
  <c r="G341" s="1"/>
  <c r="I17" i="16" s="1"/>
  <c r="C452" i="13"/>
  <c r="AB452"/>
  <c r="V518" i="3"/>
  <c r="U518" s="1"/>
  <c r="D518" s="1"/>
  <c r="AX452" i="13"/>
  <c r="AW452" s="1"/>
  <c r="B519" i="3"/>
  <c r="Y452" i="13"/>
  <c r="X452" s="1"/>
  <c r="G414"/>
  <c r="I414"/>
  <c r="J414"/>
  <c r="K414"/>
  <c r="F414"/>
  <c r="H414"/>
  <c r="BD340"/>
  <c r="BG340" s="1"/>
  <c r="BC340"/>
  <c r="AI414"/>
  <c r="AE414"/>
  <c r="AF414"/>
  <c r="AJ414"/>
  <c r="AG414"/>
  <c r="AH414"/>
  <c r="V432" i="3"/>
  <c r="U432" s="1"/>
  <c r="D432" s="1"/>
  <c r="C378" i="13"/>
  <c r="Y378"/>
  <c r="X378" s="1"/>
  <c r="X379" s="1"/>
  <c r="G359" i="12" s="1"/>
  <c r="V69" i="16" s="1"/>
  <c r="AX378" i="13"/>
  <c r="AW378" s="1"/>
  <c r="AW379" s="1"/>
  <c r="H359" i="12" s="1"/>
  <c r="X69" i="16" s="1"/>
  <c r="AB378" i="13"/>
  <c r="AE265"/>
  <c r="J15" i="16" s="1"/>
  <c r="E36" i="5"/>
  <c r="Y415" i="13"/>
  <c r="X415" s="1"/>
  <c r="C415"/>
  <c r="AB415"/>
  <c r="B476" i="3"/>
  <c r="V475"/>
  <c r="U475" s="1"/>
  <c r="D475" s="1"/>
  <c r="AX415" i="13"/>
  <c r="AW415" s="1"/>
  <c r="BD377"/>
  <c r="BG377" s="1"/>
  <c r="BC377"/>
  <c r="M121"/>
  <c r="D7" i="4"/>
  <c r="AT7" s="1"/>
  <c r="G451" i="13"/>
  <c r="I451"/>
  <c r="H451"/>
  <c r="J451"/>
  <c r="K451"/>
  <c r="F451"/>
  <c r="AE451"/>
  <c r="E33" i="5" s="1"/>
  <c r="AU33" s="1"/>
  <c r="AF451" i="13"/>
  <c r="F33" i="5" s="1"/>
  <c r="AV33" s="1"/>
  <c r="AG451" i="13"/>
  <c r="AH451"/>
  <c r="AI451"/>
  <c r="AJ451"/>
  <c r="AE17" i="7"/>
  <c r="BD451" i="13"/>
  <c r="BG451" s="1"/>
  <c r="BC451"/>
  <c r="D34" i="9"/>
  <c r="B37" s="1"/>
  <c r="AF340" i="13"/>
  <c r="AF341" s="1"/>
  <c r="K17" i="16" s="1"/>
  <c r="AG340" i="13"/>
  <c r="AG341" s="1"/>
  <c r="N17" i="16" s="1"/>
  <c r="AI340" i="13"/>
  <c r="AI341" s="1"/>
  <c r="R17" i="16" s="1"/>
  <c r="AH340" i="13"/>
  <c r="AH341" s="1"/>
  <c r="O17" i="16" s="1"/>
  <c r="AE340" i="13"/>
  <c r="AE341" s="1"/>
  <c r="J17" i="16" s="1"/>
  <c r="AJ340" i="13"/>
  <c r="AJ341" s="1"/>
  <c r="S17" i="16" s="1"/>
  <c r="BC414" i="13"/>
  <c r="BD414"/>
  <c r="BG414" s="1"/>
  <c r="K377"/>
  <c r="H377"/>
  <c r="G377"/>
  <c r="I377"/>
  <c r="J377"/>
  <c r="F377"/>
  <c r="AF377"/>
  <c r="AH377"/>
  <c r="AI377"/>
  <c r="AE377"/>
  <c r="AJ377"/>
  <c r="AG377"/>
  <c r="AF265"/>
  <c r="K15" i="16" s="1"/>
  <c r="F36" i="5"/>
  <c r="D64" i="16" l="1"/>
  <c r="P64" s="1"/>
  <c r="AB64" s="1"/>
  <c r="G168" i="12"/>
  <c r="G170" s="1"/>
  <c r="G204" s="1"/>
  <c r="E50" i="8"/>
  <c r="AC124" i="13"/>
  <c r="AK124" s="1"/>
  <c r="AU124" s="1"/>
  <c r="DF414"/>
  <c r="DB415" s="1"/>
  <c r="CG451"/>
  <c r="CC452" s="1"/>
  <c r="DD377"/>
  <c r="DF377" s="1"/>
  <c r="DB378" s="1"/>
  <c r="DF451"/>
  <c r="DB452" s="1"/>
  <c r="CG414"/>
  <c r="CC415" s="1"/>
  <c r="BB415"/>
  <c r="CL415"/>
  <c r="BM415"/>
  <c r="BB378"/>
  <c r="CL378"/>
  <c r="BM378"/>
  <c r="CK453"/>
  <c r="BL453"/>
  <c r="J48" i="15"/>
  <c r="CU121" i="13"/>
  <c r="P8" i="15"/>
  <c r="CB121" i="13"/>
  <c r="DF142"/>
  <c r="U69" i="15"/>
  <c r="CR378" i="13"/>
  <c r="CR379" s="1"/>
  <c r="N43" i="16" s="1"/>
  <c r="DC378" i="13"/>
  <c r="DC379" s="1"/>
  <c r="CW378"/>
  <c r="CW379" s="1"/>
  <c r="K43" i="16" s="1"/>
  <c r="CQ378" i="13"/>
  <c r="CQ379" s="1"/>
  <c r="J43" i="16" s="1"/>
  <c r="CX378" i="13"/>
  <c r="CX379" s="1"/>
  <c r="O43" i="16" s="1"/>
  <c r="DE378" i="13"/>
  <c r="DE379" s="1"/>
  <c r="DF379" s="1"/>
  <c r="CR452"/>
  <c r="CX452"/>
  <c r="DC452"/>
  <c r="DD452" s="1"/>
  <c r="DF452" s="1"/>
  <c r="DB453" s="1"/>
  <c r="CW452"/>
  <c r="DE452"/>
  <c r="CQ452"/>
  <c r="W29" i="15"/>
  <c r="CC143" i="13"/>
  <c r="CF378"/>
  <c r="CF379" s="1"/>
  <c r="BX378"/>
  <c r="BX379" s="1"/>
  <c r="I43" i="16" s="1"/>
  <c r="CD378" i="13"/>
  <c r="CD379" s="1"/>
  <c r="BY378"/>
  <c r="BY379" s="1"/>
  <c r="M43" i="16" s="1"/>
  <c r="BS378" i="13"/>
  <c r="BS379" s="1"/>
  <c r="L43" i="16" s="1"/>
  <c r="BR378" i="13"/>
  <c r="BR379" s="1"/>
  <c r="H43" i="16" s="1"/>
  <c r="BY452" i="13"/>
  <c r="BS452"/>
  <c r="CD452"/>
  <c r="CE452" s="1"/>
  <c r="BX452"/>
  <c r="BR452"/>
  <c r="CF452"/>
  <c r="BB452"/>
  <c r="CL452"/>
  <c r="BM452"/>
  <c r="H244" i="12"/>
  <c r="H246" s="1"/>
  <c r="H280" s="1"/>
  <c r="F66" i="16"/>
  <c r="R66" s="1"/>
  <c r="AD66" s="1"/>
  <c r="R48" i="15"/>
  <c r="CV122" i="13"/>
  <c r="CW415"/>
  <c r="CQ415"/>
  <c r="CR415"/>
  <c r="DC415"/>
  <c r="DD415" s="1"/>
  <c r="CX415"/>
  <c r="DE415"/>
  <c r="DD340"/>
  <c r="DF340" s="1"/>
  <c r="CK416"/>
  <c r="BL416"/>
  <c r="J8" i="15"/>
  <c r="BV121" i="13"/>
  <c r="CF415"/>
  <c r="BS415"/>
  <c r="BR415"/>
  <c r="BX415"/>
  <c r="CD415"/>
  <c r="CE415" s="1"/>
  <c r="CG415" s="1"/>
  <c r="CC416" s="1"/>
  <c r="BY415"/>
  <c r="CE340"/>
  <c r="CG340" s="1"/>
  <c r="AD125"/>
  <c r="AL125" s="1"/>
  <c r="AV125" s="1"/>
  <c r="F51" i="8"/>
  <c r="N26" i="10"/>
  <c r="AV36" i="5"/>
  <c r="W121" i="13"/>
  <c r="F9" i="8" s="1"/>
  <c r="L7" i="4"/>
  <c r="BB7" s="1"/>
  <c r="G378" i="13"/>
  <c r="G379" s="1"/>
  <c r="I18" i="16" s="1"/>
  <c r="H378" i="13"/>
  <c r="H379" s="1"/>
  <c r="L18" i="16" s="1"/>
  <c r="J378" i="13"/>
  <c r="J379" s="1"/>
  <c r="P18" i="16" s="1"/>
  <c r="F378" i="13"/>
  <c r="F379" s="1"/>
  <c r="H18" i="16" s="1"/>
  <c r="I378" i="13"/>
  <c r="I379" s="1"/>
  <c r="M18" i="16" s="1"/>
  <c r="K378" i="13"/>
  <c r="K379" s="1"/>
  <c r="Q18" i="16" s="1"/>
  <c r="V121" i="13"/>
  <c r="E9" i="8" s="1"/>
  <c r="K7" i="4"/>
  <c r="BA7" s="1"/>
  <c r="AH415" i="13"/>
  <c r="AE415"/>
  <c r="AJ415"/>
  <c r="AF415"/>
  <c r="AG415"/>
  <c r="AI415"/>
  <c r="F452"/>
  <c r="G452"/>
  <c r="H452"/>
  <c r="I452"/>
  <c r="J452"/>
  <c r="K452"/>
  <c r="AU36" i="5"/>
  <c r="C453" i="13"/>
  <c r="AB453"/>
  <c r="AX453"/>
  <c r="AW453" s="1"/>
  <c r="B520" i="3"/>
  <c r="Y453" i="13"/>
  <c r="X453" s="1"/>
  <c r="V519" i="3"/>
  <c r="U519" s="1"/>
  <c r="D519" s="1"/>
  <c r="X416" i="13"/>
  <c r="X417" s="1"/>
  <c r="G397" i="12" s="1"/>
  <c r="V70" i="16" s="1"/>
  <c r="Y416" i="13"/>
  <c r="U476" i="3"/>
  <c r="D476" s="1"/>
  <c r="C416" i="13"/>
  <c r="AW416"/>
  <c r="AW417" s="1"/>
  <c r="H397" i="12" s="1"/>
  <c r="X70" i="16" s="1"/>
  <c r="V476" i="3"/>
  <c r="AX416" i="13"/>
  <c r="AB416"/>
  <c r="AF452"/>
  <c r="F34" i="5" s="1"/>
  <c r="AV34" s="1"/>
  <c r="AH452" i="13"/>
  <c r="AG452"/>
  <c r="AI452"/>
  <c r="AE452"/>
  <c r="AJ452"/>
  <c r="BD415"/>
  <c r="BG415" s="1"/>
  <c r="BC415"/>
  <c r="G415"/>
  <c r="H415"/>
  <c r="F415"/>
  <c r="I415"/>
  <c r="J415"/>
  <c r="K415"/>
  <c r="AG378"/>
  <c r="AG379" s="1"/>
  <c r="N18" i="16" s="1"/>
  <c r="AI378" i="13"/>
  <c r="AI379" s="1"/>
  <c r="R18" i="16" s="1"/>
  <c r="AH378" i="13"/>
  <c r="AH379" s="1"/>
  <c r="O18" i="16" s="1"/>
  <c r="AE378" i="13"/>
  <c r="AE379" s="1"/>
  <c r="J18" i="16" s="1"/>
  <c r="AJ378" i="13"/>
  <c r="AJ379" s="1"/>
  <c r="S18" i="16" s="1"/>
  <c r="AF378" i="13"/>
  <c r="AF379" s="1"/>
  <c r="K18" i="16" s="1"/>
  <c r="BC378" i="13"/>
  <c r="BD378"/>
  <c r="BG378" s="1"/>
  <c r="BC452"/>
  <c r="BD452"/>
  <c r="BG452" s="1"/>
  <c r="D65" i="16" l="1"/>
  <c r="P65" s="1"/>
  <c r="AB65" s="1"/>
  <c r="G206" i="12"/>
  <c r="G208" s="1"/>
  <c r="G242" s="1"/>
  <c r="CG452" i="13"/>
  <c r="CC453" s="1"/>
  <c r="AC125"/>
  <c r="AK125" s="1"/>
  <c r="AU125" s="1"/>
  <c r="E51" i="8"/>
  <c r="DF415" i="13"/>
  <c r="DB416" s="1"/>
  <c r="BB453"/>
  <c r="CL453"/>
  <c r="BM453"/>
  <c r="BW122"/>
  <c r="R8" i="15"/>
  <c r="CD453" i="13"/>
  <c r="CE453" s="1"/>
  <c r="BX453"/>
  <c r="BR453"/>
  <c r="CF453"/>
  <c r="BY453"/>
  <c r="BS453"/>
  <c r="DD378"/>
  <c r="DF378" s="1"/>
  <c r="CK454"/>
  <c r="BL454"/>
  <c r="L8" i="15"/>
  <c r="BQ122" i="13"/>
  <c r="H282" i="12"/>
  <c r="F67" i="16"/>
  <c r="R67" s="1"/>
  <c r="S30" i="15"/>
  <c r="CE143" i="13"/>
  <c r="DB143"/>
  <c r="W69" i="15"/>
  <c r="BB416" i="13"/>
  <c r="CL416"/>
  <c r="BM416"/>
  <c r="CQ416"/>
  <c r="CQ417" s="1"/>
  <c r="J44" i="16" s="1"/>
  <c r="DC416" i="13"/>
  <c r="DC417" s="1"/>
  <c r="CW416"/>
  <c r="CW417" s="1"/>
  <c r="K44" i="16" s="1"/>
  <c r="CR416" i="13"/>
  <c r="CR417" s="1"/>
  <c r="N44" i="16" s="1"/>
  <c r="DE416" i="13"/>
  <c r="DE417" s="1"/>
  <c r="DF417" s="1"/>
  <c r="CX416"/>
  <c r="CX417" s="1"/>
  <c r="O44" i="16" s="1"/>
  <c r="M49" i="15"/>
  <c r="CY122" i="13"/>
  <c r="L48" i="15"/>
  <c r="CP122" i="13"/>
  <c r="CE378"/>
  <c r="CG378" s="1"/>
  <c r="BR416"/>
  <c r="BR417" s="1"/>
  <c r="H44" i="16" s="1"/>
  <c r="BX416" i="13"/>
  <c r="BX417" s="1"/>
  <c r="I44" i="16" s="1"/>
  <c r="BS416" i="13"/>
  <c r="BS417" s="1"/>
  <c r="L44" i="16" s="1"/>
  <c r="BY416" i="13"/>
  <c r="BY417" s="1"/>
  <c r="M44" i="16" s="1"/>
  <c r="CD416" i="13"/>
  <c r="CD417" s="1"/>
  <c r="CF416"/>
  <c r="CF417" s="1"/>
  <c r="DE453"/>
  <c r="CW453"/>
  <c r="CQ453"/>
  <c r="DC453"/>
  <c r="DD453" s="1"/>
  <c r="CX453"/>
  <c r="CR453"/>
  <c r="AD126"/>
  <c r="AL126" s="1"/>
  <c r="AV126" s="1"/>
  <c r="F52" i="8"/>
  <c r="F416" i="13"/>
  <c r="F417" s="1"/>
  <c r="H19" i="16" s="1"/>
  <c r="K416" i="13"/>
  <c r="K417" s="1"/>
  <c r="Q19" i="16" s="1"/>
  <c r="H416" i="13"/>
  <c r="H417" s="1"/>
  <c r="L19" i="16" s="1"/>
  <c r="I416" i="13"/>
  <c r="I417" s="1"/>
  <c r="M19" i="16" s="1"/>
  <c r="G416" i="13"/>
  <c r="G417" s="1"/>
  <c r="I19" i="16" s="1"/>
  <c r="J416" i="13"/>
  <c r="J417" s="1"/>
  <c r="P19" i="16" s="1"/>
  <c r="AE453" i="13"/>
  <c r="E35" i="5" s="1"/>
  <c r="AU35" s="1"/>
  <c r="AF453" i="13"/>
  <c r="F35" i="5" s="1"/>
  <c r="AV35" s="1"/>
  <c r="AV37" s="1"/>
  <c r="AG453" i="13"/>
  <c r="AH453"/>
  <c r="AI453"/>
  <c r="AJ453"/>
  <c r="AB454"/>
  <c r="Y454"/>
  <c r="X454" s="1"/>
  <c r="X455" s="1"/>
  <c r="G435" i="12" s="1"/>
  <c r="V71" i="16" s="1"/>
  <c r="C454" i="13"/>
  <c r="V520" i="3"/>
  <c r="U520" s="1"/>
  <c r="D520" s="1"/>
  <c r="AX454" i="13"/>
  <c r="AW454" s="1"/>
  <c r="AW455" s="1"/>
  <c r="BC453"/>
  <c r="BD453"/>
  <c r="BG453" s="1"/>
  <c r="E34" i="5"/>
  <c r="BD416" i="13"/>
  <c r="BG416" s="1"/>
  <c r="BC416"/>
  <c r="K453"/>
  <c r="G453"/>
  <c r="I453"/>
  <c r="H453"/>
  <c r="J453"/>
  <c r="F453"/>
  <c r="D122"/>
  <c r="U7" i="4"/>
  <c r="BK7" s="1"/>
  <c r="E122" i="13"/>
  <c r="V7" i="4"/>
  <c r="BL7" s="1"/>
  <c r="AE416" i="13"/>
  <c r="AE417" s="1"/>
  <c r="J19" i="16" s="1"/>
  <c r="AJ416" i="13"/>
  <c r="AJ417" s="1"/>
  <c r="S19" i="16" s="1"/>
  <c r="AH416" i="13"/>
  <c r="AH417" s="1"/>
  <c r="O19" i="16" s="1"/>
  <c r="AG416" i="13"/>
  <c r="AG417" s="1"/>
  <c r="N19" i="16" s="1"/>
  <c r="AF416" i="13"/>
  <c r="AF417" s="1"/>
  <c r="K19" i="16" s="1"/>
  <c r="AI416" i="13"/>
  <c r="AI417" s="1"/>
  <c r="R19" i="16" s="1"/>
  <c r="D66" l="1"/>
  <c r="P66" s="1"/>
  <c r="AB66" s="1"/>
  <c r="G244" i="12"/>
  <c r="G246" s="1"/>
  <c r="G280" s="1"/>
  <c r="E52" i="8"/>
  <c r="AC126" i="13"/>
  <c r="AK126" s="1"/>
  <c r="AU126" s="1"/>
  <c r="DF453"/>
  <c r="DB454" s="1"/>
  <c r="CG453"/>
  <c r="CC454" s="1"/>
  <c r="DA122"/>
  <c r="P49" i="15"/>
  <c r="DD143" i="13"/>
  <c r="S70" i="15"/>
  <c r="CW454" i="13"/>
  <c r="CW455" s="1"/>
  <c r="K45" i="16" s="1"/>
  <c r="CQ454" i="13"/>
  <c r="CQ455" s="1"/>
  <c r="J45" i="16" s="1"/>
  <c r="CX454" i="13"/>
  <c r="CX455" s="1"/>
  <c r="O45" i="16" s="1"/>
  <c r="DC454" i="13"/>
  <c r="DC455" s="1"/>
  <c r="CR454"/>
  <c r="CR455" s="1"/>
  <c r="N45" i="16" s="1"/>
  <c r="DE454" i="13"/>
  <c r="DE455" s="1"/>
  <c r="DF455" s="1"/>
  <c r="CE416"/>
  <c r="CG416" s="1"/>
  <c r="BB454"/>
  <c r="CL454"/>
  <c r="BM454"/>
  <c r="CF454"/>
  <c r="CF455" s="1"/>
  <c r="BX454"/>
  <c r="BX455" s="1"/>
  <c r="I45" i="16" s="1"/>
  <c r="BR454" i="13"/>
  <c r="BR455" s="1"/>
  <c r="H45" i="16" s="1"/>
  <c r="BY454" i="13"/>
  <c r="BY455" s="1"/>
  <c r="M45" i="16" s="1"/>
  <c r="CD454" i="13"/>
  <c r="CD455" s="1"/>
  <c r="BS454"/>
  <c r="BS455" s="1"/>
  <c r="L45" i="16" s="1"/>
  <c r="G49" i="15"/>
  <c r="CS122" i="13"/>
  <c r="DD416"/>
  <c r="DF416" s="1"/>
  <c r="U30" i="15"/>
  <c r="CG143" i="13"/>
  <c r="G9" i="15"/>
  <c r="BT122" i="13"/>
  <c r="M9" i="15"/>
  <c r="BZ122" i="13"/>
  <c r="AD127"/>
  <c r="AL127" s="1"/>
  <c r="AV127" s="1"/>
  <c r="F53" i="8"/>
  <c r="BC454" i="13"/>
  <c r="BD454"/>
  <c r="BG454" s="1"/>
  <c r="F37" i="5"/>
  <c r="F29" i="10" s="1"/>
  <c r="AU34" i="5"/>
  <c r="AU37" s="1"/>
  <c r="E37"/>
  <c r="F28" i="10" s="1"/>
  <c r="H435" i="12"/>
  <c r="X71" i="16" s="1"/>
  <c r="J15" i="5"/>
  <c r="AZ15" s="1"/>
  <c r="W32"/>
  <c r="BM32" s="1"/>
  <c r="P32"/>
  <c r="BF32" s="1"/>
  <c r="B8"/>
  <c r="AR8" s="1"/>
  <c r="H27"/>
  <c r="AX27" s="1"/>
  <c r="O16"/>
  <c r="BE16" s="1"/>
  <c r="R20"/>
  <c r="S12"/>
  <c r="B15"/>
  <c r="AR15" s="1"/>
  <c r="P20"/>
  <c r="BF20" s="1"/>
  <c r="N36"/>
  <c r="BD36" s="1"/>
  <c r="O17"/>
  <c r="BE17" s="1"/>
  <c r="H35"/>
  <c r="AX35" s="1"/>
  <c r="H18"/>
  <c r="AX18" s="1"/>
  <c r="J23"/>
  <c r="AZ23" s="1"/>
  <c r="I7"/>
  <c r="B25"/>
  <c r="AR25" s="1"/>
  <c r="B12"/>
  <c r="AR12" s="1"/>
  <c r="W34"/>
  <c r="BM34" s="1"/>
  <c r="T11"/>
  <c r="I19"/>
  <c r="AY19" s="1"/>
  <c r="P28"/>
  <c r="BF28" s="1"/>
  <c r="S32"/>
  <c r="BI32" s="1"/>
  <c r="R15"/>
  <c r="T12"/>
  <c r="BJ12" s="1"/>
  <c r="S24"/>
  <c r="BI24" s="1"/>
  <c r="X20"/>
  <c r="BN20" s="1"/>
  <c r="G16"/>
  <c r="AW16" s="1"/>
  <c r="Q15"/>
  <c r="BG15" s="1"/>
  <c r="W29"/>
  <c r="BM29" s="1"/>
  <c r="R24"/>
  <c r="B30"/>
  <c r="AR30" s="1"/>
  <c r="O28"/>
  <c r="BE28" s="1"/>
  <c r="I32"/>
  <c r="AY32" s="1"/>
  <c r="J32"/>
  <c r="AZ32" s="1"/>
  <c r="X18"/>
  <c r="BN18" s="1"/>
  <c r="B17"/>
  <c r="AR17" s="1"/>
  <c r="G19"/>
  <c r="AW19" s="1"/>
  <c r="O30"/>
  <c r="BE30" s="1"/>
  <c r="B22"/>
  <c r="AR22" s="1"/>
  <c r="G14"/>
  <c r="AW14" s="1"/>
  <c r="W18"/>
  <c r="BM18" s="1"/>
  <c r="S35"/>
  <c r="BI35" s="1"/>
  <c r="W23"/>
  <c r="BM23" s="1"/>
  <c r="B35"/>
  <c r="AR35" s="1"/>
  <c r="W13"/>
  <c r="BM13" s="1"/>
  <c r="O13"/>
  <c r="BE13" s="1"/>
  <c r="Q20"/>
  <c r="BG20" s="1"/>
  <c r="G13"/>
  <c r="AW13" s="1"/>
  <c r="J29"/>
  <c r="AZ29" s="1"/>
  <c r="W30"/>
  <c r="BM30" s="1"/>
  <c r="R12"/>
  <c r="Q10"/>
  <c r="R35"/>
  <c r="H34"/>
  <c r="AX34" s="1"/>
  <c r="M26"/>
  <c r="BC26" s="1"/>
  <c r="W11"/>
  <c r="BM11" s="1"/>
  <c r="N11"/>
  <c r="M10"/>
  <c r="P11"/>
  <c r="X13"/>
  <c r="BN13" s="1"/>
  <c r="N25"/>
  <c r="BD25" s="1"/>
  <c r="P16"/>
  <c r="BF16" s="1"/>
  <c r="M15"/>
  <c r="BC15" s="1"/>
  <c r="B19"/>
  <c r="AR19" s="1"/>
  <c r="I31"/>
  <c r="AY31" s="1"/>
  <c r="O31"/>
  <c r="BE31" s="1"/>
  <c r="H17"/>
  <c r="AX17" s="1"/>
  <c r="I23"/>
  <c r="AY23" s="1"/>
  <c r="W27"/>
  <c r="BM27" s="1"/>
  <c r="O20"/>
  <c r="BE20" s="1"/>
  <c r="R28"/>
  <c r="B36"/>
  <c r="AR36" s="1"/>
  <c r="N26"/>
  <c r="BD26" s="1"/>
  <c r="P18"/>
  <c r="BF18" s="1"/>
  <c r="Q27"/>
  <c r="BG27" s="1"/>
  <c r="P21"/>
  <c r="BF21" s="1"/>
  <c r="O22"/>
  <c r="BE22" s="1"/>
  <c r="G29"/>
  <c r="AW29" s="1"/>
  <c r="M24"/>
  <c r="BC24" s="1"/>
  <c r="G28"/>
  <c r="AW28" s="1"/>
  <c r="R17"/>
  <c r="I16"/>
  <c r="AY16" s="1"/>
  <c r="N23"/>
  <c r="BD23" s="1"/>
  <c r="S36"/>
  <c r="BI36" s="1"/>
  <c r="P22"/>
  <c r="BF22" s="1"/>
  <c r="R27"/>
  <c r="Q25"/>
  <c r="BG25" s="1"/>
  <c r="S15"/>
  <c r="BI15" s="1"/>
  <c r="N18"/>
  <c r="BD18" s="1"/>
  <c r="P30"/>
  <c r="BF30" s="1"/>
  <c r="G23"/>
  <c r="AW23" s="1"/>
  <c r="G33"/>
  <c r="AW33" s="1"/>
  <c r="Q24"/>
  <c r="BG24" s="1"/>
  <c r="T20"/>
  <c r="BJ20" s="1"/>
  <c r="P25"/>
  <c r="BF25" s="1"/>
  <c r="O25"/>
  <c r="BE25" s="1"/>
  <c r="N33"/>
  <c r="BD33" s="1"/>
  <c r="O23"/>
  <c r="BE23" s="1"/>
  <c r="W28"/>
  <c r="BM28" s="1"/>
  <c r="X36"/>
  <c r="BN36" s="1"/>
  <c r="M22"/>
  <c r="BC22" s="1"/>
  <c r="Q19"/>
  <c r="BG19" s="1"/>
  <c r="X11"/>
  <c r="J16"/>
  <c r="AZ16" s="1"/>
  <c r="M23"/>
  <c r="BC23" s="1"/>
  <c r="J35"/>
  <c r="AZ35" s="1"/>
  <c r="S29"/>
  <c r="BI29" s="1"/>
  <c r="H31"/>
  <c r="AX31" s="1"/>
  <c r="J34"/>
  <c r="AZ34" s="1"/>
  <c r="N27"/>
  <c r="BD27" s="1"/>
  <c r="P13"/>
  <c r="BF13" s="1"/>
  <c r="B29"/>
  <c r="AR29" s="1"/>
  <c r="M13"/>
  <c r="BC13" s="1"/>
  <c r="X19"/>
  <c r="BN19" s="1"/>
  <c r="B10"/>
  <c r="AR10" s="1"/>
  <c r="O14"/>
  <c r="BE14" s="1"/>
  <c r="W21"/>
  <c r="BM21" s="1"/>
  <c r="S22"/>
  <c r="BI22" s="1"/>
  <c r="H33"/>
  <c r="AX33" s="1"/>
  <c r="W12"/>
  <c r="BM12" s="1"/>
  <c r="B23"/>
  <c r="AR23" s="1"/>
  <c r="G18"/>
  <c r="AW18" s="1"/>
  <c r="X31"/>
  <c r="BN31" s="1"/>
  <c r="H21"/>
  <c r="AX21" s="1"/>
  <c r="B20"/>
  <c r="AR20" s="1"/>
  <c r="G27"/>
  <c r="AW27" s="1"/>
  <c r="N32"/>
  <c r="BD32" s="1"/>
  <c r="H12"/>
  <c r="AX12" s="1"/>
  <c r="O33"/>
  <c r="BE33" s="1"/>
  <c r="H24"/>
  <c r="AX24" s="1"/>
  <c r="T15"/>
  <c r="BJ15" s="1"/>
  <c r="M36"/>
  <c r="BC36" s="1"/>
  <c r="R14"/>
  <c r="B24"/>
  <c r="AR24" s="1"/>
  <c r="T16"/>
  <c r="BJ16" s="1"/>
  <c r="B32"/>
  <c r="AR32" s="1"/>
  <c r="S25"/>
  <c r="BI25" s="1"/>
  <c r="Q22"/>
  <c r="BG22" s="1"/>
  <c r="J12"/>
  <c r="AZ12" s="1"/>
  <c r="I26"/>
  <c r="AY26" s="1"/>
  <c r="M21"/>
  <c r="BC21" s="1"/>
  <c r="B31"/>
  <c r="AR31" s="1"/>
  <c r="O18"/>
  <c r="BE18" s="1"/>
  <c r="H29"/>
  <c r="AX29" s="1"/>
  <c r="R32"/>
  <c r="I36"/>
  <c r="AY36" s="1"/>
  <c r="Q14"/>
  <c r="BG14" s="1"/>
  <c r="B13"/>
  <c r="AR13" s="1"/>
  <c r="T27"/>
  <c r="BJ27" s="1"/>
  <c r="N14"/>
  <c r="BD14" s="1"/>
  <c r="P34"/>
  <c r="BF34" s="1"/>
  <c r="W25"/>
  <c r="BM25" s="1"/>
  <c r="Q26"/>
  <c r="BG26" s="1"/>
  <c r="B11"/>
  <c r="AR11" s="1"/>
  <c r="X28"/>
  <c r="BN28" s="1"/>
  <c r="Q21"/>
  <c r="BG21" s="1"/>
  <c r="T18"/>
  <c r="BJ18" s="1"/>
  <c r="N20"/>
  <c r="BD20" s="1"/>
  <c r="P36"/>
  <c r="BF36" s="1"/>
  <c r="S26"/>
  <c r="BI26" s="1"/>
  <c r="H15"/>
  <c r="AX15" s="1"/>
  <c r="G32"/>
  <c r="AW32" s="1"/>
  <c r="H13"/>
  <c r="AX13" s="1"/>
  <c r="X24"/>
  <c r="BN24" s="1"/>
  <c r="I18"/>
  <c r="AY18" s="1"/>
  <c r="H23"/>
  <c r="AX23" s="1"/>
  <c r="T23"/>
  <c r="BJ23" s="1"/>
  <c r="H25"/>
  <c r="AX25" s="1"/>
  <c r="S20"/>
  <c r="BI20" s="1"/>
  <c r="S28"/>
  <c r="BI28" s="1"/>
  <c r="R29"/>
  <c r="J27"/>
  <c r="AZ27" s="1"/>
  <c r="O32"/>
  <c r="BE32" s="1"/>
  <c r="R16"/>
  <c r="T24"/>
  <c r="BJ24" s="1"/>
  <c r="I35"/>
  <c r="AY35" s="1"/>
  <c r="X25"/>
  <c r="BN25" s="1"/>
  <c r="M34"/>
  <c r="BC34" s="1"/>
  <c r="G15"/>
  <c r="AW15" s="1"/>
  <c r="H36"/>
  <c r="AX36" s="1"/>
  <c r="H10"/>
  <c r="R19"/>
  <c r="M32"/>
  <c r="BC32" s="1"/>
  <c r="N24"/>
  <c r="BD24" s="1"/>
  <c r="S17"/>
  <c r="BI17" s="1"/>
  <c r="T36"/>
  <c r="BJ36" s="1"/>
  <c r="I15"/>
  <c r="AY15" s="1"/>
  <c r="O35"/>
  <c r="BE35" s="1"/>
  <c r="W22"/>
  <c r="BM22" s="1"/>
  <c r="H30"/>
  <c r="AX30" s="1"/>
  <c r="Q23"/>
  <c r="BG23" s="1"/>
  <c r="G20"/>
  <c r="AW20" s="1"/>
  <c r="T31"/>
  <c r="BJ31" s="1"/>
  <c r="T25"/>
  <c r="BJ25" s="1"/>
  <c r="H19"/>
  <c r="AX19" s="1"/>
  <c r="O27"/>
  <c r="BE27" s="1"/>
  <c r="S21"/>
  <c r="BI21" s="1"/>
  <c r="I29"/>
  <c r="AY29" s="1"/>
  <c r="N17"/>
  <c r="BD17" s="1"/>
  <c r="W10"/>
  <c r="P31"/>
  <c r="BF31" s="1"/>
  <c r="W17"/>
  <c r="BM17" s="1"/>
  <c r="P29"/>
  <c r="BF29" s="1"/>
  <c r="B18"/>
  <c r="AR18" s="1"/>
  <c r="P14"/>
  <c r="BF14" s="1"/>
  <c r="G24"/>
  <c r="AW24" s="1"/>
  <c r="I22"/>
  <c r="AY22" s="1"/>
  <c r="X32"/>
  <c r="BN32" s="1"/>
  <c r="B28"/>
  <c r="AR28" s="1"/>
  <c r="B33"/>
  <c r="AR33" s="1"/>
  <c r="Q32"/>
  <c r="BG32" s="1"/>
  <c r="N35"/>
  <c r="BD35" s="1"/>
  <c r="N21"/>
  <c r="BD21" s="1"/>
  <c r="G30"/>
  <c r="AW30" s="1"/>
  <c r="M29"/>
  <c r="BC29" s="1"/>
  <c r="M16"/>
  <c r="BC16" s="1"/>
  <c r="G35"/>
  <c r="AW35" s="1"/>
  <c r="X35"/>
  <c r="BN35" s="1"/>
  <c r="S23"/>
  <c r="BI23" s="1"/>
  <c r="O15"/>
  <c r="BE15" s="1"/>
  <c r="M18"/>
  <c r="BC18" s="1"/>
  <c r="Q12"/>
  <c r="BG12" s="1"/>
  <c r="M12"/>
  <c r="BC12" s="1"/>
  <c r="R31"/>
  <c r="N12"/>
  <c r="BD12" s="1"/>
  <c r="G26"/>
  <c r="AW26" s="1"/>
  <c r="I10"/>
  <c r="AY10" s="1"/>
  <c r="J30"/>
  <c r="AZ30" s="1"/>
  <c r="O26"/>
  <c r="BE26" s="1"/>
  <c r="W36"/>
  <c r="BM36" s="1"/>
  <c r="J24"/>
  <c r="AZ24" s="1"/>
  <c r="T21"/>
  <c r="BJ21" s="1"/>
  <c r="O34"/>
  <c r="BE34" s="1"/>
  <c r="I33"/>
  <c r="AY33" s="1"/>
  <c r="J20"/>
  <c r="AZ20" s="1"/>
  <c r="R18"/>
  <c r="I27"/>
  <c r="AY27" s="1"/>
  <c r="P15"/>
  <c r="BF15" s="1"/>
  <c r="T29"/>
  <c r="BJ29" s="1"/>
  <c r="P24"/>
  <c r="BF24" s="1"/>
  <c r="N22"/>
  <c r="BD22" s="1"/>
  <c r="X27"/>
  <c r="BN27" s="1"/>
  <c r="P23"/>
  <c r="BF23" s="1"/>
  <c r="J21"/>
  <c r="AZ21" s="1"/>
  <c r="T19"/>
  <c r="BJ19" s="1"/>
  <c r="T28"/>
  <c r="BJ28" s="1"/>
  <c r="R23"/>
  <c r="J36"/>
  <c r="AZ36" s="1"/>
  <c r="S33"/>
  <c r="BI33" s="1"/>
  <c r="J28"/>
  <c r="AZ28" s="1"/>
  <c r="X26"/>
  <c r="BN26" s="1"/>
  <c r="G11"/>
  <c r="AW11" s="1"/>
  <c r="M30"/>
  <c r="BC30" s="1"/>
  <c r="P27"/>
  <c r="BF27" s="1"/>
  <c r="R33"/>
  <c r="Q30"/>
  <c r="BG30" s="1"/>
  <c r="W26"/>
  <c r="BM26" s="1"/>
  <c r="T22"/>
  <c r="BJ22" s="1"/>
  <c r="X21"/>
  <c r="BN21" s="1"/>
  <c r="R30"/>
  <c r="S30"/>
  <c r="BI30" s="1"/>
  <c r="Q35"/>
  <c r="BG35" s="1"/>
  <c r="Q29"/>
  <c r="BG29" s="1"/>
  <c r="Q36"/>
  <c r="BG36" s="1"/>
  <c r="W16"/>
  <c r="BM16" s="1"/>
  <c r="I21"/>
  <c r="AY21" s="1"/>
  <c r="S16"/>
  <c r="BI16" s="1"/>
  <c r="G34"/>
  <c r="AW34" s="1"/>
  <c r="P35"/>
  <c r="BF35" s="1"/>
  <c r="J22"/>
  <c r="AZ22" s="1"/>
  <c r="O24"/>
  <c r="BE24" s="1"/>
  <c r="W33"/>
  <c r="BM33" s="1"/>
  <c r="W35"/>
  <c r="BM35" s="1"/>
  <c r="G31"/>
  <c r="AW31" s="1"/>
  <c r="M27"/>
  <c r="BC27" s="1"/>
  <c r="I25"/>
  <c r="AY25" s="1"/>
  <c r="W15"/>
  <c r="BM15" s="1"/>
  <c r="J13"/>
  <c r="AZ13" s="1"/>
  <c r="J18"/>
  <c r="AZ18" s="1"/>
  <c r="M17"/>
  <c r="BC17" s="1"/>
  <c r="R22"/>
  <c r="I11"/>
  <c r="AY11" s="1"/>
  <c r="X34"/>
  <c r="BN34" s="1"/>
  <c r="B16"/>
  <c r="AR16" s="1"/>
  <c r="J26"/>
  <c r="AZ26" s="1"/>
  <c r="Q17"/>
  <c r="BG17" s="1"/>
  <c r="G36"/>
  <c r="AW36" s="1"/>
  <c r="W24"/>
  <c r="BM24" s="1"/>
  <c r="Q31"/>
  <c r="BG31" s="1"/>
  <c r="M19"/>
  <c r="BC19" s="1"/>
  <c r="M14"/>
  <c r="BC14" s="1"/>
  <c r="T13"/>
  <c r="BJ13" s="1"/>
  <c r="AX28"/>
  <c r="O36"/>
  <c r="BE36" s="1"/>
  <c r="I30"/>
  <c r="AY30" s="1"/>
  <c r="Q33"/>
  <c r="BG33" s="1"/>
  <c r="M33"/>
  <c r="BC33" s="1"/>
  <c r="M25"/>
  <c r="BC25" s="1"/>
  <c r="Q28"/>
  <c r="BG28" s="1"/>
  <c r="T17"/>
  <c r="BJ17" s="1"/>
  <c r="H22"/>
  <c r="AX22" s="1"/>
  <c r="W20"/>
  <c r="BM20" s="1"/>
  <c r="X23"/>
  <c r="BN23" s="1"/>
  <c r="Q18"/>
  <c r="BG18" s="1"/>
  <c r="O12"/>
  <c r="P17"/>
  <c r="BF17" s="1"/>
  <c r="M28"/>
  <c r="BC28" s="1"/>
  <c r="N34"/>
  <c r="BD34" s="1"/>
  <c r="J31"/>
  <c r="AZ31" s="1"/>
  <c r="R34"/>
  <c r="P19"/>
  <c r="BF19" s="1"/>
  <c r="T14"/>
  <c r="BJ14" s="1"/>
  <c r="I34"/>
  <c r="AY34" s="1"/>
  <c r="N28"/>
  <c r="BD28" s="1"/>
  <c r="X29"/>
  <c r="BN29" s="1"/>
  <c r="N16"/>
  <c r="BD16" s="1"/>
  <c r="H16"/>
  <c r="AX16" s="1"/>
  <c r="X17"/>
  <c r="BN17" s="1"/>
  <c r="R36"/>
  <c r="T35"/>
  <c r="BJ35" s="1"/>
  <c r="N19"/>
  <c r="BD19" s="1"/>
  <c r="J11"/>
  <c r="B34"/>
  <c r="AR34" s="1"/>
  <c r="T32"/>
  <c r="BJ32" s="1"/>
  <c r="H14"/>
  <c r="AX14" s="1"/>
  <c r="S31"/>
  <c r="BI31" s="1"/>
  <c r="Q16"/>
  <c r="BG16" s="1"/>
  <c r="R21"/>
  <c r="I17"/>
  <c r="AY17" s="1"/>
  <c r="O29"/>
  <c r="BE29" s="1"/>
  <c r="I14"/>
  <c r="AY14" s="1"/>
  <c r="X22"/>
  <c r="BN22" s="1"/>
  <c r="S19"/>
  <c r="BI19" s="1"/>
  <c r="N29"/>
  <c r="BD29" s="1"/>
  <c r="R13"/>
  <c r="G12"/>
  <c r="AW12" s="1"/>
  <c r="W31"/>
  <c r="BM31" s="1"/>
  <c r="H26"/>
  <c r="AX26" s="1"/>
  <c r="M20"/>
  <c r="BC20" s="1"/>
  <c r="R26"/>
  <c r="B14"/>
  <c r="AR14" s="1"/>
  <c r="T34"/>
  <c r="BJ34" s="1"/>
  <c r="W14"/>
  <c r="BM14" s="1"/>
  <c r="J25"/>
  <c r="AZ25" s="1"/>
  <c r="P33"/>
  <c r="BF33" s="1"/>
  <c r="R25"/>
  <c r="H32"/>
  <c r="AX32" s="1"/>
  <c r="T30"/>
  <c r="BJ30" s="1"/>
  <c r="X12"/>
  <c r="BN12" s="1"/>
  <c r="J14"/>
  <c r="AZ14" s="1"/>
  <c r="I20"/>
  <c r="AY20" s="1"/>
  <c r="H20"/>
  <c r="AX20" s="1"/>
  <c r="X15"/>
  <c r="BN15" s="1"/>
  <c r="G22"/>
  <c r="AW22" s="1"/>
  <c r="O21"/>
  <c r="BE21" s="1"/>
  <c r="P26"/>
  <c r="BF26" s="1"/>
  <c r="X33"/>
  <c r="BN33" s="1"/>
  <c r="S27"/>
  <c r="BI27" s="1"/>
  <c r="I12"/>
  <c r="AY12" s="1"/>
  <c r="M31"/>
  <c r="BC31" s="1"/>
  <c r="N30"/>
  <c r="BD30" s="1"/>
  <c r="B27"/>
  <c r="AR27" s="1"/>
  <c r="S34"/>
  <c r="BI34" s="1"/>
  <c r="X16"/>
  <c r="BN16" s="1"/>
  <c r="B21"/>
  <c r="AR21" s="1"/>
  <c r="N31"/>
  <c r="BD31" s="1"/>
  <c r="O19"/>
  <c r="BE19" s="1"/>
  <c r="N15"/>
  <c r="BD15" s="1"/>
  <c r="J19"/>
  <c r="AZ19" s="1"/>
  <c r="W19"/>
  <c r="BM19" s="1"/>
  <c r="G25"/>
  <c r="AW25" s="1"/>
  <c r="X30"/>
  <c r="BN30" s="1"/>
  <c r="T26"/>
  <c r="BJ26" s="1"/>
  <c r="X14"/>
  <c r="BN14" s="1"/>
  <c r="G21"/>
  <c r="AW21" s="1"/>
  <c r="J33"/>
  <c r="AZ33" s="1"/>
  <c r="Q34"/>
  <c r="BG34" s="1"/>
  <c r="S18"/>
  <c r="BI18" s="1"/>
  <c r="I24"/>
  <c r="AY24" s="1"/>
  <c r="G17"/>
  <c r="AW17" s="1"/>
  <c r="S13"/>
  <c r="BI13" s="1"/>
  <c r="N13"/>
  <c r="BD13" s="1"/>
  <c r="I28"/>
  <c r="AY28" s="1"/>
  <c r="S14"/>
  <c r="BI14" s="1"/>
  <c r="J17"/>
  <c r="AZ17" s="1"/>
  <c r="T33"/>
  <c r="BJ33" s="1"/>
  <c r="B26"/>
  <c r="AR26" s="1"/>
  <c r="M35"/>
  <c r="BC35" s="1"/>
  <c r="I13"/>
  <c r="AY13" s="1"/>
  <c r="Q13"/>
  <c r="BG13" s="1"/>
  <c r="AF454" i="13"/>
  <c r="AF455" s="1"/>
  <c r="K20" i="16" s="1"/>
  <c r="AH454" i="13"/>
  <c r="AH455" s="1"/>
  <c r="O20" i="16" s="1"/>
  <c r="AG454" i="13"/>
  <c r="AG455" s="1"/>
  <c r="N20" i="16" s="1"/>
  <c r="AI454" i="13"/>
  <c r="AI455" s="1"/>
  <c r="R20" i="16" s="1"/>
  <c r="AE454" i="13"/>
  <c r="AJ454"/>
  <c r="AJ455" s="1"/>
  <c r="S20" i="16" s="1"/>
  <c r="L122" i="13"/>
  <c r="C8" i="4"/>
  <c r="AS8" s="1"/>
  <c r="F454" i="13"/>
  <c r="F455" s="1"/>
  <c r="H20" i="16" s="1"/>
  <c r="H454" i="13"/>
  <c r="H455" s="1"/>
  <c r="L20" i="16" s="1"/>
  <c r="I454" i="13"/>
  <c r="I455" s="1"/>
  <c r="M20" i="16" s="1"/>
  <c r="J454" i="13"/>
  <c r="J455" s="1"/>
  <c r="P20" i="16" s="1"/>
  <c r="K454" i="13"/>
  <c r="K455" s="1"/>
  <c r="Q20" i="16" s="1"/>
  <c r="G454" i="13"/>
  <c r="G455" s="1"/>
  <c r="I20" i="16" s="1"/>
  <c r="M122" i="13"/>
  <c r="D8" i="4"/>
  <c r="AT8" s="1"/>
  <c r="AE455" i="13"/>
  <c r="J20" i="16" s="1"/>
  <c r="D67" l="1"/>
  <c r="P67" s="1"/>
  <c r="G282" i="12"/>
  <c r="AC127" i="13"/>
  <c r="AK127" s="1"/>
  <c r="AU127" s="1"/>
  <c r="E53" i="8"/>
  <c r="K8" i="14"/>
  <c r="N8"/>
  <c r="D7" i="15"/>
  <c r="F47"/>
  <c r="Q8" i="14"/>
  <c r="I8"/>
  <c r="S47" i="15"/>
  <c r="S7"/>
  <c r="F8" i="14"/>
  <c r="K7" i="15"/>
  <c r="M8" i="14"/>
  <c r="V47" i="15"/>
  <c r="F10" i="14"/>
  <c r="E7" i="15"/>
  <c r="F49"/>
  <c r="D9" i="14"/>
  <c r="E10" i="15"/>
  <c r="D9"/>
  <c r="D47"/>
  <c r="E48"/>
  <c r="Q47"/>
  <c r="P8" i="14"/>
  <c r="G8"/>
  <c r="Q7" i="15"/>
  <c r="H8" i="14"/>
  <c r="E47" i="15"/>
  <c r="K9" i="14"/>
  <c r="K9" i="15"/>
  <c r="D8"/>
  <c r="N10" i="14"/>
  <c r="K49" i="15"/>
  <c r="M9" i="14"/>
  <c r="H10"/>
  <c r="I10"/>
  <c r="H48" i="15"/>
  <c r="F9" i="14"/>
  <c r="T8" i="15"/>
  <c r="Q49"/>
  <c r="Q48"/>
  <c r="V7"/>
  <c r="J9" i="14"/>
  <c r="O48" i="15"/>
  <c r="K48"/>
  <c r="G9" i="14"/>
  <c r="Q9"/>
  <c r="F7" i="15"/>
  <c r="K47"/>
  <c r="N47"/>
  <c r="I48"/>
  <c r="N7"/>
  <c r="B47"/>
  <c r="B47" i="8"/>
  <c r="V48" i="15"/>
  <c r="N8"/>
  <c r="D48"/>
  <c r="T48"/>
  <c r="I8"/>
  <c r="N9" i="14"/>
  <c r="D49" i="15"/>
  <c r="H8"/>
  <c r="I9" i="14"/>
  <c r="F48" i="15"/>
  <c r="B8" i="8"/>
  <c r="Q8" i="15"/>
  <c r="P9" i="14"/>
  <c r="R9" s="1"/>
  <c r="D10"/>
  <c r="D8"/>
  <c r="J8"/>
  <c r="O8" i="15"/>
  <c r="B9" i="8"/>
  <c r="E8" i="15"/>
  <c r="K8"/>
  <c r="Q9"/>
  <c r="H9" i="14"/>
  <c r="P10"/>
  <c r="F8" i="15"/>
  <c r="B7"/>
  <c r="F9"/>
  <c r="Q11" i="14"/>
  <c r="C9" i="8"/>
  <c r="B49" i="15"/>
  <c r="V9"/>
  <c r="K10" i="14"/>
  <c r="E49" i="15"/>
  <c r="O47"/>
  <c r="T7"/>
  <c r="C8" i="8"/>
  <c r="Q50" i="15"/>
  <c r="T10"/>
  <c r="E50"/>
  <c r="J10" i="14"/>
  <c r="B9" i="15"/>
  <c r="H9"/>
  <c r="H7"/>
  <c r="K50"/>
  <c r="H47"/>
  <c r="F10"/>
  <c r="M10" i="14"/>
  <c r="O10" s="1"/>
  <c r="I7" i="15"/>
  <c r="I47"/>
  <c r="P11" i="14"/>
  <c r="C48" i="15"/>
  <c r="N11" i="14"/>
  <c r="I50" i="15"/>
  <c r="Q10" i="14"/>
  <c r="C47" i="15"/>
  <c r="B8"/>
  <c r="E9"/>
  <c r="E8" i="14"/>
  <c r="L8" s="1"/>
  <c r="T47" i="15"/>
  <c r="N49"/>
  <c r="B11" i="8"/>
  <c r="C7" i="15"/>
  <c r="C47" i="8"/>
  <c r="B48"/>
  <c r="O7" i="15"/>
  <c r="D10"/>
  <c r="B48"/>
  <c r="G11" i="14"/>
  <c r="B10" i="8"/>
  <c r="E11" i="15"/>
  <c r="G10" i="14"/>
  <c r="O10" i="15"/>
  <c r="J11" i="14"/>
  <c r="D50" i="15"/>
  <c r="F11" i="14"/>
  <c r="B10" i="15"/>
  <c r="V50"/>
  <c r="F50"/>
  <c r="I12" i="14"/>
  <c r="B50" i="15"/>
  <c r="V8"/>
  <c r="N51"/>
  <c r="U47"/>
  <c r="H11" i="14"/>
  <c r="K11"/>
  <c r="M11"/>
  <c r="N48" i="15"/>
  <c r="K10"/>
  <c r="E9" i="14"/>
  <c r="B49" i="8"/>
  <c r="C48"/>
  <c r="C8" i="15"/>
  <c r="I11" i="14"/>
  <c r="Q10" i="15"/>
  <c r="U7"/>
  <c r="H50"/>
  <c r="N10"/>
  <c r="I10"/>
  <c r="O50"/>
  <c r="G12" i="14"/>
  <c r="B50" i="8"/>
  <c r="Q12" i="14"/>
  <c r="K51" i="15"/>
  <c r="T49"/>
  <c r="T9"/>
  <c r="O49"/>
  <c r="I9"/>
  <c r="H49"/>
  <c r="N12" i="14"/>
  <c r="K11" i="15"/>
  <c r="W7"/>
  <c r="C49"/>
  <c r="F12" i="14"/>
  <c r="F51" i="15"/>
  <c r="O9"/>
  <c r="D11"/>
  <c r="O51"/>
  <c r="E51"/>
  <c r="C51" i="8"/>
  <c r="B51"/>
  <c r="I49" i="15"/>
  <c r="D51"/>
  <c r="W47"/>
  <c r="V49"/>
  <c r="D11" i="14"/>
  <c r="C49" i="8"/>
  <c r="C9" i="15"/>
  <c r="Q11"/>
  <c r="Q51"/>
  <c r="D12" i="14"/>
  <c r="B51" i="15"/>
  <c r="N9"/>
  <c r="C10" i="8"/>
  <c r="K12" i="14"/>
  <c r="F11" i="15"/>
  <c r="H12" i="14"/>
  <c r="J13"/>
  <c r="B12" i="8"/>
  <c r="J12" i="14"/>
  <c r="E10"/>
  <c r="L10" s="1"/>
  <c r="Q53" i="15"/>
  <c r="F52"/>
  <c r="C11" i="8"/>
  <c r="G13" i="14"/>
  <c r="S8" i="15"/>
  <c r="Q12"/>
  <c r="D52"/>
  <c r="I14" i="14"/>
  <c r="B52" i="15"/>
  <c r="K52"/>
  <c r="S48"/>
  <c r="Q13" i="14"/>
  <c r="F12" i="15"/>
  <c r="J14" i="14"/>
  <c r="H10" i="15"/>
  <c r="B11"/>
  <c r="V10"/>
  <c r="F14" i="14"/>
  <c r="N50" i="15"/>
  <c r="C50" i="8"/>
  <c r="E11" i="14"/>
  <c r="C50" i="15"/>
  <c r="G14" i="14"/>
  <c r="U8" i="15"/>
  <c r="U48"/>
  <c r="W48"/>
  <c r="W8"/>
  <c r="S49"/>
  <c r="S9"/>
  <c r="U9"/>
  <c r="U49"/>
  <c r="W9"/>
  <c r="W49"/>
  <c r="S50"/>
  <c r="S10"/>
  <c r="U10"/>
  <c r="U50"/>
  <c r="W50"/>
  <c r="S11"/>
  <c r="S17"/>
  <c r="S57"/>
  <c r="J49"/>
  <c r="CU122" i="13"/>
  <c r="DF143"/>
  <c r="U70" i="15"/>
  <c r="CE454" i="13"/>
  <c r="CG454" s="1"/>
  <c r="J9" i="15"/>
  <c r="BV122" i="13"/>
  <c r="DD454"/>
  <c r="DF454" s="1"/>
  <c r="R49" i="15"/>
  <c r="CV123" i="13"/>
  <c r="P9" i="15"/>
  <c r="CB122" i="13"/>
  <c r="CC144"/>
  <c r="W30" i="15"/>
  <c r="G7"/>
  <c r="C13" i="8"/>
  <c r="F65" i="15"/>
  <c r="T55"/>
  <c r="U58"/>
  <c r="J33" i="14"/>
  <c r="I66" i="15"/>
  <c r="E18"/>
  <c r="E27"/>
  <c r="B32"/>
  <c r="B77" i="8"/>
  <c r="W12" i="15"/>
  <c r="D73"/>
  <c r="B37" i="8"/>
  <c r="U14" i="15"/>
  <c r="B30"/>
  <c r="B23"/>
  <c r="N32" i="14"/>
  <c r="H13" i="15"/>
  <c r="B68" i="8"/>
  <c r="D16" i="14"/>
  <c r="H23"/>
  <c r="Q60" i="15"/>
  <c r="J24" i="14"/>
  <c r="K18"/>
  <c r="O32" i="15"/>
  <c r="H33"/>
  <c r="I28" i="14"/>
  <c r="N60" i="15"/>
  <c r="K12"/>
  <c r="H22" i="14"/>
  <c r="B60" i="15"/>
  <c r="E30" i="14"/>
  <c r="B36" i="15"/>
  <c r="V70"/>
  <c r="S20"/>
  <c r="H35"/>
  <c r="Q31"/>
  <c r="B53" i="8"/>
  <c r="M12" i="14"/>
  <c r="D77" i="15"/>
  <c r="H58"/>
  <c r="C28"/>
  <c r="F55"/>
  <c r="I31" i="14"/>
  <c r="H18"/>
  <c r="H29"/>
  <c r="K18" i="15"/>
  <c r="F35"/>
  <c r="C62"/>
  <c r="V29"/>
  <c r="W52"/>
  <c r="E74"/>
  <c r="K27" i="14"/>
  <c r="F33"/>
  <c r="F54" i="15"/>
  <c r="E31"/>
  <c r="T56"/>
  <c r="I59"/>
  <c r="E62"/>
  <c r="O54"/>
  <c r="W18"/>
  <c r="N29"/>
  <c r="K68"/>
  <c r="F21" i="14"/>
  <c r="B26" i="15"/>
  <c r="N72"/>
  <c r="O64"/>
  <c r="T11"/>
  <c r="O65"/>
  <c r="I68"/>
  <c r="T65"/>
  <c r="C12" i="8"/>
  <c r="M15" i="14"/>
  <c r="C63" i="8"/>
  <c r="P14" i="14"/>
  <c r="F27"/>
  <c r="J20"/>
  <c r="C69" i="15"/>
  <c r="I13" i="14"/>
  <c r="I51" i="15"/>
  <c r="K19"/>
  <c r="M35" i="14"/>
  <c r="T67" i="15"/>
  <c r="M38" i="14"/>
  <c r="H21"/>
  <c r="D32" i="15"/>
  <c r="I36"/>
  <c r="C62" i="8"/>
  <c r="J37" i="14"/>
  <c r="T61" i="15"/>
  <c r="K53"/>
  <c r="E59"/>
  <c r="F34" i="14"/>
  <c r="C55" i="15"/>
  <c r="D74"/>
  <c r="D34" i="14"/>
  <c r="G18"/>
  <c r="O72" i="15"/>
  <c r="H19" i="14"/>
  <c r="E64" i="15"/>
  <c r="B65" i="8"/>
  <c r="G15" i="14"/>
  <c r="K61" i="15"/>
  <c r="C64" i="8"/>
  <c r="N62" i="15"/>
  <c r="D58"/>
  <c r="E28" i="14"/>
  <c r="J16"/>
  <c r="H25"/>
  <c r="B24" i="8"/>
  <c r="D31" i="14"/>
  <c r="B55" i="8"/>
  <c r="V59" i="15"/>
  <c r="D76"/>
  <c r="M26" i="14"/>
  <c r="I35" i="15"/>
  <c r="T27"/>
  <c r="Q19"/>
  <c r="J18" i="14"/>
  <c r="I17" i="15"/>
  <c r="D28"/>
  <c r="N37" i="14"/>
  <c r="Q15" i="15"/>
  <c r="B55"/>
  <c r="E14" i="14"/>
  <c r="G35"/>
  <c r="C37" i="15"/>
  <c r="C10"/>
  <c r="F57"/>
  <c r="N27"/>
  <c r="T50"/>
  <c r="N14" i="14"/>
  <c r="H14" i="15"/>
  <c r="T60"/>
  <c r="H61"/>
  <c r="H38" i="14"/>
  <c r="O66" i="15"/>
  <c r="B57" i="8"/>
  <c r="V75" i="15"/>
  <c r="K23" i="14"/>
  <c r="F20" i="15"/>
  <c r="O67"/>
  <c r="O16"/>
  <c r="V32"/>
  <c r="B27"/>
  <c r="D31"/>
  <c r="B17"/>
  <c r="S51"/>
  <c r="P12" i="14"/>
  <c r="F26"/>
  <c r="F25" i="15"/>
  <c r="N18"/>
  <c r="I76"/>
  <c r="V12"/>
  <c r="K13"/>
  <c r="H31" i="14"/>
  <c r="F34" i="15"/>
  <c r="E60"/>
  <c r="F20" i="14"/>
  <c r="V67" i="15"/>
  <c r="D33"/>
  <c r="N12"/>
  <c r="N34"/>
  <c r="D12"/>
  <c r="N67"/>
  <c r="T20"/>
  <c r="E75"/>
  <c r="H76"/>
  <c r="Q74"/>
  <c r="N11"/>
  <c r="B38" i="8"/>
  <c r="P22" i="14"/>
  <c r="C35" i="8"/>
  <c r="W51" i="15"/>
  <c r="N56"/>
  <c r="D20" i="14"/>
  <c r="F16" i="15"/>
  <c r="Q36" i="14"/>
  <c r="C38" i="8"/>
  <c r="T53" i="15"/>
  <c r="B16" i="8"/>
  <c r="Q67" i="15"/>
  <c r="V25"/>
  <c r="T35"/>
  <c r="C31" i="8"/>
  <c r="K32" i="14"/>
  <c r="G36"/>
  <c r="H25" i="15"/>
  <c r="H15"/>
  <c r="Q27"/>
  <c r="B61"/>
  <c r="O14"/>
  <c r="S52"/>
  <c r="G30" i="14"/>
  <c r="Q34" i="15"/>
  <c r="V55"/>
  <c r="H51"/>
  <c r="D16"/>
  <c r="Q54"/>
  <c r="M14" i="14"/>
  <c r="O14" s="1"/>
  <c r="B52" i="8"/>
  <c r="V17" i="15"/>
  <c r="C68"/>
  <c r="O52"/>
  <c r="Q52"/>
  <c r="I30" i="14"/>
  <c r="F30" i="15"/>
  <c r="V74"/>
  <c r="Q19" i="14"/>
  <c r="K19"/>
  <c r="E12" i="15"/>
  <c r="W10"/>
  <c r="B58" i="8"/>
  <c r="I15" i="15"/>
  <c r="W14"/>
  <c r="N70"/>
  <c r="V72"/>
  <c r="F17"/>
  <c r="D21"/>
  <c r="D17"/>
  <c r="P13" i="14"/>
  <c r="E14" i="15"/>
  <c r="B73" i="8"/>
  <c r="T59" i="15"/>
  <c r="I54"/>
  <c r="I23"/>
  <c r="H16" i="14"/>
  <c r="S15" i="15"/>
  <c r="Q22" i="14"/>
  <c r="K37" i="15"/>
  <c r="F62"/>
  <c r="C66"/>
  <c r="P15" i="14"/>
  <c r="P28"/>
  <c r="O18" i="15"/>
  <c r="Q76"/>
  <c r="B57"/>
  <c r="T14"/>
  <c r="O73"/>
  <c r="C29" i="8"/>
  <c r="F38" i="14"/>
  <c r="D35"/>
  <c r="B68" i="15"/>
  <c r="H37" i="14"/>
  <c r="O17" i="15"/>
  <c r="I32"/>
  <c r="C27" i="8"/>
  <c r="H28" i="15"/>
  <c r="T30"/>
  <c r="C67" i="8"/>
  <c r="M31" i="14"/>
  <c r="E12"/>
  <c r="L12" s="1"/>
  <c r="K13"/>
  <c r="E37" i="15"/>
  <c r="W57"/>
  <c r="Q21"/>
  <c r="O22"/>
  <c r="F13"/>
  <c r="B13" i="8"/>
  <c r="V61" i="15"/>
  <c r="O68"/>
  <c r="E20" i="14"/>
  <c r="B63" i="8"/>
  <c r="H73" i="15"/>
  <c r="H72"/>
  <c r="B76" i="8"/>
  <c r="N28" i="15"/>
  <c r="F72"/>
  <c r="T74"/>
  <c r="V58"/>
  <c r="D17" i="14"/>
  <c r="Q17" i="15"/>
  <c r="C23"/>
  <c r="T63"/>
  <c r="D24"/>
  <c r="V54"/>
  <c r="V11"/>
  <c r="D32" i="14"/>
  <c r="D13"/>
  <c r="T57" i="15"/>
  <c r="H13" i="14"/>
  <c r="H14"/>
  <c r="N13"/>
  <c r="C25" i="15"/>
  <c r="K31"/>
  <c r="N58"/>
  <c r="T58"/>
  <c r="W19"/>
  <c r="T12"/>
  <c r="K56"/>
  <c r="K71"/>
  <c r="P35" i="14"/>
  <c r="K29"/>
  <c r="D53" i="15"/>
  <c r="E32" i="14"/>
  <c r="V35" i="15"/>
  <c r="B33"/>
  <c r="E36" i="14"/>
  <c r="D36"/>
  <c r="K26" i="15"/>
  <c r="K14"/>
  <c r="Q31" i="14"/>
  <c r="W53" i="15"/>
  <c r="O23"/>
  <c r="M20" i="14"/>
  <c r="E23"/>
  <c r="V62" i="15"/>
  <c r="Q55"/>
  <c r="T64"/>
  <c r="H36" i="14"/>
  <c r="M28"/>
  <c r="V65" i="15"/>
  <c r="E26" i="14"/>
  <c r="E22" i="15"/>
  <c r="F19"/>
  <c r="B67" i="8"/>
  <c r="Q66" i="15"/>
  <c r="I67"/>
  <c r="B69"/>
  <c r="Q75"/>
  <c r="C54"/>
  <c r="F36" i="14"/>
  <c r="N59" i="15"/>
  <c r="F32" i="14"/>
  <c r="I22" i="15"/>
  <c r="B16"/>
  <c r="B36" i="8"/>
  <c r="F77" i="15"/>
  <c r="N29" i="14"/>
  <c r="B25" i="15"/>
  <c r="E29" i="14"/>
  <c r="F56" i="15"/>
  <c r="C25" i="8"/>
  <c r="Q15" i="14"/>
  <c r="H60" i="15"/>
  <c r="D29"/>
  <c r="K74"/>
  <c r="K66"/>
  <c r="J21" i="14"/>
  <c r="I21"/>
  <c r="H57" i="15"/>
  <c r="V26"/>
  <c r="B56" i="8"/>
  <c r="F30" i="14"/>
  <c r="I17"/>
  <c r="E68" i="15"/>
  <c r="V20"/>
  <c r="H34" i="14"/>
  <c r="H17"/>
  <c r="I20" i="15"/>
  <c r="K31" i="14"/>
  <c r="F71" i="15"/>
  <c r="D23" i="14"/>
  <c r="K36"/>
  <c r="L36" s="1"/>
  <c r="P26"/>
  <c r="U20" i="15"/>
  <c r="Q35"/>
  <c r="D33" i="14"/>
  <c r="O34" i="15"/>
  <c r="M36" i="14"/>
  <c r="D37" i="15"/>
  <c r="N22"/>
  <c r="F22" i="14"/>
  <c r="Q70" i="15"/>
  <c r="F53"/>
  <c r="D36"/>
  <c r="I25"/>
  <c r="D65"/>
  <c r="C28" i="8"/>
  <c r="U51" i="15"/>
  <c r="K24"/>
  <c r="C20" i="8"/>
  <c r="H67" i="15"/>
  <c r="F13" i="14"/>
  <c r="E21" i="15"/>
  <c r="T26"/>
  <c r="D30"/>
  <c r="O33"/>
  <c r="B26" i="8"/>
  <c r="U59" i="15"/>
  <c r="H65"/>
  <c r="C57"/>
  <c r="I37"/>
  <c r="I26" i="14"/>
  <c r="K21" i="15"/>
  <c r="B69" i="8"/>
  <c r="D63" i="15"/>
  <c r="M30" i="14"/>
  <c r="M25"/>
  <c r="B22" i="8"/>
  <c r="N16" i="14"/>
  <c r="F61" i="15"/>
  <c r="N17" i="14"/>
  <c r="D27"/>
  <c r="B28" i="8"/>
  <c r="B56" i="15"/>
  <c r="N22" i="14"/>
  <c r="G24"/>
  <c r="B32" i="8"/>
  <c r="F69" i="15"/>
  <c r="I73"/>
  <c r="I19" i="14"/>
  <c r="T52" i="15"/>
  <c r="N73"/>
  <c r="G31" i="14"/>
  <c r="O27" i="15"/>
  <c r="I60"/>
  <c r="K54"/>
  <c r="H16"/>
  <c r="C24"/>
  <c r="H56"/>
  <c r="I72"/>
  <c r="E23"/>
  <c r="D62"/>
  <c r="K33" i="14"/>
  <c r="F31"/>
  <c r="I22"/>
  <c r="D54" i="15"/>
  <c r="N18" i="14"/>
  <c r="E33"/>
  <c r="K65" i="15"/>
  <c r="P29" i="14"/>
  <c r="H36" i="15"/>
  <c r="C66" i="8"/>
  <c r="H30" i="15"/>
  <c r="F31"/>
  <c r="N20" i="14"/>
  <c r="H62" i="15"/>
  <c r="C65"/>
  <c r="C76"/>
  <c r="S19"/>
  <c r="I58"/>
  <c r="T69"/>
  <c r="Q16" i="14"/>
  <c r="G38"/>
  <c r="I34" i="15"/>
  <c r="V53"/>
  <c r="O30"/>
  <c r="Q21" i="14"/>
  <c r="H26" i="15"/>
  <c r="O21"/>
  <c r="N36"/>
  <c r="I55"/>
  <c r="V76"/>
  <c r="O20"/>
  <c r="Q71"/>
  <c r="C35"/>
  <c r="C58"/>
  <c r="B18" i="8"/>
  <c r="N15" i="15"/>
  <c r="K27"/>
  <c r="K58"/>
  <c r="I23" i="14"/>
  <c r="Q25"/>
  <c r="B58" i="15"/>
  <c r="O11"/>
  <c r="K17"/>
  <c r="C53"/>
  <c r="V64"/>
  <c r="F23"/>
  <c r="E24" i="14"/>
  <c r="F76" i="15"/>
  <c r="B62"/>
  <c r="C11"/>
  <c r="B14" i="8"/>
  <c r="K72" i="15"/>
  <c r="D69"/>
  <c r="V60"/>
  <c r="I64"/>
  <c r="E21" i="14"/>
  <c r="U18" i="15"/>
  <c r="T31"/>
  <c r="J27" i="14"/>
  <c r="C60" i="15"/>
  <c r="I31"/>
  <c r="D61"/>
  <c r="S60"/>
  <c r="Q29" i="14"/>
  <c r="C19" i="15"/>
  <c r="C17" i="8"/>
  <c r="W11" i="15"/>
  <c r="B70" i="8"/>
  <c r="I15" i="14"/>
  <c r="K30"/>
  <c r="D67" i="15"/>
  <c r="F37" i="14"/>
  <c r="T37" i="15"/>
  <c r="B21"/>
  <c r="H29"/>
  <c r="G33" i="14"/>
  <c r="V51" i="15"/>
  <c r="I20" i="14"/>
  <c r="Q28"/>
  <c r="K29" i="15"/>
  <c r="O76"/>
  <c r="D19" i="14"/>
  <c r="G32"/>
  <c r="M13"/>
  <c r="I37"/>
  <c r="C12" i="15"/>
  <c r="N77"/>
  <c r="C56"/>
  <c r="N19"/>
  <c r="C58" i="8"/>
  <c r="B13" i="15"/>
  <c r="B37"/>
  <c r="O26"/>
  <c r="F33"/>
  <c r="H77"/>
  <c r="V16"/>
  <c r="K14" i="14"/>
  <c r="L14" s="1"/>
  <c r="I19" i="15"/>
  <c r="K35"/>
  <c r="B33" i="8"/>
  <c r="F68" i="15"/>
  <c r="D28" i="14"/>
  <c r="G22"/>
  <c r="T66" i="15"/>
  <c r="S14"/>
  <c r="Q58"/>
  <c r="K22" i="14"/>
  <c r="C68" i="8"/>
  <c r="T62" i="15"/>
  <c r="E63"/>
  <c r="N33" i="14"/>
  <c r="Q27"/>
  <c r="H63" i="15"/>
  <c r="T51"/>
  <c r="E54"/>
  <c r="V21"/>
  <c r="I74"/>
  <c r="F18"/>
  <c r="D60"/>
  <c r="E31" i="14"/>
  <c r="E52" i="15"/>
  <c r="F19" i="14"/>
  <c r="K76" i="15"/>
  <c r="O63"/>
  <c r="B66" i="8"/>
  <c r="S56" i="15"/>
  <c r="H68"/>
  <c r="I27"/>
  <c r="S59"/>
  <c r="K34" i="14"/>
  <c r="B20" i="15"/>
  <c r="B18"/>
  <c r="B59" i="8"/>
  <c r="K21" i="14"/>
  <c r="S12" i="15"/>
  <c r="E66"/>
  <c r="O69"/>
  <c r="M23" i="14"/>
  <c r="H12" i="15"/>
  <c r="T73"/>
  <c r="V52"/>
  <c r="K20" i="14"/>
  <c r="C54" i="8"/>
  <c r="N34" i="14"/>
  <c r="H26"/>
  <c r="U17" i="15"/>
  <c r="E15"/>
  <c r="B31" i="8"/>
  <c r="N63" i="15"/>
  <c r="N25" i="14"/>
  <c r="O25" s="1"/>
  <c r="D27" i="15"/>
  <c r="I33"/>
  <c r="I12"/>
  <c r="T17"/>
  <c r="U16"/>
  <c r="N21" i="14"/>
  <c r="D23" i="15"/>
  <c r="E61"/>
  <c r="I25" i="14"/>
  <c r="P38"/>
  <c r="G34"/>
  <c r="E25" i="15"/>
  <c r="K16"/>
  <c r="V30"/>
  <c r="B12"/>
  <c r="V13"/>
  <c r="V18"/>
  <c r="B27" i="8"/>
  <c r="D25" i="14"/>
  <c r="B19" i="15"/>
  <c r="Q22"/>
  <c r="D26"/>
  <c r="F35" i="14"/>
  <c r="K34" i="15"/>
  <c r="I18" i="14"/>
  <c r="Q63" i="15"/>
  <c r="E53"/>
  <c r="H23"/>
  <c r="O36"/>
  <c r="Q13"/>
  <c r="O12"/>
  <c r="C33"/>
  <c r="F23" i="14"/>
  <c r="T72" i="15"/>
  <c r="J26" i="14"/>
  <c r="C33" i="8"/>
  <c r="D75" i="15"/>
  <c r="E72"/>
  <c r="C70"/>
  <c r="Q62"/>
  <c r="C19" i="8"/>
  <c r="O25" i="15"/>
  <c r="N23"/>
  <c r="J36" i="14"/>
  <c r="N38"/>
  <c r="H69" i="15"/>
  <c r="H27" i="14"/>
  <c r="W13" i="15"/>
  <c r="Q14" i="14"/>
  <c r="N61" i="15"/>
  <c r="O19"/>
  <c r="D24" i="14"/>
  <c r="E26" i="15"/>
  <c r="O58"/>
  <c r="C73"/>
  <c r="B67"/>
  <c r="C51"/>
  <c r="H32"/>
  <c r="U53"/>
  <c r="E69"/>
  <c r="F22"/>
  <c r="M22" i="14"/>
  <c r="D26"/>
  <c r="E67" i="15"/>
  <c r="N36" i="14"/>
  <c r="Q24" i="15"/>
  <c r="K32"/>
  <c r="J34" i="14"/>
  <c r="I16" i="15"/>
  <c r="H35" i="14"/>
  <c r="F63" i="15"/>
  <c r="I24" i="14"/>
  <c r="U11" i="15"/>
  <c r="O59"/>
  <c r="V31"/>
  <c r="M34" i="14"/>
  <c r="W55" i="15"/>
  <c r="E13"/>
  <c r="N52"/>
  <c r="Q33"/>
  <c r="H34"/>
  <c r="B54" i="8"/>
  <c r="I71" i="15"/>
  <c r="O13"/>
  <c r="T70"/>
  <c r="I28"/>
  <c r="P32" i="14"/>
  <c r="J25"/>
  <c r="D59" i="15"/>
  <c r="D68"/>
  <c r="H70"/>
  <c r="G25" i="14"/>
  <c r="I53" i="15"/>
  <c r="B34" i="8"/>
  <c r="C37"/>
  <c r="D35" i="15"/>
  <c r="I33" i="14"/>
  <c r="Q77" i="15"/>
  <c r="H55"/>
  <c r="Q59"/>
  <c r="V66"/>
  <c r="F26"/>
  <c r="K33"/>
  <c r="I75"/>
  <c r="U54"/>
  <c r="H30" i="14"/>
  <c r="H22" i="15"/>
  <c r="U13"/>
  <c r="H64"/>
  <c r="W17"/>
  <c r="N24"/>
  <c r="D57"/>
  <c r="T29"/>
  <c r="C18" i="8"/>
  <c r="D66" i="15"/>
  <c r="O70"/>
  <c r="C59"/>
  <c r="B64" i="8"/>
  <c r="J30" i="14"/>
  <c r="V69" i="15"/>
  <c r="G29" i="14"/>
  <c r="C72" i="8"/>
  <c r="F29" i="14"/>
  <c r="Q17"/>
  <c r="F16"/>
  <c r="C32" i="15"/>
  <c r="N33"/>
  <c r="F73"/>
  <c r="J15" i="14"/>
  <c r="E25"/>
  <c r="C34" i="8"/>
  <c r="N76" i="15"/>
  <c r="C36"/>
  <c r="G26" i="14"/>
  <c r="M27"/>
  <c r="H20" i="15"/>
  <c r="N27" i="14"/>
  <c r="K24"/>
  <c r="T23" i="15"/>
  <c r="O62"/>
  <c r="K63"/>
  <c r="J22" i="14"/>
  <c r="M21"/>
  <c r="I11" i="15"/>
  <c r="C73" i="8"/>
  <c r="J29" i="14"/>
  <c r="D55" i="15"/>
  <c r="E32"/>
  <c r="C14" i="8"/>
  <c r="E34" i="14"/>
  <c r="V28" i="15"/>
  <c r="C16"/>
  <c r="H17"/>
  <c r="H21"/>
  <c r="Q20"/>
  <c r="D13"/>
  <c r="K15" i="14"/>
  <c r="K64" i="15"/>
  <c r="J17" i="14"/>
  <c r="P24"/>
  <c r="B35" i="15"/>
  <c r="B35" i="8"/>
  <c r="W54" i="15"/>
  <c r="C63"/>
  <c r="E29"/>
  <c r="N26" i="14"/>
  <c r="V63" i="15"/>
  <c r="E17" i="14"/>
  <c r="E19" i="15"/>
  <c r="C34"/>
  <c r="E28"/>
  <c r="I16" i="14"/>
  <c r="H18" i="15"/>
  <c r="B74" i="8"/>
  <c r="B19"/>
  <c r="N54" i="15"/>
  <c r="V57"/>
  <c r="B75" i="8"/>
  <c r="H52" i="15"/>
  <c r="M16" i="14"/>
  <c r="N25" i="15"/>
  <c r="N26"/>
  <c r="O37"/>
  <c r="B60" i="8"/>
  <c r="D37" i="14"/>
  <c r="D22"/>
  <c r="H11" i="15"/>
  <c r="G20" i="14"/>
  <c r="K57" i="15"/>
  <c r="F37"/>
  <c r="T75"/>
  <c r="N14"/>
  <c r="D70"/>
  <c r="H66"/>
  <c r="S53"/>
  <c r="O28"/>
  <c r="O56"/>
  <c r="P17" i="14"/>
  <c r="H59" i="15"/>
  <c r="Q65"/>
  <c r="E55"/>
  <c r="N21"/>
  <c r="T21"/>
  <c r="Q32"/>
  <c r="Q30"/>
  <c r="F15"/>
  <c r="D29" i="14"/>
  <c r="K28"/>
  <c r="C76" i="8"/>
  <c r="U12" i="15"/>
  <c r="H31"/>
  <c r="E19" i="14"/>
  <c r="D30"/>
  <c r="H74" i="15"/>
  <c r="K35" i="14"/>
  <c r="E13"/>
  <c r="Q24"/>
  <c r="H15"/>
  <c r="N31"/>
  <c r="V56" i="15"/>
  <c r="N74"/>
  <c r="T71"/>
  <c r="E17"/>
  <c r="V15"/>
  <c r="E76"/>
  <c r="C75" i="8"/>
  <c r="U19" i="15"/>
  <c r="N69"/>
  <c r="T16"/>
  <c r="U57"/>
  <c r="P16" i="14"/>
  <c r="R16" s="1"/>
  <c r="D64" i="15"/>
  <c r="Q32" i="14"/>
  <c r="Q26" i="15"/>
  <c r="N68"/>
  <c r="K16" i="14"/>
  <c r="M32"/>
  <c r="O32" s="1"/>
  <c r="V73" i="15"/>
  <c r="C21" i="8"/>
  <c r="Q72" i="15"/>
  <c r="H19"/>
  <c r="Q56"/>
  <c r="P19" i="14"/>
  <c r="R19" s="1"/>
  <c r="I29" i="15"/>
  <c r="V71"/>
  <c r="B62" i="8"/>
  <c r="H28" i="14"/>
  <c r="H32"/>
  <c r="K25" i="15"/>
  <c r="D15"/>
  <c r="B15" i="8"/>
  <c r="B54" i="15"/>
  <c r="T25"/>
  <c r="K37" i="14"/>
  <c r="K60" i="15"/>
  <c r="V37"/>
  <c r="B74"/>
  <c r="I34" i="14"/>
  <c r="F60" i="15"/>
  <c r="N15" i="14"/>
  <c r="C65" i="8"/>
  <c r="N53" i="15"/>
  <c r="K30"/>
  <c r="E58"/>
  <c r="O29"/>
  <c r="N16"/>
  <c r="Q23" i="14"/>
  <c r="Q38"/>
  <c r="O31" i="15"/>
  <c r="B65"/>
  <c r="J31" i="14"/>
  <c r="W59" i="15"/>
  <c r="E70"/>
  <c r="J19" i="14"/>
  <c r="H54" i="15"/>
  <c r="B24"/>
  <c r="B15"/>
  <c r="T19"/>
  <c r="O55"/>
  <c r="T24"/>
  <c r="V19"/>
  <c r="Q14"/>
  <c r="N64"/>
  <c r="C70" i="8"/>
  <c r="K38" i="14"/>
  <c r="E20" i="15"/>
  <c r="D34"/>
  <c r="V77"/>
  <c r="C16" i="8"/>
  <c r="B72" i="15"/>
  <c r="B73"/>
  <c r="E27" i="14"/>
  <c r="F75" i="15"/>
  <c r="N75"/>
  <c r="H53"/>
  <c r="C22" i="8"/>
  <c r="Q68" i="15"/>
  <c r="G16" i="14"/>
  <c r="E77" i="15"/>
  <c r="N20"/>
  <c r="P31" i="14"/>
  <c r="R31" s="1"/>
  <c r="P33"/>
  <c r="F32" i="15"/>
  <c r="F17" i="14"/>
  <c r="M29"/>
  <c r="O29" s="1"/>
  <c r="T13" i="15"/>
  <c r="C29"/>
  <c r="W16"/>
  <c r="U56"/>
  <c r="O71"/>
  <c r="I29" i="14"/>
  <c r="C61" i="8"/>
  <c r="F64" i="15"/>
  <c r="D71"/>
  <c r="Q18"/>
  <c r="E65"/>
  <c r="C53" i="8"/>
  <c r="G17" i="14"/>
  <c r="C13" i="15"/>
  <c r="N19" i="14"/>
  <c r="S55" i="15"/>
  <c r="Q28"/>
  <c r="F15" i="14"/>
  <c r="I63" i="15"/>
  <c r="M37" i="14"/>
  <c r="O37" s="1"/>
  <c r="C17" i="15"/>
  <c r="U52"/>
  <c r="H24" i="14"/>
  <c r="C69" i="8"/>
  <c r="V33" i="15"/>
  <c r="B75"/>
  <c r="O75"/>
  <c r="F70"/>
  <c r="Q23"/>
  <c r="C30"/>
  <c r="C55" i="8"/>
  <c r="I24" i="15"/>
  <c r="E38" i="14"/>
  <c r="F28" i="15"/>
  <c r="E16"/>
  <c r="T77"/>
  <c r="P34" i="14"/>
  <c r="D14"/>
  <c r="E35" i="15"/>
  <c r="H33" i="14"/>
  <c r="D18"/>
  <c r="E15"/>
  <c r="K77" i="15"/>
  <c r="K28"/>
  <c r="P27" i="14"/>
  <c r="R27" s="1"/>
  <c r="D72" i="15"/>
  <c r="B25" i="8"/>
  <c r="B71" i="15"/>
  <c r="Q69"/>
  <c r="S54"/>
  <c r="I30"/>
  <c r="N66"/>
  <c r="V22"/>
  <c r="O24"/>
  <c r="E30"/>
  <c r="B77"/>
  <c r="F24"/>
  <c r="K70"/>
  <c r="M33" i="14"/>
  <c r="S13" i="15"/>
  <c r="F66"/>
  <c r="E57"/>
  <c r="Q26" i="14"/>
  <c r="D19" i="15"/>
  <c r="O61"/>
  <c r="I35" i="14"/>
  <c r="C22" i="15"/>
  <c r="S16"/>
  <c r="D15" i="14"/>
  <c r="P18"/>
  <c r="H24" i="15"/>
  <c r="D14"/>
  <c r="B28"/>
  <c r="I38" i="14"/>
  <c r="N24"/>
  <c r="N32" i="15"/>
  <c r="I14"/>
  <c r="N71"/>
  <c r="N23" i="14"/>
  <c r="C14" i="15"/>
  <c r="C67"/>
  <c r="B20" i="8"/>
  <c r="C26" i="15"/>
  <c r="Q57"/>
  <c r="B21" i="8"/>
  <c r="C15"/>
  <c r="B70" i="15"/>
  <c r="F21"/>
  <c r="M17" i="14"/>
  <c r="Q18"/>
  <c r="R18" s="1"/>
  <c r="E56" i="15"/>
  <c r="J38" i="14"/>
  <c r="I13" i="15"/>
  <c r="K22"/>
  <c r="B23" i="8"/>
  <c r="U55" i="15"/>
  <c r="K55"/>
  <c r="C75"/>
  <c r="T76"/>
  <c r="W15"/>
  <c r="O74"/>
  <c r="O77"/>
  <c r="N55"/>
  <c r="Q30" i="14"/>
  <c r="Q25" i="15"/>
  <c r="K15"/>
  <c r="D18"/>
  <c r="K69"/>
  <c r="U15"/>
  <c r="Q33" i="14"/>
  <c r="O35" i="15"/>
  <c r="G23" i="14"/>
  <c r="V27" i="15"/>
  <c r="P36" i="14"/>
  <c r="R36" s="1"/>
  <c r="M24"/>
  <c r="S58" i="15"/>
  <c r="M18" i="14"/>
  <c r="O18" s="1"/>
  <c r="I62" i="15"/>
  <c r="I36" i="14"/>
  <c r="F74" i="15"/>
  <c r="V68"/>
  <c r="H37"/>
  <c r="F25" i="14"/>
  <c r="C74" i="15"/>
  <c r="P37" i="14"/>
  <c r="N35" i="15"/>
  <c r="F24" i="14"/>
  <c r="P23"/>
  <c r="N37" i="15"/>
  <c r="I27" i="14"/>
  <c r="V36" i="15"/>
  <c r="G37" i="14"/>
  <c r="N57" i="15"/>
  <c r="N30"/>
  <c r="C24" i="8"/>
  <c r="B63" i="15"/>
  <c r="F18" i="14"/>
  <c r="C71" i="8"/>
  <c r="I18" i="15"/>
  <c r="K67"/>
  <c r="F67"/>
  <c r="T34"/>
  <c r="F59"/>
  <c r="B72" i="8"/>
  <c r="K25" i="14"/>
  <c r="L25" s="1"/>
  <c r="Q73" i="15"/>
  <c r="O60"/>
  <c r="Q36"/>
  <c r="J35" i="14"/>
  <c r="K23" i="15"/>
  <c r="C26" i="8"/>
  <c r="G21" i="14"/>
  <c r="Q34"/>
  <c r="R34" s="1"/>
  <c r="P25"/>
  <c r="R25" s="1"/>
  <c r="C57" i="8"/>
  <c r="J32" i="14"/>
  <c r="B59" i="15"/>
  <c r="C71"/>
  <c r="I69"/>
  <c r="E35" i="14"/>
  <c r="L35" s="1"/>
  <c r="C56" i="8"/>
  <c r="D25" i="15"/>
  <c r="C36" i="8"/>
  <c r="V23" i="15"/>
  <c r="D20"/>
  <c r="T32"/>
  <c r="I21"/>
  <c r="B66"/>
  <c r="E22" i="14"/>
  <c r="L22" s="1"/>
  <c r="D38"/>
  <c r="I26" i="15"/>
  <c r="I77"/>
  <c r="O53"/>
  <c r="V14"/>
  <c r="B76"/>
  <c r="C77" i="8"/>
  <c r="C32"/>
  <c r="C27" i="15"/>
  <c r="K59"/>
  <c r="T28"/>
  <c r="N30" i="14"/>
  <c r="O30" s="1"/>
  <c r="T18" i="15"/>
  <c r="H27"/>
  <c r="N13"/>
  <c r="E36"/>
  <c r="F58"/>
  <c r="C23" i="8"/>
  <c r="E33" i="15"/>
  <c r="F28" i="14"/>
  <c r="P30"/>
  <c r="R30" s="1"/>
  <c r="M19"/>
  <c r="O19" s="1"/>
  <c r="G27"/>
  <c r="Q35"/>
  <c r="E37"/>
  <c r="C18" i="15"/>
  <c r="E71"/>
  <c r="C52"/>
  <c r="B14"/>
  <c r="D22"/>
  <c r="C20"/>
  <c r="I57"/>
  <c r="B31"/>
  <c r="I65"/>
  <c r="F27"/>
  <c r="G28" i="14"/>
  <c r="T36" i="15"/>
  <c r="W56"/>
  <c r="T22"/>
  <c r="K26" i="14"/>
  <c r="B71" i="8"/>
  <c r="C64" i="15"/>
  <c r="E18" i="14"/>
  <c r="L18" s="1"/>
  <c r="H75" i="15"/>
  <c r="G19" i="14"/>
  <c r="C60" i="8"/>
  <c r="B17"/>
  <c r="C72" i="15"/>
  <c r="K20"/>
  <c r="V34"/>
  <c r="Q29"/>
  <c r="H20" i="14"/>
  <c r="C15" i="15"/>
  <c r="N35" i="14"/>
  <c r="E16"/>
  <c r="Q37" i="15"/>
  <c r="D21" i="14"/>
  <c r="F14" i="15"/>
  <c r="W58"/>
  <c r="B30" i="8"/>
  <c r="T68" i="15"/>
  <c r="I52"/>
  <c r="I56"/>
  <c r="P20" i="14"/>
  <c r="T15" i="15"/>
  <c r="K62"/>
  <c r="K73"/>
  <c r="Q61"/>
  <c r="Q20" i="14"/>
  <c r="F36" i="15"/>
  <c r="K36"/>
  <c r="T33"/>
  <c r="B53"/>
  <c r="P21" i="14"/>
  <c r="R21" s="1"/>
  <c r="Q16" i="15"/>
  <c r="N28" i="14"/>
  <c r="O28" s="1"/>
  <c r="O57" i="15"/>
  <c r="J28" i="14"/>
  <c r="S18" i="15"/>
  <c r="C74" i="8"/>
  <c r="I70" i="15"/>
  <c r="J23" i="14"/>
  <c r="Q64" i="15"/>
  <c r="B29" i="8"/>
  <c r="C30"/>
  <c r="C52"/>
  <c r="N65" i="15"/>
  <c r="Q37" i="14"/>
  <c r="N17" i="15"/>
  <c r="V24"/>
  <c r="B64"/>
  <c r="O15"/>
  <c r="I32" i="14"/>
  <c r="B29" i="15"/>
  <c r="E34"/>
  <c r="E24"/>
  <c r="H71"/>
  <c r="B61" i="8"/>
  <c r="K17" i="14"/>
  <c r="D56" i="15"/>
  <c r="N31"/>
  <c r="C31"/>
  <c r="K75"/>
  <c r="T54"/>
  <c r="B22"/>
  <c r="C61"/>
  <c r="I61"/>
  <c r="F29"/>
  <c r="E73"/>
  <c r="B34"/>
  <c r="C59" i="8"/>
  <c r="C21" i="15"/>
  <c r="U60"/>
  <c r="S21"/>
  <c r="W20"/>
  <c r="W60"/>
  <c r="S61"/>
  <c r="U61"/>
  <c r="W21"/>
  <c r="U21"/>
  <c r="W61"/>
  <c r="S22"/>
  <c r="S62"/>
  <c r="U22"/>
  <c r="W22"/>
  <c r="U62"/>
  <c r="W62"/>
  <c r="S63"/>
  <c r="W23"/>
  <c r="AD128" i="13"/>
  <c r="AL128" s="1"/>
  <c r="AV128" s="1"/>
  <c r="F54" i="8"/>
  <c r="F30" i="10"/>
  <c r="D11"/>
  <c r="F31"/>
  <c r="BH26" i="5"/>
  <c r="BH21"/>
  <c r="BH30"/>
  <c r="BH18"/>
  <c r="BH31"/>
  <c r="BM10"/>
  <c r="BM37" s="1"/>
  <c r="W37"/>
  <c r="BG10"/>
  <c r="BG37" s="1"/>
  <c r="Q37"/>
  <c r="G43" i="10" s="1"/>
  <c r="M9" i="7"/>
  <c r="W122" i="13"/>
  <c r="F10" i="8" s="1"/>
  <c r="L8" i="4"/>
  <c r="BB8" s="1"/>
  <c r="V122" i="13"/>
  <c r="E10" i="8" s="1"/>
  <c r="K8" i="4"/>
  <c r="BA8" s="1"/>
  <c r="BE12" i="5"/>
  <c r="O37"/>
  <c r="D9" i="7" s="1"/>
  <c r="BH22" i="5"/>
  <c r="AX10"/>
  <c r="AX37" s="1"/>
  <c r="H37"/>
  <c r="G29" i="10" s="1"/>
  <c r="G31" s="1"/>
  <c r="BH32" i="5"/>
  <c r="BH14"/>
  <c r="BH17"/>
  <c r="BD11"/>
  <c r="BD37" s="1"/>
  <c r="N37"/>
  <c r="BH35"/>
  <c r="AW10"/>
  <c r="AW37" s="1"/>
  <c r="G37"/>
  <c r="G28" i="10" s="1"/>
  <c r="G30" s="1"/>
  <c r="H62" s="1"/>
  <c r="BH25" i="5"/>
  <c r="AZ11"/>
  <c r="AZ37" s="1"/>
  <c r="J37"/>
  <c r="BH34"/>
  <c r="BH19"/>
  <c r="BH16"/>
  <c r="BH27"/>
  <c r="BC10"/>
  <c r="BC37" s="1"/>
  <c r="M37"/>
  <c r="BH24"/>
  <c r="BH20"/>
  <c r="N9" i="7"/>
  <c r="BH13" i="5"/>
  <c r="BH36"/>
  <c r="BH33"/>
  <c r="BH23"/>
  <c r="BH29"/>
  <c r="BN11"/>
  <c r="I42" i="9"/>
  <c r="X45" i="5"/>
  <c r="I43" i="9"/>
  <c r="I41"/>
  <c r="Y46" i="5"/>
  <c r="E18" i="9" s="1"/>
  <c r="F18" s="1"/>
  <c r="G18" s="1"/>
  <c r="I18" s="1"/>
  <c r="X46" i="5"/>
  <c r="Y45"/>
  <c r="I40" i="9"/>
  <c r="BH28" i="5"/>
  <c r="BF11"/>
  <c r="BF37" s="1"/>
  <c r="P37"/>
  <c r="F43" i="10" s="1"/>
  <c r="BH12" i="5"/>
  <c r="R37"/>
  <c r="I16" i="10" s="1"/>
  <c r="L16" s="1"/>
  <c r="BH15" i="5"/>
  <c r="BJ11"/>
  <c r="BJ37" s="1"/>
  <c r="T37"/>
  <c r="L29" i="10" s="1"/>
  <c r="AY7" i="5"/>
  <c r="AY37" s="1"/>
  <c r="I37"/>
  <c r="BI12"/>
  <c r="BI37" s="1"/>
  <c r="S37"/>
  <c r="R23" i="14" l="1"/>
  <c r="R13"/>
  <c r="L9"/>
  <c r="R8"/>
  <c r="L28" i="10"/>
  <c r="F30" i="9"/>
  <c r="L11" i="14"/>
  <c r="O11"/>
  <c r="R10"/>
  <c r="R11"/>
  <c r="L29"/>
  <c r="L15"/>
  <c r="AC128" i="13"/>
  <c r="AK128" s="1"/>
  <c r="AU128" s="1"/>
  <c r="E54" i="8"/>
  <c r="R17" i="14"/>
  <c r="G47" i="8"/>
  <c r="G48" s="1"/>
  <c r="G49" s="1"/>
  <c r="G50" s="1"/>
  <c r="G51" s="1"/>
  <c r="H47"/>
  <c r="H48" s="1"/>
  <c r="H49" s="1"/>
  <c r="H50" s="1"/>
  <c r="H51" s="1"/>
  <c r="O27" i="14"/>
  <c r="H8" i="8"/>
  <c r="H9" s="1"/>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G8"/>
  <c r="G9" s="1"/>
  <c r="G10" s="1"/>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O8" i="14"/>
  <c r="L16"/>
  <c r="O36"/>
  <c r="O9"/>
  <c r="L38"/>
  <c r="L31"/>
  <c r="H43" i="10"/>
  <c r="J43" s="1"/>
  <c r="G52" i="8"/>
  <c r="G53" s="1"/>
  <c r="G54" s="1"/>
  <c r="G55" s="1"/>
  <c r="G56" s="1"/>
  <c r="G57" s="1"/>
  <c r="G58" s="1"/>
  <c r="G59" s="1"/>
  <c r="G60" s="1"/>
  <c r="G61" s="1"/>
  <c r="G62" s="1"/>
  <c r="G63" s="1"/>
  <c r="G64" s="1"/>
  <c r="G65" s="1"/>
  <c r="G66" s="1"/>
  <c r="G67" s="1"/>
  <c r="G68" s="1"/>
  <c r="G69" s="1"/>
  <c r="G70" s="1"/>
  <c r="G71" s="1"/>
  <c r="G72" s="1"/>
  <c r="G73" s="1"/>
  <c r="G74" s="1"/>
  <c r="G75" s="1"/>
  <c r="G76" s="1"/>
  <c r="G77" s="1"/>
  <c r="G78" s="1"/>
  <c r="H52"/>
  <c r="H53" s="1"/>
  <c r="H54" s="1"/>
  <c r="H55" s="1"/>
  <c r="H56" s="1"/>
  <c r="H57" s="1"/>
  <c r="H58" s="1"/>
  <c r="H59" s="1"/>
  <c r="H60" s="1"/>
  <c r="H61" s="1"/>
  <c r="H62" s="1"/>
  <c r="H63" s="1"/>
  <c r="H64" s="1"/>
  <c r="H65" s="1"/>
  <c r="H66" s="1"/>
  <c r="H67" s="1"/>
  <c r="H68" s="1"/>
  <c r="H69" s="1"/>
  <c r="H70" s="1"/>
  <c r="H71" s="1"/>
  <c r="H72" s="1"/>
  <c r="H73" s="1"/>
  <c r="H74" s="1"/>
  <c r="H75" s="1"/>
  <c r="H76" s="1"/>
  <c r="H77" s="1"/>
  <c r="H78" s="1"/>
  <c r="S31" i="15"/>
  <c r="CE144" i="13"/>
  <c r="M50" i="15"/>
  <c r="CY123" i="13"/>
  <c r="L9" i="15"/>
  <c r="BQ123" i="13"/>
  <c r="W70" i="15"/>
  <c r="DB144" i="13"/>
  <c r="O24" i="14"/>
  <c r="K78" i="15"/>
  <c r="L34" i="10" s="1"/>
  <c r="M34" s="1"/>
  <c r="Q43" i="14"/>
  <c r="V38" i="15"/>
  <c r="L17" i="14"/>
  <c r="R24"/>
  <c r="I38" i="15"/>
  <c r="G32" i="10" s="1"/>
  <c r="O23" i="14"/>
  <c r="L34"/>
  <c r="L30"/>
  <c r="O38" i="15"/>
  <c r="G33" i="10" s="1"/>
  <c r="L33" i="14"/>
  <c r="F78" i="15"/>
  <c r="R35" i="14"/>
  <c r="R22"/>
  <c r="L23"/>
  <c r="H43"/>
  <c r="F16" i="10" s="1"/>
  <c r="H16" s="1"/>
  <c r="I78" i="15"/>
  <c r="G34" i="10" s="1"/>
  <c r="T38" i="15"/>
  <c r="D78"/>
  <c r="O38" i="14"/>
  <c r="N43"/>
  <c r="R12"/>
  <c r="P43"/>
  <c r="L49" i="15"/>
  <c r="CP123" i="13"/>
  <c r="J43" i="14"/>
  <c r="K43"/>
  <c r="M16" i="10" s="1"/>
  <c r="O16" s="1"/>
  <c r="O33" i="14"/>
  <c r="N78" i="15"/>
  <c r="F35" i="10" s="1"/>
  <c r="L24" i="14"/>
  <c r="O22"/>
  <c r="O17"/>
  <c r="D38" i="15"/>
  <c r="L26" i="14"/>
  <c r="O20"/>
  <c r="L13"/>
  <c r="F43"/>
  <c r="R15"/>
  <c r="H78" i="15"/>
  <c r="F34" i="10" s="1"/>
  <c r="O15" i="14"/>
  <c r="L27"/>
  <c r="R20"/>
  <c r="Q38" i="15"/>
  <c r="L33" i="10" s="1"/>
  <c r="R37" i="14"/>
  <c r="R33"/>
  <c r="L37"/>
  <c r="F38" i="15"/>
  <c r="Q78"/>
  <c r="L35" i="10" s="1"/>
  <c r="M35" s="1"/>
  <c r="R38" i="14"/>
  <c r="O21"/>
  <c r="O34"/>
  <c r="L21"/>
  <c r="R29"/>
  <c r="L20"/>
  <c r="E38" i="15"/>
  <c r="R28" i="14"/>
  <c r="K38" i="15"/>
  <c r="L32" i="10" s="1"/>
  <c r="L19" i="14"/>
  <c r="N38" i="15"/>
  <c r="F33" i="10" s="1"/>
  <c r="O35" i="14"/>
  <c r="O12"/>
  <c r="M43"/>
  <c r="BW123" i="13"/>
  <c r="R9" i="15"/>
  <c r="O78"/>
  <c r="G35" i="10" s="1"/>
  <c r="I43" i="14"/>
  <c r="E78" i="15"/>
  <c r="H38"/>
  <c r="F32" i="10" s="1"/>
  <c r="R32" i="14"/>
  <c r="V78" i="15"/>
  <c r="G43" i="14"/>
  <c r="O16"/>
  <c r="R26"/>
  <c r="L32"/>
  <c r="O13"/>
  <c r="O31"/>
  <c r="T78" i="15"/>
  <c r="O26" i="14"/>
  <c r="L28"/>
  <c r="R14"/>
  <c r="AD129" i="13"/>
  <c r="AL129" s="1"/>
  <c r="AV129" s="1"/>
  <c r="F55" i="8"/>
  <c r="M28" i="10"/>
  <c r="M30" s="1"/>
  <c r="L30"/>
  <c r="M29"/>
  <c r="M31" s="1"/>
  <c r="L31"/>
  <c r="AC9" i="7"/>
  <c r="H28" i="10"/>
  <c r="H30" s="1"/>
  <c r="I64" s="1"/>
  <c r="AD9" i="7"/>
  <c r="H29" i="10"/>
  <c r="H31" s="1"/>
  <c r="K64" s="1"/>
  <c r="I44" i="9"/>
  <c r="H58" i="6"/>
  <c r="Y9" i="7"/>
  <c r="I57" i="6"/>
  <c r="I58"/>
  <c r="Z9" i="7"/>
  <c r="E20" i="9"/>
  <c r="F20" s="1"/>
  <c r="G20" s="1"/>
  <c r="I20" s="1"/>
  <c r="D9"/>
  <c r="E23"/>
  <c r="F23" s="1"/>
  <c r="G23" s="1"/>
  <c r="I23" s="1"/>
  <c r="F9" i="7"/>
  <c r="E22" i="9"/>
  <c r="F22" s="1"/>
  <c r="G22" s="1"/>
  <c r="I22" s="1"/>
  <c r="E24"/>
  <c r="F24" s="1"/>
  <c r="G24" s="1"/>
  <c r="I24" s="1"/>
  <c r="E21"/>
  <c r="F21" s="1"/>
  <c r="G21" s="1"/>
  <c r="I21" s="1"/>
  <c r="E19"/>
  <c r="F19" s="1"/>
  <c r="G19" s="1"/>
  <c r="I19" s="1"/>
  <c r="E17"/>
  <c r="F32" s="1"/>
  <c r="Y47" i="5"/>
  <c r="Q9" i="7"/>
  <c r="I38" i="5"/>
  <c r="J38"/>
  <c r="R9" i="7"/>
  <c r="D123" i="13"/>
  <c r="U8" i="4"/>
  <c r="BK8" s="1"/>
  <c r="E123" i="13"/>
  <c r="V8" i="4"/>
  <c r="BL8" s="1"/>
  <c r="AA17" i="7"/>
  <c r="F29" i="9"/>
  <c r="H29" s="1"/>
  <c r="H57" i="6"/>
  <c r="F33" i="9" l="1"/>
  <c r="AC129" i="13"/>
  <c r="AK129" s="1"/>
  <c r="AU129" s="1"/>
  <c r="E55" i="8"/>
  <c r="I34" i="10"/>
  <c r="N34" s="1"/>
  <c r="K21"/>
  <c r="N21" s="1"/>
  <c r="L43" i="14"/>
  <c r="BZ123" i="13"/>
  <c r="M10" i="15"/>
  <c r="I33" i="10"/>
  <c r="F37"/>
  <c r="M33"/>
  <c r="M37" s="1"/>
  <c r="L37"/>
  <c r="F36"/>
  <c r="I32"/>
  <c r="BT123" i="13"/>
  <c r="G10" i="15"/>
  <c r="U31"/>
  <c r="CG144" i="13"/>
  <c r="O43" i="14"/>
  <c r="M32" i="10"/>
  <c r="M36" s="1"/>
  <c r="L36"/>
  <c r="CS123" i="13"/>
  <c r="G50" i="15"/>
  <c r="R43" i="14"/>
  <c r="I35" i="10"/>
  <c r="N35" s="1"/>
  <c r="G37"/>
  <c r="G36"/>
  <c r="S71" i="15"/>
  <c r="DD144" i="13"/>
  <c r="DA123"/>
  <c r="P50" i="15"/>
  <c r="AD130" i="13"/>
  <c r="AL130" s="1"/>
  <c r="AV130" s="1"/>
  <c r="F56" i="8"/>
  <c r="I29" i="10"/>
  <c r="I31" s="1"/>
  <c r="I28"/>
  <c r="AG17" i="7"/>
  <c r="AC17"/>
  <c r="AI17" s="1"/>
  <c r="M123" i="13"/>
  <c r="D9" i="4"/>
  <c r="AT9" s="1"/>
  <c r="H30" i="9"/>
  <c r="L123" i="13"/>
  <c r="C9" i="4"/>
  <c r="AS9" s="1"/>
  <c r="H32" i="9"/>
  <c r="F17"/>
  <c r="G17" s="1"/>
  <c r="I17" l="1"/>
  <c r="I26" s="1"/>
  <c r="E56" i="8"/>
  <c r="AC130" i="13"/>
  <c r="AK130" s="1"/>
  <c r="AU130" s="1"/>
  <c r="J10" i="15"/>
  <c r="BV123" i="13"/>
  <c r="CB123"/>
  <c r="P10" i="15"/>
  <c r="DF144" i="13"/>
  <c r="U71" i="15"/>
  <c r="I37" i="10"/>
  <c r="N33"/>
  <c r="N37" s="1"/>
  <c r="R50" i="15"/>
  <c r="CV124" i="13"/>
  <c r="J50" i="15"/>
  <c r="CU123" i="13"/>
  <c r="W31" i="15"/>
  <c r="CC145" i="13"/>
  <c r="N32" i="10"/>
  <c r="N36" s="1"/>
  <c r="I36"/>
  <c r="AD131" i="13"/>
  <c r="AL131" s="1"/>
  <c r="AV131" s="1"/>
  <c r="F57" i="8"/>
  <c r="N29" i="10"/>
  <c r="N31" s="1"/>
  <c r="N28"/>
  <c r="N30" s="1"/>
  <c r="I30"/>
  <c r="W123" i="13"/>
  <c r="F11" i="8" s="1"/>
  <c r="L9" i="4"/>
  <c r="BB9" s="1"/>
  <c r="V123" i="13"/>
  <c r="E11" i="8" s="1"/>
  <c r="K9" i="4"/>
  <c r="BA9" s="1"/>
  <c r="E57" i="8" l="1"/>
  <c r="AC131" i="13"/>
  <c r="AK131" s="1"/>
  <c r="AU131" s="1"/>
  <c r="W71" i="15"/>
  <c r="DB145" i="13"/>
  <c r="CE145"/>
  <c r="S32" i="15"/>
  <c r="M51"/>
  <c r="CY124" i="13"/>
  <c r="L10" i="15"/>
  <c r="BQ124" i="13"/>
  <c r="BW124"/>
  <c r="R10" i="15"/>
  <c r="L50"/>
  <c r="CP124" i="13"/>
  <c r="AD132"/>
  <c r="AL132" s="1"/>
  <c r="AV132" s="1"/>
  <c r="F58" i="8"/>
  <c r="D124" i="13"/>
  <c r="U9" i="4"/>
  <c r="BK9" s="1"/>
  <c r="F34" i="9"/>
  <c r="D37" s="1"/>
  <c r="H33"/>
  <c r="H34" s="1"/>
  <c r="F37" s="1"/>
  <c r="E124" i="13"/>
  <c r="V9" i="4"/>
  <c r="BL9" s="1"/>
  <c r="E58" i="8" l="1"/>
  <c r="AC132" i="13"/>
  <c r="AK132" s="1"/>
  <c r="AU132" s="1"/>
  <c r="BZ124"/>
  <c r="M11" i="15"/>
  <c r="DA124" i="13"/>
  <c r="P51" i="15"/>
  <c r="DD145" i="13"/>
  <c r="S72" i="15"/>
  <c r="U32"/>
  <c r="CG145" i="13"/>
  <c r="CS124"/>
  <c r="G51" i="15"/>
  <c r="BT124" i="13"/>
  <c r="G11" i="15"/>
  <c r="AD133" i="13"/>
  <c r="AL133" s="1"/>
  <c r="AV133" s="1"/>
  <c r="F59" i="8"/>
  <c r="M124" i="13"/>
  <c r="D10" i="4"/>
  <c r="AT10" s="1"/>
  <c r="L124" i="13"/>
  <c r="C10" i="4"/>
  <c r="AS10" s="1"/>
  <c r="E59" i="8" l="1"/>
  <c r="AC133" i="13"/>
  <c r="AK133" s="1"/>
  <c r="AU133" s="1"/>
  <c r="CC146"/>
  <c r="W32" i="15"/>
  <c r="J51"/>
  <c r="CU124" i="13"/>
  <c r="U72" i="15"/>
  <c r="DF145" i="13"/>
  <c r="CB124"/>
  <c r="P11" i="15"/>
  <c r="J11"/>
  <c r="BV124" i="13"/>
  <c r="CV125"/>
  <c r="R51" i="15"/>
  <c r="AD134" i="13"/>
  <c r="AL134" s="1"/>
  <c r="AV134" s="1"/>
  <c r="F60" i="8"/>
  <c r="W124" i="13"/>
  <c r="F12" i="8" s="1"/>
  <c r="L10" i="4"/>
  <c r="BB10" s="1"/>
  <c r="V124" i="13"/>
  <c r="E12" i="8" s="1"/>
  <c r="K10" i="4"/>
  <c r="BA10" s="1"/>
  <c r="E60" i="8" l="1"/>
  <c r="AC134" i="13"/>
  <c r="AK134" s="1"/>
  <c r="AU134" s="1"/>
  <c r="S33" i="15"/>
  <c r="CE146" i="13"/>
  <c r="L11" i="15"/>
  <c r="BQ125" i="13"/>
  <c r="W72" i="15"/>
  <c r="DB146" i="13"/>
  <c r="M52" i="15"/>
  <c r="CY125" i="13"/>
  <c r="BW125"/>
  <c r="R11" i="15"/>
  <c r="L51"/>
  <c r="CP125" i="13"/>
  <c r="AD135"/>
  <c r="AL135" s="1"/>
  <c r="AV135" s="1"/>
  <c r="F61" i="8"/>
  <c r="E125" i="13"/>
  <c r="V10" i="4"/>
  <c r="BL10" s="1"/>
  <c r="D125" i="13"/>
  <c r="U10" i="4"/>
  <c r="BK10" s="1"/>
  <c r="E61" i="8" l="1"/>
  <c r="AC135" i="13"/>
  <c r="AK135" s="1"/>
  <c r="AU135" s="1"/>
  <c r="M12" i="15"/>
  <c r="BZ125" i="13"/>
  <c r="DD146"/>
  <c r="S73" i="15"/>
  <c r="U33"/>
  <c r="CG146" i="13"/>
  <c r="CS125"/>
  <c r="G52" i="15"/>
  <c r="DA125" i="13"/>
  <c r="P52" i="15"/>
  <c r="BT125" i="13"/>
  <c r="G12" i="15"/>
  <c r="AD136" i="13"/>
  <c r="AL136" s="1"/>
  <c r="AV136" s="1"/>
  <c r="F62" i="8"/>
  <c r="M125" i="13"/>
  <c r="D11" i="4"/>
  <c r="AT11" s="1"/>
  <c r="L125" i="13"/>
  <c r="C11" i="4"/>
  <c r="AS11" s="1"/>
  <c r="AC136" i="13" l="1"/>
  <c r="AK136" s="1"/>
  <c r="AU136" s="1"/>
  <c r="E62" i="8"/>
  <c r="W33" i="15"/>
  <c r="CC147" i="13"/>
  <c r="R52" i="15"/>
  <c r="CV126" i="13"/>
  <c r="CB125"/>
  <c r="P12" i="15"/>
  <c r="J12"/>
  <c r="BV125" i="13"/>
  <c r="J52" i="15"/>
  <c r="CU125" i="13"/>
  <c r="U73" i="15"/>
  <c r="DF146" i="13"/>
  <c r="AD137"/>
  <c r="AL137" s="1"/>
  <c r="AV137" s="1"/>
  <c r="F63" i="8"/>
  <c r="W125" i="13"/>
  <c r="F13" i="8" s="1"/>
  <c r="L11" i="4"/>
  <c r="BB11" s="1"/>
  <c r="V125" i="13"/>
  <c r="E13" i="8" s="1"/>
  <c r="K11" i="4"/>
  <c r="BA11" s="1"/>
  <c r="E63" i="8" l="1"/>
  <c r="AC137" i="13"/>
  <c r="AK137" s="1"/>
  <c r="AU137" s="1"/>
  <c r="BW126"/>
  <c r="R12" i="15"/>
  <c r="L52"/>
  <c r="CP126" i="13"/>
  <c r="CE147"/>
  <c r="S34" i="15"/>
  <c r="DB147" i="13"/>
  <c r="W73" i="15"/>
  <c r="L12"/>
  <c r="BQ126" i="13"/>
  <c r="CY126"/>
  <c r="M53" i="15"/>
  <c r="AD138" i="13"/>
  <c r="AL138" s="1"/>
  <c r="AV138" s="1"/>
  <c r="F64" i="8"/>
  <c r="E126" i="13"/>
  <c r="V11" i="4"/>
  <c r="BL11" s="1"/>
  <c r="D126" i="13"/>
  <c r="U11" i="4"/>
  <c r="BK11" s="1"/>
  <c r="E64" i="8" l="1"/>
  <c r="AC138" i="13"/>
  <c r="AK138" s="1"/>
  <c r="AU138" s="1"/>
  <c r="U34" i="15"/>
  <c r="CG147" i="13"/>
  <c r="BZ126"/>
  <c r="M13" i="15"/>
  <c r="BT126" i="13"/>
  <c r="G13" i="15"/>
  <c r="DA126" i="13"/>
  <c r="P53" i="15"/>
  <c r="DD147" i="13"/>
  <c r="S74" i="15"/>
  <c r="CS126" i="13"/>
  <c r="G53" i="15"/>
  <c r="AD139" i="13"/>
  <c r="AL139" s="1"/>
  <c r="AV139" s="1"/>
  <c r="F65" i="8"/>
  <c r="M126" i="13"/>
  <c r="D12" i="4"/>
  <c r="AT12" s="1"/>
  <c r="L126" i="13"/>
  <c r="C12" i="4"/>
  <c r="AS12" s="1"/>
  <c r="E65" i="8" l="1"/>
  <c r="AC139" i="13"/>
  <c r="AK139" s="1"/>
  <c r="AU139" s="1"/>
  <c r="U74" i="15"/>
  <c r="DF147" i="13"/>
  <c r="BV126"/>
  <c r="J13" i="15"/>
  <c r="CC148" i="13"/>
  <c r="W34" i="15"/>
  <c r="J53"/>
  <c r="CU126" i="13"/>
  <c r="R53" i="15"/>
  <c r="CV127" i="13"/>
  <c r="P13" i="15"/>
  <c r="CB126" i="13"/>
  <c r="AD140"/>
  <c r="AL140" s="1"/>
  <c r="AV140" s="1"/>
  <c r="F66" i="8"/>
  <c r="W126" i="13"/>
  <c r="F14" i="8" s="1"/>
  <c r="L12" i="4"/>
  <c r="BB12" s="1"/>
  <c r="V126" i="13"/>
  <c r="E14" i="8" s="1"/>
  <c r="K12" i="4"/>
  <c r="BA12" s="1"/>
  <c r="E66" i="8" l="1"/>
  <c r="AC140" i="13"/>
  <c r="AK140" s="1"/>
  <c r="AU140" s="1"/>
  <c r="CE148"/>
  <c r="S35" i="15"/>
  <c r="CY127" i="13"/>
  <c r="M54" i="15"/>
  <c r="W74"/>
  <c r="DB148" i="13"/>
  <c r="BQ127"/>
  <c r="L13" i="15"/>
  <c r="BW127" i="13"/>
  <c r="R13" i="15"/>
  <c r="CP127" i="13"/>
  <c r="L53" i="15"/>
  <c r="AD141" i="13"/>
  <c r="AL141" s="1"/>
  <c r="AV141" s="1"/>
  <c r="F67" i="8"/>
  <c r="E127" i="13"/>
  <c r="V12" i="4"/>
  <c r="BL12" s="1"/>
  <c r="D127" i="13"/>
  <c r="U12" i="4"/>
  <c r="BK12" s="1"/>
  <c r="E67" i="8" l="1"/>
  <c r="AC141" i="13"/>
  <c r="AK141" s="1"/>
  <c r="AU141" s="1"/>
  <c r="BZ127"/>
  <c r="M14" i="15"/>
  <c r="U35"/>
  <c r="CG148" i="13"/>
  <c r="DD148"/>
  <c r="S75" i="15"/>
  <c r="CS127" i="13"/>
  <c r="G54" i="15"/>
  <c r="BT127" i="13"/>
  <c r="G14" i="15"/>
  <c r="DA127" i="13"/>
  <c r="P54" i="15"/>
  <c r="AD142" i="13"/>
  <c r="AL142" s="1"/>
  <c r="AV142" s="1"/>
  <c r="F68" i="8"/>
  <c r="M127" i="13"/>
  <c r="D13" i="4"/>
  <c r="AT13" s="1"/>
  <c r="L127" i="13"/>
  <c r="C13" i="4"/>
  <c r="AS13" s="1"/>
  <c r="AC142" i="13" l="1"/>
  <c r="AK142" s="1"/>
  <c r="AU142" s="1"/>
  <c r="E68" i="8"/>
  <c r="J14" i="15"/>
  <c r="BV127" i="13"/>
  <c r="U75" i="15"/>
  <c r="DF148" i="13"/>
  <c r="P14" i="15"/>
  <c r="CB127" i="13"/>
  <c r="CV128"/>
  <c r="R54" i="15"/>
  <c r="J54"/>
  <c r="CU127" i="13"/>
  <c r="W35" i="15"/>
  <c r="CC149" i="13"/>
  <c r="AD143"/>
  <c r="AL143" s="1"/>
  <c r="AV143" s="1"/>
  <c r="F69" i="8"/>
  <c r="W127" i="13"/>
  <c r="F15" i="8" s="1"/>
  <c r="L13" i="4"/>
  <c r="BB13" s="1"/>
  <c r="V127" i="13"/>
  <c r="E15" i="8" s="1"/>
  <c r="K13" i="4"/>
  <c r="BA13" s="1"/>
  <c r="E69" i="8" l="1"/>
  <c r="AC143" i="13"/>
  <c r="AK143" s="1"/>
  <c r="AU143" s="1"/>
  <c r="L54" i="15"/>
  <c r="CP128" i="13"/>
  <c r="BW128"/>
  <c r="R14" i="15"/>
  <c r="L14"/>
  <c r="BQ128" i="13"/>
  <c r="CY128"/>
  <c r="M55" i="15"/>
  <c r="CE149" i="13"/>
  <c r="S36" i="15"/>
  <c r="W75"/>
  <c r="DB149" i="13"/>
  <c r="AD144"/>
  <c r="AL144" s="1"/>
  <c r="AV144" s="1"/>
  <c r="F70" i="8"/>
  <c r="E128" i="13"/>
  <c r="V13" i="4"/>
  <c r="BL13" s="1"/>
  <c r="D128" i="13"/>
  <c r="U13" i="4"/>
  <c r="BK13" s="1"/>
  <c r="E70" i="8" l="1"/>
  <c r="AC144" i="13"/>
  <c r="AK144" s="1"/>
  <c r="AU144" s="1"/>
  <c r="DD149"/>
  <c r="S76" i="15"/>
  <c r="U36"/>
  <c r="CG149" i="13"/>
  <c r="BT128"/>
  <c r="G15" i="15"/>
  <c r="CS128" i="13"/>
  <c r="G55" i="15"/>
  <c r="P55"/>
  <c r="DA128" i="13"/>
  <c r="M15" i="15"/>
  <c r="BZ128" i="13"/>
  <c r="AD145"/>
  <c r="AL145" s="1"/>
  <c r="AV145" s="1"/>
  <c r="F71" i="8"/>
  <c r="M128" i="13"/>
  <c r="D14" i="4"/>
  <c r="AT14" s="1"/>
  <c r="L128" i="13"/>
  <c r="C14" i="4"/>
  <c r="AS14" s="1"/>
  <c r="E71" i="8" l="1"/>
  <c r="AC145" i="13"/>
  <c r="AK145" s="1"/>
  <c r="AU145" s="1"/>
  <c r="J15" i="15"/>
  <c r="BV128" i="13"/>
  <c r="U76" i="15"/>
  <c r="DF149" i="13"/>
  <c r="R55" i="15"/>
  <c r="CV129" i="13"/>
  <c r="J55" i="15"/>
  <c r="CU128" i="13"/>
  <c r="P15" i="15"/>
  <c r="CB128" i="13"/>
  <c r="W36" i="15"/>
  <c r="CC150" i="13"/>
  <c r="AD146"/>
  <c r="AL146" s="1"/>
  <c r="AV146" s="1"/>
  <c r="F72" i="8"/>
  <c r="W128" i="13"/>
  <c r="F16" i="8" s="1"/>
  <c r="L14" i="4"/>
  <c r="BB14" s="1"/>
  <c r="V128" i="13"/>
  <c r="E16" i="8" s="1"/>
  <c r="K14" i="4"/>
  <c r="BA14" s="1"/>
  <c r="AC146" i="13" l="1"/>
  <c r="AK146" s="1"/>
  <c r="AU146" s="1"/>
  <c r="E72" i="8"/>
  <c r="R15" i="15"/>
  <c r="BW129" i="13"/>
  <c r="CY129"/>
  <c r="M56" i="15"/>
  <c r="L15"/>
  <c r="BQ129" i="13"/>
  <c r="CE150"/>
  <c r="S37" i="15"/>
  <c r="L55"/>
  <c r="CP129" i="13"/>
  <c r="DB150"/>
  <c r="W76" i="15"/>
  <c r="AD147" i="13"/>
  <c r="AL147" s="1"/>
  <c r="AV147" s="1"/>
  <c r="F73" i="8"/>
  <c r="E129" i="13"/>
  <c r="V14" i="4"/>
  <c r="BL14" s="1"/>
  <c r="D129" i="13"/>
  <c r="U14" i="4"/>
  <c r="BK14" s="1"/>
  <c r="AC147" i="13" l="1"/>
  <c r="AK147" s="1"/>
  <c r="AU147" s="1"/>
  <c r="E73" i="8"/>
  <c r="CS129" i="13"/>
  <c r="G56" i="15"/>
  <c r="BT129" i="13"/>
  <c r="G16" i="15"/>
  <c r="BZ129" i="13"/>
  <c r="M16" i="15"/>
  <c r="DD150" i="13"/>
  <c r="S77" i="15"/>
  <c r="U37"/>
  <c r="CG150" i="13"/>
  <c r="W37" i="15" s="1"/>
  <c r="P56"/>
  <c r="DA129" i="13"/>
  <c r="AD148"/>
  <c r="AL148" s="1"/>
  <c r="AV148" s="1"/>
  <c r="F74" i="8"/>
  <c r="M129" i="13"/>
  <c r="D15" i="4"/>
  <c r="AT15" s="1"/>
  <c r="L129" i="13"/>
  <c r="C15" i="4"/>
  <c r="AS15" s="1"/>
  <c r="E74" i="8" l="1"/>
  <c r="AC148" i="13"/>
  <c r="AK148" s="1"/>
  <c r="AU148" s="1"/>
  <c r="CV130"/>
  <c r="R56" i="15"/>
  <c r="P16"/>
  <c r="CB129" i="13"/>
  <c r="J56" i="15"/>
  <c r="CU129" i="13"/>
  <c r="U77" i="15"/>
  <c r="DF150" i="13"/>
  <c r="W77" i="15" s="1"/>
  <c r="J16"/>
  <c r="BV129" i="13"/>
  <c r="AD149"/>
  <c r="AL149" s="1"/>
  <c r="AV149" s="1"/>
  <c r="F75" i="8"/>
  <c r="W129" i="13"/>
  <c r="F17" i="8" s="1"/>
  <c r="L15" i="4"/>
  <c r="BB15" s="1"/>
  <c r="V129" i="13"/>
  <c r="E17" i="8" s="1"/>
  <c r="K15" i="4"/>
  <c r="BA15" s="1"/>
  <c r="E75" i="8" l="1"/>
  <c r="AC149" i="13"/>
  <c r="AK149" s="1"/>
  <c r="AU149" s="1"/>
  <c r="CY130"/>
  <c r="M57" i="15"/>
  <c r="BQ130" i="13"/>
  <c r="L16" i="15"/>
  <c r="L56"/>
  <c r="CP130" i="13"/>
  <c r="R16" i="15"/>
  <c r="BW130" i="13"/>
  <c r="AD150"/>
  <c r="AL150" s="1"/>
  <c r="AV150" s="1"/>
  <c r="F76" i="8"/>
  <c r="E130" i="13"/>
  <c r="V15" i="4"/>
  <c r="BL15" s="1"/>
  <c r="D130" i="13"/>
  <c r="U15" i="4"/>
  <c r="BK15" s="1"/>
  <c r="E76" i="8" l="1"/>
  <c r="AC150" i="13"/>
  <c r="AK150" s="1"/>
  <c r="AU150" s="1"/>
  <c r="M17" i="15"/>
  <c r="BZ130" i="13"/>
  <c r="DA130"/>
  <c r="P57" i="15"/>
  <c r="CS130" i="13"/>
  <c r="G57" i="15"/>
  <c r="BT130" i="13"/>
  <c r="G17" i="15"/>
  <c r="H159" i="12"/>
  <c r="AD158" i="13" s="1"/>
  <c r="F77" i="8"/>
  <c r="F78" s="1"/>
  <c r="M130" i="13"/>
  <c r="D16" i="4"/>
  <c r="AT16" s="1"/>
  <c r="L130" i="13"/>
  <c r="C16" i="4"/>
  <c r="AS16" s="1"/>
  <c r="E77" i="8" l="1"/>
  <c r="E78" s="1"/>
  <c r="H158" i="12"/>
  <c r="AC158" i="13" s="1"/>
  <c r="J17" i="15"/>
  <c r="BV130" i="13"/>
  <c r="J57" i="15"/>
  <c r="CU130" i="13"/>
  <c r="P17" i="15"/>
  <c r="CB130" i="13"/>
  <c r="CV131"/>
  <c r="R57" i="15"/>
  <c r="AL158" i="13"/>
  <c r="AV158" s="1"/>
  <c r="AD159" s="1"/>
  <c r="AL159" s="1"/>
  <c r="AV159" s="1"/>
  <c r="AD160" s="1"/>
  <c r="AL160" s="1"/>
  <c r="AV160" s="1"/>
  <c r="AD161" s="1"/>
  <c r="AL161" s="1"/>
  <c r="AV161" s="1"/>
  <c r="AD162" s="1"/>
  <c r="AL162" s="1"/>
  <c r="AV162" s="1"/>
  <c r="AD163" s="1"/>
  <c r="AL163" s="1"/>
  <c r="AV163" s="1"/>
  <c r="AD164" s="1"/>
  <c r="AL164" s="1"/>
  <c r="AV164" s="1"/>
  <c r="AD165" s="1"/>
  <c r="AL165" s="1"/>
  <c r="AV165" s="1"/>
  <c r="AD166" s="1"/>
  <c r="AL166" s="1"/>
  <c r="AV166" s="1"/>
  <c r="AD167" s="1"/>
  <c r="AL167" s="1"/>
  <c r="AV167" s="1"/>
  <c r="AD168" s="1"/>
  <c r="AL168" s="1"/>
  <c r="AV168" s="1"/>
  <c r="AD169" s="1"/>
  <c r="AL169" s="1"/>
  <c r="AV169" s="1"/>
  <c r="AD170" s="1"/>
  <c r="AL170" s="1"/>
  <c r="AV170" s="1"/>
  <c r="AD171" s="1"/>
  <c r="AL171" s="1"/>
  <c r="AV171" s="1"/>
  <c r="AD172" s="1"/>
  <c r="AL172" s="1"/>
  <c r="AV172" s="1"/>
  <c r="AD173" s="1"/>
  <c r="AL173" s="1"/>
  <c r="AV173" s="1"/>
  <c r="AD174" s="1"/>
  <c r="AL174" s="1"/>
  <c r="AV174" s="1"/>
  <c r="AD175" s="1"/>
  <c r="AL175" s="1"/>
  <c r="AV175" s="1"/>
  <c r="AD176" s="1"/>
  <c r="AL176" s="1"/>
  <c r="AV176" s="1"/>
  <c r="AD177" s="1"/>
  <c r="AL177" s="1"/>
  <c r="AV177" s="1"/>
  <c r="AD178" s="1"/>
  <c r="AL178" s="1"/>
  <c r="AV178" s="1"/>
  <c r="AD179" s="1"/>
  <c r="AL179" s="1"/>
  <c r="AV179" s="1"/>
  <c r="AD180" s="1"/>
  <c r="AL180" s="1"/>
  <c r="AV180" s="1"/>
  <c r="AD181" s="1"/>
  <c r="AL181" s="1"/>
  <c r="AV181" s="1"/>
  <c r="AD182" s="1"/>
  <c r="AL182" s="1"/>
  <c r="AV182" s="1"/>
  <c r="AD183" s="1"/>
  <c r="AL183" s="1"/>
  <c r="AV183" s="1"/>
  <c r="AD184" s="1"/>
  <c r="AL184" s="1"/>
  <c r="AV184" s="1"/>
  <c r="AD185" s="1"/>
  <c r="AL185" s="1"/>
  <c r="AV185" s="1"/>
  <c r="AD186" s="1"/>
  <c r="AL186" s="1"/>
  <c r="AV186" s="1"/>
  <c r="AD187" s="1"/>
  <c r="AL187" s="1"/>
  <c r="AV187" s="1"/>
  <c r="AD188" s="1"/>
  <c r="AL188" s="1"/>
  <c r="AV188" s="1"/>
  <c r="H197" i="12" s="1"/>
  <c r="AD196" i="13" s="1"/>
  <c r="G13" i="16"/>
  <c r="W13" s="1"/>
  <c r="AE13" s="1"/>
  <c r="W130" i="13"/>
  <c r="F18" i="8" s="1"/>
  <c r="L16" i="4"/>
  <c r="BB16" s="1"/>
  <c r="V130" i="13"/>
  <c r="E18" i="8" s="1"/>
  <c r="K16" i="4"/>
  <c r="BA16" s="1"/>
  <c r="F13" i="16" l="1"/>
  <c r="V13" s="1"/>
  <c r="AD13" s="1"/>
  <c r="AK158" i="13"/>
  <c r="AU158" s="1"/>
  <c r="AC159" s="1"/>
  <c r="AK159" s="1"/>
  <c r="AU159" s="1"/>
  <c r="AC160" s="1"/>
  <c r="AK160" s="1"/>
  <c r="AU160" s="1"/>
  <c r="AC161" s="1"/>
  <c r="AK161" s="1"/>
  <c r="AU161" s="1"/>
  <c r="AC162" s="1"/>
  <c r="AK162" s="1"/>
  <c r="AU162" s="1"/>
  <c r="AC163" s="1"/>
  <c r="AK163" s="1"/>
  <c r="AU163" s="1"/>
  <c r="AC164" s="1"/>
  <c r="AK164" s="1"/>
  <c r="AU164" s="1"/>
  <c r="AC165" s="1"/>
  <c r="AK165" s="1"/>
  <c r="AU165" s="1"/>
  <c r="AC166" s="1"/>
  <c r="AK166" s="1"/>
  <c r="AU166" s="1"/>
  <c r="AC167" s="1"/>
  <c r="AK167" s="1"/>
  <c r="AU167" s="1"/>
  <c r="AC168" s="1"/>
  <c r="AK168" s="1"/>
  <c r="AU168" s="1"/>
  <c r="AC169" s="1"/>
  <c r="AK169" s="1"/>
  <c r="AU169" s="1"/>
  <c r="AC170" s="1"/>
  <c r="AK170" s="1"/>
  <c r="AU170" s="1"/>
  <c r="AC171" s="1"/>
  <c r="AK171" s="1"/>
  <c r="AU171" s="1"/>
  <c r="AC172" s="1"/>
  <c r="AK172" s="1"/>
  <c r="AU172" s="1"/>
  <c r="AC173" s="1"/>
  <c r="AK173" s="1"/>
  <c r="AU173" s="1"/>
  <c r="AC174" s="1"/>
  <c r="AK174" s="1"/>
  <c r="AU174" s="1"/>
  <c r="AC175" s="1"/>
  <c r="AK175" s="1"/>
  <c r="AU175" s="1"/>
  <c r="AC176" s="1"/>
  <c r="AK176" s="1"/>
  <c r="AU176" s="1"/>
  <c r="AC177" s="1"/>
  <c r="AK177" s="1"/>
  <c r="AU177" s="1"/>
  <c r="AC178" s="1"/>
  <c r="AK178" s="1"/>
  <c r="AU178" s="1"/>
  <c r="AC179" s="1"/>
  <c r="AK179" s="1"/>
  <c r="AU179" s="1"/>
  <c r="AC180" s="1"/>
  <c r="AK180" s="1"/>
  <c r="AU180" s="1"/>
  <c r="AC181" s="1"/>
  <c r="AK181" s="1"/>
  <c r="AU181" s="1"/>
  <c r="AC182" s="1"/>
  <c r="AK182" s="1"/>
  <c r="AU182" s="1"/>
  <c r="AC183" s="1"/>
  <c r="AK183" s="1"/>
  <c r="AU183" s="1"/>
  <c r="AC184" s="1"/>
  <c r="AK184" s="1"/>
  <c r="AU184" s="1"/>
  <c r="AC185" s="1"/>
  <c r="AK185" s="1"/>
  <c r="AU185" s="1"/>
  <c r="AC186" s="1"/>
  <c r="AK186" s="1"/>
  <c r="AU186" s="1"/>
  <c r="AC187" s="1"/>
  <c r="AK187" s="1"/>
  <c r="AU187" s="1"/>
  <c r="AC188" s="1"/>
  <c r="AK188" s="1"/>
  <c r="AU188" s="1"/>
  <c r="H196" i="12" s="1"/>
  <c r="AC196" i="13" s="1"/>
  <c r="M58" i="15"/>
  <c r="CY131" i="13"/>
  <c r="BW131"/>
  <c r="R17" i="15"/>
  <c r="L17"/>
  <c r="BQ131" i="13"/>
  <c r="AL196"/>
  <c r="AV196" s="1"/>
  <c r="AD197" s="1"/>
  <c r="AL197" s="1"/>
  <c r="AV197" s="1"/>
  <c r="AD198" s="1"/>
  <c r="AL198" s="1"/>
  <c r="AV198" s="1"/>
  <c r="AD199" s="1"/>
  <c r="AL199" s="1"/>
  <c r="AV199" s="1"/>
  <c r="AD200" s="1"/>
  <c r="AL200" s="1"/>
  <c r="AV200" s="1"/>
  <c r="AD201" s="1"/>
  <c r="AL201" s="1"/>
  <c r="AV201" s="1"/>
  <c r="AD202" s="1"/>
  <c r="AL202" s="1"/>
  <c r="AV202" s="1"/>
  <c r="AD203" s="1"/>
  <c r="AL203" s="1"/>
  <c r="AV203" s="1"/>
  <c r="AD204" s="1"/>
  <c r="AL204" s="1"/>
  <c r="AV204" s="1"/>
  <c r="AD205" s="1"/>
  <c r="AL205" s="1"/>
  <c r="AV205" s="1"/>
  <c r="AD206" s="1"/>
  <c r="AL206" s="1"/>
  <c r="AV206" s="1"/>
  <c r="AD207" s="1"/>
  <c r="AL207" s="1"/>
  <c r="AV207" s="1"/>
  <c r="AD208" s="1"/>
  <c r="AL208" s="1"/>
  <c r="AV208" s="1"/>
  <c r="AD209" s="1"/>
  <c r="AL209" s="1"/>
  <c r="AV209" s="1"/>
  <c r="AD210" s="1"/>
  <c r="AL210" s="1"/>
  <c r="AV210" s="1"/>
  <c r="AD211" s="1"/>
  <c r="AL211" s="1"/>
  <c r="AV211" s="1"/>
  <c r="AD212" s="1"/>
  <c r="AL212" s="1"/>
  <c r="AV212" s="1"/>
  <c r="AD213" s="1"/>
  <c r="AL213" s="1"/>
  <c r="AV213" s="1"/>
  <c r="AD214" s="1"/>
  <c r="AL214" s="1"/>
  <c r="AV214" s="1"/>
  <c r="AD215" s="1"/>
  <c r="AL215" s="1"/>
  <c r="AV215" s="1"/>
  <c r="AD216" s="1"/>
  <c r="AL216" s="1"/>
  <c r="AV216" s="1"/>
  <c r="AD217" s="1"/>
  <c r="AL217" s="1"/>
  <c r="AV217" s="1"/>
  <c r="AD218" s="1"/>
  <c r="AL218" s="1"/>
  <c r="AV218" s="1"/>
  <c r="AD219" s="1"/>
  <c r="AL219" s="1"/>
  <c r="AV219" s="1"/>
  <c r="AD220" s="1"/>
  <c r="AL220" s="1"/>
  <c r="AV220" s="1"/>
  <c r="AD221" s="1"/>
  <c r="AL221" s="1"/>
  <c r="AV221" s="1"/>
  <c r="AD222" s="1"/>
  <c r="AL222" s="1"/>
  <c r="AV222" s="1"/>
  <c r="AD223" s="1"/>
  <c r="AL223" s="1"/>
  <c r="AV223" s="1"/>
  <c r="AD224" s="1"/>
  <c r="AL224" s="1"/>
  <c r="AV224" s="1"/>
  <c r="AD225" s="1"/>
  <c r="AL225" s="1"/>
  <c r="AV225" s="1"/>
  <c r="AD226" s="1"/>
  <c r="AL226" s="1"/>
  <c r="AV226" s="1"/>
  <c r="H235" i="12" s="1"/>
  <c r="AD234" i="13" s="1"/>
  <c r="G14" i="16"/>
  <c r="W14" s="1"/>
  <c r="AE14" s="1"/>
  <c r="L57" i="15"/>
  <c r="CP131" i="13"/>
  <c r="E131"/>
  <c r="V16" i="4"/>
  <c r="BL16" s="1"/>
  <c r="D131" i="13"/>
  <c r="U16" i="4"/>
  <c r="BK16" s="1"/>
  <c r="F14" i="16" l="1"/>
  <c r="V14" s="1"/>
  <c r="AD14" s="1"/>
  <c r="AK196" i="13"/>
  <c r="AU196" s="1"/>
  <c r="AC197" s="1"/>
  <c r="AK197" s="1"/>
  <c r="AU197" s="1"/>
  <c r="AC198" s="1"/>
  <c r="AK198" s="1"/>
  <c r="AU198" s="1"/>
  <c r="AC199" s="1"/>
  <c r="AK199" s="1"/>
  <c r="AU199" s="1"/>
  <c r="AC200" s="1"/>
  <c r="AK200" s="1"/>
  <c r="AU200" s="1"/>
  <c r="AC201" s="1"/>
  <c r="AK201" s="1"/>
  <c r="AU201" s="1"/>
  <c r="AC202" s="1"/>
  <c r="AK202" s="1"/>
  <c r="AU202" s="1"/>
  <c r="AC203" s="1"/>
  <c r="AK203" s="1"/>
  <c r="AU203" s="1"/>
  <c r="AC204" s="1"/>
  <c r="AK204" s="1"/>
  <c r="AU204" s="1"/>
  <c r="AC205" s="1"/>
  <c r="AK205" s="1"/>
  <c r="AU205" s="1"/>
  <c r="AC206" s="1"/>
  <c r="AK206" s="1"/>
  <c r="AU206" s="1"/>
  <c r="AC207" s="1"/>
  <c r="AK207" s="1"/>
  <c r="AU207" s="1"/>
  <c r="AC208" s="1"/>
  <c r="AK208" s="1"/>
  <c r="AU208" s="1"/>
  <c r="AC209" s="1"/>
  <c r="AK209" s="1"/>
  <c r="AU209" s="1"/>
  <c r="AC210" s="1"/>
  <c r="AK210" s="1"/>
  <c r="AU210" s="1"/>
  <c r="AC211" s="1"/>
  <c r="AK211" s="1"/>
  <c r="AU211" s="1"/>
  <c r="AC212" s="1"/>
  <c r="AK212" s="1"/>
  <c r="AU212" s="1"/>
  <c r="AC213" s="1"/>
  <c r="AK213" s="1"/>
  <c r="AU213" s="1"/>
  <c r="AC214" s="1"/>
  <c r="AK214" s="1"/>
  <c r="AU214" s="1"/>
  <c r="AC215" s="1"/>
  <c r="AK215" s="1"/>
  <c r="AU215" s="1"/>
  <c r="AC216" s="1"/>
  <c r="AK216" s="1"/>
  <c r="AU216" s="1"/>
  <c r="AC217" s="1"/>
  <c r="AK217" s="1"/>
  <c r="AU217" s="1"/>
  <c r="AC218" s="1"/>
  <c r="AK218" s="1"/>
  <c r="AU218" s="1"/>
  <c r="AC219" s="1"/>
  <c r="AK219" s="1"/>
  <c r="AU219" s="1"/>
  <c r="AC220" s="1"/>
  <c r="AK220" s="1"/>
  <c r="AU220" s="1"/>
  <c r="AC221" s="1"/>
  <c r="AK221" s="1"/>
  <c r="AU221" s="1"/>
  <c r="AC222" s="1"/>
  <c r="AK222" s="1"/>
  <c r="AU222" s="1"/>
  <c r="AC223" s="1"/>
  <c r="AK223" s="1"/>
  <c r="AU223" s="1"/>
  <c r="AC224" s="1"/>
  <c r="AK224" s="1"/>
  <c r="AU224" s="1"/>
  <c r="AC225" s="1"/>
  <c r="AK225" s="1"/>
  <c r="AU225" s="1"/>
  <c r="AC226" s="1"/>
  <c r="AK226" s="1"/>
  <c r="AU226" s="1"/>
  <c r="H234" i="12" s="1"/>
  <c r="AC234" i="13" s="1"/>
  <c r="AL234"/>
  <c r="AV234" s="1"/>
  <c r="AD235" s="1"/>
  <c r="AL235" s="1"/>
  <c r="AV235" s="1"/>
  <c r="AD236" s="1"/>
  <c r="AL236" s="1"/>
  <c r="AV236" s="1"/>
  <c r="AD237" s="1"/>
  <c r="AL237" s="1"/>
  <c r="AV237" s="1"/>
  <c r="AD238" s="1"/>
  <c r="AL238" s="1"/>
  <c r="AV238" s="1"/>
  <c r="AD239" s="1"/>
  <c r="AL239" s="1"/>
  <c r="AV239" s="1"/>
  <c r="AD240" s="1"/>
  <c r="AL240" s="1"/>
  <c r="AV240" s="1"/>
  <c r="AD241" s="1"/>
  <c r="AL241" s="1"/>
  <c r="AV241" s="1"/>
  <c r="AD242" s="1"/>
  <c r="AL242" s="1"/>
  <c r="AV242" s="1"/>
  <c r="AD243" s="1"/>
  <c r="AL243" s="1"/>
  <c r="AV243" s="1"/>
  <c r="AD244" s="1"/>
  <c r="AL244" s="1"/>
  <c r="AV244" s="1"/>
  <c r="AD245" s="1"/>
  <c r="AL245" s="1"/>
  <c r="AV245" s="1"/>
  <c r="AD246" s="1"/>
  <c r="AL246" s="1"/>
  <c r="AV246" s="1"/>
  <c r="AD247" s="1"/>
  <c r="AL247" s="1"/>
  <c r="AV247" s="1"/>
  <c r="AD248" s="1"/>
  <c r="AL248" s="1"/>
  <c r="AV248" s="1"/>
  <c r="AD249" s="1"/>
  <c r="AL249" s="1"/>
  <c r="AV249" s="1"/>
  <c r="AD250" s="1"/>
  <c r="AL250" s="1"/>
  <c r="AV250" s="1"/>
  <c r="AD251" s="1"/>
  <c r="AL251" s="1"/>
  <c r="AV251" s="1"/>
  <c r="AD252" s="1"/>
  <c r="AL252" s="1"/>
  <c r="AV252" s="1"/>
  <c r="AD253" s="1"/>
  <c r="AL253" s="1"/>
  <c r="AV253" s="1"/>
  <c r="AD254" s="1"/>
  <c r="AL254" s="1"/>
  <c r="AV254" s="1"/>
  <c r="AD255" s="1"/>
  <c r="AL255" s="1"/>
  <c r="AV255" s="1"/>
  <c r="AD256" s="1"/>
  <c r="AL256" s="1"/>
  <c r="AV256" s="1"/>
  <c r="AD257" s="1"/>
  <c r="AL257" s="1"/>
  <c r="AV257" s="1"/>
  <c r="AD258" s="1"/>
  <c r="AL258" s="1"/>
  <c r="AV258" s="1"/>
  <c r="AD259" s="1"/>
  <c r="AL259" s="1"/>
  <c r="AV259" s="1"/>
  <c r="AD260" s="1"/>
  <c r="AL260" s="1"/>
  <c r="AV260" s="1"/>
  <c r="AD261" s="1"/>
  <c r="AL261" s="1"/>
  <c r="AV261" s="1"/>
  <c r="AD262" s="1"/>
  <c r="AL262" s="1"/>
  <c r="AV262" s="1"/>
  <c r="AD263" s="1"/>
  <c r="AL263" s="1"/>
  <c r="AV263" s="1"/>
  <c r="AD264" s="1"/>
  <c r="AL264" s="1"/>
  <c r="AV264" s="1"/>
  <c r="H273" i="12" s="1"/>
  <c r="AD272" i="13" s="1"/>
  <c r="G16" i="16" s="1"/>
  <c r="G15"/>
  <c r="W15" s="1"/>
  <c r="AE15" s="1"/>
  <c r="BT131" i="13"/>
  <c r="G18" i="15"/>
  <c r="P58"/>
  <c r="DA131" i="13"/>
  <c r="M18" i="15"/>
  <c r="BZ131" i="13"/>
  <c r="CS131"/>
  <c r="G58" i="15"/>
  <c r="M131" i="13"/>
  <c r="D17" i="4"/>
  <c r="AT17" s="1"/>
  <c r="L131" i="13"/>
  <c r="C17" i="4"/>
  <c r="AS17" s="1"/>
  <c r="F15" i="16" l="1"/>
  <c r="V15" s="1"/>
  <c r="AD15" s="1"/>
  <c r="AK234" i="13"/>
  <c r="AU234" s="1"/>
  <c r="AC235" s="1"/>
  <c r="AK235" s="1"/>
  <c r="AU235" s="1"/>
  <c r="AC236" s="1"/>
  <c r="AK236" s="1"/>
  <c r="AU236" s="1"/>
  <c r="AC237" s="1"/>
  <c r="AK237" s="1"/>
  <c r="AU237" s="1"/>
  <c r="AC238" s="1"/>
  <c r="AK238" s="1"/>
  <c r="AU238" s="1"/>
  <c r="AC239" s="1"/>
  <c r="AK239" s="1"/>
  <c r="AU239" s="1"/>
  <c r="AC240" s="1"/>
  <c r="AK240" s="1"/>
  <c r="AU240" s="1"/>
  <c r="AC241" s="1"/>
  <c r="AK241" s="1"/>
  <c r="AU241" s="1"/>
  <c r="AC242" s="1"/>
  <c r="AK242" s="1"/>
  <c r="AU242" s="1"/>
  <c r="AC243" s="1"/>
  <c r="AK243" s="1"/>
  <c r="AU243" s="1"/>
  <c r="AC244" s="1"/>
  <c r="AK244" s="1"/>
  <c r="AU244" s="1"/>
  <c r="AC245" s="1"/>
  <c r="AK245" s="1"/>
  <c r="AU245" s="1"/>
  <c r="AC246" s="1"/>
  <c r="AK246" s="1"/>
  <c r="AU246" s="1"/>
  <c r="AC247" s="1"/>
  <c r="AK247" s="1"/>
  <c r="AU247" s="1"/>
  <c r="AC248" s="1"/>
  <c r="AK248" s="1"/>
  <c r="AU248" s="1"/>
  <c r="AC249" s="1"/>
  <c r="AK249" s="1"/>
  <c r="AU249" s="1"/>
  <c r="AC250" s="1"/>
  <c r="AK250" s="1"/>
  <c r="AU250" s="1"/>
  <c r="AC251" s="1"/>
  <c r="AK251" s="1"/>
  <c r="AU251" s="1"/>
  <c r="AC252" s="1"/>
  <c r="AK252" s="1"/>
  <c r="AU252" s="1"/>
  <c r="AC253" s="1"/>
  <c r="AK253" s="1"/>
  <c r="AU253" s="1"/>
  <c r="AC254" s="1"/>
  <c r="AK254" s="1"/>
  <c r="AU254" s="1"/>
  <c r="AC255" s="1"/>
  <c r="AK255" s="1"/>
  <c r="AU255" s="1"/>
  <c r="AC256" s="1"/>
  <c r="AK256" s="1"/>
  <c r="AU256" s="1"/>
  <c r="AC257" s="1"/>
  <c r="AK257" s="1"/>
  <c r="AU257" s="1"/>
  <c r="AC258" s="1"/>
  <c r="AK258" s="1"/>
  <c r="AU258" s="1"/>
  <c r="AC259" s="1"/>
  <c r="AK259" s="1"/>
  <c r="AU259" s="1"/>
  <c r="AC260" s="1"/>
  <c r="AK260" s="1"/>
  <c r="AU260" s="1"/>
  <c r="AC261" s="1"/>
  <c r="AK261" s="1"/>
  <c r="AU261" s="1"/>
  <c r="AC262" s="1"/>
  <c r="AK262" s="1"/>
  <c r="AU262" s="1"/>
  <c r="AC263" s="1"/>
  <c r="AK263" s="1"/>
  <c r="AU263" s="1"/>
  <c r="AC264" s="1"/>
  <c r="AK264" s="1"/>
  <c r="AU264" s="1"/>
  <c r="H272" i="12" s="1"/>
  <c r="AC272" i="13" s="1"/>
  <c r="F16" i="16" s="1"/>
  <c r="CU131" i="13"/>
  <c r="J58" i="15"/>
  <c r="R58"/>
  <c r="CV132" i="13"/>
  <c r="J18" i="15"/>
  <c r="BV131" i="13"/>
  <c r="CB131"/>
  <c r="P18" i="15"/>
  <c r="W131" i="13"/>
  <c r="F19" i="8" s="1"/>
  <c r="L17" i="4"/>
  <c r="BB17" s="1"/>
  <c r="V131" i="13"/>
  <c r="E19" i="8" s="1"/>
  <c r="K17" i="4"/>
  <c r="BA17" s="1"/>
  <c r="CY132" i="13" l="1"/>
  <c r="M59" i="15"/>
  <c r="CP132" i="13"/>
  <c r="L58" i="15"/>
  <c r="L18"/>
  <c r="BQ132" i="13"/>
  <c r="R18" i="15"/>
  <c r="BW132" i="13"/>
  <c r="E132"/>
  <c r="V17" i="4"/>
  <c r="BL17" s="1"/>
  <c r="D132" i="13"/>
  <c r="U17" i="4"/>
  <c r="BK17" s="1"/>
  <c r="BZ132" i="13" l="1"/>
  <c r="M19" i="15"/>
  <c r="P59"/>
  <c r="DA132" i="13"/>
  <c r="BT132"/>
  <c r="G19" i="15"/>
  <c r="CS132" i="13"/>
  <c r="G59" i="15"/>
  <c r="M132" i="13"/>
  <c r="D18" i="4"/>
  <c r="AT18" s="1"/>
  <c r="L132" i="13"/>
  <c r="C18" i="4"/>
  <c r="AS18" s="1"/>
  <c r="BV132" i="13" l="1"/>
  <c r="J19" i="15"/>
  <c r="P19"/>
  <c r="CB132" i="13"/>
  <c r="J59" i="15"/>
  <c r="CU132" i="13"/>
  <c r="R59" i="15"/>
  <c r="CV133" i="13"/>
  <c r="W132"/>
  <c r="F20" i="8" s="1"/>
  <c r="L18" i="4"/>
  <c r="BB18" s="1"/>
  <c r="V132" i="13"/>
  <c r="E20" i="8" s="1"/>
  <c r="K18" i="4"/>
  <c r="BA18" s="1"/>
  <c r="L19" i="15" l="1"/>
  <c r="BQ133" i="13"/>
  <c r="L59" i="15"/>
  <c r="CP133" i="13"/>
  <c r="CY133"/>
  <c r="M60" i="15"/>
  <c r="R19"/>
  <c r="BW133" i="13"/>
  <c r="E133"/>
  <c r="V18" i="4"/>
  <c r="BL18" s="1"/>
  <c r="D133" i="13"/>
  <c r="U18" i="4"/>
  <c r="BK18" s="1"/>
  <c r="P60" i="15" l="1"/>
  <c r="DA133" i="13"/>
  <c r="BT133"/>
  <c r="G20" i="15"/>
  <c r="BZ133" i="13"/>
  <c r="M20" i="15"/>
  <c r="CS133" i="13"/>
  <c r="G60" i="15"/>
  <c r="M133" i="13"/>
  <c r="D19" i="4"/>
  <c r="AT19" s="1"/>
  <c r="L133" i="13"/>
  <c r="C19" i="4"/>
  <c r="AS19" s="1"/>
  <c r="P20" i="15" l="1"/>
  <c r="CB133" i="13"/>
  <c r="R60" i="15"/>
  <c r="CV134" i="13"/>
  <c r="CU133"/>
  <c r="J60" i="15"/>
  <c r="BV133" i="13"/>
  <c r="J20" i="15"/>
  <c r="W133" i="13"/>
  <c r="F21" i="8" s="1"/>
  <c r="L19" i="4"/>
  <c r="BB19" s="1"/>
  <c r="V133" i="13"/>
  <c r="E21" i="8" s="1"/>
  <c r="K19" i="4"/>
  <c r="BA19" s="1"/>
  <c r="L60" i="15" l="1"/>
  <c r="CP134" i="13"/>
  <c r="R20" i="15"/>
  <c r="BW134" i="13"/>
  <c r="L20" i="15"/>
  <c r="BQ134" i="13"/>
  <c r="CY134"/>
  <c r="M61" i="15"/>
  <c r="E134" i="13"/>
  <c r="V19" i="4"/>
  <c r="BL19" s="1"/>
  <c r="D134" i="13"/>
  <c r="U19" i="4"/>
  <c r="BK19" s="1"/>
  <c r="BT134" i="13" l="1"/>
  <c r="G21" i="15"/>
  <c r="CS134" i="13"/>
  <c r="G61" i="15"/>
  <c r="P61"/>
  <c r="DA134" i="13"/>
  <c r="BZ134"/>
  <c r="M21" i="15"/>
  <c r="M134" i="13"/>
  <c r="D20" i="4"/>
  <c r="AT20" s="1"/>
  <c r="L134" i="13"/>
  <c r="C20" i="4"/>
  <c r="AS20" s="1"/>
  <c r="J21" i="15" l="1"/>
  <c r="BV134" i="13"/>
  <c r="R61" i="15"/>
  <c r="CV135" i="13"/>
  <c r="P21" i="15"/>
  <c r="CB134" i="13"/>
  <c r="CU134"/>
  <c r="J61" i="15"/>
  <c r="W134" i="13"/>
  <c r="F22" i="8" s="1"/>
  <c r="L20" i="4"/>
  <c r="BB20" s="1"/>
  <c r="V134" i="13"/>
  <c r="E22" i="8" s="1"/>
  <c r="K20" i="4"/>
  <c r="BA20" s="1"/>
  <c r="R21" i="15" l="1"/>
  <c r="BW135" i="13"/>
  <c r="L21" i="15"/>
  <c r="BQ135" i="13"/>
  <c r="L61" i="15"/>
  <c r="CP135" i="13"/>
  <c r="CY135"/>
  <c r="M62" i="15"/>
  <c r="E135" i="13"/>
  <c r="V20" i="4"/>
  <c r="BL20" s="1"/>
  <c r="D135" i="13"/>
  <c r="U20" i="4"/>
  <c r="BK20" s="1"/>
  <c r="CS135" i="13" l="1"/>
  <c r="G62" i="15"/>
  <c r="BZ135" i="13"/>
  <c r="M22" i="15"/>
  <c r="P62"/>
  <c r="DA135" i="13"/>
  <c r="BT135"/>
  <c r="G22" i="15"/>
  <c r="M135" i="13"/>
  <c r="D21" i="4"/>
  <c r="AT21" s="1"/>
  <c r="L135" i="13"/>
  <c r="C21" i="4"/>
  <c r="AS21" s="1"/>
  <c r="CU135" i="13" l="1"/>
  <c r="J62" i="15"/>
  <c r="R62"/>
  <c r="CV136" i="13"/>
  <c r="J22" i="15"/>
  <c r="BV135" i="13"/>
  <c r="CB135"/>
  <c r="P22" i="15"/>
  <c r="W135" i="13"/>
  <c r="F23" i="8" s="1"/>
  <c r="L21" i="4"/>
  <c r="BB21" s="1"/>
  <c r="V135" i="13"/>
  <c r="E23" i="8" s="1"/>
  <c r="K21" i="4"/>
  <c r="BA21" s="1"/>
  <c r="L62" i="15" l="1"/>
  <c r="CP136" i="13"/>
  <c r="L22" i="15"/>
  <c r="BQ136" i="13"/>
  <c r="R22" i="15"/>
  <c r="BW136" i="13"/>
  <c r="CY136"/>
  <c r="M63" i="15"/>
  <c r="D136" i="13"/>
  <c r="U21" i="4"/>
  <c r="BK21" s="1"/>
  <c r="E136" i="13"/>
  <c r="V21" i="4"/>
  <c r="BL21" s="1"/>
  <c r="BZ136" i="13" l="1"/>
  <c r="M23" i="15"/>
  <c r="G63"/>
  <c r="CS136" i="13"/>
  <c r="P63" i="15"/>
  <c r="DA136" i="13"/>
  <c r="G23" i="15"/>
  <c r="BT136" i="13"/>
  <c r="M136"/>
  <c r="D22" i="4"/>
  <c r="AT22" s="1"/>
  <c r="L136" i="13"/>
  <c r="C22" i="4"/>
  <c r="AS22" s="1"/>
  <c r="P23" i="15" l="1"/>
  <c r="CB136" i="13"/>
  <c r="R63" i="15"/>
  <c r="CV137" i="13"/>
  <c r="BV136"/>
  <c r="J23" i="15"/>
  <c r="J63"/>
  <c r="CU136" i="13"/>
  <c r="W136"/>
  <c r="F24" i="8" s="1"/>
  <c r="L22" i="4"/>
  <c r="BB22" s="1"/>
  <c r="V136" i="13"/>
  <c r="E24" i="8" s="1"/>
  <c r="K22" i="4"/>
  <c r="BA22" s="1"/>
  <c r="L23" i="15" l="1"/>
  <c r="BQ137" i="13"/>
  <c r="R23" i="15"/>
  <c r="BW137" i="13"/>
  <c r="L63" i="15"/>
  <c r="CP137" i="13"/>
  <c r="CY137"/>
  <c r="M64" i="15"/>
  <c r="E137" i="13"/>
  <c r="V22" i="4"/>
  <c r="BL22" s="1"/>
  <c r="D137" i="13"/>
  <c r="U22" i="4"/>
  <c r="BK22" s="1"/>
  <c r="CS137" i="13" l="1"/>
  <c r="G64" i="15"/>
  <c r="BT137" i="13"/>
  <c r="G24" i="15"/>
  <c r="DA137" i="13"/>
  <c r="P64" i="15"/>
  <c r="BZ137" i="13"/>
  <c r="M24" i="15"/>
  <c r="M137" i="13"/>
  <c r="D23" i="4"/>
  <c r="AT23" s="1"/>
  <c r="L137" i="13"/>
  <c r="C23" i="4"/>
  <c r="AS23" s="1"/>
  <c r="R64" i="15" l="1"/>
  <c r="CV138" i="13"/>
  <c r="J64" i="15"/>
  <c r="CU137" i="13"/>
  <c r="P24" i="15"/>
  <c r="CB137" i="13"/>
  <c r="J24" i="15"/>
  <c r="BV137" i="13"/>
  <c r="W137"/>
  <c r="F25" i="8" s="1"/>
  <c r="L23" i="4"/>
  <c r="BB23" s="1"/>
  <c r="V137" i="13"/>
  <c r="E25" i="8" s="1"/>
  <c r="K23" i="4"/>
  <c r="BA23" s="1"/>
  <c r="R24" i="15" l="1"/>
  <c r="BW138" i="13"/>
  <c r="CY138"/>
  <c r="M65" i="15"/>
  <c r="L24"/>
  <c r="BQ138" i="13"/>
  <c r="L64" i="15"/>
  <c r="CP138" i="13"/>
  <c r="E138"/>
  <c r="V23" i="4"/>
  <c r="BL23" s="1"/>
  <c r="D138" i="13"/>
  <c r="U23" i="4"/>
  <c r="BK23" s="1"/>
  <c r="BT138" i="13" l="1"/>
  <c r="G25" i="15"/>
  <c r="M25"/>
  <c r="BZ138" i="13"/>
  <c r="P65" i="15"/>
  <c r="DA138" i="13"/>
  <c r="CS138"/>
  <c r="G65" i="15"/>
  <c r="M138" i="13"/>
  <c r="D24" i="4"/>
  <c r="AT24" s="1"/>
  <c r="L138" i="13"/>
  <c r="C24" i="4"/>
  <c r="AS24" s="1"/>
  <c r="J25" i="15" l="1"/>
  <c r="BV138" i="13"/>
  <c r="CV139"/>
  <c r="R65" i="15"/>
  <c r="J65"/>
  <c r="CU138" i="13"/>
  <c r="P25" i="15"/>
  <c r="CB138" i="13"/>
  <c r="W138"/>
  <c r="F26" i="8" s="1"/>
  <c r="L24" i="4"/>
  <c r="BB24" s="1"/>
  <c r="V138" i="13"/>
  <c r="E26" i="8" s="1"/>
  <c r="K24" i="4"/>
  <c r="BA24" s="1"/>
  <c r="CP139" i="13" l="1"/>
  <c r="L65" i="15"/>
  <c r="BQ139" i="13"/>
  <c r="L25" i="15"/>
  <c r="CY139" i="13"/>
  <c r="M66" i="15"/>
  <c r="R25"/>
  <c r="BW139" i="13"/>
  <c r="E139"/>
  <c r="V24" i="4"/>
  <c r="BL24" s="1"/>
  <c r="D139" i="13"/>
  <c r="U24" i="4"/>
  <c r="BK24" s="1"/>
  <c r="DA139" i="13" l="1"/>
  <c r="P66" i="15"/>
  <c r="G66"/>
  <c r="CS139" i="13"/>
  <c r="G26" i="15"/>
  <c r="BT139" i="13"/>
  <c r="M26" i="15"/>
  <c r="BZ139" i="13"/>
  <c r="M139"/>
  <c r="D25" i="4"/>
  <c r="AT25" s="1"/>
  <c r="L139" i="13"/>
  <c r="C25" i="4"/>
  <c r="AS25" s="1"/>
  <c r="R66" i="15" l="1"/>
  <c r="CV140" i="13"/>
  <c r="BV139"/>
  <c r="J26" i="15"/>
  <c r="P26"/>
  <c r="CB139" i="13"/>
  <c r="CU139"/>
  <c r="J66" i="15"/>
  <c r="W139" i="13"/>
  <c r="F27" i="8" s="1"/>
  <c r="L25" i="4"/>
  <c r="BB25" s="1"/>
  <c r="V139" i="13"/>
  <c r="E27" i="8" s="1"/>
  <c r="K25" i="4"/>
  <c r="BA25" s="1"/>
  <c r="AF310" i="3"/>
  <c r="R26" i="15" l="1"/>
  <c r="BW140" i="13"/>
  <c r="CY140"/>
  <c r="M67" i="15"/>
  <c r="L66"/>
  <c r="CP140" i="13"/>
  <c r="L26" i="15"/>
  <c r="BQ140" i="13"/>
  <c r="E140"/>
  <c r="V25" i="4"/>
  <c r="BL25" s="1"/>
  <c r="D140" i="13"/>
  <c r="U25" i="4"/>
  <c r="BK25" s="1"/>
  <c r="B314" i="3"/>
  <c r="CS140" i="13" l="1"/>
  <c r="G67" i="15"/>
  <c r="M27"/>
  <c r="BZ140" i="13"/>
  <c r="CK272"/>
  <c r="BL272"/>
  <c r="P67" i="15"/>
  <c r="DA140" i="13"/>
  <c r="BT140"/>
  <c r="G27" i="15"/>
  <c r="M140" i="13"/>
  <c r="D26" i="4"/>
  <c r="AT26" s="1"/>
  <c r="L140" i="13"/>
  <c r="C26" i="4"/>
  <c r="AS26" s="1"/>
  <c r="B315" i="3"/>
  <c r="C272" i="13"/>
  <c r="AB272"/>
  <c r="V314" i="3"/>
  <c r="U314" s="1"/>
  <c r="D314" s="1"/>
  <c r="C314" l="1"/>
  <c r="BE272" i="13" s="1"/>
  <c r="BF272" s="1"/>
  <c r="E314" i="3"/>
  <c r="R67" i="15"/>
  <c r="CV141" i="13"/>
  <c r="P27" i="15"/>
  <c r="CB140" i="13"/>
  <c r="BV140"/>
  <c r="J27" i="15"/>
  <c r="CQ272" i="13"/>
  <c r="CX272"/>
  <c r="CW272"/>
  <c r="DE272"/>
  <c r="DC272"/>
  <c r="CR272"/>
  <c r="CU140"/>
  <c r="J67" i="15"/>
  <c r="BB272" i="13"/>
  <c r="BD272" s="1"/>
  <c r="BG272" s="1"/>
  <c r="CL272"/>
  <c r="BM272"/>
  <c r="CD272"/>
  <c r="CE272" s="1"/>
  <c r="CG272" s="1"/>
  <c r="CC273" s="1"/>
  <c r="BS272"/>
  <c r="CF272"/>
  <c r="BX272"/>
  <c r="BR272"/>
  <c r="BY272"/>
  <c r="CK273"/>
  <c r="BL273"/>
  <c r="W140"/>
  <c r="F28" i="8" s="1"/>
  <c r="L26" i="4"/>
  <c r="BB26" s="1"/>
  <c r="V140" i="13"/>
  <c r="E28" i="8" s="1"/>
  <c r="K26" i="4"/>
  <c r="BA26" s="1"/>
  <c r="B316" i="3"/>
  <c r="AB273" i="13"/>
  <c r="C273"/>
  <c r="BC272"/>
  <c r="H272"/>
  <c r="I272"/>
  <c r="J272"/>
  <c r="F272"/>
  <c r="K272"/>
  <c r="G272"/>
  <c r="AJ272"/>
  <c r="AF272"/>
  <c r="AG272"/>
  <c r="AH272"/>
  <c r="AI272"/>
  <c r="AE272"/>
  <c r="V315" i="3"/>
  <c r="U315" s="1"/>
  <c r="D315" s="1"/>
  <c r="C315" l="1"/>
  <c r="BE273" i="13" s="1"/>
  <c r="BF273" s="1"/>
  <c r="E315" i="3"/>
  <c r="BO272" i="13"/>
  <c r="CM272"/>
  <c r="CN272"/>
  <c r="BN272"/>
  <c r="BX273"/>
  <c r="CF273"/>
  <c r="BS273"/>
  <c r="BR273"/>
  <c r="BY273"/>
  <c r="CD273"/>
  <c r="L67" i="15"/>
  <c r="CP141" i="13"/>
  <c r="BQ141"/>
  <c r="L27" i="15"/>
  <c r="CY141" i="13"/>
  <c r="M68" i="15"/>
  <c r="CK274" i="13"/>
  <c r="BL274"/>
  <c r="DD272"/>
  <c r="DF272" s="1"/>
  <c r="DB273" s="1"/>
  <c r="CE273"/>
  <c r="CG273" s="1"/>
  <c r="CC274" s="1"/>
  <c r="BB273"/>
  <c r="BD273" s="1"/>
  <c r="BM273"/>
  <c r="CL273"/>
  <c r="CW273"/>
  <c r="DE273"/>
  <c r="CQ273"/>
  <c r="CX273"/>
  <c r="DC273"/>
  <c r="CR273"/>
  <c r="BW141"/>
  <c r="R27" i="15"/>
  <c r="E141" i="13"/>
  <c r="V26" i="4"/>
  <c r="BL26" s="1"/>
  <c r="D141" i="13"/>
  <c r="U26" i="4"/>
  <c r="BK26" s="1"/>
  <c r="BC273" i="13"/>
  <c r="B317" i="3"/>
  <c r="AB274" i="13"/>
  <c r="C274"/>
  <c r="U272"/>
  <c r="T272"/>
  <c r="AT272"/>
  <c r="AS272"/>
  <c r="AG273"/>
  <c r="AI273"/>
  <c r="AH273"/>
  <c r="AE273"/>
  <c r="AJ273"/>
  <c r="AF273"/>
  <c r="AK272"/>
  <c r="AL272"/>
  <c r="Y272"/>
  <c r="X272" s="1"/>
  <c r="AX272"/>
  <c r="AW272" s="1"/>
  <c r="I273"/>
  <c r="H273"/>
  <c r="G273"/>
  <c r="K273"/>
  <c r="F273"/>
  <c r="J273"/>
  <c r="V316" i="3"/>
  <c r="U316" s="1"/>
  <c r="D316" s="1"/>
  <c r="BG273" i="13" l="1"/>
  <c r="T273" s="1"/>
  <c r="C316" i="3"/>
  <c r="BE274" i="13" s="1"/>
  <c r="BF274" s="1"/>
  <c r="E316" i="3"/>
  <c r="BP272" i="13"/>
  <c r="BN273"/>
  <c r="CN273"/>
  <c r="CM273"/>
  <c r="BO273"/>
  <c r="CO272"/>
  <c r="DD273"/>
  <c r="BB274"/>
  <c r="BC274" s="1"/>
  <c r="CL274"/>
  <c r="BM274"/>
  <c r="CD274"/>
  <c r="CF274"/>
  <c r="BY274"/>
  <c r="BS274"/>
  <c r="BX274"/>
  <c r="BR274"/>
  <c r="BT141"/>
  <c r="G28" i="15"/>
  <c r="CK275" i="13"/>
  <c r="BL275"/>
  <c r="BZ141"/>
  <c r="M28" i="15"/>
  <c r="DF273" i="13"/>
  <c r="DB274" s="1"/>
  <c r="DC274"/>
  <c r="DE274"/>
  <c r="CX274"/>
  <c r="CQ274"/>
  <c r="CR274"/>
  <c r="CW274"/>
  <c r="P68" i="15"/>
  <c r="DA141" i="13"/>
  <c r="CS141"/>
  <c r="G68" i="15"/>
  <c r="CE274" i="13"/>
  <c r="CG274" s="1"/>
  <c r="CC275" s="1"/>
  <c r="AV272"/>
  <c r="AD273" s="1"/>
  <c r="AL273" s="1"/>
  <c r="M141"/>
  <c r="D27" i="4"/>
  <c r="AT27" s="1"/>
  <c r="L141" i="13"/>
  <c r="C27" i="4"/>
  <c r="AS27" s="1"/>
  <c r="AU272" i="13"/>
  <c r="AC273" s="1"/>
  <c r="AK273" s="1"/>
  <c r="B318" i="3"/>
  <c r="C275" i="13"/>
  <c r="AB275"/>
  <c r="AT273"/>
  <c r="AS273"/>
  <c r="AE274"/>
  <c r="AG274"/>
  <c r="AI274"/>
  <c r="AH274"/>
  <c r="AJ274"/>
  <c r="AF274"/>
  <c r="AX273"/>
  <c r="AW273" s="1"/>
  <c r="Y273"/>
  <c r="X273" s="1"/>
  <c r="BD274"/>
  <c r="BG274" s="1"/>
  <c r="G274"/>
  <c r="K274"/>
  <c r="F274"/>
  <c r="J274"/>
  <c r="I274"/>
  <c r="H274"/>
  <c r="V317" i="3"/>
  <c r="U317" s="1"/>
  <c r="D317" s="1"/>
  <c r="U273" i="13" l="1"/>
  <c r="CO273"/>
  <c r="CT273" s="1"/>
  <c r="BP273"/>
  <c r="C317" i="3"/>
  <c r="BE275" i="13" s="1"/>
  <c r="BF275" s="1"/>
  <c r="E317" i="3"/>
  <c r="CA273" i="13"/>
  <c r="BU273"/>
  <c r="CM274"/>
  <c r="BO274"/>
  <c r="BN274"/>
  <c r="CN274"/>
  <c r="CZ272"/>
  <c r="CT272"/>
  <c r="CZ273"/>
  <c r="BU272"/>
  <c r="CA272"/>
  <c r="CK276"/>
  <c r="BL276"/>
  <c r="CW275"/>
  <c r="CX275"/>
  <c r="DE275"/>
  <c r="CQ275"/>
  <c r="CR275"/>
  <c r="DC275"/>
  <c r="BX275"/>
  <c r="BR275"/>
  <c r="BY275"/>
  <c r="CD275"/>
  <c r="CE275" s="1"/>
  <c r="CF275"/>
  <c r="BS275"/>
  <c r="R68" i="15"/>
  <c r="CV142" i="13"/>
  <c r="P28" i="15"/>
  <c r="CB141" i="13"/>
  <c r="BV141"/>
  <c r="J28" i="15"/>
  <c r="DD274" i="13"/>
  <c r="DF274" s="1"/>
  <c r="DB275" s="1"/>
  <c r="BB275"/>
  <c r="BD275" s="1"/>
  <c r="CL275"/>
  <c r="BM275"/>
  <c r="CU141"/>
  <c r="J68" i="15"/>
  <c r="AV273" i="13"/>
  <c r="AD274" s="1"/>
  <c r="AL274" s="1"/>
  <c r="AU273"/>
  <c r="AC274" s="1"/>
  <c r="AK274" s="1"/>
  <c r="W141"/>
  <c r="F29" i="8" s="1"/>
  <c r="L27" i="4"/>
  <c r="BB27" s="1"/>
  <c r="V141" i="13"/>
  <c r="E29" i="8" s="1"/>
  <c r="K27" i="4"/>
  <c r="BA27" s="1"/>
  <c r="BC275" i="13"/>
  <c r="AX274"/>
  <c r="AW274" s="1"/>
  <c r="Y274"/>
  <c r="X274" s="1"/>
  <c r="B319" i="3"/>
  <c r="Y276" i="13"/>
  <c r="X276" s="1"/>
  <c r="AX276"/>
  <c r="AW276" s="1"/>
  <c r="AB276"/>
  <c r="C276"/>
  <c r="I275"/>
  <c r="H275"/>
  <c r="G275"/>
  <c r="K275"/>
  <c r="F275"/>
  <c r="J275"/>
  <c r="U274"/>
  <c r="AT274"/>
  <c r="AS274"/>
  <c r="T274"/>
  <c r="AH275"/>
  <c r="AI275"/>
  <c r="AJ275"/>
  <c r="AE275"/>
  <c r="AG275"/>
  <c r="AF275"/>
  <c r="V318" i="3"/>
  <c r="U318" s="1"/>
  <c r="D318" s="1"/>
  <c r="BG275" i="13" l="1"/>
  <c r="T275" s="1"/>
  <c r="T303" s="1"/>
  <c r="BP274"/>
  <c r="BN275"/>
  <c r="CN275"/>
  <c r="CN303" s="1"/>
  <c r="CM275"/>
  <c r="BO275"/>
  <c r="CO274"/>
  <c r="BO303"/>
  <c r="CG275"/>
  <c r="CC276" s="1"/>
  <c r="DD275"/>
  <c r="DF275" s="1"/>
  <c r="DB276" s="1"/>
  <c r="M69" i="15"/>
  <c r="CY142" i="13"/>
  <c r="CK277"/>
  <c r="BL277"/>
  <c r="DC276"/>
  <c r="DE276"/>
  <c r="CX276"/>
  <c r="CQ276"/>
  <c r="CW276"/>
  <c r="CR276"/>
  <c r="BB276"/>
  <c r="BC276" s="1"/>
  <c r="BM276"/>
  <c r="CL276"/>
  <c r="L68" i="15"/>
  <c r="CP142" i="13"/>
  <c r="R28" i="15"/>
  <c r="BW142" i="13"/>
  <c r="CD276"/>
  <c r="BX276"/>
  <c r="BR276"/>
  <c r="CF276"/>
  <c r="BY276"/>
  <c r="BS276"/>
  <c r="BQ142"/>
  <c r="L28" i="15"/>
  <c r="AV274" i="13"/>
  <c r="AD275" s="1"/>
  <c r="AL275" s="1"/>
  <c r="E142"/>
  <c r="V27" i="4"/>
  <c r="BL27" s="1"/>
  <c r="D142" i="13"/>
  <c r="U27" i="4"/>
  <c r="BK27" s="1"/>
  <c r="BD276" i="13"/>
  <c r="BG276" s="1"/>
  <c r="U276" s="1"/>
  <c r="AE276"/>
  <c r="AG276"/>
  <c r="AH276"/>
  <c r="AI276"/>
  <c r="AJ276"/>
  <c r="AF276"/>
  <c r="G276"/>
  <c r="K276"/>
  <c r="F276"/>
  <c r="J276"/>
  <c r="I276"/>
  <c r="H276"/>
  <c r="B320" i="3"/>
  <c r="AX277" i="13"/>
  <c r="AW277" s="1"/>
  <c r="AB277"/>
  <c r="C277"/>
  <c r="Y277"/>
  <c r="X277" s="1"/>
  <c r="U275"/>
  <c r="AU274"/>
  <c r="AC275" s="1"/>
  <c r="AK275" s="1"/>
  <c r="Y275"/>
  <c r="X275" s="1"/>
  <c r="AX275"/>
  <c r="AW275" s="1"/>
  <c r="V319" i="3"/>
  <c r="U319" s="1"/>
  <c r="D319" s="1"/>
  <c r="AS275" i="13" l="1"/>
  <c r="AT275"/>
  <c r="AT303" s="1"/>
  <c r="CE276"/>
  <c r="CO275"/>
  <c r="CM303"/>
  <c r="CA274"/>
  <c r="BU274"/>
  <c r="CZ274"/>
  <c r="CT274"/>
  <c r="CO303"/>
  <c r="AC41" i="16" s="1"/>
  <c r="AC46" s="1"/>
  <c r="BP275" i="13"/>
  <c r="BN303"/>
  <c r="CG276"/>
  <c r="CC277" s="1"/>
  <c r="BB277"/>
  <c r="CL277"/>
  <c r="BM277"/>
  <c r="CK278"/>
  <c r="BL278"/>
  <c r="CF277"/>
  <c r="BR277"/>
  <c r="BX277"/>
  <c r="BY277"/>
  <c r="BS277"/>
  <c r="CD277"/>
  <c r="AH32" i="10"/>
  <c r="AH33" s="1"/>
  <c r="AH34" s="1"/>
  <c r="AH35" s="1"/>
  <c r="AH36" s="1"/>
  <c r="X16" i="16"/>
  <c r="X21" s="1"/>
  <c r="CS142" i="13"/>
  <c r="G69" i="15"/>
  <c r="DA142" i="13"/>
  <c r="P69" i="15"/>
  <c r="AK32" i="10"/>
  <c r="AK33" s="1"/>
  <c r="AK34" s="1"/>
  <c r="AK35" s="1"/>
  <c r="AK36" s="1"/>
  <c r="AA16" i="16"/>
  <c r="AA21" s="1"/>
  <c r="BT142" i="13"/>
  <c r="G29" i="15"/>
  <c r="BZ142" i="13"/>
  <c r="M29" i="15"/>
  <c r="DC277" i="13"/>
  <c r="DE277"/>
  <c r="CR277"/>
  <c r="CW277"/>
  <c r="CQ277"/>
  <c r="CX277"/>
  <c r="DD276"/>
  <c r="DF276" s="1"/>
  <c r="DB277" s="1"/>
  <c r="M142"/>
  <c r="D28" i="4"/>
  <c r="AT28" s="1"/>
  <c r="AV275" i="13"/>
  <c r="AD276" s="1"/>
  <c r="AL276" s="1"/>
  <c r="AV276" s="1"/>
  <c r="AD277" s="1"/>
  <c r="L142"/>
  <c r="C28" i="4"/>
  <c r="AS28" s="1"/>
  <c r="AU275" i="13"/>
  <c r="AC276" s="1"/>
  <c r="AK276" s="1"/>
  <c r="AU276" s="1"/>
  <c r="AC277" s="1"/>
  <c r="AG277"/>
  <c r="AH277"/>
  <c r="AI277"/>
  <c r="AJ277"/>
  <c r="AE277"/>
  <c r="AF277"/>
  <c r="BD277"/>
  <c r="BG277" s="1"/>
  <c r="AS277" s="1"/>
  <c r="AS303" s="1"/>
  <c r="BC277"/>
  <c r="I277"/>
  <c r="H277"/>
  <c r="G277"/>
  <c r="K277"/>
  <c r="F277"/>
  <c r="J277"/>
  <c r="B321" i="3"/>
  <c r="AX278" i="13"/>
  <c r="AW278" s="1"/>
  <c r="AB278"/>
  <c r="C278"/>
  <c r="Y278"/>
  <c r="X278" s="1"/>
  <c r="V320" i="3"/>
  <c r="U320" s="1"/>
  <c r="D320" s="1"/>
  <c r="CE277" i="13" l="1"/>
  <c r="CA275"/>
  <c r="CA303" s="1"/>
  <c r="BU275"/>
  <c r="BU303" s="1"/>
  <c r="CZ275"/>
  <c r="CZ303" s="1"/>
  <c r="CT275"/>
  <c r="BP303"/>
  <c r="AB41" i="16" s="1"/>
  <c r="CT303" i="13"/>
  <c r="CG277"/>
  <c r="CC278" s="1"/>
  <c r="AJ32" i="10"/>
  <c r="AJ33" s="1"/>
  <c r="AJ34" s="1"/>
  <c r="AJ35" s="1"/>
  <c r="AJ36" s="1"/>
  <c r="Z16" i="16"/>
  <c r="Z21" s="1"/>
  <c r="H25" i="17" s="1"/>
  <c r="BB278" i="13"/>
  <c r="CL278"/>
  <c r="BM278"/>
  <c r="CU142"/>
  <c r="J69" i="15"/>
  <c r="DC278" i="13"/>
  <c r="CX278"/>
  <c r="CQ278"/>
  <c r="DE278"/>
  <c r="CR278"/>
  <c r="CW278"/>
  <c r="CK279"/>
  <c r="BL279"/>
  <c r="P29" i="15"/>
  <c r="CB142" i="13"/>
  <c r="CD278"/>
  <c r="CE278" s="1"/>
  <c r="BR278"/>
  <c r="BS278"/>
  <c r="BY278"/>
  <c r="CF278"/>
  <c r="BX278"/>
  <c r="DD277"/>
  <c r="DF277" s="1"/>
  <c r="DB278" s="1"/>
  <c r="DD278" s="1"/>
  <c r="R69" i="15"/>
  <c r="CV143" i="13"/>
  <c r="BV142"/>
  <c r="J29" i="15"/>
  <c r="AK277" i="13"/>
  <c r="AU277" s="1"/>
  <c r="AC278" s="1"/>
  <c r="W142"/>
  <c r="F30" i="8" s="1"/>
  <c r="L28" i="4"/>
  <c r="BB28" s="1"/>
  <c r="V142" i="13"/>
  <c r="E30" i="8" s="1"/>
  <c r="K28" i="4"/>
  <c r="BA28" s="1"/>
  <c r="AL277" i="13"/>
  <c r="AV277" s="1"/>
  <c r="AD278" s="1"/>
  <c r="B322" i="3"/>
  <c r="C279" i="13"/>
  <c r="Y279"/>
  <c r="X279" s="1"/>
  <c r="AX279"/>
  <c r="AW279" s="1"/>
  <c r="AB279"/>
  <c r="BD278"/>
  <c r="BG278" s="1"/>
  <c r="U278" s="1"/>
  <c r="U303" s="1"/>
  <c r="BC278"/>
  <c r="AI278"/>
  <c r="AJ278"/>
  <c r="AE278"/>
  <c r="AG278"/>
  <c r="AH278"/>
  <c r="AF278"/>
  <c r="G278"/>
  <c r="K278"/>
  <c r="F278"/>
  <c r="J278"/>
  <c r="I278"/>
  <c r="H278"/>
  <c r="V321" i="3"/>
  <c r="U321" s="1"/>
  <c r="D321" s="1"/>
  <c r="U41" i="16" l="1"/>
  <c r="U46" s="1"/>
  <c r="AM32" i="10"/>
  <c r="AM33" s="1"/>
  <c r="AM34" s="1"/>
  <c r="AM35" s="1"/>
  <c r="AM36" s="1"/>
  <c r="AO32"/>
  <c r="AO33" s="1"/>
  <c r="AO34" s="1"/>
  <c r="AO35" s="1"/>
  <c r="AO36" s="1"/>
  <c r="W41" i="16"/>
  <c r="W46" s="1"/>
  <c r="T41"/>
  <c r="T46" s="1"/>
  <c r="AL32" i="10"/>
  <c r="AL33" s="1"/>
  <c r="AL34" s="1"/>
  <c r="AL35" s="1"/>
  <c r="AL36" s="1"/>
  <c r="AD41" i="16"/>
  <c r="AD46" s="1"/>
  <c r="AB46"/>
  <c r="DF278" i="13"/>
  <c r="DB279" s="1"/>
  <c r="AN32" i="10"/>
  <c r="AN33" s="1"/>
  <c r="AN34" s="1"/>
  <c r="AN35" s="1"/>
  <c r="AN36" s="1"/>
  <c r="V41" i="16"/>
  <c r="V46" s="1"/>
  <c r="CG278" i="13"/>
  <c r="CC279" s="1"/>
  <c r="BY279"/>
  <c r="BR279"/>
  <c r="BS279"/>
  <c r="BX279"/>
  <c r="CF279"/>
  <c r="CD279"/>
  <c r="L29" i="15"/>
  <c r="BQ143" i="13"/>
  <c r="BB279"/>
  <c r="BC279" s="1"/>
  <c r="CL279"/>
  <c r="BM279"/>
  <c r="CK280"/>
  <c r="BL280"/>
  <c r="BW143"/>
  <c r="R29" i="15"/>
  <c r="AI32" i="10"/>
  <c r="AI33" s="1"/>
  <c r="AI34" s="1"/>
  <c r="AI35" s="1"/>
  <c r="AI36" s="1"/>
  <c r="Y16" i="16"/>
  <c r="Y21" s="1"/>
  <c r="H26" i="17" s="1"/>
  <c r="H27" s="1"/>
  <c r="CY143" i="13"/>
  <c r="M70" i="15"/>
  <c r="CX279" i="13"/>
  <c r="CW279"/>
  <c r="DE279"/>
  <c r="CR279"/>
  <c r="DC279"/>
  <c r="CQ279"/>
  <c r="L69" i="15"/>
  <c r="CP143" i="13"/>
  <c r="E143"/>
  <c r="V28" i="4"/>
  <c r="BL28" s="1"/>
  <c r="D143" i="13"/>
  <c r="U28" i="4"/>
  <c r="BK28" s="1"/>
  <c r="AL278" i="13"/>
  <c r="AV278" s="1"/>
  <c r="AD279" s="1"/>
  <c r="AE279"/>
  <c r="AG279"/>
  <c r="AH279"/>
  <c r="AI279"/>
  <c r="AJ279"/>
  <c r="AF279"/>
  <c r="B323" i="3"/>
  <c r="Y280" i="13"/>
  <c r="X280" s="1"/>
  <c r="AX280"/>
  <c r="AW280" s="1"/>
  <c r="AB280"/>
  <c r="C280"/>
  <c r="I279"/>
  <c r="H279"/>
  <c r="G279"/>
  <c r="K279"/>
  <c r="F279"/>
  <c r="J279"/>
  <c r="AK278"/>
  <c r="AU278" s="1"/>
  <c r="AC279" s="1"/>
  <c r="V322" i="3"/>
  <c r="U322" s="1"/>
  <c r="D322" s="1"/>
  <c r="BD279" i="13" l="1"/>
  <c r="BG279" s="1"/>
  <c r="H33" i="17"/>
  <c r="CE279" i="13"/>
  <c r="CG279" s="1"/>
  <c r="CC280" s="1"/>
  <c r="DD279"/>
  <c r="DF279" s="1"/>
  <c r="DB280" s="1"/>
  <c r="CD280"/>
  <c r="BS280"/>
  <c r="BX280"/>
  <c r="BR280"/>
  <c r="CF280"/>
  <c r="BY280"/>
  <c r="DA143"/>
  <c r="P70" i="15"/>
  <c r="BZ143" i="13"/>
  <c r="M30" i="15"/>
  <c r="BT143" i="13"/>
  <c r="G30" i="15"/>
  <c r="BB280" i="13"/>
  <c r="BM280"/>
  <c r="CL280"/>
  <c r="CS143"/>
  <c r="G70" i="15"/>
  <c r="CK281" i="13"/>
  <c r="BL281"/>
  <c r="DC280"/>
  <c r="DD280" s="1"/>
  <c r="DF280" s="1"/>
  <c r="DB281" s="1"/>
  <c r="CQ280"/>
  <c r="DE280"/>
  <c r="CX280"/>
  <c r="CR280"/>
  <c r="CW280"/>
  <c r="AL279"/>
  <c r="AV279" s="1"/>
  <c r="AD280" s="1"/>
  <c r="M143"/>
  <c r="D29" i="4"/>
  <c r="AT29" s="1"/>
  <c r="L143" i="13"/>
  <c r="C29" i="4"/>
  <c r="AS29" s="1"/>
  <c r="AI280" i="13"/>
  <c r="AJ280"/>
  <c r="AE280"/>
  <c r="AG280"/>
  <c r="AH280"/>
  <c r="AF280"/>
  <c r="G280"/>
  <c r="K280"/>
  <c r="F280"/>
  <c r="J280"/>
  <c r="I280"/>
  <c r="H280"/>
  <c r="B324" i="3"/>
  <c r="AX281" i="13"/>
  <c r="AW281" s="1"/>
  <c r="AB281"/>
  <c r="C281"/>
  <c r="Y281"/>
  <c r="X281" s="1"/>
  <c r="AK279"/>
  <c r="AU279" s="1"/>
  <c r="AC280" s="1"/>
  <c r="BD280"/>
  <c r="BG280" s="1"/>
  <c r="BC280"/>
  <c r="V323" i="3"/>
  <c r="U323" s="1"/>
  <c r="D323" s="1"/>
  <c r="CE280" i="13" l="1"/>
  <c r="CG280" s="1"/>
  <c r="CC281" s="1"/>
  <c r="CB143"/>
  <c r="P30" i="15"/>
  <c r="BB281" i="13"/>
  <c r="BC281" s="1"/>
  <c r="CL281"/>
  <c r="BM281"/>
  <c r="CK282"/>
  <c r="BL282"/>
  <c r="DC281"/>
  <c r="DD281" s="1"/>
  <c r="DE281"/>
  <c r="CR281"/>
  <c r="CW281"/>
  <c r="CQ281"/>
  <c r="CX281"/>
  <c r="CF281"/>
  <c r="CD281"/>
  <c r="BR281"/>
  <c r="BX281"/>
  <c r="BY281"/>
  <c r="BS281"/>
  <c r="J30" i="15"/>
  <c r="BV143" i="13"/>
  <c r="R70" i="15"/>
  <c r="CV144" i="13"/>
  <c r="J70" i="15"/>
  <c r="CU143" i="13"/>
  <c r="W143"/>
  <c r="F31" i="8" s="1"/>
  <c r="L29" i="4"/>
  <c r="BB29" s="1"/>
  <c r="V143" i="13"/>
  <c r="E31" i="8" s="1"/>
  <c r="K29" i="4"/>
  <c r="BA29" s="1"/>
  <c r="AL280" i="13"/>
  <c r="AV280" s="1"/>
  <c r="AD281" s="1"/>
  <c r="BD281"/>
  <c r="BG281" s="1"/>
  <c r="AE281"/>
  <c r="AG281"/>
  <c r="AI281"/>
  <c r="AJ281"/>
  <c r="AH281"/>
  <c r="AF281"/>
  <c r="AK280"/>
  <c r="AU280" s="1"/>
  <c r="AC281" s="1"/>
  <c r="I281"/>
  <c r="H281"/>
  <c r="G281"/>
  <c r="K281"/>
  <c r="F281"/>
  <c r="J281"/>
  <c r="B325" i="3"/>
  <c r="AX282" i="13"/>
  <c r="AW282" s="1"/>
  <c r="AB282"/>
  <c r="C282"/>
  <c r="Y282"/>
  <c r="X282" s="1"/>
  <c r="V324" i="3"/>
  <c r="U324" s="1"/>
  <c r="D324" s="1"/>
  <c r="CE281" i="13" l="1"/>
  <c r="CG281" s="1"/>
  <c r="CC282" s="1"/>
  <c r="DF281"/>
  <c r="DB282" s="1"/>
  <c r="BB282"/>
  <c r="CL282"/>
  <c r="BM282"/>
  <c r="L70" i="15"/>
  <c r="CP144" i="13"/>
  <c r="L30" i="15"/>
  <c r="BQ144" i="13"/>
  <c r="DC282"/>
  <c r="DD282" s="1"/>
  <c r="DE282"/>
  <c r="CX282"/>
  <c r="CQ282"/>
  <c r="CW282"/>
  <c r="CR282"/>
  <c r="CD282"/>
  <c r="BY282"/>
  <c r="CF282"/>
  <c r="BX282"/>
  <c r="BR282"/>
  <c r="BS282"/>
  <c r="CY144"/>
  <c r="M71" i="15"/>
  <c r="CK283" i="13"/>
  <c r="BL283"/>
  <c r="R30" i="15"/>
  <c r="BW144" i="13"/>
  <c r="E144"/>
  <c r="V29" i="4"/>
  <c r="BL29" s="1"/>
  <c r="D144" i="13"/>
  <c r="U29" i="4"/>
  <c r="BK29" s="1"/>
  <c r="AL281" i="13"/>
  <c r="AV281" s="1"/>
  <c r="AD282" s="1"/>
  <c r="BC282"/>
  <c r="BD282"/>
  <c r="BG282" s="1"/>
  <c r="AJ282"/>
  <c r="AE282"/>
  <c r="AG282"/>
  <c r="AI282"/>
  <c r="AH282"/>
  <c r="AF282"/>
  <c r="G282"/>
  <c r="K282"/>
  <c r="F282"/>
  <c r="J282"/>
  <c r="I282"/>
  <c r="H282"/>
  <c r="AK281"/>
  <c r="AU281" s="1"/>
  <c r="AC282" s="1"/>
  <c r="B326" i="3"/>
  <c r="C283" i="13"/>
  <c r="Y283"/>
  <c r="X283" s="1"/>
  <c r="AX283"/>
  <c r="AW283" s="1"/>
  <c r="AB283"/>
  <c r="V325" i="3"/>
  <c r="U325" s="1"/>
  <c r="D325" s="1"/>
  <c r="CE282" i="13" l="1"/>
  <c r="CG282" s="1"/>
  <c r="CC283" s="1"/>
  <c r="DF282"/>
  <c r="DB283" s="1"/>
  <c r="BB283"/>
  <c r="BC283" s="1"/>
  <c r="CL283"/>
  <c r="BM283"/>
  <c r="BY283"/>
  <c r="BS283"/>
  <c r="BX283"/>
  <c r="CD283"/>
  <c r="BR283"/>
  <c r="CF283"/>
  <c r="P71" i="15"/>
  <c r="DA144" i="13"/>
  <c r="CS144"/>
  <c r="G71" i="15"/>
  <c r="BZ144" i="13"/>
  <c r="M31" i="15"/>
  <c r="CK284" i="13"/>
  <c r="BL284"/>
  <c r="CX283"/>
  <c r="CW283"/>
  <c r="DE283"/>
  <c r="CR283"/>
  <c r="DC283"/>
  <c r="DD283" s="1"/>
  <c r="DF283" s="1"/>
  <c r="DB284" s="1"/>
  <c r="CQ283"/>
  <c r="BT144"/>
  <c r="G31" i="15"/>
  <c r="M144" i="13"/>
  <c r="D30" i="4"/>
  <c r="AT30" s="1"/>
  <c r="L144" i="13"/>
  <c r="C30" i="4"/>
  <c r="AS30" s="1"/>
  <c r="AL282" i="13"/>
  <c r="AV282" s="1"/>
  <c r="AD283" s="1"/>
  <c r="AK282"/>
  <c r="AU282" s="1"/>
  <c r="AC283" s="1"/>
  <c r="I283"/>
  <c r="H283"/>
  <c r="G283"/>
  <c r="K283"/>
  <c r="F283"/>
  <c r="J283"/>
  <c r="AG283"/>
  <c r="AI283"/>
  <c r="AJ283"/>
  <c r="AE283"/>
  <c r="AH283"/>
  <c r="AF283"/>
  <c r="B327" i="3"/>
  <c r="Y284" i="13"/>
  <c r="X284" s="1"/>
  <c r="AX284"/>
  <c r="AW284" s="1"/>
  <c r="AB284"/>
  <c r="C284"/>
  <c r="V326" i="3"/>
  <c r="U326" s="1"/>
  <c r="D326" s="1"/>
  <c r="CE283" i="13" l="1"/>
  <c r="CG283" s="1"/>
  <c r="CC284" s="1"/>
  <c r="BD283"/>
  <c r="BG283" s="1"/>
  <c r="BB284"/>
  <c r="BM284"/>
  <c r="CL284"/>
  <c r="J31" i="15"/>
  <c r="BV144" i="13"/>
  <c r="DC284"/>
  <c r="DD284" s="1"/>
  <c r="DE284"/>
  <c r="CX284"/>
  <c r="CQ284"/>
  <c r="CW284"/>
  <c r="CR284"/>
  <c r="J71" i="15"/>
  <c r="CU144" i="13"/>
  <c r="CD284"/>
  <c r="BX284"/>
  <c r="BR284"/>
  <c r="CF284"/>
  <c r="BY284"/>
  <c r="BS284"/>
  <c r="P31" i="15"/>
  <c r="CB144" i="13"/>
  <c r="CK285"/>
  <c r="BL285"/>
  <c r="R71" i="15"/>
  <c r="CV145" i="13"/>
  <c r="W144"/>
  <c r="F32" i="8" s="1"/>
  <c r="L30" i="4"/>
  <c r="BB30" s="1"/>
  <c r="V144" i="13"/>
  <c r="E32" i="8" s="1"/>
  <c r="K30" i="4"/>
  <c r="BA30" s="1"/>
  <c r="AK283" i="13"/>
  <c r="AU283" s="1"/>
  <c r="AC284" s="1"/>
  <c r="AL283"/>
  <c r="AV283" s="1"/>
  <c r="AD284" s="1"/>
  <c r="AE284"/>
  <c r="AG284"/>
  <c r="AI284"/>
  <c r="AJ284"/>
  <c r="AH284"/>
  <c r="AF284"/>
  <c r="BC284"/>
  <c r="BD284"/>
  <c r="BG284" s="1"/>
  <c r="G284"/>
  <c r="K284"/>
  <c r="F284"/>
  <c r="J284"/>
  <c r="I284"/>
  <c r="H284"/>
  <c r="B328" i="3"/>
  <c r="AX285" i="13"/>
  <c r="AW285" s="1"/>
  <c r="AB285"/>
  <c r="C285"/>
  <c r="Y285"/>
  <c r="X285" s="1"/>
  <c r="V327" i="3"/>
  <c r="U327" s="1"/>
  <c r="D327" s="1"/>
  <c r="CE284" i="13" l="1"/>
  <c r="CG284" s="1"/>
  <c r="CC285" s="1"/>
  <c r="DF284"/>
  <c r="DB285" s="1"/>
  <c r="R31" i="15"/>
  <c r="BW145" i="13"/>
  <c r="L71" i="15"/>
  <c r="CP145" i="13"/>
  <c r="L31" i="15"/>
  <c r="BQ145" i="13"/>
  <c r="CY145"/>
  <c r="M72" i="15"/>
  <c r="BB285" i="13"/>
  <c r="BD285" s="1"/>
  <c r="BG285" s="1"/>
  <c r="CL285"/>
  <c r="BM285"/>
  <c r="CF285"/>
  <c r="BR285"/>
  <c r="BX285"/>
  <c r="BY285"/>
  <c r="BS285"/>
  <c r="CD285"/>
  <c r="CE285" s="1"/>
  <c r="CK286"/>
  <c r="BL286"/>
  <c r="DC285"/>
  <c r="DD285" s="1"/>
  <c r="DE285"/>
  <c r="CR285"/>
  <c r="CW285"/>
  <c r="CQ285"/>
  <c r="CX285"/>
  <c r="E145"/>
  <c r="V30" i="4"/>
  <c r="BL30" s="1"/>
  <c r="D145" i="13"/>
  <c r="U30" i="4"/>
  <c r="BK30" s="1"/>
  <c r="AK284" i="13"/>
  <c r="AU284" s="1"/>
  <c r="AC285" s="1"/>
  <c r="AL284"/>
  <c r="AV284" s="1"/>
  <c r="AD285" s="1"/>
  <c r="AG285"/>
  <c r="AI285"/>
  <c r="AJ285"/>
  <c r="AE285"/>
  <c r="AH285"/>
  <c r="AF285"/>
  <c r="I285"/>
  <c r="H285"/>
  <c r="G285"/>
  <c r="K285"/>
  <c r="F285"/>
  <c r="J285"/>
  <c r="B329" i="3"/>
  <c r="AX286" i="13"/>
  <c r="AW286" s="1"/>
  <c r="AB286"/>
  <c r="C286"/>
  <c r="Y286"/>
  <c r="X286" s="1"/>
  <c r="BC285"/>
  <c r="V328" i="3"/>
  <c r="U328" s="1"/>
  <c r="D328" s="1"/>
  <c r="DF285" i="13" l="1"/>
  <c r="DB286" s="1"/>
  <c r="CD286"/>
  <c r="BR286"/>
  <c r="BS286"/>
  <c r="BX286"/>
  <c r="BY286"/>
  <c r="CF286"/>
  <c r="CS145"/>
  <c r="G72" i="15"/>
  <c r="BB286" i="13"/>
  <c r="BD286" s="1"/>
  <c r="BG286" s="1"/>
  <c r="CL286"/>
  <c r="BM286"/>
  <c r="CK287"/>
  <c r="BL287"/>
  <c r="BT145"/>
  <c r="G32" i="15"/>
  <c r="BZ145" i="13"/>
  <c r="M32" i="15"/>
  <c r="CG285" i="13"/>
  <c r="CC286" s="1"/>
  <c r="DC286"/>
  <c r="DD286" s="1"/>
  <c r="CX286"/>
  <c r="CQ286"/>
  <c r="DE286"/>
  <c r="CR286"/>
  <c r="CW286"/>
  <c r="P72" i="15"/>
  <c r="DA145" i="13"/>
  <c r="M145"/>
  <c r="D31" i="4"/>
  <c r="AT31" s="1"/>
  <c r="L145" i="13"/>
  <c r="C31" i="4"/>
  <c r="AS31" s="1"/>
  <c r="AL285" i="13"/>
  <c r="AV285" s="1"/>
  <c r="AD286" s="1"/>
  <c r="AK285"/>
  <c r="AU285" s="1"/>
  <c r="AC286" s="1"/>
  <c r="BC286"/>
  <c r="G286"/>
  <c r="K286"/>
  <c r="F286"/>
  <c r="J286"/>
  <c r="I286"/>
  <c r="H286"/>
  <c r="B330" i="3"/>
  <c r="C287" i="13"/>
  <c r="Y287"/>
  <c r="X287" s="1"/>
  <c r="AX287"/>
  <c r="AW287" s="1"/>
  <c r="AB287"/>
  <c r="AJ286"/>
  <c r="AE286"/>
  <c r="AG286"/>
  <c r="AI286"/>
  <c r="AH286"/>
  <c r="AF286"/>
  <c r="V329" i="3"/>
  <c r="U329" s="1"/>
  <c r="D329" s="1"/>
  <c r="CE286" i="13" l="1"/>
  <c r="CG286" s="1"/>
  <c r="CC287" s="1"/>
  <c r="DF286"/>
  <c r="DB287" s="1"/>
  <c r="P32" i="15"/>
  <c r="CB145" i="13"/>
  <c r="CX287"/>
  <c r="CW287"/>
  <c r="DE287"/>
  <c r="CR287"/>
  <c r="DC287"/>
  <c r="CQ287"/>
  <c r="BY287"/>
  <c r="CF287"/>
  <c r="BR287"/>
  <c r="BS287"/>
  <c r="BX287"/>
  <c r="CD287"/>
  <c r="BB287"/>
  <c r="CL287"/>
  <c r="BM287"/>
  <c r="CK288"/>
  <c r="BL288"/>
  <c r="R72" i="15"/>
  <c r="CV146" i="13"/>
  <c r="J32" i="15"/>
  <c r="BV145" i="13"/>
  <c r="CE287"/>
  <c r="CG287" s="1"/>
  <c r="CC288" s="1"/>
  <c r="CU145"/>
  <c r="J72" i="15"/>
  <c r="W145" i="13"/>
  <c r="F33" i="8" s="1"/>
  <c r="L31" i="4"/>
  <c r="BB31" s="1"/>
  <c r="V145" i="13"/>
  <c r="E33" i="8" s="1"/>
  <c r="K31" i="4"/>
  <c r="BA31" s="1"/>
  <c r="AL286" i="13"/>
  <c r="AV286" s="1"/>
  <c r="AD287" s="1"/>
  <c r="AK286"/>
  <c r="AU286" s="1"/>
  <c r="AC287" s="1"/>
  <c r="AE287"/>
  <c r="AG287"/>
  <c r="AI287"/>
  <c r="AJ287"/>
  <c r="AH287"/>
  <c r="AF287"/>
  <c r="B331" i="3"/>
  <c r="Y288" i="13"/>
  <c r="X288" s="1"/>
  <c r="AX288"/>
  <c r="AW288" s="1"/>
  <c r="AB288"/>
  <c r="C288"/>
  <c r="I287"/>
  <c r="H287"/>
  <c r="G287"/>
  <c r="K287"/>
  <c r="F287"/>
  <c r="J287"/>
  <c r="BC287"/>
  <c r="BD287"/>
  <c r="BG287" s="1"/>
  <c r="V330" i="3"/>
  <c r="U330" s="1"/>
  <c r="D330" s="1"/>
  <c r="DD287" i="13" l="1"/>
  <c r="DF287" s="1"/>
  <c r="DB288" s="1"/>
  <c r="L72" i="15"/>
  <c r="CP146" i="13"/>
  <c r="M73" i="15"/>
  <c r="CY146" i="13"/>
  <c r="DC288"/>
  <c r="CQ288"/>
  <c r="DE288"/>
  <c r="CX288"/>
  <c r="CR288"/>
  <c r="CW288"/>
  <c r="R32" i="15"/>
  <c r="BW146" i="13"/>
  <c r="BB288"/>
  <c r="BD288" s="1"/>
  <c r="BG288" s="1"/>
  <c r="BM288"/>
  <c r="CL288"/>
  <c r="CK289"/>
  <c r="BL289"/>
  <c r="BQ146"/>
  <c r="L32" i="15"/>
  <c r="CD288" i="13"/>
  <c r="CE288" s="1"/>
  <c r="BS288"/>
  <c r="BX288"/>
  <c r="BR288"/>
  <c r="CF288"/>
  <c r="BY288"/>
  <c r="E146"/>
  <c r="V31" i="4"/>
  <c r="BL31" s="1"/>
  <c r="D146" i="13"/>
  <c r="U31" i="4"/>
  <c r="BK31" s="1"/>
  <c r="AK287" i="13"/>
  <c r="AU287" s="1"/>
  <c r="AC288" s="1"/>
  <c r="AL287"/>
  <c r="AV287" s="1"/>
  <c r="AD288" s="1"/>
  <c r="AH288"/>
  <c r="AI288"/>
  <c r="AJ288"/>
  <c r="AE288"/>
  <c r="AG288"/>
  <c r="AF288"/>
  <c r="G288"/>
  <c r="K288"/>
  <c r="F288"/>
  <c r="J288"/>
  <c r="I288"/>
  <c r="H288"/>
  <c r="B332" i="3"/>
  <c r="AX289" i="13"/>
  <c r="AW289" s="1"/>
  <c r="AB289"/>
  <c r="C289"/>
  <c r="Y289"/>
  <c r="X289" s="1"/>
  <c r="BC288"/>
  <c r="V331" i="3"/>
  <c r="U331" s="1"/>
  <c r="D331" s="1"/>
  <c r="CG288" i="13" l="1"/>
  <c r="CC289" s="1"/>
  <c r="BB289"/>
  <c r="CL289"/>
  <c r="BM289"/>
  <c r="CK290"/>
  <c r="BL290"/>
  <c r="DC289"/>
  <c r="DE289"/>
  <c r="CR289"/>
  <c r="CW289"/>
  <c r="CQ289"/>
  <c r="CX289"/>
  <c r="BZ146"/>
  <c r="M33" i="15"/>
  <c r="P73"/>
  <c r="DA146" i="13"/>
  <c r="DD288"/>
  <c r="DF288" s="1"/>
  <c r="DB289" s="1"/>
  <c r="DD289" s="1"/>
  <c r="CF289"/>
  <c r="CD289"/>
  <c r="BR289"/>
  <c r="BX289"/>
  <c r="BY289"/>
  <c r="BS289"/>
  <c r="BT146"/>
  <c r="G33" i="15"/>
  <c r="CS146" i="13"/>
  <c r="G73" i="15"/>
  <c r="M146" i="13"/>
  <c r="D32" i="4"/>
  <c r="AT32" s="1"/>
  <c r="L146" i="13"/>
  <c r="C32" i="4"/>
  <c r="AS32" s="1"/>
  <c r="AL288" i="13"/>
  <c r="AV288" s="1"/>
  <c r="AD289" s="1"/>
  <c r="AK288"/>
  <c r="AU288" s="1"/>
  <c r="AC289" s="1"/>
  <c r="B333" i="3"/>
  <c r="AX290" i="13"/>
  <c r="AW290" s="1"/>
  <c r="AB290"/>
  <c r="C290"/>
  <c r="Y290"/>
  <c r="X290" s="1"/>
  <c r="AI289"/>
  <c r="AJ289"/>
  <c r="AE289"/>
  <c r="AG289"/>
  <c r="AH289"/>
  <c r="AF289"/>
  <c r="BD289"/>
  <c r="BG289" s="1"/>
  <c r="BC289"/>
  <c r="I289"/>
  <c r="H289"/>
  <c r="G289"/>
  <c r="K289"/>
  <c r="F289"/>
  <c r="J289"/>
  <c r="V332" i="3"/>
  <c r="U332" s="1"/>
  <c r="D332" s="1"/>
  <c r="DF289" i="13" l="1"/>
  <c r="DB290" s="1"/>
  <c r="CE289"/>
  <c r="CG289" s="1"/>
  <c r="CC290" s="1"/>
  <c r="P33" i="15"/>
  <c r="CB146" i="13"/>
  <c r="DC290"/>
  <c r="DD290" s="1"/>
  <c r="DE290"/>
  <c r="CX290"/>
  <c r="CQ290"/>
  <c r="CW290"/>
  <c r="CR290"/>
  <c r="CK291"/>
  <c r="BL291"/>
  <c r="J73" i="15"/>
  <c r="CU146" i="13"/>
  <c r="CD290"/>
  <c r="BY290"/>
  <c r="CF290"/>
  <c r="BX290"/>
  <c r="BR290"/>
  <c r="BS290"/>
  <c r="BB290"/>
  <c r="BC290" s="1"/>
  <c r="CL290"/>
  <c r="BM290"/>
  <c r="J33" i="15"/>
  <c r="BV146" i="13"/>
  <c r="R73" i="15"/>
  <c r="CV147" i="13"/>
  <c r="W146"/>
  <c r="F34" i="8" s="1"/>
  <c r="L32" i="4"/>
  <c r="BB32" s="1"/>
  <c r="V146" i="13"/>
  <c r="E34" i="8" s="1"/>
  <c r="K32" i="4"/>
  <c r="BA32" s="1"/>
  <c r="AL289" i="13"/>
  <c r="AV289" s="1"/>
  <c r="AD290" s="1"/>
  <c r="AK289"/>
  <c r="AU289" s="1"/>
  <c r="AC290" s="1"/>
  <c r="B334" i="3"/>
  <c r="C291" i="13"/>
  <c r="Y291"/>
  <c r="X291" s="1"/>
  <c r="AX291"/>
  <c r="AW291" s="1"/>
  <c r="AB291"/>
  <c r="AJ290"/>
  <c r="AE290"/>
  <c r="AG290"/>
  <c r="AI290"/>
  <c r="AH290"/>
  <c r="AF290"/>
  <c r="G290"/>
  <c r="K290"/>
  <c r="F290"/>
  <c r="J290"/>
  <c r="I290"/>
  <c r="H290"/>
  <c r="V333" i="3"/>
  <c r="U333" s="1"/>
  <c r="D333" s="1"/>
  <c r="DF290" i="13" l="1"/>
  <c r="DB291" s="1"/>
  <c r="CE290"/>
  <c r="CG290" s="1"/>
  <c r="CC291" s="1"/>
  <c r="BD290"/>
  <c r="BG290" s="1"/>
  <c r="BQ147"/>
  <c r="L33" i="15"/>
  <c r="CK292" i="13"/>
  <c r="BL292"/>
  <c r="BB291"/>
  <c r="CL291"/>
  <c r="BM291"/>
  <c r="L73" i="15"/>
  <c r="CP147" i="13"/>
  <c r="CY147"/>
  <c r="M74" i="15"/>
  <c r="CX291" i="13"/>
  <c r="CW291"/>
  <c r="DE291"/>
  <c r="CR291"/>
  <c r="CQ291"/>
  <c r="DC291"/>
  <c r="DD291" s="1"/>
  <c r="R33" i="15"/>
  <c r="BW147" i="13"/>
  <c r="BY291"/>
  <c r="BS291"/>
  <c r="BX291"/>
  <c r="CD291"/>
  <c r="CF291"/>
  <c r="BR291"/>
  <c r="E147"/>
  <c r="V32" i="4"/>
  <c r="BL32" s="1"/>
  <c r="D147" i="13"/>
  <c r="U32" i="4"/>
  <c r="BK32" s="1"/>
  <c r="AL290" i="13"/>
  <c r="AV290" s="1"/>
  <c r="AD291" s="1"/>
  <c r="AK290"/>
  <c r="AU290" s="1"/>
  <c r="AC291" s="1"/>
  <c r="AE291"/>
  <c r="AG291"/>
  <c r="AI291"/>
  <c r="AJ291"/>
  <c r="AH291"/>
  <c r="AF291"/>
  <c r="B335" i="3"/>
  <c r="Y292" i="13"/>
  <c r="X292" s="1"/>
  <c r="AX292"/>
  <c r="AW292" s="1"/>
  <c r="AB292"/>
  <c r="C292"/>
  <c r="I291"/>
  <c r="H291"/>
  <c r="G291"/>
  <c r="K291"/>
  <c r="F291"/>
  <c r="J291"/>
  <c r="BC291"/>
  <c r="BD291"/>
  <c r="BG291" s="1"/>
  <c r="V334" i="3"/>
  <c r="U334" s="1"/>
  <c r="D334" s="1"/>
  <c r="CE291" i="13" l="1"/>
  <c r="CG291" s="1"/>
  <c r="CC292" s="1"/>
  <c r="DF291"/>
  <c r="DB292" s="1"/>
  <c r="BZ147"/>
  <c r="M34" i="15"/>
  <c r="CD292" i="13"/>
  <c r="CE292" s="1"/>
  <c r="BX292"/>
  <c r="BR292"/>
  <c r="CF292"/>
  <c r="BY292"/>
  <c r="BS292"/>
  <c r="BT147"/>
  <c r="G34" i="15"/>
  <c r="BB292" i="13"/>
  <c r="BC292" s="1"/>
  <c r="BM292"/>
  <c r="CL292"/>
  <c r="CS147"/>
  <c r="G74" i="15"/>
  <c r="CK293" i="13"/>
  <c r="BL293"/>
  <c r="DA147"/>
  <c r="P74" i="15"/>
  <c r="DC292" i="13"/>
  <c r="DD292" s="1"/>
  <c r="DF292" s="1"/>
  <c r="DB293" s="1"/>
  <c r="DE292"/>
  <c r="CX292"/>
  <c r="CQ292"/>
  <c r="CW292"/>
  <c r="CR292"/>
  <c r="M147"/>
  <c r="D33" i="4"/>
  <c r="AT33" s="1"/>
  <c r="L147" i="13"/>
  <c r="C33" i="4"/>
  <c r="AS33" s="1"/>
  <c r="AK291" i="13"/>
  <c r="AU291" s="1"/>
  <c r="AC292" s="1"/>
  <c r="AL291"/>
  <c r="AV291" s="1"/>
  <c r="AD292" s="1"/>
  <c r="AG292"/>
  <c r="AI292"/>
  <c r="AJ292"/>
  <c r="AE292"/>
  <c r="AF292"/>
  <c r="AH292"/>
  <c r="G292"/>
  <c r="K292"/>
  <c r="F292"/>
  <c r="J292"/>
  <c r="I292"/>
  <c r="H292"/>
  <c r="B336" i="3"/>
  <c r="AX293" i="13"/>
  <c r="AW293" s="1"/>
  <c r="AB293"/>
  <c r="C293"/>
  <c r="Y293"/>
  <c r="X293" s="1"/>
  <c r="BD292"/>
  <c r="BG292" s="1"/>
  <c r="V335" i="3"/>
  <c r="U335" s="1"/>
  <c r="D335" s="1"/>
  <c r="CG292" i="13" l="1"/>
  <c r="CC293" s="1"/>
  <c r="BB293"/>
  <c r="CL293"/>
  <c r="BM293"/>
  <c r="CK294"/>
  <c r="BL294"/>
  <c r="DC293"/>
  <c r="DD293" s="1"/>
  <c r="DE293"/>
  <c r="CR293"/>
  <c r="CW293"/>
  <c r="CQ293"/>
  <c r="CX293"/>
  <c r="R74" i="15"/>
  <c r="CV148" i="13"/>
  <c r="J74" i="15"/>
  <c r="CU147" i="13"/>
  <c r="CF293"/>
  <c r="BR293"/>
  <c r="BX293"/>
  <c r="BY293"/>
  <c r="BS293"/>
  <c r="CD293"/>
  <c r="BV147"/>
  <c r="J34" i="15"/>
  <c r="CB147" i="13"/>
  <c r="P34" i="15"/>
  <c r="W147" i="13"/>
  <c r="F35" i="8" s="1"/>
  <c r="L33" i="4"/>
  <c r="BB33" s="1"/>
  <c r="V147" i="13"/>
  <c r="E35" i="8" s="1"/>
  <c r="K33" i="4"/>
  <c r="BA33" s="1"/>
  <c r="AK292" i="13"/>
  <c r="AU292" s="1"/>
  <c r="AC293" s="1"/>
  <c r="AL292"/>
  <c r="AV292" s="1"/>
  <c r="AD293" s="1"/>
  <c r="BD293"/>
  <c r="BG293" s="1"/>
  <c r="BC293"/>
  <c r="I293"/>
  <c r="H293"/>
  <c r="G293"/>
  <c r="K293"/>
  <c r="F293"/>
  <c r="J293"/>
  <c r="B337" i="3"/>
  <c r="AX294" i="13"/>
  <c r="AW294" s="1"/>
  <c r="AB294"/>
  <c r="C294"/>
  <c r="Y294"/>
  <c r="X294" s="1"/>
  <c r="AI293"/>
  <c r="AJ293"/>
  <c r="AE293"/>
  <c r="AG293"/>
  <c r="AH293"/>
  <c r="AF293"/>
  <c r="V336" i="3"/>
  <c r="U336" s="1"/>
  <c r="D336" s="1"/>
  <c r="DF293" i="13" l="1"/>
  <c r="DB294" s="1"/>
  <c r="CE293"/>
  <c r="CG293" s="1"/>
  <c r="CC294" s="1"/>
  <c r="BB294"/>
  <c r="CL294"/>
  <c r="BM294"/>
  <c r="CP148"/>
  <c r="L74" i="15"/>
  <c r="CK295" i="13"/>
  <c r="BL295"/>
  <c r="BW148"/>
  <c r="R34" i="15"/>
  <c r="DC294" i="13"/>
  <c r="DD294" s="1"/>
  <c r="CX294"/>
  <c r="CQ294"/>
  <c r="DE294"/>
  <c r="CR294"/>
  <c r="CW294"/>
  <c r="CY148"/>
  <c r="M75" i="15"/>
  <c r="CD294" i="13"/>
  <c r="BR294"/>
  <c r="BS294"/>
  <c r="BY294"/>
  <c r="CF294"/>
  <c r="BX294"/>
  <c r="BQ148"/>
  <c r="L34" i="15"/>
  <c r="E148" i="13"/>
  <c r="V33" i="4"/>
  <c r="BL33" s="1"/>
  <c r="D148" i="13"/>
  <c r="U33" i="4"/>
  <c r="BK33" s="1"/>
  <c r="AK293" i="13"/>
  <c r="AU293" s="1"/>
  <c r="AC294" s="1"/>
  <c r="AL293"/>
  <c r="AV293" s="1"/>
  <c r="AD294" s="1"/>
  <c r="B338" i="3"/>
  <c r="C295" i="13"/>
  <c r="Y295"/>
  <c r="X295" s="1"/>
  <c r="AX295"/>
  <c r="AW295" s="1"/>
  <c r="AB295"/>
  <c r="BC294"/>
  <c r="BD294"/>
  <c r="BG294" s="1"/>
  <c r="AJ294"/>
  <c r="AE294"/>
  <c r="AG294"/>
  <c r="AI294"/>
  <c r="AH294"/>
  <c r="AF294"/>
  <c r="G294"/>
  <c r="K294"/>
  <c r="F294"/>
  <c r="J294"/>
  <c r="I294"/>
  <c r="H294"/>
  <c r="V337" i="3"/>
  <c r="U337" s="1"/>
  <c r="D337" s="1"/>
  <c r="CE294" i="13" l="1"/>
  <c r="CG294" s="1"/>
  <c r="CC295" s="1"/>
  <c r="DF294"/>
  <c r="DB295" s="1"/>
  <c r="BY295"/>
  <c r="BR295"/>
  <c r="BS295"/>
  <c r="BX295"/>
  <c r="CF295"/>
  <c r="CD295"/>
  <c r="BB295"/>
  <c r="CL295"/>
  <c r="BM295"/>
  <c r="CK296"/>
  <c r="BL296"/>
  <c r="BT148"/>
  <c r="G35" i="15"/>
  <c r="P75"/>
  <c r="DA148" i="13"/>
  <c r="BZ148"/>
  <c r="M35" i="15"/>
  <c r="CS148" i="13"/>
  <c r="G75" i="15"/>
  <c r="CX295" i="13"/>
  <c r="CW295"/>
  <c r="DE295"/>
  <c r="CR295"/>
  <c r="DC295"/>
  <c r="DD295" s="1"/>
  <c r="CQ295"/>
  <c r="M148"/>
  <c r="D34" i="4"/>
  <c r="AT34" s="1"/>
  <c r="L148" i="13"/>
  <c r="C34" i="4"/>
  <c r="AS34" s="1"/>
  <c r="AL294" i="13"/>
  <c r="AV294" s="1"/>
  <c r="AD295" s="1"/>
  <c r="AK294"/>
  <c r="AU294" s="1"/>
  <c r="AC295" s="1"/>
  <c r="AE295"/>
  <c r="AG295"/>
  <c r="AI295"/>
  <c r="AJ295"/>
  <c r="AH295"/>
  <c r="AF295"/>
  <c r="B339" i="3"/>
  <c r="Y296" i="13"/>
  <c r="X296" s="1"/>
  <c r="AX296"/>
  <c r="AW296" s="1"/>
  <c r="AB296"/>
  <c r="C296"/>
  <c r="I295"/>
  <c r="H295"/>
  <c r="G295"/>
  <c r="K295"/>
  <c r="F295"/>
  <c r="J295"/>
  <c r="BC295"/>
  <c r="BD295"/>
  <c r="BG295" s="1"/>
  <c r="V338" i="3"/>
  <c r="U338" s="1"/>
  <c r="D338" s="1"/>
  <c r="CE295" i="13" l="1"/>
  <c r="CG295" s="1"/>
  <c r="CC296" s="1"/>
  <c r="DF295"/>
  <c r="DB296" s="1"/>
  <c r="R75" i="15"/>
  <c r="CV149" i="13"/>
  <c r="CD296"/>
  <c r="BS296"/>
  <c r="BX296"/>
  <c r="BR296"/>
  <c r="CF296"/>
  <c r="BY296"/>
  <c r="BB296"/>
  <c r="BM296"/>
  <c r="CL296"/>
  <c r="P35" i="15"/>
  <c r="CB148" i="13"/>
  <c r="J35" i="15"/>
  <c r="BV148" i="13"/>
  <c r="CK297"/>
  <c r="BL297"/>
  <c r="J75" i="15"/>
  <c r="CU148" i="13"/>
  <c r="DC296"/>
  <c r="CQ296"/>
  <c r="DE296"/>
  <c r="CX296"/>
  <c r="CR296"/>
  <c r="CW296"/>
  <c r="W148"/>
  <c r="F36" i="8" s="1"/>
  <c r="L34" i="4"/>
  <c r="BB34" s="1"/>
  <c r="V148" i="13"/>
  <c r="E36" i="8" s="1"/>
  <c r="K34" i="4"/>
  <c r="BA34" s="1"/>
  <c r="AL295" i="13"/>
  <c r="AV295" s="1"/>
  <c r="AD296" s="1"/>
  <c r="AK295"/>
  <c r="AU295" s="1"/>
  <c r="AC296" s="1"/>
  <c r="BC296"/>
  <c r="BD296"/>
  <c r="BG296" s="1"/>
  <c r="AG296"/>
  <c r="AI296"/>
  <c r="AJ296"/>
  <c r="AE296"/>
  <c r="AF296"/>
  <c r="AH296"/>
  <c r="G296"/>
  <c r="K296"/>
  <c r="F296"/>
  <c r="J296"/>
  <c r="I296"/>
  <c r="H296"/>
  <c r="B340" i="3"/>
  <c r="AX297" i="13"/>
  <c r="AW297" s="1"/>
  <c r="AB297"/>
  <c r="C297"/>
  <c r="Y297"/>
  <c r="X297" s="1"/>
  <c r="V339" i="3"/>
  <c r="U339" s="1"/>
  <c r="D339" s="1"/>
  <c r="CE296" i="13" l="1"/>
  <c r="CG296" s="1"/>
  <c r="CC297" s="1"/>
  <c r="DD296"/>
  <c r="DF296" s="1"/>
  <c r="DB297" s="1"/>
  <c r="L75" i="15"/>
  <c r="CP149" i="13"/>
  <c r="BB297"/>
  <c r="CL297"/>
  <c r="BM297"/>
  <c r="DC297"/>
  <c r="DE297"/>
  <c r="CR297"/>
  <c r="CW297"/>
  <c r="CQ297"/>
  <c r="CX297"/>
  <c r="R35" i="15"/>
  <c r="BW149" i="13"/>
  <c r="CF297"/>
  <c r="CD297"/>
  <c r="CE297" s="1"/>
  <c r="BR297"/>
  <c r="BX297"/>
  <c r="BY297"/>
  <c r="BS297"/>
  <c r="M76" i="15"/>
  <c r="CY149" i="13"/>
  <c r="CK298"/>
  <c r="BL298"/>
  <c r="L35" i="15"/>
  <c r="BQ149" i="13"/>
  <c r="E149"/>
  <c r="V34" i="4"/>
  <c r="BL34" s="1"/>
  <c r="D149" i="13"/>
  <c r="U34" i="4"/>
  <c r="BK34" s="1"/>
  <c r="AK296" i="13"/>
  <c r="AU296" s="1"/>
  <c r="AC297" s="1"/>
  <c r="AL296"/>
  <c r="AV296" s="1"/>
  <c r="AD297" s="1"/>
  <c r="AI297"/>
  <c r="AJ297"/>
  <c r="AE297"/>
  <c r="AG297"/>
  <c r="AH297"/>
  <c r="AF297"/>
  <c r="I297"/>
  <c r="H297"/>
  <c r="G297"/>
  <c r="K297"/>
  <c r="F297"/>
  <c r="J297"/>
  <c r="B341" i="3"/>
  <c r="AX298" i="13"/>
  <c r="AW298" s="1"/>
  <c r="AB298"/>
  <c r="C298"/>
  <c r="Y298"/>
  <c r="X298" s="1"/>
  <c r="BD297"/>
  <c r="BG297" s="1"/>
  <c r="BC297"/>
  <c r="V340" i="3"/>
  <c r="U340" s="1"/>
  <c r="D340" s="1"/>
  <c r="DD297" i="13" l="1"/>
  <c r="DF297" s="1"/>
  <c r="DB298" s="1"/>
  <c r="CG297"/>
  <c r="CC298" s="1"/>
  <c r="CK299"/>
  <c r="BL299"/>
  <c r="BB298"/>
  <c r="BD298" s="1"/>
  <c r="BG298" s="1"/>
  <c r="CL298"/>
  <c r="BM298"/>
  <c r="CD298"/>
  <c r="BY298"/>
  <c r="CF298"/>
  <c r="BX298"/>
  <c r="BR298"/>
  <c r="BS298"/>
  <c r="G36" i="15"/>
  <c r="BT149" i="13"/>
  <c r="P76" i="15"/>
  <c r="DA149" i="13"/>
  <c r="M36" i="15"/>
  <c r="BZ149" i="13"/>
  <c r="G76" i="15"/>
  <c r="CS149" i="13"/>
  <c r="DC298"/>
  <c r="DE298"/>
  <c r="CX298"/>
  <c r="CQ298"/>
  <c r="CW298"/>
  <c r="CR298"/>
  <c r="M149"/>
  <c r="D35" i="4"/>
  <c r="AT35" s="1"/>
  <c r="L149" i="13"/>
  <c r="C35" i="4"/>
  <c r="AS35" s="1"/>
  <c r="AK297" i="13"/>
  <c r="AU297" s="1"/>
  <c r="AC298" s="1"/>
  <c r="AL297"/>
  <c r="AV297" s="1"/>
  <c r="AD298" s="1"/>
  <c r="G298"/>
  <c r="K298"/>
  <c r="F298"/>
  <c r="J298"/>
  <c r="I298"/>
  <c r="H298"/>
  <c r="B342" i="3"/>
  <c r="C299" i="13"/>
  <c r="Y299"/>
  <c r="X299" s="1"/>
  <c r="AX299"/>
  <c r="AW299" s="1"/>
  <c r="AB299"/>
  <c r="AJ298"/>
  <c r="AE298"/>
  <c r="AG298"/>
  <c r="AI298"/>
  <c r="AH298"/>
  <c r="AF298"/>
  <c r="V341" i="3"/>
  <c r="U341" s="1"/>
  <c r="D341" s="1"/>
  <c r="BC298" i="13" l="1"/>
  <c r="DD298"/>
  <c r="DF298" s="1"/>
  <c r="DB299" s="1"/>
  <c r="CE298"/>
  <c r="BB299"/>
  <c r="CL299"/>
  <c r="BM299"/>
  <c r="J76" i="15"/>
  <c r="CU149" i="13"/>
  <c r="CV150"/>
  <c r="R76" i="15"/>
  <c r="CG298" i="13"/>
  <c r="CC299" s="1"/>
  <c r="CK300"/>
  <c r="BL300"/>
  <c r="CB149"/>
  <c r="P36" i="15"/>
  <c r="BV149" i="13"/>
  <c r="J36" i="15"/>
  <c r="CX299" i="13"/>
  <c r="CW299"/>
  <c r="DE299"/>
  <c r="CR299"/>
  <c r="DC299"/>
  <c r="DD299" s="1"/>
  <c r="DF299" s="1"/>
  <c r="DB300" s="1"/>
  <c r="CQ299"/>
  <c r="BY299"/>
  <c r="BS299"/>
  <c r="BX299"/>
  <c r="CD299"/>
  <c r="BR299"/>
  <c r="CF299"/>
  <c r="W149"/>
  <c r="F37" i="8" s="1"/>
  <c r="L35" i="4"/>
  <c r="BB35" s="1"/>
  <c r="V149" i="13"/>
  <c r="E37" i="8" s="1"/>
  <c r="K35" i="4"/>
  <c r="BA35" s="1"/>
  <c r="AL298" i="13"/>
  <c r="AV298" s="1"/>
  <c r="AD299" s="1"/>
  <c r="AK298"/>
  <c r="AU298" s="1"/>
  <c r="AC299" s="1"/>
  <c r="AE299"/>
  <c r="AG299"/>
  <c r="AI299"/>
  <c r="AJ299"/>
  <c r="AH299"/>
  <c r="AF299"/>
  <c r="B343" i="3"/>
  <c r="Y300" i="13"/>
  <c r="X300" s="1"/>
  <c r="AX300"/>
  <c r="AW300" s="1"/>
  <c r="AB300"/>
  <c r="C300"/>
  <c r="BC299"/>
  <c r="BD299"/>
  <c r="BG299" s="1"/>
  <c r="I299"/>
  <c r="H299"/>
  <c r="G299"/>
  <c r="K299"/>
  <c r="F299"/>
  <c r="J299"/>
  <c r="V342" i="3"/>
  <c r="U342" s="1"/>
  <c r="D342" s="1"/>
  <c r="CE299" i="13" l="1"/>
  <c r="CG299" s="1"/>
  <c r="CC300" s="1"/>
  <c r="L36" i="15"/>
  <c r="BQ150" i="13"/>
  <c r="DC300"/>
  <c r="DD300" s="1"/>
  <c r="DE300"/>
  <c r="CX300"/>
  <c r="CQ300"/>
  <c r="CW300"/>
  <c r="CR300"/>
  <c r="L76" i="15"/>
  <c r="CP150" i="13"/>
  <c r="BB300"/>
  <c r="BC300" s="1"/>
  <c r="BM300"/>
  <c r="CL300"/>
  <c r="CD300"/>
  <c r="BX300"/>
  <c r="BR300"/>
  <c r="CF300"/>
  <c r="BY300"/>
  <c r="BS300"/>
  <c r="CY150"/>
  <c r="M77" i="15"/>
  <c r="CK301" i="13"/>
  <c r="BL301"/>
  <c r="R36" i="15"/>
  <c r="BW150" i="13"/>
  <c r="E150"/>
  <c r="V35" i="4"/>
  <c r="BL35" s="1"/>
  <c r="D150" i="13"/>
  <c r="U35" i="4"/>
  <c r="BK35" s="1"/>
  <c r="AK299" i="13"/>
  <c r="AU299" s="1"/>
  <c r="AC300" s="1"/>
  <c r="AL299"/>
  <c r="AV299" s="1"/>
  <c r="AD300" s="1"/>
  <c r="AG300"/>
  <c r="AI300"/>
  <c r="AJ300"/>
  <c r="AE300"/>
  <c r="AF300"/>
  <c r="AH300"/>
  <c r="G300"/>
  <c r="K300"/>
  <c r="F300"/>
  <c r="J300"/>
  <c r="I300"/>
  <c r="H300"/>
  <c r="B344" i="3"/>
  <c r="AX301" i="13"/>
  <c r="AW301" s="1"/>
  <c r="AB301"/>
  <c r="C301"/>
  <c r="Y301"/>
  <c r="X301" s="1"/>
  <c r="V343" i="3"/>
  <c r="U343" s="1"/>
  <c r="D343" s="1"/>
  <c r="BD300" i="13" l="1"/>
  <c r="BG300" s="1"/>
  <c r="CE300"/>
  <c r="CG300" s="1"/>
  <c r="CC301" s="1"/>
  <c r="DF300"/>
  <c r="DB301" s="1"/>
  <c r="M37" i="15"/>
  <c r="BZ150" i="13"/>
  <c r="BB301"/>
  <c r="CL301"/>
  <c r="BM301"/>
  <c r="CF301"/>
  <c r="BR301"/>
  <c r="BX301"/>
  <c r="BY301"/>
  <c r="BS301"/>
  <c r="CD301"/>
  <c r="P77" i="15"/>
  <c r="DA150" i="13"/>
  <c r="CK302"/>
  <c r="BL302"/>
  <c r="DC301"/>
  <c r="DD301" s="1"/>
  <c r="DE301"/>
  <c r="CR301"/>
  <c r="CW301"/>
  <c r="CQ301"/>
  <c r="CX301"/>
  <c r="CS150"/>
  <c r="G77" i="15"/>
  <c r="BT150" i="13"/>
  <c r="G37" i="15"/>
  <c r="M150" i="13"/>
  <c r="D36" i="4"/>
  <c r="AT36" s="1"/>
  <c r="L150" i="13"/>
  <c r="C36" i="4"/>
  <c r="AS36" s="1"/>
  <c r="AK300" i="13"/>
  <c r="AU300" s="1"/>
  <c r="AC301" s="1"/>
  <c r="AL300"/>
  <c r="AV300" s="1"/>
  <c r="AD301" s="1"/>
  <c r="AI301"/>
  <c r="AJ301"/>
  <c r="AE301"/>
  <c r="AG301"/>
  <c r="AH301"/>
  <c r="AF301"/>
  <c r="I301"/>
  <c r="H301"/>
  <c r="G301"/>
  <c r="K301"/>
  <c r="F301"/>
  <c r="J301"/>
  <c r="AB302"/>
  <c r="Y302"/>
  <c r="X302" s="1"/>
  <c r="X303" s="1"/>
  <c r="G283" i="12" s="1"/>
  <c r="C302" i="13"/>
  <c r="AX302"/>
  <c r="AW302" s="1"/>
  <c r="AW303" s="1"/>
  <c r="H283" i="12" s="1"/>
  <c r="BD301" i="13"/>
  <c r="BG301" s="1"/>
  <c r="BC301"/>
  <c r="V344" i="3"/>
  <c r="U344"/>
  <c r="D344" s="1"/>
  <c r="DF301" i="13" l="1"/>
  <c r="DB302" s="1"/>
  <c r="CE301"/>
  <c r="CG301" s="1"/>
  <c r="CC302" s="1"/>
  <c r="CD302"/>
  <c r="CD303" s="1"/>
  <c r="BR302"/>
  <c r="BR303" s="1"/>
  <c r="H41" i="16" s="1"/>
  <c r="H46" s="1"/>
  <c r="BS302" i="13"/>
  <c r="BS303" s="1"/>
  <c r="L41" i="16" s="1"/>
  <c r="L46" s="1"/>
  <c r="BX302" i="13"/>
  <c r="BX303" s="1"/>
  <c r="I41" i="16" s="1"/>
  <c r="I46" s="1"/>
  <c r="BY302" i="13"/>
  <c r="BY303" s="1"/>
  <c r="M41" i="16" s="1"/>
  <c r="M46" s="1"/>
  <c r="CF302" i="13"/>
  <c r="CF303" s="1"/>
  <c r="H284" i="12"/>
  <c r="H318" s="1"/>
  <c r="X67" i="16"/>
  <c r="J37" i="15"/>
  <c r="BV150" i="13"/>
  <c r="R77" i="15"/>
  <c r="H177" i="12"/>
  <c r="CV158" i="13" s="1"/>
  <c r="BB302"/>
  <c r="CL302"/>
  <c r="BM302"/>
  <c r="G284" i="12"/>
  <c r="G318" s="1"/>
  <c r="V67" i="16"/>
  <c r="P37" i="15"/>
  <c r="CB150" i="13"/>
  <c r="CE302"/>
  <c r="CU150"/>
  <c r="J77" i="15"/>
  <c r="DC302" i="13"/>
  <c r="DC303" s="1"/>
  <c r="CX302"/>
  <c r="CX303" s="1"/>
  <c r="O41" i="16" s="1"/>
  <c r="O46" s="1"/>
  <c r="CQ302" i="13"/>
  <c r="CQ303" s="1"/>
  <c r="J41" i="16" s="1"/>
  <c r="J46" s="1"/>
  <c r="DE302" i="13"/>
  <c r="DE303" s="1"/>
  <c r="DF303" s="1"/>
  <c r="CR302"/>
  <c r="CR303" s="1"/>
  <c r="N41" i="16" s="1"/>
  <c r="N46" s="1"/>
  <c r="CW302" i="13"/>
  <c r="CW303" s="1"/>
  <c r="K41" i="16" s="1"/>
  <c r="K46" s="1"/>
  <c r="W150" i="13"/>
  <c r="F38" i="8" s="1"/>
  <c r="F39" s="1"/>
  <c r="L36" i="4"/>
  <c r="BB36" s="1"/>
  <c r="V150" i="13"/>
  <c r="E38" i="8" s="1"/>
  <c r="E39" s="1"/>
  <c r="K36" i="4"/>
  <c r="BA36" s="1"/>
  <c r="AL301" i="13"/>
  <c r="AV301" s="1"/>
  <c r="AD302" s="1"/>
  <c r="AK301"/>
  <c r="AU301" s="1"/>
  <c r="AC302" s="1"/>
  <c r="BD302"/>
  <c r="BG302" s="1"/>
  <c r="BC302"/>
  <c r="AJ302"/>
  <c r="AJ303" s="1"/>
  <c r="S16" i="16" s="1"/>
  <c r="S21" s="1"/>
  <c r="AG302" i="13"/>
  <c r="AG303" s="1"/>
  <c r="N16" i="16" s="1"/>
  <c r="N21" s="1"/>
  <c r="AE302" i="13"/>
  <c r="AE303" s="1"/>
  <c r="J16" i="16" s="1"/>
  <c r="AI302" i="13"/>
  <c r="AI303" s="1"/>
  <c r="R16" i="16" s="1"/>
  <c r="R21" s="1"/>
  <c r="AH302" i="13"/>
  <c r="AH303" s="1"/>
  <c r="O16" i="16" s="1"/>
  <c r="O21" s="1"/>
  <c r="AF302" i="13"/>
  <c r="AF303" s="1"/>
  <c r="K16" i="16" s="1"/>
  <c r="G302" i="13"/>
  <c r="G303" s="1"/>
  <c r="I16" i="16" s="1"/>
  <c r="I21" s="1"/>
  <c r="K302" i="13"/>
  <c r="K303" s="1"/>
  <c r="Q16" i="16" s="1"/>
  <c r="Q21" s="1"/>
  <c r="F302" i="13"/>
  <c r="F303" s="1"/>
  <c r="H16" i="16" s="1"/>
  <c r="H21" s="1"/>
  <c r="J302" i="13"/>
  <c r="J303" s="1"/>
  <c r="P16" i="16" s="1"/>
  <c r="P21" s="1"/>
  <c r="I302" i="13"/>
  <c r="I303" s="1"/>
  <c r="M16" i="16" s="1"/>
  <c r="M21" s="1"/>
  <c r="H302" i="13"/>
  <c r="H303" s="1"/>
  <c r="L16" i="16" s="1"/>
  <c r="L21" s="1"/>
  <c r="F33" i="17" l="1"/>
  <c r="G33" s="1"/>
  <c r="I33" s="1"/>
  <c r="CG302" i="13"/>
  <c r="G320" i="12"/>
  <c r="G322" s="1"/>
  <c r="G356" s="1"/>
  <c r="D68" i="16"/>
  <c r="P68" s="1"/>
  <c r="AB68" s="1"/>
  <c r="CY158" i="13"/>
  <c r="DA158" s="1"/>
  <c r="CV159" s="1"/>
  <c r="CY159" s="1"/>
  <c r="DA159" s="1"/>
  <c r="CV160" s="1"/>
  <c r="CY160" s="1"/>
  <c r="DA160" s="1"/>
  <c r="CV161" s="1"/>
  <c r="CY161" s="1"/>
  <c r="DA161" s="1"/>
  <c r="CV162" s="1"/>
  <c r="CY162" s="1"/>
  <c r="DA162" s="1"/>
  <c r="CV163" s="1"/>
  <c r="CY163" s="1"/>
  <c r="DA163" s="1"/>
  <c r="CV164" s="1"/>
  <c r="CY164" s="1"/>
  <c r="DA164" s="1"/>
  <c r="CV165" s="1"/>
  <c r="CY165" s="1"/>
  <c r="DA165" s="1"/>
  <c r="CV166" s="1"/>
  <c r="CY166" s="1"/>
  <c r="DA166" s="1"/>
  <c r="CV167" s="1"/>
  <c r="CY167" s="1"/>
  <c r="DA167" s="1"/>
  <c r="CV168" s="1"/>
  <c r="CY168" s="1"/>
  <c r="DA168" s="1"/>
  <c r="CV169" s="1"/>
  <c r="CY169" s="1"/>
  <c r="DA169" s="1"/>
  <c r="CV170" s="1"/>
  <c r="CY170" s="1"/>
  <c r="DA170" s="1"/>
  <c r="CV171" s="1"/>
  <c r="CY171" s="1"/>
  <c r="DA171" s="1"/>
  <c r="CV172" s="1"/>
  <c r="CY172" s="1"/>
  <c r="DA172" s="1"/>
  <c r="CV173" s="1"/>
  <c r="CY173" s="1"/>
  <c r="DA173" s="1"/>
  <c r="CV174" s="1"/>
  <c r="CY174" s="1"/>
  <c r="DA174" s="1"/>
  <c r="CV175" s="1"/>
  <c r="CY175" s="1"/>
  <c r="DA175" s="1"/>
  <c r="CV176" s="1"/>
  <c r="CY176" s="1"/>
  <c r="DA176" s="1"/>
  <c r="CV177" s="1"/>
  <c r="CY177" s="1"/>
  <c r="DA177" s="1"/>
  <c r="CV178" s="1"/>
  <c r="CY178" s="1"/>
  <c r="DA178" s="1"/>
  <c r="CV179" s="1"/>
  <c r="CY179" s="1"/>
  <c r="DA179" s="1"/>
  <c r="CV180" s="1"/>
  <c r="CY180" s="1"/>
  <c r="DA180" s="1"/>
  <c r="CV181" s="1"/>
  <c r="CY181" s="1"/>
  <c r="DA181" s="1"/>
  <c r="CV182" s="1"/>
  <c r="CY182" s="1"/>
  <c r="DA182" s="1"/>
  <c r="CV183" s="1"/>
  <c r="CY183" s="1"/>
  <c r="DA183" s="1"/>
  <c r="CV184" s="1"/>
  <c r="CY184" s="1"/>
  <c r="DA184" s="1"/>
  <c r="CV185" s="1"/>
  <c r="CY185" s="1"/>
  <c r="DA185" s="1"/>
  <c r="CV186" s="1"/>
  <c r="CY186" s="1"/>
  <c r="DA186" s="1"/>
  <c r="CV187" s="1"/>
  <c r="CY187" s="1"/>
  <c r="DA187" s="1"/>
  <c r="CV188" s="1"/>
  <c r="CY188" s="1"/>
  <c r="DA188" s="1"/>
  <c r="H215" i="12" s="1"/>
  <c r="CV196" i="13" s="1"/>
  <c r="G38" i="16"/>
  <c r="S38" s="1"/>
  <c r="AA38" s="1"/>
  <c r="AD67"/>
  <c r="X72"/>
  <c r="DD302" i="13"/>
  <c r="DF302" s="1"/>
  <c r="L77" i="15"/>
  <c r="H176" i="12"/>
  <c r="CP158" i="13" s="1"/>
  <c r="AB67" i="16"/>
  <c r="V72"/>
  <c r="H10" i="17" s="1"/>
  <c r="K21" i="16"/>
  <c r="F26" i="17" s="1"/>
  <c r="G26" s="1"/>
  <c r="I26" s="1"/>
  <c r="W16" i="16"/>
  <c r="AE16" s="1"/>
  <c r="G176" i="12"/>
  <c r="BQ158" i="13" s="1"/>
  <c r="L37" i="15"/>
  <c r="J21" i="16"/>
  <c r="F25" i="17" s="1"/>
  <c r="V16" i="16"/>
  <c r="AD16" s="1"/>
  <c r="R37" i="15"/>
  <c r="G177" i="12"/>
  <c r="BW158" i="13" s="1"/>
  <c r="H320" i="12"/>
  <c r="H322" s="1"/>
  <c r="H356" s="1"/>
  <c r="F68" i="16"/>
  <c r="R68" s="1"/>
  <c r="AD68" s="1"/>
  <c r="G159" i="12"/>
  <c r="E158" i="13" s="1"/>
  <c r="V36" i="4"/>
  <c r="BL36" s="1"/>
  <c r="G158" i="12"/>
  <c r="D158" i="13" s="1"/>
  <c r="U36" i="4"/>
  <c r="BK36" s="1"/>
  <c r="AK302" i="13"/>
  <c r="AU302" s="1"/>
  <c r="H310" i="12" s="1"/>
  <c r="AC310" i="13" s="1"/>
  <c r="AL302"/>
  <c r="AV302" s="1"/>
  <c r="H311" i="12" s="1"/>
  <c r="AD310" i="13" s="1"/>
  <c r="H19" i="17" l="1"/>
  <c r="I10"/>
  <c r="I19" s="1"/>
  <c r="G25"/>
  <c r="F27"/>
  <c r="L158" i="13"/>
  <c r="V158" s="1"/>
  <c r="D159" s="1"/>
  <c r="L159" s="1"/>
  <c r="V159" s="1"/>
  <c r="D160" s="1"/>
  <c r="L160" s="1"/>
  <c r="V160" s="1"/>
  <c r="D161" s="1"/>
  <c r="L161" s="1"/>
  <c r="V161" s="1"/>
  <c r="D162" s="1"/>
  <c r="L162" s="1"/>
  <c r="V162" s="1"/>
  <c r="D163" s="1"/>
  <c r="L163" s="1"/>
  <c r="V163" s="1"/>
  <c r="D164" s="1"/>
  <c r="L164" s="1"/>
  <c r="V164" s="1"/>
  <c r="D165" s="1"/>
  <c r="L165" s="1"/>
  <c r="V165" s="1"/>
  <c r="D166" s="1"/>
  <c r="L166" s="1"/>
  <c r="V166" s="1"/>
  <c r="D167" s="1"/>
  <c r="L167" s="1"/>
  <c r="V167" s="1"/>
  <c r="D168" s="1"/>
  <c r="L168" s="1"/>
  <c r="V168" s="1"/>
  <c r="D169" s="1"/>
  <c r="L169" s="1"/>
  <c r="V169" s="1"/>
  <c r="D170" s="1"/>
  <c r="L170" s="1"/>
  <c r="V170" s="1"/>
  <c r="D171" s="1"/>
  <c r="L171" s="1"/>
  <c r="V171" s="1"/>
  <c r="D172" s="1"/>
  <c r="L172" s="1"/>
  <c r="V172" s="1"/>
  <c r="D173" s="1"/>
  <c r="L173" s="1"/>
  <c r="V173" s="1"/>
  <c r="D174" s="1"/>
  <c r="L174" s="1"/>
  <c r="V174" s="1"/>
  <c r="D175" s="1"/>
  <c r="L175" s="1"/>
  <c r="V175" s="1"/>
  <c r="D176" s="1"/>
  <c r="L176" s="1"/>
  <c r="V176" s="1"/>
  <c r="D177" s="1"/>
  <c r="L177" s="1"/>
  <c r="V177" s="1"/>
  <c r="D178" s="1"/>
  <c r="L178" s="1"/>
  <c r="V178" s="1"/>
  <c r="D179" s="1"/>
  <c r="L179" s="1"/>
  <c r="V179" s="1"/>
  <c r="D180" s="1"/>
  <c r="L180" s="1"/>
  <c r="V180" s="1"/>
  <c r="D181" s="1"/>
  <c r="L181" s="1"/>
  <c r="V181" s="1"/>
  <c r="D182" s="1"/>
  <c r="L182" s="1"/>
  <c r="V182" s="1"/>
  <c r="D183" s="1"/>
  <c r="L183" s="1"/>
  <c r="V183" s="1"/>
  <c r="D184" s="1"/>
  <c r="L184" s="1"/>
  <c r="V184" s="1"/>
  <c r="D185" s="1"/>
  <c r="L185" s="1"/>
  <c r="V185" s="1"/>
  <c r="D186" s="1"/>
  <c r="L186" s="1"/>
  <c r="V186" s="1"/>
  <c r="D187" s="1"/>
  <c r="L187" s="1"/>
  <c r="V187" s="1"/>
  <c r="D188" s="1"/>
  <c r="L188" s="1"/>
  <c r="V188" s="1"/>
  <c r="G196" i="12" s="1"/>
  <c r="D196" i="13" s="1"/>
  <c r="D13" i="16"/>
  <c r="T13" s="1"/>
  <c r="AB13" s="1"/>
  <c r="CS158" i="13"/>
  <c r="CU158" s="1"/>
  <c r="CP159" s="1"/>
  <c r="CS159" s="1"/>
  <c r="CU159" s="1"/>
  <c r="CP160" s="1"/>
  <c r="CS160" s="1"/>
  <c r="CU160" s="1"/>
  <c r="CP161" s="1"/>
  <c r="CS161" s="1"/>
  <c r="CU161" s="1"/>
  <c r="CP162" s="1"/>
  <c r="CS162" s="1"/>
  <c r="CU162" s="1"/>
  <c r="CP163" s="1"/>
  <c r="CS163" s="1"/>
  <c r="CU163" s="1"/>
  <c r="CP164" s="1"/>
  <c r="CS164" s="1"/>
  <c r="CU164" s="1"/>
  <c r="CP165" s="1"/>
  <c r="CS165" s="1"/>
  <c r="CU165" s="1"/>
  <c r="CP166" s="1"/>
  <c r="CS166" s="1"/>
  <c r="CU166" s="1"/>
  <c r="CP167" s="1"/>
  <c r="CS167" s="1"/>
  <c r="CU167" s="1"/>
  <c r="CP168" s="1"/>
  <c r="CS168" s="1"/>
  <c r="CU168" s="1"/>
  <c r="CP169" s="1"/>
  <c r="CS169" s="1"/>
  <c r="CU169" s="1"/>
  <c r="CP170" s="1"/>
  <c r="CS170" s="1"/>
  <c r="CU170" s="1"/>
  <c r="CP171" s="1"/>
  <c r="CS171" s="1"/>
  <c r="CU171" s="1"/>
  <c r="CP172" s="1"/>
  <c r="CS172" s="1"/>
  <c r="CU172" s="1"/>
  <c r="CP173" s="1"/>
  <c r="CS173" s="1"/>
  <c r="CU173" s="1"/>
  <c r="CP174" s="1"/>
  <c r="CS174" s="1"/>
  <c r="CU174" s="1"/>
  <c r="CP175" s="1"/>
  <c r="CS175" s="1"/>
  <c r="CU175" s="1"/>
  <c r="CP176" s="1"/>
  <c r="CS176" s="1"/>
  <c r="CU176" s="1"/>
  <c r="CP177" s="1"/>
  <c r="CS177" s="1"/>
  <c r="CU177" s="1"/>
  <c r="CP178" s="1"/>
  <c r="CS178" s="1"/>
  <c r="CU178" s="1"/>
  <c r="CP179" s="1"/>
  <c r="CS179" s="1"/>
  <c r="CU179" s="1"/>
  <c r="CP180" s="1"/>
  <c r="CS180" s="1"/>
  <c r="CU180" s="1"/>
  <c r="CP181" s="1"/>
  <c r="CS181" s="1"/>
  <c r="CU181" s="1"/>
  <c r="CP182" s="1"/>
  <c r="CS182" s="1"/>
  <c r="CU182" s="1"/>
  <c r="CP183" s="1"/>
  <c r="CS183" s="1"/>
  <c r="CU183" s="1"/>
  <c r="CP184" s="1"/>
  <c r="CS184" s="1"/>
  <c r="CU184" s="1"/>
  <c r="CP185" s="1"/>
  <c r="CS185" s="1"/>
  <c r="CU185" s="1"/>
  <c r="CP186" s="1"/>
  <c r="CS186" s="1"/>
  <c r="CU186" s="1"/>
  <c r="CP187" s="1"/>
  <c r="CS187" s="1"/>
  <c r="CU187" s="1"/>
  <c r="CP188" s="1"/>
  <c r="CS188" s="1"/>
  <c r="CU188" s="1"/>
  <c r="H214" i="12" s="1"/>
  <c r="CP196" i="13" s="1"/>
  <c r="F38" i="16"/>
  <c r="R38" s="1"/>
  <c r="Z38" s="1"/>
  <c r="G358" i="12"/>
  <c r="G360" s="1"/>
  <c r="G394" s="1"/>
  <c r="D69" i="16"/>
  <c r="P69" s="1"/>
  <c r="AB69" s="1"/>
  <c r="AL310" i="13"/>
  <c r="AV310" s="1"/>
  <c r="AD311" s="1"/>
  <c r="AL311" s="1"/>
  <c r="AV311" s="1"/>
  <c r="AD312" s="1"/>
  <c r="AL312" s="1"/>
  <c r="AV312" s="1"/>
  <c r="AD313" s="1"/>
  <c r="AL313" s="1"/>
  <c r="AV313" s="1"/>
  <c r="AD314" s="1"/>
  <c r="AL314" s="1"/>
  <c r="AV314" s="1"/>
  <c r="AD315" s="1"/>
  <c r="AL315" s="1"/>
  <c r="AV315" s="1"/>
  <c r="AD316" s="1"/>
  <c r="AL316" s="1"/>
  <c r="AV316" s="1"/>
  <c r="AD317" s="1"/>
  <c r="AL317" s="1"/>
  <c r="AV317" s="1"/>
  <c r="AD318" s="1"/>
  <c r="AL318" s="1"/>
  <c r="AV318" s="1"/>
  <c r="AD319" s="1"/>
  <c r="AL319" s="1"/>
  <c r="AV319" s="1"/>
  <c r="AD320" s="1"/>
  <c r="AL320" s="1"/>
  <c r="AV320" s="1"/>
  <c r="AD321" s="1"/>
  <c r="AL321" s="1"/>
  <c r="AV321" s="1"/>
  <c r="AD322" s="1"/>
  <c r="AL322" s="1"/>
  <c r="AV322" s="1"/>
  <c r="AD323" s="1"/>
  <c r="AL323" s="1"/>
  <c r="AV323" s="1"/>
  <c r="AD324" s="1"/>
  <c r="AL324" s="1"/>
  <c r="AV324" s="1"/>
  <c r="AD325" s="1"/>
  <c r="AL325" s="1"/>
  <c r="AV325" s="1"/>
  <c r="AD326" s="1"/>
  <c r="AL326" s="1"/>
  <c r="AV326" s="1"/>
  <c r="AD327" s="1"/>
  <c r="AL327" s="1"/>
  <c r="AV327" s="1"/>
  <c r="AD328" s="1"/>
  <c r="AL328" s="1"/>
  <c r="AV328" s="1"/>
  <c r="AD329" s="1"/>
  <c r="AL329" s="1"/>
  <c r="AV329" s="1"/>
  <c r="AD330" s="1"/>
  <c r="AL330" s="1"/>
  <c r="AV330" s="1"/>
  <c r="AD331" s="1"/>
  <c r="AL331" s="1"/>
  <c r="AV331" s="1"/>
  <c r="AD332" s="1"/>
  <c r="AL332" s="1"/>
  <c r="AV332" s="1"/>
  <c r="AD333" s="1"/>
  <c r="AL333" s="1"/>
  <c r="AV333" s="1"/>
  <c r="AD334" s="1"/>
  <c r="AL334" s="1"/>
  <c r="AV334" s="1"/>
  <c r="AD335" s="1"/>
  <c r="AL335" s="1"/>
  <c r="AV335" s="1"/>
  <c r="AD336" s="1"/>
  <c r="AL336" s="1"/>
  <c r="AV336" s="1"/>
  <c r="AD337" s="1"/>
  <c r="AL337" s="1"/>
  <c r="AV337" s="1"/>
  <c r="AD338" s="1"/>
  <c r="AL338" s="1"/>
  <c r="AV338" s="1"/>
  <c r="AD339" s="1"/>
  <c r="AL339" s="1"/>
  <c r="AV339" s="1"/>
  <c r="AD340" s="1"/>
  <c r="AL340" s="1"/>
  <c r="AV340" s="1"/>
  <c r="H349" i="12" s="1"/>
  <c r="AD348" i="13" s="1"/>
  <c r="G18" i="16" s="1"/>
  <c r="W18" s="1"/>
  <c r="AE18" s="1"/>
  <c r="G17"/>
  <c r="W17" s="1"/>
  <c r="AE17" s="1"/>
  <c r="AK310" i="13"/>
  <c r="AU310" s="1"/>
  <c r="AC311" s="1"/>
  <c r="AK311" s="1"/>
  <c r="AU311" s="1"/>
  <c r="AC312" s="1"/>
  <c r="AK312" s="1"/>
  <c r="AU312" s="1"/>
  <c r="AC313" s="1"/>
  <c r="AK313" s="1"/>
  <c r="AU313" s="1"/>
  <c r="AC314" s="1"/>
  <c r="AK314" s="1"/>
  <c r="AU314" s="1"/>
  <c r="AC315" s="1"/>
  <c r="AK315" s="1"/>
  <c r="AU315" s="1"/>
  <c r="AC316" s="1"/>
  <c r="AK316" s="1"/>
  <c r="AU316" s="1"/>
  <c r="AC317" s="1"/>
  <c r="AK317" s="1"/>
  <c r="AU317" s="1"/>
  <c r="AC318" s="1"/>
  <c r="AK318" s="1"/>
  <c r="AU318" s="1"/>
  <c r="AC319" s="1"/>
  <c r="AK319" s="1"/>
  <c r="AU319" s="1"/>
  <c r="AC320" s="1"/>
  <c r="AK320" s="1"/>
  <c r="AU320" s="1"/>
  <c r="AC321" s="1"/>
  <c r="AK321" s="1"/>
  <c r="AU321" s="1"/>
  <c r="AC322" s="1"/>
  <c r="AK322" s="1"/>
  <c r="AU322" s="1"/>
  <c r="AC323" s="1"/>
  <c r="AK323" s="1"/>
  <c r="AU323" s="1"/>
  <c r="AC324" s="1"/>
  <c r="AK324" s="1"/>
  <c r="AU324" s="1"/>
  <c r="AC325" s="1"/>
  <c r="AK325" s="1"/>
  <c r="AU325" s="1"/>
  <c r="AC326" s="1"/>
  <c r="AK326" s="1"/>
  <c r="AU326" s="1"/>
  <c r="AC327" s="1"/>
  <c r="AK327" s="1"/>
  <c r="AU327" s="1"/>
  <c r="AC328" s="1"/>
  <c r="AK328" s="1"/>
  <c r="AU328" s="1"/>
  <c r="AC329" s="1"/>
  <c r="AK329" s="1"/>
  <c r="AU329" s="1"/>
  <c r="AC330" s="1"/>
  <c r="AK330" s="1"/>
  <c r="AU330" s="1"/>
  <c r="AC331" s="1"/>
  <c r="AK331" s="1"/>
  <c r="AU331" s="1"/>
  <c r="AC332" s="1"/>
  <c r="AK332" s="1"/>
  <c r="AU332" s="1"/>
  <c r="AC333" s="1"/>
  <c r="AK333" s="1"/>
  <c r="AU333" s="1"/>
  <c r="AC334" s="1"/>
  <c r="AK334" s="1"/>
  <c r="AU334" s="1"/>
  <c r="AC335" s="1"/>
  <c r="AK335" s="1"/>
  <c r="AU335" s="1"/>
  <c r="AC336" s="1"/>
  <c r="AK336" s="1"/>
  <c r="AU336" s="1"/>
  <c r="AC337" s="1"/>
  <c r="AK337" s="1"/>
  <c r="AU337" s="1"/>
  <c r="AC338" s="1"/>
  <c r="AK338" s="1"/>
  <c r="AU338" s="1"/>
  <c r="AC339" s="1"/>
  <c r="AK339" s="1"/>
  <c r="AU339" s="1"/>
  <c r="AC340" s="1"/>
  <c r="AK340" s="1"/>
  <c r="AU340" s="1"/>
  <c r="H348" i="12" s="1"/>
  <c r="AC348" i="13" s="1"/>
  <c r="F18" i="16" s="1"/>
  <c r="V18" s="1"/>
  <c r="AD18" s="1"/>
  <c r="F17"/>
  <c r="V17" s="1"/>
  <c r="AD17" s="1"/>
  <c r="M158" i="13"/>
  <c r="W158" s="1"/>
  <c r="E159" s="1"/>
  <c r="M159" s="1"/>
  <c r="W159" s="1"/>
  <c r="E160" s="1"/>
  <c r="M160" s="1"/>
  <c r="W160" s="1"/>
  <c r="E161" s="1"/>
  <c r="M161" s="1"/>
  <c r="W161" s="1"/>
  <c r="E162" s="1"/>
  <c r="M162" s="1"/>
  <c r="W162" s="1"/>
  <c r="E163" s="1"/>
  <c r="M163" s="1"/>
  <c r="W163" s="1"/>
  <c r="E164" s="1"/>
  <c r="M164" s="1"/>
  <c r="W164" s="1"/>
  <c r="E165" s="1"/>
  <c r="M165" s="1"/>
  <c r="W165" s="1"/>
  <c r="E166" s="1"/>
  <c r="M166" s="1"/>
  <c r="W166" s="1"/>
  <c r="E167" s="1"/>
  <c r="M167" s="1"/>
  <c r="W167" s="1"/>
  <c r="E168" s="1"/>
  <c r="M168" s="1"/>
  <c r="W168" s="1"/>
  <c r="E169" s="1"/>
  <c r="M169" s="1"/>
  <c r="W169" s="1"/>
  <c r="E170" s="1"/>
  <c r="M170" s="1"/>
  <c r="W170" s="1"/>
  <c r="E171" s="1"/>
  <c r="M171" s="1"/>
  <c r="W171" s="1"/>
  <c r="E172" s="1"/>
  <c r="M172" s="1"/>
  <c r="W172" s="1"/>
  <c r="E173" s="1"/>
  <c r="M173" s="1"/>
  <c r="W173" s="1"/>
  <c r="E174" s="1"/>
  <c r="M174" s="1"/>
  <c r="W174" s="1"/>
  <c r="E175" s="1"/>
  <c r="M175" s="1"/>
  <c r="W175" s="1"/>
  <c r="E176" s="1"/>
  <c r="M176" s="1"/>
  <c r="W176" s="1"/>
  <c r="E177" s="1"/>
  <c r="M177" s="1"/>
  <c r="W177" s="1"/>
  <c r="E178" s="1"/>
  <c r="M178" s="1"/>
  <c r="W178" s="1"/>
  <c r="E179" s="1"/>
  <c r="M179" s="1"/>
  <c r="W179" s="1"/>
  <c r="E180" s="1"/>
  <c r="M180" s="1"/>
  <c r="W180" s="1"/>
  <c r="E181" s="1"/>
  <c r="M181" s="1"/>
  <c r="W181" s="1"/>
  <c r="E182" s="1"/>
  <c r="M182" s="1"/>
  <c r="W182" s="1"/>
  <c r="E183" s="1"/>
  <c r="M183" s="1"/>
  <c r="W183" s="1"/>
  <c r="E184" s="1"/>
  <c r="M184" s="1"/>
  <c r="W184" s="1"/>
  <c r="E185" s="1"/>
  <c r="M185" s="1"/>
  <c r="W185" s="1"/>
  <c r="E186" s="1"/>
  <c r="M186" s="1"/>
  <c r="W186" s="1"/>
  <c r="E187" s="1"/>
  <c r="M187" s="1"/>
  <c r="W187" s="1"/>
  <c r="E188" s="1"/>
  <c r="M188" s="1"/>
  <c r="W188" s="1"/>
  <c r="G197" i="12" s="1"/>
  <c r="E196" i="13" s="1"/>
  <c r="E13" i="16"/>
  <c r="U13" s="1"/>
  <c r="AC13" s="1"/>
  <c r="BT158" i="13"/>
  <c r="BV158" s="1"/>
  <c r="BQ159" s="1"/>
  <c r="BT159" s="1"/>
  <c r="BV159" s="1"/>
  <c r="BQ160" s="1"/>
  <c r="BT160" s="1"/>
  <c r="BV160" s="1"/>
  <c r="BQ161" s="1"/>
  <c r="BT161" s="1"/>
  <c r="BV161" s="1"/>
  <c r="BQ162" s="1"/>
  <c r="BT162" s="1"/>
  <c r="BV162" s="1"/>
  <c r="BQ163" s="1"/>
  <c r="BT163" s="1"/>
  <c r="BV163" s="1"/>
  <c r="BQ164" s="1"/>
  <c r="BT164" s="1"/>
  <c r="BV164" s="1"/>
  <c r="BQ165" s="1"/>
  <c r="BT165" s="1"/>
  <c r="BV165" s="1"/>
  <c r="BQ166" s="1"/>
  <c r="BT166" s="1"/>
  <c r="BV166" s="1"/>
  <c r="BQ167" s="1"/>
  <c r="BT167" s="1"/>
  <c r="BV167" s="1"/>
  <c r="BQ168" s="1"/>
  <c r="BT168" s="1"/>
  <c r="BV168" s="1"/>
  <c r="BQ169" s="1"/>
  <c r="BT169" s="1"/>
  <c r="BV169" s="1"/>
  <c r="BQ170" s="1"/>
  <c r="BT170" s="1"/>
  <c r="BV170" s="1"/>
  <c r="BQ171" s="1"/>
  <c r="BT171" s="1"/>
  <c r="BV171" s="1"/>
  <c r="BQ172" s="1"/>
  <c r="BT172" s="1"/>
  <c r="BV172" s="1"/>
  <c r="BQ173" s="1"/>
  <c r="BT173" s="1"/>
  <c r="BV173" s="1"/>
  <c r="BQ174" s="1"/>
  <c r="BT174" s="1"/>
  <c r="BV174" s="1"/>
  <c r="BQ175" s="1"/>
  <c r="BT175" s="1"/>
  <c r="BV175" s="1"/>
  <c r="BQ176" s="1"/>
  <c r="BT176" s="1"/>
  <c r="BV176" s="1"/>
  <c r="BQ177" s="1"/>
  <c r="BT177" s="1"/>
  <c r="BV177" s="1"/>
  <c r="BQ178" s="1"/>
  <c r="BT178" s="1"/>
  <c r="BV178" s="1"/>
  <c r="BQ179" s="1"/>
  <c r="BT179" s="1"/>
  <c r="BV179" s="1"/>
  <c r="BQ180" s="1"/>
  <c r="BT180" s="1"/>
  <c r="BV180" s="1"/>
  <c r="BQ181" s="1"/>
  <c r="BT181" s="1"/>
  <c r="BV181" s="1"/>
  <c r="BQ182" s="1"/>
  <c r="BT182" s="1"/>
  <c r="BV182" s="1"/>
  <c r="BQ183" s="1"/>
  <c r="BT183" s="1"/>
  <c r="BV183" s="1"/>
  <c r="BQ184" s="1"/>
  <c r="BT184" s="1"/>
  <c r="BV184" s="1"/>
  <c r="BQ185" s="1"/>
  <c r="BT185" s="1"/>
  <c r="BV185" s="1"/>
  <c r="BQ186" s="1"/>
  <c r="BT186" s="1"/>
  <c r="BV186" s="1"/>
  <c r="BQ187" s="1"/>
  <c r="BT187" s="1"/>
  <c r="BV187" s="1"/>
  <c r="BQ188" s="1"/>
  <c r="BT188" s="1"/>
  <c r="BV188" s="1"/>
  <c r="G214" i="12" s="1"/>
  <c r="BQ196" i="13" s="1"/>
  <c r="D38" i="16"/>
  <c r="P38" s="1"/>
  <c r="X38" s="1"/>
  <c r="CY196" i="13"/>
  <c r="DA196" s="1"/>
  <c r="CV197" s="1"/>
  <c r="CY197" s="1"/>
  <c r="DA197" s="1"/>
  <c r="CV198" s="1"/>
  <c r="CY198" s="1"/>
  <c r="DA198" s="1"/>
  <c r="CV199" s="1"/>
  <c r="CY199" s="1"/>
  <c r="DA199" s="1"/>
  <c r="CV200" s="1"/>
  <c r="CY200" s="1"/>
  <c r="DA200" s="1"/>
  <c r="CV201" s="1"/>
  <c r="CY201" s="1"/>
  <c r="DA201" s="1"/>
  <c r="CV202" s="1"/>
  <c r="CY202" s="1"/>
  <c r="DA202" s="1"/>
  <c r="CV203" s="1"/>
  <c r="CY203" s="1"/>
  <c r="DA203" s="1"/>
  <c r="CV204" s="1"/>
  <c r="CY204" s="1"/>
  <c r="DA204" s="1"/>
  <c r="CV205" s="1"/>
  <c r="CY205" s="1"/>
  <c r="DA205" s="1"/>
  <c r="CV206" s="1"/>
  <c r="CY206" s="1"/>
  <c r="DA206" s="1"/>
  <c r="CV207" s="1"/>
  <c r="CY207" s="1"/>
  <c r="DA207" s="1"/>
  <c r="CV208" s="1"/>
  <c r="CY208" s="1"/>
  <c r="DA208" s="1"/>
  <c r="CV209" s="1"/>
  <c r="CY209" s="1"/>
  <c r="DA209" s="1"/>
  <c r="CV210" s="1"/>
  <c r="CY210" s="1"/>
  <c r="DA210" s="1"/>
  <c r="CV211" s="1"/>
  <c r="CY211" s="1"/>
  <c r="DA211" s="1"/>
  <c r="CV212" s="1"/>
  <c r="CY212" s="1"/>
  <c r="DA212" s="1"/>
  <c r="CV213" s="1"/>
  <c r="CY213" s="1"/>
  <c r="DA213" s="1"/>
  <c r="CV214" s="1"/>
  <c r="CY214" s="1"/>
  <c r="DA214" s="1"/>
  <c r="CV215" s="1"/>
  <c r="CY215" s="1"/>
  <c r="DA215" s="1"/>
  <c r="CV216" s="1"/>
  <c r="CY216" s="1"/>
  <c r="DA216" s="1"/>
  <c r="CV217" s="1"/>
  <c r="CY217" s="1"/>
  <c r="DA217" s="1"/>
  <c r="CV218" s="1"/>
  <c r="CY218" s="1"/>
  <c r="DA218" s="1"/>
  <c r="CV219" s="1"/>
  <c r="CY219" s="1"/>
  <c r="DA219" s="1"/>
  <c r="CV220" s="1"/>
  <c r="CY220" s="1"/>
  <c r="DA220" s="1"/>
  <c r="CV221" s="1"/>
  <c r="CY221" s="1"/>
  <c r="DA221" s="1"/>
  <c r="CV222" s="1"/>
  <c r="CY222" s="1"/>
  <c r="DA222" s="1"/>
  <c r="CV223" s="1"/>
  <c r="CY223" s="1"/>
  <c r="DA223" s="1"/>
  <c r="CV224" s="1"/>
  <c r="CY224" s="1"/>
  <c r="DA224" s="1"/>
  <c r="CV225" s="1"/>
  <c r="CY225" s="1"/>
  <c r="DA225" s="1"/>
  <c r="CV226" s="1"/>
  <c r="CY226" s="1"/>
  <c r="DA226" s="1"/>
  <c r="H253" i="12" s="1"/>
  <c r="CV234" i="13" s="1"/>
  <c r="G39" i="16"/>
  <c r="S39" s="1"/>
  <c r="AA39" s="1"/>
  <c r="BZ158" i="13"/>
  <c r="CB158" s="1"/>
  <c r="BW159" s="1"/>
  <c r="BZ159" s="1"/>
  <c r="CB159" s="1"/>
  <c r="BW160" s="1"/>
  <c r="BZ160" s="1"/>
  <c r="CB160" s="1"/>
  <c r="BW161" s="1"/>
  <c r="BZ161" s="1"/>
  <c r="CB161" s="1"/>
  <c r="BW162" s="1"/>
  <c r="BZ162" s="1"/>
  <c r="CB162" s="1"/>
  <c r="BW163" s="1"/>
  <c r="BZ163" s="1"/>
  <c r="CB163" s="1"/>
  <c r="BW164" s="1"/>
  <c r="BZ164" s="1"/>
  <c r="CB164" s="1"/>
  <c r="BW165" s="1"/>
  <c r="BZ165" s="1"/>
  <c r="CB165" s="1"/>
  <c r="BW166" s="1"/>
  <c r="BZ166" s="1"/>
  <c r="CB166" s="1"/>
  <c r="BW167" s="1"/>
  <c r="BZ167" s="1"/>
  <c r="CB167" s="1"/>
  <c r="BW168" s="1"/>
  <c r="BZ168" s="1"/>
  <c r="CB168" s="1"/>
  <c r="BW169" s="1"/>
  <c r="BZ169" s="1"/>
  <c r="CB169" s="1"/>
  <c r="BW170" s="1"/>
  <c r="BZ170" s="1"/>
  <c r="CB170" s="1"/>
  <c r="BW171" s="1"/>
  <c r="BZ171" s="1"/>
  <c r="CB171" s="1"/>
  <c r="BW172" s="1"/>
  <c r="BZ172" s="1"/>
  <c r="CB172" s="1"/>
  <c r="BW173" s="1"/>
  <c r="BZ173" s="1"/>
  <c r="CB173" s="1"/>
  <c r="BW174" s="1"/>
  <c r="BZ174" s="1"/>
  <c r="CB174" s="1"/>
  <c r="BW175" s="1"/>
  <c r="BZ175" s="1"/>
  <c r="CB175" s="1"/>
  <c r="BW176" s="1"/>
  <c r="BZ176" s="1"/>
  <c r="CB176" s="1"/>
  <c r="BW177" s="1"/>
  <c r="BZ177" s="1"/>
  <c r="CB177" s="1"/>
  <c r="BW178" s="1"/>
  <c r="BZ178" s="1"/>
  <c r="CB178" s="1"/>
  <c r="BW179" s="1"/>
  <c r="BZ179" s="1"/>
  <c r="CB179" s="1"/>
  <c r="BW180" s="1"/>
  <c r="BZ180" s="1"/>
  <c r="CB180" s="1"/>
  <c r="BW181" s="1"/>
  <c r="BZ181" s="1"/>
  <c r="CB181" s="1"/>
  <c r="BW182" s="1"/>
  <c r="BZ182" s="1"/>
  <c r="CB182" s="1"/>
  <c r="BW183" s="1"/>
  <c r="BZ183" s="1"/>
  <c r="CB183" s="1"/>
  <c r="BW184" s="1"/>
  <c r="BZ184" s="1"/>
  <c r="CB184" s="1"/>
  <c r="BW185" s="1"/>
  <c r="BZ185" s="1"/>
  <c r="CB185" s="1"/>
  <c r="BW186" s="1"/>
  <c r="BZ186" s="1"/>
  <c r="CB186" s="1"/>
  <c r="BW187" s="1"/>
  <c r="BZ187" s="1"/>
  <c r="CB187" s="1"/>
  <c r="BW188" s="1"/>
  <c r="BZ188" s="1"/>
  <c r="CB188" s="1"/>
  <c r="G215" i="12" s="1"/>
  <c r="BW196" i="13" s="1"/>
  <c r="E38" i="16"/>
  <c r="Q38" s="1"/>
  <c r="Y38" s="1"/>
  <c r="H358" i="12"/>
  <c r="H360" s="1"/>
  <c r="H394" s="1"/>
  <c r="F69" i="16"/>
  <c r="R69" s="1"/>
  <c r="AD69" s="1"/>
  <c r="C6" i="5"/>
  <c r="D6"/>
  <c r="L6"/>
  <c r="BB6" s="1"/>
  <c r="K6"/>
  <c r="BA6" s="1"/>
  <c r="G27" i="17" l="1"/>
  <c r="I25"/>
  <c r="I27" s="1"/>
  <c r="AL348" i="13"/>
  <c r="AV348" s="1"/>
  <c r="AD349" s="1"/>
  <c r="AL349" s="1"/>
  <c r="AV349" s="1"/>
  <c r="AD350" s="1"/>
  <c r="AL350" s="1"/>
  <c r="AV350" s="1"/>
  <c r="AD351" s="1"/>
  <c r="AL351" s="1"/>
  <c r="AV351" s="1"/>
  <c r="AD352" s="1"/>
  <c r="AL352" s="1"/>
  <c r="AV352" s="1"/>
  <c r="AD353" s="1"/>
  <c r="AL353" s="1"/>
  <c r="AV353" s="1"/>
  <c r="AD354" s="1"/>
  <c r="AL354" s="1"/>
  <c r="AV354" s="1"/>
  <c r="AD355" s="1"/>
  <c r="AL355" s="1"/>
  <c r="AV355" s="1"/>
  <c r="AD356" s="1"/>
  <c r="AL356" s="1"/>
  <c r="AV356" s="1"/>
  <c r="AD357" s="1"/>
  <c r="AL357" s="1"/>
  <c r="AV357" s="1"/>
  <c r="AD358" s="1"/>
  <c r="AL358" s="1"/>
  <c r="AV358" s="1"/>
  <c r="AD359" s="1"/>
  <c r="AL359" s="1"/>
  <c r="AV359" s="1"/>
  <c r="AD360" s="1"/>
  <c r="AL360" s="1"/>
  <c r="AV360" s="1"/>
  <c r="AD361" s="1"/>
  <c r="AL361" s="1"/>
  <c r="AV361" s="1"/>
  <c r="AD362" s="1"/>
  <c r="AL362" s="1"/>
  <c r="AV362" s="1"/>
  <c r="AD363" s="1"/>
  <c r="AL363" s="1"/>
  <c r="AV363" s="1"/>
  <c r="AD364" s="1"/>
  <c r="AL364" s="1"/>
  <c r="AV364" s="1"/>
  <c r="AD365" s="1"/>
  <c r="AL365" s="1"/>
  <c r="AV365" s="1"/>
  <c r="AD366" s="1"/>
  <c r="AL366" s="1"/>
  <c r="AV366" s="1"/>
  <c r="AD367" s="1"/>
  <c r="AL367" s="1"/>
  <c r="AV367" s="1"/>
  <c r="AD368" s="1"/>
  <c r="AL368" s="1"/>
  <c r="AV368" s="1"/>
  <c r="AD369" s="1"/>
  <c r="AL369" s="1"/>
  <c r="AV369" s="1"/>
  <c r="AD370" s="1"/>
  <c r="AL370" s="1"/>
  <c r="AV370" s="1"/>
  <c r="AD371" s="1"/>
  <c r="AL371" s="1"/>
  <c r="AV371" s="1"/>
  <c r="AD372" s="1"/>
  <c r="AL372" s="1"/>
  <c r="AV372" s="1"/>
  <c r="AD373" s="1"/>
  <c r="AL373" s="1"/>
  <c r="AV373" s="1"/>
  <c r="AD374" s="1"/>
  <c r="AL374" s="1"/>
  <c r="AV374" s="1"/>
  <c r="AD375" s="1"/>
  <c r="AL375" s="1"/>
  <c r="AV375" s="1"/>
  <c r="AD376" s="1"/>
  <c r="AL376" s="1"/>
  <c r="AV376" s="1"/>
  <c r="AD377" s="1"/>
  <c r="AL377" s="1"/>
  <c r="AV377" s="1"/>
  <c r="AD378" s="1"/>
  <c r="AL378" s="1"/>
  <c r="AV378" s="1"/>
  <c r="H387" i="12" s="1"/>
  <c r="AD386" i="13" s="1"/>
  <c r="G19" i="16" s="1"/>
  <c r="W19" s="1"/>
  <c r="AE19" s="1"/>
  <c r="AK348" i="13"/>
  <c r="AU348" s="1"/>
  <c r="AC349" s="1"/>
  <c r="AK349" s="1"/>
  <c r="AU349" s="1"/>
  <c r="AC350" s="1"/>
  <c r="AK350" s="1"/>
  <c r="AU350" s="1"/>
  <c r="AC351" s="1"/>
  <c r="AK351" s="1"/>
  <c r="AU351" s="1"/>
  <c r="AC352" s="1"/>
  <c r="AK352" s="1"/>
  <c r="AU352" s="1"/>
  <c r="AC353" s="1"/>
  <c r="AK353" s="1"/>
  <c r="AU353" s="1"/>
  <c r="AC354" s="1"/>
  <c r="AK354" s="1"/>
  <c r="AU354" s="1"/>
  <c r="AC355" s="1"/>
  <c r="AK355" s="1"/>
  <c r="AU355" s="1"/>
  <c r="AC356" s="1"/>
  <c r="AK356" s="1"/>
  <c r="AU356" s="1"/>
  <c r="AC357" s="1"/>
  <c r="AK357" s="1"/>
  <c r="AU357" s="1"/>
  <c r="AC358" s="1"/>
  <c r="AK358" s="1"/>
  <c r="AU358" s="1"/>
  <c r="AC359" s="1"/>
  <c r="AK359" s="1"/>
  <c r="AU359" s="1"/>
  <c r="AC360" s="1"/>
  <c r="AK360" s="1"/>
  <c r="AU360" s="1"/>
  <c r="AC361" s="1"/>
  <c r="AK361" s="1"/>
  <c r="AU361" s="1"/>
  <c r="AC362" s="1"/>
  <c r="AK362" s="1"/>
  <c r="AU362" s="1"/>
  <c r="AC363" s="1"/>
  <c r="AK363" s="1"/>
  <c r="AU363" s="1"/>
  <c r="AC364" s="1"/>
  <c r="AK364" s="1"/>
  <c r="AU364" s="1"/>
  <c r="AC365" s="1"/>
  <c r="AK365" s="1"/>
  <c r="AU365" s="1"/>
  <c r="AC366" s="1"/>
  <c r="AK366" s="1"/>
  <c r="AU366" s="1"/>
  <c r="AC367" s="1"/>
  <c r="AK367" s="1"/>
  <c r="AU367" s="1"/>
  <c r="AC368" s="1"/>
  <c r="AK368" s="1"/>
  <c r="AU368" s="1"/>
  <c r="AC369" s="1"/>
  <c r="AK369" s="1"/>
  <c r="AU369" s="1"/>
  <c r="AC370" s="1"/>
  <c r="AK370" s="1"/>
  <c r="AU370" s="1"/>
  <c r="AC371" s="1"/>
  <c r="AK371" s="1"/>
  <c r="AU371" s="1"/>
  <c r="AC372" s="1"/>
  <c r="AK372" s="1"/>
  <c r="AU372" s="1"/>
  <c r="AC373" s="1"/>
  <c r="AK373" s="1"/>
  <c r="AU373" s="1"/>
  <c r="AC374" s="1"/>
  <c r="AK374" s="1"/>
  <c r="AU374" s="1"/>
  <c r="AC375" s="1"/>
  <c r="AK375" s="1"/>
  <c r="AU375" s="1"/>
  <c r="AC376" s="1"/>
  <c r="AK376" s="1"/>
  <c r="AU376" s="1"/>
  <c r="AC377" s="1"/>
  <c r="AK377" s="1"/>
  <c r="AU377" s="1"/>
  <c r="AC378" s="1"/>
  <c r="AK378" s="1"/>
  <c r="AU378" s="1"/>
  <c r="H386" i="12" s="1"/>
  <c r="AC386" i="13" s="1"/>
  <c r="F19" i="16" s="1"/>
  <c r="V19" s="1"/>
  <c r="AD19" s="1"/>
  <c r="BT196" i="13"/>
  <c r="BV196" s="1"/>
  <c r="BQ197" s="1"/>
  <c r="BT197" s="1"/>
  <c r="BV197" s="1"/>
  <c r="BQ198" s="1"/>
  <c r="BT198" s="1"/>
  <c r="BV198" s="1"/>
  <c r="BQ199" s="1"/>
  <c r="BT199" s="1"/>
  <c r="BV199" s="1"/>
  <c r="BQ200" s="1"/>
  <c r="BT200" s="1"/>
  <c r="BV200" s="1"/>
  <c r="BQ201" s="1"/>
  <c r="BT201" s="1"/>
  <c r="BV201" s="1"/>
  <c r="BQ202" s="1"/>
  <c r="BT202" s="1"/>
  <c r="BV202" s="1"/>
  <c r="BQ203" s="1"/>
  <c r="BT203" s="1"/>
  <c r="BV203" s="1"/>
  <c r="BQ204" s="1"/>
  <c r="BT204" s="1"/>
  <c r="BV204" s="1"/>
  <c r="BQ205" s="1"/>
  <c r="BT205" s="1"/>
  <c r="BV205" s="1"/>
  <c r="BQ206" s="1"/>
  <c r="BT206" s="1"/>
  <c r="BV206" s="1"/>
  <c r="BQ207" s="1"/>
  <c r="BT207" s="1"/>
  <c r="BV207" s="1"/>
  <c r="BQ208" s="1"/>
  <c r="BT208" s="1"/>
  <c r="BV208" s="1"/>
  <c r="BQ209" s="1"/>
  <c r="BT209" s="1"/>
  <c r="BV209" s="1"/>
  <c r="BQ210" s="1"/>
  <c r="BT210" s="1"/>
  <c r="BV210" s="1"/>
  <c r="BQ211" s="1"/>
  <c r="BT211" s="1"/>
  <c r="BV211" s="1"/>
  <c r="BQ212" s="1"/>
  <c r="BT212" s="1"/>
  <c r="BV212" s="1"/>
  <c r="BQ213" s="1"/>
  <c r="BT213" s="1"/>
  <c r="BV213" s="1"/>
  <c r="BQ214" s="1"/>
  <c r="BT214" s="1"/>
  <c r="BV214" s="1"/>
  <c r="BQ215" s="1"/>
  <c r="BT215" s="1"/>
  <c r="BV215" s="1"/>
  <c r="BQ216" s="1"/>
  <c r="BT216" s="1"/>
  <c r="BV216" s="1"/>
  <c r="BQ217" s="1"/>
  <c r="BT217" s="1"/>
  <c r="BV217" s="1"/>
  <c r="BQ218" s="1"/>
  <c r="BT218" s="1"/>
  <c r="BV218" s="1"/>
  <c r="BQ219" s="1"/>
  <c r="BT219" s="1"/>
  <c r="BV219" s="1"/>
  <c r="BQ220" s="1"/>
  <c r="BT220" s="1"/>
  <c r="BV220" s="1"/>
  <c r="BQ221" s="1"/>
  <c r="BT221" s="1"/>
  <c r="BV221" s="1"/>
  <c r="BQ222" s="1"/>
  <c r="BT222" s="1"/>
  <c r="BV222" s="1"/>
  <c r="BQ223" s="1"/>
  <c r="BT223" s="1"/>
  <c r="BV223" s="1"/>
  <c r="BQ224" s="1"/>
  <c r="BT224" s="1"/>
  <c r="BV224" s="1"/>
  <c r="BQ225" s="1"/>
  <c r="BT225" s="1"/>
  <c r="BV225" s="1"/>
  <c r="BQ226" s="1"/>
  <c r="BT226" s="1"/>
  <c r="BV226" s="1"/>
  <c r="G252" i="12" s="1"/>
  <c r="BQ234" i="13" s="1"/>
  <c r="D39" i="16"/>
  <c r="P39" s="1"/>
  <c r="X39" s="1"/>
  <c r="L196" i="13"/>
  <c r="V196" s="1"/>
  <c r="D197" s="1"/>
  <c r="L197" s="1"/>
  <c r="V197" s="1"/>
  <c r="D198" s="1"/>
  <c r="L198" s="1"/>
  <c r="V198" s="1"/>
  <c r="D199" s="1"/>
  <c r="L199" s="1"/>
  <c r="V199" s="1"/>
  <c r="D200" s="1"/>
  <c r="L200" s="1"/>
  <c r="V200" s="1"/>
  <c r="D201" s="1"/>
  <c r="L201" s="1"/>
  <c r="V201" s="1"/>
  <c r="D202" s="1"/>
  <c r="L202" s="1"/>
  <c r="V202" s="1"/>
  <c r="D203" s="1"/>
  <c r="L203" s="1"/>
  <c r="V203" s="1"/>
  <c r="D204" s="1"/>
  <c r="L204" s="1"/>
  <c r="V204" s="1"/>
  <c r="D205" s="1"/>
  <c r="L205" s="1"/>
  <c r="V205" s="1"/>
  <c r="D206" s="1"/>
  <c r="L206" s="1"/>
  <c r="V206" s="1"/>
  <c r="D207" s="1"/>
  <c r="L207" s="1"/>
  <c r="V207" s="1"/>
  <c r="D208" s="1"/>
  <c r="L208" s="1"/>
  <c r="V208" s="1"/>
  <c r="D209" s="1"/>
  <c r="L209" s="1"/>
  <c r="V209" s="1"/>
  <c r="D210" s="1"/>
  <c r="L210" s="1"/>
  <c r="V210" s="1"/>
  <c r="D211" s="1"/>
  <c r="L211" s="1"/>
  <c r="V211" s="1"/>
  <c r="D212" s="1"/>
  <c r="L212" s="1"/>
  <c r="V212" s="1"/>
  <c r="D213" s="1"/>
  <c r="L213" s="1"/>
  <c r="V213" s="1"/>
  <c r="D214" s="1"/>
  <c r="L214" s="1"/>
  <c r="V214" s="1"/>
  <c r="D215" s="1"/>
  <c r="L215" s="1"/>
  <c r="V215" s="1"/>
  <c r="D216" s="1"/>
  <c r="L216" s="1"/>
  <c r="V216" s="1"/>
  <c r="D217" s="1"/>
  <c r="L217" s="1"/>
  <c r="V217" s="1"/>
  <c r="D218" s="1"/>
  <c r="L218" s="1"/>
  <c r="V218" s="1"/>
  <c r="D219" s="1"/>
  <c r="L219" s="1"/>
  <c r="V219" s="1"/>
  <c r="D220" s="1"/>
  <c r="L220" s="1"/>
  <c r="V220" s="1"/>
  <c r="D221" s="1"/>
  <c r="L221" s="1"/>
  <c r="V221" s="1"/>
  <c r="D222" s="1"/>
  <c r="L222" s="1"/>
  <c r="V222" s="1"/>
  <c r="D223" s="1"/>
  <c r="L223" s="1"/>
  <c r="V223" s="1"/>
  <c r="D224" s="1"/>
  <c r="L224" s="1"/>
  <c r="V224" s="1"/>
  <c r="D225" s="1"/>
  <c r="L225" s="1"/>
  <c r="V225" s="1"/>
  <c r="D226" s="1"/>
  <c r="L226" s="1"/>
  <c r="V226" s="1"/>
  <c r="G234" i="12" s="1"/>
  <c r="D234" i="13" s="1"/>
  <c r="D14" i="16"/>
  <c r="T14" s="1"/>
  <c r="AB14" s="1"/>
  <c r="BZ196" i="13"/>
  <c r="CB196" s="1"/>
  <c r="BW197" s="1"/>
  <c r="BZ197" s="1"/>
  <c r="CB197" s="1"/>
  <c r="BW198" s="1"/>
  <c r="BZ198" s="1"/>
  <c r="CB198" s="1"/>
  <c r="BW199" s="1"/>
  <c r="BZ199" s="1"/>
  <c r="CB199" s="1"/>
  <c r="BW200" s="1"/>
  <c r="BZ200" s="1"/>
  <c r="CB200" s="1"/>
  <c r="BW201" s="1"/>
  <c r="BZ201" s="1"/>
  <c r="CB201" s="1"/>
  <c r="BW202" s="1"/>
  <c r="BZ202" s="1"/>
  <c r="CB202" s="1"/>
  <c r="BW203" s="1"/>
  <c r="BZ203" s="1"/>
  <c r="CB203" s="1"/>
  <c r="BW204" s="1"/>
  <c r="BZ204" s="1"/>
  <c r="CB204" s="1"/>
  <c r="BW205" s="1"/>
  <c r="BZ205" s="1"/>
  <c r="CB205" s="1"/>
  <c r="BW206" s="1"/>
  <c r="BZ206" s="1"/>
  <c r="CB206" s="1"/>
  <c r="BW207" s="1"/>
  <c r="BZ207" s="1"/>
  <c r="CB207" s="1"/>
  <c r="BW208" s="1"/>
  <c r="BZ208" s="1"/>
  <c r="CB208" s="1"/>
  <c r="BW209" s="1"/>
  <c r="BZ209" s="1"/>
  <c r="CB209" s="1"/>
  <c r="BW210" s="1"/>
  <c r="BZ210" s="1"/>
  <c r="CB210" s="1"/>
  <c r="BW211" s="1"/>
  <c r="BZ211" s="1"/>
  <c r="CB211" s="1"/>
  <c r="BW212" s="1"/>
  <c r="BZ212" s="1"/>
  <c r="CB212" s="1"/>
  <c r="BW213" s="1"/>
  <c r="BZ213" s="1"/>
  <c r="CB213" s="1"/>
  <c r="BW214" s="1"/>
  <c r="BZ214" s="1"/>
  <c r="CB214" s="1"/>
  <c r="BW215" s="1"/>
  <c r="BZ215" s="1"/>
  <c r="CB215" s="1"/>
  <c r="BW216" s="1"/>
  <c r="BZ216" s="1"/>
  <c r="CB216" s="1"/>
  <c r="BW217" s="1"/>
  <c r="BZ217" s="1"/>
  <c r="CB217" s="1"/>
  <c r="BW218" s="1"/>
  <c r="BZ218" s="1"/>
  <c r="CB218" s="1"/>
  <c r="BW219" s="1"/>
  <c r="BZ219" s="1"/>
  <c r="CB219" s="1"/>
  <c r="BW220" s="1"/>
  <c r="BZ220" s="1"/>
  <c r="CB220" s="1"/>
  <c r="BW221" s="1"/>
  <c r="BZ221" s="1"/>
  <c r="CB221" s="1"/>
  <c r="BW222" s="1"/>
  <c r="BZ222" s="1"/>
  <c r="CB222" s="1"/>
  <c r="BW223" s="1"/>
  <c r="BZ223" s="1"/>
  <c r="CB223" s="1"/>
  <c r="BW224" s="1"/>
  <c r="BZ224" s="1"/>
  <c r="CB224" s="1"/>
  <c r="BW225" s="1"/>
  <c r="BZ225" s="1"/>
  <c r="CB225" s="1"/>
  <c r="BW226" s="1"/>
  <c r="BZ226" s="1"/>
  <c r="CB226" s="1"/>
  <c r="G253" i="12" s="1"/>
  <c r="BW234" i="13" s="1"/>
  <c r="E39" i="16"/>
  <c r="Q39" s="1"/>
  <c r="Y39" s="1"/>
  <c r="G396" i="12"/>
  <c r="G398" s="1"/>
  <c r="G432" s="1"/>
  <c r="D70" i="16"/>
  <c r="P70" s="1"/>
  <c r="AB70" s="1"/>
  <c r="H396" i="12"/>
  <c r="H398" s="1"/>
  <c r="H432" s="1"/>
  <c r="F70" i="16"/>
  <c r="R70" s="1"/>
  <c r="AD70" s="1"/>
  <c r="M196" i="13"/>
  <c r="W196" s="1"/>
  <c r="E197" s="1"/>
  <c r="M197" s="1"/>
  <c r="W197" s="1"/>
  <c r="E198" s="1"/>
  <c r="M198" s="1"/>
  <c r="W198" s="1"/>
  <c r="E199" s="1"/>
  <c r="M199" s="1"/>
  <c r="W199" s="1"/>
  <c r="E200" s="1"/>
  <c r="M200" s="1"/>
  <c r="W200" s="1"/>
  <c r="E201" s="1"/>
  <c r="M201" s="1"/>
  <c r="W201" s="1"/>
  <c r="E202" s="1"/>
  <c r="M202" s="1"/>
  <c r="W202" s="1"/>
  <c r="E203" s="1"/>
  <c r="M203" s="1"/>
  <c r="W203" s="1"/>
  <c r="E204" s="1"/>
  <c r="M204" s="1"/>
  <c r="W204" s="1"/>
  <c r="E205" s="1"/>
  <c r="M205" s="1"/>
  <c r="W205" s="1"/>
  <c r="E206" s="1"/>
  <c r="M206" s="1"/>
  <c r="W206" s="1"/>
  <c r="E207" s="1"/>
  <c r="M207" s="1"/>
  <c r="W207" s="1"/>
  <c r="E208" s="1"/>
  <c r="M208" s="1"/>
  <c r="W208" s="1"/>
  <c r="E209" s="1"/>
  <c r="M209" s="1"/>
  <c r="W209" s="1"/>
  <c r="E210" s="1"/>
  <c r="M210" s="1"/>
  <c r="W210" s="1"/>
  <c r="E211" s="1"/>
  <c r="M211" s="1"/>
  <c r="W211" s="1"/>
  <c r="E212" s="1"/>
  <c r="M212" s="1"/>
  <c r="W212" s="1"/>
  <c r="E213" s="1"/>
  <c r="M213" s="1"/>
  <c r="W213" s="1"/>
  <c r="E214" s="1"/>
  <c r="M214" s="1"/>
  <c r="W214" s="1"/>
  <c r="E215" s="1"/>
  <c r="M215" s="1"/>
  <c r="W215" s="1"/>
  <c r="E216" s="1"/>
  <c r="M216" s="1"/>
  <c r="W216" s="1"/>
  <c r="E217" s="1"/>
  <c r="M217" s="1"/>
  <c r="W217" s="1"/>
  <c r="E218" s="1"/>
  <c r="M218" s="1"/>
  <c r="W218" s="1"/>
  <c r="E219" s="1"/>
  <c r="M219" s="1"/>
  <c r="W219" s="1"/>
  <c r="E220" s="1"/>
  <c r="M220" s="1"/>
  <c r="W220" s="1"/>
  <c r="E221" s="1"/>
  <c r="M221" s="1"/>
  <c r="W221" s="1"/>
  <c r="E222" s="1"/>
  <c r="M222" s="1"/>
  <c r="W222" s="1"/>
  <c r="E223" s="1"/>
  <c r="M223" s="1"/>
  <c r="W223" s="1"/>
  <c r="E224" s="1"/>
  <c r="M224" s="1"/>
  <c r="W224" s="1"/>
  <c r="E225" s="1"/>
  <c r="M225" s="1"/>
  <c r="W225" s="1"/>
  <c r="E226" s="1"/>
  <c r="M226" s="1"/>
  <c r="W226" s="1"/>
  <c r="G235" i="12" s="1"/>
  <c r="E234" i="13" s="1"/>
  <c r="E14" i="16"/>
  <c r="U14" s="1"/>
  <c r="AC14" s="1"/>
  <c r="CS196" i="13"/>
  <c r="CU196" s="1"/>
  <c r="CP197" s="1"/>
  <c r="CS197" s="1"/>
  <c r="CU197" s="1"/>
  <c r="CP198" s="1"/>
  <c r="CS198" s="1"/>
  <c r="CU198" s="1"/>
  <c r="CP199" s="1"/>
  <c r="CS199" s="1"/>
  <c r="CU199" s="1"/>
  <c r="CP200" s="1"/>
  <c r="CS200" s="1"/>
  <c r="CU200" s="1"/>
  <c r="CP201" s="1"/>
  <c r="CS201" s="1"/>
  <c r="CU201" s="1"/>
  <c r="CP202" s="1"/>
  <c r="CS202" s="1"/>
  <c r="CU202" s="1"/>
  <c r="CP203" s="1"/>
  <c r="CS203" s="1"/>
  <c r="CU203" s="1"/>
  <c r="CP204" s="1"/>
  <c r="CS204" s="1"/>
  <c r="CU204" s="1"/>
  <c r="CP205" s="1"/>
  <c r="CS205" s="1"/>
  <c r="CU205" s="1"/>
  <c r="CP206" s="1"/>
  <c r="CS206" s="1"/>
  <c r="CU206" s="1"/>
  <c r="CP207" s="1"/>
  <c r="CS207" s="1"/>
  <c r="CU207" s="1"/>
  <c r="CP208" s="1"/>
  <c r="CS208" s="1"/>
  <c r="CU208" s="1"/>
  <c r="CP209" s="1"/>
  <c r="CS209" s="1"/>
  <c r="CU209" s="1"/>
  <c r="CP210" s="1"/>
  <c r="CS210" s="1"/>
  <c r="CU210" s="1"/>
  <c r="CP211" s="1"/>
  <c r="CS211" s="1"/>
  <c r="CU211" s="1"/>
  <c r="CP212" s="1"/>
  <c r="CS212" s="1"/>
  <c r="CU212" s="1"/>
  <c r="CP213" s="1"/>
  <c r="CS213" s="1"/>
  <c r="CU213" s="1"/>
  <c r="CP214" s="1"/>
  <c r="CS214" s="1"/>
  <c r="CU214" s="1"/>
  <c r="CP215" s="1"/>
  <c r="CS215" s="1"/>
  <c r="CU215" s="1"/>
  <c r="CP216" s="1"/>
  <c r="CS216" s="1"/>
  <c r="CU216" s="1"/>
  <c r="CP217" s="1"/>
  <c r="CS217" s="1"/>
  <c r="CU217" s="1"/>
  <c r="CP218" s="1"/>
  <c r="CS218" s="1"/>
  <c r="CU218" s="1"/>
  <c r="CP219" s="1"/>
  <c r="CS219" s="1"/>
  <c r="CU219" s="1"/>
  <c r="CP220" s="1"/>
  <c r="CS220" s="1"/>
  <c r="CU220" s="1"/>
  <c r="CP221" s="1"/>
  <c r="CS221" s="1"/>
  <c r="CU221" s="1"/>
  <c r="CP222" s="1"/>
  <c r="CS222" s="1"/>
  <c r="CU222" s="1"/>
  <c r="CP223" s="1"/>
  <c r="CS223" s="1"/>
  <c r="CU223" s="1"/>
  <c r="CP224" s="1"/>
  <c r="CS224" s="1"/>
  <c r="CU224" s="1"/>
  <c r="CP225" s="1"/>
  <c r="CS225" s="1"/>
  <c r="CU225" s="1"/>
  <c r="CP226" s="1"/>
  <c r="CS226" s="1"/>
  <c r="CU226" s="1"/>
  <c r="H252" i="12" s="1"/>
  <c r="CP234" i="13" s="1"/>
  <c r="F39" i="16"/>
  <c r="R39" s="1"/>
  <c r="Z39" s="1"/>
  <c r="CY234" i="13"/>
  <c r="DA234" s="1"/>
  <c r="CV235" s="1"/>
  <c r="CY235" s="1"/>
  <c r="DA235" s="1"/>
  <c r="CV236" s="1"/>
  <c r="CY236" s="1"/>
  <c r="DA236" s="1"/>
  <c r="CV237" s="1"/>
  <c r="CY237" s="1"/>
  <c r="DA237" s="1"/>
  <c r="CV238" s="1"/>
  <c r="CY238" s="1"/>
  <c r="DA238" s="1"/>
  <c r="CV239" s="1"/>
  <c r="CY239" s="1"/>
  <c r="DA239" s="1"/>
  <c r="CV240" s="1"/>
  <c r="CY240" s="1"/>
  <c r="DA240" s="1"/>
  <c r="CV241" s="1"/>
  <c r="CY241" s="1"/>
  <c r="DA241" s="1"/>
  <c r="CV242" s="1"/>
  <c r="CY242" s="1"/>
  <c r="DA242" s="1"/>
  <c r="CV243" s="1"/>
  <c r="CY243" s="1"/>
  <c r="DA243" s="1"/>
  <c r="CV244" s="1"/>
  <c r="CY244" s="1"/>
  <c r="DA244" s="1"/>
  <c r="CV245" s="1"/>
  <c r="CY245" s="1"/>
  <c r="DA245" s="1"/>
  <c r="CV246" s="1"/>
  <c r="CY246" s="1"/>
  <c r="DA246" s="1"/>
  <c r="CV247" s="1"/>
  <c r="CY247" s="1"/>
  <c r="DA247" s="1"/>
  <c r="CV248" s="1"/>
  <c r="CY248" s="1"/>
  <c r="DA248" s="1"/>
  <c r="CV249" s="1"/>
  <c r="CY249" s="1"/>
  <c r="DA249" s="1"/>
  <c r="CV250" s="1"/>
  <c r="CY250" s="1"/>
  <c r="DA250" s="1"/>
  <c r="CV251" s="1"/>
  <c r="CY251" s="1"/>
  <c r="DA251" s="1"/>
  <c r="CV252" s="1"/>
  <c r="CY252" s="1"/>
  <c r="DA252" s="1"/>
  <c r="CV253" s="1"/>
  <c r="CY253" s="1"/>
  <c r="DA253" s="1"/>
  <c r="CV254" s="1"/>
  <c r="CY254" s="1"/>
  <c r="DA254" s="1"/>
  <c r="CV255" s="1"/>
  <c r="CY255" s="1"/>
  <c r="DA255" s="1"/>
  <c r="CV256" s="1"/>
  <c r="CY256" s="1"/>
  <c r="DA256" s="1"/>
  <c r="CV257" s="1"/>
  <c r="CY257" s="1"/>
  <c r="DA257" s="1"/>
  <c r="CV258" s="1"/>
  <c r="CY258" s="1"/>
  <c r="DA258" s="1"/>
  <c r="CV259" s="1"/>
  <c r="CY259" s="1"/>
  <c r="DA259" s="1"/>
  <c r="CV260" s="1"/>
  <c r="CY260" s="1"/>
  <c r="DA260" s="1"/>
  <c r="CV261" s="1"/>
  <c r="CY261" s="1"/>
  <c r="DA261" s="1"/>
  <c r="CV262" s="1"/>
  <c r="CY262" s="1"/>
  <c r="DA262" s="1"/>
  <c r="CV263" s="1"/>
  <c r="CY263" s="1"/>
  <c r="DA263" s="1"/>
  <c r="CV264" s="1"/>
  <c r="CY264" s="1"/>
  <c r="DA264" s="1"/>
  <c r="H291" i="12" s="1"/>
  <c r="CV272" i="13" s="1"/>
  <c r="G40" i="16"/>
  <c r="S40" s="1"/>
  <c r="AA40" s="1"/>
  <c r="AS6" i="5"/>
  <c r="I9" i="7"/>
  <c r="U9" s="1"/>
  <c r="AG9" s="1"/>
  <c r="G57" i="6"/>
  <c r="J57" s="1"/>
  <c r="E46" i="8"/>
  <c r="AT6" i="5"/>
  <c r="F46" i="8"/>
  <c r="G58" i="6"/>
  <c r="J58" s="1"/>
  <c r="J9" i="7"/>
  <c r="V9" s="1"/>
  <c r="AH9" s="1"/>
  <c r="V6" i="5"/>
  <c r="BL6" s="1"/>
  <c r="U6"/>
  <c r="BK6" s="1"/>
  <c r="AL386" i="13" l="1"/>
  <c r="AV386" s="1"/>
  <c r="AD387" s="1"/>
  <c r="AL387" s="1"/>
  <c r="AV387" s="1"/>
  <c r="AD388" s="1"/>
  <c r="AL388" s="1"/>
  <c r="AV388" s="1"/>
  <c r="AD389" s="1"/>
  <c r="AL389" s="1"/>
  <c r="AV389" s="1"/>
  <c r="AD390" s="1"/>
  <c r="AL390" s="1"/>
  <c r="AV390" s="1"/>
  <c r="AD391" s="1"/>
  <c r="AL391" s="1"/>
  <c r="AV391" s="1"/>
  <c r="AD392" s="1"/>
  <c r="AL392" s="1"/>
  <c r="AV392" s="1"/>
  <c r="AD393" s="1"/>
  <c r="AL393" s="1"/>
  <c r="AV393" s="1"/>
  <c r="AD394" s="1"/>
  <c r="AL394" s="1"/>
  <c r="AV394" s="1"/>
  <c r="AD395" s="1"/>
  <c r="AL395" s="1"/>
  <c r="AV395" s="1"/>
  <c r="AD396" s="1"/>
  <c r="AL396" s="1"/>
  <c r="AV396" s="1"/>
  <c r="AD397" s="1"/>
  <c r="AL397" s="1"/>
  <c r="AV397" s="1"/>
  <c r="AD398" s="1"/>
  <c r="AL398" s="1"/>
  <c r="AV398" s="1"/>
  <c r="AD399" s="1"/>
  <c r="AL399" s="1"/>
  <c r="AV399" s="1"/>
  <c r="AD400" s="1"/>
  <c r="AL400" s="1"/>
  <c r="AV400" s="1"/>
  <c r="AD401" s="1"/>
  <c r="AL401" s="1"/>
  <c r="AV401" s="1"/>
  <c r="AD402" s="1"/>
  <c r="AL402" s="1"/>
  <c r="AV402" s="1"/>
  <c r="AD403" s="1"/>
  <c r="AL403" s="1"/>
  <c r="AV403" s="1"/>
  <c r="AD404" s="1"/>
  <c r="AL404" s="1"/>
  <c r="AV404" s="1"/>
  <c r="AD405" s="1"/>
  <c r="AL405" s="1"/>
  <c r="AV405" s="1"/>
  <c r="AD406" s="1"/>
  <c r="AL406" s="1"/>
  <c r="AV406" s="1"/>
  <c r="AD407" s="1"/>
  <c r="AL407" s="1"/>
  <c r="AV407" s="1"/>
  <c r="AD408" s="1"/>
  <c r="AL408" s="1"/>
  <c r="AV408" s="1"/>
  <c r="AD409" s="1"/>
  <c r="AL409" s="1"/>
  <c r="AV409" s="1"/>
  <c r="AD410" s="1"/>
  <c r="AL410" s="1"/>
  <c r="AV410" s="1"/>
  <c r="AD411" s="1"/>
  <c r="AL411" s="1"/>
  <c r="AV411" s="1"/>
  <c r="AD412" s="1"/>
  <c r="AL412" s="1"/>
  <c r="AV412" s="1"/>
  <c r="AD413" s="1"/>
  <c r="AL413" s="1"/>
  <c r="AV413" s="1"/>
  <c r="AD414" s="1"/>
  <c r="AL414" s="1"/>
  <c r="AV414" s="1"/>
  <c r="AD415" s="1"/>
  <c r="AL415" s="1"/>
  <c r="AV415" s="1"/>
  <c r="AD416" s="1"/>
  <c r="AL416" s="1"/>
  <c r="AV416" s="1"/>
  <c r="H425" i="12" s="1"/>
  <c r="AD424" i="13" s="1"/>
  <c r="G20" i="16" s="1"/>
  <c r="W20" s="1"/>
  <c r="AE20" s="1"/>
  <c r="G21" s="1"/>
  <c r="AK386" i="13"/>
  <c r="AU386" s="1"/>
  <c r="AC387" s="1"/>
  <c r="AK387" s="1"/>
  <c r="AU387" s="1"/>
  <c r="AC388" s="1"/>
  <c r="AK388" s="1"/>
  <c r="AU388" s="1"/>
  <c r="AC389" s="1"/>
  <c r="AK389" s="1"/>
  <c r="AU389" s="1"/>
  <c r="AC390" s="1"/>
  <c r="AK390" s="1"/>
  <c r="AU390" s="1"/>
  <c r="AC391" s="1"/>
  <c r="AK391" s="1"/>
  <c r="AU391" s="1"/>
  <c r="AC392" s="1"/>
  <c r="AK392" s="1"/>
  <c r="AU392" s="1"/>
  <c r="AC393" s="1"/>
  <c r="AK393" s="1"/>
  <c r="AU393" s="1"/>
  <c r="AC394" s="1"/>
  <c r="AK394" s="1"/>
  <c r="AU394" s="1"/>
  <c r="AC395" s="1"/>
  <c r="AK395" s="1"/>
  <c r="AU395" s="1"/>
  <c r="AC396" s="1"/>
  <c r="AK396" s="1"/>
  <c r="AU396" s="1"/>
  <c r="AC397" s="1"/>
  <c r="AK397" s="1"/>
  <c r="AU397" s="1"/>
  <c r="AC398" s="1"/>
  <c r="AK398" s="1"/>
  <c r="AU398" s="1"/>
  <c r="AC399" s="1"/>
  <c r="AK399" s="1"/>
  <c r="AU399" s="1"/>
  <c r="AC400" s="1"/>
  <c r="AK400" s="1"/>
  <c r="AU400" s="1"/>
  <c r="AC401" s="1"/>
  <c r="AK401" s="1"/>
  <c r="AU401" s="1"/>
  <c r="AC402" s="1"/>
  <c r="AK402" s="1"/>
  <c r="AU402" s="1"/>
  <c r="AC403" s="1"/>
  <c r="AK403" s="1"/>
  <c r="AU403" s="1"/>
  <c r="AC404" s="1"/>
  <c r="AK404" s="1"/>
  <c r="AU404" s="1"/>
  <c r="AC405" s="1"/>
  <c r="AK405" s="1"/>
  <c r="AU405" s="1"/>
  <c r="AC406" s="1"/>
  <c r="AK406" s="1"/>
  <c r="AU406" s="1"/>
  <c r="AC407" s="1"/>
  <c r="AK407" s="1"/>
  <c r="AU407" s="1"/>
  <c r="AC408" s="1"/>
  <c r="AK408" s="1"/>
  <c r="AU408" s="1"/>
  <c r="AC409" s="1"/>
  <c r="AK409" s="1"/>
  <c r="AU409" s="1"/>
  <c r="AC410" s="1"/>
  <c r="AK410" s="1"/>
  <c r="AU410" s="1"/>
  <c r="AC411" s="1"/>
  <c r="AK411" s="1"/>
  <c r="AU411" s="1"/>
  <c r="AC412" s="1"/>
  <c r="AK412" s="1"/>
  <c r="AU412" s="1"/>
  <c r="AC413" s="1"/>
  <c r="AK413" s="1"/>
  <c r="AU413" s="1"/>
  <c r="AC414" s="1"/>
  <c r="AK414" s="1"/>
  <c r="AU414" s="1"/>
  <c r="AC415" s="1"/>
  <c r="AK415" s="1"/>
  <c r="AU415" s="1"/>
  <c r="AC416" s="1"/>
  <c r="AK416" s="1"/>
  <c r="AU416" s="1"/>
  <c r="H424" i="12" s="1"/>
  <c r="AC424" i="13" s="1"/>
  <c r="AK424" s="1"/>
  <c r="AU424" s="1"/>
  <c r="AC425" s="1"/>
  <c r="AK425" s="1"/>
  <c r="CS234"/>
  <c r="CU234" s="1"/>
  <c r="CP235" s="1"/>
  <c r="CS235" s="1"/>
  <c r="CU235" s="1"/>
  <c r="CP236" s="1"/>
  <c r="CS236" s="1"/>
  <c r="CU236" s="1"/>
  <c r="CP237" s="1"/>
  <c r="CS237" s="1"/>
  <c r="CU237" s="1"/>
  <c r="CP238" s="1"/>
  <c r="CS238" s="1"/>
  <c r="CU238" s="1"/>
  <c r="CP239" s="1"/>
  <c r="CS239" s="1"/>
  <c r="CU239" s="1"/>
  <c r="CP240" s="1"/>
  <c r="CS240" s="1"/>
  <c r="CU240" s="1"/>
  <c r="CP241" s="1"/>
  <c r="CS241" s="1"/>
  <c r="CU241" s="1"/>
  <c r="CP242" s="1"/>
  <c r="CS242" s="1"/>
  <c r="CU242" s="1"/>
  <c r="CP243" s="1"/>
  <c r="CS243" s="1"/>
  <c r="CU243" s="1"/>
  <c r="CP244" s="1"/>
  <c r="CS244" s="1"/>
  <c r="CU244" s="1"/>
  <c r="CP245" s="1"/>
  <c r="CS245" s="1"/>
  <c r="CU245" s="1"/>
  <c r="CP246" s="1"/>
  <c r="CS246" s="1"/>
  <c r="CU246" s="1"/>
  <c r="CP247" s="1"/>
  <c r="CS247" s="1"/>
  <c r="CU247" s="1"/>
  <c r="CP248" s="1"/>
  <c r="CS248" s="1"/>
  <c r="CU248" s="1"/>
  <c r="CP249" s="1"/>
  <c r="CS249" s="1"/>
  <c r="CU249" s="1"/>
  <c r="CP250" s="1"/>
  <c r="CS250" s="1"/>
  <c r="CU250" s="1"/>
  <c r="CP251" s="1"/>
  <c r="CS251" s="1"/>
  <c r="CU251" s="1"/>
  <c r="CP252" s="1"/>
  <c r="CS252" s="1"/>
  <c r="CU252" s="1"/>
  <c r="CP253" s="1"/>
  <c r="CS253" s="1"/>
  <c r="CU253" s="1"/>
  <c r="CP254" s="1"/>
  <c r="CS254" s="1"/>
  <c r="CU254" s="1"/>
  <c r="CP255" s="1"/>
  <c r="CS255" s="1"/>
  <c r="CU255" s="1"/>
  <c r="CP256" s="1"/>
  <c r="CS256" s="1"/>
  <c r="CU256" s="1"/>
  <c r="CP257" s="1"/>
  <c r="CS257" s="1"/>
  <c r="CU257" s="1"/>
  <c r="CP258" s="1"/>
  <c r="CS258" s="1"/>
  <c r="CU258" s="1"/>
  <c r="CP259" s="1"/>
  <c r="CS259" s="1"/>
  <c r="CU259" s="1"/>
  <c r="CP260" s="1"/>
  <c r="CS260" s="1"/>
  <c r="CU260" s="1"/>
  <c r="CP261" s="1"/>
  <c r="CS261" s="1"/>
  <c r="CU261" s="1"/>
  <c r="CP262" s="1"/>
  <c r="CS262" s="1"/>
  <c r="CU262" s="1"/>
  <c r="CP263" s="1"/>
  <c r="CS263" s="1"/>
  <c r="CU263" s="1"/>
  <c r="CP264" s="1"/>
  <c r="CS264" s="1"/>
  <c r="CU264" s="1"/>
  <c r="H290" i="12" s="1"/>
  <c r="CP272" i="13" s="1"/>
  <c r="F40" i="16"/>
  <c r="R40" s="1"/>
  <c r="Z40" s="1"/>
  <c r="H434" i="12"/>
  <c r="H436" s="1"/>
  <c r="F71" i="16"/>
  <c r="R71" s="1"/>
  <c r="AD71" s="1"/>
  <c r="F72" s="1"/>
  <c r="G434" i="12"/>
  <c r="G436" s="1"/>
  <c r="D71" i="16"/>
  <c r="P71" s="1"/>
  <c r="AB71" s="1"/>
  <c r="D72" s="1"/>
  <c r="CY272" i="13"/>
  <c r="DA272" s="1"/>
  <c r="CV273" s="1"/>
  <c r="CY273" s="1"/>
  <c r="DA273" s="1"/>
  <c r="CV274" s="1"/>
  <c r="CY274" s="1"/>
  <c r="DA274" s="1"/>
  <c r="CV275" s="1"/>
  <c r="CY275" s="1"/>
  <c r="DA275" s="1"/>
  <c r="CV276" s="1"/>
  <c r="CY276" s="1"/>
  <c r="DA276" s="1"/>
  <c r="CV277" s="1"/>
  <c r="CY277" s="1"/>
  <c r="DA277" s="1"/>
  <c r="CV278" s="1"/>
  <c r="CY278" s="1"/>
  <c r="DA278" s="1"/>
  <c r="CV279" s="1"/>
  <c r="CY279" s="1"/>
  <c r="DA279" s="1"/>
  <c r="CV280" s="1"/>
  <c r="CY280" s="1"/>
  <c r="DA280" s="1"/>
  <c r="CV281" s="1"/>
  <c r="CY281" s="1"/>
  <c r="DA281" s="1"/>
  <c r="CV282" s="1"/>
  <c r="CY282" s="1"/>
  <c r="DA282" s="1"/>
  <c r="CV283" s="1"/>
  <c r="CY283" s="1"/>
  <c r="DA283" s="1"/>
  <c r="CV284" s="1"/>
  <c r="CY284" s="1"/>
  <c r="DA284" s="1"/>
  <c r="CV285" s="1"/>
  <c r="CY285" s="1"/>
  <c r="DA285" s="1"/>
  <c r="CV286" s="1"/>
  <c r="CY286" s="1"/>
  <c r="DA286" s="1"/>
  <c r="CV287" s="1"/>
  <c r="CY287" s="1"/>
  <c r="DA287" s="1"/>
  <c r="CV288" s="1"/>
  <c r="CY288" s="1"/>
  <c r="DA288" s="1"/>
  <c r="CV289" s="1"/>
  <c r="CY289" s="1"/>
  <c r="DA289" s="1"/>
  <c r="CV290" s="1"/>
  <c r="CY290" s="1"/>
  <c r="DA290" s="1"/>
  <c r="CV291" s="1"/>
  <c r="CY291" s="1"/>
  <c r="DA291" s="1"/>
  <c r="CV292" s="1"/>
  <c r="CY292" s="1"/>
  <c r="DA292" s="1"/>
  <c r="CV293" s="1"/>
  <c r="CY293" s="1"/>
  <c r="DA293" s="1"/>
  <c r="CV294" s="1"/>
  <c r="CY294" s="1"/>
  <c r="DA294" s="1"/>
  <c r="CV295" s="1"/>
  <c r="CY295" s="1"/>
  <c r="DA295" s="1"/>
  <c r="CV296" s="1"/>
  <c r="CY296" s="1"/>
  <c r="DA296" s="1"/>
  <c r="CV297" s="1"/>
  <c r="CY297" s="1"/>
  <c r="DA297" s="1"/>
  <c r="CV298" s="1"/>
  <c r="CY298" s="1"/>
  <c r="DA298" s="1"/>
  <c r="CV299" s="1"/>
  <c r="CY299" s="1"/>
  <c r="DA299" s="1"/>
  <c r="CV300" s="1"/>
  <c r="CY300" s="1"/>
  <c r="DA300" s="1"/>
  <c r="CV301" s="1"/>
  <c r="CY301" s="1"/>
  <c r="DA301" s="1"/>
  <c r="CV302" s="1"/>
  <c r="CY302" s="1"/>
  <c r="DA302" s="1"/>
  <c r="H329" i="12" s="1"/>
  <c r="CV310" i="13" s="1"/>
  <c r="G41" i="16"/>
  <c r="S41" s="1"/>
  <c r="AA41" s="1"/>
  <c r="L234" i="13"/>
  <c r="V234" s="1"/>
  <c r="D235" s="1"/>
  <c r="L235" s="1"/>
  <c r="V235" s="1"/>
  <c r="D236" s="1"/>
  <c r="L236" s="1"/>
  <c r="V236" s="1"/>
  <c r="D237" s="1"/>
  <c r="L237" s="1"/>
  <c r="V237" s="1"/>
  <c r="D238" s="1"/>
  <c r="L238" s="1"/>
  <c r="V238" s="1"/>
  <c r="D239" s="1"/>
  <c r="L239" s="1"/>
  <c r="V239" s="1"/>
  <c r="D240" s="1"/>
  <c r="L240" s="1"/>
  <c r="V240" s="1"/>
  <c r="D241" s="1"/>
  <c r="L241" s="1"/>
  <c r="V241" s="1"/>
  <c r="D242" s="1"/>
  <c r="L242" s="1"/>
  <c r="V242" s="1"/>
  <c r="D243" s="1"/>
  <c r="L243" s="1"/>
  <c r="V243" s="1"/>
  <c r="D244" s="1"/>
  <c r="L244" s="1"/>
  <c r="V244" s="1"/>
  <c r="D245" s="1"/>
  <c r="L245" s="1"/>
  <c r="V245" s="1"/>
  <c r="D246" s="1"/>
  <c r="L246" s="1"/>
  <c r="V246" s="1"/>
  <c r="D247" s="1"/>
  <c r="L247" s="1"/>
  <c r="V247" s="1"/>
  <c r="D248" s="1"/>
  <c r="L248" s="1"/>
  <c r="V248" s="1"/>
  <c r="D249" s="1"/>
  <c r="L249" s="1"/>
  <c r="V249" s="1"/>
  <c r="D250" s="1"/>
  <c r="L250" s="1"/>
  <c r="V250" s="1"/>
  <c r="D251" s="1"/>
  <c r="L251" s="1"/>
  <c r="V251" s="1"/>
  <c r="D252" s="1"/>
  <c r="L252" s="1"/>
  <c r="V252" s="1"/>
  <c r="D253" s="1"/>
  <c r="L253" s="1"/>
  <c r="V253" s="1"/>
  <c r="D254" s="1"/>
  <c r="L254" s="1"/>
  <c r="V254" s="1"/>
  <c r="D255" s="1"/>
  <c r="L255" s="1"/>
  <c r="V255" s="1"/>
  <c r="D256" s="1"/>
  <c r="L256" s="1"/>
  <c r="V256" s="1"/>
  <c r="D257" s="1"/>
  <c r="L257" s="1"/>
  <c r="V257" s="1"/>
  <c r="D258" s="1"/>
  <c r="L258" s="1"/>
  <c r="V258" s="1"/>
  <c r="D259" s="1"/>
  <c r="L259" s="1"/>
  <c r="V259" s="1"/>
  <c r="D260" s="1"/>
  <c r="L260" s="1"/>
  <c r="V260" s="1"/>
  <c r="D261" s="1"/>
  <c r="L261" s="1"/>
  <c r="V261" s="1"/>
  <c r="D262" s="1"/>
  <c r="L262" s="1"/>
  <c r="V262" s="1"/>
  <c r="D263" s="1"/>
  <c r="L263" s="1"/>
  <c r="V263" s="1"/>
  <c r="D264" s="1"/>
  <c r="L264" s="1"/>
  <c r="V264" s="1"/>
  <c r="G272" i="12" s="1"/>
  <c r="D272" i="13" s="1"/>
  <c r="D15" i="16"/>
  <c r="T15" s="1"/>
  <c r="AB15" s="1"/>
  <c r="BT234" i="13"/>
  <c r="BV234" s="1"/>
  <c r="BQ235" s="1"/>
  <c r="BT235" s="1"/>
  <c r="BV235" s="1"/>
  <c r="BQ236" s="1"/>
  <c r="BT236" s="1"/>
  <c r="BV236" s="1"/>
  <c r="BQ237" s="1"/>
  <c r="BT237" s="1"/>
  <c r="BV237" s="1"/>
  <c r="BQ238" s="1"/>
  <c r="BT238" s="1"/>
  <c r="BV238" s="1"/>
  <c r="BQ239" s="1"/>
  <c r="BT239" s="1"/>
  <c r="BV239" s="1"/>
  <c r="BQ240" s="1"/>
  <c r="BT240" s="1"/>
  <c r="BV240" s="1"/>
  <c r="BQ241" s="1"/>
  <c r="BT241" s="1"/>
  <c r="BV241" s="1"/>
  <c r="BQ242" s="1"/>
  <c r="BT242" s="1"/>
  <c r="BV242" s="1"/>
  <c r="BQ243" s="1"/>
  <c r="BT243" s="1"/>
  <c r="BV243" s="1"/>
  <c r="BQ244" s="1"/>
  <c r="BT244" s="1"/>
  <c r="BV244" s="1"/>
  <c r="BQ245" s="1"/>
  <c r="BT245" s="1"/>
  <c r="BV245" s="1"/>
  <c r="BQ246" s="1"/>
  <c r="BT246" s="1"/>
  <c r="BV246" s="1"/>
  <c r="BQ247" s="1"/>
  <c r="BT247" s="1"/>
  <c r="BV247" s="1"/>
  <c r="BQ248" s="1"/>
  <c r="BT248" s="1"/>
  <c r="BV248" s="1"/>
  <c r="BQ249" s="1"/>
  <c r="BT249" s="1"/>
  <c r="BV249" s="1"/>
  <c r="BQ250" s="1"/>
  <c r="BT250" s="1"/>
  <c r="BV250" s="1"/>
  <c r="BQ251" s="1"/>
  <c r="BT251" s="1"/>
  <c r="BV251" s="1"/>
  <c r="BQ252" s="1"/>
  <c r="BT252" s="1"/>
  <c r="BV252" s="1"/>
  <c r="BQ253" s="1"/>
  <c r="BT253" s="1"/>
  <c r="BV253" s="1"/>
  <c r="BQ254" s="1"/>
  <c r="BT254" s="1"/>
  <c r="BV254" s="1"/>
  <c r="BQ255" s="1"/>
  <c r="BT255" s="1"/>
  <c r="BV255" s="1"/>
  <c r="BQ256" s="1"/>
  <c r="BT256" s="1"/>
  <c r="BV256" s="1"/>
  <c r="BQ257" s="1"/>
  <c r="BT257" s="1"/>
  <c r="BV257" s="1"/>
  <c r="BQ258" s="1"/>
  <c r="BT258" s="1"/>
  <c r="BV258" s="1"/>
  <c r="BQ259" s="1"/>
  <c r="BT259" s="1"/>
  <c r="BV259" s="1"/>
  <c r="BQ260" s="1"/>
  <c r="BT260" s="1"/>
  <c r="BV260" s="1"/>
  <c r="BQ261" s="1"/>
  <c r="BT261" s="1"/>
  <c r="BV261" s="1"/>
  <c r="BQ262" s="1"/>
  <c r="BT262" s="1"/>
  <c r="BV262" s="1"/>
  <c r="BQ263" s="1"/>
  <c r="BT263" s="1"/>
  <c r="BV263" s="1"/>
  <c r="BQ264" s="1"/>
  <c r="BT264" s="1"/>
  <c r="BV264" s="1"/>
  <c r="G290" i="12" s="1"/>
  <c r="BQ272" i="13" s="1"/>
  <c r="D40" i="16"/>
  <c r="P40" s="1"/>
  <c r="X40" s="1"/>
  <c r="M234" i="13"/>
  <c r="W234" s="1"/>
  <c r="E235" s="1"/>
  <c r="M235" s="1"/>
  <c r="W235" s="1"/>
  <c r="E236" s="1"/>
  <c r="M236" s="1"/>
  <c r="W236" s="1"/>
  <c r="E237" s="1"/>
  <c r="M237" s="1"/>
  <c r="W237" s="1"/>
  <c r="E238" s="1"/>
  <c r="M238" s="1"/>
  <c r="W238" s="1"/>
  <c r="E239" s="1"/>
  <c r="M239" s="1"/>
  <c r="W239" s="1"/>
  <c r="E240" s="1"/>
  <c r="M240" s="1"/>
  <c r="W240" s="1"/>
  <c r="E241" s="1"/>
  <c r="M241" s="1"/>
  <c r="W241" s="1"/>
  <c r="E242" s="1"/>
  <c r="M242" s="1"/>
  <c r="W242" s="1"/>
  <c r="E243" s="1"/>
  <c r="M243" s="1"/>
  <c r="W243" s="1"/>
  <c r="E244" s="1"/>
  <c r="M244" s="1"/>
  <c r="W244" s="1"/>
  <c r="E245" s="1"/>
  <c r="M245" s="1"/>
  <c r="W245" s="1"/>
  <c r="E246" s="1"/>
  <c r="M246" s="1"/>
  <c r="W246" s="1"/>
  <c r="E247" s="1"/>
  <c r="M247" s="1"/>
  <c r="W247" s="1"/>
  <c r="E248" s="1"/>
  <c r="M248" s="1"/>
  <c r="W248" s="1"/>
  <c r="E249" s="1"/>
  <c r="M249" s="1"/>
  <c r="W249" s="1"/>
  <c r="E250" s="1"/>
  <c r="M250" s="1"/>
  <c r="W250" s="1"/>
  <c r="E251" s="1"/>
  <c r="M251" s="1"/>
  <c r="W251" s="1"/>
  <c r="E252" s="1"/>
  <c r="M252" s="1"/>
  <c r="W252" s="1"/>
  <c r="E253" s="1"/>
  <c r="M253" s="1"/>
  <c r="W253" s="1"/>
  <c r="E254" s="1"/>
  <c r="M254" s="1"/>
  <c r="W254" s="1"/>
  <c r="E255" s="1"/>
  <c r="M255" s="1"/>
  <c r="W255" s="1"/>
  <c r="E256" s="1"/>
  <c r="M256" s="1"/>
  <c r="W256" s="1"/>
  <c r="E257" s="1"/>
  <c r="M257" s="1"/>
  <c r="W257" s="1"/>
  <c r="E258" s="1"/>
  <c r="M258" s="1"/>
  <c r="W258" s="1"/>
  <c r="E259" s="1"/>
  <c r="M259" s="1"/>
  <c r="W259" s="1"/>
  <c r="E260" s="1"/>
  <c r="M260" s="1"/>
  <c r="W260" s="1"/>
  <c r="E261" s="1"/>
  <c r="M261" s="1"/>
  <c r="W261" s="1"/>
  <c r="E262" s="1"/>
  <c r="M262" s="1"/>
  <c r="W262" s="1"/>
  <c r="E263" s="1"/>
  <c r="M263" s="1"/>
  <c r="W263" s="1"/>
  <c r="E264" s="1"/>
  <c r="M264" s="1"/>
  <c r="W264" s="1"/>
  <c r="G273" i="12" s="1"/>
  <c r="E272" i="13" s="1"/>
  <c r="E15" i="16"/>
  <c r="U15" s="1"/>
  <c r="AC15" s="1"/>
  <c r="BZ234" i="13"/>
  <c r="CB234" s="1"/>
  <c r="BW235" s="1"/>
  <c r="BZ235" s="1"/>
  <c r="CB235" s="1"/>
  <c r="BW236" s="1"/>
  <c r="BZ236" s="1"/>
  <c r="CB236" s="1"/>
  <c r="BW237" s="1"/>
  <c r="BZ237" s="1"/>
  <c r="CB237" s="1"/>
  <c r="BW238" s="1"/>
  <c r="BZ238" s="1"/>
  <c r="CB238" s="1"/>
  <c r="BW239" s="1"/>
  <c r="BZ239" s="1"/>
  <c r="CB239" s="1"/>
  <c r="BW240" s="1"/>
  <c r="BZ240" s="1"/>
  <c r="CB240" s="1"/>
  <c r="BW241" s="1"/>
  <c r="BZ241" s="1"/>
  <c r="CB241" s="1"/>
  <c r="BW242" s="1"/>
  <c r="BZ242" s="1"/>
  <c r="CB242" s="1"/>
  <c r="BW243" s="1"/>
  <c r="BZ243" s="1"/>
  <c r="CB243" s="1"/>
  <c r="BW244" s="1"/>
  <c r="BZ244" s="1"/>
  <c r="CB244" s="1"/>
  <c r="BW245" s="1"/>
  <c r="BZ245" s="1"/>
  <c r="CB245" s="1"/>
  <c r="BW246" s="1"/>
  <c r="BZ246" s="1"/>
  <c r="CB246" s="1"/>
  <c r="BW247" s="1"/>
  <c r="BZ247" s="1"/>
  <c r="CB247" s="1"/>
  <c r="BW248" s="1"/>
  <c r="BZ248" s="1"/>
  <c r="CB248" s="1"/>
  <c r="BW249" s="1"/>
  <c r="BZ249" s="1"/>
  <c r="CB249" s="1"/>
  <c r="BW250" s="1"/>
  <c r="BZ250" s="1"/>
  <c r="CB250" s="1"/>
  <c r="BW251" s="1"/>
  <c r="BZ251" s="1"/>
  <c r="CB251" s="1"/>
  <c r="BW252" s="1"/>
  <c r="BZ252" s="1"/>
  <c r="CB252" s="1"/>
  <c r="BW253" s="1"/>
  <c r="BZ253" s="1"/>
  <c r="CB253" s="1"/>
  <c r="BW254" s="1"/>
  <c r="BZ254" s="1"/>
  <c r="CB254" s="1"/>
  <c r="BW255" s="1"/>
  <c r="BZ255" s="1"/>
  <c r="CB255" s="1"/>
  <c r="BW256" s="1"/>
  <c r="BZ256" s="1"/>
  <c r="CB256" s="1"/>
  <c r="BW257" s="1"/>
  <c r="BZ257" s="1"/>
  <c r="CB257" s="1"/>
  <c r="BW258" s="1"/>
  <c r="BZ258" s="1"/>
  <c r="CB258" s="1"/>
  <c r="BW259" s="1"/>
  <c r="BZ259" s="1"/>
  <c r="CB259" s="1"/>
  <c r="BW260" s="1"/>
  <c r="BZ260" s="1"/>
  <c r="CB260" s="1"/>
  <c r="BW261" s="1"/>
  <c r="BZ261" s="1"/>
  <c r="CB261" s="1"/>
  <c r="BW262" s="1"/>
  <c r="BZ262" s="1"/>
  <c r="CB262" s="1"/>
  <c r="BW263" s="1"/>
  <c r="BZ263" s="1"/>
  <c r="CB263" s="1"/>
  <c r="BW264" s="1"/>
  <c r="BZ264" s="1"/>
  <c r="CB264" s="1"/>
  <c r="G291" i="12" s="1"/>
  <c r="BW272" i="13" s="1"/>
  <c r="E40" i="16"/>
  <c r="Q40" s="1"/>
  <c r="Y40" s="1"/>
  <c r="D7" i="5"/>
  <c r="AT7" s="1"/>
  <c r="C7"/>
  <c r="AS7" s="1"/>
  <c r="AL424" i="13" l="1"/>
  <c r="AV424" s="1"/>
  <c r="AD425" s="1"/>
  <c r="AL425" s="1"/>
  <c r="F20" i="16"/>
  <c r="V20" s="1"/>
  <c r="AD20" s="1"/>
  <c r="F21" s="1"/>
  <c r="M272" i="13"/>
  <c r="W272" s="1"/>
  <c r="E273" s="1"/>
  <c r="M273" s="1"/>
  <c r="W273" s="1"/>
  <c r="E274" s="1"/>
  <c r="M274" s="1"/>
  <c r="W274" s="1"/>
  <c r="E275" s="1"/>
  <c r="M275" s="1"/>
  <c r="W275" s="1"/>
  <c r="E276" s="1"/>
  <c r="M276" s="1"/>
  <c r="W276" s="1"/>
  <c r="E277" s="1"/>
  <c r="M277" s="1"/>
  <c r="W277" s="1"/>
  <c r="E278" s="1"/>
  <c r="M278" s="1"/>
  <c r="W278" s="1"/>
  <c r="E279" s="1"/>
  <c r="M279" s="1"/>
  <c r="W279" s="1"/>
  <c r="E280" s="1"/>
  <c r="M280" s="1"/>
  <c r="W280" s="1"/>
  <c r="E281" s="1"/>
  <c r="M281" s="1"/>
  <c r="W281" s="1"/>
  <c r="E282" s="1"/>
  <c r="M282" s="1"/>
  <c r="W282" s="1"/>
  <c r="E283" s="1"/>
  <c r="M283" s="1"/>
  <c r="W283" s="1"/>
  <c r="E284" s="1"/>
  <c r="M284" s="1"/>
  <c r="W284" s="1"/>
  <c r="E285" s="1"/>
  <c r="M285" s="1"/>
  <c r="W285" s="1"/>
  <c r="E286" s="1"/>
  <c r="M286" s="1"/>
  <c r="W286" s="1"/>
  <c r="E287" s="1"/>
  <c r="M287" s="1"/>
  <c r="W287" s="1"/>
  <c r="E288" s="1"/>
  <c r="M288" s="1"/>
  <c r="W288" s="1"/>
  <c r="E289" s="1"/>
  <c r="M289" s="1"/>
  <c r="W289" s="1"/>
  <c r="E290" s="1"/>
  <c r="M290" s="1"/>
  <c r="W290" s="1"/>
  <c r="E291" s="1"/>
  <c r="M291" s="1"/>
  <c r="W291" s="1"/>
  <c r="E292" s="1"/>
  <c r="M292" s="1"/>
  <c r="W292" s="1"/>
  <c r="E293" s="1"/>
  <c r="M293" s="1"/>
  <c r="W293" s="1"/>
  <c r="E294" s="1"/>
  <c r="M294" s="1"/>
  <c r="W294" s="1"/>
  <c r="E295" s="1"/>
  <c r="M295" s="1"/>
  <c r="W295" s="1"/>
  <c r="E296" s="1"/>
  <c r="M296" s="1"/>
  <c r="W296" s="1"/>
  <c r="E297" s="1"/>
  <c r="M297" s="1"/>
  <c r="W297" s="1"/>
  <c r="E298" s="1"/>
  <c r="M298" s="1"/>
  <c r="W298" s="1"/>
  <c r="E299" s="1"/>
  <c r="M299" s="1"/>
  <c r="W299" s="1"/>
  <c r="E300" s="1"/>
  <c r="M300" s="1"/>
  <c r="W300" s="1"/>
  <c r="E301" s="1"/>
  <c r="M301" s="1"/>
  <c r="W301" s="1"/>
  <c r="E302" s="1"/>
  <c r="M302" s="1"/>
  <c r="W302" s="1"/>
  <c r="G311" i="12" s="1"/>
  <c r="E310" i="13" s="1"/>
  <c r="E16" i="16"/>
  <c r="U16" s="1"/>
  <c r="AC16" s="1"/>
  <c r="CS272" i="13"/>
  <c r="CU272" s="1"/>
  <c r="CP273" s="1"/>
  <c r="CS273" s="1"/>
  <c r="CU273" s="1"/>
  <c r="CP274" s="1"/>
  <c r="CS274" s="1"/>
  <c r="CU274" s="1"/>
  <c r="CP275" s="1"/>
  <c r="CS275" s="1"/>
  <c r="CU275" s="1"/>
  <c r="CP276" s="1"/>
  <c r="CS276" s="1"/>
  <c r="CU276" s="1"/>
  <c r="CP277" s="1"/>
  <c r="CS277" s="1"/>
  <c r="CU277" s="1"/>
  <c r="CP278" s="1"/>
  <c r="CS278" s="1"/>
  <c r="CU278" s="1"/>
  <c r="CP279" s="1"/>
  <c r="CS279" s="1"/>
  <c r="CU279" s="1"/>
  <c r="CP280" s="1"/>
  <c r="CS280" s="1"/>
  <c r="CU280" s="1"/>
  <c r="CP281" s="1"/>
  <c r="CS281" s="1"/>
  <c r="CU281" s="1"/>
  <c r="CP282" s="1"/>
  <c r="CS282" s="1"/>
  <c r="CU282" s="1"/>
  <c r="CP283" s="1"/>
  <c r="CS283" s="1"/>
  <c r="CU283" s="1"/>
  <c r="CP284" s="1"/>
  <c r="CS284" s="1"/>
  <c r="CU284" s="1"/>
  <c r="CP285" s="1"/>
  <c r="CS285" s="1"/>
  <c r="CU285" s="1"/>
  <c r="CP286" s="1"/>
  <c r="CS286" s="1"/>
  <c r="CU286" s="1"/>
  <c r="CP287" s="1"/>
  <c r="CS287" s="1"/>
  <c r="CU287" s="1"/>
  <c r="CP288" s="1"/>
  <c r="CS288" s="1"/>
  <c r="CU288" s="1"/>
  <c r="CP289" s="1"/>
  <c r="CS289" s="1"/>
  <c r="CU289" s="1"/>
  <c r="CP290" s="1"/>
  <c r="CS290" s="1"/>
  <c r="CU290" s="1"/>
  <c r="CP291" s="1"/>
  <c r="CS291" s="1"/>
  <c r="CU291" s="1"/>
  <c r="CP292" s="1"/>
  <c r="CS292" s="1"/>
  <c r="CU292" s="1"/>
  <c r="CP293" s="1"/>
  <c r="CS293" s="1"/>
  <c r="CU293" s="1"/>
  <c r="CP294" s="1"/>
  <c r="CS294" s="1"/>
  <c r="CU294" s="1"/>
  <c r="CP295" s="1"/>
  <c r="CS295" s="1"/>
  <c r="CU295" s="1"/>
  <c r="CP296" s="1"/>
  <c r="CS296" s="1"/>
  <c r="CU296" s="1"/>
  <c r="CP297" s="1"/>
  <c r="CS297" s="1"/>
  <c r="CU297" s="1"/>
  <c r="CP298" s="1"/>
  <c r="CS298" s="1"/>
  <c r="CU298" s="1"/>
  <c r="CP299" s="1"/>
  <c r="CS299" s="1"/>
  <c r="CU299" s="1"/>
  <c r="CP300" s="1"/>
  <c r="CS300" s="1"/>
  <c r="CU300" s="1"/>
  <c r="CP301" s="1"/>
  <c r="CS301" s="1"/>
  <c r="CU301" s="1"/>
  <c r="CP302" s="1"/>
  <c r="CS302" s="1"/>
  <c r="CU302" s="1"/>
  <c r="H328" i="12" s="1"/>
  <c r="CP310" i="13" s="1"/>
  <c r="F41" i="16"/>
  <c r="R41" s="1"/>
  <c r="Z41" s="1"/>
  <c r="BZ272" i="13"/>
  <c r="CB272" s="1"/>
  <c r="BW273" s="1"/>
  <c r="BZ273" s="1"/>
  <c r="CB273" s="1"/>
  <c r="BW274" s="1"/>
  <c r="BZ274" s="1"/>
  <c r="CB274" s="1"/>
  <c r="BW275" s="1"/>
  <c r="BZ275" s="1"/>
  <c r="CB275" s="1"/>
  <c r="BW276" s="1"/>
  <c r="BZ276" s="1"/>
  <c r="CB276" s="1"/>
  <c r="BW277" s="1"/>
  <c r="BZ277" s="1"/>
  <c r="CB277" s="1"/>
  <c r="BW278" s="1"/>
  <c r="BZ278" s="1"/>
  <c r="CB278" s="1"/>
  <c r="BW279" s="1"/>
  <c r="BZ279" s="1"/>
  <c r="CB279" s="1"/>
  <c r="BW280" s="1"/>
  <c r="BZ280" s="1"/>
  <c r="CB280" s="1"/>
  <c r="BW281" s="1"/>
  <c r="BZ281" s="1"/>
  <c r="CB281" s="1"/>
  <c r="BW282" s="1"/>
  <c r="BZ282" s="1"/>
  <c r="CB282" s="1"/>
  <c r="BW283" s="1"/>
  <c r="BZ283" s="1"/>
  <c r="CB283" s="1"/>
  <c r="BW284" s="1"/>
  <c r="BZ284" s="1"/>
  <c r="CB284" s="1"/>
  <c r="BW285" s="1"/>
  <c r="BZ285" s="1"/>
  <c r="CB285" s="1"/>
  <c r="BW286" s="1"/>
  <c r="BZ286" s="1"/>
  <c r="CB286" s="1"/>
  <c r="BW287" s="1"/>
  <c r="BZ287" s="1"/>
  <c r="CB287" s="1"/>
  <c r="BW288" s="1"/>
  <c r="BZ288" s="1"/>
  <c r="CB288" s="1"/>
  <c r="BW289" s="1"/>
  <c r="BZ289" s="1"/>
  <c r="CB289" s="1"/>
  <c r="BW290" s="1"/>
  <c r="BZ290" s="1"/>
  <c r="CB290" s="1"/>
  <c r="BW291" s="1"/>
  <c r="BZ291" s="1"/>
  <c r="CB291" s="1"/>
  <c r="BW292" s="1"/>
  <c r="BZ292" s="1"/>
  <c r="CB292" s="1"/>
  <c r="BW293" s="1"/>
  <c r="BZ293" s="1"/>
  <c r="CB293" s="1"/>
  <c r="BW294" s="1"/>
  <c r="BZ294" s="1"/>
  <c r="CB294" s="1"/>
  <c r="BW295" s="1"/>
  <c r="BZ295" s="1"/>
  <c r="CB295" s="1"/>
  <c r="BW296" s="1"/>
  <c r="BZ296" s="1"/>
  <c r="CB296" s="1"/>
  <c r="BW297" s="1"/>
  <c r="BZ297" s="1"/>
  <c r="CB297" s="1"/>
  <c r="BW298" s="1"/>
  <c r="BZ298" s="1"/>
  <c r="CB298" s="1"/>
  <c r="BW299" s="1"/>
  <c r="BZ299" s="1"/>
  <c r="CB299" s="1"/>
  <c r="BW300" s="1"/>
  <c r="BZ300" s="1"/>
  <c r="CB300" s="1"/>
  <c r="BW301" s="1"/>
  <c r="BZ301" s="1"/>
  <c r="CB301" s="1"/>
  <c r="BW302" s="1"/>
  <c r="BZ302" s="1"/>
  <c r="CB302" s="1"/>
  <c r="G329" i="12" s="1"/>
  <c r="BW310" i="13" s="1"/>
  <c r="E41" i="16"/>
  <c r="Q41" s="1"/>
  <c r="Y41" s="1"/>
  <c r="CY310" i="13"/>
  <c r="DA310" s="1"/>
  <c r="CV311" s="1"/>
  <c r="CY311" s="1"/>
  <c r="DA311" s="1"/>
  <c r="CV312" s="1"/>
  <c r="CY312" s="1"/>
  <c r="DA312" s="1"/>
  <c r="CV313" s="1"/>
  <c r="CY313" s="1"/>
  <c r="DA313" s="1"/>
  <c r="CV314" s="1"/>
  <c r="CY314" s="1"/>
  <c r="DA314" s="1"/>
  <c r="CV315" s="1"/>
  <c r="CY315" s="1"/>
  <c r="DA315" s="1"/>
  <c r="CV316" s="1"/>
  <c r="CY316" s="1"/>
  <c r="DA316" s="1"/>
  <c r="CV317" s="1"/>
  <c r="CY317" s="1"/>
  <c r="DA317" s="1"/>
  <c r="CV318" s="1"/>
  <c r="CY318" s="1"/>
  <c r="DA318" s="1"/>
  <c r="CV319" s="1"/>
  <c r="CY319" s="1"/>
  <c r="DA319" s="1"/>
  <c r="CV320" s="1"/>
  <c r="CY320" s="1"/>
  <c r="DA320" s="1"/>
  <c r="CV321" s="1"/>
  <c r="CY321" s="1"/>
  <c r="DA321" s="1"/>
  <c r="CV322" s="1"/>
  <c r="CY322" s="1"/>
  <c r="DA322" s="1"/>
  <c r="CV323" s="1"/>
  <c r="CY323" s="1"/>
  <c r="DA323" s="1"/>
  <c r="CV324" s="1"/>
  <c r="CY324" s="1"/>
  <c r="DA324" s="1"/>
  <c r="CV325" s="1"/>
  <c r="CY325" s="1"/>
  <c r="DA325" s="1"/>
  <c r="CV326" s="1"/>
  <c r="CY326" s="1"/>
  <c r="DA326" s="1"/>
  <c r="CV327" s="1"/>
  <c r="CY327" s="1"/>
  <c r="DA327" s="1"/>
  <c r="CV328" s="1"/>
  <c r="CY328" s="1"/>
  <c r="DA328" s="1"/>
  <c r="CV329" s="1"/>
  <c r="CY329" s="1"/>
  <c r="DA329" s="1"/>
  <c r="CV330" s="1"/>
  <c r="CY330" s="1"/>
  <c r="DA330" s="1"/>
  <c r="CV331" s="1"/>
  <c r="CY331" s="1"/>
  <c r="DA331" s="1"/>
  <c r="CV332" s="1"/>
  <c r="CY332" s="1"/>
  <c r="DA332" s="1"/>
  <c r="CV333" s="1"/>
  <c r="CY333" s="1"/>
  <c r="DA333" s="1"/>
  <c r="CV334" s="1"/>
  <c r="CY334" s="1"/>
  <c r="DA334" s="1"/>
  <c r="CV335" s="1"/>
  <c r="CY335" s="1"/>
  <c r="DA335" s="1"/>
  <c r="CV336" s="1"/>
  <c r="CY336" s="1"/>
  <c r="DA336" s="1"/>
  <c r="CV337" s="1"/>
  <c r="CY337" s="1"/>
  <c r="DA337" s="1"/>
  <c r="CV338" s="1"/>
  <c r="CY338" s="1"/>
  <c r="DA338" s="1"/>
  <c r="CV339" s="1"/>
  <c r="CY339" s="1"/>
  <c r="DA339" s="1"/>
  <c r="CV340" s="1"/>
  <c r="CY340" s="1"/>
  <c r="DA340" s="1"/>
  <c r="H367" i="12" s="1"/>
  <c r="CV348" i="13" s="1"/>
  <c r="G42" i="16"/>
  <c r="S42" s="1"/>
  <c r="AA42" s="1"/>
  <c r="L272" i="13"/>
  <c r="V272" s="1"/>
  <c r="D273" s="1"/>
  <c r="L273" s="1"/>
  <c r="V273" s="1"/>
  <c r="D274" s="1"/>
  <c r="L274" s="1"/>
  <c r="V274" s="1"/>
  <c r="D275" s="1"/>
  <c r="L275" s="1"/>
  <c r="V275" s="1"/>
  <c r="D276" s="1"/>
  <c r="L276" s="1"/>
  <c r="V276" s="1"/>
  <c r="D277" s="1"/>
  <c r="L277" s="1"/>
  <c r="V277" s="1"/>
  <c r="D278" s="1"/>
  <c r="L278" s="1"/>
  <c r="V278" s="1"/>
  <c r="D279" s="1"/>
  <c r="L279" s="1"/>
  <c r="V279" s="1"/>
  <c r="D280" s="1"/>
  <c r="L280" s="1"/>
  <c r="V280" s="1"/>
  <c r="D281" s="1"/>
  <c r="L281" s="1"/>
  <c r="V281" s="1"/>
  <c r="D282" s="1"/>
  <c r="L282" s="1"/>
  <c r="V282" s="1"/>
  <c r="D283" s="1"/>
  <c r="L283" s="1"/>
  <c r="V283" s="1"/>
  <c r="D284" s="1"/>
  <c r="L284" s="1"/>
  <c r="V284" s="1"/>
  <c r="D285" s="1"/>
  <c r="L285" s="1"/>
  <c r="V285" s="1"/>
  <c r="D286" s="1"/>
  <c r="L286" s="1"/>
  <c r="V286" s="1"/>
  <c r="D287" s="1"/>
  <c r="L287" s="1"/>
  <c r="V287" s="1"/>
  <c r="D288" s="1"/>
  <c r="L288" s="1"/>
  <c r="V288" s="1"/>
  <c r="D289" s="1"/>
  <c r="L289" s="1"/>
  <c r="V289" s="1"/>
  <c r="D290" s="1"/>
  <c r="L290" s="1"/>
  <c r="V290" s="1"/>
  <c r="D291" s="1"/>
  <c r="L291" s="1"/>
  <c r="V291" s="1"/>
  <c r="D292" s="1"/>
  <c r="L292" s="1"/>
  <c r="V292" s="1"/>
  <c r="D293" s="1"/>
  <c r="L293" s="1"/>
  <c r="V293" s="1"/>
  <c r="D294" s="1"/>
  <c r="L294" s="1"/>
  <c r="V294" s="1"/>
  <c r="D295" s="1"/>
  <c r="L295" s="1"/>
  <c r="V295" s="1"/>
  <c r="D296" s="1"/>
  <c r="L296" s="1"/>
  <c r="V296" s="1"/>
  <c r="D297" s="1"/>
  <c r="L297" s="1"/>
  <c r="V297" s="1"/>
  <c r="D298" s="1"/>
  <c r="L298" s="1"/>
  <c r="V298" s="1"/>
  <c r="D299" s="1"/>
  <c r="L299" s="1"/>
  <c r="V299" s="1"/>
  <c r="D300" s="1"/>
  <c r="L300" s="1"/>
  <c r="V300" s="1"/>
  <c r="D301" s="1"/>
  <c r="L301" s="1"/>
  <c r="V301" s="1"/>
  <c r="D302" s="1"/>
  <c r="L302" s="1"/>
  <c r="V302" s="1"/>
  <c r="G310" i="12" s="1"/>
  <c r="D310" i="13" s="1"/>
  <c r="D16" i="16"/>
  <c r="T16" s="1"/>
  <c r="AB16" s="1"/>
  <c r="BT272" i="13"/>
  <c r="BV272" s="1"/>
  <c r="BQ273" s="1"/>
  <c r="BT273" s="1"/>
  <c r="BV273" s="1"/>
  <c r="BQ274" s="1"/>
  <c r="BT274" s="1"/>
  <c r="BV274" s="1"/>
  <c r="BQ275" s="1"/>
  <c r="BT275" s="1"/>
  <c r="BV275" s="1"/>
  <c r="BQ276" s="1"/>
  <c r="BT276" s="1"/>
  <c r="BV276" s="1"/>
  <c r="BQ277" s="1"/>
  <c r="BT277" s="1"/>
  <c r="BV277" s="1"/>
  <c r="BQ278" s="1"/>
  <c r="BT278" s="1"/>
  <c r="BV278" s="1"/>
  <c r="BQ279" s="1"/>
  <c r="BT279" s="1"/>
  <c r="BV279" s="1"/>
  <c r="BQ280" s="1"/>
  <c r="BT280" s="1"/>
  <c r="BV280" s="1"/>
  <c r="BQ281" s="1"/>
  <c r="BT281" s="1"/>
  <c r="BV281" s="1"/>
  <c r="BQ282" s="1"/>
  <c r="BT282" s="1"/>
  <c r="BV282" s="1"/>
  <c r="BQ283" s="1"/>
  <c r="BT283" s="1"/>
  <c r="BV283" s="1"/>
  <c r="BQ284" s="1"/>
  <c r="BT284" s="1"/>
  <c r="BV284" s="1"/>
  <c r="BQ285" s="1"/>
  <c r="BT285" s="1"/>
  <c r="BV285" s="1"/>
  <c r="BQ286" s="1"/>
  <c r="BT286" s="1"/>
  <c r="BV286" s="1"/>
  <c r="BQ287" s="1"/>
  <c r="BT287" s="1"/>
  <c r="BV287" s="1"/>
  <c r="BQ288" s="1"/>
  <c r="BT288" s="1"/>
  <c r="BV288" s="1"/>
  <c r="BQ289" s="1"/>
  <c r="BT289" s="1"/>
  <c r="BV289" s="1"/>
  <c r="BQ290" s="1"/>
  <c r="BT290" s="1"/>
  <c r="BV290" s="1"/>
  <c r="BQ291" s="1"/>
  <c r="BT291" s="1"/>
  <c r="BV291" s="1"/>
  <c r="BQ292" s="1"/>
  <c r="BT292" s="1"/>
  <c r="BV292" s="1"/>
  <c r="BQ293" s="1"/>
  <c r="BT293" s="1"/>
  <c r="BV293" s="1"/>
  <c r="BQ294" s="1"/>
  <c r="BT294" s="1"/>
  <c r="BV294" s="1"/>
  <c r="BQ295" s="1"/>
  <c r="BT295" s="1"/>
  <c r="BV295" s="1"/>
  <c r="BQ296" s="1"/>
  <c r="BT296" s="1"/>
  <c r="BV296" s="1"/>
  <c r="BQ297" s="1"/>
  <c r="BT297" s="1"/>
  <c r="BV297" s="1"/>
  <c r="BQ298" s="1"/>
  <c r="BT298" s="1"/>
  <c r="BV298" s="1"/>
  <c r="BQ299" s="1"/>
  <c r="BT299" s="1"/>
  <c r="BV299" s="1"/>
  <c r="BQ300" s="1"/>
  <c r="BT300" s="1"/>
  <c r="BV300" s="1"/>
  <c r="BQ301" s="1"/>
  <c r="BT301" s="1"/>
  <c r="BV301" s="1"/>
  <c r="BQ302" s="1"/>
  <c r="BT302" s="1"/>
  <c r="BV302" s="1"/>
  <c r="G328" i="12" s="1"/>
  <c r="BQ310" i="13" s="1"/>
  <c r="D41" i="16"/>
  <c r="P41" s="1"/>
  <c r="X41" s="1"/>
  <c r="AV425" i="13"/>
  <c r="L7" i="5"/>
  <c r="BB7" s="1"/>
  <c r="AU425" i="13"/>
  <c r="K7" i="5"/>
  <c r="BA7" s="1"/>
  <c r="M310" i="13" l="1"/>
  <c r="W310" s="1"/>
  <c r="E311" s="1"/>
  <c r="M311" s="1"/>
  <c r="W311" s="1"/>
  <c r="E312" s="1"/>
  <c r="M312" s="1"/>
  <c r="W312" s="1"/>
  <c r="E313" s="1"/>
  <c r="M313" s="1"/>
  <c r="W313" s="1"/>
  <c r="E314" s="1"/>
  <c r="M314" s="1"/>
  <c r="W314" s="1"/>
  <c r="E315" s="1"/>
  <c r="M315" s="1"/>
  <c r="W315" s="1"/>
  <c r="E316" s="1"/>
  <c r="M316" s="1"/>
  <c r="W316" s="1"/>
  <c r="E317" s="1"/>
  <c r="M317" s="1"/>
  <c r="W317" s="1"/>
  <c r="E318" s="1"/>
  <c r="M318" s="1"/>
  <c r="W318" s="1"/>
  <c r="E319" s="1"/>
  <c r="M319" s="1"/>
  <c r="W319" s="1"/>
  <c r="E320" s="1"/>
  <c r="M320" s="1"/>
  <c r="W320" s="1"/>
  <c r="E321" s="1"/>
  <c r="M321" s="1"/>
  <c r="W321" s="1"/>
  <c r="E322" s="1"/>
  <c r="M322" s="1"/>
  <c r="W322" s="1"/>
  <c r="E323" s="1"/>
  <c r="M323" s="1"/>
  <c r="W323" s="1"/>
  <c r="E324" s="1"/>
  <c r="M324" s="1"/>
  <c r="W324" s="1"/>
  <c r="E325" s="1"/>
  <c r="M325" s="1"/>
  <c r="W325" s="1"/>
  <c r="E326" s="1"/>
  <c r="M326" s="1"/>
  <c r="W326" s="1"/>
  <c r="E327" s="1"/>
  <c r="M327" s="1"/>
  <c r="W327" s="1"/>
  <c r="E328" s="1"/>
  <c r="M328" s="1"/>
  <c r="W328" s="1"/>
  <c r="E329" s="1"/>
  <c r="M329" s="1"/>
  <c r="W329" s="1"/>
  <c r="E330" s="1"/>
  <c r="M330" s="1"/>
  <c r="W330" s="1"/>
  <c r="E331" s="1"/>
  <c r="M331" s="1"/>
  <c r="W331" s="1"/>
  <c r="E332" s="1"/>
  <c r="M332" s="1"/>
  <c r="W332" s="1"/>
  <c r="E333" s="1"/>
  <c r="M333" s="1"/>
  <c r="W333" s="1"/>
  <c r="E334" s="1"/>
  <c r="M334" s="1"/>
  <c r="W334" s="1"/>
  <c r="E335" s="1"/>
  <c r="M335" s="1"/>
  <c r="W335" s="1"/>
  <c r="E336" s="1"/>
  <c r="M336" s="1"/>
  <c r="W336" s="1"/>
  <c r="E337" s="1"/>
  <c r="M337" s="1"/>
  <c r="W337" s="1"/>
  <c r="E338" s="1"/>
  <c r="M338" s="1"/>
  <c r="W338" s="1"/>
  <c r="E339" s="1"/>
  <c r="M339" s="1"/>
  <c r="W339" s="1"/>
  <c r="E340" s="1"/>
  <c r="M340" s="1"/>
  <c r="W340" s="1"/>
  <c r="G349" i="12" s="1"/>
  <c r="E348" i="13" s="1"/>
  <c r="E17" i="16"/>
  <c r="U17" s="1"/>
  <c r="AC17" s="1"/>
  <c r="L310" i="13"/>
  <c r="V310" s="1"/>
  <c r="D311" s="1"/>
  <c r="L311" s="1"/>
  <c r="V311" s="1"/>
  <c r="D312" s="1"/>
  <c r="L312" s="1"/>
  <c r="V312" s="1"/>
  <c r="D313" s="1"/>
  <c r="L313" s="1"/>
  <c r="V313" s="1"/>
  <c r="D314" s="1"/>
  <c r="L314" s="1"/>
  <c r="V314" s="1"/>
  <c r="D315" s="1"/>
  <c r="L315" s="1"/>
  <c r="V315" s="1"/>
  <c r="D316" s="1"/>
  <c r="L316" s="1"/>
  <c r="V316" s="1"/>
  <c r="D317" s="1"/>
  <c r="L317" s="1"/>
  <c r="V317" s="1"/>
  <c r="D318" s="1"/>
  <c r="L318" s="1"/>
  <c r="V318" s="1"/>
  <c r="D319" s="1"/>
  <c r="L319" s="1"/>
  <c r="V319" s="1"/>
  <c r="D320" s="1"/>
  <c r="L320" s="1"/>
  <c r="V320" s="1"/>
  <c r="D321" s="1"/>
  <c r="L321" s="1"/>
  <c r="V321" s="1"/>
  <c r="D322" s="1"/>
  <c r="L322" s="1"/>
  <c r="V322" s="1"/>
  <c r="D323" s="1"/>
  <c r="L323" s="1"/>
  <c r="V323" s="1"/>
  <c r="D324" s="1"/>
  <c r="L324" s="1"/>
  <c r="V324" s="1"/>
  <c r="D325" s="1"/>
  <c r="L325" s="1"/>
  <c r="V325" s="1"/>
  <c r="D326" s="1"/>
  <c r="L326" s="1"/>
  <c r="V326" s="1"/>
  <c r="D327" s="1"/>
  <c r="L327" s="1"/>
  <c r="V327" s="1"/>
  <c r="D328" s="1"/>
  <c r="L328" s="1"/>
  <c r="V328" s="1"/>
  <c r="D329" s="1"/>
  <c r="L329" s="1"/>
  <c r="V329" s="1"/>
  <c r="D330" s="1"/>
  <c r="L330" s="1"/>
  <c r="V330" s="1"/>
  <c r="D331" s="1"/>
  <c r="L331" s="1"/>
  <c r="V331" s="1"/>
  <c r="D332" s="1"/>
  <c r="L332" s="1"/>
  <c r="V332" s="1"/>
  <c r="D333" s="1"/>
  <c r="L333" s="1"/>
  <c r="V333" s="1"/>
  <c r="D334" s="1"/>
  <c r="L334" s="1"/>
  <c r="V334" s="1"/>
  <c r="D335" s="1"/>
  <c r="L335" s="1"/>
  <c r="V335" s="1"/>
  <c r="D336" s="1"/>
  <c r="L336" s="1"/>
  <c r="V336" s="1"/>
  <c r="D337" s="1"/>
  <c r="L337" s="1"/>
  <c r="V337" s="1"/>
  <c r="D338" s="1"/>
  <c r="L338" s="1"/>
  <c r="V338" s="1"/>
  <c r="D339" s="1"/>
  <c r="L339" s="1"/>
  <c r="V339" s="1"/>
  <c r="D340" s="1"/>
  <c r="L340" s="1"/>
  <c r="V340" s="1"/>
  <c r="G348" i="12" s="1"/>
  <c r="D348" i="13" s="1"/>
  <c r="D17" i="16"/>
  <c r="T17" s="1"/>
  <c r="AB17" s="1"/>
  <c r="BZ310" i="13"/>
  <c r="CB310" s="1"/>
  <c r="BW311" s="1"/>
  <c r="BZ311" s="1"/>
  <c r="CB311" s="1"/>
  <c r="BW312" s="1"/>
  <c r="BZ312" s="1"/>
  <c r="CB312" s="1"/>
  <c r="BW313" s="1"/>
  <c r="BZ313" s="1"/>
  <c r="CB313" s="1"/>
  <c r="BW314" s="1"/>
  <c r="BZ314" s="1"/>
  <c r="CB314" s="1"/>
  <c r="BW315" s="1"/>
  <c r="BZ315" s="1"/>
  <c r="CB315" s="1"/>
  <c r="BW316" s="1"/>
  <c r="BZ316" s="1"/>
  <c r="CB316" s="1"/>
  <c r="BW317" s="1"/>
  <c r="BZ317" s="1"/>
  <c r="CB317" s="1"/>
  <c r="BW318" s="1"/>
  <c r="BZ318" s="1"/>
  <c r="CB318" s="1"/>
  <c r="BW319" s="1"/>
  <c r="BZ319" s="1"/>
  <c r="CB319" s="1"/>
  <c r="BW320" s="1"/>
  <c r="BZ320" s="1"/>
  <c r="CB320" s="1"/>
  <c r="BW321" s="1"/>
  <c r="BZ321" s="1"/>
  <c r="CB321" s="1"/>
  <c r="BW322" s="1"/>
  <c r="BZ322" s="1"/>
  <c r="CB322" s="1"/>
  <c r="BW323" s="1"/>
  <c r="BZ323" s="1"/>
  <c r="CB323" s="1"/>
  <c r="BW324" s="1"/>
  <c r="BZ324" s="1"/>
  <c r="CB324" s="1"/>
  <c r="BW325" s="1"/>
  <c r="BZ325" s="1"/>
  <c r="CB325" s="1"/>
  <c r="BW326" s="1"/>
  <c r="BZ326" s="1"/>
  <c r="CB326" s="1"/>
  <c r="BW327" s="1"/>
  <c r="BZ327" s="1"/>
  <c r="CB327" s="1"/>
  <c r="BW328" s="1"/>
  <c r="BZ328" s="1"/>
  <c r="CB328" s="1"/>
  <c r="BW329" s="1"/>
  <c r="BZ329" s="1"/>
  <c r="CB329" s="1"/>
  <c r="BW330" s="1"/>
  <c r="BZ330" s="1"/>
  <c r="CB330" s="1"/>
  <c r="BW331" s="1"/>
  <c r="BZ331" s="1"/>
  <c r="CB331" s="1"/>
  <c r="BW332" s="1"/>
  <c r="BZ332" s="1"/>
  <c r="CB332" s="1"/>
  <c r="BW333" s="1"/>
  <c r="BZ333" s="1"/>
  <c r="CB333" s="1"/>
  <c r="BW334" s="1"/>
  <c r="BZ334" s="1"/>
  <c r="CB334" s="1"/>
  <c r="BW335" s="1"/>
  <c r="BZ335" s="1"/>
  <c r="CB335" s="1"/>
  <c r="BW336" s="1"/>
  <c r="BZ336" s="1"/>
  <c r="CB336" s="1"/>
  <c r="BW337" s="1"/>
  <c r="BZ337" s="1"/>
  <c r="CB337" s="1"/>
  <c r="BW338" s="1"/>
  <c r="BZ338" s="1"/>
  <c r="CB338" s="1"/>
  <c r="BW339" s="1"/>
  <c r="BZ339" s="1"/>
  <c r="CB339" s="1"/>
  <c r="BW340" s="1"/>
  <c r="BZ340" s="1"/>
  <c r="CB340" s="1"/>
  <c r="G367" i="12" s="1"/>
  <c r="BW348" i="13" s="1"/>
  <c r="E42" i="16"/>
  <c r="Q42" s="1"/>
  <c r="Y42" s="1"/>
  <c r="BT310" i="13"/>
  <c r="BV310" s="1"/>
  <c r="BQ311" s="1"/>
  <c r="BT311" s="1"/>
  <c r="BV311" s="1"/>
  <c r="BQ312" s="1"/>
  <c r="BT312" s="1"/>
  <c r="BV312" s="1"/>
  <c r="BQ313" s="1"/>
  <c r="BT313" s="1"/>
  <c r="BV313" s="1"/>
  <c r="BQ314" s="1"/>
  <c r="BT314" s="1"/>
  <c r="BV314" s="1"/>
  <c r="BQ315" s="1"/>
  <c r="BT315" s="1"/>
  <c r="BV315" s="1"/>
  <c r="BQ316" s="1"/>
  <c r="BT316" s="1"/>
  <c r="BV316" s="1"/>
  <c r="BQ317" s="1"/>
  <c r="BT317" s="1"/>
  <c r="BV317" s="1"/>
  <c r="BQ318" s="1"/>
  <c r="BT318" s="1"/>
  <c r="BV318" s="1"/>
  <c r="BQ319" s="1"/>
  <c r="BT319" s="1"/>
  <c r="BV319" s="1"/>
  <c r="BQ320" s="1"/>
  <c r="BT320" s="1"/>
  <c r="BV320" s="1"/>
  <c r="BQ321" s="1"/>
  <c r="BT321" s="1"/>
  <c r="BV321" s="1"/>
  <c r="BQ322" s="1"/>
  <c r="BT322" s="1"/>
  <c r="BV322" s="1"/>
  <c r="BQ323" s="1"/>
  <c r="BT323" s="1"/>
  <c r="BV323" s="1"/>
  <c r="BQ324" s="1"/>
  <c r="BT324" s="1"/>
  <c r="BV324" s="1"/>
  <c r="BQ325" s="1"/>
  <c r="BT325" s="1"/>
  <c r="BV325" s="1"/>
  <c r="BQ326" s="1"/>
  <c r="BT326" s="1"/>
  <c r="BV326" s="1"/>
  <c r="BQ327" s="1"/>
  <c r="BT327" s="1"/>
  <c r="BV327" s="1"/>
  <c r="BQ328" s="1"/>
  <c r="BT328" s="1"/>
  <c r="BV328" s="1"/>
  <c r="BQ329" s="1"/>
  <c r="BT329" s="1"/>
  <c r="BV329" s="1"/>
  <c r="BQ330" s="1"/>
  <c r="BT330" s="1"/>
  <c r="BV330" s="1"/>
  <c r="BQ331" s="1"/>
  <c r="BT331" s="1"/>
  <c r="BV331" s="1"/>
  <c r="BQ332" s="1"/>
  <c r="BT332" s="1"/>
  <c r="BV332" s="1"/>
  <c r="BQ333" s="1"/>
  <c r="BT333" s="1"/>
  <c r="BV333" s="1"/>
  <c r="BQ334" s="1"/>
  <c r="BT334" s="1"/>
  <c r="BV334" s="1"/>
  <c r="BQ335" s="1"/>
  <c r="BT335" s="1"/>
  <c r="BV335" s="1"/>
  <c r="BQ336" s="1"/>
  <c r="BT336" s="1"/>
  <c r="BV336" s="1"/>
  <c r="BQ337" s="1"/>
  <c r="BT337" s="1"/>
  <c r="BV337" s="1"/>
  <c r="BQ338" s="1"/>
  <c r="BT338" s="1"/>
  <c r="BV338" s="1"/>
  <c r="BQ339" s="1"/>
  <c r="BT339" s="1"/>
  <c r="BV339" s="1"/>
  <c r="BQ340" s="1"/>
  <c r="BT340" s="1"/>
  <c r="BV340" s="1"/>
  <c r="G366" i="12" s="1"/>
  <c r="BQ348" i="13" s="1"/>
  <c r="D42" i="16"/>
  <c r="P42" s="1"/>
  <c r="X42" s="1"/>
  <c r="CS310" i="13"/>
  <c r="CU310" s="1"/>
  <c r="CP311" s="1"/>
  <c r="CS311" s="1"/>
  <c r="CU311" s="1"/>
  <c r="CP312" s="1"/>
  <c r="CS312" s="1"/>
  <c r="CU312" s="1"/>
  <c r="CP313" s="1"/>
  <c r="CS313" s="1"/>
  <c r="CU313" s="1"/>
  <c r="CP314" s="1"/>
  <c r="CS314" s="1"/>
  <c r="CU314" s="1"/>
  <c r="CP315" s="1"/>
  <c r="CS315" s="1"/>
  <c r="CU315" s="1"/>
  <c r="CP316" s="1"/>
  <c r="CS316" s="1"/>
  <c r="CU316" s="1"/>
  <c r="CP317" s="1"/>
  <c r="CS317" s="1"/>
  <c r="CU317" s="1"/>
  <c r="CP318" s="1"/>
  <c r="CS318" s="1"/>
  <c r="CU318" s="1"/>
  <c r="CP319" s="1"/>
  <c r="CS319" s="1"/>
  <c r="CU319" s="1"/>
  <c r="CP320" s="1"/>
  <c r="CS320" s="1"/>
  <c r="CU320" s="1"/>
  <c r="CP321" s="1"/>
  <c r="CS321" s="1"/>
  <c r="CU321" s="1"/>
  <c r="CP322" s="1"/>
  <c r="CS322" s="1"/>
  <c r="CU322" s="1"/>
  <c r="CP323" s="1"/>
  <c r="CS323" s="1"/>
  <c r="CU323" s="1"/>
  <c r="CP324" s="1"/>
  <c r="CS324" s="1"/>
  <c r="CU324" s="1"/>
  <c r="CP325" s="1"/>
  <c r="CS325" s="1"/>
  <c r="CU325" s="1"/>
  <c r="CP326" s="1"/>
  <c r="CS326" s="1"/>
  <c r="CU326" s="1"/>
  <c r="CP327" s="1"/>
  <c r="CS327" s="1"/>
  <c r="CU327" s="1"/>
  <c r="CP328" s="1"/>
  <c r="CS328" s="1"/>
  <c r="CU328" s="1"/>
  <c r="CP329" s="1"/>
  <c r="CS329" s="1"/>
  <c r="CU329" s="1"/>
  <c r="CP330" s="1"/>
  <c r="CS330" s="1"/>
  <c r="CU330" s="1"/>
  <c r="CP331" s="1"/>
  <c r="CS331" s="1"/>
  <c r="CU331" s="1"/>
  <c r="CP332" s="1"/>
  <c r="CS332" s="1"/>
  <c r="CU332" s="1"/>
  <c r="CP333" s="1"/>
  <c r="CS333" s="1"/>
  <c r="CU333" s="1"/>
  <c r="CP334" s="1"/>
  <c r="CS334" s="1"/>
  <c r="CU334" s="1"/>
  <c r="CP335" s="1"/>
  <c r="CS335" s="1"/>
  <c r="CU335" s="1"/>
  <c r="CP336" s="1"/>
  <c r="CS336" s="1"/>
  <c r="CU336" s="1"/>
  <c r="CP337" s="1"/>
  <c r="CS337" s="1"/>
  <c r="CU337" s="1"/>
  <c r="CP338" s="1"/>
  <c r="CS338" s="1"/>
  <c r="CU338" s="1"/>
  <c r="CP339" s="1"/>
  <c r="CS339" s="1"/>
  <c r="CU339" s="1"/>
  <c r="CP340" s="1"/>
  <c r="CS340" s="1"/>
  <c r="CU340" s="1"/>
  <c r="H366" i="12" s="1"/>
  <c r="CP348" i="13" s="1"/>
  <c r="F42" i="16"/>
  <c r="R42" s="1"/>
  <c r="Z42" s="1"/>
  <c r="CY348" i="13"/>
  <c r="DA348" s="1"/>
  <c r="CV349" s="1"/>
  <c r="CY349" s="1"/>
  <c r="DA349" s="1"/>
  <c r="CV350" s="1"/>
  <c r="CY350" s="1"/>
  <c r="DA350" s="1"/>
  <c r="CV351" s="1"/>
  <c r="CY351" s="1"/>
  <c r="DA351" s="1"/>
  <c r="CV352" s="1"/>
  <c r="CY352" s="1"/>
  <c r="DA352" s="1"/>
  <c r="CV353" s="1"/>
  <c r="CY353" s="1"/>
  <c r="DA353" s="1"/>
  <c r="CV354" s="1"/>
  <c r="CY354" s="1"/>
  <c r="DA354" s="1"/>
  <c r="CV355" s="1"/>
  <c r="CY355" s="1"/>
  <c r="DA355" s="1"/>
  <c r="CV356" s="1"/>
  <c r="CY356" s="1"/>
  <c r="DA356" s="1"/>
  <c r="CV357" s="1"/>
  <c r="CY357" s="1"/>
  <c r="DA357" s="1"/>
  <c r="CV358" s="1"/>
  <c r="CY358" s="1"/>
  <c r="DA358" s="1"/>
  <c r="CV359" s="1"/>
  <c r="CY359" s="1"/>
  <c r="DA359" s="1"/>
  <c r="CV360" s="1"/>
  <c r="CY360" s="1"/>
  <c r="DA360" s="1"/>
  <c r="CV361" s="1"/>
  <c r="CY361" s="1"/>
  <c r="DA361" s="1"/>
  <c r="CV362" s="1"/>
  <c r="CY362" s="1"/>
  <c r="DA362" s="1"/>
  <c r="CV363" s="1"/>
  <c r="CY363" s="1"/>
  <c r="DA363" s="1"/>
  <c r="CV364" s="1"/>
  <c r="CY364" s="1"/>
  <c r="DA364" s="1"/>
  <c r="CV365" s="1"/>
  <c r="CY365" s="1"/>
  <c r="DA365" s="1"/>
  <c r="CV366" s="1"/>
  <c r="CY366" s="1"/>
  <c r="DA366" s="1"/>
  <c r="CV367" s="1"/>
  <c r="CY367" s="1"/>
  <c r="DA367" s="1"/>
  <c r="CV368" s="1"/>
  <c r="CY368" s="1"/>
  <c r="DA368" s="1"/>
  <c r="CV369" s="1"/>
  <c r="CY369" s="1"/>
  <c r="DA369" s="1"/>
  <c r="CV370" s="1"/>
  <c r="CY370" s="1"/>
  <c r="DA370" s="1"/>
  <c r="CV371" s="1"/>
  <c r="CY371" s="1"/>
  <c r="DA371" s="1"/>
  <c r="CV372" s="1"/>
  <c r="CY372" s="1"/>
  <c r="DA372" s="1"/>
  <c r="CV373" s="1"/>
  <c r="CY373" s="1"/>
  <c r="DA373" s="1"/>
  <c r="CV374" s="1"/>
  <c r="CY374" s="1"/>
  <c r="DA374" s="1"/>
  <c r="CV375" s="1"/>
  <c r="CY375" s="1"/>
  <c r="DA375" s="1"/>
  <c r="CV376" s="1"/>
  <c r="CY376" s="1"/>
  <c r="DA376" s="1"/>
  <c r="CV377" s="1"/>
  <c r="CY377" s="1"/>
  <c r="DA377" s="1"/>
  <c r="CV378" s="1"/>
  <c r="CY378" s="1"/>
  <c r="DA378" s="1"/>
  <c r="H405" i="12" s="1"/>
  <c r="CV386" i="13" s="1"/>
  <c r="G43" i="16"/>
  <c r="S43" s="1"/>
  <c r="AA43" s="1"/>
  <c r="AD426" i="13"/>
  <c r="V7" i="5"/>
  <c r="BL7" s="1"/>
  <c r="AC426" i="13"/>
  <c r="U7" i="5"/>
  <c r="BK7" s="1"/>
  <c r="M348" i="13" l="1"/>
  <c r="W348" s="1"/>
  <c r="E349" s="1"/>
  <c r="M349" s="1"/>
  <c r="W349" s="1"/>
  <c r="E350" s="1"/>
  <c r="M350" s="1"/>
  <c r="W350" s="1"/>
  <c r="E351" s="1"/>
  <c r="M351" s="1"/>
  <c r="W351" s="1"/>
  <c r="E352" s="1"/>
  <c r="M352" s="1"/>
  <c r="W352" s="1"/>
  <c r="E353" s="1"/>
  <c r="M353" s="1"/>
  <c r="W353" s="1"/>
  <c r="E354" s="1"/>
  <c r="M354" s="1"/>
  <c r="W354" s="1"/>
  <c r="E355" s="1"/>
  <c r="M355" s="1"/>
  <c r="W355" s="1"/>
  <c r="E356" s="1"/>
  <c r="M356" s="1"/>
  <c r="W356" s="1"/>
  <c r="E357" s="1"/>
  <c r="M357" s="1"/>
  <c r="W357" s="1"/>
  <c r="E358" s="1"/>
  <c r="M358" s="1"/>
  <c r="W358" s="1"/>
  <c r="E359" s="1"/>
  <c r="M359" s="1"/>
  <c r="W359" s="1"/>
  <c r="E360" s="1"/>
  <c r="M360" s="1"/>
  <c r="W360" s="1"/>
  <c r="E361" s="1"/>
  <c r="M361" s="1"/>
  <c r="W361" s="1"/>
  <c r="E362" s="1"/>
  <c r="M362" s="1"/>
  <c r="W362" s="1"/>
  <c r="E363" s="1"/>
  <c r="M363" s="1"/>
  <c r="W363" s="1"/>
  <c r="E364" s="1"/>
  <c r="M364" s="1"/>
  <c r="W364" s="1"/>
  <c r="E365" s="1"/>
  <c r="M365" s="1"/>
  <c r="W365" s="1"/>
  <c r="E366" s="1"/>
  <c r="M366" s="1"/>
  <c r="W366" s="1"/>
  <c r="E367" s="1"/>
  <c r="M367" s="1"/>
  <c r="W367" s="1"/>
  <c r="E368" s="1"/>
  <c r="M368" s="1"/>
  <c r="W368" s="1"/>
  <c r="E369" s="1"/>
  <c r="M369" s="1"/>
  <c r="W369" s="1"/>
  <c r="E370" s="1"/>
  <c r="M370" s="1"/>
  <c r="W370" s="1"/>
  <c r="E371" s="1"/>
  <c r="M371" s="1"/>
  <c r="W371" s="1"/>
  <c r="E372" s="1"/>
  <c r="M372" s="1"/>
  <c r="W372" s="1"/>
  <c r="E373" s="1"/>
  <c r="M373" s="1"/>
  <c r="W373" s="1"/>
  <c r="E374" s="1"/>
  <c r="M374" s="1"/>
  <c r="W374" s="1"/>
  <c r="E375" s="1"/>
  <c r="M375" s="1"/>
  <c r="W375" s="1"/>
  <c r="E376" s="1"/>
  <c r="M376" s="1"/>
  <c r="W376" s="1"/>
  <c r="E377" s="1"/>
  <c r="M377" s="1"/>
  <c r="W377" s="1"/>
  <c r="E378" s="1"/>
  <c r="M378" s="1"/>
  <c r="W378" s="1"/>
  <c r="G387" i="12" s="1"/>
  <c r="E386" i="13" s="1"/>
  <c r="E18" i="16"/>
  <c r="U18" s="1"/>
  <c r="AC18" s="1"/>
  <c r="CS348" i="13"/>
  <c r="CU348" s="1"/>
  <c r="CP349" s="1"/>
  <c r="CS349" s="1"/>
  <c r="CU349" s="1"/>
  <c r="CP350" s="1"/>
  <c r="CS350" s="1"/>
  <c r="CU350" s="1"/>
  <c r="CP351" s="1"/>
  <c r="CS351" s="1"/>
  <c r="CU351" s="1"/>
  <c r="CP352" s="1"/>
  <c r="CS352" s="1"/>
  <c r="CU352" s="1"/>
  <c r="CP353" s="1"/>
  <c r="CS353" s="1"/>
  <c r="CU353" s="1"/>
  <c r="CP354" s="1"/>
  <c r="CS354" s="1"/>
  <c r="CU354" s="1"/>
  <c r="CP355" s="1"/>
  <c r="CS355" s="1"/>
  <c r="CU355" s="1"/>
  <c r="CP356" s="1"/>
  <c r="CS356" s="1"/>
  <c r="CU356" s="1"/>
  <c r="CP357" s="1"/>
  <c r="CS357" s="1"/>
  <c r="CU357" s="1"/>
  <c r="CP358" s="1"/>
  <c r="CS358" s="1"/>
  <c r="CU358" s="1"/>
  <c r="CP359" s="1"/>
  <c r="CS359" s="1"/>
  <c r="CU359" s="1"/>
  <c r="CP360" s="1"/>
  <c r="CS360" s="1"/>
  <c r="CU360" s="1"/>
  <c r="CP361" s="1"/>
  <c r="CS361" s="1"/>
  <c r="CU361" s="1"/>
  <c r="CP362" s="1"/>
  <c r="CS362" s="1"/>
  <c r="CU362" s="1"/>
  <c r="CP363" s="1"/>
  <c r="CS363" s="1"/>
  <c r="CU363" s="1"/>
  <c r="CP364" s="1"/>
  <c r="CS364" s="1"/>
  <c r="CU364" s="1"/>
  <c r="CP365" s="1"/>
  <c r="CS365" s="1"/>
  <c r="CU365" s="1"/>
  <c r="CP366" s="1"/>
  <c r="CS366" s="1"/>
  <c r="CU366" s="1"/>
  <c r="CP367" s="1"/>
  <c r="CS367" s="1"/>
  <c r="CU367" s="1"/>
  <c r="CP368" s="1"/>
  <c r="CS368" s="1"/>
  <c r="CU368" s="1"/>
  <c r="CP369" s="1"/>
  <c r="CS369" s="1"/>
  <c r="CU369" s="1"/>
  <c r="CP370" s="1"/>
  <c r="CS370" s="1"/>
  <c r="CU370" s="1"/>
  <c r="CP371" s="1"/>
  <c r="CS371" s="1"/>
  <c r="CU371" s="1"/>
  <c r="CP372" s="1"/>
  <c r="CS372" s="1"/>
  <c r="CU372" s="1"/>
  <c r="CP373" s="1"/>
  <c r="CS373" s="1"/>
  <c r="CU373" s="1"/>
  <c r="CP374" s="1"/>
  <c r="CS374" s="1"/>
  <c r="CU374" s="1"/>
  <c r="CP375" s="1"/>
  <c r="CS375" s="1"/>
  <c r="CU375" s="1"/>
  <c r="CP376" s="1"/>
  <c r="CS376" s="1"/>
  <c r="CU376" s="1"/>
  <c r="CP377" s="1"/>
  <c r="CS377" s="1"/>
  <c r="CU377" s="1"/>
  <c r="CP378" s="1"/>
  <c r="CS378" s="1"/>
  <c r="CU378" s="1"/>
  <c r="H404" i="12" s="1"/>
  <c r="CP386" i="13" s="1"/>
  <c r="F43" i="16"/>
  <c r="R43" s="1"/>
  <c r="Z43" s="1"/>
  <c r="BZ348" i="13"/>
  <c r="CB348" s="1"/>
  <c r="BW349" s="1"/>
  <c r="BZ349" s="1"/>
  <c r="CB349" s="1"/>
  <c r="BW350" s="1"/>
  <c r="BZ350" s="1"/>
  <c r="CB350" s="1"/>
  <c r="BW351" s="1"/>
  <c r="BZ351" s="1"/>
  <c r="CB351" s="1"/>
  <c r="BW352" s="1"/>
  <c r="BZ352" s="1"/>
  <c r="CB352" s="1"/>
  <c r="BW353" s="1"/>
  <c r="BZ353" s="1"/>
  <c r="CB353" s="1"/>
  <c r="BW354" s="1"/>
  <c r="BZ354" s="1"/>
  <c r="CB354" s="1"/>
  <c r="BW355" s="1"/>
  <c r="BZ355" s="1"/>
  <c r="CB355" s="1"/>
  <c r="BW356" s="1"/>
  <c r="BZ356" s="1"/>
  <c r="CB356" s="1"/>
  <c r="BW357" s="1"/>
  <c r="BZ357" s="1"/>
  <c r="CB357" s="1"/>
  <c r="BW358" s="1"/>
  <c r="BZ358" s="1"/>
  <c r="CB358" s="1"/>
  <c r="BW359" s="1"/>
  <c r="BZ359" s="1"/>
  <c r="CB359" s="1"/>
  <c r="BW360" s="1"/>
  <c r="BZ360" s="1"/>
  <c r="CB360" s="1"/>
  <c r="BW361" s="1"/>
  <c r="BZ361" s="1"/>
  <c r="CB361" s="1"/>
  <c r="BW362" s="1"/>
  <c r="BZ362" s="1"/>
  <c r="CB362" s="1"/>
  <c r="BW363" s="1"/>
  <c r="BZ363" s="1"/>
  <c r="CB363" s="1"/>
  <c r="BW364" s="1"/>
  <c r="BZ364" s="1"/>
  <c r="CB364" s="1"/>
  <c r="BW365" s="1"/>
  <c r="BZ365" s="1"/>
  <c r="CB365" s="1"/>
  <c r="BW366" s="1"/>
  <c r="BZ366" s="1"/>
  <c r="CB366" s="1"/>
  <c r="BW367" s="1"/>
  <c r="BZ367" s="1"/>
  <c r="CB367" s="1"/>
  <c r="BW368" s="1"/>
  <c r="BZ368" s="1"/>
  <c r="CB368" s="1"/>
  <c r="BW369" s="1"/>
  <c r="BZ369" s="1"/>
  <c r="CB369" s="1"/>
  <c r="BW370" s="1"/>
  <c r="BZ370" s="1"/>
  <c r="CB370" s="1"/>
  <c r="BW371" s="1"/>
  <c r="BZ371" s="1"/>
  <c r="CB371" s="1"/>
  <c r="BW372" s="1"/>
  <c r="BZ372" s="1"/>
  <c r="CB372" s="1"/>
  <c r="BW373" s="1"/>
  <c r="BZ373" s="1"/>
  <c r="CB373" s="1"/>
  <c r="BW374" s="1"/>
  <c r="BZ374" s="1"/>
  <c r="CB374" s="1"/>
  <c r="BW375" s="1"/>
  <c r="BZ375" s="1"/>
  <c r="CB375" s="1"/>
  <c r="BW376" s="1"/>
  <c r="BZ376" s="1"/>
  <c r="CB376" s="1"/>
  <c r="BW377" s="1"/>
  <c r="BZ377" s="1"/>
  <c r="CB377" s="1"/>
  <c r="BW378" s="1"/>
  <c r="BZ378" s="1"/>
  <c r="CB378" s="1"/>
  <c r="G405" i="12" s="1"/>
  <c r="BW386" i="13" s="1"/>
  <c r="E43" i="16"/>
  <c r="Q43" s="1"/>
  <c r="Y43" s="1"/>
  <c r="L348" i="13"/>
  <c r="V348" s="1"/>
  <c r="D349" s="1"/>
  <c r="L349" s="1"/>
  <c r="V349" s="1"/>
  <c r="D350" s="1"/>
  <c r="L350" s="1"/>
  <c r="V350" s="1"/>
  <c r="D351" s="1"/>
  <c r="L351" s="1"/>
  <c r="V351" s="1"/>
  <c r="D352" s="1"/>
  <c r="L352" s="1"/>
  <c r="V352" s="1"/>
  <c r="D353" s="1"/>
  <c r="L353" s="1"/>
  <c r="V353" s="1"/>
  <c r="D354" s="1"/>
  <c r="L354" s="1"/>
  <c r="V354" s="1"/>
  <c r="D355" s="1"/>
  <c r="L355" s="1"/>
  <c r="V355" s="1"/>
  <c r="D356" s="1"/>
  <c r="L356" s="1"/>
  <c r="V356" s="1"/>
  <c r="D357" s="1"/>
  <c r="L357" s="1"/>
  <c r="V357" s="1"/>
  <c r="D358" s="1"/>
  <c r="L358" s="1"/>
  <c r="V358" s="1"/>
  <c r="D359" s="1"/>
  <c r="L359" s="1"/>
  <c r="V359" s="1"/>
  <c r="D360" s="1"/>
  <c r="L360" s="1"/>
  <c r="V360" s="1"/>
  <c r="D361" s="1"/>
  <c r="L361" s="1"/>
  <c r="V361" s="1"/>
  <c r="D362" s="1"/>
  <c r="L362" s="1"/>
  <c r="V362" s="1"/>
  <c r="D363" s="1"/>
  <c r="L363" s="1"/>
  <c r="V363" s="1"/>
  <c r="D364" s="1"/>
  <c r="L364" s="1"/>
  <c r="V364" s="1"/>
  <c r="D365" s="1"/>
  <c r="L365" s="1"/>
  <c r="V365" s="1"/>
  <c r="D366" s="1"/>
  <c r="L366" s="1"/>
  <c r="V366" s="1"/>
  <c r="D367" s="1"/>
  <c r="L367" s="1"/>
  <c r="V367" s="1"/>
  <c r="D368" s="1"/>
  <c r="L368" s="1"/>
  <c r="V368" s="1"/>
  <c r="D369" s="1"/>
  <c r="L369" s="1"/>
  <c r="V369" s="1"/>
  <c r="D370" s="1"/>
  <c r="L370" s="1"/>
  <c r="V370" s="1"/>
  <c r="D371" s="1"/>
  <c r="L371" s="1"/>
  <c r="V371" s="1"/>
  <c r="D372" s="1"/>
  <c r="L372" s="1"/>
  <c r="V372" s="1"/>
  <c r="D373" s="1"/>
  <c r="L373" s="1"/>
  <c r="V373" s="1"/>
  <c r="D374" s="1"/>
  <c r="L374" s="1"/>
  <c r="V374" s="1"/>
  <c r="D375" s="1"/>
  <c r="L375" s="1"/>
  <c r="V375" s="1"/>
  <c r="D376" s="1"/>
  <c r="L376" s="1"/>
  <c r="V376" s="1"/>
  <c r="D377" s="1"/>
  <c r="L377" s="1"/>
  <c r="V377" s="1"/>
  <c r="D378" s="1"/>
  <c r="L378" s="1"/>
  <c r="V378" s="1"/>
  <c r="G386" i="12" s="1"/>
  <c r="D386" i="13" s="1"/>
  <c r="D18" i="16"/>
  <c r="T18" s="1"/>
  <c r="AB18" s="1"/>
  <c r="CY386" i="13"/>
  <c r="DA386" s="1"/>
  <c r="CV387" s="1"/>
  <c r="CY387" s="1"/>
  <c r="DA387" s="1"/>
  <c r="CV388" s="1"/>
  <c r="CY388" s="1"/>
  <c r="DA388" s="1"/>
  <c r="CV389" s="1"/>
  <c r="CY389" s="1"/>
  <c r="DA389" s="1"/>
  <c r="CV390" s="1"/>
  <c r="CY390" s="1"/>
  <c r="DA390" s="1"/>
  <c r="CV391" s="1"/>
  <c r="CY391" s="1"/>
  <c r="DA391" s="1"/>
  <c r="CV392" s="1"/>
  <c r="CY392" s="1"/>
  <c r="DA392" s="1"/>
  <c r="CV393" s="1"/>
  <c r="CY393" s="1"/>
  <c r="DA393" s="1"/>
  <c r="CV394" s="1"/>
  <c r="G44" i="16"/>
  <c r="S44" s="1"/>
  <c r="AA44" s="1"/>
  <c r="BT348" i="13"/>
  <c r="BV348" s="1"/>
  <c r="BQ349" s="1"/>
  <c r="BT349" s="1"/>
  <c r="BV349" s="1"/>
  <c r="BQ350" s="1"/>
  <c r="BT350" s="1"/>
  <c r="BV350" s="1"/>
  <c r="BQ351" s="1"/>
  <c r="BT351" s="1"/>
  <c r="BV351" s="1"/>
  <c r="BQ352" s="1"/>
  <c r="BT352" s="1"/>
  <c r="BV352" s="1"/>
  <c r="BQ353" s="1"/>
  <c r="BT353" s="1"/>
  <c r="BV353" s="1"/>
  <c r="BQ354" s="1"/>
  <c r="BT354" s="1"/>
  <c r="BV354" s="1"/>
  <c r="BQ355" s="1"/>
  <c r="BT355" s="1"/>
  <c r="BV355" s="1"/>
  <c r="BQ356" s="1"/>
  <c r="BT356" s="1"/>
  <c r="BV356" s="1"/>
  <c r="BQ357" s="1"/>
  <c r="BT357" s="1"/>
  <c r="BV357" s="1"/>
  <c r="BQ358" s="1"/>
  <c r="BT358" s="1"/>
  <c r="BV358" s="1"/>
  <c r="BQ359" s="1"/>
  <c r="BT359" s="1"/>
  <c r="BV359" s="1"/>
  <c r="BQ360" s="1"/>
  <c r="BT360" s="1"/>
  <c r="BV360" s="1"/>
  <c r="BQ361" s="1"/>
  <c r="BT361" s="1"/>
  <c r="BV361" s="1"/>
  <c r="BQ362" s="1"/>
  <c r="BT362" s="1"/>
  <c r="BV362" s="1"/>
  <c r="BQ363" s="1"/>
  <c r="BT363" s="1"/>
  <c r="BV363" s="1"/>
  <c r="BQ364" s="1"/>
  <c r="BT364" s="1"/>
  <c r="BV364" s="1"/>
  <c r="BQ365" s="1"/>
  <c r="BT365" s="1"/>
  <c r="BV365" s="1"/>
  <c r="BQ366" s="1"/>
  <c r="BT366" s="1"/>
  <c r="BV366" s="1"/>
  <c r="BQ367" s="1"/>
  <c r="BT367" s="1"/>
  <c r="BV367" s="1"/>
  <c r="BQ368" s="1"/>
  <c r="BT368" s="1"/>
  <c r="BV368" s="1"/>
  <c r="BQ369" s="1"/>
  <c r="BT369" s="1"/>
  <c r="BV369" s="1"/>
  <c r="BQ370" s="1"/>
  <c r="BT370" s="1"/>
  <c r="BV370" s="1"/>
  <c r="BQ371" s="1"/>
  <c r="BT371" s="1"/>
  <c r="BV371" s="1"/>
  <c r="BQ372" s="1"/>
  <c r="BT372" s="1"/>
  <c r="BV372" s="1"/>
  <c r="BQ373" s="1"/>
  <c r="BT373" s="1"/>
  <c r="BV373" s="1"/>
  <c r="BQ374" s="1"/>
  <c r="BT374" s="1"/>
  <c r="BV374" s="1"/>
  <c r="BQ375" s="1"/>
  <c r="BT375" s="1"/>
  <c r="BV375" s="1"/>
  <c r="BQ376" s="1"/>
  <c r="BT376" s="1"/>
  <c r="BV376" s="1"/>
  <c r="BQ377" s="1"/>
  <c r="BT377" s="1"/>
  <c r="BV377" s="1"/>
  <c r="BQ378" s="1"/>
  <c r="BT378" s="1"/>
  <c r="BV378" s="1"/>
  <c r="G404" i="12" s="1"/>
  <c r="BQ386" i="13" s="1"/>
  <c r="D43" i="16"/>
  <c r="P43" s="1"/>
  <c r="X43" s="1"/>
  <c r="AL426" i="13"/>
  <c r="D8" i="5"/>
  <c r="AT8" s="1"/>
  <c r="AK426" i="13"/>
  <c r="C8" i="5"/>
  <c r="AS8" s="1"/>
  <c r="M386" i="13" l="1"/>
  <c r="W386" s="1"/>
  <c r="E387" s="1"/>
  <c r="M387" s="1"/>
  <c r="W387" s="1"/>
  <c r="E388" s="1"/>
  <c r="M388" s="1"/>
  <c r="W388" s="1"/>
  <c r="E389" s="1"/>
  <c r="M389" s="1"/>
  <c r="W389" s="1"/>
  <c r="E390" s="1"/>
  <c r="M390" s="1"/>
  <c r="W390" s="1"/>
  <c r="E391" s="1"/>
  <c r="M391" s="1"/>
  <c r="W391" s="1"/>
  <c r="E392" s="1"/>
  <c r="M392" s="1"/>
  <c r="W392" s="1"/>
  <c r="E393" s="1"/>
  <c r="M393" s="1"/>
  <c r="W393" s="1"/>
  <c r="E394" s="1"/>
  <c r="M394" s="1"/>
  <c r="W394" s="1"/>
  <c r="E395" s="1"/>
  <c r="M395" s="1"/>
  <c r="W395" s="1"/>
  <c r="E396" s="1"/>
  <c r="M396" s="1"/>
  <c r="W396" s="1"/>
  <c r="E397" s="1"/>
  <c r="M397" s="1"/>
  <c r="W397" s="1"/>
  <c r="E398" s="1"/>
  <c r="M398" s="1"/>
  <c r="W398" s="1"/>
  <c r="E399" s="1"/>
  <c r="M399" s="1"/>
  <c r="W399" s="1"/>
  <c r="E400" s="1"/>
  <c r="M400" s="1"/>
  <c r="W400" s="1"/>
  <c r="E401" s="1"/>
  <c r="M401" s="1"/>
  <c r="W401" s="1"/>
  <c r="E402" s="1"/>
  <c r="M402" s="1"/>
  <c r="W402" s="1"/>
  <c r="E403" s="1"/>
  <c r="M403" s="1"/>
  <c r="W403" s="1"/>
  <c r="E404" s="1"/>
  <c r="M404" s="1"/>
  <c r="W404" s="1"/>
  <c r="E405" s="1"/>
  <c r="M405" s="1"/>
  <c r="W405" s="1"/>
  <c r="E406" s="1"/>
  <c r="M406" s="1"/>
  <c r="W406" s="1"/>
  <c r="E407" s="1"/>
  <c r="M407" s="1"/>
  <c r="W407" s="1"/>
  <c r="E408" s="1"/>
  <c r="M408" s="1"/>
  <c r="W408" s="1"/>
  <c r="E409" s="1"/>
  <c r="M409" s="1"/>
  <c r="W409" s="1"/>
  <c r="E410" s="1"/>
  <c r="M410" s="1"/>
  <c r="W410" s="1"/>
  <c r="E411" s="1"/>
  <c r="M411" s="1"/>
  <c r="W411" s="1"/>
  <c r="E412" s="1"/>
  <c r="M412" s="1"/>
  <c r="W412" s="1"/>
  <c r="E413" s="1"/>
  <c r="M413" s="1"/>
  <c r="W413" s="1"/>
  <c r="E414" s="1"/>
  <c r="M414" s="1"/>
  <c r="W414" s="1"/>
  <c r="E415" s="1"/>
  <c r="M415" s="1"/>
  <c r="W415" s="1"/>
  <c r="E416" s="1"/>
  <c r="M416" s="1"/>
  <c r="W416" s="1"/>
  <c r="G425" i="12" s="1"/>
  <c r="E424" i="13" s="1"/>
  <c r="E19" i="16"/>
  <c r="U19" s="1"/>
  <c r="AC19" s="1"/>
  <c r="BZ386" i="13"/>
  <c r="CB386" s="1"/>
  <c r="BW387" s="1"/>
  <c r="BZ387" s="1"/>
  <c r="CB387" s="1"/>
  <c r="BW388" s="1"/>
  <c r="BZ388" s="1"/>
  <c r="CB388" s="1"/>
  <c r="BW389" s="1"/>
  <c r="BZ389" s="1"/>
  <c r="CB389" s="1"/>
  <c r="BW390" s="1"/>
  <c r="BZ390" s="1"/>
  <c r="CB390" s="1"/>
  <c r="BW391" s="1"/>
  <c r="BZ391" s="1"/>
  <c r="CB391" s="1"/>
  <c r="BW392" s="1"/>
  <c r="BZ392" s="1"/>
  <c r="CB392" s="1"/>
  <c r="BW393" s="1"/>
  <c r="BZ393" s="1"/>
  <c r="CB393" s="1"/>
  <c r="BW394" s="1"/>
  <c r="BZ394" s="1"/>
  <c r="CB394" s="1"/>
  <c r="BW395" s="1"/>
  <c r="BZ395" s="1"/>
  <c r="CB395" s="1"/>
  <c r="BW396" s="1"/>
  <c r="E44" i="16"/>
  <c r="Q44" s="1"/>
  <c r="Y44" s="1"/>
  <c r="BT386" i="13"/>
  <c r="BV386" s="1"/>
  <c r="BQ387" s="1"/>
  <c r="BT387" s="1"/>
  <c r="BV387" s="1"/>
  <c r="BQ388" s="1"/>
  <c r="BT388" s="1"/>
  <c r="BV388" s="1"/>
  <c r="BQ389" s="1"/>
  <c r="BT389" s="1"/>
  <c r="BV389" s="1"/>
  <c r="BQ390" s="1"/>
  <c r="BT390" s="1"/>
  <c r="BV390" s="1"/>
  <c r="BQ391" s="1"/>
  <c r="BT391" s="1"/>
  <c r="BV391" s="1"/>
  <c r="BQ392" s="1"/>
  <c r="BT392" s="1"/>
  <c r="BV392" s="1"/>
  <c r="BQ393" s="1"/>
  <c r="BT393" s="1"/>
  <c r="BV393" s="1"/>
  <c r="BQ394" s="1"/>
  <c r="BT394" s="1"/>
  <c r="BV394" s="1"/>
  <c r="BQ395" s="1"/>
  <c r="BT395" s="1"/>
  <c r="BV395" s="1"/>
  <c r="BQ396" s="1"/>
  <c r="D44" i="16"/>
  <c r="P44" s="1"/>
  <c r="X44" s="1"/>
  <c r="CS386" i="13"/>
  <c r="CU386" s="1"/>
  <c r="CP387" s="1"/>
  <c r="CS387" s="1"/>
  <c r="CU387" s="1"/>
  <c r="CP388" s="1"/>
  <c r="CS388" s="1"/>
  <c r="CU388" s="1"/>
  <c r="CP389" s="1"/>
  <c r="CS389" s="1"/>
  <c r="CU389" s="1"/>
  <c r="CP390" s="1"/>
  <c r="CS390" s="1"/>
  <c r="CU390" s="1"/>
  <c r="CP391" s="1"/>
  <c r="CS391" s="1"/>
  <c r="CU391" s="1"/>
  <c r="CP392" s="1"/>
  <c r="CS392" s="1"/>
  <c r="CU392" s="1"/>
  <c r="CP393" s="1"/>
  <c r="CS393" s="1"/>
  <c r="CU393" s="1"/>
  <c r="CP394" s="1"/>
  <c r="CS394" s="1"/>
  <c r="CU394" s="1"/>
  <c r="CP395" s="1"/>
  <c r="F44" i="16"/>
  <c r="R44" s="1"/>
  <c r="Z44" s="1"/>
  <c r="L386" i="13"/>
  <c r="V386" s="1"/>
  <c r="D387" s="1"/>
  <c r="L387" s="1"/>
  <c r="V387" s="1"/>
  <c r="D388" s="1"/>
  <c r="L388" s="1"/>
  <c r="V388" s="1"/>
  <c r="D389" s="1"/>
  <c r="L389" s="1"/>
  <c r="V389" s="1"/>
  <c r="D390" s="1"/>
  <c r="L390" s="1"/>
  <c r="V390" s="1"/>
  <c r="D391" s="1"/>
  <c r="L391" s="1"/>
  <c r="V391" s="1"/>
  <c r="D392" s="1"/>
  <c r="L392" s="1"/>
  <c r="V392" s="1"/>
  <c r="D393" s="1"/>
  <c r="L393" s="1"/>
  <c r="V393" s="1"/>
  <c r="D394" s="1"/>
  <c r="L394" s="1"/>
  <c r="V394" s="1"/>
  <c r="D395" s="1"/>
  <c r="L395" s="1"/>
  <c r="V395" s="1"/>
  <c r="D396" s="1"/>
  <c r="L396" s="1"/>
  <c r="V396" s="1"/>
  <c r="D397" s="1"/>
  <c r="L397" s="1"/>
  <c r="V397" s="1"/>
  <c r="D398" s="1"/>
  <c r="L398" s="1"/>
  <c r="V398" s="1"/>
  <c r="D399" s="1"/>
  <c r="L399" s="1"/>
  <c r="V399" s="1"/>
  <c r="D400" s="1"/>
  <c r="L400" s="1"/>
  <c r="V400" s="1"/>
  <c r="D401" s="1"/>
  <c r="L401" s="1"/>
  <c r="V401" s="1"/>
  <c r="D402" s="1"/>
  <c r="L402" s="1"/>
  <c r="V402" s="1"/>
  <c r="D403" s="1"/>
  <c r="L403" s="1"/>
  <c r="V403" s="1"/>
  <c r="D404" s="1"/>
  <c r="L404" s="1"/>
  <c r="V404" s="1"/>
  <c r="D405" s="1"/>
  <c r="L405" s="1"/>
  <c r="V405" s="1"/>
  <c r="D406" s="1"/>
  <c r="L406" s="1"/>
  <c r="V406" s="1"/>
  <c r="D407" s="1"/>
  <c r="L407" s="1"/>
  <c r="V407" s="1"/>
  <c r="D408" s="1"/>
  <c r="L408" s="1"/>
  <c r="V408" s="1"/>
  <c r="D409" s="1"/>
  <c r="L409" s="1"/>
  <c r="V409" s="1"/>
  <c r="D410" s="1"/>
  <c r="L410" s="1"/>
  <c r="V410" s="1"/>
  <c r="D411" s="1"/>
  <c r="L411" s="1"/>
  <c r="V411" s="1"/>
  <c r="D412" s="1"/>
  <c r="L412" s="1"/>
  <c r="V412" s="1"/>
  <c r="D413" s="1"/>
  <c r="L413" s="1"/>
  <c r="V413" s="1"/>
  <c r="D414" s="1"/>
  <c r="L414" s="1"/>
  <c r="V414" s="1"/>
  <c r="D415" s="1"/>
  <c r="L415" s="1"/>
  <c r="V415" s="1"/>
  <c r="D416" s="1"/>
  <c r="L416" s="1"/>
  <c r="V416" s="1"/>
  <c r="G424" i="12" s="1"/>
  <c r="D424" i="13" s="1"/>
  <c r="D19" i="16"/>
  <c r="T19" s="1"/>
  <c r="AB19" s="1"/>
  <c r="CY394" i="13"/>
  <c r="DA394" s="1"/>
  <c r="CV395" s="1"/>
  <c r="AV426"/>
  <c r="L8" i="5"/>
  <c r="BB8" s="1"/>
  <c r="AU426" i="13"/>
  <c r="K8" i="5"/>
  <c r="BA8" s="1"/>
  <c r="M424" i="13" l="1"/>
  <c r="W424" s="1"/>
  <c r="E425" s="1"/>
  <c r="M425" s="1"/>
  <c r="W425" s="1"/>
  <c r="E426" s="1"/>
  <c r="M426" s="1"/>
  <c r="W426" s="1"/>
  <c r="E427" s="1"/>
  <c r="M427" s="1"/>
  <c r="W427" s="1"/>
  <c r="E428" s="1"/>
  <c r="M428" s="1"/>
  <c r="W428" s="1"/>
  <c r="E429" s="1"/>
  <c r="M429" s="1"/>
  <c r="W429" s="1"/>
  <c r="E430" s="1"/>
  <c r="M430" s="1"/>
  <c r="W430" s="1"/>
  <c r="E431" s="1"/>
  <c r="M431" s="1"/>
  <c r="W431" s="1"/>
  <c r="E432" s="1"/>
  <c r="M432" s="1"/>
  <c r="W432" s="1"/>
  <c r="E433" s="1"/>
  <c r="M433" s="1"/>
  <c r="W433" s="1"/>
  <c r="E434" s="1"/>
  <c r="M434" s="1"/>
  <c r="W434" s="1"/>
  <c r="E435" s="1"/>
  <c r="M435" s="1"/>
  <c r="W435" s="1"/>
  <c r="E436" s="1"/>
  <c r="M436" s="1"/>
  <c r="W436" s="1"/>
  <c r="E437" s="1"/>
  <c r="M437" s="1"/>
  <c r="W437" s="1"/>
  <c r="E438" s="1"/>
  <c r="M438" s="1"/>
  <c r="W438" s="1"/>
  <c r="E439" s="1"/>
  <c r="M439" s="1"/>
  <c r="W439" s="1"/>
  <c r="E440" s="1"/>
  <c r="M440" s="1"/>
  <c r="W440" s="1"/>
  <c r="E441" s="1"/>
  <c r="M441" s="1"/>
  <c r="W441" s="1"/>
  <c r="E442" s="1"/>
  <c r="M442" s="1"/>
  <c r="W442" s="1"/>
  <c r="E443" s="1"/>
  <c r="M443" s="1"/>
  <c r="W443" s="1"/>
  <c r="E444" s="1"/>
  <c r="M444" s="1"/>
  <c r="W444" s="1"/>
  <c r="E445" s="1"/>
  <c r="M445" s="1"/>
  <c r="W445" s="1"/>
  <c r="E446" s="1"/>
  <c r="M446" s="1"/>
  <c r="W446" s="1"/>
  <c r="E447" s="1"/>
  <c r="M447" s="1"/>
  <c r="W447" s="1"/>
  <c r="E448" s="1"/>
  <c r="M448" s="1"/>
  <c r="W448" s="1"/>
  <c r="E449" s="1"/>
  <c r="M449" s="1"/>
  <c r="W449" s="1"/>
  <c r="E450" s="1"/>
  <c r="M450" s="1"/>
  <c r="W450" s="1"/>
  <c r="E451" s="1"/>
  <c r="M451" s="1"/>
  <c r="W451" s="1"/>
  <c r="E452" s="1"/>
  <c r="M452" s="1"/>
  <c r="W452" s="1"/>
  <c r="E453" s="1"/>
  <c r="M453" s="1"/>
  <c r="W453" s="1"/>
  <c r="E454" s="1"/>
  <c r="M454" s="1"/>
  <c r="W454" s="1"/>
  <c r="E20" i="16"/>
  <c r="U20" s="1"/>
  <c r="AC20" s="1"/>
  <c r="E21" s="1"/>
  <c r="L424" i="13"/>
  <c r="V424" s="1"/>
  <c r="D425" s="1"/>
  <c r="L425" s="1"/>
  <c r="V425" s="1"/>
  <c r="D426" s="1"/>
  <c r="L426" s="1"/>
  <c r="V426" s="1"/>
  <c r="D427" s="1"/>
  <c r="L427" s="1"/>
  <c r="V427" s="1"/>
  <c r="D428" s="1"/>
  <c r="L428" s="1"/>
  <c r="V428" s="1"/>
  <c r="D429" s="1"/>
  <c r="L429" s="1"/>
  <c r="V429" s="1"/>
  <c r="D430" s="1"/>
  <c r="L430" s="1"/>
  <c r="V430" s="1"/>
  <c r="D431" s="1"/>
  <c r="L431" s="1"/>
  <c r="V431" s="1"/>
  <c r="D432" s="1"/>
  <c r="L432" s="1"/>
  <c r="V432" s="1"/>
  <c r="D433" s="1"/>
  <c r="L433" s="1"/>
  <c r="V433" s="1"/>
  <c r="D434" s="1"/>
  <c r="L434" s="1"/>
  <c r="V434" s="1"/>
  <c r="D435" s="1"/>
  <c r="L435" s="1"/>
  <c r="V435" s="1"/>
  <c r="D436" s="1"/>
  <c r="L436" s="1"/>
  <c r="V436" s="1"/>
  <c r="D437" s="1"/>
  <c r="L437" s="1"/>
  <c r="V437" s="1"/>
  <c r="D438" s="1"/>
  <c r="L438" s="1"/>
  <c r="V438" s="1"/>
  <c r="D439" s="1"/>
  <c r="L439" s="1"/>
  <c r="V439" s="1"/>
  <c r="D440" s="1"/>
  <c r="L440" s="1"/>
  <c r="V440" s="1"/>
  <c r="D441" s="1"/>
  <c r="L441" s="1"/>
  <c r="V441" s="1"/>
  <c r="D442" s="1"/>
  <c r="L442" s="1"/>
  <c r="V442" s="1"/>
  <c r="D443" s="1"/>
  <c r="L443" s="1"/>
  <c r="V443" s="1"/>
  <c r="D444" s="1"/>
  <c r="L444" s="1"/>
  <c r="V444" s="1"/>
  <c r="D445" s="1"/>
  <c r="L445" s="1"/>
  <c r="V445" s="1"/>
  <c r="D446" s="1"/>
  <c r="L446" s="1"/>
  <c r="V446" s="1"/>
  <c r="D447" s="1"/>
  <c r="L447" s="1"/>
  <c r="V447" s="1"/>
  <c r="D448" s="1"/>
  <c r="L448" s="1"/>
  <c r="V448" s="1"/>
  <c r="D449" s="1"/>
  <c r="L449" s="1"/>
  <c r="V449" s="1"/>
  <c r="D450" s="1"/>
  <c r="L450" s="1"/>
  <c r="V450" s="1"/>
  <c r="D451" s="1"/>
  <c r="L451" s="1"/>
  <c r="V451" s="1"/>
  <c r="D452" s="1"/>
  <c r="L452" s="1"/>
  <c r="V452" s="1"/>
  <c r="D453" s="1"/>
  <c r="L453" s="1"/>
  <c r="V453" s="1"/>
  <c r="D454" s="1"/>
  <c r="L454" s="1"/>
  <c r="V454" s="1"/>
  <c r="D20" i="16"/>
  <c r="T20" s="1"/>
  <c r="AB20" s="1"/>
  <c r="D21" s="1"/>
  <c r="CY395" i="13"/>
  <c r="DA395" s="1"/>
  <c r="CV396" s="1"/>
  <c r="CS395"/>
  <c r="CU395" s="1"/>
  <c r="CP396" s="1"/>
  <c r="BZ396"/>
  <c r="CB396" s="1"/>
  <c r="BW397" s="1"/>
  <c r="BT396"/>
  <c r="BV396" s="1"/>
  <c r="BQ397" s="1"/>
  <c r="AD427"/>
  <c r="V8" i="5"/>
  <c r="BL8" s="1"/>
  <c r="AC427" i="13"/>
  <c r="U8" i="5"/>
  <c r="BK8" s="1"/>
  <c r="CY396" i="13" l="1"/>
  <c r="DA396" s="1"/>
  <c r="CV397" s="1"/>
  <c r="CS396"/>
  <c r="CU396" s="1"/>
  <c r="CP397" s="1"/>
  <c r="BZ397"/>
  <c r="CB397" s="1"/>
  <c r="BW398" s="1"/>
  <c r="BT397"/>
  <c r="BV397" s="1"/>
  <c r="BQ398" s="1"/>
  <c r="AL427"/>
  <c r="D9" i="5"/>
  <c r="AT9" s="1"/>
  <c r="AK427" i="13"/>
  <c r="C9" i="5"/>
  <c r="AS9" s="1"/>
  <c r="CY397" i="13" l="1"/>
  <c r="DA397" s="1"/>
  <c r="CV398" s="1"/>
  <c r="CS397"/>
  <c r="CU397" s="1"/>
  <c r="CP398" s="1"/>
  <c r="BZ398"/>
  <c r="CB398" s="1"/>
  <c r="BW399" s="1"/>
  <c r="BT398"/>
  <c r="BV398" s="1"/>
  <c r="BQ399" s="1"/>
  <c r="AV427"/>
  <c r="L9" i="5"/>
  <c r="BB9" s="1"/>
  <c r="AU427" i="13"/>
  <c r="K9" i="5"/>
  <c r="BA9" s="1"/>
  <c r="CY398" i="13" l="1"/>
  <c r="DA398" s="1"/>
  <c r="CV399" s="1"/>
  <c r="CS398"/>
  <c r="CU398" s="1"/>
  <c r="CP399" s="1"/>
  <c r="BZ399"/>
  <c r="CB399" s="1"/>
  <c r="BW400" s="1"/>
  <c r="BT399"/>
  <c r="BV399" s="1"/>
  <c r="BQ400" s="1"/>
  <c r="AD428"/>
  <c r="V9" i="5"/>
  <c r="BL9" s="1"/>
  <c r="AC428" i="13"/>
  <c r="U9" i="5"/>
  <c r="BK9" s="1"/>
  <c r="CY399" i="13" l="1"/>
  <c r="DA399" s="1"/>
  <c r="CV400" s="1"/>
  <c r="CS399"/>
  <c r="CU399" s="1"/>
  <c r="CP400" s="1"/>
  <c r="BZ400"/>
  <c r="CB400" s="1"/>
  <c r="BW401" s="1"/>
  <c r="BT400"/>
  <c r="BV400" s="1"/>
  <c r="BQ401" s="1"/>
  <c r="AL428"/>
  <c r="D10" i="5"/>
  <c r="AT10" s="1"/>
  <c r="AK428" i="13"/>
  <c r="C10" i="5"/>
  <c r="AS10" s="1"/>
  <c r="CY400" i="13" l="1"/>
  <c r="DA400" s="1"/>
  <c r="CV401" s="1"/>
  <c r="CS400"/>
  <c r="CU400" s="1"/>
  <c r="CP401" s="1"/>
  <c r="BZ401"/>
  <c r="CB401" s="1"/>
  <c r="BW402" s="1"/>
  <c r="BT401"/>
  <c r="BV401" s="1"/>
  <c r="BQ402" s="1"/>
  <c r="AV428"/>
  <c r="L10" i="5"/>
  <c r="BB10" s="1"/>
  <c r="AU428" i="13"/>
  <c r="K10" i="5"/>
  <c r="BA10" s="1"/>
  <c r="CY401" i="13" l="1"/>
  <c r="DA401" s="1"/>
  <c r="CV402" s="1"/>
  <c r="CS401"/>
  <c r="CU401" s="1"/>
  <c r="CP402" s="1"/>
  <c r="BZ402"/>
  <c r="CB402" s="1"/>
  <c r="BW403" s="1"/>
  <c r="BT402"/>
  <c r="BV402" s="1"/>
  <c r="BQ403" s="1"/>
  <c r="AD429"/>
  <c r="V10" i="5"/>
  <c r="BL10" s="1"/>
  <c r="AC429" i="13"/>
  <c r="U10" i="5"/>
  <c r="BK10" s="1"/>
  <c r="CY402" i="13" l="1"/>
  <c r="DA402" s="1"/>
  <c r="CV403" s="1"/>
  <c r="CS402"/>
  <c r="CU402" s="1"/>
  <c r="CP403" s="1"/>
  <c r="BZ403"/>
  <c r="CB403" s="1"/>
  <c r="BW404" s="1"/>
  <c r="BT403"/>
  <c r="BV403" s="1"/>
  <c r="BQ404" s="1"/>
  <c r="AL429"/>
  <c r="D11" i="5"/>
  <c r="AT11" s="1"/>
  <c r="AK429" i="13"/>
  <c r="C11" i="5"/>
  <c r="AS11" s="1"/>
  <c r="CY403" i="13" l="1"/>
  <c r="DA403" s="1"/>
  <c r="CV404" s="1"/>
  <c r="CS403"/>
  <c r="CU403" s="1"/>
  <c r="CP404" s="1"/>
  <c r="BZ404"/>
  <c r="CB404" s="1"/>
  <c r="BW405" s="1"/>
  <c r="BT404"/>
  <c r="BV404" s="1"/>
  <c r="BQ405" s="1"/>
  <c r="AV429"/>
  <c r="L11" i="5"/>
  <c r="BB11" s="1"/>
  <c r="AU429" i="13"/>
  <c r="K11" i="5"/>
  <c r="BA11" s="1"/>
  <c r="CY404" i="13" l="1"/>
  <c r="DA404" s="1"/>
  <c r="CV405" s="1"/>
  <c r="CS404"/>
  <c r="CU404" s="1"/>
  <c r="CP405" s="1"/>
  <c r="BZ405"/>
  <c r="CB405" s="1"/>
  <c r="BW406" s="1"/>
  <c r="BT405"/>
  <c r="BV405" s="1"/>
  <c r="BQ406" s="1"/>
  <c r="AD430"/>
  <c r="V11" i="5"/>
  <c r="BL11" s="1"/>
  <c r="AC430" i="13"/>
  <c r="U11" i="5"/>
  <c r="BK11" s="1"/>
  <c r="CY405" i="13" l="1"/>
  <c r="DA405" s="1"/>
  <c r="CV406" s="1"/>
  <c r="CS405"/>
  <c r="CU405" s="1"/>
  <c r="CP406" s="1"/>
  <c r="BZ406"/>
  <c r="CB406" s="1"/>
  <c r="BW407" s="1"/>
  <c r="BT406"/>
  <c r="BV406" s="1"/>
  <c r="BQ407" s="1"/>
  <c r="AL430"/>
  <c r="D12" i="5"/>
  <c r="AT12" s="1"/>
  <c r="AK430" i="13"/>
  <c r="C12" i="5"/>
  <c r="AS12" s="1"/>
  <c r="CY406" i="13" l="1"/>
  <c r="DA406" s="1"/>
  <c r="CV407" s="1"/>
  <c r="CS406"/>
  <c r="CU406" s="1"/>
  <c r="CP407" s="1"/>
  <c r="BZ407"/>
  <c r="CB407" s="1"/>
  <c r="BW408" s="1"/>
  <c r="BT407"/>
  <c r="BV407" s="1"/>
  <c r="BQ408" s="1"/>
  <c r="AV430"/>
  <c r="L12" i="5"/>
  <c r="BB12" s="1"/>
  <c r="AU430" i="13"/>
  <c r="K12" i="5"/>
  <c r="BA12" s="1"/>
  <c r="CY407" i="13" l="1"/>
  <c r="DA407" s="1"/>
  <c r="CV408" s="1"/>
  <c r="CS407"/>
  <c r="CU407" s="1"/>
  <c r="CP408" s="1"/>
  <c r="BZ408"/>
  <c r="CB408" s="1"/>
  <c r="BW409" s="1"/>
  <c r="BT408"/>
  <c r="BV408" s="1"/>
  <c r="BQ409" s="1"/>
  <c r="AD431"/>
  <c r="V12" i="5"/>
  <c r="BL12" s="1"/>
  <c r="AC431" i="13"/>
  <c r="U12" i="5"/>
  <c r="BK12" s="1"/>
  <c r="CY408" i="13" l="1"/>
  <c r="DA408" s="1"/>
  <c r="CV409" s="1"/>
  <c r="CS408"/>
  <c r="CU408" s="1"/>
  <c r="CP409" s="1"/>
  <c r="BZ409"/>
  <c r="CB409" s="1"/>
  <c r="BW410" s="1"/>
  <c r="BT409"/>
  <c r="BV409" s="1"/>
  <c r="BQ410" s="1"/>
  <c r="AL431"/>
  <c r="D13" i="5"/>
  <c r="AT13" s="1"/>
  <c r="AK431" i="13"/>
  <c r="C13" i="5"/>
  <c r="AS13" s="1"/>
  <c r="CY409" i="13" l="1"/>
  <c r="DA409" s="1"/>
  <c r="CV410" s="1"/>
  <c r="CS409"/>
  <c r="CU409" s="1"/>
  <c r="CP410" s="1"/>
  <c r="BZ410"/>
  <c r="CB410" s="1"/>
  <c r="BW411" s="1"/>
  <c r="BT410"/>
  <c r="BV410" s="1"/>
  <c r="BQ411" s="1"/>
  <c r="AV431"/>
  <c r="L13" i="5"/>
  <c r="BB13" s="1"/>
  <c r="AU431" i="13"/>
  <c r="K13" i="5"/>
  <c r="BA13" s="1"/>
  <c r="CY410" i="13" l="1"/>
  <c r="DA410" s="1"/>
  <c r="CV411" s="1"/>
  <c r="CS410"/>
  <c r="CU410" s="1"/>
  <c r="CP411" s="1"/>
  <c r="BZ411"/>
  <c r="CB411" s="1"/>
  <c r="BW412" s="1"/>
  <c r="BT411"/>
  <c r="BV411" s="1"/>
  <c r="BQ412" s="1"/>
  <c r="AD432"/>
  <c r="V13" i="5"/>
  <c r="BL13" s="1"/>
  <c r="AC432" i="13"/>
  <c r="U13" i="5"/>
  <c r="BK13" s="1"/>
  <c r="CY411" i="13" l="1"/>
  <c r="DA411" s="1"/>
  <c r="CV412" s="1"/>
  <c r="CS411"/>
  <c r="CU411" s="1"/>
  <c r="CP412" s="1"/>
  <c r="BZ412"/>
  <c r="CB412" s="1"/>
  <c r="BW413" s="1"/>
  <c r="BT412"/>
  <c r="BV412" s="1"/>
  <c r="BQ413" s="1"/>
  <c r="AL432"/>
  <c r="D14" i="5"/>
  <c r="AT14" s="1"/>
  <c r="AK432" i="13"/>
  <c r="C14" i="5"/>
  <c r="AS14" s="1"/>
  <c r="CY412" i="13" l="1"/>
  <c r="DA412" s="1"/>
  <c r="CV413" s="1"/>
  <c r="CS412"/>
  <c r="CU412" s="1"/>
  <c r="CP413" s="1"/>
  <c r="BZ413"/>
  <c r="CB413" s="1"/>
  <c r="BW414" s="1"/>
  <c r="BT413"/>
  <c r="BV413" s="1"/>
  <c r="BQ414" s="1"/>
  <c r="AV432"/>
  <c r="L14" i="5"/>
  <c r="BB14" s="1"/>
  <c r="AU432" i="13"/>
  <c r="K14" i="5"/>
  <c r="BA14" s="1"/>
  <c r="CY413" i="13" l="1"/>
  <c r="DA413" s="1"/>
  <c r="CV414" s="1"/>
  <c r="CS413"/>
  <c r="CU413" s="1"/>
  <c r="CP414" s="1"/>
  <c r="BZ414"/>
  <c r="CB414" s="1"/>
  <c r="BW415" s="1"/>
  <c r="BT414"/>
  <c r="BV414" s="1"/>
  <c r="BQ415" s="1"/>
  <c r="AD433"/>
  <c r="V14" i="5"/>
  <c r="BL14" s="1"/>
  <c r="AC433" i="13"/>
  <c r="U14" i="5"/>
  <c r="BK14" s="1"/>
  <c r="CY414" i="13" l="1"/>
  <c r="DA414" s="1"/>
  <c r="CV415" s="1"/>
  <c r="CS414"/>
  <c r="CU414" s="1"/>
  <c r="CP415" s="1"/>
  <c r="BZ415"/>
  <c r="CB415" s="1"/>
  <c r="BW416" s="1"/>
  <c r="BT415"/>
  <c r="BV415" s="1"/>
  <c r="BQ416" s="1"/>
  <c r="AL433"/>
  <c r="D15" i="5"/>
  <c r="AT15" s="1"/>
  <c r="AK433" i="13"/>
  <c r="C15" i="5"/>
  <c r="AS15" s="1"/>
  <c r="CY415" i="13" l="1"/>
  <c r="DA415" s="1"/>
  <c r="CV416" s="1"/>
  <c r="CS415"/>
  <c r="CU415" s="1"/>
  <c r="CP416" s="1"/>
  <c r="BZ416"/>
  <c r="CB416" s="1"/>
  <c r="G443" i="12" s="1"/>
  <c r="BW424" i="13" s="1"/>
  <c r="BT416"/>
  <c r="BV416" s="1"/>
  <c r="G442" i="12" s="1"/>
  <c r="BQ424" i="13" s="1"/>
  <c r="AV433"/>
  <c r="L15" i="5"/>
  <c r="BB15" s="1"/>
  <c r="AU433" i="13"/>
  <c r="K15" i="5"/>
  <c r="BA15" s="1"/>
  <c r="BZ424" i="13" l="1"/>
  <c r="CB424" s="1"/>
  <c r="BW425" s="1"/>
  <c r="BZ425" s="1"/>
  <c r="CB425" s="1"/>
  <c r="BW426" s="1"/>
  <c r="BZ426" s="1"/>
  <c r="CB426" s="1"/>
  <c r="BW427" s="1"/>
  <c r="E45" i="16"/>
  <c r="Q45" s="1"/>
  <c r="Y45" s="1"/>
  <c r="E46" s="1"/>
  <c r="BT424" i="13"/>
  <c r="BV424" s="1"/>
  <c r="BQ425" s="1"/>
  <c r="D45" i="16"/>
  <c r="P45" s="1"/>
  <c r="X45" s="1"/>
  <c r="D46" s="1"/>
  <c r="BT425" i="13"/>
  <c r="BV425" s="1"/>
  <c r="BQ426" s="1"/>
  <c r="BT426" s="1"/>
  <c r="BV426" s="1"/>
  <c r="BQ427" s="1"/>
  <c r="CY416"/>
  <c r="DA416" s="1"/>
  <c r="H443" i="12" s="1"/>
  <c r="CV424" i="13" s="1"/>
  <c r="CS416"/>
  <c r="CU416" s="1"/>
  <c r="H442" i="12" s="1"/>
  <c r="CP424" i="13" s="1"/>
  <c r="AD434"/>
  <c r="V15" i="5"/>
  <c r="BL15" s="1"/>
  <c r="AC434" i="13"/>
  <c r="U15" i="5"/>
  <c r="BK15" s="1"/>
  <c r="CS424" i="13" l="1"/>
  <c r="CU424" s="1"/>
  <c r="CP425" s="1"/>
  <c r="CS425" s="1"/>
  <c r="CU425" s="1"/>
  <c r="CP426" s="1"/>
  <c r="CS426" s="1"/>
  <c r="CU426" s="1"/>
  <c r="CP427" s="1"/>
  <c r="F45" i="16"/>
  <c r="R45" s="1"/>
  <c r="Z45" s="1"/>
  <c r="F46" s="1"/>
  <c r="CY424" i="13"/>
  <c r="DA424" s="1"/>
  <c r="CV425" s="1"/>
  <c r="CY425" s="1"/>
  <c r="DA425" s="1"/>
  <c r="CV426" s="1"/>
  <c r="CY426" s="1"/>
  <c r="DA426" s="1"/>
  <c r="CV427" s="1"/>
  <c r="G45" i="16"/>
  <c r="S45" s="1"/>
  <c r="AA45" s="1"/>
  <c r="G46" s="1"/>
  <c r="BZ427" i="13"/>
  <c r="CB427" s="1"/>
  <c r="BW428" s="1"/>
  <c r="BT427"/>
  <c r="BV427" s="1"/>
  <c r="BQ428" s="1"/>
  <c r="AL434"/>
  <c r="D16" i="5"/>
  <c r="AT16" s="1"/>
  <c r="AK434" i="13"/>
  <c r="C16" i="5"/>
  <c r="AS16" s="1"/>
  <c r="CY427" i="13" l="1"/>
  <c r="DA427" s="1"/>
  <c r="CV428" s="1"/>
  <c r="CS427"/>
  <c r="CU427" s="1"/>
  <c r="CP428" s="1"/>
  <c r="BZ428"/>
  <c r="CB428" s="1"/>
  <c r="BW429" s="1"/>
  <c r="BT428"/>
  <c r="BV428" s="1"/>
  <c r="BQ429" s="1"/>
  <c r="AV434"/>
  <c r="L16" i="5"/>
  <c r="BB16" s="1"/>
  <c r="AU434" i="13"/>
  <c r="K16" i="5"/>
  <c r="BA16" s="1"/>
  <c r="CY428" i="13" l="1"/>
  <c r="DA428" s="1"/>
  <c r="CV429" s="1"/>
  <c r="CS428"/>
  <c r="CU428" s="1"/>
  <c r="CP429" s="1"/>
  <c r="BZ429"/>
  <c r="CB429" s="1"/>
  <c r="BW430" s="1"/>
  <c r="BT429"/>
  <c r="BV429" s="1"/>
  <c r="BQ430" s="1"/>
  <c r="AD435"/>
  <c r="V16" i="5"/>
  <c r="BL16" s="1"/>
  <c r="AC435" i="13"/>
  <c r="U16" i="5"/>
  <c r="BK16" s="1"/>
  <c r="CY429" i="13" l="1"/>
  <c r="DA429" s="1"/>
  <c r="CV430" s="1"/>
  <c r="CS429"/>
  <c r="CU429" s="1"/>
  <c r="CP430" s="1"/>
  <c r="BZ430"/>
  <c r="CB430" s="1"/>
  <c r="BW431" s="1"/>
  <c r="BT430"/>
  <c r="BV430" s="1"/>
  <c r="BQ431" s="1"/>
  <c r="AL435"/>
  <c r="D17" i="5"/>
  <c r="AT17" s="1"/>
  <c r="AK435" i="13"/>
  <c r="C17" i="5"/>
  <c r="AS17" s="1"/>
  <c r="CY430" i="13" l="1"/>
  <c r="DA430" s="1"/>
  <c r="CV431" s="1"/>
  <c r="CS430"/>
  <c r="CU430" s="1"/>
  <c r="CP431" s="1"/>
  <c r="BZ431"/>
  <c r="CB431" s="1"/>
  <c r="BW432" s="1"/>
  <c r="BT431"/>
  <c r="BV431" s="1"/>
  <c r="BQ432" s="1"/>
  <c r="AV435"/>
  <c r="L17" i="5"/>
  <c r="BB17" s="1"/>
  <c r="AU435" i="13"/>
  <c r="K17" i="5"/>
  <c r="BA17" s="1"/>
  <c r="CY431" i="13" l="1"/>
  <c r="DA431" s="1"/>
  <c r="CV432" s="1"/>
  <c r="CS431"/>
  <c r="CU431" s="1"/>
  <c r="CP432" s="1"/>
  <c r="BZ432"/>
  <c r="CB432" s="1"/>
  <c r="BW433" s="1"/>
  <c r="BT432"/>
  <c r="BV432" s="1"/>
  <c r="BQ433" s="1"/>
  <c r="AD436"/>
  <c r="V17" i="5"/>
  <c r="BL17" s="1"/>
  <c r="AC436" i="13"/>
  <c r="U17" i="5"/>
  <c r="BK17" s="1"/>
  <c r="CY432" i="13" l="1"/>
  <c r="DA432" s="1"/>
  <c r="CV433" s="1"/>
  <c r="CS432"/>
  <c r="CU432" s="1"/>
  <c r="CP433" s="1"/>
  <c r="BZ433"/>
  <c r="CB433" s="1"/>
  <c r="BW434" s="1"/>
  <c r="BT433"/>
  <c r="BV433" s="1"/>
  <c r="BQ434" s="1"/>
  <c r="AL436"/>
  <c r="D18" i="5"/>
  <c r="AT18" s="1"/>
  <c r="AK436" i="13"/>
  <c r="C18" i="5"/>
  <c r="AS18" s="1"/>
  <c r="CY433" i="13" l="1"/>
  <c r="DA433" s="1"/>
  <c r="CV434" s="1"/>
  <c r="CS433"/>
  <c r="CU433" s="1"/>
  <c r="CP434" s="1"/>
  <c r="BZ434"/>
  <c r="CB434" s="1"/>
  <c r="BW435" s="1"/>
  <c r="BT434"/>
  <c r="BV434" s="1"/>
  <c r="BQ435" s="1"/>
  <c r="AV436"/>
  <c r="L18" i="5"/>
  <c r="BB18" s="1"/>
  <c r="AU436" i="13"/>
  <c r="K18" i="5"/>
  <c r="BA18" s="1"/>
  <c r="CY434" i="13" l="1"/>
  <c r="DA434" s="1"/>
  <c r="CV435" s="1"/>
  <c r="CS434"/>
  <c r="CU434" s="1"/>
  <c r="CP435" s="1"/>
  <c r="BZ435"/>
  <c r="CB435" s="1"/>
  <c r="BW436" s="1"/>
  <c r="BT435"/>
  <c r="BV435" s="1"/>
  <c r="BQ436" s="1"/>
  <c r="AD437"/>
  <c r="V18" i="5"/>
  <c r="BL18" s="1"/>
  <c r="AC437" i="13"/>
  <c r="U18" i="5"/>
  <c r="BK18" s="1"/>
  <c r="CY435" i="13" l="1"/>
  <c r="DA435" s="1"/>
  <c r="CV436" s="1"/>
  <c r="CS435"/>
  <c r="CU435" s="1"/>
  <c r="CP436" s="1"/>
  <c r="BZ436"/>
  <c r="CB436" s="1"/>
  <c r="BW437" s="1"/>
  <c r="BT436"/>
  <c r="BV436" s="1"/>
  <c r="BQ437" s="1"/>
  <c r="AL437"/>
  <c r="D19" i="5"/>
  <c r="AT19" s="1"/>
  <c r="AK437" i="13"/>
  <c r="C19" i="5"/>
  <c r="AS19" s="1"/>
  <c r="CY436" i="13" l="1"/>
  <c r="DA436" s="1"/>
  <c r="CV437" s="1"/>
  <c r="CS436"/>
  <c r="CU436" s="1"/>
  <c r="CP437" s="1"/>
  <c r="BZ437"/>
  <c r="CB437" s="1"/>
  <c r="BW438" s="1"/>
  <c r="BT437"/>
  <c r="BV437" s="1"/>
  <c r="BQ438" s="1"/>
  <c r="AV437"/>
  <c r="L19" i="5"/>
  <c r="BB19" s="1"/>
  <c r="AU437" i="13"/>
  <c r="K19" i="5"/>
  <c r="BA19" s="1"/>
  <c r="CY437" i="13" l="1"/>
  <c r="DA437" s="1"/>
  <c r="CV438" s="1"/>
  <c r="CS437"/>
  <c r="CU437" s="1"/>
  <c r="CP438" s="1"/>
  <c r="BZ438"/>
  <c r="CB438" s="1"/>
  <c r="BW439" s="1"/>
  <c r="BT438"/>
  <c r="BV438" s="1"/>
  <c r="BQ439" s="1"/>
  <c r="AD438"/>
  <c r="V19" i="5"/>
  <c r="BL19" s="1"/>
  <c r="AC438" i="13"/>
  <c r="U19" i="5"/>
  <c r="BK19" s="1"/>
  <c r="CY438" i="13" l="1"/>
  <c r="DA438" s="1"/>
  <c r="CV439" s="1"/>
  <c r="CS438"/>
  <c r="CU438" s="1"/>
  <c r="CP439" s="1"/>
  <c r="BZ439"/>
  <c r="CB439" s="1"/>
  <c r="BW440" s="1"/>
  <c r="BT439"/>
  <c r="BV439" s="1"/>
  <c r="BQ440" s="1"/>
  <c r="AL438"/>
  <c r="D20" i="5"/>
  <c r="AT20" s="1"/>
  <c r="AK438" i="13"/>
  <c r="C20" i="5"/>
  <c r="AS20" s="1"/>
  <c r="CY439" i="13" l="1"/>
  <c r="DA439" s="1"/>
  <c r="CV440" s="1"/>
  <c r="CS439"/>
  <c r="CU439" s="1"/>
  <c r="CP440" s="1"/>
  <c r="BZ440"/>
  <c r="CB440" s="1"/>
  <c r="BW441" s="1"/>
  <c r="BT440"/>
  <c r="BV440" s="1"/>
  <c r="BQ441" s="1"/>
  <c r="AV438"/>
  <c r="L20" i="5"/>
  <c r="BB20" s="1"/>
  <c r="AU438" i="13"/>
  <c r="K20" i="5"/>
  <c r="BA20" s="1"/>
  <c r="CY440" i="13" l="1"/>
  <c r="DA440" s="1"/>
  <c r="CV441" s="1"/>
  <c r="CS440"/>
  <c r="CU440" s="1"/>
  <c r="CP441" s="1"/>
  <c r="BZ441"/>
  <c r="CB441" s="1"/>
  <c r="BW442" s="1"/>
  <c r="BT441"/>
  <c r="BV441" s="1"/>
  <c r="BQ442" s="1"/>
  <c r="AD439"/>
  <c r="V20" i="5"/>
  <c r="BL20" s="1"/>
  <c r="AC439" i="13"/>
  <c r="U20" i="5"/>
  <c r="BK20" s="1"/>
  <c r="CY441" i="13" l="1"/>
  <c r="DA441" s="1"/>
  <c r="CV442" s="1"/>
  <c r="CS441"/>
  <c r="CU441" s="1"/>
  <c r="CP442" s="1"/>
  <c r="BZ442"/>
  <c r="CB442" s="1"/>
  <c r="BW443" s="1"/>
  <c r="BT442"/>
  <c r="BV442" s="1"/>
  <c r="BQ443" s="1"/>
  <c r="AL439"/>
  <c r="D21" i="5"/>
  <c r="AT21" s="1"/>
  <c r="AK439" i="13"/>
  <c r="C21" i="5"/>
  <c r="AS21" s="1"/>
  <c r="CY442" i="13" l="1"/>
  <c r="DA442" s="1"/>
  <c r="CV443" s="1"/>
  <c r="CS442"/>
  <c r="CU442" s="1"/>
  <c r="CP443" s="1"/>
  <c r="BZ443"/>
  <c r="CB443" s="1"/>
  <c r="BW444" s="1"/>
  <c r="BT443"/>
  <c r="BV443" s="1"/>
  <c r="BQ444" s="1"/>
  <c r="AV439"/>
  <c r="L21" i="5"/>
  <c r="BB21" s="1"/>
  <c r="AU439" i="13"/>
  <c r="K21" i="5"/>
  <c r="BA21" s="1"/>
  <c r="CY443" i="13" l="1"/>
  <c r="DA443" s="1"/>
  <c r="CV444" s="1"/>
  <c r="CS443"/>
  <c r="CU443" s="1"/>
  <c r="CP444" s="1"/>
  <c r="BZ444"/>
  <c r="CB444" s="1"/>
  <c r="BW445" s="1"/>
  <c r="BT444"/>
  <c r="BV444" s="1"/>
  <c r="BQ445" s="1"/>
  <c r="AD440"/>
  <c r="V21" i="5"/>
  <c r="BL21" s="1"/>
  <c r="AC440" i="13"/>
  <c r="U21" i="5"/>
  <c r="BK21" s="1"/>
  <c r="CY444" i="13" l="1"/>
  <c r="DA444" s="1"/>
  <c r="CV445" s="1"/>
  <c r="CS444"/>
  <c r="CU444" s="1"/>
  <c r="CP445" s="1"/>
  <c r="BZ445"/>
  <c r="CB445" s="1"/>
  <c r="BW446" s="1"/>
  <c r="BT445"/>
  <c r="BV445" s="1"/>
  <c r="BQ446" s="1"/>
  <c r="AL440"/>
  <c r="D22" i="5"/>
  <c r="AT22" s="1"/>
  <c r="AK440" i="13"/>
  <c r="C22" i="5"/>
  <c r="AS22" s="1"/>
  <c r="CY445" i="13" l="1"/>
  <c r="DA445" s="1"/>
  <c r="CV446" s="1"/>
  <c r="CS445"/>
  <c r="CU445" s="1"/>
  <c r="CP446" s="1"/>
  <c r="BZ446"/>
  <c r="CB446" s="1"/>
  <c r="BW447" s="1"/>
  <c r="BT446"/>
  <c r="BV446" s="1"/>
  <c r="BQ447" s="1"/>
  <c r="AV440"/>
  <c r="L22" i="5"/>
  <c r="BB22" s="1"/>
  <c r="AU440" i="13"/>
  <c r="K22" i="5"/>
  <c r="BA22" s="1"/>
  <c r="CY446" i="13" l="1"/>
  <c r="DA446" s="1"/>
  <c r="CV447" s="1"/>
  <c r="CS446"/>
  <c r="CU446" s="1"/>
  <c r="CP447" s="1"/>
  <c r="BZ447"/>
  <c r="CB447" s="1"/>
  <c r="BW448" s="1"/>
  <c r="BT447"/>
  <c r="BV447" s="1"/>
  <c r="BQ448" s="1"/>
  <c r="AD441"/>
  <c r="V22" i="5"/>
  <c r="BL22" s="1"/>
  <c r="AC441" i="13"/>
  <c r="U22" i="5"/>
  <c r="BK22" s="1"/>
  <c r="CY447" i="13" l="1"/>
  <c r="DA447" s="1"/>
  <c r="CV448" s="1"/>
  <c r="CS447"/>
  <c r="CU447" s="1"/>
  <c r="CP448" s="1"/>
  <c r="BZ448"/>
  <c r="CB448" s="1"/>
  <c r="BW449" s="1"/>
  <c r="BT448"/>
  <c r="BV448" s="1"/>
  <c r="BQ449" s="1"/>
  <c r="AL441"/>
  <c r="D23" i="5"/>
  <c r="AT23" s="1"/>
  <c r="AK441" i="13"/>
  <c r="C23" i="5"/>
  <c r="AS23" s="1"/>
  <c r="CY448" i="13" l="1"/>
  <c r="DA448" s="1"/>
  <c r="CV449" s="1"/>
  <c r="CS448"/>
  <c r="CU448" s="1"/>
  <c r="CP449" s="1"/>
  <c r="BZ449"/>
  <c r="CB449" s="1"/>
  <c r="BW450" s="1"/>
  <c r="BT449"/>
  <c r="BV449" s="1"/>
  <c r="BQ450" s="1"/>
  <c r="AV441"/>
  <c r="L23" i="5"/>
  <c r="BB23" s="1"/>
  <c r="AU441" i="13"/>
  <c r="K23" i="5"/>
  <c r="BA23" s="1"/>
  <c r="CY449" i="13" l="1"/>
  <c r="DA449" s="1"/>
  <c r="CV450" s="1"/>
  <c r="CS449"/>
  <c r="CU449" s="1"/>
  <c r="CP450" s="1"/>
  <c r="BZ450"/>
  <c r="CB450" s="1"/>
  <c r="BW451" s="1"/>
  <c r="BT450"/>
  <c r="BV450" s="1"/>
  <c r="BQ451" s="1"/>
  <c r="AD442"/>
  <c r="V23" i="5"/>
  <c r="BL23" s="1"/>
  <c r="AC442" i="13"/>
  <c r="U23" i="5"/>
  <c r="BK23" s="1"/>
  <c r="CY450" i="13" l="1"/>
  <c r="DA450" s="1"/>
  <c r="CV451" s="1"/>
  <c r="CS450"/>
  <c r="CU450" s="1"/>
  <c r="CP451" s="1"/>
  <c r="BZ451"/>
  <c r="CB451" s="1"/>
  <c r="BW452" s="1"/>
  <c r="BT451"/>
  <c r="BV451" s="1"/>
  <c r="BQ452" s="1"/>
  <c r="AL442"/>
  <c r="D24" i="5"/>
  <c r="AT24" s="1"/>
  <c r="AK442" i="13"/>
  <c r="C24" i="5"/>
  <c r="AS24" s="1"/>
  <c r="CY451" i="13" l="1"/>
  <c r="DA451" s="1"/>
  <c r="CV452" s="1"/>
  <c r="CS451"/>
  <c r="CU451" s="1"/>
  <c r="CP452" s="1"/>
  <c r="BZ452"/>
  <c r="CB452" s="1"/>
  <c r="BW453" s="1"/>
  <c r="BT452"/>
  <c r="BV452" s="1"/>
  <c r="BQ453" s="1"/>
  <c r="AV442"/>
  <c r="L24" i="5"/>
  <c r="BB24" s="1"/>
  <c r="AU442" i="13"/>
  <c r="K24" i="5"/>
  <c r="BA24" s="1"/>
  <c r="CY452" i="13" l="1"/>
  <c r="DA452" s="1"/>
  <c r="CV453" s="1"/>
  <c r="CS452"/>
  <c r="CU452" s="1"/>
  <c r="CP453" s="1"/>
  <c r="BZ453"/>
  <c r="CB453" s="1"/>
  <c r="BW454" s="1"/>
  <c r="BT453"/>
  <c r="BV453" s="1"/>
  <c r="BQ454" s="1"/>
  <c r="AD443"/>
  <c r="V24" i="5"/>
  <c r="BL24" s="1"/>
  <c r="AC443" i="13"/>
  <c r="U24" i="5"/>
  <c r="BK24" s="1"/>
  <c r="CY453" i="13" l="1"/>
  <c r="DA453" s="1"/>
  <c r="CV454" s="1"/>
  <c r="CS453"/>
  <c r="CU453" s="1"/>
  <c r="CP454" s="1"/>
  <c r="BZ454"/>
  <c r="CB454" s="1"/>
  <c r="BT454"/>
  <c r="BV454" s="1"/>
  <c r="AL443"/>
  <c r="D25" i="5"/>
  <c r="AT25" s="1"/>
  <c r="AK443" i="13"/>
  <c r="C25" i="5"/>
  <c r="AS25" s="1"/>
  <c r="CY454" i="13" l="1"/>
  <c r="DA454" s="1"/>
  <c r="CS454"/>
  <c r="CU454" s="1"/>
  <c r="AV443"/>
  <c r="L25" i="5"/>
  <c r="BB25" s="1"/>
  <c r="AU443" i="13"/>
  <c r="K25" i="5"/>
  <c r="BA25" s="1"/>
  <c r="AD444" i="13" l="1"/>
  <c r="V25" i="5"/>
  <c r="BL25" s="1"/>
  <c r="AC444" i="13"/>
  <c r="U25" i="5"/>
  <c r="BK25" s="1"/>
  <c r="AL444" i="13" l="1"/>
  <c r="D26" i="5"/>
  <c r="AT26" s="1"/>
  <c r="AK444" i="13"/>
  <c r="C26" i="5"/>
  <c r="AS26" s="1"/>
  <c r="AV444" i="13" l="1"/>
  <c r="L26" i="5"/>
  <c r="BB26" s="1"/>
  <c r="AU444" i="13"/>
  <c r="K26" i="5"/>
  <c r="BA26" s="1"/>
  <c r="AD445" i="13" l="1"/>
  <c r="V26" i="5"/>
  <c r="BL26" s="1"/>
  <c r="AC445" i="13"/>
  <c r="U26" i="5"/>
  <c r="BK26" s="1"/>
  <c r="AL445" i="13" l="1"/>
  <c r="D27" i="5"/>
  <c r="AT27" s="1"/>
  <c r="AK445" i="13"/>
  <c r="C27" i="5"/>
  <c r="AS27" s="1"/>
  <c r="AV445" i="13" l="1"/>
  <c r="L27" i="5"/>
  <c r="BB27" s="1"/>
  <c r="AU445" i="13"/>
  <c r="K27" i="5"/>
  <c r="BA27" s="1"/>
  <c r="AD446" i="13" l="1"/>
  <c r="V27" i="5"/>
  <c r="BL27" s="1"/>
  <c r="AC446" i="13"/>
  <c r="U27" i="5"/>
  <c r="BK27" s="1"/>
  <c r="AL446" i="13" l="1"/>
  <c r="D28" i="5"/>
  <c r="AT28" s="1"/>
  <c r="AK446" i="13"/>
  <c r="C28" i="5"/>
  <c r="AS28" s="1"/>
  <c r="AV446" i="13" l="1"/>
  <c r="L28" i="5"/>
  <c r="BB28" s="1"/>
  <c r="AU446" i="13"/>
  <c r="K28" i="5"/>
  <c r="BA28" s="1"/>
  <c r="AD447" i="13" l="1"/>
  <c r="V28" i="5"/>
  <c r="BL28" s="1"/>
  <c r="AC447" i="13"/>
  <c r="U28" i="5"/>
  <c r="BK28" s="1"/>
  <c r="AL447" i="13" l="1"/>
  <c r="D29" i="5"/>
  <c r="AT29" s="1"/>
  <c r="AK447" i="13"/>
  <c r="C29" i="5"/>
  <c r="AS29" s="1"/>
  <c r="AV447" i="13" l="1"/>
  <c r="L29" i="5"/>
  <c r="BB29" s="1"/>
  <c r="AU447" i="13"/>
  <c r="K29" i="5"/>
  <c r="BA29" s="1"/>
  <c r="AD448" i="13" l="1"/>
  <c r="V29" i="5"/>
  <c r="BL29" s="1"/>
  <c r="AC448" i="13"/>
  <c r="U29" i="5"/>
  <c r="BK29" s="1"/>
  <c r="AL448" i="13" l="1"/>
  <c r="D30" i="5"/>
  <c r="AT30" s="1"/>
  <c r="AK448" i="13"/>
  <c r="C30" i="5"/>
  <c r="AS30" s="1"/>
  <c r="AV448" i="13" l="1"/>
  <c r="L30" i="5"/>
  <c r="BB30" s="1"/>
  <c r="AU448" i="13"/>
  <c r="K30" i="5"/>
  <c r="BA30" s="1"/>
  <c r="AD449" i="13" l="1"/>
  <c r="V30" i="5"/>
  <c r="BL30" s="1"/>
  <c r="AC449" i="13"/>
  <c r="U30" i="5"/>
  <c r="BK30" s="1"/>
  <c r="AL449" i="13" l="1"/>
  <c r="D31" i="5"/>
  <c r="AT31" s="1"/>
  <c r="AK449" i="13"/>
  <c r="C31" i="5"/>
  <c r="AS31" s="1"/>
  <c r="AV449" i="13" l="1"/>
  <c r="L31" i="5"/>
  <c r="BB31" s="1"/>
  <c r="AU449" i="13"/>
  <c r="K31" i="5"/>
  <c r="BA31" s="1"/>
  <c r="AD450" i="13" l="1"/>
  <c r="V31" i="5"/>
  <c r="BL31" s="1"/>
  <c r="AC450" i="13"/>
  <c r="U31" i="5"/>
  <c r="BK31" s="1"/>
  <c r="AL450" i="13" l="1"/>
  <c r="D32" i="5"/>
  <c r="AT32" s="1"/>
  <c r="AK450" i="13"/>
  <c r="C32" i="5"/>
  <c r="AS32" s="1"/>
  <c r="AV450" i="13" l="1"/>
  <c r="L32" i="5"/>
  <c r="BB32" s="1"/>
  <c r="AU450" i="13"/>
  <c r="K32" i="5"/>
  <c r="BA32" s="1"/>
  <c r="AD451" i="13" l="1"/>
  <c r="V32" i="5"/>
  <c r="BL32" s="1"/>
  <c r="AC451" i="13"/>
  <c r="U32" i="5"/>
  <c r="BK32" s="1"/>
  <c r="AL451" i="13" l="1"/>
  <c r="D33" i="5"/>
  <c r="AT33" s="1"/>
  <c r="AK451" i="13"/>
  <c r="C33" i="5"/>
  <c r="AS33" s="1"/>
  <c r="AV451" i="13" l="1"/>
  <c r="L33" i="5"/>
  <c r="BB33" s="1"/>
  <c r="AU451" i="13"/>
  <c r="K33" i="5"/>
  <c r="BA33" s="1"/>
  <c r="AD452" i="13" l="1"/>
  <c r="V33" i="5"/>
  <c r="BL33" s="1"/>
  <c r="AC452" i="13"/>
  <c r="U33" i="5"/>
  <c r="BK33" s="1"/>
  <c r="AL452" i="13" l="1"/>
  <c r="D34" i="5"/>
  <c r="AT34" s="1"/>
  <c r="AK452" i="13"/>
  <c r="C34" i="5"/>
  <c r="AS34" s="1"/>
  <c r="AV452" i="13" l="1"/>
  <c r="L34" i="5"/>
  <c r="BB34" s="1"/>
  <c r="AU452" i="13"/>
  <c r="K34" i="5"/>
  <c r="BA34" s="1"/>
  <c r="AD453" i="13" l="1"/>
  <c r="V34" i="5"/>
  <c r="BL34" s="1"/>
  <c r="AC453" i="13"/>
  <c r="U34" i="5"/>
  <c r="BK34" s="1"/>
  <c r="AL453" i="13" l="1"/>
  <c r="D35" i="5"/>
  <c r="AT35" s="1"/>
  <c r="AK453" i="13"/>
  <c r="C35" i="5"/>
  <c r="AS35" s="1"/>
  <c r="AV453" i="13" l="1"/>
  <c r="L35" i="5"/>
  <c r="BB35" s="1"/>
  <c r="AU453" i="13"/>
  <c r="K35" i="5"/>
  <c r="BA35" s="1"/>
  <c r="AD454" i="13" l="1"/>
  <c r="V35" i="5"/>
  <c r="BL35" s="1"/>
  <c r="AC454" i="13"/>
  <c r="U35" i="5"/>
  <c r="BK35" s="1"/>
  <c r="AL454" i="13" l="1"/>
  <c r="D36" i="5"/>
  <c r="AT36" s="1"/>
  <c r="AK454" i="13"/>
  <c r="C36" i="5"/>
  <c r="AS36" s="1"/>
  <c r="AV454" i="13" l="1"/>
  <c r="V36" i="5" s="1"/>
  <c r="BL36" s="1"/>
  <c r="L36"/>
  <c r="BB36" s="1"/>
  <c r="AU454" i="13"/>
  <c r="U36" i="5" s="1"/>
  <c r="BK36" s="1"/>
  <c r="K36"/>
  <c r="BA36" s="1"/>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gSA</t>
        </r>
      </text>
    </comment>
    <comment ref="C46" authorId="0">
      <text>
        <r>
          <rPr>
            <b/>
            <sz val="14"/>
            <color indexed="81"/>
            <rFont val="Calibri"/>
            <family val="2"/>
            <scheme val="minor"/>
          </rPr>
          <t>H.L. JAT</t>
        </r>
        <r>
          <rPr>
            <sz val="14"/>
            <color indexed="81"/>
            <rFont val="Kruti Dev 010"/>
          </rPr>
          <t xml:space="preserve">
;fn ehuw ds vuqlkj [kk|kUu miyC/k u gks rks tks Hkh miyC/k [kk|kUu gSA</t>
        </r>
      </text>
    </comment>
    <comment ref="C90" authorId="0">
      <text>
        <r>
          <rPr>
            <b/>
            <sz val="14"/>
            <color indexed="81"/>
            <rFont val="Calibri"/>
            <family val="2"/>
            <scheme val="minor"/>
          </rPr>
          <t>H.L. JAT</t>
        </r>
        <r>
          <rPr>
            <sz val="14"/>
            <color indexed="81"/>
            <rFont val="Kruti Dev 010"/>
          </rPr>
          <t xml:space="preserve">
;fn ehuw ds vuqlkj [kk|kUu miyC/k u gks rks tks Hkh miyC/k [kk|kUu gSA</t>
        </r>
      </text>
    </comment>
    <comment ref="C134" authorId="0">
      <text>
        <r>
          <rPr>
            <b/>
            <sz val="14"/>
            <color indexed="81"/>
            <rFont val="Calibri"/>
            <family val="2"/>
            <scheme val="minor"/>
          </rPr>
          <t>H.L. JAT</t>
        </r>
        <r>
          <rPr>
            <sz val="14"/>
            <color indexed="81"/>
            <rFont val="Kruti Dev 010"/>
          </rPr>
          <t xml:space="preserve">
;fn ehuw ds vuqlkj [kk|kUu miyC/k u gks rks tks Hkh miyC/k [kk|kUu gSA</t>
        </r>
      </text>
    </comment>
    <comment ref="C178" authorId="0">
      <text>
        <r>
          <rPr>
            <b/>
            <sz val="14"/>
            <color indexed="81"/>
            <rFont val="Calibri"/>
            <family val="2"/>
            <scheme val="minor"/>
          </rPr>
          <t>H.L. JAT</t>
        </r>
        <r>
          <rPr>
            <sz val="14"/>
            <color indexed="81"/>
            <rFont val="Kruti Dev 010"/>
          </rPr>
          <t xml:space="preserve">
;fn ehuw ds vuqlkj [kk|kUu miyC/k u gks rks tks Hkh miyC/k [kk|kUu gSA</t>
        </r>
      </text>
    </comment>
    <comment ref="C222" authorId="0">
      <text>
        <r>
          <rPr>
            <b/>
            <sz val="14"/>
            <color indexed="81"/>
            <rFont val="Calibri"/>
            <family val="2"/>
            <scheme val="minor"/>
          </rPr>
          <t>H.L. JAT</t>
        </r>
        <r>
          <rPr>
            <sz val="14"/>
            <color indexed="81"/>
            <rFont val="Kruti Dev 010"/>
          </rPr>
          <t xml:space="preserve">
;fn ehuw ds vuqlkj [kk|kUu miyC/k u gks rks tks Hkh miyC/k [kk|kUu gSA</t>
        </r>
      </text>
    </comment>
    <comment ref="C266" authorId="0">
      <text>
        <r>
          <rPr>
            <b/>
            <sz val="14"/>
            <color indexed="81"/>
            <rFont val="Calibri"/>
            <family val="2"/>
            <scheme val="minor"/>
          </rPr>
          <t>H.L. JAT</t>
        </r>
        <r>
          <rPr>
            <sz val="14"/>
            <color indexed="81"/>
            <rFont val="Kruti Dev 010"/>
          </rPr>
          <t xml:space="preserve">
;fn ehuw ds vuqlkj [kk|kUu miyC/k u gks rks tks Hkh miyC/k [kk|kUu gSA</t>
        </r>
      </text>
    </comment>
    <comment ref="C310" authorId="0">
      <text>
        <r>
          <rPr>
            <b/>
            <sz val="14"/>
            <color indexed="81"/>
            <rFont val="Calibri"/>
            <family val="2"/>
            <scheme val="minor"/>
          </rPr>
          <t>H.L. JAT</t>
        </r>
        <r>
          <rPr>
            <sz val="14"/>
            <color indexed="81"/>
            <rFont val="Kruti Dev 010"/>
          </rPr>
          <t xml:space="preserve">
;fn ehuw ds vuqlkj [kk|kUu miyC/k u gks rks tks Hkh miyC/k [kk|kUu gSA</t>
        </r>
      </text>
    </comment>
    <comment ref="C354" authorId="0">
      <text>
        <r>
          <rPr>
            <b/>
            <sz val="14"/>
            <color indexed="81"/>
            <rFont val="Calibri"/>
            <family val="2"/>
            <scheme val="minor"/>
          </rPr>
          <t>H.L. JAT</t>
        </r>
        <r>
          <rPr>
            <sz val="14"/>
            <color indexed="81"/>
            <rFont val="Kruti Dev 010"/>
          </rPr>
          <t xml:space="preserve">
;fn ehuw ds vuqlkj [kk|kUu miyC/k u gks rks tks Hkh miyC/k [kk|kUu gSA</t>
        </r>
      </text>
    </comment>
    <comment ref="C398" authorId="0">
      <text>
        <r>
          <rPr>
            <b/>
            <sz val="14"/>
            <color indexed="81"/>
            <rFont val="Calibri"/>
            <family val="2"/>
            <scheme val="minor"/>
          </rPr>
          <t>H.L. JAT</t>
        </r>
        <r>
          <rPr>
            <sz val="14"/>
            <color indexed="81"/>
            <rFont val="Kruti Dev 010"/>
          </rPr>
          <t xml:space="preserve">
;fn ehuw ds vuqlkj [kk|kUu miyC/k u gks rks tks Hkh miyC/k [kk|kUu gSA</t>
        </r>
      </text>
    </comment>
    <comment ref="C442" authorId="0">
      <text>
        <r>
          <rPr>
            <b/>
            <sz val="14"/>
            <color indexed="81"/>
            <rFont val="Calibri"/>
            <family val="2"/>
            <scheme val="minor"/>
          </rPr>
          <t>H.L. JAT</t>
        </r>
        <r>
          <rPr>
            <sz val="14"/>
            <color indexed="81"/>
            <rFont val="Kruti Dev 010"/>
          </rPr>
          <t xml:space="preserve">
;fn ehuw ds vuqlkj [kk|kUu miyC/k u gks rks tks Hkh miyC/k [kk|kUu gSA</t>
        </r>
      </text>
    </comment>
    <comment ref="C486" authorId="0">
      <text>
        <r>
          <rPr>
            <b/>
            <sz val="14"/>
            <color indexed="81"/>
            <rFont val="Calibri"/>
            <family val="2"/>
            <scheme val="minor"/>
          </rPr>
          <t>H.L. JAT</t>
        </r>
        <r>
          <rPr>
            <sz val="14"/>
            <color indexed="81"/>
            <rFont val="Kruti Dev 010"/>
          </rPr>
          <t xml:space="preserve">
;fn ehuw ds vuqlkj [kk|kUu miyC/k u gks rks tks Hkh miyC/k [kk|kUu gSA</t>
        </r>
      </text>
    </comment>
  </commentList>
</comments>
</file>

<file path=xl/comments2.xml><?xml version="1.0" encoding="utf-8"?>
<comments xmlns="http://schemas.openxmlformats.org/spreadsheetml/2006/main">
  <authors>
    <author>Author</author>
  </authors>
  <commentList>
    <comment ref="O6"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P6" authorId="0">
      <text>
        <r>
          <rPr>
            <sz val="14"/>
            <color indexed="81"/>
            <rFont val="Calibri"/>
            <family val="2"/>
            <scheme val="minor"/>
          </rPr>
          <t>HL jat</t>
        </r>
        <r>
          <rPr>
            <sz val="14"/>
            <color indexed="81"/>
            <rFont val="Kruti Dev 010"/>
          </rPr>
          <t xml:space="preserve"> 
lqfo/kkuqlkj tks miyC/k bZ/ku gSa dks cVu dh lgk;rk ls lySDV djds HkjsaA</t>
        </r>
      </text>
    </comment>
    <comment ref="O45"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P45" authorId="0">
      <text>
        <r>
          <rPr>
            <sz val="14"/>
            <color indexed="81"/>
            <rFont val="Calibri"/>
            <family val="2"/>
            <scheme val="minor"/>
          </rPr>
          <t>HL jat</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<sst xmlns="http://schemas.openxmlformats.org/spreadsheetml/2006/main" count="3982" uniqueCount="677">
  <si>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</si>
  <si>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</si>
  <si>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</si>
  <si>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</si>
  <si>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</si>
  <si>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</si>
  <si>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</si>
  <si>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</si>
  <si>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SC</t>
  </si>
  <si>
    <t>ST</t>
  </si>
  <si>
    <t>OBC</t>
  </si>
  <si>
    <t>TOTAL</t>
  </si>
  <si>
    <t>B</t>
  </si>
  <si>
    <t>G</t>
  </si>
  <si>
    <t>T</t>
  </si>
  <si>
    <t>BAR</t>
  </si>
  <si>
    <t>Government</t>
  </si>
  <si>
    <t>Rural</t>
  </si>
  <si>
    <t>Rajasthan</t>
  </si>
  <si>
    <t>माह :-</t>
  </si>
  <si>
    <t>-</t>
  </si>
  <si>
    <t>April</t>
  </si>
  <si>
    <t>vizsy</t>
  </si>
  <si>
    <t>May</t>
  </si>
  <si>
    <t>ebZ</t>
  </si>
  <si>
    <t>Local Body</t>
  </si>
  <si>
    <t>Urban</t>
  </si>
  <si>
    <t>June</t>
  </si>
  <si>
    <t>twu</t>
  </si>
  <si>
    <t>EGS/AIE Centers</t>
  </si>
  <si>
    <t>Rural cum Urban</t>
  </si>
  <si>
    <t>July</t>
  </si>
  <si>
    <t>tqykbZ</t>
  </si>
  <si>
    <t>NCLP</t>
  </si>
  <si>
    <t>August</t>
  </si>
  <si>
    <t>vxLr</t>
  </si>
  <si>
    <t>Madarsa/ Maqtab</t>
  </si>
  <si>
    <t>September</t>
  </si>
  <si>
    <t>flrEcj</t>
  </si>
  <si>
    <t>October</t>
  </si>
  <si>
    <t>vDVqcj</t>
  </si>
  <si>
    <t>November</t>
  </si>
  <si>
    <t>uoEcj</t>
  </si>
  <si>
    <t>December</t>
  </si>
  <si>
    <t>fnlEcj</t>
  </si>
  <si>
    <t>January</t>
  </si>
  <si>
    <t xml:space="preserve">tuojh </t>
  </si>
  <si>
    <t>Febuary</t>
  </si>
  <si>
    <t>Qjojh</t>
  </si>
  <si>
    <t>February</t>
  </si>
  <si>
    <t>March</t>
  </si>
  <si>
    <t>ekpZ</t>
  </si>
  <si>
    <t>संस्था प्रधान का नाम :-</t>
  </si>
  <si>
    <t xml:space="preserve">पोषाहार प्रभारी का नाम :- </t>
  </si>
  <si>
    <t>संस्था प्रधान मो. न. :-</t>
  </si>
  <si>
    <t>पोषाहार प्रभारी मो. न. :-</t>
  </si>
  <si>
    <t>ग्राम पंचायत का नाम :-</t>
  </si>
  <si>
    <t>ब्लॉक का नाम :-</t>
  </si>
  <si>
    <t>Village/ward :-</t>
  </si>
  <si>
    <t xml:space="preserve">परम पूज्य गुरुदेव वासुदेव जी महाराज की असीम कृपा </t>
  </si>
  <si>
    <t>Bank Name :-</t>
  </si>
  <si>
    <t>SBI BAR</t>
  </si>
  <si>
    <t>IFSC Code :-</t>
  </si>
  <si>
    <t>SBIN0033382</t>
  </si>
  <si>
    <t>A/C. No. :-</t>
  </si>
  <si>
    <t xml:space="preserve">प्राथमिक कक्षा  ( 1 से 5) </t>
  </si>
  <si>
    <t xml:space="preserve">उच्च प्राथमिक कक्षा  ( 6 से 8) </t>
  </si>
  <si>
    <t xml:space="preserve">कन्वर्जन की दर प्रति विद्यार्थी </t>
  </si>
  <si>
    <t>Name</t>
  </si>
  <si>
    <t>Category</t>
  </si>
  <si>
    <t>Mode of Payment</t>
  </si>
  <si>
    <t xml:space="preserve">Class  1 to 5  </t>
  </si>
  <si>
    <t xml:space="preserve">Class  6  to  8   </t>
  </si>
  <si>
    <t>1 to 5</t>
  </si>
  <si>
    <t>6 to 8</t>
  </si>
  <si>
    <t>G. Total</t>
  </si>
  <si>
    <t>JAN</t>
  </si>
  <si>
    <t>FEB</t>
  </si>
  <si>
    <t>MAR</t>
  </si>
  <si>
    <t>Sunday</t>
  </si>
  <si>
    <t>APR</t>
  </si>
  <si>
    <t>Monday</t>
  </si>
  <si>
    <t>MAY</t>
  </si>
  <si>
    <t>Tuesday</t>
  </si>
  <si>
    <t>JUN</t>
  </si>
  <si>
    <t>Wednesday</t>
  </si>
  <si>
    <t>Wheat</t>
  </si>
  <si>
    <t>JUL</t>
  </si>
  <si>
    <t>Thursday</t>
  </si>
  <si>
    <t>AUG</t>
  </si>
  <si>
    <t>Friday</t>
  </si>
  <si>
    <t>SEP</t>
  </si>
  <si>
    <t>Saturday</t>
  </si>
  <si>
    <t>OCT</t>
  </si>
  <si>
    <t>NOV</t>
  </si>
  <si>
    <t>DEC</t>
  </si>
  <si>
    <t>Rice</t>
  </si>
  <si>
    <t xml:space="preserve">Total </t>
  </si>
  <si>
    <t>PS</t>
  </si>
  <si>
    <t>UPS</t>
  </si>
  <si>
    <t xml:space="preserve">तिथि </t>
  </si>
  <si>
    <t>क्र. स.</t>
  </si>
  <si>
    <t xml:space="preserve">कक्षा   </t>
  </si>
  <si>
    <t xml:space="preserve">नामांकन </t>
  </si>
  <si>
    <t xml:space="preserve">वार  </t>
  </si>
  <si>
    <t xml:space="preserve">दिनांकवार कुल नामांकन </t>
  </si>
  <si>
    <t xml:space="preserve">पोषाहार से लाभान्वित </t>
  </si>
  <si>
    <t>पोषाहार से लाभान्वित दिनों की संख्या :-</t>
  </si>
  <si>
    <t>विद्यालय के लाभान्वित विद्यार्थियों की दिनांकवार सूचना रजिस्टर (उपस्थिति रजिस्टर)</t>
  </si>
  <si>
    <t>Presented By:-</t>
  </si>
  <si>
    <t xml:space="preserve">Mr. HeeraLaL Jat Sojat (PALI)   </t>
  </si>
  <si>
    <t>Sr.</t>
  </si>
  <si>
    <t>dqy</t>
  </si>
  <si>
    <t>YES</t>
  </si>
  <si>
    <t>NO</t>
  </si>
  <si>
    <t xml:space="preserve">दिनांक </t>
  </si>
  <si>
    <t>प्रारंभिक खाधान्न की मात्रा किलो ग्राम में</t>
  </si>
  <si>
    <t>गेहूं</t>
  </si>
  <si>
    <t xml:space="preserve">चावल </t>
  </si>
  <si>
    <t xml:space="preserve">छात्र </t>
  </si>
  <si>
    <t xml:space="preserve">छात्रा </t>
  </si>
  <si>
    <t xml:space="preserve">कुल </t>
  </si>
  <si>
    <t xml:space="preserve">वितरण कर्त्ता से प्राप्त खाद्यान्न किलोग्राम में </t>
  </si>
  <si>
    <t>अन्यत्र स्रोत से उधार लिया / दिया (किग्रा)</t>
  </si>
  <si>
    <t>अन्य विद्यालय  से उधार लिया / दिया (किग्रा)</t>
  </si>
  <si>
    <t xml:space="preserve">उधार देने पर (-) चिन्ह लगाए </t>
  </si>
  <si>
    <t xml:space="preserve">कुल खाद्यान्न </t>
  </si>
  <si>
    <t xml:space="preserve">कुल नामांकन कक्षा 1 से 5 </t>
  </si>
  <si>
    <r>
      <t xml:space="preserve">कुल नामांकन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</si>
  <si>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कुल लाभान्वित छात्र / छात्रा कक्षा 1 से 5 </t>
  </si>
  <si>
    <r>
      <t xml:space="preserve">कुल लाभान्वित छात्र / छात्रा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</si>
  <si>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 </t>
  </si>
  <si>
    <t>माह के दौरान उपयोग लिया गया प्रतिदिन खाद्यान्न</t>
  </si>
  <si>
    <t xml:space="preserve">शेष खाद्यान्न </t>
  </si>
  <si>
    <t>माह में प्रतिदिन कन्वर्जन पर व्यय राशि</t>
  </si>
  <si>
    <t xml:space="preserve">मीनू के अनुसार भोजन </t>
  </si>
  <si>
    <r>
      <t xml:space="preserve">कुल नामांकन कक्षा </t>
    </r>
    <r>
      <rPr>
        <b/>
        <sz val="14"/>
        <rFont val="Calibri"/>
        <family val="2"/>
        <scheme val="minor"/>
      </rPr>
      <t>6</t>
    </r>
    <r>
      <rPr>
        <b/>
        <sz val="11"/>
        <rFont val="Calibri"/>
        <family val="2"/>
        <scheme val="minor"/>
      </rPr>
      <t xml:space="preserve"> से </t>
    </r>
    <r>
      <rPr>
        <b/>
        <sz val="14"/>
        <rFont val="Calibri"/>
        <family val="2"/>
        <scheme val="minor"/>
      </rPr>
      <t>8</t>
    </r>
    <r>
      <rPr>
        <b/>
        <sz val="11"/>
        <rFont val="Calibri"/>
        <family val="2"/>
        <scheme val="minor"/>
      </rPr>
      <t xml:space="preserve"> </t>
    </r>
  </si>
  <si>
    <r>
      <t xml:space="preserve">कुल लाभान्वित छात्र / छात्रा कक्षा </t>
    </r>
    <r>
      <rPr>
        <b/>
        <sz val="14"/>
        <rFont val="Calibri"/>
        <family val="2"/>
        <scheme val="minor"/>
      </rPr>
      <t xml:space="preserve">6 </t>
    </r>
    <r>
      <rPr>
        <b/>
        <sz val="11"/>
        <rFont val="Calibri"/>
        <family val="2"/>
        <scheme val="minor"/>
      </rPr>
      <t>से</t>
    </r>
    <r>
      <rPr>
        <b/>
        <sz val="14"/>
        <rFont val="Calibri"/>
        <family val="2"/>
        <scheme val="minor"/>
      </rPr>
      <t xml:space="preserve"> 8</t>
    </r>
    <r>
      <rPr>
        <b/>
        <sz val="11"/>
        <rFont val="Calibri"/>
        <family val="2"/>
        <scheme val="minor"/>
      </rPr>
      <t xml:space="preserve"> </t>
    </r>
  </si>
  <si>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</si>
  <si>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</si>
  <si>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</si>
  <si>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</si>
  <si>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</si>
  <si>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</si>
  <si>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Name</t>
  </si>
  <si>
    <t>school Type</t>
  </si>
  <si>
    <t>i) Government</t>
  </si>
  <si>
    <t>ii)  Local Body</t>
  </si>
  <si>
    <t>iv)  NCLP</t>
  </si>
  <si>
    <t>Village / Ward</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</si>
  <si>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</si>
  <si>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</si>
  <si>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</si>
  <si>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</si>
  <si>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</si>
  <si>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</si>
  <si>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</si>
  <si>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</si>
  <si>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</si>
  <si>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</si>
  <si>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</si>
  <si>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</si>
  <si>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</si>
  <si>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</si>
  <si>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</si>
  <si>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</si>
  <si>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</si>
  <si>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</si>
  <si>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</si>
  <si>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</si>
  <si>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</si>
  <si>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</si>
  <si>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</si>
  <si>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</si>
  <si>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</si>
  <si>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</si>
  <si>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</si>
  <si>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</si>
  <si>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</si>
  <si>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</si>
  <si>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</si>
  <si>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</si>
  <si>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</si>
  <si>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</si>
  <si>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</si>
  <si>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</si>
  <si>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</si>
  <si>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</si>
  <si>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</si>
  <si>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</si>
  <si>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</si>
  <si>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</si>
  <si>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</si>
  <si>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</si>
  <si>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</si>
  <si>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</si>
  <si>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</si>
  <si>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</si>
  <si>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</si>
  <si>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</si>
  <si>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</si>
  <si>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</si>
  <si>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</si>
  <si>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</si>
  <si>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 xml:space="preserve">                                 Mid Day Meal Scheme</t>
  </si>
  <si>
    <t>राजस्थान सरकार</t>
  </si>
  <si>
    <t>Mode of Payment  
( Cash/Bank)</t>
  </si>
  <si>
    <t>Detail</t>
  </si>
  <si>
    <t>BY CASH</t>
  </si>
  <si>
    <t>A</t>
  </si>
  <si>
    <t>Class 1 to 5</t>
  </si>
  <si>
    <t>Class 6 to 8</t>
  </si>
  <si>
    <t>4. Cooking cost Details (In Rs.)</t>
  </si>
  <si>
    <t>5. School Expenses  : Management , Monitoring and Evaluation Expenses</t>
  </si>
  <si>
    <t>6. Details of food grain (In kilograme)</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</si>
  <si>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</si>
  <si>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</si>
  <si>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</si>
  <si>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</si>
  <si>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7. Children Health Status</t>
  </si>
  <si>
    <t xml:space="preserve">मिड-डे- मील कार्यक्रम </t>
  </si>
  <si>
    <t xml:space="preserve">विद्यालय का नाम </t>
  </si>
  <si>
    <t>विद्यालय का नाम :-</t>
  </si>
  <si>
    <t>प्रपत्र - 1</t>
  </si>
  <si>
    <t>खाद्यान्न का उपयोगिता प्रमाण - पत्र (समेकित)  (किलोग्राम में)</t>
  </si>
  <si>
    <t xml:space="preserve">कुल नामांकन </t>
  </si>
  <si>
    <t>कुल लाभान्वित छात्र / छात्रा</t>
  </si>
  <si>
    <t xml:space="preserve">पूर्व का शेष खाद्यान्न </t>
  </si>
  <si>
    <t xml:space="preserve">सप्लायर से प्राप्त </t>
  </si>
  <si>
    <t xml:space="preserve">जन सहयोग या अन्यत्र से प्राप्त </t>
  </si>
  <si>
    <t xml:space="preserve">कुल उपलब्ध खाद्यान्न </t>
  </si>
  <si>
    <t xml:space="preserve">माह में उपयोग </t>
  </si>
  <si>
    <t xml:space="preserve">अन्यत्र व्यवस्थित किया गया खाद्यान्न </t>
  </si>
  <si>
    <t xml:space="preserve">कुक कम हेल्पर की संख्या </t>
  </si>
  <si>
    <t xml:space="preserve">कक्षा 1 से 5 </t>
  </si>
  <si>
    <t xml:space="preserve">कक्षा 6 से 8 </t>
  </si>
  <si>
    <t>चावल</t>
  </si>
  <si>
    <t>राशि का उपयोगिता प्रमाण - पत्र (समेकित)  (रुपयों में)</t>
  </si>
  <si>
    <t>प्रपत्र - 2</t>
  </si>
  <si>
    <t xml:space="preserve">प्रारंभिक शेष </t>
  </si>
  <si>
    <t xml:space="preserve">माह के दौरान प्राप्त राशि </t>
  </si>
  <si>
    <t xml:space="preserve">कुल राशि </t>
  </si>
  <si>
    <t xml:space="preserve">माह में उपयोग राशि </t>
  </si>
  <si>
    <t xml:space="preserve">भुगतान पश्चात् शेष राशि </t>
  </si>
  <si>
    <t xml:space="preserve">कक्षा 1 से 5  
</t>
  </si>
  <si>
    <t xml:space="preserve">कक्षा 6 से 8 
</t>
  </si>
  <si>
    <t>कुल राशि 
कक्षा 1 से 8</t>
  </si>
  <si>
    <t xml:space="preserve">कक्षा 1 से 5
 (+ या -) </t>
  </si>
  <si>
    <t xml:space="preserve">कक्षा 6 से 8
 (+ या -) </t>
  </si>
  <si>
    <t xml:space="preserve">कुल कक्षा 1 से 8
 (+ या -) </t>
  </si>
  <si>
    <t>भौतिक रिपोर्ट (समेकित)</t>
  </si>
  <si>
    <t>प्रपत्र - 3</t>
  </si>
  <si>
    <t xml:space="preserve">निरीक्षणकी विवरण संख्या </t>
  </si>
  <si>
    <t>जनप्रतिनिधि द्वारा</t>
  </si>
  <si>
    <t xml:space="preserve">अधिकारीयों द्वारा </t>
  </si>
  <si>
    <t xml:space="preserve">किचन शेड की स्थिति </t>
  </si>
  <si>
    <t xml:space="preserve">डी.पी.ई.पी. द्वारा </t>
  </si>
  <si>
    <t xml:space="preserve">एस.जी.आर. वाई. द्वारा </t>
  </si>
  <si>
    <t xml:space="preserve">आदर्श रसोईघर </t>
  </si>
  <si>
    <t xml:space="preserve">एम.डी.एम. योजना द्वारा </t>
  </si>
  <si>
    <t xml:space="preserve">पूर्ण </t>
  </si>
  <si>
    <t xml:space="preserve">अपूर्ण </t>
  </si>
  <si>
    <t>पेयजल सुविधा (हैंडपंप)</t>
  </si>
  <si>
    <t>चालू</t>
  </si>
  <si>
    <t>खराब</t>
  </si>
  <si>
    <t>नकारा</t>
  </si>
  <si>
    <t xml:space="preserve">शौचालय है या नहीं </t>
  </si>
  <si>
    <t>आयोजित बैठक एस.एम.सी. (दिनांक)</t>
  </si>
  <si>
    <t xml:space="preserve">विद्यालय में तराजू है या नहीं </t>
  </si>
  <si>
    <t xml:space="preserve">खाद्यान्न सुरक्षित रखने के लिए बर्तनों की संख्या
</t>
  </si>
  <si>
    <t xml:space="preserve">रेम्प है या नहीं </t>
  </si>
  <si>
    <t xml:space="preserve">माह के अंत में कुल खाली बोरियाँ (वारदान) की संख्या 
</t>
  </si>
  <si>
    <t xml:space="preserve">चार दिवारी है या नहीं </t>
  </si>
  <si>
    <t xml:space="preserve">हस्ताक्षर प्रधानाध्यापक /  प्रधानाचार्य /  नोडल प्रभारी </t>
  </si>
  <si>
    <t>नोट :- सभी कॉलम को सही एवं पूर्ण रूप से भरें I इसकी समस्त जिम्मेदारी हस्ताक्षरकर्ता की होगी I</t>
  </si>
  <si>
    <t>iii) EGS/AIE Centers</t>
  </si>
  <si>
    <t>v) Madarsa/ Maqtab</t>
  </si>
  <si>
    <t>Gas</t>
  </si>
  <si>
    <t>KG</t>
  </si>
  <si>
    <t>Fire Woods</t>
  </si>
  <si>
    <t>बाकि अन्य कॉलम तो ऑटो जनरेट है , केवल फ्रूट्स के लिए आप निश्चित वार को वितरित करके उसका विवरण नियत तारीख के सामने लिखे I यह कॉलम अनलॉक (सफ़ेद कलर की सेल में) है I  ↓</t>
  </si>
  <si>
    <t xml:space="preserve">प्राथमिक कक्षा हेतु </t>
  </si>
  <si>
    <t>वार</t>
  </si>
  <si>
    <t>प्रारम्भिक शेष</t>
  </si>
  <si>
    <t xml:space="preserve">कुल लाभान्वित </t>
  </si>
  <si>
    <t>सब्जी</t>
  </si>
  <si>
    <t>तेल</t>
  </si>
  <si>
    <t>मिर्ची</t>
  </si>
  <si>
    <t>धनिया</t>
  </si>
  <si>
    <t>हल्दी</t>
  </si>
  <si>
    <t>जीरा</t>
  </si>
  <si>
    <t>नमक</t>
  </si>
  <si>
    <t>फ्रूट्स</t>
  </si>
  <si>
    <t xml:space="preserve">उच्च प्राथमिक कक्षा हेतु </t>
  </si>
  <si>
    <t>दाल</t>
  </si>
  <si>
    <t xml:space="preserve">भोजन का प्रकार </t>
  </si>
  <si>
    <t xml:space="preserve">सोमवार </t>
  </si>
  <si>
    <t xml:space="preserve">मंगलवार </t>
  </si>
  <si>
    <t xml:space="preserve">बुधवार </t>
  </si>
  <si>
    <t xml:space="preserve">गुरुवार </t>
  </si>
  <si>
    <t xml:space="preserve">शुक्रवार </t>
  </si>
  <si>
    <t xml:space="preserve">शनिवार </t>
  </si>
  <si>
    <t xml:space="preserve">सब्जी रोटी </t>
  </si>
  <si>
    <t xml:space="preserve">दाल चावल </t>
  </si>
  <si>
    <t xml:space="preserve">दाल रोटी </t>
  </si>
  <si>
    <t xml:space="preserve">खिचड़ी </t>
  </si>
  <si>
    <r>
      <t xml:space="preserve">भोजन  </t>
    </r>
    <r>
      <rPr>
        <b/>
        <u/>
        <sz val="14"/>
        <color theme="1"/>
        <rFont val="Calibri"/>
        <family val="2"/>
        <scheme val="minor"/>
      </rPr>
      <t>Menu</t>
    </r>
  </si>
  <si>
    <t xml:space="preserve">सामग्री विवरण </t>
  </si>
  <si>
    <t xml:space="preserve">सामग्री </t>
  </si>
  <si>
    <t>प्राथमिक कक्षाओ हेतु</t>
  </si>
  <si>
    <t xml:space="preserve">उच्च प्राथमिक कक्षाओ हेतु </t>
  </si>
  <si>
    <t xml:space="preserve">खाद्यान्न </t>
  </si>
  <si>
    <t>दालें</t>
  </si>
  <si>
    <t xml:space="preserve">सब्जी </t>
  </si>
  <si>
    <t xml:space="preserve">तेल </t>
  </si>
  <si>
    <t xml:space="preserve">सप्ताह में मौसम के अनुसार एक बार फल का वितरण </t>
  </si>
  <si>
    <t xml:space="preserve">चालू माह में स्टॉक व बिल का विवरण </t>
  </si>
  <si>
    <t>मिड-डे- मील कार्यक्रम</t>
  </si>
  <si>
    <t xml:space="preserve">अनुमानित बिल </t>
  </si>
  <si>
    <t xml:space="preserve">चालू माह में लाभान्वित विद्यार्थी </t>
  </si>
  <si>
    <t xml:space="preserve">प्राथमिक </t>
  </si>
  <si>
    <t xml:space="preserve">उच्च प्राथमिक </t>
  </si>
  <si>
    <t xml:space="preserve">दाल </t>
  </si>
  <si>
    <t xml:space="preserve">हल्दी </t>
  </si>
  <si>
    <t xml:space="preserve">नमक </t>
  </si>
  <si>
    <t xml:space="preserve">जीरा </t>
  </si>
  <si>
    <t xml:space="preserve">अनुमानित दर </t>
  </si>
  <si>
    <t xml:space="preserve">अनुमानित खर्च राशि </t>
  </si>
  <si>
    <t>प्राथमिक</t>
  </si>
  <si>
    <t>कुल मात्रा</t>
  </si>
  <si>
    <t xml:space="preserve">कुल योग </t>
  </si>
  <si>
    <t xml:space="preserve">फ्रूट्स </t>
  </si>
  <si>
    <t xml:space="preserve">बिल हेड </t>
  </si>
  <si>
    <t xml:space="preserve">कुकिंग कन्वर्जन राशि का विवरण </t>
  </si>
  <si>
    <t xml:space="preserve">राशन सामग्री का अनुमानित विवरण </t>
  </si>
  <si>
    <t xml:space="preserve">माह की प्रारम्भिक शेष राशि </t>
  </si>
  <si>
    <t>कक्षाएँ</t>
  </si>
  <si>
    <t xml:space="preserve">माह के दौरान प्राप्त  राशि </t>
  </si>
  <si>
    <r>
      <t xml:space="preserve">योग  (कक्षा </t>
    </r>
    <r>
      <rPr>
        <b/>
        <sz val="12"/>
        <color theme="1"/>
        <rFont val="Calibri"/>
        <family val="2"/>
        <scheme val="minor"/>
      </rPr>
      <t>1</t>
    </r>
    <r>
      <rPr>
        <b/>
        <sz val="11"/>
        <color theme="1"/>
        <rFont val="Calibri"/>
        <family val="2"/>
        <scheme val="minor"/>
      </rPr>
      <t xml:space="preserve"> से </t>
    </r>
    <r>
      <rPr>
        <b/>
        <sz val="12"/>
        <color theme="1"/>
        <rFont val="Calibri"/>
        <family val="2"/>
        <scheme val="minor"/>
      </rPr>
      <t>8</t>
    </r>
    <r>
      <rPr>
        <b/>
        <sz val="11"/>
        <color theme="1"/>
        <rFont val="Calibri"/>
        <family val="2"/>
        <scheme val="minor"/>
      </rPr>
      <t>)</t>
    </r>
  </si>
  <si>
    <r>
      <t xml:space="preserve">माह के दौरान अलग-अलग कुल खर्च राशि रुपयों में   </t>
    </r>
    <r>
      <rPr>
        <b/>
        <sz val="12"/>
        <color rgb="FFCC00CC"/>
        <rFont val="Calibri"/>
        <family val="2"/>
        <scheme val="minor"/>
      </rPr>
      <t>(Estimate Bill)</t>
    </r>
  </si>
  <si>
    <t>लकड़ी / गैस</t>
  </si>
  <si>
    <t>गेहूँ पिसाई</t>
  </si>
  <si>
    <t xml:space="preserve">फल </t>
  </si>
  <si>
    <t xml:space="preserve">किराना राशन </t>
  </si>
  <si>
    <t xml:space="preserve">कुल अनुमानित व्यय </t>
  </si>
  <si>
    <t>सब्जी रोटी</t>
  </si>
  <si>
    <t>दाल रोटी</t>
  </si>
  <si>
    <t xml:space="preserve">माह के अंत में शेष राशि </t>
  </si>
  <si>
    <t>आइटम (वस्तु)</t>
  </si>
  <si>
    <t xml:space="preserve">माह :- </t>
  </si>
  <si>
    <t xml:space="preserve">कुल योग  </t>
  </si>
  <si>
    <t xml:space="preserve">माह में बनाये गए भोजन का विवरण </t>
  </si>
  <si>
    <t xml:space="preserve">कुल भोजन बने दिनों की संख्या </t>
  </si>
  <si>
    <t>https://youtu.be/u8ph3e6qP9Y</t>
  </si>
  <si>
    <t>Mahtma Gandhi Government School (English Medium) Bar, Pali</t>
  </si>
  <si>
    <t>Usha Paliya</t>
  </si>
  <si>
    <t>Sampat Raj</t>
  </si>
  <si>
    <t>शाला दर्पण NIC Code :-</t>
  </si>
  <si>
    <t>Raipur</t>
  </si>
  <si>
    <t>M.D.M. School Code :-</t>
  </si>
  <si>
    <r>
      <rPr>
        <b/>
        <sz val="12"/>
        <color rgb="FF0000CC"/>
        <rFont val="Calibri"/>
        <family val="2"/>
        <scheme val="minor"/>
      </rPr>
      <t>विद्यालय प्रकार</t>
    </r>
    <r>
      <rPr>
        <b/>
        <sz val="14"/>
        <color rgb="FF0000CC"/>
        <rFont val="Calibri"/>
        <family val="2"/>
        <scheme val="minor"/>
      </rPr>
      <t xml:space="preserve"> / school Type :-</t>
    </r>
  </si>
  <si>
    <r>
      <t xml:space="preserve">क्षेत्र / </t>
    </r>
    <r>
      <rPr>
        <b/>
        <sz val="14"/>
        <color rgb="FF0000CC"/>
        <rFont val="Calibri"/>
        <family val="2"/>
        <scheme val="minor"/>
      </rPr>
      <t>Area</t>
    </r>
    <r>
      <rPr>
        <b/>
        <sz val="12"/>
        <color rgb="FF0000CC"/>
        <rFont val="Calibri"/>
        <family val="2"/>
        <scheme val="minor"/>
      </rPr>
      <t xml:space="preserve"> :-</t>
    </r>
  </si>
  <si>
    <t>इस माह में विद्यालय चलने के दिनों की संख्या :-</t>
  </si>
  <si>
    <t>Sr. No.</t>
  </si>
  <si>
    <t>Details</t>
  </si>
  <si>
    <t>प्रारंभिक खाधान्न की मात्रा (किलो ग्राम में)</t>
  </si>
  <si>
    <t xml:space="preserve">Months  : - </t>
  </si>
  <si>
    <t>Units</t>
  </si>
  <si>
    <t>खाधान्न</t>
  </si>
  <si>
    <t xml:space="preserve">इस माह में वितरण कर्त्ता से प्राप्त खाद्यान्न (किलोग्राम में) </t>
  </si>
  <si>
    <t>अन्यत्र स्रोत से उधार लिया / दिया (किग्रा में)</t>
  </si>
  <si>
    <t>कन्वर्जन राशि</t>
  </si>
  <si>
    <t>इस माह के प्रारम्भ में कुल कन्वर्जन राशि</t>
  </si>
  <si>
    <t xml:space="preserve">प्रारम्भिक शेष </t>
  </si>
  <si>
    <t>इस माह में प्राप्त कुल कन्वर्जन राशि</t>
  </si>
  <si>
    <t xml:space="preserve">इस माह में प्राप्त राशि </t>
  </si>
  <si>
    <t>इस माह की कुल कन्वर्जन राशि</t>
  </si>
  <si>
    <t>कुल राशि</t>
  </si>
  <si>
    <t>इस माह में कुल खर्च कन्वर्जन राशि</t>
  </si>
  <si>
    <t>व्यय राशि</t>
  </si>
  <si>
    <t>शेष राशि</t>
  </si>
  <si>
    <t xml:space="preserve">कुक-कम हेल्पर </t>
  </si>
  <si>
    <t>इस माह के प्रारम्भ में कुक-कम हेल्पर की राशि</t>
  </si>
  <si>
    <t>इस माह में प्राप्त कुक-कम हेल्पर की राशि</t>
  </si>
  <si>
    <t>इस माह की कुल कुक-कम हेल्पर राशि</t>
  </si>
  <si>
    <t>इस माह में कुक-कम हेल्पर पर खर्च राशि</t>
  </si>
  <si>
    <t>इस माह के अन्त में शेष कुक-कम हेल्पर राशि</t>
  </si>
  <si>
    <t>इस माह के अन्त में कुल शेष कन्वर्जन राशि</t>
  </si>
  <si>
    <t>प्रारंभिक दुग्ध पाउडर/चीनी की मात्रा (किलो ग्राम में)</t>
  </si>
  <si>
    <t xml:space="preserve">चीनी </t>
  </si>
  <si>
    <t>दुग्ध पाउडर</t>
  </si>
  <si>
    <t xml:space="preserve">इस माह में सरकारी सप्लायर्स से प्राप्त (किलोग्राम में) </t>
  </si>
  <si>
    <r>
      <rPr>
        <b/>
        <sz val="11"/>
        <color rgb="FF000099"/>
        <rFont val="Calibri"/>
        <family val="2"/>
        <scheme val="minor"/>
      </rPr>
      <t>दुग्ध एवं चीनी स्टॉक</t>
    </r>
    <r>
      <rPr>
        <b/>
        <sz val="12"/>
        <color rgb="FF000099"/>
        <rFont val="Calibri"/>
        <family val="2"/>
        <scheme val="minor"/>
      </rPr>
      <t xml:space="preserve">
</t>
    </r>
    <r>
      <rPr>
        <b/>
        <sz val="10"/>
        <color rgb="FF000099"/>
        <rFont val="Calibri"/>
        <family val="2"/>
        <scheme val="minor"/>
      </rPr>
      <t>(मुख्यमंत्री बाल गोपाल दुग्ध वितरण योजना</t>
    </r>
    <r>
      <rPr>
        <b/>
        <sz val="11"/>
        <color rgb="FF000099"/>
        <rFont val="Calibri"/>
        <family val="2"/>
        <scheme val="minor"/>
      </rPr>
      <t>)</t>
    </r>
  </si>
  <si>
    <t xml:space="preserve">कुल लाभान्वित छात्र / छात्रा कक्षा 6 से 8 </t>
  </si>
  <si>
    <t xml:space="preserve">कुल नामांकन 
कक्षा 6 से 8 </t>
  </si>
  <si>
    <t xml:space="preserve">कुल नामांकन 
कक्षा 1 से 5 </t>
  </si>
  <si>
    <t>Received 
Date</t>
  </si>
  <si>
    <t xml:space="preserve">जिस दिन दुग्ध का वितरण होता है ड्राप डाउन लिस्ट में से सेलेक्ट करें </t>
  </si>
  <si>
    <t>दुग्ध</t>
  </si>
  <si>
    <t xml:space="preserve"> -----</t>
  </si>
  <si>
    <t xml:space="preserve">दैनिक लाभान्वित विधार्थियों की संख्या लिखें </t>
  </si>
  <si>
    <t xml:space="preserve"> Sr. No.</t>
  </si>
  <si>
    <t xml:space="preserve">Gender  </t>
  </si>
  <si>
    <t>C</t>
  </si>
  <si>
    <t>D</t>
  </si>
  <si>
    <t xml:space="preserve">Bank Details </t>
  </si>
  <si>
    <t>विद्यालय का नाम  :-</t>
  </si>
  <si>
    <t xml:space="preserve"> -------</t>
  </si>
  <si>
    <t>मुख्यमंत्री बाल गोपाल दुग्ध योजना  के सम्बन्ध में कुछ महत्वपूर्ण बिंदु</t>
  </si>
  <si>
    <t>कक्षा स्तर  (1 से 5)</t>
  </si>
  <si>
    <t>कक्षा स्तर  (6 से 8)</t>
  </si>
  <si>
    <r>
      <t xml:space="preserve">पाउडर मात्रा :-  </t>
    </r>
    <r>
      <rPr>
        <b/>
        <sz val="14"/>
        <color theme="1"/>
        <rFont val="Calibri"/>
        <family val="2"/>
        <scheme val="minor"/>
      </rPr>
      <t>20</t>
    </r>
    <r>
      <rPr>
        <b/>
        <sz val="12"/>
        <color theme="1"/>
        <rFont val="Calibri"/>
        <family val="2"/>
        <scheme val="minor"/>
      </rPr>
      <t xml:space="preserve"> ग्राम</t>
    </r>
  </si>
  <si>
    <r>
      <t xml:space="preserve">चीनी मात्रा :-   </t>
    </r>
    <r>
      <rPr>
        <b/>
        <sz val="14"/>
        <color theme="1"/>
        <rFont val="Calibri"/>
        <family val="2"/>
        <scheme val="minor"/>
      </rPr>
      <t xml:space="preserve">10.2 </t>
    </r>
    <r>
      <rPr>
        <b/>
        <sz val="12"/>
        <color theme="1"/>
        <rFont val="Calibri"/>
        <family val="2"/>
        <scheme val="minor"/>
      </rPr>
      <t>ग्राम</t>
    </r>
  </si>
  <si>
    <r>
      <t xml:space="preserve">तैयार दुग्ध मात्रा  :-  </t>
    </r>
    <r>
      <rPr>
        <b/>
        <sz val="14"/>
        <color theme="1"/>
        <rFont val="Calibri"/>
        <family val="2"/>
        <scheme val="minor"/>
      </rPr>
      <t>200</t>
    </r>
    <r>
      <rPr>
        <b/>
        <sz val="12"/>
        <color theme="1"/>
        <rFont val="Calibri"/>
        <family val="2"/>
        <scheme val="minor"/>
      </rPr>
      <t xml:space="preserve"> मिली.</t>
    </r>
  </si>
  <si>
    <t>प्रति विद्यार्थी</t>
  </si>
  <si>
    <t>कक्षा 1 से 5</t>
  </si>
  <si>
    <t>कक्षा 6 से 8</t>
  </si>
  <si>
    <t>योग</t>
  </si>
  <si>
    <t>15 ग्राम</t>
  </si>
  <si>
    <t>20 ग्राम</t>
  </si>
  <si>
    <t>चीनी</t>
  </si>
  <si>
    <t>8.4 ग्राम</t>
  </si>
  <si>
    <t>10.2 ग्राम</t>
  </si>
  <si>
    <t>तैयार दुग्ध</t>
  </si>
  <si>
    <t>150 मि.ली.</t>
  </si>
  <si>
    <t>200 मि.ली.</t>
  </si>
  <si>
    <t>दिनांक</t>
  </si>
  <si>
    <t>लाभान्वित कक्षा 1 से 5</t>
  </si>
  <si>
    <t>लाभान्वित कक्षा 6 से 8</t>
  </si>
  <si>
    <t>कुल दुग्ध वितरण</t>
  </si>
  <si>
    <t>कुल चीनी वितरण</t>
  </si>
  <si>
    <t>चीनी वितरण</t>
  </si>
  <si>
    <t>हस्ताक्षर प्रभारी</t>
  </si>
  <si>
    <t>सप्लायर्स से प्राप्त</t>
  </si>
  <si>
    <t>अन्य स्त्रोत से प्राप्त</t>
  </si>
  <si>
    <t>शेष</t>
  </si>
  <si>
    <t>लाभान्वित विद्यार्थी तथा दुग्ध वितरण का समेकित विवरण</t>
  </si>
  <si>
    <t>कुल योग</t>
  </si>
  <si>
    <t>वित्तीय स्थिति</t>
  </si>
  <si>
    <t>भुगतान राशि</t>
  </si>
  <si>
    <t>प्राप्त राशि</t>
  </si>
  <si>
    <t>नामांकित विद्यार्थी</t>
  </si>
  <si>
    <r>
      <rPr>
        <b/>
        <vertAlign val="superscript"/>
        <sz val="14"/>
        <color rgb="FFC00000"/>
        <rFont val="Cambria"/>
        <family val="1"/>
        <scheme val="major"/>
      </rPr>
      <t>योग</t>
    </r>
    <r>
      <rPr>
        <b/>
        <vertAlign val="superscript"/>
        <sz val="12"/>
        <color rgb="FFC00000"/>
        <rFont val="Cambria"/>
        <family val="1"/>
        <scheme val="major"/>
      </rPr>
      <t xml:space="preserve"> 
(कुल खपत)
 1-8 तक</t>
    </r>
  </si>
  <si>
    <r>
      <t xml:space="preserve">1-5 तक 
</t>
    </r>
    <r>
      <rPr>
        <b/>
        <vertAlign val="superscript"/>
        <sz val="12"/>
        <rFont val="Cambria"/>
        <family val="1"/>
        <scheme val="major"/>
      </rPr>
      <t>15</t>
    </r>
    <r>
      <rPr>
        <b/>
        <vertAlign val="superscript"/>
        <sz val="14"/>
        <rFont val="Cambria"/>
        <family val="1"/>
        <scheme val="major"/>
      </rPr>
      <t xml:space="preserve"> </t>
    </r>
    <r>
      <rPr>
        <b/>
        <vertAlign val="superscript"/>
        <sz val="12"/>
        <rFont val="Cambria"/>
        <family val="1"/>
        <scheme val="major"/>
      </rPr>
      <t>ग्राम/ विद्यार्थी</t>
    </r>
  </si>
  <si>
    <r>
      <t xml:space="preserve">6-8 तक
</t>
    </r>
    <r>
      <rPr>
        <b/>
        <vertAlign val="superscript"/>
        <sz val="12"/>
        <rFont val="Cambria"/>
        <family val="1"/>
        <scheme val="major"/>
      </rPr>
      <t>20 ग्राम/ विद्यार्थी</t>
    </r>
  </si>
  <si>
    <r>
      <t xml:space="preserve">1-5 तक 
</t>
    </r>
    <r>
      <rPr>
        <b/>
        <vertAlign val="superscript"/>
        <sz val="12"/>
        <rFont val="Cambria"/>
        <family val="1"/>
        <scheme val="major"/>
      </rPr>
      <t>8.4 ग्राम/ विद्यार्थी</t>
    </r>
  </si>
  <si>
    <r>
      <t xml:space="preserve">6-8 तक </t>
    </r>
    <r>
      <rPr>
        <b/>
        <vertAlign val="superscript"/>
        <sz val="12"/>
        <rFont val="Cambria"/>
        <family val="1"/>
        <scheme val="major"/>
      </rPr>
      <t>10.2 ग्राम/ विद्यार्थी</t>
    </r>
  </si>
  <si>
    <t>कुल लाभान्वित 
(1 से 8)</t>
  </si>
  <si>
    <r>
      <t xml:space="preserve">योग 
</t>
    </r>
    <r>
      <rPr>
        <b/>
        <vertAlign val="superscript"/>
        <sz val="12"/>
        <color rgb="FFC00000"/>
        <rFont val="Cambria"/>
        <family val="1"/>
        <scheme val="major"/>
      </rPr>
      <t>(कुल खपत) 
1-8 तक</t>
    </r>
  </si>
  <si>
    <t xml:space="preserve">क्रम संख्या </t>
  </si>
  <si>
    <t xml:space="preserve"> कुल योग</t>
  </si>
  <si>
    <t xml:space="preserve">कुल खर्च </t>
  </si>
  <si>
    <t>प्रारम्भिक  शेष स्टॉक</t>
  </si>
  <si>
    <t>दुग्ध स्टॉक पंजिका (मुख्यमंत्री बाल गोपाल दुग्ध वितरण योजना)</t>
  </si>
  <si>
    <t>दुग्ध वितरण पंजिका (मुख्यमंत्री बाल गोपाल दुग्ध वितरण योजना)</t>
  </si>
  <si>
    <t>माह के अंत में कुल योग :-</t>
  </si>
  <si>
    <t>दुग्ध पाउडर वितरण</t>
  </si>
  <si>
    <r>
      <rPr>
        <b/>
        <sz val="13"/>
        <color rgb="FF002060"/>
        <rFont val="Cambria"/>
        <family val="1"/>
        <scheme val="major"/>
      </rPr>
      <t xml:space="preserve">           </t>
    </r>
    <r>
      <rPr>
        <b/>
        <u val="double"/>
        <sz val="13"/>
        <color rgb="FF002060"/>
        <rFont val="Cambria"/>
        <family val="1"/>
        <scheme val="major"/>
      </rPr>
      <t>दुग्ध वितरण का दैनिक स्टॉक रजिस्टर एवं दिनांकवार  विवरण पंजिका (कक्षा 1 से 5)</t>
    </r>
  </si>
  <si>
    <r>
      <rPr>
        <b/>
        <sz val="13"/>
        <color rgb="FF002060"/>
        <rFont val="Cambria"/>
        <family val="1"/>
        <scheme val="major"/>
      </rPr>
      <t xml:space="preserve">           </t>
    </r>
    <r>
      <rPr>
        <b/>
        <u val="double"/>
        <sz val="13"/>
        <color rgb="FF002060"/>
        <rFont val="Cambria"/>
        <family val="1"/>
        <scheme val="major"/>
      </rPr>
      <t>दुग्ध वितरण का दैनिक स्टॉक रजिस्टर एवं दिनांकवार  विवरण पंजिका (कक्षा 6 से 8)</t>
    </r>
  </si>
  <si>
    <t xml:space="preserve">प्रतिदिन खर्च </t>
  </si>
  <si>
    <t>दुग्ध व चीनी की प्रतिदिन प्रति विद्यार्थी खपत :- (किग्रा में)</t>
  </si>
  <si>
    <t>खरीद से प्राप्त</t>
  </si>
  <si>
    <t xml:space="preserve">इस माह में खरीद से प्राप्त (किलोग्राम में) </t>
  </si>
  <si>
    <t xml:space="preserve">BY CHEQE </t>
  </si>
  <si>
    <t xml:space="preserve">कुक कम हेल्पर को भुगतान की गयी राशि </t>
  </si>
  <si>
    <t xml:space="preserve">अन्य </t>
  </si>
  <si>
    <t>कुलयोग</t>
  </si>
  <si>
    <t>इस माह के प्रारम्भ में कुल वितीय राशि</t>
  </si>
  <si>
    <t>इस माह में प्राप्त कुल राशि</t>
  </si>
  <si>
    <t xml:space="preserve">बाल गोपाल दुग्ध वितरण योजना के अंतर्गत कुल राशि </t>
  </si>
  <si>
    <t xml:space="preserve">बाल गोपाल दुग्ध योजना के अंतर्गत कुल खर्च राशि </t>
  </si>
  <si>
    <t>इस माह के अन्त में शेष कुल वितीय राशि</t>
  </si>
  <si>
    <t>कुल भुगतान राशि</t>
  </si>
  <si>
    <t>बा. गो. दु. योजना के अंतर्गत कुक-कम हेल्पर की  राशि</t>
  </si>
  <si>
    <t>कुक-कम हेल्पर की राशि</t>
  </si>
  <si>
    <r>
      <t xml:space="preserve">वित्तीय स्थिति
</t>
    </r>
    <r>
      <rPr>
        <b/>
        <sz val="10"/>
        <rFont val="Calibri"/>
        <family val="2"/>
        <scheme val="minor"/>
      </rPr>
      <t>(मुख्यमंत्री बाल गोपाल दुग्ध वितरण योजना)</t>
    </r>
  </si>
  <si>
    <r>
      <rPr>
        <b/>
        <sz val="12"/>
        <color rgb="FF0000CC"/>
        <rFont val="Calibri"/>
        <family val="2"/>
        <scheme val="minor"/>
      </rPr>
      <t xml:space="preserve">जिला / </t>
    </r>
    <r>
      <rPr>
        <b/>
        <sz val="16"/>
        <color rgb="FF0000CC"/>
        <rFont val="Calibri"/>
        <family val="2"/>
        <scheme val="minor"/>
      </rPr>
      <t>District :-</t>
    </r>
  </si>
  <si>
    <t>Pali</t>
  </si>
  <si>
    <t>School Monthly Data For:-</t>
  </si>
  <si>
    <t>1 To 5</t>
  </si>
  <si>
    <t>6 To 8</t>
  </si>
  <si>
    <t>1- माह</t>
  </si>
  <si>
    <t>हेतु भुगतान योग्य राशि का विवरण</t>
  </si>
  <si>
    <t>कक्षा 1 से 5 लाभान्वित विद्यार्थी संख्या</t>
  </si>
  <si>
    <t>कुक कन्वर्जन दर</t>
  </si>
  <si>
    <t>दुग्ध लाभार्थी</t>
  </si>
  <si>
    <t>चीनी दर</t>
  </si>
  <si>
    <t>कक्षा 6 से 8 लाभान्वित विद्यार्थी संख्या</t>
  </si>
  <si>
    <t>कुक कम हेल्पर की संख्या</t>
  </si>
  <si>
    <t>भुगतान योग्य राशि (प्रति कुक)</t>
  </si>
  <si>
    <t>कुक कम हेल्पर की कुल भुगतान राशी (13X14)</t>
  </si>
  <si>
    <t>ईंधन व्यय</t>
  </si>
  <si>
    <t>दूध गर्म करने हेतु मानदेय</t>
  </si>
  <si>
    <t>कार्यालय द्वारा भुगतान योग्य पारित राशि</t>
  </si>
  <si>
    <t>2. खाद्यान्न (मात्रा किलोग्राम में)</t>
  </si>
  <si>
    <t xml:space="preserve">कक्षा </t>
  </si>
  <si>
    <t>सामग्री</t>
  </si>
  <si>
    <t>माह के दौरान व्यय</t>
  </si>
  <si>
    <t>1 से 5</t>
  </si>
  <si>
    <t>6 से 8</t>
  </si>
  <si>
    <t>3. माह के दौरान श्रेणीवार लाभान्वित छात्र/छात्राओं/कुक कम हेल्परों की संख्या</t>
  </si>
  <si>
    <t>माह के दौरान लाभान्वित विद्यार्थी (1 से 5)</t>
  </si>
  <si>
    <t>माह के दौरान लाभान्वित विद्यार्थी (6 से 8)</t>
  </si>
  <si>
    <t>Grand Total</t>
  </si>
  <si>
    <t>नियुक्त कुक कम हेल्पर की श्रेणी</t>
  </si>
  <si>
    <t xml:space="preserve">4. कुक कम हेल्पर की सूचना </t>
  </si>
  <si>
    <t>क्रम संख्या</t>
  </si>
  <si>
    <t>कुक कम हेल्पर का नाम</t>
  </si>
  <si>
    <t>लिंग</t>
  </si>
  <si>
    <t>आधार कार्ड संख्या</t>
  </si>
  <si>
    <t>5. अन्य सूचना</t>
  </si>
  <si>
    <t>6. वित्तीय सूचना</t>
  </si>
  <si>
    <t>माह</t>
  </si>
  <si>
    <t>पूर्व की बकाया अग्रिम राशि</t>
  </si>
  <si>
    <t>कुल अग्रिम राशि</t>
  </si>
  <si>
    <t>कुकिंग कन्वर्जन एवं कुक कम हेल्पर का बकाया भुगतान (माह अंकित करें)</t>
  </si>
  <si>
    <t>में स्वीकृत अग्रिम राशि</t>
  </si>
  <si>
    <t>नोट:- (लाल स्याही में अंकित करें)</t>
  </si>
  <si>
    <t>पेयजल सुविधा एवं वाटर टैंक की अंतिम सफाई की दिनांक</t>
  </si>
  <si>
    <t>चिकित्सा जाँच की दिनांक</t>
  </si>
  <si>
    <t>हस्ताक्षर पोषाहार प्रभारी</t>
  </si>
  <si>
    <t xml:space="preserve">को माह </t>
  </si>
  <si>
    <t>……………………</t>
  </si>
  <si>
    <t>संस्था प्रधान हस्ताक्षर मय मुहर</t>
  </si>
  <si>
    <t>किग्रा गेहूं/चावल उधार लिए (+)/लौटाए गए (-)</t>
  </si>
  <si>
    <t xml:space="preserve">1.  School Details </t>
  </si>
  <si>
    <t>School Dise Code :</t>
  </si>
  <si>
    <t>School Type :</t>
  </si>
  <si>
    <t>State :</t>
  </si>
  <si>
    <t>Village/Ward :</t>
  </si>
  <si>
    <t>MDM Incharge :</t>
  </si>
  <si>
    <t>School Name :</t>
  </si>
  <si>
    <t>Category  :</t>
  </si>
  <si>
    <t>District :</t>
  </si>
  <si>
    <t>Block :</t>
  </si>
  <si>
    <t>MDM Incharge Mobile No. :</t>
  </si>
  <si>
    <t xml:space="preserve"> Head Of Institution Mobile No. : </t>
  </si>
  <si>
    <t>MDM Code :</t>
  </si>
  <si>
    <t>1.  PS, UPS</t>
  </si>
  <si>
    <t>2.  Secondary</t>
  </si>
  <si>
    <t>3.  Sr. Secondary</t>
  </si>
  <si>
    <t>Enrollment</t>
  </si>
  <si>
    <t>योग कॉलम संख्या
 (3+6+9+12+15+16+17)</t>
  </si>
  <si>
    <t>को प्रारम्भिक  शेष</t>
  </si>
  <si>
    <t>W 1-5</t>
  </si>
  <si>
    <t>R 1-5</t>
  </si>
  <si>
    <t>W 6-8</t>
  </si>
  <si>
    <t>R 6-8</t>
  </si>
  <si>
    <t>M 1-5</t>
  </si>
  <si>
    <t>S 1-5</t>
  </si>
  <si>
    <t>M 6-8</t>
  </si>
  <si>
    <t>S 6-8</t>
  </si>
  <si>
    <t xml:space="preserve">से पिछले माह के अंत तक कुल  प्राप्त </t>
  </si>
  <si>
    <t>सप्लायर्स (सरकार) से माह के दौरान प्राप्त</t>
  </si>
  <si>
    <t>अन्य स्त्रोत से उधार लिया व दिया (+/-)</t>
  </si>
  <si>
    <t xml:space="preserve">से पिछले माह के अंत तक कुल  व्यय  </t>
  </si>
  <si>
    <t xml:space="preserve">Amount </t>
  </si>
  <si>
    <t>Aadhar Card No.</t>
  </si>
  <si>
    <t>Boys</t>
  </si>
  <si>
    <t>Girls</t>
  </si>
  <si>
    <t xml:space="preserve">राशि </t>
  </si>
  <si>
    <r>
      <t xml:space="preserve">श्रेणी / </t>
    </r>
    <r>
      <rPr>
        <sz val="11"/>
        <rFont val="Cambria"/>
        <family val="1"/>
        <scheme val="major"/>
      </rPr>
      <t>Gender</t>
    </r>
  </si>
  <si>
    <t>वेतन प्रकार</t>
  </si>
  <si>
    <t>OTHER (OBC, SBC, GEN)</t>
  </si>
  <si>
    <t>SBC</t>
  </si>
  <si>
    <r>
      <t>1. प्रमाणित किया जाता है कि विद्यालय में पोषाहार निर्धारित मेनू के अनुसार वितरित किया जा रहा है, प्रति सप्ताह फल तथा निर्धारित दिवस को दुग्ध का वितरण किया जाता है</t>
    </r>
    <r>
      <rPr>
        <sz val="8"/>
        <color theme="1"/>
        <rFont val="Calibri"/>
        <family val="2"/>
        <scheme val="minor"/>
      </rPr>
      <t>I</t>
    </r>
  </si>
  <si>
    <r>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r>
    <r>
      <rPr>
        <sz val="9"/>
        <color theme="1"/>
        <rFont val="Calibri"/>
        <family val="2"/>
        <scheme val="minor"/>
      </rPr>
      <t>I</t>
    </r>
  </si>
  <si>
    <t>अन्य विद्यालय / जनसहयोग से प्राप्त (+/-)</t>
  </si>
  <si>
    <t>अन्य विद्यालय / जनसहयोग  से उधार लिया / दिया (किग्रा)</t>
  </si>
  <si>
    <t>अन्य विद्यालय / जनसहयोग से उधार लिया / दिया (किग्रा)</t>
  </si>
  <si>
    <t>अन्य विद्यालय / जनसहयोग से उधार लिया / दिया (किग्रा में)</t>
  </si>
  <si>
    <t>माह के दौरान किये गए निरीक्षण (संख्या दर्ज करें)</t>
  </si>
  <si>
    <r>
      <t xml:space="preserve">नोट:-  1.  राशन डीलर के अतिरिक्त किसी अन्य से लिया गया खाद्यान्न लौटने योग्य नहीं होगा </t>
    </r>
    <r>
      <rPr>
        <sz val="9"/>
        <color theme="1"/>
        <rFont val="Calibri"/>
        <family val="2"/>
        <scheme val="minor"/>
      </rPr>
      <t xml:space="preserve">I
          </t>
    </r>
    <r>
      <rPr>
        <sz val="9"/>
        <color theme="1"/>
        <rFont val="Cambria"/>
        <family val="1"/>
        <scheme val="major"/>
      </rPr>
      <t xml:space="preserve">2.  उक्त प्रपत्र के सभी कॉलम की पूर्ति कर प्रतिमाह 5 तारीख तक भिजवाना सुनिश्चित करें </t>
    </r>
    <r>
      <rPr>
        <sz val="9"/>
        <color theme="1"/>
        <rFont val="Calibri"/>
        <family val="2"/>
        <scheme val="minor"/>
      </rPr>
      <t xml:space="preserve">I
          </t>
    </r>
    <r>
      <rPr>
        <sz val="9"/>
        <color theme="1"/>
        <rFont val="Cambria"/>
        <family val="1"/>
        <scheme val="major"/>
      </rPr>
      <t>3.  कक्षा 1 से 5 के लिए चीनी की मात्रा 8.4 ग्राम/विद्यार्थी तथा कक्षा 6 से 8 के लिए 10.2 ग्राम/विद्यार्थी रहेगी</t>
    </r>
    <r>
      <rPr>
        <sz val="9"/>
        <color theme="1"/>
        <rFont val="Calibri"/>
        <family val="2"/>
        <scheme val="minor"/>
      </rPr>
      <t xml:space="preserve"> I</t>
    </r>
  </si>
  <si>
    <r>
      <t xml:space="preserve">5. प्रमाणित किया जाता है कि पोषाहार पकाने एवं वितरण व्यवस्था में गाइडलाइन के तहत पूर्ण सावधानी बरती जा रही है </t>
    </r>
    <r>
      <rPr>
        <sz val="9"/>
        <color theme="1"/>
        <rFont val="Calibri"/>
        <family val="2"/>
        <scheme val="minor"/>
      </rPr>
      <t>I</t>
    </r>
  </si>
  <si>
    <r>
      <t>तक का भुगतान उनके बैंक खाते में कर दिया गया है</t>
    </r>
    <r>
      <rPr>
        <sz val="9"/>
        <color theme="1"/>
        <rFont val="Calibri"/>
        <family val="2"/>
        <scheme val="minor"/>
      </rPr>
      <t xml:space="preserve"> I</t>
    </r>
  </si>
  <si>
    <t>4. प्रमाणित किया जाता है कि विद्यालय में खाद्यान्न उपलब्ध नहीं होने पर डीलर या अन्य स्रोत से</t>
  </si>
  <si>
    <t xml:space="preserve">6. माह के दौरान अन्य विद्यालय/जनसहयोग से खाद्यान्न (यदि जनसहयोग से प्राप्त किया तो मात्रा किग्रा में अंकित करें)     </t>
  </si>
  <si>
    <t xml:space="preserve"> गेहूं  व  चावल</t>
  </si>
  <si>
    <r>
      <t>प्राप्त किये</t>
    </r>
    <r>
      <rPr>
        <sz val="9"/>
        <color theme="1"/>
        <rFont val="Calibri"/>
        <family val="2"/>
        <scheme val="minor"/>
      </rPr>
      <t xml:space="preserve"> I</t>
    </r>
  </si>
  <si>
    <t>7. माह के दौरान उत्सव आदि में भोज के रूप में लाभान्वित छात्र/छात्राओं की संख्या कक्षा 1 से 5</t>
  </si>
  <si>
    <r>
      <t xml:space="preserve">राशि
 </t>
    </r>
    <r>
      <rPr>
        <sz val="9"/>
        <rFont val="Cambria"/>
        <family val="1"/>
        <scheme val="major"/>
      </rPr>
      <t>(1X2)</t>
    </r>
  </si>
  <si>
    <r>
      <t xml:space="preserve">राशि
 </t>
    </r>
    <r>
      <rPr>
        <sz val="9"/>
        <rFont val="Cambria"/>
        <family val="1"/>
        <scheme val="major"/>
      </rPr>
      <t>(4X5)</t>
    </r>
  </si>
  <si>
    <r>
      <t xml:space="preserve">राशि
 </t>
    </r>
    <r>
      <rPr>
        <sz val="9"/>
        <rFont val="Cambria"/>
        <family val="1"/>
        <scheme val="major"/>
      </rPr>
      <t>(7X8)</t>
    </r>
  </si>
  <si>
    <r>
      <t xml:space="preserve">राशि
</t>
    </r>
    <r>
      <rPr>
        <sz val="9"/>
        <rFont val="Cambria"/>
        <family val="1"/>
        <scheme val="major"/>
      </rPr>
      <t>(10X11</t>
    </r>
    <r>
      <rPr>
        <sz val="10"/>
        <rFont val="Cambria"/>
        <family val="1"/>
        <scheme val="major"/>
      </rPr>
      <t>)</t>
    </r>
  </si>
  <si>
    <r>
      <t xml:space="preserve">कुल
</t>
    </r>
    <r>
      <rPr>
        <sz val="10.5"/>
        <rFont val="Cambria"/>
        <family val="1"/>
        <scheme val="major"/>
      </rPr>
      <t xml:space="preserve"> </t>
    </r>
    <r>
      <rPr>
        <sz val="10"/>
        <rFont val="Cambria"/>
        <family val="1"/>
        <scheme val="major"/>
      </rPr>
      <t>(3+4+5+6+7)</t>
    </r>
  </si>
  <si>
    <r>
      <t xml:space="preserve">कुल 
</t>
    </r>
    <r>
      <rPr>
        <sz val="10"/>
        <rFont val="Cambria"/>
        <family val="1"/>
        <scheme val="major"/>
      </rPr>
      <t>(9+10)</t>
    </r>
  </si>
  <si>
    <r>
      <t xml:space="preserve">माह के अंत में शेष
 </t>
    </r>
    <r>
      <rPr>
        <sz val="10"/>
        <rFont val="Cambria"/>
        <family val="1"/>
        <scheme val="major"/>
      </rPr>
      <t>(8-11)</t>
    </r>
  </si>
  <si>
    <t>अधिकारीयों द्वारा निरीक्षण (संख्या लिखें)</t>
  </si>
  <si>
    <t>जनप्रतिनिधियों द्वारा निरीक्षण (संख्या लिखें)</t>
  </si>
  <si>
    <t>S.M.C. सदस्यों द्वारा निरीक्षण (संख्या लिखें)</t>
  </si>
  <si>
    <t>कार्य दिवस
 Actual days MDM served</t>
  </si>
  <si>
    <t>यू -डाइस कोड :-</t>
  </si>
  <si>
    <t>माह का अंतिम शेष :-</t>
  </si>
  <si>
    <t>प्रतिदिन राशन की मात्रा का स्टॉक विवरण</t>
  </si>
  <si>
    <r>
      <t xml:space="preserve">प्रारंभिक शेष 
</t>
    </r>
    <r>
      <rPr>
        <b/>
        <sz val="9"/>
        <rFont val="Calibri"/>
        <family val="2"/>
        <scheme val="minor"/>
      </rPr>
      <t xml:space="preserve"> (खाधान्न की मात्रा किलो ग्राम में)</t>
    </r>
  </si>
  <si>
    <r>
      <t xml:space="preserve">वितरण कर्त्ता / सप्लायर से प्राप्त
</t>
    </r>
    <r>
      <rPr>
        <b/>
        <sz val="9"/>
        <rFont val="Calibri"/>
        <family val="2"/>
        <scheme val="minor"/>
      </rPr>
      <t>(खाद्यान्न किलोग्राम में)</t>
    </r>
    <r>
      <rPr>
        <b/>
        <sz val="9.5"/>
        <rFont val="Calibri"/>
        <family val="2"/>
        <scheme val="minor"/>
      </rPr>
      <t xml:space="preserve"> </t>
    </r>
  </si>
  <si>
    <t xml:space="preserve">माह में कार्य दिवस </t>
  </si>
  <si>
    <t>खाद्यान्न का वार्षिक उपयोगिता प्रमाण - पत्र (समेकित)  (किलोग्राम में)</t>
  </si>
  <si>
    <t>प्रपत्र - 'अ'</t>
  </si>
  <si>
    <t xml:space="preserve">माह </t>
  </si>
  <si>
    <t>क्र.स.</t>
  </si>
  <si>
    <t xml:space="preserve">कक्षा 6 से 8  </t>
  </si>
  <si>
    <r>
      <t>अन्यत्र स्रोत से उधार लिया / दिया (किग्रा)
(</t>
    </r>
    <r>
      <rPr>
        <b/>
        <sz val="8"/>
        <rFont val="Calibri"/>
        <family val="2"/>
        <scheme val="minor"/>
      </rPr>
      <t>उधार देने पर (-) चिन्ह लगाए)</t>
    </r>
  </si>
  <si>
    <r>
      <t>अन्य विद्यालय / जनसहयोग  से उधार लिया / दिया (किग्रा में)
(</t>
    </r>
    <r>
      <rPr>
        <b/>
        <sz val="8"/>
        <rFont val="Calibri"/>
        <family val="2"/>
        <scheme val="minor"/>
      </rPr>
      <t>उधार देने पर (-) चिन्ह लगाए)</t>
    </r>
  </si>
  <si>
    <t xml:space="preserve"> 1 से 5 </t>
  </si>
  <si>
    <t xml:space="preserve"> 6 से 8  </t>
  </si>
  <si>
    <t xml:space="preserve">माह में कुल नामांकन
कक्षा 1 से 8 </t>
  </si>
  <si>
    <t xml:space="preserve">माह में कुल लाभान्वित छात्र / छात्रा
कक्षा 1 से 8 </t>
  </si>
  <si>
    <t xml:space="preserve">महायोग </t>
  </si>
  <si>
    <t xml:space="preserve">हस्ताक्षर पोषाहार प्रभारी </t>
  </si>
  <si>
    <t xml:space="preserve">हस्ताक्षर संस्था प्रधान </t>
  </si>
  <si>
    <t>माह के दौरान उपयोग</t>
  </si>
  <si>
    <t>प्रपत्र - 'ब'</t>
  </si>
  <si>
    <t>कुकिंग कन्वर्जन राशि</t>
  </si>
  <si>
    <t xml:space="preserve">कार्यालय से प्राप्त राशि </t>
  </si>
  <si>
    <t xml:space="preserve">माह में व्यय राशि </t>
  </si>
  <si>
    <t xml:space="preserve">अंतिम शेष  </t>
  </si>
  <si>
    <t>प्रपत्र - 'स'</t>
  </si>
  <si>
    <t>राशि  उपयोगिता प्रमाण - पत्र (समेकित)  (रुपयों में)</t>
  </si>
  <si>
    <t xml:space="preserve">(प्रतिवर्ष अप्रैल में सत्र चेंज करें) </t>
  </si>
  <si>
    <t xml:space="preserve">प्रत्येक माह की रिपोर्ट के लिए महिना सेलेक्ट करें </t>
  </si>
  <si>
    <t>U-DISE Code :-</t>
  </si>
  <si>
    <t xml:space="preserve">पाउडर मात्रा :- </t>
  </si>
  <si>
    <t xml:space="preserve">तैयार दुग्ध मात्रा  :- </t>
  </si>
  <si>
    <t>चीनी मात्रा :-</t>
  </si>
  <si>
    <r>
      <rPr>
        <b/>
        <u val="double"/>
        <sz val="14"/>
        <color rgb="FFCC00CC"/>
        <rFont val="Calibri"/>
        <family val="2"/>
        <scheme val="minor"/>
      </rPr>
      <t>सत्र</t>
    </r>
    <r>
      <rPr>
        <b/>
        <sz val="14"/>
        <color rgb="FFCC00CC"/>
        <rFont val="Calibri"/>
        <family val="2"/>
        <scheme val="minor"/>
      </rPr>
      <t xml:space="preserve"> :-   </t>
    </r>
  </si>
  <si>
    <r>
      <t xml:space="preserve">माह </t>
    </r>
    <r>
      <rPr>
        <b/>
        <sz val="14"/>
        <color rgb="FFCC00FF"/>
        <rFont val="Calibri"/>
        <family val="2"/>
        <scheme val="minor"/>
      </rPr>
      <t xml:space="preserve">:- </t>
    </r>
  </si>
  <si>
    <t>Milk Stock-Register &amp; UC</t>
  </si>
  <si>
    <t>Milk Distribution Register</t>
  </si>
  <si>
    <t>Password Of MDM Sheet  :-             MDM#2023</t>
  </si>
  <si>
    <t xml:space="preserve">एम डी एम (पोषाहार)  का वार्षिक एक्सेल प्रोग्राम </t>
  </si>
  <si>
    <t>पोषाहार से सम्बंधित सभी प्रकार के प्रपत्र को तैयार करने का एक्सेल सॉफ्टवेयर</t>
  </si>
  <si>
    <t>सर्व प्रथम आप मास्टर शीट पर जो सफ़ेद कलर की सेल है , उसमे आवश्यकतानुसार डाटा एंट्री फिल करे I सामान्य जानकारी के साथ माह  और कुक कम हेल्पर की डिटेल फिल करे I  अन्य जानकारी फिल करें I</t>
  </si>
  <si>
    <r>
      <t xml:space="preserve">दूसरे नंबर पर शीट  </t>
    </r>
    <r>
      <rPr>
        <b/>
        <sz val="14"/>
        <color rgb="FF7030A0"/>
        <rFont val="Calibri"/>
        <family val="2"/>
        <scheme val="minor"/>
      </rPr>
      <t>attendence Diary</t>
    </r>
    <r>
      <rPr>
        <b/>
        <sz val="11"/>
        <color rgb="FF7030A0"/>
        <rFont val="Calibri"/>
        <family val="2"/>
        <scheme val="minor"/>
      </rPr>
      <t xml:space="preserve"> है , इसके अंतर्गत बाकि सब ऑटो जनरेट है केवल नामांकित व लाभान्वित विद्यार्थियों की सूचना भरनी है , दिनांक और वार सब स्वतः आ जायेंगे I</t>
    </r>
  </si>
  <si>
    <t>इसके बाद ओपनिंग बैलेंस में माहवार डिटेल फिल करेI अप्रैल माह का प्रारम्भिक शेष सही लिखेI यह पिछले सत्र का अंतिम शेष है I पूर्व की जीतनी भी डमी एंट्री है उसको पहले क्लियर करे तथा फिर आपके विद्यालय की डाटा एंट्री करे I</t>
  </si>
  <si>
    <t>बाद में प्राथमिक कक्षा और उच्च प्राथमिक कक्षा की अलग अलग बैलेंस शीट है I इस शीट में सभी एंट्रिया स्वतः आयेगी I आपको जिस माह की सूचना चाहिए , वह माह मास्टर शीट पर सलेक्ट बटन से सलेक्ट करे I पूरी डाक उसी माह की तैयार होगी I</t>
  </si>
  <si>
    <t>बाकि शेष शीट्स केवल रिपोर्ट्स है , जो स्वतः तैयार होगी , उक्त डाक आगे ऑफिस में भेजने व कार्यालय में संधारण करने में काम आयेगी I अधिक जानकारी के लिए निचे दिए गए यू ट्यूब विडियो के लिंक पर क्लिक करके विडियो जरुर देखेंI</t>
  </si>
  <si>
    <t>सीबीईओ कार्यालय का नाम :-</t>
  </si>
  <si>
    <t>CBEO Raipur</t>
  </si>
  <si>
    <t>सीबीईओ कार्यालय का नाम  :-</t>
  </si>
  <si>
    <t>यदि मीनू के अनुसार खाद्यान्न उपलब्ध न हो तो, उपलब्ध खाद्यान्न को डाउन लिस्ट में से सलेक्ट करें</t>
  </si>
  <si>
    <t>किलोग्राम</t>
  </si>
  <si>
    <t>( प्रति विद्यार्थी )</t>
  </si>
  <si>
    <t xml:space="preserve"> मात्रा @
Roundup</t>
  </si>
  <si>
    <t>ह. पोषाहार प्रभारी</t>
  </si>
  <si>
    <t xml:space="preserve">ह. संस्था प्रधान </t>
  </si>
  <si>
    <t>राशन सामग्री की अनुमानित दर स्थानीय भाव के अनुसार पीले कलर की सेल में चेंज कर सकते हैं I</t>
  </si>
  <si>
    <t>मद</t>
  </si>
  <si>
    <t xml:space="preserve">01 अप्रैल </t>
  </si>
  <si>
    <t>का प्रारम्भिक शेष</t>
  </si>
  <si>
    <t xml:space="preserve">योग </t>
  </si>
  <si>
    <t xml:space="preserve">कुकिंग </t>
  </si>
  <si>
    <t>कुक एमडीएम</t>
  </si>
  <si>
    <t xml:space="preserve">गैस सिलेंडर रिफलिंग </t>
  </si>
  <si>
    <t xml:space="preserve">गैस भट्टी / बड़े बर्तन </t>
  </si>
  <si>
    <t xml:space="preserve">गिलास राशि </t>
  </si>
  <si>
    <t xml:space="preserve">दुग्ध गर्म हेतु हेल्पर </t>
  </si>
  <si>
    <t xml:space="preserve">गैस कनेक्शन </t>
  </si>
  <si>
    <t>एमएमई</t>
  </si>
  <si>
    <t xml:space="preserve">अन्नाज </t>
  </si>
  <si>
    <t xml:space="preserve">गेहूँ </t>
  </si>
  <si>
    <t xml:space="preserve">खाद्यान्न क्विन्टल में </t>
  </si>
  <si>
    <t xml:space="preserve">दुग्ध पाउडर विवरण किग्रा. में </t>
  </si>
  <si>
    <t xml:space="preserve">दुग्ध पाउडर </t>
  </si>
  <si>
    <t xml:space="preserve">                 प्रमाणित किया जाता है कि उक्त उपयोगिता प्रमाण-पत्र में दर्ज की गई सूचनाएं सही है , जिसकी पूर्णता जाँच / मिलान मेरे द्वारा कर लिया गया है , जो कि पूर्ण रूप से सही है I</t>
  </si>
  <si>
    <t>UPDATE On
21-06-2023</t>
  </si>
  <si>
    <t>July-2023</t>
  </si>
  <si>
    <t>Go to Attendance Sheet</t>
  </si>
  <si>
    <t>Go to Opening Balance Sheet</t>
  </si>
  <si>
    <t>Go to Yearly Report Sheet</t>
  </si>
  <si>
    <t>Go to MDM Monthly Dak</t>
  </si>
  <si>
    <t>Go to MPR Report Sheet</t>
  </si>
  <si>
    <t>You tube Video Link</t>
  </si>
  <si>
    <t>Go to Auto Bill Generate Sheet</t>
  </si>
  <si>
    <t>Bank Name :</t>
  </si>
  <si>
    <t>IFSC Code  &amp;  A/C. No. :</t>
  </si>
  <si>
    <t>https://youtu.be/JE6O_CADiI4</t>
  </si>
</sst>
</file>

<file path=xl/styles.xml><?xml version="1.0" encoding="utf-8"?>
<styleSheet xmlns="http://schemas.openxmlformats.org/spreadsheetml/2006/main">
  <numFmts count="20">
    <numFmt numFmtId="164" formatCode="[$-409]mmmm/yy;@"/>
    <numFmt numFmtId="165" formatCode="dd/mm/yyyy"/>
    <numFmt numFmtId="166" formatCode="[$-409]dd\-mmm\-yy;@"/>
    <numFmt numFmtId="167" formatCode="0.000"/>
    <numFmt numFmtId="168" formatCode="mmm/yyyy"/>
    <numFmt numFmtId="169" formatCode="[$-409]d/mmm/yyyy;@"/>
    <numFmt numFmtId="170" formatCode="[$-409]mmm/yy;@"/>
    <numFmt numFmtId="171" formatCode="0."/>
    <numFmt numFmtId="172" formatCode="0.000\ &quot;Kg.&quot;"/>
    <numFmt numFmtId="173" formatCode="0.0000\ &quot;Kg.&quot;"/>
    <numFmt numFmtId="174" formatCode="&quot;0&quot;0"/>
    <numFmt numFmtId="175" formatCode="[$₹-4009]\ #,##0.00"/>
    <numFmt numFmtId="176" formatCode="&quot;₹&quot;\ #,##0"/>
    <numFmt numFmtId="177" formatCode="&quot;₹&quot;\ #,##0.000"/>
    <numFmt numFmtId="178" formatCode="[$₹-4009]\ #,##0"/>
    <numFmt numFmtId="179" formatCode="&quot;₹&quot;\ #,##0.00"/>
    <numFmt numFmtId="180" formatCode="0000\ 0000\ 0000\ "/>
    <numFmt numFmtId="181" formatCode="0\ &quot;Kg.&quot;"/>
    <numFmt numFmtId="182" formatCode="0.0"/>
    <numFmt numFmtId="183" formatCode="0\ &quot;ml&quot;"/>
  </numFmts>
  <fonts count="269">
    <font>
      <sz val="11"/>
      <color theme="1"/>
      <name val="Calibri"/>
      <family val="2"/>
      <scheme val="minor"/>
    </font>
    <font>
      <sz val="11"/>
      <color rgb="FFFF0000"/>
      <name val="Calibri"/>
      <family val="2"/>
      <scheme val="minor"/>
    </font>
    <font>
      <b/>
      <sz val="11"/>
      <color theme="1"/>
      <name val="Calibri"/>
      <family val="2"/>
      <scheme val="minor"/>
    </font>
    <font>
      <b/>
      <sz val="14"/>
      <color rgb="FF0000CC"/>
      <name val="Calibri"/>
      <family val="2"/>
      <scheme val="minor"/>
    </font>
    <font>
      <b/>
      <sz val="11"/>
      <color rgb="FF7030A0"/>
      <name val="Calibri"/>
      <family val="2"/>
      <scheme val="minor"/>
    </font>
    <font>
      <b/>
      <sz val="14"/>
      <color rgb="FF7030A0"/>
      <name val="Calibri"/>
      <family val="2"/>
      <scheme val="minor"/>
    </font>
    <font>
      <b/>
      <sz val="11"/>
      <color rgb="FFCC00CC"/>
      <name val="Calibri"/>
      <family val="2"/>
      <scheme val="minor"/>
    </font>
    <font>
      <b/>
      <sz val="11"/>
      <color theme="5" tint="-0.499984740745262"/>
      <name val="Calibri"/>
      <family val="2"/>
      <scheme val="minor"/>
    </font>
    <font>
      <b/>
      <sz val="11"/>
      <color rgb="FF0000CC"/>
      <name val="Calibri"/>
      <family val="2"/>
      <scheme val="minor"/>
    </font>
    <font>
      <b/>
      <sz val="11"/>
      <color rgb="FFFF0000"/>
      <name val="Calibri"/>
      <family val="2"/>
      <scheme val="minor"/>
    </font>
    <font>
      <b/>
      <sz val="14"/>
      <color theme="1"/>
      <name val="Calibri"/>
      <family val="2"/>
      <scheme val="minor"/>
    </font>
    <font>
      <b/>
      <sz val="12"/>
      <color rgb="FF0000CC"/>
      <name val="Calibri"/>
      <family val="2"/>
      <scheme val="minor"/>
    </font>
    <font>
      <b/>
      <sz val="12"/>
      <color rgb="FF006600"/>
      <name val="Calibri"/>
      <family val="2"/>
      <scheme val="minor"/>
    </font>
    <font>
      <b/>
      <sz val="12"/>
      <color rgb="FFCC00CC"/>
      <name val="Calibri"/>
      <family val="2"/>
      <scheme val="minor"/>
    </font>
    <font>
      <u/>
      <sz val="10"/>
      <color indexed="12"/>
      <name val="Arial"/>
      <family val="2"/>
    </font>
    <font>
      <b/>
      <u/>
      <sz val="14"/>
      <color rgb="FF0000CC"/>
      <name val="Calibri"/>
      <family val="2"/>
    </font>
    <font>
      <b/>
      <i/>
      <u/>
      <sz val="20"/>
      <color theme="0"/>
      <name val="Kruti Dev 010"/>
    </font>
    <font>
      <sz val="10"/>
      <name val="Arial"/>
      <family val="2"/>
    </font>
    <font>
      <b/>
      <sz val="16"/>
      <color rgb="FF0070C0"/>
      <name val="Kruti Dev 010"/>
    </font>
    <font>
      <sz val="11"/>
      <name val="Calibri"/>
      <family val="2"/>
    </font>
    <font>
      <b/>
      <sz val="14"/>
      <color rgb="FF0C0C0C"/>
      <name val="Calibri"/>
      <family val="2"/>
      <scheme val="minor"/>
    </font>
    <font>
      <b/>
      <sz val="16"/>
      <color rgb="FF0070C0"/>
      <name val="Calibri"/>
      <family val="2"/>
      <scheme val="minor"/>
    </font>
    <font>
      <sz val="22"/>
      <color rgb="FF00B050"/>
      <name val="Kruti Dev 010"/>
    </font>
    <font>
      <b/>
      <sz val="14"/>
      <color theme="1"/>
      <name val="Kruti Dev 010"/>
    </font>
    <font>
      <b/>
      <sz val="12"/>
      <color rgb="FF0C0C0C"/>
      <name val="Calibri"/>
      <family val="2"/>
      <scheme val="minor"/>
    </font>
    <font>
      <b/>
      <sz val="12"/>
      <color rgb="FF0070C0"/>
      <name val="Calibri"/>
      <family val="2"/>
      <scheme val="minor"/>
    </font>
    <font>
      <b/>
      <sz val="16"/>
      <name val="Calibri"/>
      <family val="2"/>
      <scheme val="minor"/>
    </font>
    <font>
      <sz val="14"/>
      <color rgb="FFFF0000"/>
      <name val="Calibri"/>
      <family val="2"/>
      <scheme val="minor"/>
    </font>
    <font>
      <b/>
      <sz val="16"/>
      <color rgb="FF0F253F"/>
      <name val="Calibri"/>
      <family val="2"/>
      <scheme val="minor"/>
    </font>
    <font>
      <b/>
      <sz val="11"/>
      <color rgb="FF0C0C0C"/>
      <name val="Arial"/>
      <family val="2"/>
    </font>
    <font>
      <b/>
      <sz val="16"/>
      <color rgb="FFFF0000"/>
      <name val="Calibri"/>
      <family val="2"/>
      <scheme val="minor"/>
    </font>
    <font>
      <b/>
      <sz val="18"/>
      <color rgb="FFFF0000"/>
      <name val="Calibri"/>
      <family val="2"/>
      <scheme val="minor"/>
    </font>
    <font>
      <b/>
      <sz val="14"/>
      <color rgb="FF002060"/>
      <name val="Calibri"/>
      <family val="2"/>
      <scheme val="minor"/>
    </font>
    <font>
      <b/>
      <sz val="14"/>
      <color rgb="FFCC00CC"/>
      <name val="Calibri"/>
      <family val="2"/>
      <scheme val="minor"/>
    </font>
    <font>
      <b/>
      <sz val="13"/>
      <color rgb="FF0C0C0C"/>
      <name val="Calibri"/>
      <family val="2"/>
      <scheme val="minor"/>
    </font>
    <font>
      <sz val="11"/>
      <color theme="1"/>
      <name val="Kruti Dev 010"/>
    </font>
    <font>
      <sz val="11"/>
      <name val="Arial"/>
      <family val="2"/>
    </font>
    <font>
      <b/>
      <i/>
      <sz val="14"/>
      <color rgb="FF0000CC"/>
      <name val="Calibri"/>
      <family val="2"/>
      <scheme val="minor"/>
    </font>
    <font>
      <b/>
      <sz val="16"/>
      <color rgb="FF0000CC"/>
      <name val="Calibri"/>
      <family val="2"/>
      <scheme val="minor"/>
    </font>
    <font>
      <b/>
      <sz val="14"/>
      <color rgb="FF0000CC"/>
      <name val="Arial"/>
      <family val="2"/>
    </font>
    <font>
      <b/>
      <sz val="12"/>
      <color rgb="FFCC00FF"/>
      <name val="Calibri"/>
      <family val="2"/>
      <scheme val="minor"/>
    </font>
    <font>
      <b/>
      <sz val="12"/>
      <color rgb="FF000099"/>
      <name val="Calibri"/>
      <family val="2"/>
      <scheme val="minor"/>
    </font>
    <font>
      <b/>
      <sz val="14"/>
      <color rgb="FF000099"/>
      <name val="Calibri"/>
      <family val="2"/>
      <scheme val="minor"/>
    </font>
    <font>
      <b/>
      <sz val="18"/>
      <color rgb="FFFF0000"/>
      <name val="Kruti Dev 010"/>
    </font>
    <font>
      <b/>
      <sz val="16"/>
      <name val="Kruti Dev 010"/>
    </font>
    <font>
      <b/>
      <sz val="14"/>
      <name val="Kruti Dev 010"/>
    </font>
    <font>
      <b/>
      <sz val="12"/>
      <name val="Kruti Dev 010"/>
    </font>
    <font>
      <b/>
      <sz val="14"/>
      <name val="Calibri"/>
      <family val="2"/>
      <scheme val="minor"/>
    </font>
    <font>
      <b/>
      <sz val="12"/>
      <name val="Calibri"/>
      <family val="2"/>
      <scheme val="minor"/>
    </font>
    <font>
      <b/>
      <sz val="13"/>
      <name val="Calibri"/>
      <family val="2"/>
      <scheme val="minor"/>
    </font>
    <font>
      <b/>
      <sz val="14"/>
      <color rgb="FFFF0000"/>
      <name val="Calibri"/>
      <family val="2"/>
      <scheme val="minor"/>
    </font>
    <font>
      <b/>
      <sz val="11"/>
      <color theme="1"/>
      <name val="Kruti Dev 010"/>
    </font>
    <font>
      <b/>
      <i/>
      <sz val="14"/>
      <color rgb="FFFFFF00"/>
      <name val="Calibri"/>
      <family val="2"/>
      <scheme val="minor"/>
    </font>
    <font>
      <b/>
      <sz val="16"/>
      <color theme="1"/>
      <name val="Calibri"/>
      <family val="2"/>
      <scheme val="minor"/>
    </font>
    <font>
      <sz val="11"/>
      <name val="Calibri"/>
      <family val="2"/>
      <scheme val="minor"/>
    </font>
    <font>
      <sz val="12"/>
      <name val="Calibri"/>
      <family val="2"/>
      <scheme val="minor"/>
    </font>
    <font>
      <sz val="12"/>
      <color theme="1"/>
      <name val="Calibri"/>
      <family val="2"/>
      <scheme val="minor"/>
    </font>
    <font>
      <b/>
      <sz val="12"/>
      <color theme="1"/>
      <name val="Calibri"/>
      <family val="2"/>
      <scheme val="minor"/>
    </font>
    <font>
      <sz val="14"/>
      <name val="Kruti Dev 010"/>
    </font>
    <font>
      <b/>
      <sz val="14"/>
      <color theme="6" tint="0.79998168889431442"/>
      <name val="Calibri"/>
      <family val="2"/>
      <scheme val="minor"/>
    </font>
    <font>
      <b/>
      <sz val="12"/>
      <name val="Arial"/>
      <family val="2"/>
    </font>
    <font>
      <b/>
      <sz val="10"/>
      <name val="Arial"/>
      <family val="2"/>
    </font>
    <font>
      <b/>
      <sz val="12"/>
      <color rgb="FFFF0000"/>
      <name val="Calibri"/>
      <family val="2"/>
      <scheme val="minor"/>
    </font>
    <font>
      <b/>
      <sz val="12"/>
      <name val="Times New Roman"/>
      <family val="1"/>
    </font>
    <font>
      <b/>
      <sz val="10"/>
      <color indexed="60"/>
      <name val="Arial"/>
      <family val="2"/>
    </font>
    <font>
      <b/>
      <sz val="11"/>
      <name val="Kruti Dev 010"/>
    </font>
    <font>
      <sz val="14"/>
      <color rgb="FF002060"/>
      <name val="Kruti Dev 010"/>
    </font>
    <font>
      <b/>
      <u/>
      <sz val="14"/>
      <color rgb="FFCC00CC"/>
      <name val="Calibri"/>
      <family val="2"/>
      <scheme val="minor"/>
    </font>
    <font>
      <b/>
      <sz val="14"/>
      <name val="Arial"/>
      <family val="2"/>
    </font>
    <font>
      <sz val="11"/>
      <color rgb="FF002060"/>
      <name val="Calibri"/>
      <family val="2"/>
      <scheme val="minor"/>
    </font>
    <font>
      <sz val="14"/>
      <name val="Arial"/>
      <family val="2"/>
    </font>
    <font>
      <b/>
      <sz val="14"/>
      <color indexed="81"/>
      <name val="Calibri"/>
      <family val="2"/>
      <scheme val="minor"/>
    </font>
    <font>
      <sz val="14"/>
      <color indexed="81"/>
      <name val="Kruti Dev 010"/>
    </font>
    <font>
      <b/>
      <sz val="10"/>
      <color rgb="FFCC00CC"/>
      <name val="Calibri"/>
      <family val="2"/>
      <scheme val="minor"/>
    </font>
    <font>
      <b/>
      <sz val="13"/>
      <color rgb="FF0000CC"/>
      <name val="Calibri"/>
      <family val="2"/>
      <scheme val="minor"/>
    </font>
    <font>
      <b/>
      <sz val="13"/>
      <color rgb="FFCC00FF"/>
      <name val="Calibri"/>
      <family val="2"/>
      <scheme val="minor"/>
    </font>
    <font>
      <sz val="11"/>
      <color theme="8" tint="0.39997558519241921"/>
      <name val="Calibri"/>
      <family val="2"/>
      <scheme val="minor"/>
    </font>
    <font>
      <sz val="14"/>
      <name val="Calibri"/>
      <family val="2"/>
      <scheme val="minor"/>
    </font>
    <font>
      <b/>
      <u/>
      <sz val="14"/>
      <color rgb="FF0000CC"/>
      <name val="Calibri"/>
      <family val="2"/>
      <scheme val="minor"/>
    </font>
    <font>
      <b/>
      <sz val="13"/>
      <color rgb="FFFF0000"/>
      <name val="Calibri"/>
      <family val="2"/>
      <scheme val="minor"/>
    </font>
    <font>
      <b/>
      <u/>
      <sz val="12"/>
      <name val="Calibri"/>
      <family val="2"/>
      <scheme val="minor"/>
    </font>
    <font>
      <sz val="14"/>
      <name val="Comic Sans MS"/>
      <family val="4"/>
    </font>
    <font>
      <sz val="20"/>
      <color theme="0"/>
      <name val="Forte"/>
      <family val="4"/>
    </font>
    <font>
      <b/>
      <sz val="22"/>
      <color rgb="FFFFFF00"/>
      <name val="Bookman Old Style"/>
      <family val="1"/>
    </font>
    <font>
      <b/>
      <sz val="24"/>
      <color rgb="FFFFFF00"/>
      <name val="Bookman Old Style"/>
      <family val="1"/>
    </font>
    <font>
      <sz val="11"/>
      <color theme="1"/>
      <name val="Bookman Old Style"/>
      <family val="1"/>
    </font>
    <font>
      <sz val="14"/>
      <color theme="0"/>
      <name val="Comic Sans MS"/>
      <family val="4"/>
    </font>
    <font>
      <b/>
      <sz val="11"/>
      <name val="Comic Sans MS"/>
      <family val="4"/>
    </font>
    <font>
      <sz val="10"/>
      <name val="Comic Sans MS"/>
      <family val="4"/>
    </font>
    <font>
      <b/>
      <sz val="8"/>
      <name val="Comic Sans MS"/>
      <family val="4"/>
    </font>
    <font>
      <b/>
      <sz val="10"/>
      <name val="Comic Sans MS"/>
      <family val="4"/>
    </font>
    <font>
      <sz val="11"/>
      <name val="Comic Sans MS"/>
      <family val="4"/>
    </font>
    <font>
      <sz val="10"/>
      <color theme="1"/>
      <name val="Calibri"/>
      <family val="2"/>
      <scheme val="minor"/>
    </font>
    <font>
      <b/>
      <sz val="8"/>
      <color rgb="FFFF0000"/>
      <name val="Comic Sans MS"/>
      <family val="4"/>
    </font>
    <font>
      <sz val="8"/>
      <name val="Comic Sans MS"/>
      <family val="4"/>
    </font>
    <font>
      <b/>
      <sz val="12"/>
      <name val="Comic Sans MS"/>
      <family val="4"/>
    </font>
    <font>
      <b/>
      <sz val="9"/>
      <color rgb="FFFF0000"/>
      <name val="Comic Sans MS"/>
      <family val="4"/>
    </font>
    <font>
      <b/>
      <sz val="9"/>
      <name val="Comic Sans MS"/>
      <family val="4"/>
    </font>
    <font>
      <sz val="12"/>
      <name val="Comic Sans MS"/>
      <family val="4"/>
    </font>
    <font>
      <sz val="10"/>
      <name val="Calibri"/>
      <family val="2"/>
      <scheme val="minor"/>
    </font>
    <font>
      <b/>
      <sz val="10"/>
      <name val="Calibri"/>
      <family val="2"/>
      <scheme val="minor"/>
    </font>
    <font>
      <b/>
      <sz val="10.5"/>
      <name val="Kruti Dev 010"/>
    </font>
    <font>
      <b/>
      <sz val="11"/>
      <name val="Calibri"/>
      <family val="2"/>
      <scheme val="minor"/>
    </font>
    <font>
      <b/>
      <sz val="9"/>
      <name val="Calibri"/>
      <family val="2"/>
      <scheme val="minor"/>
    </font>
    <font>
      <sz val="9"/>
      <name val="Calibri"/>
      <family val="2"/>
      <scheme val="minor"/>
    </font>
    <font>
      <b/>
      <sz val="6"/>
      <name val="Calibri"/>
      <family val="2"/>
      <scheme val="minor"/>
    </font>
    <font>
      <b/>
      <sz val="14"/>
      <name val="Calibri"/>
      <family val="2"/>
    </font>
    <font>
      <sz val="12"/>
      <name val="Arial"/>
      <family val="2"/>
    </font>
    <font>
      <b/>
      <sz val="11"/>
      <name val="Arial"/>
      <family val="2"/>
    </font>
    <font>
      <b/>
      <sz val="11"/>
      <name val="Calibri"/>
      <family val="2"/>
    </font>
    <font>
      <sz val="8"/>
      <name val="Calibri"/>
      <family val="2"/>
      <scheme val="minor"/>
    </font>
    <font>
      <i/>
      <sz val="11"/>
      <name val="Calibri"/>
      <family val="2"/>
      <scheme val="minor"/>
    </font>
    <font>
      <i/>
      <sz val="12"/>
      <name val="Calibri"/>
      <family val="2"/>
    </font>
    <font>
      <sz val="12"/>
      <name val="Calibri"/>
      <family val="2"/>
    </font>
    <font>
      <b/>
      <sz val="11"/>
      <name val="Cambria"/>
      <family val="1"/>
      <scheme val="major"/>
    </font>
    <font>
      <b/>
      <sz val="13"/>
      <name val="Calibri"/>
      <family val="2"/>
    </font>
    <font>
      <sz val="14"/>
      <color theme="1"/>
      <name val="Kruti Dev 010"/>
    </font>
    <font>
      <sz val="16"/>
      <color theme="1"/>
      <name val="Kruti Dev 010"/>
    </font>
    <font>
      <b/>
      <sz val="12"/>
      <color theme="1"/>
      <name val="Wingdings"/>
      <charset val="2"/>
    </font>
    <font>
      <b/>
      <u/>
      <sz val="12"/>
      <color theme="1"/>
      <name val="Calibri"/>
      <family val="2"/>
      <scheme val="minor"/>
    </font>
    <font>
      <sz val="9"/>
      <color theme="1"/>
      <name val="Calibri"/>
      <family val="2"/>
      <scheme val="minor"/>
    </font>
    <font>
      <sz val="8"/>
      <color theme="1"/>
      <name val="Calibri"/>
      <family val="2"/>
      <scheme val="minor"/>
    </font>
    <font>
      <b/>
      <u/>
      <sz val="11"/>
      <color theme="1"/>
      <name val="Calibri"/>
      <family val="2"/>
      <scheme val="minor"/>
    </font>
    <font>
      <sz val="14"/>
      <color rgb="FFFF0000"/>
      <name val="Kruti Dev 010"/>
    </font>
    <font>
      <sz val="11"/>
      <color theme="2" tint="-9.9978637043366805E-2"/>
      <name val="Calibri"/>
      <family val="2"/>
      <scheme val="minor"/>
    </font>
    <font>
      <sz val="12"/>
      <color indexed="81"/>
      <name val="Kruti Dev 010"/>
    </font>
    <font>
      <b/>
      <sz val="10.5"/>
      <name val="Calibri"/>
      <family val="2"/>
      <scheme val="minor"/>
    </font>
    <font>
      <sz val="14"/>
      <color indexed="81"/>
      <name val="Calibri"/>
      <family val="2"/>
      <scheme val="minor"/>
    </font>
    <font>
      <sz val="12"/>
      <color indexed="81"/>
      <name val="Calibri"/>
      <family val="2"/>
      <scheme val="minor"/>
    </font>
    <font>
      <b/>
      <sz val="18"/>
      <color theme="1"/>
      <name val="Kruti Dev 010"/>
    </font>
    <font>
      <b/>
      <u val="double"/>
      <sz val="12"/>
      <color rgb="FF7030A0"/>
      <name val="Calibri"/>
      <family val="2"/>
      <scheme val="minor"/>
    </font>
    <font>
      <b/>
      <u/>
      <sz val="14"/>
      <color theme="1"/>
      <name val="Calibri"/>
      <family val="2"/>
      <scheme val="minor"/>
    </font>
    <font>
      <sz val="12"/>
      <color rgb="FF0000CC"/>
      <name val="Calibri"/>
      <family val="2"/>
      <scheme val="minor"/>
    </font>
    <font>
      <b/>
      <sz val="11"/>
      <color rgb="FF000099"/>
      <name val="Calibri"/>
      <family val="2"/>
      <scheme val="minor"/>
    </font>
    <font>
      <b/>
      <sz val="11"/>
      <color rgb="FFFF00FF"/>
      <name val="Calibri"/>
      <family val="2"/>
      <scheme val="minor"/>
    </font>
    <font>
      <b/>
      <sz val="13"/>
      <color theme="1"/>
      <name val="Calibri"/>
      <family val="2"/>
      <scheme val="minor"/>
    </font>
    <font>
      <b/>
      <sz val="10"/>
      <color theme="9" tint="-0.499984740745262"/>
      <name val="Kruti Dev 010"/>
    </font>
    <font>
      <b/>
      <sz val="12"/>
      <color rgb="FFC00000"/>
      <name val="Calibri"/>
      <family val="2"/>
      <scheme val="minor"/>
    </font>
    <font>
      <b/>
      <u val="double"/>
      <sz val="11"/>
      <color rgb="FF0000CC"/>
      <name val="Calibri"/>
      <family val="2"/>
      <scheme val="minor"/>
    </font>
    <font>
      <b/>
      <sz val="11"/>
      <color rgb="FF0000CC"/>
      <name val="Kruti Dev 010"/>
    </font>
    <font>
      <b/>
      <sz val="11"/>
      <color rgb="FF660033"/>
      <name val="Calibri"/>
      <family val="2"/>
      <scheme val="minor"/>
    </font>
    <font>
      <b/>
      <sz val="10"/>
      <color rgb="FF660033"/>
      <name val="Calibri"/>
      <family val="2"/>
      <scheme val="minor"/>
    </font>
    <font>
      <b/>
      <sz val="10"/>
      <color rgb="FF000099"/>
      <name val="Calibri"/>
      <family val="2"/>
      <scheme val="minor"/>
    </font>
    <font>
      <b/>
      <sz val="12"/>
      <color rgb="FFFF00FF"/>
      <name val="Calibri"/>
      <family val="2"/>
      <scheme val="minor"/>
    </font>
    <font>
      <b/>
      <sz val="10"/>
      <color theme="1"/>
      <name val="Calibri"/>
      <family val="2"/>
      <scheme val="minor"/>
    </font>
    <font>
      <b/>
      <sz val="10"/>
      <color rgb="FFC00000"/>
      <name val="Calibri"/>
      <family val="2"/>
      <scheme val="minor"/>
    </font>
    <font>
      <b/>
      <sz val="13"/>
      <color rgb="FFCC00CC"/>
      <name val="Calibri"/>
      <family val="2"/>
      <scheme val="minor"/>
    </font>
    <font>
      <b/>
      <sz val="14"/>
      <color theme="1"/>
      <name val="Cambria"/>
      <family val="1"/>
      <scheme val="major"/>
    </font>
    <font>
      <b/>
      <i/>
      <sz val="13"/>
      <color rgb="FFCC00FF"/>
      <name val="Calibri"/>
      <family val="2"/>
      <scheme val="minor"/>
    </font>
    <font>
      <b/>
      <sz val="16"/>
      <color rgb="FF780A51"/>
      <name val="Calibri"/>
      <family val="2"/>
      <scheme val="minor"/>
    </font>
    <font>
      <b/>
      <i/>
      <sz val="20"/>
      <color theme="0"/>
      <name val="Kruti Dev 010"/>
    </font>
    <font>
      <b/>
      <u/>
      <sz val="20"/>
      <color rgb="FF002060"/>
      <name val="Kruti Dev 010"/>
    </font>
    <font>
      <b/>
      <sz val="20"/>
      <color theme="0"/>
      <name val="Arial"/>
      <family val="2"/>
    </font>
    <font>
      <b/>
      <sz val="14"/>
      <color theme="0"/>
      <name val="Cambria"/>
      <family val="1"/>
      <scheme val="major"/>
    </font>
    <font>
      <b/>
      <sz val="14"/>
      <color rgb="FFFF0000"/>
      <name val="Cambria"/>
      <family val="1"/>
      <scheme val="major"/>
    </font>
    <font>
      <b/>
      <sz val="11"/>
      <color rgb="FF0070C0"/>
      <name val="Calibri"/>
      <family val="2"/>
      <scheme val="minor"/>
    </font>
    <font>
      <b/>
      <sz val="11"/>
      <color rgb="FF780A51"/>
      <name val="Calibri"/>
      <family val="2"/>
      <scheme val="minor"/>
    </font>
    <font>
      <b/>
      <sz val="14"/>
      <color rgb="FF780A51"/>
      <name val="Calibri"/>
      <family val="2"/>
      <scheme val="minor"/>
    </font>
    <font>
      <b/>
      <sz val="12"/>
      <color rgb="FF780A51"/>
      <name val="Calibri"/>
      <family val="2"/>
      <scheme val="minor"/>
    </font>
    <font>
      <b/>
      <sz val="13"/>
      <color rgb="FF000099"/>
      <name val="Calibri"/>
      <family val="2"/>
      <scheme val="minor"/>
    </font>
    <font>
      <b/>
      <sz val="11"/>
      <color rgb="FF002060"/>
      <name val="Calibri"/>
      <family val="2"/>
      <scheme val="minor"/>
    </font>
    <font>
      <b/>
      <sz val="10.5"/>
      <color rgb="FF0000CC"/>
      <name val="Calibri"/>
      <family val="2"/>
      <scheme val="minor"/>
    </font>
    <font>
      <b/>
      <sz val="10"/>
      <color rgb="FFCC00FF"/>
      <name val="Calibri"/>
      <family val="2"/>
      <scheme val="minor"/>
    </font>
    <font>
      <b/>
      <i/>
      <sz val="14"/>
      <color theme="1"/>
      <name val="Cambria"/>
      <family val="1"/>
      <scheme val="major"/>
    </font>
    <font>
      <b/>
      <sz val="14"/>
      <color rgb="FFFFFF00"/>
      <name val="Cambria"/>
      <family val="1"/>
      <scheme val="major"/>
    </font>
    <font>
      <b/>
      <sz val="13"/>
      <color rgb="FF780A51"/>
      <name val="Calibri"/>
      <family val="2"/>
      <scheme val="minor"/>
    </font>
    <font>
      <b/>
      <sz val="12"/>
      <color theme="5" tint="-0.499984740745262"/>
      <name val="Calibri"/>
      <family val="2"/>
      <scheme val="minor"/>
    </font>
    <font>
      <b/>
      <sz val="12"/>
      <color rgb="FFFFFF00"/>
      <name val="Calibri"/>
      <family val="2"/>
      <scheme val="minor"/>
    </font>
    <font>
      <b/>
      <sz val="10"/>
      <color rgb="FF002060"/>
      <name val="Cambria"/>
      <family val="1"/>
      <scheme val="major"/>
    </font>
    <font>
      <b/>
      <sz val="12"/>
      <color rgb="FF002060"/>
      <name val="Cambria"/>
      <family val="1"/>
      <scheme val="major"/>
    </font>
    <font>
      <b/>
      <sz val="12"/>
      <color rgb="FFC00000"/>
      <name val="Cambria"/>
      <family val="1"/>
      <scheme val="major"/>
    </font>
    <font>
      <b/>
      <sz val="28"/>
      <color rgb="FF002060"/>
      <name val="Cambria"/>
      <family val="1"/>
      <scheme val="major"/>
    </font>
    <font>
      <b/>
      <sz val="11"/>
      <color rgb="FF002060"/>
      <name val="Cambria"/>
      <family val="1"/>
      <scheme val="major"/>
    </font>
    <font>
      <b/>
      <sz val="10"/>
      <color rgb="FFC00000"/>
      <name val="Cambria"/>
      <family val="1"/>
      <scheme val="major"/>
    </font>
    <font>
      <b/>
      <vertAlign val="superscript"/>
      <sz val="12"/>
      <color rgb="FFC00000"/>
      <name val="Cambria"/>
      <family val="1"/>
      <scheme val="major"/>
    </font>
    <font>
      <b/>
      <vertAlign val="superscript"/>
      <sz val="14"/>
      <color rgb="FFC00000"/>
      <name val="Cambria"/>
      <family val="1"/>
      <scheme val="major"/>
    </font>
    <font>
      <b/>
      <sz val="10"/>
      <name val="Cambria"/>
      <family val="1"/>
      <scheme val="major"/>
    </font>
    <font>
      <sz val="8"/>
      <color rgb="FF002060"/>
      <name val="Cambria"/>
      <family val="1"/>
      <scheme val="major"/>
    </font>
    <font>
      <sz val="11"/>
      <color theme="1"/>
      <name val="Cambria"/>
      <family val="1"/>
      <scheme val="major"/>
    </font>
    <font>
      <b/>
      <vertAlign val="superscript"/>
      <sz val="14"/>
      <name val="Cambria"/>
      <family val="1"/>
      <scheme val="major"/>
    </font>
    <font>
      <b/>
      <vertAlign val="superscript"/>
      <sz val="12"/>
      <name val="Cambria"/>
      <family val="1"/>
      <scheme val="major"/>
    </font>
    <font>
      <b/>
      <sz val="11"/>
      <color rgb="FF0000CC"/>
      <name val="Cambria"/>
      <family val="1"/>
      <scheme val="major"/>
    </font>
    <font>
      <b/>
      <sz val="11"/>
      <color rgb="FFFF00FF"/>
      <name val="Cambria"/>
      <family val="1"/>
      <scheme val="major"/>
    </font>
    <font>
      <b/>
      <sz val="12"/>
      <name val="Cambria"/>
      <family val="1"/>
      <scheme val="major"/>
    </font>
    <font>
      <b/>
      <sz val="10"/>
      <color rgb="FF0000CC"/>
      <name val="Cambria"/>
      <family val="1"/>
      <scheme val="major"/>
    </font>
    <font>
      <b/>
      <u/>
      <sz val="13"/>
      <color rgb="FF002060"/>
      <name val="Cambria"/>
      <family val="1"/>
      <scheme val="major"/>
    </font>
    <font>
      <b/>
      <i/>
      <u/>
      <sz val="14"/>
      <color rgb="FF0000CC"/>
      <name val="Cambria"/>
      <family val="1"/>
      <scheme val="major"/>
    </font>
    <font>
      <b/>
      <sz val="13"/>
      <color rgb="FFFF00FF"/>
      <name val="Cambria"/>
      <family val="1"/>
      <scheme val="major"/>
    </font>
    <font>
      <b/>
      <sz val="12"/>
      <color rgb="FFFF0000"/>
      <name val="Cambria"/>
      <family val="1"/>
      <scheme val="major"/>
    </font>
    <font>
      <b/>
      <sz val="11"/>
      <color rgb="FFC00000"/>
      <name val="Cambria"/>
      <family val="1"/>
      <scheme val="major"/>
    </font>
    <font>
      <sz val="9"/>
      <name val="Cambria"/>
      <family val="1"/>
      <scheme val="major"/>
    </font>
    <font>
      <sz val="10"/>
      <name val="Cambria"/>
      <family val="1"/>
      <scheme val="major"/>
    </font>
    <font>
      <b/>
      <sz val="9"/>
      <name val="Cambria"/>
      <family val="1"/>
      <scheme val="major"/>
    </font>
    <font>
      <b/>
      <sz val="9"/>
      <color rgb="FFFF0000"/>
      <name val="Cambria"/>
      <family val="1"/>
      <scheme val="major"/>
    </font>
    <font>
      <b/>
      <sz val="10"/>
      <color rgb="FFFF0000"/>
      <name val="Cambria"/>
      <family val="1"/>
      <scheme val="major"/>
    </font>
    <font>
      <b/>
      <sz val="13"/>
      <color rgb="FF002060"/>
      <name val="Cambria"/>
      <family val="1"/>
      <scheme val="major"/>
    </font>
    <font>
      <b/>
      <u val="double"/>
      <sz val="13"/>
      <color rgb="FF002060"/>
      <name val="Cambria"/>
      <family val="1"/>
      <scheme val="major"/>
    </font>
    <font>
      <b/>
      <sz val="9.5"/>
      <name val="Cambria"/>
      <family val="1"/>
      <scheme val="major"/>
    </font>
    <font>
      <b/>
      <sz val="9.5"/>
      <color rgb="FFC00000"/>
      <name val="Cambria"/>
      <family val="1"/>
      <scheme val="major"/>
    </font>
    <font>
      <b/>
      <sz val="10.5"/>
      <color rgb="FF002060"/>
      <name val="Cambria"/>
      <family val="1"/>
      <scheme val="major"/>
    </font>
    <font>
      <b/>
      <sz val="10.5"/>
      <color theme="1"/>
      <name val="Cambria"/>
      <family val="1"/>
      <scheme val="major"/>
    </font>
    <font>
      <b/>
      <vertAlign val="superscript"/>
      <sz val="14"/>
      <color theme="1"/>
      <name val="Cambria"/>
      <family val="1"/>
      <scheme val="major"/>
    </font>
    <font>
      <b/>
      <sz val="11"/>
      <color rgb="FFFF0000"/>
      <name val="Cambria"/>
      <family val="1"/>
      <scheme val="major"/>
    </font>
    <font>
      <b/>
      <sz val="13"/>
      <color theme="1"/>
      <name val="Cambria"/>
      <family val="1"/>
      <scheme val="major"/>
    </font>
    <font>
      <b/>
      <sz val="10"/>
      <color rgb="FFFF0000"/>
      <name val="Calibri"/>
      <family val="2"/>
      <scheme val="minor"/>
    </font>
    <font>
      <sz val="11"/>
      <color theme="0"/>
      <name val="Calibri"/>
      <family val="2"/>
      <scheme val="minor"/>
    </font>
    <font>
      <b/>
      <sz val="13"/>
      <color rgb="FF002060"/>
      <name val="Calibri"/>
      <family val="2"/>
      <scheme val="minor"/>
    </font>
    <font>
      <b/>
      <sz val="12"/>
      <color rgb="FF0000CC"/>
      <name val="Cambria"/>
      <family val="1"/>
      <scheme val="major"/>
    </font>
    <font>
      <b/>
      <sz val="12"/>
      <color rgb="FFFF00FF"/>
      <name val="Cambria"/>
      <family val="1"/>
      <scheme val="major"/>
    </font>
    <font>
      <sz val="10"/>
      <color theme="1"/>
      <name val="Cambria"/>
      <family val="1"/>
      <scheme val="major"/>
    </font>
    <font>
      <b/>
      <sz val="8"/>
      <name val="Cambria"/>
      <family val="1"/>
      <scheme val="major"/>
    </font>
    <font>
      <b/>
      <sz val="10"/>
      <color theme="1"/>
      <name val="Cambria"/>
      <family val="1"/>
      <scheme val="major"/>
    </font>
    <font>
      <sz val="12"/>
      <name val="Cambria"/>
      <family val="1"/>
      <scheme val="major"/>
    </font>
    <font>
      <sz val="11"/>
      <name val="Cambria"/>
      <family val="1"/>
      <scheme val="major"/>
    </font>
    <font>
      <sz val="8"/>
      <name val="Cambria"/>
      <family val="1"/>
      <scheme val="major"/>
    </font>
    <font>
      <sz val="8"/>
      <color theme="1"/>
      <name val="Cambria"/>
      <family val="1"/>
      <scheme val="major"/>
    </font>
    <font>
      <sz val="9"/>
      <color theme="1"/>
      <name val="Cambria"/>
      <family val="1"/>
      <scheme val="major"/>
    </font>
    <font>
      <sz val="6"/>
      <color theme="1"/>
      <name val="Cambria"/>
      <family val="1"/>
      <scheme val="major"/>
    </font>
    <font>
      <b/>
      <sz val="9"/>
      <color rgb="FFC00000"/>
      <name val="Cambria"/>
      <family val="1"/>
      <scheme val="major"/>
    </font>
    <font>
      <b/>
      <sz val="10"/>
      <color rgb="FFFF00FF"/>
      <name val="Cambria"/>
      <family val="1"/>
      <scheme val="major"/>
    </font>
    <font>
      <b/>
      <sz val="10.5"/>
      <name val="Cambria"/>
      <family val="1"/>
      <scheme val="major"/>
    </font>
    <font>
      <b/>
      <sz val="9"/>
      <color rgb="FF0000CC"/>
      <name val="Cambria"/>
      <family val="1"/>
      <scheme val="major"/>
    </font>
    <font>
      <b/>
      <sz val="9"/>
      <color rgb="FFFF00FF"/>
      <name val="Cambria"/>
      <family val="1"/>
      <scheme val="major"/>
    </font>
    <font>
      <sz val="12"/>
      <color theme="1"/>
      <name val="Cambria"/>
      <family val="1"/>
      <scheme val="major"/>
    </font>
    <font>
      <b/>
      <sz val="12"/>
      <color theme="1"/>
      <name val="Cambria"/>
      <family val="1"/>
      <scheme val="major"/>
    </font>
    <font>
      <b/>
      <sz val="11"/>
      <color theme="1"/>
      <name val="Cambria"/>
      <family val="1"/>
      <scheme val="major"/>
    </font>
    <font>
      <sz val="9.5"/>
      <name val="Cambria"/>
      <family val="1"/>
      <scheme val="major"/>
    </font>
    <font>
      <sz val="10.5"/>
      <name val="Cambria"/>
      <family val="1"/>
      <scheme val="major"/>
    </font>
    <font>
      <b/>
      <sz val="11"/>
      <color rgb="FF000099"/>
      <name val="Cambria"/>
      <family val="1"/>
      <scheme val="major"/>
    </font>
    <font>
      <b/>
      <sz val="10"/>
      <color rgb="FF000099"/>
      <name val="Cambria"/>
      <family val="1"/>
      <scheme val="major"/>
    </font>
    <font>
      <b/>
      <sz val="12"/>
      <color rgb="FF000099"/>
      <name val="Cambria"/>
      <family val="1"/>
      <scheme val="major"/>
    </font>
    <font>
      <b/>
      <sz val="11"/>
      <color theme="5" tint="-0.499984740745262"/>
      <name val="Cambria"/>
      <family val="1"/>
      <scheme val="major"/>
    </font>
    <font>
      <b/>
      <sz val="13"/>
      <color rgb="FF0000CC"/>
      <name val="Cambria"/>
      <family val="1"/>
      <scheme val="major"/>
    </font>
    <font>
      <b/>
      <i/>
      <u/>
      <sz val="13"/>
      <color rgb="FFCC00FF"/>
      <name val="Cambria"/>
      <family val="1"/>
      <scheme val="major"/>
    </font>
    <font>
      <b/>
      <u val="double"/>
      <sz val="12"/>
      <name val="Calibri"/>
      <family val="2"/>
      <scheme val="minor"/>
    </font>
    <font>
      <b/>
      <sz val="9.5"/>
      <name val="Calibri"/>
      <family val="2"/>
      <scheme val="minor"/>
    </font>
    <font>
      <b/>
      <u val="double"/>
      <sz val="12"/>
      <color theme="1"/>
      <name val="Calibri"/>
      <family val="2"/>
      <scheme val="minor"/>
    </font>
    <font>
      <b/>
      <sz val="8"/>
      <name val="Calibri"/>
      <family val="2"/>
      <scheme val="minor"/>
    </font>
    <font>
      <b/>
      <sz val="8"/>
      <color rgb="FFFF0000"/>
      <name val="Cambria"/>
      <family val="1"/>
    </font>
    <font>
      <b/>
      <sz val="8"/>
      <color rgb="FF0000CC"/>
      <name val="Cambria"/>
      <family val="1"/>
    </font>
    <font>
      <b/>
      <sz val="8"/>
      <color rgb="FFFF00FF"/>
      <name val="Cambria"/>
      <family val="1"/>
    </font>
    <font>
      <b/>
      <sz val="9"/>
      <color rgb="FF0000CC"/>
      <name val="Cambria"/>
      <family val="1"/>
    </font>
    <font>
      <b/>
      <sz val="9"/>
      <color rgb="FFFF00FF"/>
      <name val="Cambria"/>
      <family val="1"/>
    </font>
    <font>
      <b/>
      <sz val="8"/>
      <name val="Cambria"/>
      <family val="1"/>
    </font>
    <font>
      <b/>
      <sz val="8"/>
      <color rgb="FFC00000"/>
      <name val="Cambria"/>
      <family val="1"/>
    </font>
    <font>
      <b/>
      <sz val="10"/>
      <color rgb="FF780A51"/>
      <name val="Calibri"/>
      <family val="2"/>
      <scheme val="minor"/>
    </font>
    <font>
      <b/>
      <sz val="11"/>
      <color rgb="FF780A51"/>
      <name val="Comic Sans MS"/>
      <family val="4"/>
    </font>
    <font>
      <b/>
      <i/>
      <sz val="12"/>
      <color theme="1"/>
      <name val="Calibri"/>
      <family val="2"/>
      <scheme val="minor"/>
    </font>
    <font>
      <b/>
      <i/>
      <sz val="13"/>
      <color theme="1"/>
      <name val="Cambria"/>
      <family val="1"/>
      <scheme val="major"/>
    </font>
    <font>
      <sz val="14"/>
      <color theme="1"/>
      <name val="Calibri"/>
      <family val="2"/>
      <scheme val="minor"/>
    </font>
    <font>
      <b/>
      <u val="double"/>
      <sz val="14"/>
      <color rgb="FFCC00CC"/>
      <name val="Calibri"/>
      <family val="2"/>
      <scheme val="minor"/>
    </font>
    <font>
      <b/>
      <u val="double"/>
      <sz val="14"/>
      <color rgb="FFCC00FF"/>
      <name val="Calibri"/>
      <family val="2"/>
      <scheme val="minor"/>
    </font>
    <font>
      <b/>
      <sz val="14"/>
      <color rgb="FFCC00FF"/>
      <name val="Calibri"/>
      <family val="2"/>
      <scheme val="minor"/>
    </font>
    <font>
      <b/>
      <u/>
      <sz val="12"/>
      <color rgb="FFFFFF00"/>
      <name val="Cambria"/>
      <family val="1"/>
      <scheme val="major"/>
    </font>
    <font>
      <b/>
      <i/>
      <sz val="13"/>
      <color theme="1"/>
      <name val="Calibri"/>
      <family val="2"/>
      <scheme val="minor"/>
    </font>
    <font>
      <b/>
      <u val="double"/>
      <sz val="14"/>
      <color theme="1"/>
      <name val="Calibri"/>
      <family val="2"/>
      <scheme val="minor"/>
    </font>
    <font>
      <b/>
      <u val="double"/>
      <sz val="12"/>
      <color rgb="FF000099"/>
      <name val="Cambria"/>
      <family val="1"/>
      <scheme val="major"/>
    </font>
    <font>
      <b/>
      <u val="double"/>
      <sz val="12"/>
      <color rgb="FFCC00FF"/>
      <name val="Cambria"/>
      <family val="1"/>
      <scheme val="major"/>
    </font>
    <font>
      <b/>
      <u val="double"/>
      <sz val="11"/>
      <color theme="1"/>
      <name val="Calibri"/>
      <family val="2"/>
      <scheme val="minor"/>
    </font>
    <font>
      <b/>
      <u val="double"/>
      <sz val="14"/>
      <color rgb="FFFF00FF"/>
      <name val="Calibri"/>
      <family val="2"/>
      <scheme val="minor"/>
    </font>
    <font>
      <b/>
      <sz val="10.5"/>
      <color theme="1"/>
      <name val="Calibri"/>
      <family val="2"/>
      <scheme val="minor"/>
    </font>
    <font>
      <b/>
      <sz val="11"/>
      <color rgb="FFCC00FF"/>
      <name val="Calibri"/>
      <family val="2"/>
      <scheme val="minor"/>
    </font>
    <font>
      <b/>
      <sz val="13"/>
      <color rgb="FFC00000"/>
      <name val="Calibri"/>
      <family val="2"/>
      <scheme val="minor"/>
    </font>
    <font>
      <b/>
      <i/>
      <sz val="14"/>
      <color theme="1"/>
      <name val="Calibri"/>
      <family val="2"/>
      <scheme val="minor"/>
    </font>
    <font>
      <b/>
      <u/>
      <sz val="16"/>
      <color rgb="FFFFFF00"/>
      <name val="Cambria"/>
      <family val="1"/>
      <scheme val="major"/>
    </font>
    <font>
      <b/>
      <u val="double"/>
      <sz val="16"/>
      <color rgb="FFFF0000"/>
      <name val="Calibri"/>
      <family val="2"/>
      <scheme val="minor"/>
    </font>
    <font>
      <b/>
      <u/>
      <sz val="15"/>
      <color rgb="FFFFFF00"/>
      <name val="Cambria"/>
      <family val="1"/>
      <scheme val="major"/>
    </font>
    <font>
      <b/>
      <u/>
      <sz val="14"/>
      <color rgb="FF0000CC"/>
      <name val="Arial"/>
      <family val="2"/>
    </font>
    <font>
      <b/>
      <u/>
      <sz val="16"/>
      <color rgb="FF0000CC"/>
      <name val="Calibri"/>
      <family val="2"/>
      <scheme val="minor"/>
    </font>
  </fonts>
  <fills count="44">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ECFC9E"/>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bgColor indexed="64"/>
      </patternFill>
    </fill>
    <fill>
      <patternFill patternType="solid">
        <fgColor theme="5" tint="-0.49998474074526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6"/>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4.9989318521683403E-2"/>
        <bgColor indexed="64"/>
      </patternFill>
    </fill>
    <fill>
      <patternFill patternType="solid">
        <fgColor theme="8" tint="-0.249977111117893"/>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FF99"/>
        <bgColor indexed="64"/>
      </patternFill>
    </fill>
    <fill>
      <patternFill patternType="solid">
        <fgColor theme="1" tint="0.14999847407452621"/>
        <bgColor indexed="64"/>
      </patternFill>
    </fill>
    <fill>
      <patternFill patternType="solid">
        <fgColor theme="0" tint="-4.9989318521683403E-2"/>
        <bgColor indexed="64"/>
      </patternFill>
    </fill>
    <fill>
      <gradientFill degree="90">
        <stop position="0">
          <color theme="9" tint="0.80001220740379042"/>
        </stop>
        <stop position="1">
          <color theme="8" tint="0.80001220740379042"/>
        </stop>
      </gradientFill>
    </fill>
    <fill>
      <patternFill patternType="solid">
        <fgColor theme="4" tint="0.79998168889431442"/>
        <bgColor indexed="64"/>
      </patternFill>
    </fill>
    <fill>
      <patternFill patternType="solid">
        <fgColor rgb="FFFFCCFF"/>
        <bgColor indexed="64"/>
      </patternFill>
    </fill>
    <fill>
      <gradientFill degree="90">
        <stop position="0">
          <color theme="0"/>
        </stop>
        <stop position="1">
          <color theme="0"/>
        </stop>
      </gradientFill>
    </fill>
  </fills>
  <borders count="255">
    <border>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rgb="FFCC00FF"/>
      </left>
      <right style="thin">
        <color rgb="FFCC00FF"/>
      </right>
      <top style="thin">
        <color rgb="FFCC00FF"/>
      </top>
      <bottom style="thin">
        <color rgb="FFCC00FF"/>
      </bottom>
      <diagonal/>
    </border>
    <border>
      <left style="thin">
        <color indexed="64"/>
      </left>
      <right style="thin">
        <color indexed="64"/>
      </right>
      <top/>
      <bottom style="thin">
        <color indexed="64"/>
      </bottom>
      <diagonal/>
    </border>
    <border>
      <left style="thin">
        <color rgb="FFCC00FF"/>
      </left>
      <right style="thin">
        <color rgb="FFCC00FF"/>
      </right>
      <top style="thin">
        <color rgb="FFCC00FF"/>
      </top>
      <bottom/>
      <diagonal/>
    </border>
    <border>
      <left/>
      <right/>
      <top/>
      <bottom style="thin">
        <color auto="1"/>
      </bottom>
      <diagonal/>
    </border>
    <border>
      <left style="thin">
        <color rgb="FF7030A0"/>
      </left>
      <right style="thin">
        <color rgb="FF7030A0"/>
      </right>
      <top style="thin">
        <color rgb="FF7030A0"/>
      </top>
      <bottom style="thin">
        <color rgb="FF7030A0"/>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rgb="FF7030A0"/>
      </right>
      <top/>
      <bottom/>
      <diagonal/>
    </border>
    <border>
      <left style="thin">
        <color rgb="FF7030A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99"/>
      </left>
      <right style="thin">
        <color rgb="FF000099"/>
      </right>
      <top style="thin">
        <color rgb="FF000099"/>
      </top>
      <bottom style="thin">
        <color rgb="FF000099"/>
      </bottom>
      <diagonal/>
    </border>
    <border>
      <left style="thin">
        <color rgb="FFFF0000"/>
      </left>
      <right style="thin">
        <color rgb="FF9966FF"/>
      </right>
      <top style="thin">
        <color rgb="FF9966FF"/>
      </top>
      <bottom style="thin">
        <color rgb="FF9966FF"/>
      </bottom>
      <diagonal/>
    </border>
    <border>
      <left style="thin">
        <color rgb="FF9966FF"/>
      </left>
      <right/>
      <top/>
      <bottom/>
      <diagonal/>
    </border>
    <border>
      <left style="thin">
        <color rgb="FF9966FF"/>
      </left>
      <right style="thin">
        <color rgb="FF9966FF"/>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right style="thin">
        <color rgb="FF9966FF"/>
      </right>
      <top style="thin">
        <color rgb="FF9966FF"/>
      </top>
      <bottom style="thin">
        <color rgb="FF9966FF"/>
      </bottom>
      <diagonal/>
    </border>
    <border>
      <left/>
      <right/>
      <top/>
      <bottom style="thin">
        <color rgb="FFCC00FF"/>
      </bottom>
      <diagonal/>
    </border>
    <border>
      <left style="thin">
        <color rgb="FFFF0000"/>
      </left>
      <right/>
      <top style="thin">
        <color rgb="FF9966FF"/>
      </top>
      <bottom style="thin">
        <color rgb="FF9966FF"/>
      </bottom>
      <diagonal/>
    </border>
    <border>
      <left/>
      <right/>
      <top style="thin">
        <color rgb="FFCC00CC"/>
      </top>
      <bottom/>
      <diagonal/>
    </border>
    <border>
      <left/>
      <right style="thin">
        <color rgb="FFFF0000"/>
      </right>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rgb="FFFF00FF"/>
      </left>
      <right style="thin">
        <color rgb="FFFF00FF"/>
      </right>
      <top style="thin">
        <color rgb="FFFF00FF"/>
      </top>
      <bottom style="thin">
        <color rgb="FFFF00FF"/>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auto="1"/>
      </top>
      <bottom/>
      <diagonal/>
    </border>
    <border>
      <left style="medium">
        <color indexed="64"/>
      </left>
      <right style="thin">
        <color theme="1"/>
      </right>
      <top style="thin">
        <color theme="1"/>
      </top>
      <bottom style="medium">
        <color indexed="64"/>
      </bottom>
      <diagonal/>
    </border>
    <border>
      <left style="thin">
        <color theme="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medium">
        <color indexed="64"/>
      </left>
      <right style="thin">
        <color auto="1"/>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auto="1"/>
      </right>
      <top/>
      <bottom style="medium">
        <color indexed="64"/>
      </bottom>
      <diagonal/>
    </border>
    <border>
      <left style="thin">
        <color indexed="64"/>
      </left>
      <right style="thin">
        <color indexed="64"/>
      </right>
      <top style="medium">
        <color indexed="64"/>
      </top>
      <bottom/>
      <diagonal/>
    </border>
    <border>
      <left style="thin">
        <color auto="1"/>
      </left>
      <right/>
      <top style="medium">
        <color indexed="64"/>
      </top>
      <bottom style="thin">
        <color auto="1"/>
      </bottom>
      <diagonal/>
    </border>
    <border>
      <left style="medium">
        <color indexed="64"/>
      </left>
      <right style="thin">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FF00FF"/>
      </left>
      <right style="thin">
        <color rgb="FFFF00FF"/>
      </right>
      <top/>
      <bottom style="thin">
        <color rgb="FFFF00FF"/>
      </bottom>
      <diagonal/>
    </border>
    <border>
      <left style="medium">
        <color indexed="64"/>
      </left>
      <right style="medium">
        <color indexed="64"/>
      </right>
      <top style="thin">
        <color indexed="64"/>
      </top>
      <bottom/>
      <diagonal/>
    </border>
    <border>
      <left style="medium">
        <color indexed="64"/>
      </left>
      <right style="medium">
        <color indexed="64"/>
      </right>
      <top style="thin">
        <color rgb="FFCC00FF"/>
      </top>
      <bottom style="thin">
        <color rgb="FFCC00FF"/>
      </bottom>
      <diagonal/>
    </border>
    <border>
      <left style="medium">
        <color indexed="64"/>
      </left>
      <right style="medium">
        <color indexed="64"/>
      </right>
      <top style="thin">
        <color rgb="FFCC00FF"/>
      </top>
      <bottom style="medium">
        <color indexed="64"/>
      </bottom>
      <diagonal/>
    </border>
    <border>
      <left/>
      <right style="thin">
        <color rgb="FF000099"/>
      </right>
      <top style="thin">
        <color rgb="FF000099"/>
      </top>
      <bottom style="thin">
        <color rgb="FF000099"/>
      </bottom>
      <diagonal/>
    </border>
    <border>
      <left style="medium">
        <color rgb="FF780A51"/>
      </left>
      <right style="thin">
        <color indexed="64"/>
      </right>
      <top style="medium">
        <color rgb="FF780A51"/>
      </top>
      <bottom style="thin">
        <color indexed="64"/>
      </bottom>
      <diagonal/>
    </border>
    <border>
      <left style="thin">
        <color auto="1"/>
      </left>
      <right style="thin">
        <color rgb="FF7030A0"/>
      </right>
      <top style="medium">
        <color rgb="FF780A51"/>
      </top>
      <bottom/>
      <diagonal/>
    </border>
    <border>
      <left style="thin">
        <color rgb="FF7030A0"/>
      </left>
      <right style="thin">
        <color rgb="FF7030A0"/>
      </right>
      <top style="medium">
        <color rgb="FF780A51"/>
      </top>
      <bottom style="thin">
        <color rgb="FF7030A0"/>
      </bottom>
      <diagonal/>
    </border>
    <border>
      <left style="thin">
        <color rgb="FF7030A0"/>
      </left>
      <right style="thin">
        <color indexed="64"/>
      </right>
      <top style="medium">
        <color rgb="FF780A51"/>
      </top>
      <bottom/>
      <diagonal/>
    </border>
    <border>
      <left style="thin">
        <color auto="1"/>
      </left>
      <right style="thin">
        <color auto="1"/>
      </right>
      <top style="medium">
        <color rgb="FF780A51"/>
      </top>
      <bottom/>
      <diagonal/>
    </border>
    <border>
      <left style="thin">
        <color auto="1"/>
      </left>
      <right/>
      <top style="medium">
        <color rgb="FF780A51"/>
      </top>
      <bottom style="thin">
        <color auto="1"/>
      </bottom>
      <diagonal/>
    </border>
    <border>
      <left/>
      <right/>
      <top style="medium">
        <color rgb="FF780A51"/>
      </top>
      <bottom style="thin">
        <color auto="1"/>
      </bottom>
      <diagonal/>
    </border>
    <border>
      <left/>
      <right style="thin">
        <color auto="1"/>
      </right>
      <top style="medium">
        <color rgb="FF780A51"/>
      </top>
      <bottom style="thin">
        <color auto="1"/>
      </bottom>
      <diagonal/>
    </border>
    <border>
      <left style="thin">
        <color indexed="64"/>
      </left>
      <right style="thin">
        <color indexed="64"/>
      </right>
      <top style="medium">
        <color rgb="FF780A51"/>
      </top>
      <bottom style="thin">
        <color indexed="64"/>
      </bottom>
      <diagonal/>
    </border>
    <border>
      <left style="thin">
        <color indexed="64"/>
      </left>
      <right style="medium">
        <color rgb="FF780A51"/>
      </right>
      <top style="medium">
        <color rgb="FF780A51"/>
      </top>
      <bottom style="thin">
        <color indexed="64"/>
      </bottom>
      <diagonal/>
    </border>
    <border>
      <left style="medium">
        <color rgb="FF780A51"/>
      </left>
      <right style="thin">
        <color indexed="64"/>
      </right>
      <top style="thin">
        <color indexed="64"/>
      </top>
      <bottom style="thin">
        <color indexed="64"/>
      </bottom>
      <diagonal/>
    </border>
    <border>
      <left style="thin">
        <color indexed="64"/>
      </left>
      <right style="medium">
        <color rgb="FF780A51"/>
      </right>
      <top style="thin">
        <color indexed="64"/>
      </top>
      <bottom style="thin">
        <color indexed="64"/>
      </bottom>
      <diagonal/>
    </border>
    <border>
      <left style="medium">
        <color rgb="FF780A51"/>
      </left>
      <right style="thin">
        <color indexed="64"/>
      </right>
      <top style="thin">
        <color indexed="64"/>
      </top>
      <bottom style="medium">
        <color rgb="FF780A51"/>
      </bottom>
      <diagonal/>
    </border>
    <border>
      <left/>
      <right/>
      <top/>
      <bottom style="medium">
        <color rgb="FF780A51"/>
      </bottom>
      <diagonal/>
    </border>
    <border>
      <left style="thin">
        <color rgb="FF7030A0"/>
      </left>
      <right style="thin">
        <color rgb="FF7030A0"/>
      </right>
      <top style="thin">
        <color rgb="FF7030A0"/>
      </top>
      <bottom style="medium">
        <color rgb="FF780A51"/>
      </bottom>
      <diagonal/>
    </border>
    <border>
      <left/>
      <right style="thin">
        <color indexed="64"/>
      </right>
      <top style="thin">
        <color indexed="64"/>
      </top>
      <bottom style="medium">
        <color rgb="FF780A51"/>
      </bottom>
      <diagonal/>
    </border>
    <border>
      <left style="thin">
        <color indexed="64"/>
      </left>
      <right style="thin">
        <color indexed="64"/>
      </right>
      <top/>
      <bottom style="medium">
        <color rgb="FF780A51"/>
      </bottom>
      <diagonal/>
    </border>
    <border>
      <left style="thin">
        <color rgb="FF000099"/>
      </left>
      <right style="thin">
        <color rgb="FF000099"/>
      </right>
      <top style="medium">
        <color rgb="FF780A51"/>
      </top>
      <bottom style="thin">
        <color rgb="FF000099"/>
      </bottom>
      <diagonal/>
    </border>
    <border>
      <left style="thin">
        <color rgb="FF000099"/>
      </left>
      <right style="medium">
        <color rgb="FF780A51"/>
      </right>
      <top style="medium">
        <color rgb="FF780A51"/>
      </top>
      <bottom style="thin">
        <color rgb="FF000099"/>
      </bottom>
      <diagonal/>
    </border>
    <border>
      <left style="thin">
        <color rgb="FF000099"/>
      </left>
      <right style="medium">
        <color rgb="FF780A51"/>
      </right>
      <top style="thin">
        <color rgb="FF000099"/>
      </top>
      <bottom style="thin">
        <color rgb="FF000099"/>
      </bottom>
      <diagonal/>
    </border>
    <border>
      <left style="medium">
        <color rgb="FF780A51"/>
      </left>
      <right/>
      <top/>
      <bottom style="medium">
        <color rgb="FF780A51"/>
      </bottom>
      <diagonal/>
    </border>
    <border>
      <left style="thin">
        <color rgb="FF000099"/>
      </left>
      <right style="thin">
        <color rgb="FF000099"/>
      </right>
      <top style="thin">
        <color rgb="FF000099"/>
      </top>
      <bottom style="medium">
        <color rgb="FF780A51"/>
      </bottom>
      <diagonal/>
    </border>
    <border>
      <left style="thin">
        <color rgb="FF000099"/>
      </left>
      <right style="medium">
        <color rgb="FF780A51"/>
      </right>
      <top style="thin">
        <color rgb="FF000099"/>
      </top>
      <bottom style="medium">
        <color rgb="FF780A51"/>
      </bottom>
      <diagonal/>
    </border>
    <border>
      <left style="thin">
        <color indexed="64"/>
      </left>
      <right/>
      <top/>
      <bottom style="medium">
        <color rgb="FF780A51"/>
      </bottom>
      <diagonal/>
    </border>
    <border>
      <left style="thin">
        <color indexed="64"/>
      </left>
      <right style="medium">
        <color rgb="FF780A51"/>
      </right>
      <top style="thin">
        <color indexed="64"/>
      </top>
      <bottom/>
      <diagonal/>
    </border>
    <border>
      <left/>
      <right style="thin">
        <color rgb="FF000099"/>
      </right>
      <top/>
      <bottom style="thin">
        <color rgb="FF000099"/>
      </bottom>
      <diagonal/>
    </border>
    <border>
      <left style="thin">
        <color rgb="FF000099"/>
      </left>
      <right style="thin">
        <color rgb="FF000099"/>
      </right>
      <top/>
      <bottom style="thin">
        <color rgb="FF000099"/>
      </bottom>
      <diagonal/>
    </border>
    <border>
      <left style="thin">
        <color rgb="FF000099"/>
      </left>
      <right style="medium">
        <color rgb="FF780A51"/>
      </right>
      <top/>
      <bottom style="thin">
        <color rgb="FF000099"/>
      </bottom>
      <diagonal/>
    </border>
    <border>
      <left style="medium">
        <color rgb="FF780A51"/>
      </left>
      <right style="thin">
        <color indexed="64"/>
      </right>
      <top/>
      <bottom style="thin">
        <color indexed="64"/>
      </bottom>
      <diagonal/>
    </border>
    <border>
      <left style="double">
        <color rgb="FFFF00FF"/>
      </left>
      <right style="double">
        <color rgb="FFFF00FF"/>
      </right>
      <top style="double">
        <color rgb="FFFF00FF"/>
      </top>
      <bottom style="medium">
        <color rgb="FF780A51"/>
      </bottom>
      <diagonal/>
    </border>
    <border>
      <left style="thin">
        <color indexed="64"/>
      </left>
      <right style="medium">
        <color rgb="FF780A51"/>
      </right>
      <top style="medium">
        <color rgb="FF780A51"/>
      </top>
      <bottom/>
      <diagonal/>
    </border>
    <border>
      <left style="double">
        <color rgb="FFFF00FF"/>
      </left>
      <right/>
      <top style="double">
        <color rgb="FFFF00FF"/>
      </top>
      <bottom style="medium">
        <color rgb="FF780A51"/>
      </bottom>
      <diagonal/>
    </border>
    <border>
      <left style="double">
        <color rgb="FF780A51"/>
      </left>
      <right style="double">
        <color rgb="FF780A51"/>
      </right>
      <top style="double">
        <color rgb="FF780A51"/>
      </top>
      <bottom style="medium">
        <color rgb="FF780A51"/>
      </bottom>
      <diagonal/>
    </border>
    <border>
      <left style="double">
        <color rgb="FF780A51"/>
      </left>
      <right style="medium">
        <color rgb="FF780A51"/>
      </right>
      <top style="double">
        <color rgb="FF780A51"/>
      </top>
      <bottom style="medium">
        <color rgb="FF780A51"/>
      </bottom>
      <diagonal/>
    </border>
    <border>
      <left style="thin">
        <color rgb="FFCC00FF"/>
      </left>
      <right/>
      <top style="thin">
        <color rgb="FFCC00FF"/>
      </top>
      <bottom style="thin">
        <color rgb="FFCC00FF"/>
      </bottom>
      <diagonal/>
    </border>
    <border>
      <left style="medium">
        <color rgb="FFFF00FF"/>
      </left>
      <right style="medium">
        <color rgb="FFFF00FF"/>
      </right>
      <top style="medium">
        <color rgb="FFFF00FF"/>
      </top>
      <bottom style="medium">
        <color rgb="FFFF00FF"/>
      </bottom>
      <diagonal/>
    </border>
    <border>
      <left style="medium">
        <color rgb="FFFF00FF"/>
      </left>
      <right/>
      <top style="medium">
        <color rgb="FFFF00FF"/>
      </top>
      <bottom style="medium">
        <color rgb="FFFF00FF"/>
      </bottom>
      <diagonal/>
    </border>
    <border>
      <left/>
      <right/>
      <top style="medium">
        <color rgb="FFFF00FF"/>
      </top>
      <bottom style="medium">
        <color rgb="FFFF00FF"/>
      </bottom>
      <diagonal/>
    </border>
    <border>
      <left style="thin">
        <color auto="1"/>
      </left>
      <right style="medium">
        <color rgb="FFFF00FF"/>
      </right>
      <top style="medium">
        <color rgb="FFFF00FF"/>
      </top>
      <bottom style="medium">
        <color rgb="FFFF00FF"/>
      </bottom>
      <diagonal/>
    </border>
    <border>
      <left/>
      <right style="medium">
        <color rgb="FFFF00FF"/>
      </right>
      <top style="medium">
        <color rgb="FFFF00FF"/>
      </top>
      <bottom style="medium">
        <color rgb="FFFF00FF"/>
      </bottom>
      <diagonal/>
    </border>
    <border>
      <left style="medium">
        <color rgb="FFFF00FF"/>
      </left>
      <right style="thin">
        <color auto="1"/>
      </right>
      <top style="medium">
        <color rgb="FFFF00FF"/>
      </top>
      <bottom style="medium">
        <color rgb="FFFF00FF"/>
      </bottom>
      <diagonal/>
    </border>
    <border>
      <left style="medium">
        <color rgb="FFFF00FF"/>
      </left>
      <right style="thin">
        <color rgb="FFFF00FF"/>
      </right>
      <top/>
      <bottom style="thin">
        <color rgb="FFFF00FF"/>
      </bottom>
      <diagonal/>
    </border>
    <border>
      <left style="thin">
        <color rgb="FFFF00FF"/>
      </left>
      <right style="medium">
        <color rgb="FFFF00FF"/>
      </right>
      <top/>
      <bottom style="thin">
        <color rgb="FFFF00FF"/>
      </bottom>
      <diagonal/>
    </border>
    <border>
      <left style="thin">
        <color rgb="FFFF00FF"/>
      </left>
      <right style="thin">
        <color rgb="FFFF00FF"/>
      </right>
      <top/>
      <bottom style="medium">
        <color rgb="FFFF00FF"/>
      </bottom>
      <diagonal/>
    </border>
    <border>
      <left style="double">
        <color rgb="FF3F3F3F"/>
      </left>
      <right/>
      <top style="double">
        <color rgb="FF3F3F3F"/>
      </top>
      <bottom/>
      <diagonal/>
    </border>
    <border>
      <left/>
      <right style="double">
        <color rgb="FF3F3F3F"/>
      </right>
      <top style="double">
        <color rgb="FF3F3F3F"/>
      </top>
      <bottom/>
      <diagonal/>
    </border>
    <border>
      <left style="thin">
        <color rgb="FFFF00FF"/>
      </left>
      <right style="thin">
        <color rgb="FFFF00FF"/>
      </right>
      <top style="medium">
        <color rgb="FFFF00FF"/>
      </top>
      <bottom style="medium">
        <color rgb="FFFF00FF"/>
      </bottom>
      <diagonal/>
    </border>
    <border>
      <left style="thin">
        <color rgb="FFFF00FF"/>
      </left>
      <right style="medium">
        <color rgb="FFFF00FF"/>
      </right>
      <top style="medium">
        <color rgb="FFFF00FF"/>
      </top>
      <bottom style="medium">
        <color rgb="FFFF00FF"/>
      </bottom>
      <diagonal/>
    </border>
    <border>
      <left style="medium">
        <color rgb="FFFF00FF"/>
      </left>
      <right style="thin">
        <color rgb="FFFF00FF"/>
      </right>
      <top style="medium">
        <color rgb="FFFF00FF"/>
      </top>
      <bottom/>
      <diagonal/>
    </border>
    <border>
      <left style="medium">
        <color rgb="FFFF00FF"/>
      </left>
      <right style="medium">
        <color rgb="FFFF00FF"/>
      </right>
      <top style="thin">
        <color rgb="FFFF00FF"/>
      </top>
      <bottom style="thin">
        <color rgb="FFFF00FF"/>
      </bottom>
      <diagonal/>
    </border>
    <border>
      <left style="medium">
        <color rgb="FFFF00FF"/>
      </left>
      <right style="medium">
        <color rgb="FFFF00FF"/>
      </right>
      <top/>
      <bottom style="thin">
        <color rgb="FFCC00CC"/>
      </bottom>
      <diagonal/>
    </border>
    <border>
      <left style="medium">
        <color rgb="FFFF00FF"/>
      </left>
      <right style="medium">
        <color rgb="FFFF00FF"/>
      </right>
      <top style="thin">
        <color rgb="FFCC00CC"/>
      </top>
      <bottom/>
      <diagonal/>
    </border>
    <border>
      <left style="medium">
        <color rgb="FFFF00FF"/>
      </left>
      <right style="medium">
        <color rgb="FFFF00FF"/>
      </right>
      <top style="thin">
        <color rgb="FFFF00FF"/>
      </top>
      <bottom style="medium">
        <color rgb="FFFF00FF"/>
      </bottom>
      <diagonal/>
    </border>
    <border>
      <left style="thin">
        <color rgb="FFCC00FF"/>
      </left>
      <right style="medium">
        <color rgb="FFFF00FF"/>
      </right>
      <top style="thin">
        <color rgb="FFCC00FF"/>
      </top>
      <bottom style="thin">
        <color rgb="FFCC00FF"/>
      </bottom>
      <diagonal/>
    </border>
    <border>
      <left style="thin">
        <color rgb="FFCC00FF"/>
      </left>
      <right style="thin">
        <color rgb="FFCC00FF"/>
      </right>
      <top style="thin">
        <color rgb="FFCC00FF"/>
      </top>
      <bottom style="medium">
        <color rgb="FFFF00FF"/>
      </bottom>
      <diagonal/>
    </border>
    <border>
      <left style="thin">
        <color rgb="FFCC00FF"/>
      </left>
      <right style="medium">
        <color rgb="FFFF00FF"/>
      </right>
      <top style="thin">
        <color rgb="FFCC00FF"/>
      </top>
      <bottom style="medium">
        <color rgb="FFFF00FF"/>
      </bottom>
      <diagonal/>
    </border>
    <border>
      <left style="thin">
        <color rgb="FFCC00FF"/>
      </left>
      <right style="thin">
        <color rgb="FFCC00FF"/>
      </right>
      <top/>
      <bottom style="thin">
        <color rgb="FFCC00FF"/>
      </bottom>
      <diagonal/>
    </border>
    <border>
      <left style="thin">
        <color rgb="FFCC00FF"/>
      </left>
      <right style="medium">
        <color rgb="FFFF00FF"/>
      </right>
      <top/>
      <bottom style="thin">
        <color rgb="FFCC00FF"/>
      </bottom>
      <diagonal/>
    </border>
    <border>
      <left style="thin">
        <color rgb="FF0000CC"/>
      </left>
      <right style="thin">
        <color rgb="FF0000CC"/>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99"/>
      </left>
      <right/>
      <top style="thin">
        <color rgb="FF000099"/>
      </top>
      <bottom style="thin">
        <color rgb="FF000099"/>
      </bottom>
      <diagonal/>
    </border>
    <border>
      <left/>
      <right/>
      <top style="thin">
        <color rgb="FF000099"/>
      </top>
      <bottom style="thin">
        <color rgb="FF000099"/>
      </bottom>
      <diagonal/>
    </border>
    <border>
      <left style="thin">
        <color rgb="FF0000CC"/>
      </left>
      <right/>
      <top/>
      <bottom/>
      <diagonal/>
    </border>
    <border>
      <left style="thin">
        <color rgb="FF000099"/>
      </left>
      <right style="thin">
        <color rgb="FF000099"/>
      </right>
      <top style="thin">
        <color rgb="FF000099"/>
      </top>
      <bottom/>
      <diagonal/>
    </border>
    <border>
      <left style="thin">
        <color rgb="FF7030A0"/>
      </left>
      <right/>
      <top style="thin">
        <color rgb="FF7030A0"/>
      </top>
      <bottom style="thin">
        <color rgb="FF7030A0"/>
      </bottom>
      <diagonal/>
    </border>
    <border>
      <left/>
      <right/>
      <top/>
      <bottom style="thin">
        <color rgb="FF000099"/>
      </bottom>
      <diagonal/>
    </border>
    <border>
      <left style="thin">
        <color rgb="FF7030A0"/>
      </left>
      <right/>
      <top/>
      <bottom style="thin">
        <color rgb="FF7030A0"/>
      </bottom>
      <diagonal/>
    </border>
    <border>
      <left style="thin">
        <color rgb="FF0000CC"/>
      </left>
      <right style="thin">
        <color rgb="FF0000CC"/>
      </right>
      <top/>
      <bottom style="thin">
        <color rgb="FF000099"/>
      </bottom>
      <diagonal/>
    </border>
    <border>
      <left style="medium">
        <color rgb="FF000099"/>
      </left>
      <right style="thin">
        <color rgb="FF0000CC"/>
      </right>
      <top/>
      <bottom/>
      <diagonal/>
    </border>
    <border>
      <left style="medium">
        <color rgb="FF000099"/>
      </left>
      <right style="thin">
        <color rgb="FF0000CC"/>
      </right>
      <top style="thin">
        <color rgb="FF0000CC"/>
      </top>
      <bottom style="thin">
        <color rgb="FF0000CC"/>
      </bottom>
      <diagonal/>
    </border>
    <border>
      <left style="thin">
        <color rgb="FF000099"/>
      </left>
      <right style="medium">
        <color rgb="FF000099"/>
      </right>
      <top style="thin">
        <color rgb="FF000099"/>
      </top>
      <bottom style="thin">
        <color rgb="FF000099"/>
      </bottom>
      <diagonal/>
    </border>
    <border>
      <left style="medium">
        <color rgb="FF000099"/>
      </left>
      <right style="thin">
        <color rgb="FF000099"/>
      </right>
      <top style="thin">
        <color rgb="FF000099"/>
      </top>
      <bottom style="thin">
        <color rgb="FF000099"/>
      </bottom>
      <diagonal/>
    </border>
    <border>
      <left style="thin">
        <color rgb="FF000099"/>
      </left>
      <right style="medium">
        <color rgb="FF000099"/>
      </right>
      <top style="thin">
        <color rgb="FF000099"/>
      </top>
      <bottom/>
      <diagonal/>
    </border>
    <border>
      <left style="medium">
        <color rgb="FF000099"/>
      </left>
      <right/>
      <top style="thin">
        <color rgb="FF0000CC"/>
      </top>
      <bottom style="thin">
        <color rgb="FF0000CC"/>
      </bottom>
      <diagonal/>
    </border>
    <border>
      <left style="thin">
        <color rgb="FF000099"/>
      </left>
      <right style="medium">
        <color rgb="FF000099"/>
      </right>
      <top/>
      <bottom/>
      <diagonal/>
    </border>
    <border>
      <left style="thin">
        <color rgb="FF000099"/>
      </left>
      <right style="medium">
        <color rgb="FF000099"/>
      </right>
      <top/>
      <bottom style="thin">
        <color rgb="FF000099"/>
      </bottom>
      <diagonal/>
    </border>
    <border>
      <left style="medium">
        <color rgb="FF000099"/>
      </left>
      <right/>
      <top style="thin">
        <color rgb="FF0000CC"/>
      </top>
      <bottom style="medium">
        <color rgb="FF000099"/>
      </bottom>
      <diagonal/>
    </border>
    <border>
      <left style="thin">
        <color rgb="FF0000CC"/>
      </left>
      <right/>
      <top style="thin">
        <color rgb="FF0000CC"/>
      </top>
      <bottom style="medium">
        <color rgb="FF000099"/>
      </bottom>
      <diagonal/>
    </border>
    <border>
      <left style="thin">
        <color rgb="FF000099"/>
      </left>
      <right style="thin">
        <color rgb="FF000099"/>
      </right>
      <top style="thin">
        <color rgb="FF000099"/>
      </top>
      <bottom style="medium">
        <color rgb="FF000099"/>
      </bottom>
      <diagonal/>
    </border>
    <border>
      <left style="thin">
        <color rgb="FF000099"/>
      </left>
      <right style="medium">
        <color rgb="FF000099"/>
      </right>
      <top/>
      <bottom style="medium">
        <color rgb="FF000099"/>
      </bottom>
      <diagonal/>
    </border>
    <border>
      <left style="thin">
        <color indexed="64"/>
      </left>
      <right style="medium">
        <color indexed="64"/>
      </right>
      <top style="thin">
        <color indexed="64"/>
      </top>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rgb="FF0000CC"/>
      </left>
      <right/>
      <top style="thin">
        <color rgb="FF0000CC"/>
      </top>
      <bottom/>
      <diagonal/>
    </border>
    <border>
      <left style="medium">
        <color rgb="FF000099"/>
      </left>
      <right/>
      <top style="medium">
        <color rgb="FF000099"/>
      </top>
      <bottom/>
      <diagonal/>
    </border>
    <border>
      <left/>
      <right/>
      <top style="medium">
        <color rgb="FF000099"/>
      </top>
      <bottom/>
      <diagonal/>
    </border>
    <border>
      <left style="thin">
        <color rgb="FF0000CC"/>
      </left>
      <right/>
      <top style="medium">
        <color rgb="FF000099"/>
      </top>
      <bottom/>
      <diagonal/>
    </border>
    <border>
      <left/>
      <right style="medium">
        <color rgb="FF000099"/>
      </right>
      <top style="medium">
        <color rgb="FF000099"/>
      </top>
      <bottom/>
      <diagonal/>
    </border>
    <border>
      <left/>
      <right style="medium">
        <color rgb="FF000099"/>
      </right>
      <top/>
      <bottom/>
      <diagonal/>
    </border>
    <border>
      <left style="medium">
        <color rgb="FF000099"/>
      </left>
      <right style="thin">
        <color rgb="FF0000CC"/>
      </right>
      <top/>
      <bottom style="medium">
        <color rgb="FF000099"/>
      </bottom>
      <diagonal/>
    </border>
    <border>
      <left style="thin">
        <color rgb="FF0000CC"/>
      </left>
      <right style="thin">
        <color rgb="FF0000CC"/>
      </right>
      <top/>
      <bottom style="medium">
        <color rgb="FF000099"/>
      </bottom>
      <diagonal/>
    </border>
    <border>
      <left style="thin">
        <color rgb="FF0000CC"/>
      </left>
      <right/>
      <top/>
      <bottom style="medium">
        <color rgb="FF000099"/>
      </bottom>
      <diagonal/>
    </border>
    <border>
      <left/>
      <right style="thin">
        <color rgb="FF0000CC"/>
      </right>
      <top/>
      <bottom style="medium">
        <color rgb="FF000099"/>
      </bottom>
      <diagonal/>
    </border>
    <border>
      <left/>
      <right/>
      <top/>
      <bottom style="medium">
        <color rgb="FF000099"/>
      </bottom>
      <diagonal/>
    </border>
    <border>
      <left/>
      <right style="medium">
        <color rgb="FF000099"/>
      </right>
      <top/>
      <bottom style="medium">
        <color rgb="FF000099"/>
      </bottom>
      <diagonal/>
    </border>
    <border>
      <left style="medium">
        <color rgb="FF000099"/>
      </left>
      <right style="thin">
        <color rgb="FF0000CC"/>
      </right>
      <top style="medium">
        <color rgb="FF000099"/>
      </top>
      <bottom/>
      <diagonal/>
    </border>
    <border>
      <left style="thin">
        <color rgb="FF0000CC"/>
      </left>
      <right style="thin">
        <color rgb="FF0000CC"/>
      </right>
      <top style="medium">
        <color rgb="FF000099"/>
      </top>
      <bottom style="thin">
        <color rgb="FF0000CC"/>
      </bottom>
      <diagonal/>
    </border>
    <border>
      <left style="thin">
        <color rgb="FF0000CC"/>
      </left>
      <right style="thin">
        <color rgb="FF0000CC"/>
      </right>
      <top style="medium">
        <color rgb="FF000099"/>
      </top>
      <bottom/>
      <diagonal/>
    </border>
    <border>
      <left style="thin">
        <color rgb="FF0000CC"/>
      </left>
      <right/>
      <top style="medium">
        <color rgb="FF000099"/>
      </top>
      <bottom style="thin">
        <color rgb="FF0000CC"/>
      </bottom>
      <diagonal/>
    </border>
    <border>
      <left style="thin">
        <color rgb="FF000099"/>
      </left>
      <right style="medium">
        <color rgb="FF000099"/>
      </right>
      <top style="medium">
        <color rgb="FF000099"/>
      </top>
      <bottom/>
      <diagonal/>
    </border>
    <border>
      <left style="thin">
        <color rgb="FF000099"/>
      </left>
      <right style="thin">
        <color rgb="FF000099"/>
      </right>
      <top/>
      <bottom/>
      <diagonal/>
    </border>
    <border>
      <left style="thin">
        <color rgb="FFFF00FF"/>
      </left>
      <right/>
      <top style="thin">
        <color rgb="FFFF00FF"/>
      </top>
      <bottom style="thin">
        <color rgb="FFFF00FF"/>
      </bottom>
      <diagonal/>
    </border>
    <border>
      <left style="thin">
        <color rgb="FFFF00FF"/>
      </left>
      <right/>
      <top style="medium">
        <color rgb="FFFF00FF"/>
      </top>
      <bottom style="thin">
        <color rgb="FFFF00FF"/>
      </bottom>
      <diagonal/>
    </border>
    <border>
      <left style="thin">
        <color rgb="FFFF00FF"/>
      </left>
      <right/>
      <top style="thin">
        <color rgb="FFFF00FF"/>
      </top>
      <bottom style="medium">
        <color rgb="FFFF00FF"/>
      </bottom>
      <diagonal/>
    </border>
    <border>
      <left style="medium">
        <color rgb="FFFF00FF"/>
      </left>
      <right/>
      <top/>
      <bottom style="medium">
        <color rgb="FFFF00FF"/>
      </bottom>
      <diagonal/>
    </border>
    <border>
      <left/>
      <right/>
      <top/>
      <bottom style="medium">
        <color rgb="FFFF00FF"/>
      </bottom>
      <diagonal/>
    </border>
    <border>
      <left/>
      <right style="medium">
        <color rgb="FFFF00FF"/>
      </right>
      <top/>
      <bottom style="medium">
        <color rgb="FFFF00FF"/>
      </bottom>
      <diagonal/>
    </border>
    <border>
      <left style="thin">
        <color rgb="FFFF00FF"/>
      </left>
      <right style="thin">
        <color rgb="FFFF00FF"/>
      </right>
      <top style="thin">
        <color rgb="FFFF00FF"/>
      </top>
      <bottom style="medium">
        <color rgb="FFFF00FF"/>
      </bottom>
      <diagonal/>
    </border>
    <border>
      <left style="thin">
        <color rgb="FFFF00FF"/>
      </left>
      <right/>
      <top/>
      <bottom style="thin">
        <color rgb="FFFF00FF"/>
      </bottom>
      <diagonal/>
    </border>
    <border>
      <left style="thin">
        <color rgb="FFFF00FF"/>
      </left>
      <right style="medium">
        <color rgb="FFFF00FF"/>
      </right>
      <top style="thin">
        <color rgb="FFFF00FF"/>
      </top>
      <bottom style="thin">
        <color rgb="FFFF00FF"/>
      </bottom>
      <diagonal/>
    </border>
    <border>
      <left style="thin">
        <color rgb="FFFF00FF"/>
      </left>
      <right style="medium">
        <color rgb="FFFF00FF"/>
      </right>
      <top style="thin">
        <color rgb="FFFF00FF"/>
      </top>
      <bottom style="medium">
        <color rgb="FFFF00FF"/>
      </bottom>
      <diagonal/>
    </border>
    <border>
      <left style="medium">
        <color indexed="64"/>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CC00FF"/>
      </right>
      <top style="thin">
        <color rgb="FFCC00FF"/>
      </top>
      <bottom style="thin">
        <color rgb="FFCC00FF"/>
      </bottom>
      <diagonal/>
    </border>
    <border>
      <left style="thin">
        <color rgb="FFCC00FF"/>
      </left>
      <right/>
      <top style="thin">
        <color rgb="FFCC00FF"/>
      </top>
      <bottom/>
      <diagonal/>
    </border>
    <border>
      <left/>
      <right/>
      <top style="thin">
        <color rgb="FFCC00FF"/>
      </top>
      <bottom/>
      <diagonal/>
    </border>
    <border>
      <left/>
      <right style="thin">
        <color rgb="FFCC00FF"/>
      </right>
      <top style="thin">
        <color rgb="FFCC00FF"/>
      </top>
      <bottom/>
      <diagonal/>
    </border>
    <border>
      <left/>
      <right style="thin">
        <color rgb="FFFF00FF"/>
      </right>
      <top style="thin">
        <color rgb="FFFF00FF"/>
      </top>
      <bottom style="thin">
        <color rgb="FFFF00FF"/>
      </bottom>
      <diagonal/>
    </border>
    <border>
      <left style="thin">
        <color rgb="FFFF00FF"/>
      </left>
      <right/>
      <top style="thin">
        <color rgb="FFCC00FF"/>
      </top>
      <bottom/>
      <diagonal/>
    </border>
    <border>
      <left/>
      <right style="thin">
        <color rgb="FFCC00FF"/>
      </right>
      <top/>
      <bottom/>
      <diagonal/>
    </border>
    <border>
      <left style="thin">
        <color rgb="FFFF00FF"/>
      </left>
      <right style="thin">
        <color rgb="FFFF00FF"/>
      </right>
      <top style="thin">
        <color rgb="FFFF00FF"/>
      </top>
      <bottom/>
      <diagonal/>
    </border>
    <border>
      <left/>
      <right style="thin">
        <color rgb="FFCC00FF"/>
      </right>
      <top style="thin">
        <color rgb="FFFF00FF"/>
      </top>
      <bottom style="thin">
        <color rgb="FFFF00FF"/>
      </bottom>
      <diagonal/>
    </border>
    <border>
      <left style="thin">
        <color rgb="FFFF00FF"/>
      </left>
      <right/>
      <top style="thin">
        <color rgb="FFCC00FF"/>
      </top>
      <bottom style="thin">
        <color rgb="FFFF00FF"/>
      </bottom>
      <diagonal/>
    </border>
    <border>
      <left/>
      <right style="thin">
        <color rgb="FFFF00FF"/>
      </right>
      <top style="thin">
        <color rgb="FFCC00FF"/>
      </top>
      <bottom style="thin">
        <color rgb="FFFF00FF"/>
      </bottom>
      <diagonal/>
    </border>
    <border>
      <left style="thin">
        <color rgb="FFCC00FF"/>
      </left>
      <right/>
      <top/>
      <bottom style="thin">
        <color rgb="FFCC00FF"/>
      </bottom>
      <diagonal/>
    </border>
    <border>
      <left/>
      <right style="thin">
        <color rgb="FFCC00FF"/>
      </right>
      <top/>
      <bottom style="thin">
        <color rgb="FFCC00FF"/>
      </bottom>
      <diagonal/>
    </border>
    <border>
      <left style="thin">
        <color rgb="FFCC00FF"/>
      </left>
      <right/>
      <top style="thin">
        <color rgb="FFCC00FF"/>
      </top>
      <bottom style="thin">
        <color rgb="FFFF00FF"/>
      </bottom>
      <diagonal/>
    </border>
    <border>
      <left/>
      <right/>
      <top style="thin">
        <color rgb="FFCC00FF"/>
      </top>
      <bottom style="thin">
        <color rgb="FFFF00FF"/>
      </bottom>
      <diagonal/>
    </border>
    <border>
      <left/>
      <right style="thin">
        <color rgb="FFCC00FF"/>
      </right>
      <top style="thin">
        <color rgb="FFCC00FF"/>
      </top>
      <bottom style="thin">
        <color rgb="FFFF00FF"/>
      </bottom>
      <diagonal/>
    </border>
    <border>
      <left/>
      <right/>
      <top style="thin">
        <color rgb="FFCC00FF"/>
      </top>
      <bottom style="thin">
        <color rgb="FFCC00FF"/>
      </bottom>
      <diagonal/>
    </border>
    <border>
      <left/>
      <right/>
      <top style="thin">
        <color rgb="FFFF00FF"/>
      </top>
      <bottom style="thin">
        <color rgb="FFFF00FF"/>
      </bottom>
      <diagonal/>
    </border>
    <border>
      <left style="thin">
        <color rgb="FFCC00FF"/>
      </left>
      <right/>
      <top/>
      <bottom/>
      <diagonal/>
    </border>
    <border>
      <left style="thin">
        <color rgb="FFCC00FF"/>
      </left>
      <right/>
      <top/>
      <bottom style="thin">
        <color rgb="FFFF00FF"/>
      </bottom>
      <diagonal/>
    </border>
    <border>
      <left style="thin">
        <color rgb="FFCC00FF"/>
      </left>
      <right style="thin">
        <color rgb="FFCC00FF"/>
      </right>
      <top/>
      <bottom/>
      <diagonal/>
    </border>
    <border>
      <left style="thin">
        <color rgb="FFFF00FF"/>
      </left>
      <right/>
      <top style="thin">
        <color rgb="FFFF00FF"/>
      </top>
      <bottom/>
      <diagonal/>
    </border>
    <border>
      <left/>
      <right style="thin">
        <color rgb="FFFF00FF"/>
      </right>
      <top style="thin">
        <color rgb="FFFF00FF"/>
      </top>
      <bottom/>
      <diagonal/>
    </border>
    <border>
      <left/>
      <right style="thin">
        <color rgb="FFFF00FF"/>
      </right>
      <top/>
      <bottom style="thin">
        <color rgb="FFFF00FF"/>
      </bottom>
      <diagonal/>
    </border>
    <border>
      <left style="medium">
        <color rgb="FFFF00FF"/>
      </left>
      <right/>
      <top style="medium">
        <color rgb="FFFF00FF"/>
      </top>
      <bottom/>
      <diagonal/>
    </border>
    <border>
      <left/>
      <right/>
      <top style="medium">
        <color rgb="FFFF00FF"/>
      </top>
      <bottom/>
      <diagonal/>
    </border>
    <border>
      <left/>
      <right style="medium">
        <color rgb="FFFF00FF"/>
      </right>
      <top/>
      <bottom/>
      <diagonal/>
    </border>
    <border>
      <left style="medium">
        <color rgb="FFFF00FF"/>
      </left>
      <right/>
      <top/>
      <bottom/>
      <diagonal/>
    </border>
    <border>
      <left/>
      <right style="thin">
        <color rgb="FFFF00FF"/>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CC00FF"/>
      </right>
      <top style="thin">
        <color rgb="FFCC00FF"/>
      </top>
      <bottom style="medium">
        <color rgb="FFFF00FF"/>
      </bottom>
      <diagonal/>
    </border>
    <border>
      <left/>
      <right style="medium">
        <color rgb="FFFF00FF"/>
      </right>
      <top style="medium">
        <color rgb="FFFF00FF"/>
      </top>
      <bottom/>
      <diagonal/>
    </border>
    <border>
      <left style="medium">
        <color rgb="FFFF00FF"/>
      </left>
      <right style="thin">
        <color rgb="FFFF00FF"/>
      </right>
      <top/>
      <bottom/>
      <diagonal/>
    </border>
    <border>
      <left style="thin">
        <color rgb="FFFF00FF"/>
      </left>
      <right style="thin">
        <color rgb="FFFF00FF"/>
      </right>
      <top/>
      <bottom/>
      <diagonal/>
    </border>
    <border>
      <left style="medium">
        <color rgb="FFCC00FF"/>
      </left>
      <right/>
      <top style="medium">
        <color rgb="FFCC00FF"/>
      </top>
      <bottom/>
      <diagonal/>
    </border>
    <border>
      <left/>
      <right/>
      <top style="medium">
        <color rgb="FFCC00FF"/>
      </top>
      <bottom/>
      <diagonal/>
    </border>
    <border>
      <left/>
      <right style="medium">
        <color rgb="FFCC00FF"/>
      </right>
      <top style="medium">
        <color rgb="FFCC00FF"/>
      </top>
      <bottom/>
      <diagonal/>
    </border>
    <border>
      <left style="medium">
        <color rgb="FFCC00FF"/>
      </left>
      <right/>
      <top/>
      <bottom/>
      <diagonal/>
    </border>
    <border>
      <left/>
      <right style="medium">
        <color rgb="FFCC00FF"/>
      </right>
      <top/>
      <bottom/>
      <diagonal/>
    </border>
    <border>
      <left style="medium">
        <color rgb="FFCC00FF"/>
      </left>
      <right/>
      <top/>
      <bottom style="medium">
        <color rgb="FFCC00FF"/>
      </bottom>
      <diagonal/>
    </border>
    <border>
      <left/>
      <right/>
      <top/>
      <bottom style="medium">
        <color rgb="FFCC00FF"/>
      </bottom>
      <diagonal/>
    </border>
    <border>
      <left/>
      <right style="medium">
        <color rgb="FFCC00FF"/>
      </right>
      <top/>
      <bottom style="medium">
        <color rgb="FFCC00FF"/>
      </bottom>
      <diagonal/>
    </border>
    <border>
      <left style="double">
        <color rgb="FF3F3F3F"/>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7" fillId="0" borderId="0"/>
    <xf numFmtId="0" fontId="19" fillId="0" borderId="0">
      <protection locked="0"/>
    </xf>
  </cellStyleXfs>
  <cellXfs count="1503">
    <xf numFmtId="0" fontId="0" fillId="0" borderId="0" xfId="0"/>
    <xf numFmtId="0" fontId="0" fillId="2" borderId="0" xfId="0" applyFill="1"/>
    <xf numFmtId="0" fontId="3" fillId="3" borderId="0" xfId="0" applyFont="1" applyFill="1" applyAlignment="1">
      <alignment horizontal="center" vertical="center" wrapText="1"/>
    </xf>
    <xf numFmtId="0" fontId="2"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4" borderId="3" xfId="0" applyFont="1" applyFill="1" applyBorder="1" applyAlignment="1">
      <alignment horizontal="justify" vertical="center" wrapText="1"/>
    </xf>
    <xf numFmtId="0" fontId="10" fillId="5" borderId="4" xfId="0" applyFont="1" applyFill="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center" vertical="center"/>
    </xf>
    <xf numFmtId="0" fontId="0" fillId="6" borderId="0" xfId="0" applyFill="1" applyProtection="1">
      <protection hidden="1"/>
    </xf>
    <xf numFmtId="0" fontId="0" fillId="0" borderId="0" xfId="0" applyProtection="1">
      <protection hidden="1"/>
    </xf>
    <xf numFmtId="0" fontId="0" fillId="0" borderId="0" xfId="0" applyProtection="1">
      <protection locked="0"/>
    </xf>
    <xf numFmtId="0" fontId="35" fillId="0" borderId="0" xfId="0" applyFont="1" applyProtection="1">
      <protection hidden="1"/>
    </xf>
    <xf numFmtId="0" fontId="35" fillId="0" borderId="0" xfId="0" applyFont="1" applyProtection="1">
      <protection locked="0"/>
    </xf>
    <xf numFmtId="0" fontId="36" fillId="8" borderId="0" xfId="0" applyFont="1" applyFill="1" applyBorder="1" applyAlignment="1" applyProtection="1">
      <alignment vertical="center"/>
      <protection hidden="1"/>
    </xf>
    <xf numFmtId="0" fontId="17" fillId="0" borderId="0" xfId="0" applyFont="1" applyBorder="1" applyAlignment="1" applyProtection="1">
      <alignment wrapText="1"/>
      <protection hidden="1"/>
    </xf>
    <xf numFmtId="0" fontId="17" fillId="0" borderId="0" xfId="0" applyFont="1" applyBorder="1" applyAlignment="1" applyProtection="1">
      <alignment vertical="center" wrapText="1"/>
      <protection hidden="1"/>
    </xf>
    <xf numFmtId="0" fontId="0" fillId="10" borderId="0" xfId="0" applyFill="1" applyProtection="1">
      <protection hidden="1"/>
    </xf>
    <xf numFmtId="0" fontId="16" fillId="11" borderId="0" xfId="0" applyFont="1" applyFill="1" applyBorder="1" applyAlignment="1" applyProtection="1">
      <alignment vertical="center" wrapText="1"/>
      <protection hidden="1"/>
    </xf>
    <xf numFmtId="0" fontId="16" fillId="11" borderId="0" xfId="0" applyFont="1" applyFill="1" applyBorder="1" applyAlignment="1" applyProtection="1">
      <alignment horizontal="center" vertical="center" wrapText="1"/>
      <protection hidden="1"/>
    </xf>
    <xf numFmtId="0" fontId="0" fillId="11" borderId="0" xfId="0" applyFill="1" applyBorder="1" applyProtection="1">
      <protection hidden="1"/>
    </xf>
    <xf numFmtId="0" fontId="0" fillId="11" borderId="0" xfId="0" applyFill="1" applyProtection="1">
      <protection hidden="1"/>
    </xf>
    <xf numFmtId="0" fontId="33" fillId="11" borderId="0" xfId="0" applyFont="1" applyFill="1" applyBorder="1" applyAlignment="1" applyProtection="1">
      <alignment horizontal="center" vertical="center"/>
      <protection hidden="1"/>
    </xf>
    <xf numFmtId="0" fontId="21" fillId="11" borderId="0" xfId="0" applyFont="1" applyFill="1" applyBorder="1" applyAlignment="1" applyProtection="1">
      <alignment horizontal="left" vertical="center"/>
      <protection hidden="1"/>
    </xf>
    <xf numFmtId="0" fontId="22" fillId="11" borderId="0" xfId="2" applyFont="1" applyFill="1" applyBorder="1" applyAlignment="1" applyProtection="1">
      <alignment vertical="center"/>
      <protection hidden="1"/>
    </xf>
    <xf numFmtId="0" fontId="23" fillId="11" borderId="0" xfId="0" applyFont="1" applyFill="1" applyBorder="1" applyAlignment="1" applyProtection="1">
      <alignment wrapText="1"/>
      <protection hidden="1"/>
    </xf>
    <xf numFmtId="0" fontId="25" fillId="11" borderId="0" xfId="2" applyFont="1" applyFill="1" applyBorder="1" applyAlignment="1" applyProtection="1">
      <alignment vertical="center"/>
      <protection hidden="1"/>
    </xf>
    <xf numFmtId="0" fontId="25" fillId="11" borderId="0" xfId="2" applyFont="1" applyFill="1" applyBorder="1" applyAlignment="1" applyProtection="1">
      <alignment horizontal="center" vertical="center"/>
      <protection hidden="1"/>
    </xf>
    <xf numFmtId="0" fontId="27" fillId="11" borderId="0" xfId="2" applyFont="1" applyFill="1" applyBorder="1" applyAlignment="1" applyProtection="1">
      <alignment horizontal="center" vertical="center"/>
      <protection hidden="1"/>
    </xf>
    <xf numFmtId="0" fontId="31" fillId="11" borderId="0" xfId="2" applyFont="1" applyFill="1" applyBorder="1" applyAlignment="1" applyProtection="1">
      <alignment horizontal="center" vertical="center"/>
      <protection hidden="1"/>
    </xf>
    <xf numFmtId="0" fontId="0" fillId="3" borderId="0" xfId="0" applyFill="1" applyBorder="1" applyProtection="1">
      <protection hidden="1"/>
    </xf>
    <xf numFmtId="0" fontId="0" fillId="3" borderId="0" xfId="0" applyFill="1" applyProtection="1">
      <protection hidden="1"/>
    </xf>
    <xf numFmtId="0" fontId="38" fillId="11" borderId="0" xfId="0" applyFont="1" applyFill="1" applyBorder="1" applyAlignment="1" applyProtection="1">
      <alignment horizontal="right" vertical="center"/>
      <protection hidden="1"/>
    </xf>
    <xf numFmtId="0" fontId="39" fillId="11" borderId="0" xfId="0" applyFont="1" applyFill="1" applyBorder="1" applyAlignment="1" applyProtection="1">
      <alignment horizontal="right"/>
      <protection hidden="1"/>
    </xf>
    <xf numFmtId="0" fontId="0" fillId="11" borderId="0" xfId="0" applyFill="1"/>
    <xf numFmtId="0" fontId="0" fillId="16" borderId="0" xfId="0" applyFill="1"/>
    <xf numFmtId="17" fontId="43" fillId="10" borderId="0" xfId="1" applyNumberFormat="1" applyFont="1" applyFill="1" applyBorder="1" applyAlignment="1" applyProtection="1">
      <alignment vertical="center"/>
      <protection hidden="1"/>
    </xf>
    <xf numFmtId="17" fontId="43" fillId="6" borderId="0" xfId="1" applyNumberFormat="1" applyFont="1" applyFill="1" applyBorder="1" applyAlignment="1" applyProtection="1">
      <alignment vertical="center"/>
      <protection hidden="1"/>
    </xf>
    <xf numFmtId="17" fontId="58" fillId="10" borderId="0" xfId="0" applyNumberFormat="1" applyFont="1"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17" fontId="0" fillId="0" borderId="0" xfId="0" applyNumberFormat="1" applyAlignment="1" applyProtection="1">
      <alignment vertical="center"/>
      <protection hidden="1"/>
    </xf>
    <xf numFmtId="14" fontId="0" fillId="0" borderId="0" xfId="0" applyNumberFormat="1" applyAlignment="1" applyProtection="1">
      <alignment vertical="center"/>
      <protection hidden="1"/>
    </xf>
    <xf numFmtId="0" fontId="59" fillId="10" borderId="0" xfId="0" applyFont="1" applyFill="1" applyBorder="1" applyAlignment="1" applyProtection="1">
      <alignment vertical="center"/>
      <protection hidden="1"/>
    </xf>
    <xf numFmtId="0" fontId="59" fillId="6" borderId="0" xfId="0" applyFont="1" applyFill="1" applyBorder="1" applyAlignment="1" applyProtection="1">
      <alignment vertical="center"/>
      <protection hidden="1"/>
    </xf>
    <xf numFmtId="0" fontId="59" fillId="10" borderId="0" xfId="0" applyFont="1" applyFill="1" applyBorder="1" applyAlignment="1" applyProtection="1">
      <alignment horizontal="center" vertical="center"/>
      <protection hidden="1"/>
    </xf>
    <xf numFmtId="0" fontId="59" fillId="6" borderId="0" xfId="0" applyFont="1" applyFill="1" applyBorder="1" applyAlignment="1" applyProtection="1">
      <alignment horizontal="center" vertical="center"/>
      <protection hidden="1"/>
    </xf>
    <xf numFmtId="0" fontId="46" fillId="10" borderId="0" xfId="0" applyFont="1" applyFill="1" applyBorder="1" applyAlignment="1" applyProtection="1">
      <alignment horizontal="left"/>
      <protection hidden="1"/>
    </xf>
    <xf numFmtId="0" fontId="1" fillId="6" borderId="0" xfId="0" applyFont="1" applyFill="1" applyBorder="1" applyProtection="1">
      <protection hidden="1"/>
    </xf>
    <xf numFmtId="0" fontId="1" fillId="6" borderId="0" xfId="0" applyFont="1" applyFill="1" applyProtection="1">
      <protection hidden="1"/>
    </xf>
    <xf numFmtId="14" fontId="0" fillId="0" borderId="0" xfId="0" applyNumberFormat="1" applyProtection="1">
      <protection hidden="1"/>
    </xf>
    <xf numFmtId="165" fontId="48" fillId="11" borderId="18" xfId="0" applyNumberFormat="1" applyFont="1" applyFill="1" applyBorder="1" applyAlignment="1" applyProtection="1">
      <alignment horizontal="center" vertical="center"/>
      <protection hidden="1"/>
    </xf>
    <xf numFmtId="0" fontId="48" fillId="7" borderId="20" xfId="0" applyFont="1" applyFill="1" applyBorder="1" applyAlignment="1" applyProtection="1">
      <alignment horizontal="center" vertical="center"/>
      <protection locked="0"/>
    </xf>
    <xf numFmtId="0" fontId="63" fillId="10" borderId="0" xfId="0" applyNumberFormat="1" applyFont="1" applyFill="1" applyBorder="1" applyAlignment="1" applyProtection="1">
      <alignment horizontal="left"/>
      <protection hidden="1"/>
    </xf>
    <xf numFmtId="0" fontId="54" fillId="6" borderId="0" xfId="0" applyFont="1" applyFill="1" applyProtection="1">
      <protection hidden="1"/>
    </xf>
    <xf numFmtId="17" fontId="0" fillId="0" borderId="0" xfId="0" applyNumberFormat="1" applyProtection="1">
      <protection hidden="1"/>
    </xf>
    <xf numFmtId="165" fontId="48" fillId="11" borderId="6" xfId="0" applyNumberFormat="1" applyFont="1" applyFill="1" applyBorder="1" applyAlignment="1" applyProtection="1">
      <alignment horizontal="center" vertical="center"/>
      <protection hidden="1"/>
    </xf>
    <xf numFmtId="0" fontId="65" fillId="10" borderId="0" xfId="0" applyFont="1" applyFill="1" applyBorder="1" applyAlignment="1" applyProtection="1">
      <alignment horizontal="center" vertical="top" wrapText="1"/>
      <protection hidden="1"/>
    </xf>
    <xf numFmtId="0" fontId="61" fillId="6" borderId="0" xfId="0" applyFont="1" applyFill="1" applyProtection="1">
      <protection hidden="1"/>
    </xf>
    <xf numFmtId="0" fontId="64" fillId="0" borderId="0" xfId="0" applyFont="1" applyProtection="1">
      <protection hidden="1"/>
    </xf>
    <xf numFmtId="0" fontId="0" fillId="10" borderId="0" xfId="0" applyFill="1" applyAlignment="1" applyProtection="1">
      <alignment horizontal="center" vertical="center"/>
      <protection hidden="1"/>
    </xf>
    <xf numFmtId="0" fontId="68" fillId="10" borderId="0" xfId="0" applyFont="1" applyFill="1" applyBorder="1" applyAlignment="1" applyProtection="1">
      <alignment horizontal="center"/>
      <protection hidden="1"/>
    </xf>
    <xf numFmtId="0" fontId="69" fillId="10" borderId="0" xfId="0" applyFont="1" applyFill="1" applyAlignment="1" applyProtection="1">
      <alignment horizontal="center" vertical="center"/>
      <protection hidden="1"/>
    </xf>
    <xf numFmtId="0" fontId="45" fillId="10" borderId="0" xfId="0" applyFont="1" applyFill="1" applyBorder="1" applyAlignment="1" applyProtection="1">
      <alignment horizontal="center" vertical="center" wrapText="1"/>
      <protection hidden="1"/>
    </xf>
    <xf numFmtId="0" fontId="70" fillId="10" borderId="0" xfId="0" applyFont="1" applyFill="1" applyBorder="1" applyAlignment="1" applyProtection="1">
      <alignment horizontal="center" vertical="center"/>
      <protection hidden="1"/>
    </xf>
    <xf numFmtId="0" fontId="17" fillId="10" borderId="0" xfId="0" applyFont="1" applyFill="1" applyProtection="1">
      <protection hidden="1"/>
    </xf>
    <xf numFmtId="0" fontId="0" fillId="0" borderId="0" xfId="0" applyAlignment="1" applyProtection="1">
      <alignment horizontal="center" vertical="center"/>
      <protection hidden="1"/>
    </xf>
    <xf numFmtId="0" fontId="48" fillId="11" borderId="18" xfId="0" applyFont="1" applyFill="1" applyBorder="1" applyAlignment="1" applyProtection="1">
      <alignment horizontal="center" vertical="center"/>
      <protection hidden="1"/>
    </xf>
    <xf numFmtId="0" fontId="61" fillId="11" borderId="16" xfId="0" applyFont="1" applyFill="1" applyBorder="1" applyAlignment="1" applyProtection="1">
      <alignment horizontal="center" vertical="center"/>
      <protection hidden="1"/>
    </xf>
    <xf numFmtId="0" fontId="41" fillId="10" borderId="2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69" fillId="6" borderId="0" xfId="0" applyFont="1" applyFill="1" applyAlignment="1" applyProtection="1">
      <alignment horizontal="center" vertical="center"/>
      <protection hidden="1"/>
    </xf>
    <xf numFmtId="0" fontId="76" fillId="10" borderId="0" xfId="0" applyFont="1" applyFill="1" applyAlignment="1" applyProtection="1">
      <alignment horizontal="center" vertical="center"/>
      <protection hidden="1"/>
    </xf>
    <xf numFmtId="0" fontId="77" fillId="10" borderId="0" xfId="0"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66" fillId="3" borderId="0" xfId="0" applyFont="1" applyFill="1" applyAlignment="1" applyProtection="1">
      <alignment horizontal="center" vertical="center"/>
      <protection hidden="1"/>
    </xf>
    <xf numFmtId="0" fontId="46" fillId="3" borderId="0" xfId="0" applyFont="1" applyFill="1" applyBorder="1" applyAlignment="1" applyProtection="1">
      <alignment horizontal="center" vertical="center"/>
      <protection hidden="1"/>
    </xf>
    <xf numFmtId="0" fontId="78" fillId="3" borderId="0" xfId="0" applyFont="1" applyFill="1" applyBorder="1" applyAlignment="1" applyProtection="1">
      <alignment horizontal="center" vertical="center"/>
      <protection hidden="1"/>
    </xf>
    <xf numFmtId="0" fontId="67" fillId="3" borderId="0" xfId="0" applyFont="1" applyFill="1" applyBorder="1" applyAlignment="1" applyProtection="1">
      <alignment horizontal="center" vertical="center"/>
      <protection hidden="1"/>
    </xf>
    <xf numFmtId="17" fontId="43" fillId="3" borderId="0" xfId="1"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59" fillId="3" borderId="0" xfId="0" applyFont="1" applyFill="1" applyBorder="1" applyAlignment="1" applyProtection="1">
      <alignment horizontal="center" vertical="center"/>
      <protection hidden="1"/>
    </xf>
    <xf numFmtId="0" fontId="64" fillId="3" borderId="0" xfId="0" applyFont="1" applyFill="1" applyAlignment="1" applyProtection="1">
      <alignment horizontal="center"/>
      <protection hidden="1"/>
    </xf>
    <xf numFmtId="0" fontId="81" fillId="21" borderId="21" xfId="0" applyFont="1" applyFill="1" applyBorder="1" applyAlignment="1" applyProtection="1">
      <alignment horizontal="center" vertical="center"/>
      <protection hidden="1"/>
    </xf>
    <xf numFmtId="0" fontId="81" fillId="0" borderId="0" xfId="0" applyFont="1" applyAlignment="1" applyProtection="1">
      <alignment horizontal="center" vertical="center"/>
      <protection hidden="1"/>
    </xf>
    <xf numFmtId="0" fontId="86" fillId="0" borderId="0" xfId="0" applyFont="1" applyAlignment="1" applyProtection="1">
      <alignment horizontal="center" vertical="center"/>
      <protection hidden="1"/>
    </xf>
    <xf numFmtId="0" fontId="81" fillId="0" borderId="0" xfId="0" applyFont="1" applyAlignment="1" applyProtection="1">
      <alignment horizontal="center"/>
      <protection hidden="1"/>
    </xf>
    <xf numFmtId="0" fontId="87" fillId="0" borderId="0" xfId="0" applyFont="1" applyBorder="1" applyAlignment="1" applyProtection="1">
      <alignment horizontal="center" vertical="center"/>
      <protection hidden="1"/>
    </xf>
    <xf numFmtId="0" fontId="54" fillId="0" borderId="0" xfId="0" applyFont="1" applyAlignment="1" applyProtection="1">
      <alignment vertical="center"/>
      <protection hidden="1"/>
    </xf>
    <xf numFmtId="0" fontId="54" fillId="0" borderId="0" xfId="0" applyFont="1" applyProtection="1">
      <protection hidden="1"/>
    </xf>
    <xf numFmtId="0" fontId="88" fillId="0" borderId="0" xfId="0" applyFont="1" applyAlignment="1" applyProtection="1">
      <alignment horizontal="center" vertical="center"/>
      <protection hidden="1"/>
    </xf>
    <xf numFmtId="0" fontId="89" fillId="0" borderId="21" xfId="0" applyFont="1" applyBorder="1" applyAlignment="1" applyProtection="1">
      <alignment horizontal="center" vertical="center"/>
      <protection hidden="1"/>
    </xf>
    <xf numFmtId="167" fontId="88" fillId="15" borderId="23" xfId="0" applyNumberFormat="1" applyFont="1" applyFill="1" applyBorder="1" applyAlignment="1" applyProtection="1">
      <alignment horizontal="center" vertical="center"/>
      <protection hidden="1"/>
    </xf>
    <xf numFmtId="167" fontId="88" fillId="9" borderId="23" xfId="0" applyNumberFormat="1" applyFont="1" applyFill="1" applyBorder="1" applyAlignment="1" applyProtection="1">
      <alignment horizontal="center" vertical="center"/>
      <protection hidden="1"/>
    </xf>
    <xf numFmtId="0" fontId="91" fillId="0" borderId="0" xfId="0" applyFont="1" applyAlignment="1" applyProtection="1">
      <alignment horizontal="center" vertical="center"/>
      <protection hidden="1"/>
    </xf>
    <xf numFmtId="0" fontId="91" fillId="0" borderId="21" xfId="0" applyFont="1" applyBorder="1" applyAlignment="1" applyProtection="1">
      <alignment horizontal="center" vertical="center"/>
      <protection hidden="1"/>
    </xf>
    <xf numFmtId="166" fontId="91" fillId="26" borderId="22" xfId="0" applyNumberFormat="1" applyFont="1" applyFill="1" applyBorder="1" applyAlignment="1" applyProtection="1">
      <alignment horizontal="center" vertical="center"/>
      <protection hidden="1"/>
    </xf>
    <xf numFmtId="167" fontId="90" fillId="15" borderId="23" xfId="0" applyNumberFormat="1" applyFont="1" applyFill="1" applyBorder="1" applyAlignment="1" applyProtection="1">
      <alignment horizontal="center" vertical="center"/>
      <protection hidden="1"/>
    </xf>
    <xf numFmtId="167" fontId="90" fillId="9" borderId="23" xfId="0" applyNumberFormat="1" applyFont="1" applyFill="1" applyBorder="1" applyAlignment="1" applyProtection="1">
      <alignment horizontal="center" vertical="center"/>
      <protection hidden="1"/>
    </xf>
    <xf numFmtId="0" fontId="91" fillId="0" borderId="23" xfId="0" applyFont="1" applyBorder="1" applyAlignment="1" applyProtection="1">
      <alignment horizontal="center" vertical="center"/>
      <protection hidden="1"/>
    </xf>
    <xf numFmtId="1" fontId="90" fillId="11" borderId="23" xfId="0" applyNumberFormat="1" applyFont="1" applyFill="1" applyBorder="1" applyAlignment="1" applyProtection="1">
      <alignment horizontal="center" vertical="center"/>
      <protection hidden="1"/>
    </xf>
    <xf numFmtId="167" fontId="90" fillId="11" borderId="23" xfId="0" applyNumberFormat="1" applyFont="1" applyFill="1" applyBorder="1" applyAlignment="1" applyProtection="1">
      <alignment horizontal="center" vertical="center"/>
      <protection hidden="1"/>
    </xf>
    <xf numFmtId="0" fontId="90" fillId="0" borderId="23" xfId="0" applyFont="1" applyBorder="1" applyAlignment="1" applyProtection="1">
      <alignment horizontal="center" vertical="center"/>
      <protection hidden="1"/>
    </xf>
    <xf numFmtId="2" fontId="95" fillId="20" borderId="23" xfId="0" applyNumberFormat="1" applyFont="1" applyFill="1" applyBorder="1" applyAlignment="1" applyProtection="1">
      <alignment horizontal="center" vertical="center"/>
      <protection hidden="1"/>
    </xf>
    <xf numFmtId="0" fontId="87" fillId="0" borderId="27" xfId="0" applyFont="1" applyBorder="1" applyAlignment="1" applyProtection="1">
      <alignment horizontal="center" vertical="center"/>
      <protection hidden="1"/>
    </xf>
    <xf numFmtId="166" fontId="91" fillId="0" borderId="0" xfId="0" applyNumberFormat="1" applyFont="1" applyAlignment="1" applyProtection="1">
      <alignment horizontal="center" vertical="center"/>
      <protection hidden="1"/>
    </xf>
    <xf numFmtId="167" fontId="88" fillId="20" borderId="0" xfId="0" applyNumberFormat="1" applyFont="1" applyFill="1" applyAlignment="1" applyProtection="1">
      <alignment horizontal="center" vertical="center"/>
      <protection hidden="1"/>
    </xf>
    <xf numFmtId="0" fontId="54" fillId="0" borderId="0" xfId="0" applyFont="1" applyAlignment="1" applyProtection="1">
      <alignment horizontal="center" vertical="center"/>
      <protection hidden="1"/>
    </xf>
    <xf numFmtId="2" fontId="98" fillId="12" borderId="13" xfId="0" applyNumberFormat="1" applyFont="1" applyFill="1" applyBorder="1" applyAlignment="1" applyProtection="1">
      <alignment horizontal="center" vertical="center"/>
      <protection hidden="1"/>
    </xf>
    <xf numFmtId="166" fontId="92" fillId="7" borderId="7" xfId="0" applyNumberFormat="1" applyFont="1" applyFill="1" applyBorder="1" applyAlignment="1" applyProtection="1">
      <alignment horizontal="center" vertical="center"/>
      <protection hidden="1"/>
    </xf>
    <xf numFmtId="2" fontId="93" fillId="7" borderId="7" xfId="0" applyNumberFormat="1" applyFont="1" applyFill="1" applyBorder="1" applyAlignment="1" applyProtection="1">
      <alignment horizontal="center" vertical="center"/>
      <protection hidden="1"/>
    </xf>
    <xf numFmtId="2" fontId="94" fillId="7" borderId="7" xfId="0" applyNumberFormat="1" applyFont="1" applyFill="1" applyBorder="1" applyAlignment="1" applyProtection="1">
      <alignment horizontal="center" vertical="center"/>
      <protection hidden="1"/>
    </xf>
    <xf numFmtId="1" fontId="94" fillId="7" borderId="7" xfId="0" applyNumberFormat="1" applyFont="1" applyFill="1" applyBorder="1" applyAlignment="1" applyProtection="1">
      <alignment horizontal="center" vertical="center"/>
      <protection hidden="1"/>
    </xf>
    <xf numFmtId="167" fontId="94" fillId="7" borderId="7" xfId="0" applyNumberFormat="1" applyFont="1" applyFill="1" applyBorder="1" applyAlignment="1" applyProtection="1">
      <alignment horizontal="center" vertical="center"/>
      <protection hidden="1"/>
    </xf>
    <xf numFmtId="1" fontId="104" fillId="7" borderId="7" xfId="0" applyNumberFormat="1" applyFont="1" applyFill="1" applyBorder="1" applyAlignment="1" applyProtection="1">
      <alignment horizontal="center" vertical="center"/>
      <protection hidden="1"/>
    </xf>
    <xf numFmtId="166" fontId="88" fillId="7" borderId="7" xfId="0" applyNumberFormat="1" applyFont="1" applyFill="1" applyBorder="1" applyAlignment="1" applyProtection="1">
      <alignment horizontal="center" vertical="center"/>
      <protection hidden="1"/>
    </xf>
    <xf numFmtId="2" fontId="96" fillId="7" borderId="7" xfId="0" applyNumberFormat="1" applyFont="1" applyFill="1" applyBorder="1" applyAlignment="1" applyProtection="1">
      <alignment horizontal="center" vertical="center"/>
      <protection hidden="1"/>
    </xf>
    <xf numFmtId="1" fontId="96" fillId="7" borderId="7" xfId="0" applyNumberFormat="1" applyFont="1" applyFill="1" applyBorder="1" applyAlignment="1" applyProtection="1">
      <alignment horizontal="center" vertical="center"/>
      <protection hidden="1"/>
    </xf>
    <xf numFmtId="167" fontId="96" fillId="7" borderId="7" xfId="0" applyNumberFormat="1" applyFont="1" applyFill="1" applyBorder="1" applyAlignment="1" applyProtection="1">
      <alignment horizontal="center" vertical="center"/>
      <protection hidden="1"/>
    </xf>
    <xf numFmtId="0" fontId="97" fillId="7" borderId="7" xfId="0" applyFont="1" applyFill="1" applyBorder="1" applyAlignment="1" applyProtection="1">
      <alignment horizontal="center" vertical="center"/>
      <protection hidden="1"/>
    </xf>
    <xf numFmtId="0" fontId="99" fillId="0" borderId="7" xfId="0" applyFont="1" applyFill="1" applyBorder="1" applyAlignment="1" applyProtection="1">
      <alignment horizontal="center" vertical="center"/>
      <protection hidden="1"/>
    </xf>
    <xf numFmtId="0" fontId="87" fillId="21" borderId="30" xfId="0" applyFont="1" applyFill="1" applyBorder="1" applyAlignment="1" applyProtection="1">
      <alignment horizontal="center" vertical="center"/>
      <protection hidden="1"/>
    </xf>
    <xf numFmtId="0" fontId="88" fillId="0" borderId="30" xfId="0" applyFont="1" applyBorder="1" applyAlignment="1" applyProtection="1">
      <alignment horizontal="center" vertical="center"/>
      <protection hidden="1"/>
    </xf>
    <xf numFmtId="17" fontId="43" fillId="13" borderId="31" xfId="1" applyNumberFormat="1" applyFont="1" applyFill="1" applyBorder="1" applyAlignment="1" applyProtection="1">
      <alignment vertical="center"/>
      <protection hidden="1"/>
    </xf>
    <xf numFmtId="2" fontId="84" fillId="13" borderId="0" xfId="0" applyNumberFormat="1" applyFont="1" applyFill="1" applyBorder="1" applyAlignment="1" applyProtection="1">
      <alignment vertical="center"/>
      <protection hidden="1"/>
    </xf>
    <xf numFmtId="0" fontId="85" fillId="13" borderId="0" xfId="0" applyFont="1" applyFill="1" applyBorder="1" applyAlignment="1" applyProtection="1">
      <alignment horizontal="left"/>
      <protection hidden="1"/>
    </xf>
    <xf numFmtId="17" fontId="43" fillId="13" borderId="0" xfId="1" applyNumberFormat="1" applyFont="1" applyFill="1" applyBorder="1" applyAlignment="1" applyProtection="1">
      <alignment vertical="center"/>
      <protection hidden="1"/>
    </xf>
    <xf numFmtId="0" fontId="0" fillId="13" borderId="0" xfId="0" applyFill="1" applyBorder="1" applyAlignment="1" applyProtection="1">
      <protection hidden="1"/>
    </xf>
    <xf numFmtId="0" fontId="0" fillId="13" borderId="32" xfId="0" applyFill="1" applyBorder="1" applyAlignment="1" applyProtection="1">
      <protection hidden="1"/>
    </xf>
    <xf numFmtId="167" fontId="88" fillId="15" borderId="25" xfId="0" applyNumberFormat="1" applyFont="1" applyFill="1" applyBorder="1" applyAlignment="1" applyProtection="1">
      <alignment horizontal="center" vertical="center"/>
      <protection hidden="1"/>
    </xf>
    <xf numFmtId="167" fontId="88" fillId="9" borderId="25" xfId="0" applyNumberFormat="1" applyFont="1" applyFill="1" applyBorder="1" applyAlignment="1" applyProtection="1">
      <alignment horizontal="center" vertical="center"/>
      <protection hidden="1"/>
    </xf>
    <xf numFmtId="1" fontId="88" fillId="19" borderId="25" xfId="0" applyNumberFormat="1" applyFont="1" applyFill="1" applyBorder="1" applyAlignment="1" applyProtection="1">
      <alignment horizontal="center" vertical="center"/>
      <protection hidden="1"/>
    </xf>
    <xf numFmtId="1" fontId="90" fillId="19" borderId="25" xfId="0" applyNumberFormat="1" applyFont="1" applyFill="1" applyBorder="1" applyAlignment="1" applyProtection="1">
      <alignment horizontal="center" vertical="center"/>
      <protection hidden="1"/>
    </xf>
    <xf numFmtId="2" fontId="88" fillId="20" borderId="25" xfId="0" applyNumberFormat="1" applyFont="1" applyFill="1" applyBorder="1" applyAlignment="1" applyProtection="1">
      <alignment horizontal="center" vertical="center"/>
      <protection hidden="1"/>
    </xf>
    <xf numFmtId="167" fontId="99" fillId="25" borderId="26" xfId="0" applyNumberFormat="1" applyFont="1" applyFill="1" applyBorder="1" applyAlignment="1" applyProtection="1">
      <alignment horizontal="center" vertical="center"/>
      <protection hidden="1"/>
    </xf>
    <xf numFmtId="0" fontId="99" fillId="15" borderId="7" xfId="0" applyFont="1" applyFill="1" applyBorder="1" applyAlignment="1" applyProtection="1">
      <alignment horizontal="center" vertical="center"/>
      <protection hidden="1"/>
    </xf>
    <xf numFmtId="0" fontId="99" fillId="9" borderId="7" xfId="0" applyFont="1" applyFill="1" applyBorder="1" applyAlignment="1" applyProtection="1">
      <alignment horizontal="center" vertical="center"/>
      <protection hidden="1"/>
    </xf>
    <xf numFmtId="0" fontId="54" fillId="20" borderId="7" xfId="0" applyFont="1" applyFill="1" applyBorder="1" applyAlignment="1" applyProtection="1">
      <alignment horizontal="center" vertical="center"/>
      <protection hidden="1"/>
    </xf>
    <xf numFmtId="0" fontId="19" fillId="0" borderId="0" xfId="0" applyFont="1" applyProtection="1">
      <protection hidden="1"/>
    </xf>
    <xf numFmtId="1" fontId="19" fillId="0" borderId="0" xfId="0" applyNumberFormat="1" applyFont="1" applyAlignment="1" applyProtection="1">
      <alignment horizontal="center" vertical="center"/>
      <protection hidden="1"/>
    </xf>
    <xf numFmtId="0" fontId="17" fillId="0" borderId="0" xfId="0" applyFont="1" applyAlignment="1" applyProtection="1">
      <alignment vertical="center"/>
      <protection hidden="1"/>
    </xf>
    <xf numFmtId="0" fontId="107" fillId="8" borderId="0" xfId="0" applyFont="1" applyFill="1" applyAlignment="1" applyProtection="1">
      <protection hidden="1"/>
    </xf>
    <xf numFmtId="0" fontId="60"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54" fillId="0" borderId="0" xfId="0" applyFont="1" applyAlignment="1" applyProtection="1">
      <alignment horizontal="left"/>
      <protection hidden="1"/>
    </xf>
    <xf numFmtId="0" fontId="54" fillId="0" borderId="0" xfId="0" applyFont="1" applyBorder="1" applyProtection="1">
      <protection hidden="1"/>
    </xf>
    <xf numFmtId="0" fontId="36" fillId="0" borderId="0" xfId="0" applyFont="1" applyBorder="1" applyAlignment="1" applyProtection="1">
      <alignment horizontal="center" vertical="center"/>
      <protection hidden="1"/>
    </xf>
    <xf numFmtId="0" fontId="54" fillId="0" borderId="0" xfId="0" applyFont="1" applyBorder="1" applyAlignment="1" applyProtection="1">
      <alignment horizontal="center" vertical="center"/>
      <protection hidden="1"/>
    </xf>
    <xf numFmtId="0" fontId="0" fillId="0" borderId="0" xfId="0" applyBorder="1" applyProtection="1">
      <protection hidden="1"/>
    </xf>
    <xf numFmtId="0" fontId="36" fillId="0" borderId="0" xfId="0" applyFont="1" applyAlignment="1" applyProtection="1">
      <alignment horizontal="center" vertical="center"/>
      <protection hidden="1"/>
    </xf>
    <xf numFmtId="0" fontId="36" fillId="0" borderId="0" xfId="0" applyFont="1" applyProtection="1">
      <protection hidden="1"/>
    </xf>
    <xf numFmtId="0" fontId="36" fillId="0" borderId="0" xfId="0" applyFont="1" applyAlignment="1" applyProtection="1">
      <alignment vertical="center"/>
      <protection hidden="1"/>
    </xf>
    <xf numFmtId="0" fontId="102" fillId="8" borderId="6" xfId="0" applyFont="1" applyFill="1" applyBorder="1" applyAlignment="1" applyProtection="1">
      <alignment horizontal="center" vertical="center" wrapText="1"/>
      <protection hidden="1"/>
    </xf>
    <xf numFmtId="0" fontId="109" fillId="8" borderId="0" xfId="0" applyFont="1" applyFill="1" applyBorder="1" applyAlignment="1" applyProtection="1">
      <alignment horizontal="center" vertical="top" wrapText="1"/>
      <protection hidden="1"/>
    </xf>
    <xf numFmtId="167" fontId="108" fillId="8" borderId="0" xfId="0" applyNumberFormat="1" applyFont="1" applyFill="1" applyBorder="1" applyAlignment="1" applyProtection="1">
      <alignment horizontal="center" vertical="top" wrapText="1"/>
      <protection hidden="1"/>
    </xf>
    <xf numFmtId="2" fontId="108" fillId="8" borderId="0" xfId="0" applyNumberFormat="1" applyFont="1" applyFill="1" applyBorder="1" applyAlignment="1" applyProtection="1">
      <alignment horizontal="center" vertical="top" wrapText="1"/>
      <protection hidden="1"/>
    </xf>
    <xf numFmtId="0" fontId="108" fillId="8" borderId="0" xfId="0" applyFont="1" applyFill="1" applyBorder="1" applyAlignment="1" applyProtection="1">
      <alignment horizontal="center" vertical="top" wrapText="1"/>
      <protection hidden="1"/>
    </xf>
    <xf numFmtId="0" fontId="55" fillId="0" borderId="0" xfId="0" applyFont="1" applyBorder="1" applyAlignment="1" applyProtection="1">
      <alignment vertical="center"/>
      <protection hidden="1"/>
    </xf>
    <xf numFmtId="0" fontId="54" fillId="0" borderId="0" xfId="0" applyFont="1" applyBorder="1" applyAlignment="1" applyProtection="1">
      <alignment vertical="center"/>
      <protection hidden="1"/>
    </xf>
    <xf numFmtId="0" fontId="0" fillId="0" borderId="0" xfId="0" applyBorder="1" applyAlignment="1" applyProtection="1">
      <alignment horizontal="center" vertical="center"/>
      <protection hidden="1"/>
    </xf>
    <xf numFmtId="0" fontId="54" fillId="0" borderId="0" xfId="0" applyFont="1" applyBorder="1" applyAlignment="1" applyProtection="1">
      <protection hidden="1"/>
    </xf>
    <xf numFmtId="0" fontId="54" fillId="0" borderId="6" xfId="0" applyFont="1" applyBorder="1" applyAlignment="1" applyProtection="1">
      <alignment horizontal="center" vertical="center" wrapText="1"/>
      <protection hidden="1"/>
    </xf>
    <xf numFmtId="1" fontId="100" fillId="0" borderId="6" xfId="0" applyNumberFormat="1" applyFont="1" applyBorder="1" applyAlignment="1" applyProtection="1">
      <alignment horizontal="center" vertical="center" wrapText="1"/>
      <protection hidden="1"/>
    </xf>
    <xf numFmtId="2" fontId="100" fillId="0" borderId="6" xfId="0" applyNumberFormat="1" applyFont="1" applyBorder="1" applyAlignment="1" applyProtection="1">
      <alignment horizontal="center" vertical="center" wrapText="1"/>
      <protection hidden="1"/>
    </xf>
    <xf numFmtId="0" fontId="102" fillId="0" borderId="0" xfId="0" applyFont="1" applyBorder="1" applyAlignment="1" applyProtection="1">
      <alignment vertical="center"/>
      <protection hidden="1"/>
    </xf>
    <xf numFmtId="0" fontId="48" fillId="0" borderId="0" xfId="0" applyFont="1" applyBorder="1" applyAlignment="1" applyProtection="1">
      <alignment vertical="center"/>
      <protection hidden="1"/>
    </xf>
    <xf numFmtId="0" fontId="54" fillId="0" borderId="0" xfId="0" applyFont="1" applyAlignment="1" applyProtection="1">
      <alignment wrapText="1"/>
      <protection hidden="1"/>
    </xf>
    <xf numFmtId="0" fontId="100" fillId="0" borderId="6" xfId="0" applyFont="1" applyBorder="1" applyAlignment="1" applyProtection="1">
      <alignment horizontal="center" vertical="center" wrapText="1"/>
      <protection hidden="1"/>
    </xf>
    <xf numFmtId="167" fontId="100" fillId="0" borderId="16" xfId="0" applyNumberFormat="1" applyFont="1" applyBorder="1" applyAlignment="1" applyProtection="1">
      <alignment horizontal="center" vertical="center" wrapText="1"/>
      <protection hidden="1"/>
    </xf>
    <xf numFmtId="167" fontId="100" fillId="0" borderId="6" xfId="0" applyNumberFormat="1" applyFont="1" applyBorder="1" applyAlignment="1" applyProtection="1">
      <alignment vertical="center" wrapText="1"/>
      <protection hidden="1"/>
    </xf>
    <xf numFmtId="167" fontId="100" fillId="0" borderId="6" xfId="0" applyNumberFormat="1"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54" fillId="0" borderId="19" xfId="0" applyFont="1" applyBorder="1" applyProtection="1">
      <protection locked="0"/>
    </xf>
    <xf numFmtId="0" fontId="106" fillId="8" borderId="0" xfId="0" applyFont="1" applyFill="1" applyAlignment="1" applyProtection="1">
      <protection hidden="1"/>
    </xf>
    <xf numFmtId="0" fontId="48" fillId="0" borderId="5" xfId="0" applyFont="1" applyBorder="1" applyProtection="1">
      <protection hidden="1"/>
    </xf>
    <xf numFmtId="0" fontId="48" fillId="0" borderId="36" xfId="0" applyFont="1" applyBorder="1" applyProtection="1">
      <protection hidden="1"/>
    </xf>
    <xf numFmtId="0" fontId="48" fillId="0" borderId="12" xfId="0" applyFont="1" applyBorder="1" applyAlignment="1" applyProtection="1">
      <alignment vertical="center"/>
      <protection hidden="1"/>
    </xf>
    <xf numFmtId="0" fontId="48" fillId="0" borderId="13" xfId="0" applyFont="1" applyBorder="1" applyAlignment="1" applyProtection="1">
      <alignment vertical="center"/>
      <protection hidden="1"/>
    </xf>
    <xf numFmtId="0" fontId="48" fillId="8" borderId="6" xfId="0" applyFont="1" applyFill="1" applyBorder="1" applyAlignment="1" applyProtection="1">
      <alignment horizontal="center" vertical="center"/>
      <protection hidden="1"/>
    </xf>
    <xf numFmtId="0" fontId="48" fillId="0" borderId="6" xfId="0" applyFont="1" applyBorder="1" applyAlignment="1" applyProtection="1">
      <alignment horizontal="center" vertical="center"/>
      <protection hidden="1"/>
    </xf>
    <xf numFmtId="0" fontId="48" fillId="0" borderId="18" xfId="0" applyFont="1" applyBorder="1" applyAlignment="1" applyProtection="1">
      <alignment horizontal="center" vertical="center"/>
      <protection hidden="1"/>
    </xf>
    <xf numFmtId="0" fontId="48" fillId="8" borderId="18" xfId="0" applyFont="1" applyFill="1" applyBorder="1" applyAlignment="1" applyProtection="1">
      <alignment horizontal="center" vertical="center"/>
      <protection locked="0"/>
    </xf>
    <xf numFmtId="0" fontId="92" fillId="0" borderId="0" xfId="0" applyFont="1" applyAlignment="1" applyProtection="1">
      <alignment vertical="center"/>
      <protection hidden="1"/>
    </xf>
    <xf numFmtId="0" fontId="92" fillId="0" borderId="0" xfId="0" applyFont="1" applyAlignment="1" applyProtection="1">
      <alignment horizontal="center" vertical="center"/>
      <protection hidden="1"/>
    </xf>
    <xf numFmtId="0" fontId="92" fillId="0" borderId="6" xfId="0" applyFont="1" applyBorder="1" applyAlignment="1" applyProtection="1">
      <alignment horizontal="center" vertical="center"/>
      <protection hidden="1"/>
    </xf>
    <xf numFmtId="0" fontId="117" fillId="0" borderId="6" xfId="0" applyFont="1" applyBorder="1" applyAlignment="1" applyProtection="1">
      <alignment horizontal="center" vertical="center"/>
      <protection hidden="1"/>
    </xf>
    <xf numFmtId="1" fontId="57" fillId="0" borderId="6" xfId="0" applyNumberFormat="1" applyFont="1" applyBorder="1" applyAlignment="1" applyProtection="1">
      <alignment vertical="center" textRotation="90"/>
      <protection hidden="1"/>
    </xf>
    <xf numFmtId="2" fontId="57" fillId="0" borderId="6" xfId="0" applyNumberFormat="1" applyFont="1" applyBorder="1" applyAlignment="1" applyProtection="1">
      <alignment vertical="center" textRotation="90"/>
      <protection hidden="1"/>
    </xf>
    <xf numFmtId="167" fontId="57" fillId="0" borderId="6" xfId="0" applyNumberFormat="1" applyFont="1" applyBorder="1" applyAlignment="1" applyProtection="1">
      <alignment vertical="center" textRotation="90"/>
      <protection hidden="1"/>
    </xf>
    <xf numFmtId="0" fontId="57" fillId="0" borderId="6" xfId="0" applyFont="1" applyBorder="1" applyAlignment="1" applyProtection="1">
      <alignment vertical="center" textRotation="90"/>
      <protection hidden="1"/>
    </xf>
    <xf numFmtId="0" fontId="116" fillId="0" borderId="6" xfId="0" applyFont="1" applyBorder="1" applyAlignment="1" applyProtection="1">
      <alignment horizontal="center" vertical="center"/>
      <protection hidden="1"/>
    </xf>
    <xf numFmtId="0" fontId="92" fillId="0" borderId="6" xfId="0" applyFont="1" applyBorder="1" applyProtection="1">
      <protection hidden="1"/>
    </xf>
    <xf numFmtId="0" fontId="120" fillId="0" borderId="6" xfId="0" applyFont="1" applyBorder="1" applyAlignment="1" applyProtection="1">
      <alignment horizontal="center" vertical="center"/>
      <protection hidden="1"/>
    </xf>
    <xf numFmtId="0" fontId="54" fillId="0" borderId="0" xfId="0" applyFont="1" applyBorder="1" applyAlignment="1" applyProtection="1">
      <alignment horizontal="center"/>
      <protection hidden="1"/>
    </xf>
    <xf numFmtId="0" fontId="118" fillId="0" borderId="6" xfId="0" applyFont="1" applyBorder="1" applyAlignment="1" applyProtection="1">
      <alignment vertical="center"/>
      <protection locked="0"/>
    </xf>
    <xf numFmtId="0" fontId="116" fillId="0" borderId="0" xfId="0" applyFont="1" applyBorder="1" applyAlignment="1" applyProtection="1">
      <alignment horizontal="center" vertical="center"/>
      <protection hidden="1"/>
    </xf>
    <xf numFmtId="0" fontId="57" fillId="0" borderId="35" xfId="0" applyFont="1" applyBorder="1" applyAlignment="1" applyProtection="1">
      <alignment horizontal="center" vertical="center" wrapText="1"/>
      <protection hidden="1"/>
    </xf>
    <xf numFmtId="0" fontId="57" fillId="0" borderId="35" xfId="0" applyFont="1" applyBorder="1" applyAlignment="1" applyProtection="1">
      <alignment horizontal="center" vertical="center" textRotation="90"/>
      <protection hidden="1"/>
    </xf>
    <xf numFmtId="0" fontId="118" fillId="0" borderId="35" xfId="0" applyFont="1" applyBorder="1" applyAlignment="1" applyProtection="1">
      <alignment vertical="center"/>
      <protection locked="0"/>
    </xf>
    <xf numFmtId="0" fontId="118" fillId="0" borderId="35" xfId="0" applyFont="1" applyBorder="1" applyAlignment="1" applyProtection="1">
      <alignment horizontal="center" vertical="center"/>
      <protection locked="0"/>
    </xf>
    <xf numFmtId="0" fontId="118" fillId="0" borderId="0" xfId="0" applyFont="1" applyBorder="1" applyAlignment="1" applyProtection="1">
      <alignment horizontal="center" vertical="center"/>
      <protection locked="0"/>
    </xf>
    <xf numFmtId="14" fontId="57" fillId="0" borderId="0" xfId="0" applyNumberFormat="1" applyFont="1" applyBorder="1" applyAlignment="1" applyProtection="1">
      <alignment horizontal="center" vertical="center" textRotation="90"/>
      <protection hidden="1"/>
    </xf>
    <xf numFmtId="0" fontId="57" fillId="0" borderId="0" xfId="0" applyFont="1" applyBorder="1" applyAlignment="1" applyProtection="1">
      <alignment horizontal="center" vertical="center"/>
      <protection locked="0"/>
    </xf>
    <xf numFmtId="0" fontId="57" fillId="0" borderId="0" xfId="0" quotePrefix="1" applyFont="1" applyBorder="1" applyAlignment="1" applyProtection="1">
      <alignment horizontal="center" vertical="center"/>
      <protection locked="0"/>
    </xf>
    <xf numFmtId="0" fontId="0" fillId="27" borderId="0" xfId="0" applyFill="1" applyProtection="1">
      <protection hidden="1"/>
    </xf>
    <xf numFmtId="1" fontId="0" fillId="27" borderId="0" xfId="0" applyNumberFormat="1" applyFill="1" applyProtection="1">
      <protection hidden="1"/>
    </xf>
    <xf numFmtId="0" fontId="0" fillId="27" borderId="0" xfId="0" applyFill="1" applyAlignment="1" applyProtection="1">
      <protection hidden="1"/>
    </xf>
    <xf numFmtId="0" fontId="54" fillId="15" borderId="0" xfId="0" applyFont="1" applyFill="1" applyProtection="1">
      <protection hidden="1"/>
    </xf>
    <xf numFmtId="0" fontId="77" fillId="15" borderId="0" xfId="0" applyFont="1" applyFill="1" applyAlignment="1" applyProtection="1">
      <alignment horizontal="center" vertical="center"/>
      <protection hidden="1"/>
    </xf>
    <xf numFmtId="167" fontId="9" fillId="17" borderId="6" xfId="0" applyNumberFormat="1" applyFont="1" applyFill="1" applyBorder="1" applyAlignment="1" applyProtection="1">
      <alignment horizontal="center" vertical="center"/>
      <protection locked="0"/>
    </xf>
    <xf numFmtId="0" fontId="123" fillId="6" borderId="6" xfId="0" applyFont="1" applyFill="1" applyBorder="1" applyAlignment="1" applyProtection="1">
      <alignment horizontal="center" vertical="center"/>
      <protection locked="0"/>
    </xf>
    <xf numFmtId="0" fontId="77" fillId="15" borderId="0" xfId="0" applyFont="1" applyFill="1" applyAlignment="1" applyProtection="1">
      <alignment horizontal="left" vertical="center"/>
      <protection hidden="1"/>
    </xf>
    <xf numFmtId="1" fontId="124" fillId="15" borderId="0" xfId="0" applyNumberFormat="1" applyFont="1" applyFill="1" applyProtection="1">
      <protection hidden="1"/>
    </xf>
    <xf numFmtId="0" fontId="124" fillId="15" borderId="0" xfId="0" applyFont="1" applyFill="1" applyProtection="1">
      <protection hidden="1"/>
    </xf>
    <xf numFmtId="0" fontId="0" fillId="7" borderId="0" xfId="0" applyFill="1" applyBorder="1" applyProtection="1">
      <protection hidden="1"/>
    </xf>
    <xf numFmtId="0" fontId="54" fillId="7" borderId="0" xfId="0" applyFont="1" applyFill="1" applyBorder="1" applyProtection="1">
      <protection hidden="1"/>
    </xf>
    <xf numFmtId="0" fontId="100" fillId="28" borderId="6" xfId="0" applyFont="1" applyFill="1" applyBorder="1" applyAlignment="1" applyProtection="1">
      <alignment horizontal="center" vertical="center"/>
      <protection hidden="1"/>
    </xf>
    <xf numFmtId="0" fontId="100" fillId="19" borderId="6" xfId="0" applyFont="1" applyFill="1" applyBorder="1" applyAlignment="1" applyProtection="1">
      <alignment horizontal="center" vertical="center"/>
      <protection hidden="1"/>
    </xf>
    <xf numFmtId="0" fontId="100" fillId="29" borderId="6" xfId="0" applyFont="1" applyFill="1" applyBorder="1" applyAlignment="1" applyProtection="1">
      <alignment horizontal="center" vertical="center" wrapText="1"/>
      <protection hidden="1"/>
    </xf>
    <xf numFmtId="1" fontId="102" fillId="29" borderId="6" xfId="0" applyNumberFormat="1" applyFont="1" applyFill="1" applyBorder="1" applyAlignment="1" applyProtection="1">
      <alignment horizontal="center" vertical="center"/>
      <protection hidden="1"/>
    </xf>
    <xf numFmtId="14" fontId="102" fillId="28" borderId="6" xfId="0" applyNumberFormat="1" applyFont="1" applyFill="1" applyBorder="1" applyProtection="1">
      <protection hidden="1"/>
    </xf>
    <xf numFmtId="0" fontId="126" fillId="30" borderId="6" xfId="0" applyFont="1" applyFill="1" applyBorder="1" applyAlignment="1" applyProtection="1">
      <alignment horizontal="center" vertical="center"/>
      <protection hidden="1"/>
    </xf>
    <xf numFmtId="167" fontId="9" fillId="17" borderId="6" xfId="0" applyNumberFormat="1" applyFont="1" applyFill="1" applyBorder="1" applyAlignment="1" applyProtection="1">
      <alignment horizontal="center" vertical="center"/>
      <protection locked="0" hidden="1"/>
    </xf>
    <xf numFmtId="0" fontId="56" fillId="12" borderId="0" xfId="0" applyFont="1" applyFill="1" applyBorder="1"/>
    <xf numFmtId="0" fontId="56" fillId="12" borderId="42" xfId="0" applyFont="1" applyFill="1" applyBorder="1"/>
    <xf numFmtId="0" fontId="56" fillId="12" borderId="43" xfId="0" applyFont="1" applyFill="1" applyBorder="1"/>
    <xf numFmtId="167" fontId="57" fillId="0" borderId="6" xfId="0" applyNumberFormat="1" applyFont="1" applyBorder="1" applyAlignment="1" applyProtection="1">
      <alignment horizontal="center" vertical="center"/>
      <protection hidden="1"/>
    </xf>
    <xf numFmtId="167" fontId="62" fillId="0" borderId="6" xfId="0" applyNumberFormat="1" applyFont="1" applyBorder="1" applyAlignment="1" applyProtection="1">
      <alignment horizontal="center" vertical="center"/>
      <protection hidden="1"/>
    </xf>
    <xf numFmtId="0" fontId="0" fillId="0" borderId="49" xfId="0" applyBorder="1" applyAlignment="1" applyProtection="1">
      <protection hidden="1"/>
    </xf>
    <xf numFmtId="1" fontId="0" fillId="0" borderId="0" xfId="0" applyNumberFormat="1" applyProtection="1">
      <protection hidden="1"/>
    </xf>
    <xf numFmtId="0" fontId="121" fillId="0" borderId="0" xfId="0" applyFont="1" applyProtection="1">
      <protection hidden="1"/>
    </xf>
    <xf numFmtId="0" fontId="116" fillId="0" borderId="42" xfId="0" applyFont="1" applyBorder="1" applyAlignment="1" applyProtection="1">
      <alignment horizontal="center" vertical="center"/>
      <protection hidden="1"/>
    </xf>
    <xf numFmtId="0" fontId="116" fillId="0" borderId="61" xfId="0" applyFont="1" applyBorder="1" applyAlignment="1" applyProtection="1">
      <alignment horizontal="center" vertical="center"/>
      <protection hidden="1"/>
    </xf>
    <xf numFmtId="0" fontId="56" fillId="0" borderId="47" xfId="0" applyFont="1" applyBorder="1" applyAlignment="1" applyProtection="1">
      <protection hidden="1"/>
    </xf>
    <xf numFmtId="2" fontId="62" fillId="0" borderId="50" xfId="0" applyNumberFormat="1" applyFont="1" applyBorder="1" applyAlignment="1" applyProtection="1">
      <alignment vertical="center"/>
      <protection hidden="1"/>
    </xf>
    <xf numFmtId="2" fontId="62" fillId="0" borderId="64" xfId="0" applyNumberFormat="1" applyFont="1" applyBorder="1" applyAlignment="1" applyProtection="1">
      <alignment vertical="center"/>
      <protection hidden="1"/>
    </xf>
    <xf numFmtId="0" fontId="143" fillId="0" borderId="6" xfId="0" applyFont="1" applyBorder="1" applyAlignment="1" applyProtection="1">
      <alignment horizontal="center" vertical="center"/>
      <protection hidden="1"/>
    </xf>
    <xf numFmtId="0" fontId="143" fillId="0" borderId="48" xfId="0" applyFont="1" applyBorder="1" applyAlignment="1" applyProtection="1">
      <alignment horizontal="center" vertical="center"/>
      <protection hidden="1"/>
    </xf>
    <xf numFmtId="0" fontId="48" fillId="30" borderId="6" xfId="0" applyFont="1" applyFill="1" applyBorder="1" applyAlignment="1" applyProtection="1">
      <alignment horizontal="center" vertical="center"/>
      <protection locked="0"/>
    </xf>
    <xf numFmtId="0" fontId="0" fillId="0" borderId="0" xfId="0" applyFont="1" applyProtection="1">
      <protection hidden="1"/>
    </xf>
    <xf numFmtId="0" fontId="74" fillId="9" borderId="6" xfId="0" applyFont="1" applyFill="1" applyBorder="1" applyAlignment="1" applyProtection="1">
      <alignment horizontal="center" vertical="center" wrapText="1"/>
      <protection hidden="1"/>
    </xf>
    <xf numFmtId="0" fontId="149" fillId="10" borderId="0" xfId="0" applyFont="1" applyFill="1" applyAlignment="1" applyProtection="1">
      <alignment horizontal="center" vertical="center"/>
      <protection hidden="1"/>
    </xf>
    <xf numFmtId="0" fontId="26" fillId="14" borderId="0" xfId="0" applyFont="1" applyFill="1" applyBorder="1" applyAlignment="1" applyProtection="1">
      <alignment horizontal="center" vertical="center"/>
      <protection hidden="1"/>
    </xf>
    <xf numFmtId="0" fontId="149" fillId="9" borderId="0" xfId="0" applyFont="1" applyFill="1" applyAlignment="1" applyProtection="1">
      <alignment horizontal="center" vertical="center"/>
      <protection hidden="1"/>
    </xf>
    <xf numFmtId="0" fontId="66" fillId="10" borderId="0" xfId="0" applyFont="1" applyFill="1" applyAlignment="1" applyProtection="1">
      <alignment horizontal="center" vertical="center"/>
      <protection hidden="1"/>
    </xf>
    <xf numFmtId="0" fontId="46" fillId="10" borderId="0" xfId="0" applyFont="1" applyFill="1" applyBorder="1" applyAlignment="1" applyProtection="1">
      <alignment horizontal="center" vertical="center"/>
      <protection hidden="1"/>
    </xf>
    <xf numFmtId="0" fontId="78" fillId="10" borderId="0" xfId="0" applyFont="1" applyFill="1" applyBorder="1" applyAlignment="1" applyProtection="1">
      <alignment horizontal="center" vertical="center"/>
      <protection hidden="1"/>
    </xf>
    <xf numFmtId="0" fontId="67" fillId="10" borderId="0" xfId="0" applyFont="1" applyFill="1" applyBorder="1" applyAlignment="1" applyProtection="1">
      <alignment horizontal="center" vertical="center"/>
      <protection hidden="1"/>
    </xf>
    <xf numFmtId="0" fontId="40" fillId="19" borderId="20" xfId="0" applyFont="1"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Fill="1" applyProtection="1">
      <protection hidden="1"/>
    </xf>
    <xf numFmtId="0" fontId="0" fillId="34" borderId="0" xfId="0" applyFill="1" applyProtection="1">
      <protection hidden="1"/>
    </xf>
    <xf numFmtId="0" fontId="153" fillId="35" borderId="75" xfId="0" applyFont="1" applyFill="1" applyBorder="1" applyAlignment="1" applyProtection="1">
      <alignment vertical="center" wrapText="1"/>
      <protection hidden="1"/>
    </xf>
    <xf numFmtId="0" fontId="153" fillId="35" borderId="45" xfId="0" applyFont="1" applyFill="1" applyBorder="1" applyAlignment="1" applyProtection="1">
      <alignment horizontal="center" vertical="top" wrapText="1"/>
      <protection hidden="1"/>
    </xf>
    <xf numFmtId="0" fontId="153" fillId="35" borderId="44" xfId="0" applyFont="1" applyFill="1" applyBorder="1" applyAlignment="1" applyProtection="1">
      <alignment horizontal="center" vertical="top" wrapText="1"/>
      <protection hidden="1"/>
    </xf>
    <xf numFmtId="0" fontId="8" fillId="9" borderId="8" xfId="0" applyFont="1" applyFill="1" applyBorder="1" applyAlignment="1" applyProtection="1">
      <alignment horizontal="center" vertical="center"/>
      <protection hidden="1"/>
    </xf>
    <xf numFmtId="0" fontId="8" fillId="9" borderId="58" xfId="0" applyFont="1" applyFill="1" applyBorder="1" applyAlignment="1" applyProtection="1">
      <alignment horizontal="center" vertical="center"/>
      <protection hidden="1"/>
    </xf>
    <xf numFmtId="0" fontId="8" fillId="9" borderId="79" xfId="0" applyFont="1" applyFill="1" applyBorder="1" applyAlignment="1" applyProtection="1">
      <alignment horizontal="center" vertical="center"/>
      <protection hidden="1"/>
    </xf>
    <xf numFmtId="0" fontId="8" fillId="30" borderId="76" xfId="0" applyFont="1" applyFill="1" applyBorder="1" applyAlignment="1" applyProtection="1">
      <alignment vertical="center"/>
      <protection hidden="1"/>
    </xf>
    <xf numFmtId="0" fontId="8" fillId="30" borderId="79" xfId="0" applyFont="1" applyFill="1" applyBorder="1" applyAlignment="1" applyProtection="1">
      <alignment vertical="center"/>
      <protection hidden="1"/>
    </xf>
    <xf numFmtId="0" fontId="9" fillId="9" borderId="58" xfId="0" applyFont="1" applyFill="1" applyBorder="1" applyAlignment="1" applyProtection="1">
      <alignment horizontal="center" vertical="center"/>
      <protection hidden="1"/>
    </xf>
    <xf numFmtId="0" fontId="155" fillId="9" borderId="6" xfId="0" applyFont="1" applyFill="1" applyBorder="1" applyAlignment="1" applyProtection="1">
      <alignment horizontal="center" vertical="center"/>
      <protection hidden="1"/>
    </xf>
    <xf numFmtId="0" fontId="9" fillId="9" borderId="8" xfId="0" applyFont="1" applyFill="1" applyBorder="1" applyAlignment="1" applyProtection="1">
      <alignment horizontal="center" vertical="center"/>
      <protection hidden="1"/>
    </xf>
    <xf numFmtId="0" fontId="155" fillId="9" borderId="60" xfId="0" applyFont="1" applyFill="1" applyBorder="1" applyAlignment="1" applyProtection="1">
      <alignment horizontal="center" vertical="center"/>
      <protection hidden="1"/>
    </xf>
    <xf numFmtId="0" fontId="156" fillId="9" borderId="58" xfId="0" applyFont="1" applyFill="1" applyBorder="1" applyAlignment="1" applyProtection="1">
      <alignment horizontal="center" vertical="center"/>
      <protection hidden="1"/>
    </xf>
    <xf numFmtId="0" fontId="156" fillId="9" borderId="8" xfId="0" applyFont="1" applyFill="1" applyBorder="1" applyAlignment="1" applyProtection="1">
      <alignment horizontal="center" vertical="center"/>
      <protection hidden="1"/>
    </xf>
    <xf numFmtId="0" fontId="156" fillId="9" borderId="79" xfId="0" applyFont="1" applyFill="1" applyBorder="1" applyAlignment="1" applyProtection="1">
      <alignment horizontal="center" vertical="center"/>
      <protection hidden="1"/>
    </xf>
    <xf numFmtId="0" fontId="8" fillId="30" borderId="6" xfId="0" applyFont="1" applyFill="1" applyBorder="1" applyAlignment="1" applyProtection="1">
      <alignment vertical="center"/>
      <protection hidden="1"/>
    </xf>
    <xf numFmtId="0" fontId="156" fillId="36" borderId="76" xfId="0" applyFont="1" applyFill="1" applyBorder="1" applyAlignment="1" applyProtection="1">
      <alignment vertical="center"/>
      <protection hidden="1"/>
    </xf>
    <xf numFmtId="0" fontId="156" fillId="36" borderId="6" xfId="0" applyFont="1" applyFill="1" applyBorder="1" applyAlignment="1" applyProtection="1">
      <alignment vertical="center"/>
      <protection hidden="1"/>
    </xf>
    <xf numFmtId="0" fontId="156" fillId="36" borderId="79" xfId="0" applyFont="1" applyFill="1" applyBorder="1" applyAlignment="1" applyProtection="1">
      <alignment vertical="center"/>
      <protection hidden="1"/>
    </xf>
    <xf numFmtId="2" fontId="159" fillId="0" borderId="77" xfId="0" applyNumberFormat="1" applyFont="1" applyFill="1" applyBorder="1" applyAlignment="1" applyProtection="1">
      <alignment horizontal="center" vertical="center"/>
      <protection locked="0"/>
    </xf>
    <xf numFmtId="2" fontId="159" fillId="0" borderId="16" xfId="0" applyNumberFormat="1" applyFont="1" applyFill="1" applyBorder="1" applyAlignment="1" applyProtection="1">
      <alignment horizontal="center" vertical="center"/>
      <protection locked="0"/>
    </xf>
    <xf numFmtId="2" fontId="159" fillId="0" borderId="48" xfId="0" applyNumberFormat="1" applyFont="1" applyFill="1" applyBorder="1" applyAlignment="1" applyProtection="1">
      <alignment horizontal="center" vertical="center"/>
      <protection locked="0"/>
    </xf>
    <xf numFmtId="2" fontId="49" fillId="30" borderId="16" xfId="0" applyNumberFormat="1" applyFont="1" applyFill="1" applyBorder="1" applyAlignment="1" applyProtection="1">
      <alignment horizontal="center" vertical="center"/>
      <protection hidden="1"/>
    </xf>
    <xf numFmtId="2" fontId="49" fillId="30" borderId="48" xfId="0" applyNumberFormat="1" applyFont="1" applyFill="1" applyBorder="1" applyAlignment="1" applyProtection="1">
      <alignment horizontal="center" vertical="center"/>
      <protection hidden="1"/>
    </xf>
    <xf numFmtId="2" fontId="79" fillId="30" borderId="74" xfId="0" applyNumberFormat="1" applyFont="1" applyFill="1" applyBorder="1" applyAlignment="1" applyProtection="1">
      <alignment horizontal="center" vertical="center"/>
      <protection hidden="1"/>
    </xf>
    <xf numFmtId="2" fontId="79" fillId="30" borderId="69" xfId="0" applyNumberFormat="1" applyFont="1" applyFill="1" applyBorder="1" applyAlignment="1" applyProtection="1">
      <alignment horizontal="center" vertical="center"/>
      <protection hidden="1"/>
    </xf>
    <xf numFmtId="167" fontId="159" fillId="0" borderId="77" xfId="0" applyNumberFormat="1" applyFont="1" applyFill="1" applyBorder="1" applyAlignment="1" applyProtection="1">
      <alignment horizontal="center" vertical="center"/>
      <protection locked="0"/>
    </xf>
    <xf numFmtId="167" fontId="159" fillId="0" borderId="16" xfId="0" applyNumberFormat="1" applyFont="1" applyFill="1" applyBorder="1" applyAlignment="1" applyProtection="1">
      <alignment horizontal="center" vertical="center"/>
      <protection locked="0"/>
    </xf>
    <xf numFmtId="167" fontId="159" fillId="0" borderId="74" xfId="0" applyNumberFormat="1" applyFont="1" applyFill="1" applyBorder="1" applyAlignment="1" applyProtection="1">
      <alignment horizontal="center" vertical="center"/>
      <protection locked="0"/>
    </xf>
    <xf numFmtId="0" fontId="146" fillId="0" borderId="77" xfId="0" applyFont="1" applyFill="1" applyBorder="1" applyAlignment="1" applyProtection="1">
      <alignment horizontal="center" vertical="center"/>
      <protection locked="0"/>
    </xf>
    <xf numFmtId="0" fontId="146" fillId="0" borderId="59" xfId="0" applyFont="1" applyFill="1" applyBorder="1" applyAlignment="1" applyProtection="1">
      <alignment horizontal="center" vertical="center"/>
      <protection locked="0"/>
    </xf>
    <xf numFmtId="0" fontId="146" fillId="0" borderId="16" xfId="0" applyFont="1" applyFill="1" applyBorder="1" applyAlignment="1" applyProtection="1">
      <alignment horizontal="center" vertical="center"/>
      <protection locked="0"/>
    </xf>
    <xf numFmtId="0" fontId="146" fillId="0" borderId="48"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48" xfId="0" applyFont="1" applyFill="1" applyBorder="1" applyAlignment="1" applyProtection="1">
      <alignment horizontal="center" vertical="center"/>
      <protection locked="0"/>
    </xf>
    <xf numFmtId="0" fontId="159" fillId="9" borderId="16" xfId="0" applyFont="1" applyFill="1" applyBorder="1" applyAlignment="1" applyProtection="1">
      <alignment horizontal="center" vertical="center"/>
      <protection hidden="1"/>
    </xf>
    <xf numFmtId="0" fontId="159" fillId="9" borderId="48" xfId="0" applyFont="1" applyFill="1" applyBorder="1" applyAlignment="1" applyProtection="1">
      <alignment horizontal="center" vertical="center"/>
      <protection hidden="1"/>
    </xf>
    <xf numFmtId="0" fontId="79" fillId="9" borderId="74" xfId="0" applyFont="1" applyFill="1" applyBorder="1" applyAlignment="1" applyProtection="1">
      <alignment horizontal="center" vertical="center"/>
      <protection hidden="1"/>
    </xf>
    <xf numFmtId="0" fontId="79" fillId="9" borderId="69" xfId="0" applyFont="1" applyFill="1" applyBorder="1" applyAlignment="1" applyProtection="1">
      <alignment horizontal="center" vertical="center"/>
      <protection hidden="1"/>
    </xf>
    <xf numFmtId="0" fontId="151" fillId="11" borderId="0" xfId="0" applyNumberFormat="1" applyFont="1" applyFill="1" applyBorder="1" applyAlignment="1" applyProtection="1">
      <alignment horizontal="center" vertical="center"/>
      <protection hidden="1"/>
    </xf>
    <xf numFmtId="0" fontId="152" fillId="11" borderId="0" xfId="0" applyFont="1" applyFill="1" applyBorder="1" applyAlignment="1" applyProtection="1">
      <alignment horizontal="center" vertical="center"/>
      <protection hidden="1"/>
    </xf>
    <xf numFmtId="0" fontId="159" fillId="30" borderId="82" xfId="0" applyFont="1" applyFill="1" applyBorder="1" applyAlignment="1" applyProtection="1">
      <alignment horizontal="center" vertical="center"/>
      <protection hidden="1"/>
    </xf>
    <xf numFmtId="0" fontId="79" fillId="30" borderId="81" xfId="0" applyFont="1" applyFill="1" applyBorder="1" applyAlignment="1" applyProtection="1">
      <alignment horizontal="center" vertical="center"/>
      <protection hidden="1"/>
    </xf>
    <xf numFmtId="0" fontId="150" fillId="34" borderId="0" xfId="0" applyNumberFormat="1" applyFont="1" applyFill="1" applyBorder="1" applyAlignment="1" applyProtection="1">
      <alignment horizontal="left" vertical="center"/>
      <protection hidden="1"/>
    </xf>
    <xf numFmtId="0" fontId="0" fillId="0" borderId="0" xfId="0"/>
    <xf numFmtId="0" fontId="134" fillId="9" borderId="58" xfId="0" applyFont="1" applyFill="1" applyBorder="1" applyAlignment="1" applyProtection="1">
      <alignment horizontal="center" vertical="center"/>
      <protection hidden="1"/>
    </xf>
    <xf numFmtId="0" fontId="134" fillId="9" borderId="6" xfId="0" applyFont="1" applyFill="1" applyBorder="1" applyAlignment="1" applyProtection="1">
      <alignment horizontal="center" vertical="center"/>
      <protection hidden="1"/>
    </xf>
    <xf numFmtId="0" fontId="160" fillId="9" borderId="19" xfId="0" applyFont="1" applyFill="1" applyBorder="1" applyAlignment="1" applyProtection="1">
      <alignment horizontal="center" vertical="center"/>
      <protection hidden="1"/>
    </xf>
    <xf numFmtId="0" fontId="160" fillId="9" borderId="6" xfId="0" applyFont="1" applyFill="1" applyBorder="1" applyAlignment="1" applyProtection="1">
      <alignment horizontal="center" vertical="center"/>
      <protection hidden="1"/>
    </xf>
    <xf numFmtId="0" fontId="160" fillId="9" borderId="60" xfId="0" applyFont="1" applyFill="1" applyBorder="1" applyAlignment="1" applyProtection="1">
      <alignment horizontal="center" vertical="center"/>
      <protection hidden="1"/>
    </xf>
    <xf numFmtId="167" fontId="159" fillId="30" borderId="80" xfId="0" applyNumberFormat="1" applyFont="1" applyFill="1" applyBorder="1" applyAlignment="1" applyProtection="1">
      <alignment horizontal="center" vertical="center"/>
      <protection hidden="1"/>
    </xf>
    <xf numFmtId="167" fontId="159" fillId="30" borderId="82" xfId="0" applyNumberFormat="1" applyFont="1" applyFill="1" applyBorder="1" applyAlignment="1" applyProtection="1">
      <alignment horizontal="center" vertical="center"/>
      <protection hidden="1"/>
    </xf>
    <xf numFmtId="165" fontId="48" fillId="0" borderId="83" xfId="0" applyNumberFormat="1" applyFont="1" applyFill="1" applyBorder="1" applyAlignment="1" applyProtection="1">
      <alignment horizontal="center" vertical="center"/>
      <protection locked="0"/>
    </xf>
    <xf numFmtId="165" fontId="48" fillId="0" borderId="84" xfId="0" applyNumberFormat="1" applyFont="1" applyFill="1" applyBorder="1" applyAlignment="1" applyProtection="1">
      <alignment horizontal="center" vertical="center"/>
      <protection locked="0"/>
    </xf>
    <xf numFmtId="0" fontId="146" fillId="30" borderId="82" xfId="0" applyFont="1" applyFill="1" applyBorder="1" applyAlignment="1" applyProtection="1">
      <alignment horizontal="center" vertical="center"/>
      <protection hidden="1"/>
    </xf>
    <xf numFmtId="0" fontId="49" fillId="30" borderId="82" xfId="0" applyFont="1" applyFill="1" applyBorder="1" applyAlignment="1" applyProtection="1">
      <alignment horizontal="center" vertical="center"/>
      <protection hidden="1"/>
    </xf>
    <xf numFmtId="168" fontId="154" fillId="36" borderId="71" xfId="0" applyNumberFormat="1" applyFont="1" applyFill="1" applyBorder="1" applyAlignment="1" applyProtection="1">
      <alignment horizontal="center" vertical="center" wrapText="1"/>
      <protection hidden="1"/>
    </xf>
    <xf numFmtId="0" fontId="0" fillId="0" borderId="0" xfId="0"/>
    <xf numFmtId="0" fontId="0" fillId="0" borderId="0" xfId="0" applyAlignment="1">
      <alignment horizontal="center" vertical="center"/>
    </xf>
    <xf numFmtId="2" fontId="0" fillId="0" borderId="0" xfId="0" applyNumberFormat="1"/>
    <xf numFmtId="2" fontId="0" fillId="0" borderId="0" xfId="0" applyNumberFormat="1" applyAlignment="1">
      <alignment horizontal="center" vertical="center"/>
    </xf>
    <xf numFmtId="2" fontId="97" fillId="7" borderId="7" xfId="0" applyNumberFormat="1" applyFont="1" applyFill="1" applyBorder="1" applyAlignment="1" applyProtection="1">
      <alignment horizontal="center" vertical="center"/>
      <protection hidden="1"/>
    </xf>
    <xf numFmtId="2" fontId="133" fillId="30" borderId="80" xfId="0" applyNumberFormat="1" applyFont="1" applyFill="1" applyBorder="1" applyAlignment="1" applyProtection="1">
      <alignment horizontal="center" vertical="center"/>
      <protection hidden="1"/>
    </xf>
    <xf numFmtId="2" fontId="102" fillId="15" borderId="82" xfId="0" applyNumberFormat="1" applyFont="1" applyFill="1" applyBorder="1" applyAlignment="1" applyProtection="1">
      <alignment horizontal="center" vertical="center"/>
      <protection hidden="1"/>
    </xf>
    <xf numFmtId="165" fontId="48" fillId="0" borderId="86" xfId="0" applyNumberFormat="1" applyFont="1" applyFill="1" applyBorder="1" applyAlignment="1" applyProtection="1">
      <alignment horizontal="center" vertical="center"/>
      <protection locked="0"/>
    </xf>
    <xf numFmtId="2" fontId="133" fillId="11" borderId="87" xfId="0" applyNumberFormat="1" applyFont="1" applyFill="1" applyBorder="1" applyAlignment="1" applyProtection="1">
      <alignment horizontal="center" vertical="center"/>
      <protection hidden="1"/>
    </xf>
    <xf numFmtId="2" fontId="53" fillId="7" borderId="87" xfId="0" applyNumberFormat="1" applyFont="1" applyFill="1" applyBorder="1" applyAlignment="1" applyProtection="1">
      <alignment horizontal="center" vertical="center" wrapText="1"/>
      <protection locked="0"/>
    </xf>
    <xf numFmtId="2" fontId="53" fillId="7" borderId="88" xfId="0" applyNumberFormat="1" applyFont="1" applyFill="1" applyBorder="1" applyAlignment="1" applyProtection="1">
      <alignment horizontal="center" vertical="center" wrapText="1"/>
      <protection locked="0"/>
    </xf>
    <xf numFmtId="0" fontId="75" fillId="19" borderId="6" xfId="0" applyFont="1" applyFill="1" applyBorder="1" applyAlignment="1" applyProtection="1">
      <alignment horizontal="center" vertical="center"/>
      <protection hidden="1"/>
    </xf>
    <xf numFmtId="0" fontId="0" fillId="0" borderId="0" xfId="0"/>
    <xf numFmtId="167" fontId="159" fillId="9" borderId="77" xfId="0" applyNumberFormat="1" applyFont="1" applyFill="1" applyBorder="1" applyAlignment="1" applyProtection="1">
      <alignment horizontal="center" vertical="center"/>
      <protection hidden="1"/>
    </xf>
    <xf numFmtId="167" fontId="159" fillId="9" borderId="16" xfId="0" applyNumberFormat="1" applyFont="1" applyFill="1" applyBorder="1" applyAlignment="1" applyProtection="1">
      <alignment horizontal="center" vertical="center"/>
      <protection hidden="1"/>
    </xf>
    <xf numFmtId="2" fontId="159" fillId="9" borderId="77" xfId="0" applyNumberFormat="1" applyFont="1" applyFill="1" applyBorder="1" applyAlignment="1" applyProtection="1">
      <alignment horizontal="center" vertical="center"/>
      <protection hidden="1"/>
    </xf>
    <xf numFmtId="0" fontId="146" fillId="9" borderId="77" xfId="0" applyFont="1" applyFill="1" applyBorder="1" applyAlignment="1" applyProtection="1">
      <alignment horizontal="center" vertical="center"/>
      <protection hidden="1"/>
    </xf>
    <xf numFmtId="0" fontId="48" fillId="7" borderId="89" xfId="0" applyFont="1" applyFill="1" applyBorder="1" applyAlignment="1" applyProtection="1">
      <alignment horizontal="center" vertical="center"/>
      <protection locked="0"/>
    </xf>
    <xf numFmtId="0" fontId="59" fillId="3" borderId="0" xfId="0" applyFont="1" applyFill="1" applyBorder="1" applyAlignment="1" applyProtection="1">
      <alignment vertical="center"/>
      <protection hidden="1"/>
    </xf>
    <xf numFmtId="0" fontId="44" fillId="11" borderId="103" xfId="0" applyFont="1" applyFill="1" applyBorder="1" applyAlignment="1" applyProtection="1">
      <alignment horizontal="center" vertical="center"/>
      <protection hidden="1"/>
    </xf>
    <xf numFmtId="0" fontId="48" fillId="11" borderId="105" xfId="0" applyFont="1" applyFill="1" applyBorder="1" applyAlignment="1" applyProtection="1">
      <alignment horizontal="center" vertical="center"/>
      <protection hidden="1"/>
    </xf>
    <xf numFmtId="0" fontId="57" fillId="13" borderId="90" xfId="0" applyFont="1" applyFill="1" applyBorder="1" applyAlignment="1" applyProtection="1">
      <alignment horizontal="center" vertical="center"/>
      <protection hidden="1"/>
    </xf>
    <xf numFmtId="165" fontId="48" fillId="11" borderId="97" xfId="0" applyNumberFormat="1" applyFont="1" applyFill="1" applyBorder="1" applyAlignment="1" applyProtection="1">
      <alignment horizontal="center" vertical="center"/>
      <protection hidden="1"/>
    </xf>
    <xf numFmtId="0" fontId="61" fillId="11" borderId="95" xfId="0" applyFont="1" applyFill="1" applyBorder="1" applyAlignment="1" applyProtection="1">
      <alignment horizontal="center" vertical="center"/>
      <protection hidden="1"/>
    </xf>
    <xf numFmtId="0" fontId="48" fillId="7" borderId="107" xfId="0" applyFont="1" applyFill="1" applyBorder="1" applyAlignment="1" applyProtection="1">
      <alignment horizontal="center" vertical="center"/>
      <protection locked="0"/>
    </xf>
    <xf numFmtId="0" fontId="41" fillId="10" borderId="107" xfId="0" applyFont="1" applyFill="1" applyBorder="1" applyAlignment="1" applyProtection="1">
      <alignment horizontal="center" vertical="center"/>
      <protection hidden="1"/>
    </xf>
    <xf numFmtId="0" fontId="40" fillId="19" borderId="107" xfId="0" applyFont="1" applyFill="1" applyBorder="1" applyAlignment="1" applyProtection="1">
      <alignment horizontal="center" vertical="center"/>
      <protection hidden="1"/>
    </xf>
    <xf numFmtId="0" fontId="62" fillId="9" borderId="108" xfId="0" applyFont="1" applyFill="1" applyBorder="1" applyAlignment="1" applyProtection="1">
      <alignment horizontal="center" vertical="center"/>
      <protection hidden="1"/>
    </xf>
    <xf numFmtId="0" fontId="57" fillId="13" borderId="100" xfId="0" applyFont="1" applyFill="1" applyBorder="1" applyAlignment="1" applyProtection="1">
      <alignment horizontal="center" vertical="center"/>
      <protection hidden="1"/>
    </xf>
    <xf numFmtId="0" fontId="62" fillId="9" borderId="109" xfId="0" applyFont="1" applyFill="1" applyBorder="1" applyAlignment="1" applyProtection="1">
      <alignment horizontal="center" vertical="center"/>
      <protection hidden="1"/>
    </xf>
    <xf numFmtId="0" fontId="64" fillId="18" borderId="110" xfId="0" applyFont="1" applyFill="1" applyBorder="1" applyAlignment="1" applyProtection="1">
      <alignment horizontal="center" vertical="center"/>
      <protection hidden="1"/>
    </xf>
    <xf numFmtId="14" fontId="61" fillId="18" borderId="103" xfId="0" applyNumberFormat="1" applyFont="1" applyFill="1" applyBorder="1" applyAlignment="1" applyProtection="1">
      <alignment horizontal="center" vertical="center"/>
      <protection hidden="1"/>
    </xf>
    <xf numFmtId="0" fontId="60" fillId="18" borderId="103" xfId="0" applyFont="1" applyFill="1" applyBorder="1" applyAlignment="1" applyProtection="1">
      <alignment horizontal="center" vertical="center"/>
      <protection hidden="1"/>
    </xf>
    <xf numFmtId="0" fontId="50" fillId="11" borderId="111" xfId="0" applyFont="1" applyFill="1" applyBorder="1" applyAlignment="1" applyProtection="1">
      <alignment horizontal="center" vertical="center" textRotation="90"/>
      <protection hidden="1"/>
    </xf>
    <xf numFmtId="0" fontId="50" fillId="11" borderId="112" xfId="0" applyFont="1" applyFill="1" applyBorder="1" applyAlignment="1" applyProtection="1">
      <alignment horizontal="center" vertical="center" textRotation="90"/>
      <protection hidden="1"/>
    </xf>
    <xf numFmtId="0" fontId="0" fillId="0" borderId="0" xfId="0"/>
    <xf numFmtId="0" fontId="0" fillId="0" borderId="0" xfId="0"/>
    <xf numFmtId="0" fontId="74" fillId="9" borderId="19" xfId="0" applyFont="1" applyFill="1" applyBorder="1" applyAlignment="1" applyProtection="1">
      <alignment horizontal="center" vertical="center" wrapText="1"/>
      <protection hidden="1"/>
    </xf>
    <xf numFmtId="0" fontId="75" fillId="19" borderId="19" xfId="0" applyFont="1" applyFill="1" applyBorder="1" applyAlignment="1" applyProtection="1">
      <alignment horizontal="center" vertical="center"/>
      <protection hidden="1"/>
    </xf>
    <xf numFmtId="0" fontId="48" fillId="7" borderId="115" xfId="0" applyFont="1" applyFill="1" applyBorder="1" applyAlignment="1" applyProtection="1">
      <alignment horizontal="center" vertical="center"/>
      <protection locked="0"/>
    </xf>
    <xf numFmtId="0" fontId="48" fillId="7" borderId="116" xfId="0" applyFont="1" applyFill="1" applyBorder="1" applyAlignment="1" applyProtection="1">
      <alignment horizontal="center" vertical="center"/>
      <protection locked="0"/>
    </xf>
    <xf numFmtId="0" fontId="41" fillId="10" borderId="116" xfId="0" applyFont="1" applyFill="1" applyBorder="1" applyAlignment="1" applyProtection="1">
      <alignment horizontal="center" vertical="center"/>
      <protection hidden="1"/>
    </xf>
    <xf numFmtId="0" fontId="40" fillId="19" borderId="116" xfId="0" applyFont="1" applyFill="1" applyBorder="1" applyAlignment="1" applyProtection="1">
      <alignment horizontal="center" vertical="center"/>
      <protection hidden="1"/>
    </xf>
    <xf numFmtId="0" fontId="62" fillId="9" borderId="117" xfId="0" applyFont="1" applyFill="1" applyBorder="1" applyAlignment="1" applyProtection="1">
      <alignment horizontal="center" vertical="center"/>
      <protection hidden="1"/>
    </xf>
    <xf numFmtId="0" fontId="57" fillId="13" borderId="118" xfId="0" applyFont="1" applyFill="1" applyBorder="1" applyAlignment="1" applyProtection="1">
      <alignment horizontal="center" vertical="center"/>
      <protection hidden="1"/>
    </xf>
    <xf numFmtId="165" fontId="48" fillId="11" borderId="13" xfId="0" applyNumberFormat="1" applyFont="1" applyFill="1" applyBorder="1" applyAlignment="1" applyProtection="1">
      <alignment horizontal="center" vertical="center"/>
      <protection hidden="1"/>
    </xf>
    <xf numFmtId="0" fontId="61" fillId="11" borderId="12" xfId="0" applyFont="1" applyFill="1" applyBorder="1" applyAlignment="1" applyProtection="1">
      <alignment horizontal="center" vertical="center"/>
      <protection hidden="1"/>
    </xf>
    <xf numFmtId="0" fontId="11" fillId="24" borderId="119" xfId="0" applyFont="1" applyFill="1" applyBorder="1" applyAlignment="1" applyProtection="1">
      <alignment horizontal="center" vertical="center"/>
      <protection locked="0"/>
    </xf>
    <xf numFmtId="0" fontId="62" fillId="9" borderId="119" xfId="0" applyFont="1" applyFill="1" applyBorder="1" applyAlignment="1" applyProtection="1">
      <alignment horizontal="center" vertical="center"/>
      <protection hidden="1"/>
    </xf>
    <xf numFmtId="0" fontId="62" fillId="9" borderId="121" xfId="0" applyFont="1" applyFill="1" applyBorder="1" applyAlignment="1" applyProtection="1">
      <alignment horizontal="center" vertical="center"/>
      <protection hidden="1"/>
    </xf>
    <xf numFmtId="17" fontId="50" fillId="23" borderId="124" xfId="1" applyNumberFormat="1" applyFont="1" applyFill="1" applyBorder="1" applyAlignment="1" applyProtection="1">
      <alignment horizontal="right" vertical="center"/>
      <protection hidden="1"/>
    </xf>
    <xf numFmtId="0" fontId="89" fillId="0" borderId="30" xfId="0" applyFont="1" applyBorder="1" applyAlignment="1" applyProtection="1">
      <alignment horizontal="center" vertical="center"/>
      <protection hidden="1"/>
    </xf>
    <xf numFmtId="166" fontId="92" fillId="24" borderId="11" xfId="0" applyNumberFormat="1" applyFont="1" applyFill="1" applyBorder="1" applyAlignment="1" applyProtection="1">
      <alignment horizontal="center" vertical="center"/>
      <protection hidden="1"/>
    </xf>
    <xf numFmtId="167" fontId="88" fillId="7" borderId="25" xfId="0" applyNumberFormat="1" applyFont="1" applyFill="1" applyBorder="1" applyAlignment="1" applyProtection="1">
      <alignment horizontal="center" vertical="center"/>
      <protection hidden="1"/>
    </xf>
    <xf numFmtId="0" fontId="0" fillId="0" borderId="0" xfId="0"/>
    <xf numFmtId="17" fontId="56" fillId="0" borderId="29" xfId="0" applyNumberFormat="1" applyFont="1" applyBorder="1" applyAlignment="1" applyProtection="1">
      <alignment vertical="center"/>
      <protection hidden="1"/>
    </xf>
    <xf numFmtId="0" fontId="18" fillId="11" borderId="0" xfId="2" applyFont="1" applyFill="1" applyBorder="1" applyAlignment="1" applyProtection="1">
      <alignment vertical="center"/>
      <protection hidden="1"/>
    </xf>
    <xf numFmtId="0" fontId="38" fillId="7" borderId="37" xfId="0" applyFont="1" applyFill="1" applyBorder="1" applyAlignment="1" applyProtection="1">
      <alignment horizontal="center" vertical="center"/>
      <protection locked="0"/>
    </xf>
    <xf numFmtId="0" fontId="52" fillId="6" borderId="125" xfId="0" applyFont="1" applyFill="1" applyBorder="1" applyAlignment="1" applyProtection="1">
      <alignment horizontal="center" vertical="center"/>
      <protection hidden="1"/>
    </xf>
    <xf numFmtId="0" fontId="46" fillId="11" borderId="0" xfId="2" applyFont="1" applyFill="1" applyBorder="1" applyAlignment="1" applyProtection="1">
      <alignment vertical="center"/>
      <protection hidden="1"/>
    </xf>
    <xf numFmtId="0" fontId="24" fillId="7" borderId="140" xfId="3" applyFont="1" applyFill="1" applyBorder="1" applyAlignment="1" applyProtection="1">
      <alignment horizontal="left" vertical="center"/>
      <protection locked="0"/>
    </xf>
    <xf numFmtId="0" fontId="24" fillId="7" borderId="139" xfId="3" applyFont="1" applyFill="1" applyBorder="1" applyAlignment="1" applyProtection="1">
      <alignment horizontal="left" vertical="center"/>
      <protection locked="0"/>
    </xf>
    <xf numFmtId="0" fontId="28" fillId="7" borderId="139" xfId="3" applyFont="1" applyFill="1" applyBorder="1" applyAlignment="1" applyProtection="1">
      <alignment horizontal="left" vertical="center"/>
      <protection locked="0"/>
    </xf>
    <xf numFmtId="0" fontId="20" fillId="7" borderId="139" xfId="3" applyFont="1" applyFill="1" applyBorder="1" applyAlignment="1" applyProtection="1">
      <alignment horizontal="left" vertical="center"/>
      <protection locked="0"/>
    </xf>
    <xf numFmtId="0" fontId="34" fillId="7" borderId="139" xfId="3" applyFont="1" applyFill="1" applyBorder="1" applyAlignment="1" applyProtection="1">
      <alignment horizontal="left" vertical="center"/>
      <protection locked="0"/>
    </xf>
    <xf numFmtId="0" fontId="29" fillId="7" borderId="139" xfId="3" applyFont="1" applyFill="1" applyBorder="1" applyAlignment="1" applyProtection="1">
      <alignment horizontal="left" vertical="center"/>
      <protection locked="0"/>
    </xf>
    <xf numFmtId="0" fontId="32" fillId="7" borderId="139" xfId="3" applyFont="1" applyFill="1" applyBorder="1" applyAlignment="1" applyProtection="1">
      <alignment horizontal="left" vertical="center"/>
      <protection locked="0"/>
    </xf>
    <xf numFmtId="0" fontId="29" fillId="7" borderId="142" xfId="3" applyFont="1" applyFill="1" applyBorder="1" applyAlignment="1" applyProtection="1">
      <alignment horizontal="left" vertical="center"/>
      <protection locked="0"/>
    </xf>
    <xf numFmtId="0" fontId="165" fillId="7" borderId="139" xfId="3" applyFont="1" applyFill="1" applyBorder="1" applyAlignment="1" applyProtection="1">
      <alignment horizontal="left" vertical="center" wrapText="1"/>
      <protection locked="0"/>
    </xf>
    <xf numFmtId="0" fontId="166" fillId="7" borderId="141" xfId="3" applyFont="1" applyFill="1" applyBorder="1" applyAlignment="1" applyProtection="1">
      <alignment horizontal="left" vertical="center" wrapText="1"/>
      <protection locked="0"/>
    </xf>
    <xf numFmtId="0" fontId="57" fillId="11" borderId="0" xfId="0" applyFont="1" applyFill="1" applyAlignment="1">
      <alignment horizontal="center" vertical="center"/>
    </xf>
    <xf numFmtId="0" fontId="178" fillId="0" borderId="0" xfId="0" applyFont="1" applyProtection="1">
      <protection hidden="1"/>
    </xf>
    <xf numFmtId="1" fontId="172" fillId="39" borderId="148" xfId="0" applyNumberFormat="1" applyFont="1" applyFill="1" applyBorder="1" applyAlignment="1" applyProtection="1">
      <alignment horizontal="center" vertical="center"/>
      <protection hidden="1"/>
    </xf>
    <xf numFmtId="0" fontId="0" fillId="0" borderId="0" xfId="0"/>
    <xf numFmtId="1" fontId="172" fillId="39" borderId="149" xfId="0" applyNumberFormat="1" applyFont="1" applyFill="1" applyBorder="1" applyAlignment="1" applyProtection="1">
      <alignment horizontal="center" vertical="center"/>
      <protection hidden="1"/>
    </xf>
    <xf numFmtId="1" fontId="172" fillId="39" borderId="150" xfId="0" applyNumberFormat="1" applyFont="1" applyFill="1" applyBorder="1" applyAlignment="1" applyProtection="1">
      <alignment horizontal="center" vertical="center"/>
      <protection hidden="1"/>
    </xf>
    <xf numFmtId="170" fontId="171" fillId="0" borderId="156" xfId="0" applyNumberFormat="1" applyFont="1" applyFill="1" applyBorder="1" applyAlignment="1" applyProtection="1">
      <alignment vertical="center" wrapText="1"/>
      <protection hidden="1"/>
    </xf>
    <xf numFmtId="170" fontId="171" fillId="0" borderId="0" xfId="0" applyNumberFormat="1" applyFont="1" applyFill="1" applyBorder="1" applyAlignment="1" applyProtection="1">
      <alignment vertical="center" wrapText="1"/>
      <protection hidden="1"/>
    </xf>
    <xf numFmtId="0" fontId="181" fillId="0" borderId="149" xfId="0" applyFont="1" applyFill="1" applyBorder="1" applyAlignment="1" applyProtection="1">
      <alignment horizontal="center" vertical="center" wrapText="1"/>
      <protection hidden="1"/>
    </xf>
    <xf numFmtId="0" fontId="182" fillId="0" borderId="149" xfId="0" applyFont="1" applyFill="1" applyBorder="1" applyAlignment="1" applyProtection="1">
      <alignment horizontal="center" vertical="center" wrapText="1"/>
      <protection hidden="1"/>
    </xf>
    <xf numFmtId="0" fontId="170" fillId="0" borderId="149" xfId="0" applyFont="1" applyFill="1" applyBorder="1" applyAlignment="1" applyProtection="1">
      <alignment horizontal="center" vertical="center" wrapText="1"/>
      <protection hidden="1"/>
    </xf>
    <xf numFmtId="0" fontId="179" fillId="0" borderId="149" xfId="0" applyFont="1" applyFill="1" applyBorder="1" applyAlignment="1" applyProtection="1">
      <alignment horizontal="center" vertical="center" wrapText="1"/>
      <protection hidden="1"/>
    </xf>
    <xf numFmtId="0" fontId="174" fillId="0" borderId="149" xfId="0" applyFont="1" applyFill="1" applyBorder="1" applyAlignment="1" applyProtection="1">
      <alignment horizontal="center" vertical="center" wrapText="1"/>
      <protection hidden="1"/>
    </xf>
    <xf numFmtId="1" fontId="170" fillId="39" borderId="20" xfId="0" applyNumberFormat="1" applyFont="1" applyFill="1" applyBorder="1" applyAlignment="1" applyProtection="1">
      <alignment horizontal="center" vertical="center" wrapText="1"/>
      <protection hidden="1"/>
    </xf>
    <xf numFmtId="0" fontId="168" fillId="0" borderId="20" xfId="0" applyFont="1" applyFill="1" applyBorder="1" applyAlignment="1" applyProtection="1">
      <alignment vertical="center" wrapText="1"/>
      <protection hidden="1"/>
    </xf>
    <xf numFmtId="170" fontId="168" fillId="0" borderId="151" xfId="0" applyNumberFormat="1" applyFont="1" applyFill="1" applyBorder="1" applyAlignment="1" applyProtection="1">
      <alignment horizontal="center" vertical="center"/>
      <protection hidden="1"/>
    </xf>
    <xf numFmtId="0" fontId="168" fillId="0" borderId="154" xfId="0" applyFont="1" applyFill="1" applyBorder="1" applyAlignment="1" applyProtection="1">
      <alignment vertical="center" wrapText="1"/>
      <protection hidden="1"/>
    </xf>
    <xf numFmtId="166" fontId="0" fillId="24" borderId="158" xfId="0" applyNumberFormat="1" applyFont="1" applyFill="1" applyBorder="1" applyAlignment="1" applyProtection="1">
      <alignment horizontal="center" vertical="center"/>
      <protection hidden="1"/>
    </xf>
    <xf numFmtId="0" fontId="61" fillId="0" borderId="20" xfId="0" applyFont="1" applyFill="1" applyBorder="1" applyAlignment="1" applyProtection="1">
      <alignment horizontal="center" vertical="center"/>
      <protection hidden="1"/>
    </xf>
    <xf numFmtId="1" fontId="176" fillId="0" borderId="20" xfId="0" applyNumberFormat="1" applyFont="1" applyFill="1" applyBorder="1" applyAlignment="1" applyProtection="1">
      <alignment horizontal="center" vertical="center" shrinkToFit="1"/>
      <protection hidden="1"/>
    </xf>
    <xf numFmtId="1" fontId="189" fillId="39" borderId="20" xfId="0" applyNumberFormat="1" applyFont="1" applyFill="1" applyBorder="1" applyAlignment="1" applyProtection="1">
      <alignment horizontal="center" vertical="center" wrapText="1"/>
      <protection hidden="1"/>
    </xf>
    <xf numFmtId="167" fontId="192" fillId="39" borderId="20" xfId="0" applyNumberFormat="1" applyFont="1" applyFill="1" applyBorder="1" applyAlignment="1" applyProtection="1">
      <alignment horizontal="center" vertical="center" wrapText="1"/>
      <protection hidden="1"/>
    </xf>
    <xf numFmtId="167" fontId="173" fillId="39" borderId="20" xfId="0" applyNumberFormat="1" applyFont="1" applyFill="1" applyBorder="1" applyAlignment="1" applyProtection="1">
      <alignment horizontal="center" vertical="center" wrapText="1"/>
      <protection hidden="1"/>
    </xf>
    <xf numFmtId="0" fontId="0" fillId="0" borderId="0" xfId="0" applyBorder="1"/>
    <xf numFmtId="167" fontId="192" fillId="0" borderId="148" xfId="0" applyNumberFormat="1" applyFont="1" applyFill="1" applyBorder="1" applyAlignment="1" applyProtection="1">
      <alignment horizontal="center" vertical="center" shrinkToFit="1"/>
      <protection hidden="1"/>
    </xf>
    <xf numFmtId="167" fontId="191" fillId="0" borderId="148" xfId="0" applyNumberFormat="1" applyFont="1" applyFill="1" applyBorder="1" applyAlignment="1" applyProtection="1">
      <alignment horizontal="center" vertical="center" wrapText="1"/>
      <protection hidden="1"/>
    </xf>
    <xf numFmtId="167" fontId="191" fillId="0" borderId="148" xfId="0" applyNumberFormat="1" applyFont="1" applyFill="1" applyBorder="1" applyAlignment="1" applyProtection="1">
      <alignment horizontal="center" vertical="center" shrinkToFit="1"/>
      <protection hidden="1"/>
    </xf>
    <xf numFmtId="167" fontId="193" fillId="39" borderId="148" xfId="0" applyNumberFormat="1" applyFont="1" applyFill="1" applyBorder="1" applyAlignment="1" applyProtection="1">
      <alignment horizontal="center" vertical="center" shrinkToFit="1"/>
      <protection hidden="1"/>
    </xf>
    <xf numFmtId="167" fontId="193" fillId="7" borderId="148" xfId="0" applyNumberFormat="1" applyFont="1" applyFill="1" applyBorder="1" applyAlignment="1" applyProtection="1">
      <alignment horizontal="center" vertical="center" shrinkToFit="1"/>
      <protection hidden="1"/>
    </xf>
    <xf numFmtId="167" fontId="194" fillId="7" borderId="148" xfId="0" applyNumberFormat="1" applyFont="1" applyFill="1" applyBorder="1" applyAlignment="1" applyProtection="1">
      <alignment horizontal="center" vertical="center" shrinkToFit="1"/>
      <protection hidden="1"/>
    </xf>
    <xf numFmtId="167" fontId="194" fillId="7" borderId="151" xfId="0" applyNumberFormat="1" applyFont="1" applyFill="1" applyBorder="1" applyAlignment="1" applyProtection="1">
      <alignment horizontal="center" vertical="center" shrinkToFit="1"/>
      <protection hidden="1"/>
    </xf>
    <xf numFmtId="0" fontId="172" fillId="39" borderId="20" xfId="0" applyFont="1" applyFill="1" applyBorder="1" applyAlignment="1" applyProtection="1">
      <alignment vertical="center" wrapText="1"/>
      <protection locked="0"/>
    </xf>
    <xf numFmtId="0" fontId="172" fillId="7" borderId="20" xfId="0" applyFont="1" applyFill="1" applyBorder="1" applyAlignment="1" applyProtection="1">
      <alignment vertical="center" wrapText="1"/>
      <protection locked="0"/>
    </xf>
    <xf numFmtId="170" fontId="188" fillId="0" borderId="159" xfId="0" applyNumberFormat="1" applyFont="1" applyFill="1" applyBorder="1" applyAlignment="1" applyProtection="1">
      <alignment horizontal="center" vertical="center" wrapText="1"/>
      <protection hidden="1"/>
    </xf>
    <xf numFmtId="170" fontId="169" fillId="0" borderId="0" xfId="0" applyNumberFormat="1" applyFont="1" applyFill="1" applyBorder="1" applyAlignment="1" applyProtection="1">
      <alignment horizontal="center" vertical="center" wrapText="1"/>
      <protection hidden="1"/>
    </xf>
    <xf numFmtId="166" fontId="0" fillId="24" borderId="160" xfId="0" applyNumberFormat="1" applyFont="1" applyFill="1" applyBorder="1" applyAlignment="1" applyProtection="1">
      <alignment horizontal="center" vertical="center"/>
      <protection hidden="1"/>
    </xf>
    <xf numFmtId="0" fontId="61" fillId="0" borderId="116" xfId="0" applyFont="1" applyFill="1" applyBorder="1" applyAlignment="1" applyProtection="1">
      <alignment horizontal="center" vertical="center"/>
      <protection hidden="1"/>
    </xf>
    <xf numFmtId="0" fontId="172" fillId="39" borderId="116" xfId="0" applyFont="1" applyFill="1" applyBorder="1" applyAlignment="1" applyProtection="1">
      <alignment vertical="center" wrapText="1"/>
      <protection locked="0"/>
    </xf>
    <xf numFmtId="0" fontId="61" fillId="0" borderId="157" xfId="0" applyFont="1" applyFill="1" applyBorder="1" applyAlignment="1" applyProtection="1">
      <alignment horizontal="center" vertical="center"/>
      <protection hidden="1"/>
    </xf>
    <xf numFmtId="0" fontId="197" fillId="39" borderId="20" xfId="0" applyFont="1" applyFill="1" applyBorder="1" applyAlignment="1" applyProtection="1">
      <alignment horizontal="center" vertical="center" wrapText="1"/>
      <protection hidden="1"/>
    </xf>
    <xf numFmtId="0" fontId="198" fillId="0" borderId="20" xfId="0" applyFont="1" applyFill="1" applyBorder="1" applyAlignment="1" applyProtection="1">
      <alignment horizontal="center" vertical="center" wrapText="1"/>
      <protection hidden="1"/>
    </xf>
    <xf numFmtId="0" fontId="197" fillId="0" borderId="20" xfId="0" applyFont="1" applyFill="1" applyBorder="1" applyAlignment="1" applyProtection="1">
      <alignment horizontal="center" vertical="center" wrapText="1"/>
      <protection hidden="1"/>
    </xf>
    <xf numFmtId="167" fontId="190" fillId="0" borderId="150" xfId="0" applyNumberFormat="1" applyFont="1" applyFill="1" applyBorder="1" applyAlignment="1" applyProtection="1">
      <alignment horizontal="center" vertical="center" shrinkToFit="1"/>
      <protection hidden="1"/>
    </xf>
    <xf numFmtId="167" fontId="192" fillId="0" borderId="150" xfId="0" applyNumberFormat="1" applyFont="1" applyFill="1" applyBorder="1" applyAlignment="1" applyProtection="1">
      <alignment horizontal="center" vertical="center" shrinkToFit="1"/>
      <protection hidden="1"/>
    </xf>
    <xf numFmtId="167" fontId="193" fillId="39" borderId="150" xfId="0" applyNumberFormat="1" applyFont="1" applyFill="1" applyBorder="1" applyAlignment="1" applyProtection="1">
      <alignment horizontal="center" vertical="center" shrinkToFit="1"/>
      <protection hidden="1"/>
    </xf>
    <xf numFmtId="171" fontId="196" fillId="0" borderId="159" xfId="0" applyNumberFormat="1" applyFont="1" applyFill="1" applyBorder="1" applyAlignment="1" applyProtection="1">
      <alignment horizontal="center" vertical="center" shrinkToFit="1"/>
      <protection hidden="1"/>
    </xf>
    <xf numFmtId="171" fontId="196" fillId="0" borderId="0" xfId="0" applyNumberFormat="1" applyFont="1" applyFill="1" applyBorder="1" applyAlignment="1" applyProtection="1">
      <alignment horizontal="center" vertical="center" shrinkToFit="1"/>
      <protection hidden="1"/>
    </xf>
    <xf numFmtId="171" fontId="196" fillId="0" borderId="0" xfId="0" applyNumberFormat="1" applyFont="1" applyFill="1" applyBorder="1" applyAlignment="1" applyProtection="1">
      <alignment horizontal="center" vertical="center" shrinkToFit="1"/>
      <protection hidden="1"/>
    </xf>
    <xf numFmtId="1" fontId="176" fillId="0" borderId="20" xfId="0" applyNumberFormat="1" applyFont="1" applyFill="1" applyBorder="1" applyAlignment="1" applyProtection="1">
      <alignment horizontal="center" vertical="center" wrapText="1"/>
      <protection hidden="1"/>
    </xf>
    <xf numFmtId="1" fontId="194" fillId="0" borderId="20" xfId="0" applyNumberFormat="1" applyFont="1" applyFill="1" applyBorder="1" applyAlignment="1" applyProtection="1">
      <alignment horizontal="center" vertical="center" wrapText="1"/>
      <protection hidden="1"/>
    </xf>
    <xf numFmtId="167" fontId="194" fillId="0" borderId="153" xfId="0" applyNumberFormat="1" applyFont="1" applyFill="1" applyBorder="1" applyAlignment="1" applyProtection="1">
      <alignment horizontal="center" vertical="center" wrapText="1"/>
      <protection hidden="1"/>
    </xf>
    <xf numFmtId="2" fontId="192" fillId="0" borderId="150" xfId="0" applyNumberFormat="1" applyFont="1" applyFill="1" applyBorder="1" applyAlignment="1" applyProtection="1">
      <alignment horizontal="center" vertical="center" shrinkToFit="1"/>
      <protection hidden="1"/>
    </xf>
    <xf numFmtId="2" fontId="190" fillId="0" borderId="150" xfId="0" applyNumberFormat="1" applyFont="1" applyFill="1" applyBorder="1" applyAlignment="1" applyProtection="1">
      <alignment horizontal="center" vertical="center" shrinkToFit="1"/>
      <protection hidden="1"/>
    </xf>
    <xf numFmtId="167" fontId="159" fillId="30" borderId="43" xfId="0" applyNumberFormat="1" applyFont="1" applyFill="1" applyBorder="1" applyAlignment="1" applyProtection="1">
      <alignment horizontal="center" vertical="center"/>
      <protection hidden="1"/>
    </xf>
    <xf numFmtId="167" fontId="159" fillId="30" borderId="46" xfId="0" applyNumberFormat="1" applyFont="1" applyFill="1" applyBorder="1" applyAlignment="1" applyProtection="1">
      <alignment horizontal="center" vertical="center"/>
      <protection hidden="1"/>
    </xf>
    <xf numFmtId="167" fontId="159" fillId="30" borderId="41" xfId="0" applyNumberFormat="1" applyFont="1" applyFill="1" applyBorder="1" applyAlignment="1" applyProtection="1">
      <alignment horizontal="center" vertical="center"/>
      <protection hidden="1"/>
    </xf>
    <xf numFmtId="165" fontId="48" fillId="0" borderId="50" xfId="0" applyNumberFormat="1" applyFont="1" applyFill="1" applyBorder="1" applyAlignment="1" applyProtection="1">
      <alignment horizontal="center" vertical="center"/>
      <protection locked="0"/>
    </xf>
    <xf numFmtId="167" fontId="159" fillId="0" borderId="59" xfId="0" applyNumberFormat="1" applyFont="1" applyFill="1" applyBorder="1" applyAlignment="1" applyProtection="1">
      <alignment horizontal="center" vertical="center"/>
      <protection locked="0"/>
    </xf>
    <xf numFmtId="167" fontId="159" fillId="0" borderId="48" xfId="0" applyNumberFormat="1" applyFont="1" applyFill="1" applyBorder="1" applyAlignment="1" applyProtection="1">
      <alignment horizontal="center" vertical="center"/>
      <protection locked="0"/>
    </xf>
    <xf numFmtId="167" fontId="176" fillId="0" borderId="150" xfId="0" applyNumberFormat="1" applyFont="1" applyFill="1" applyBorder="1" applyAlignment="1" applyProtection="1">
      <alignment horizontal="center" vertical="center" shrinkToFit="1"/>
      <protection hidden="1"/>
    </xf>
    <xf numFmtId="2" fontId="176" fillId="0" borderId="150" xfId="0" applyNumberFormat="1" applyFont="1" applyFill="1" applyBorder="1" applyAlignment="1" applyProtection="1">
      <alignment horizontal="center" vertical="center" shrinkToFit="1"/>
      <protection hidden="1"/>
    </xf>
    <xf numFmtId="167" fontId="194" fillId="39" borderId="150" xfId="0" applyNumberFormat="1" applyFont="1" applyFill="1" applyBorder="1" applyAlignment="1" applyProtection="1">
      <alignment horizontal="center" vertical="center" shrinkToFit="1"/>
      <protection hidden="1"/>
    </xf>
    <xf numFmtId="0" fontId="197" fillId="0" borderId="154" xfId="0" applyFont="1" applyFill="1" applyBorder="1" applyAlignment="1" applyProtection="1">
      <alignment horizontal="center" vertical="center" wrapText="1"/>
      <protection hidden="1"/>
    </xf>
    <xf numFmtId="167" fontId="194" fillId="7" borderId="20" xfId="0" applyNumberFormat="1" applyFont="1" applyFill="1" applyBorder="1" applyAlignment="1" applyProtection="1">
      <alignment horizontal="center" vertical="center" shrinkToFit="1"/>
      <protection hidden="1"/>
    </xf>
    <xf numFmtId="0" fontId="133" fillId="37" borderId="19" xfId="0" applyFont="1" applyFill="1" applyBorder="1" applyAlignment="1" applyProtection="1">
      <alignment vertical="center"/>
      <protection hidden="1"/>
    </xf>
    <xf numFmtId="167" fontId="193" fillId="0" borderId="153" xfId="0" applyNumberFormat="1" applyFont="1" applyFill="1" applyBorder="1" applyAlignment="1" applyProtection="1">
      <alignment horizontal="center" vertical="center" wrapText="1"/>
      <protection hidden="1"/>
    </xf>
    <xf numFmtId="167" fontId="192" fillId="0" borderId="148" xfId="0" applyNumberFormat="1" applyFont="1" applyFill="1" applyBorder="1" applyAlignment="1" applyProtection="1">
      <alignment horizontal="center" vertical="center" wrapText="1"/>
      <protection hidden="1"/>
    </xf>
    <xf numFmtId="1" fontId="172" fillId="39" borderId="163" xfId="0" applyNumberFormat="1" applyFont="1" applyFill="1" applyBorder="1" applyAlignment="1" applyProtection="1">
      <alignment horizontal="center" vertical="center"/>
      <protection hidden="1"/>
    </xf>
    <xf numFmtId="167" fontId="177" fillId="39" borderId="164" xfId="0" applyNumberFormat="1" applyFont="1" applyFill="1" applyBorder="1" applyAlignment="1" applyProtection="1">
      <alignment vertical="center" wrapText="1"/>
      <protection locked="0"/>
    </xf>
    <xf numFmtId="0" fontId="168" fillId="0" borderId="165" xfId="0" applyFont="1" applyFill="1" applyBorder="1" applyAlignment="1" applyProtection="1">
      <alignment vertical="center" wrapText="1"/>
      <protection hidden="1"/>
    </xf>
    <xf numFmtId="170" fontId="168" fillId="0" borderId="167" xfId="0" applyNumberFormat="1" applyFont="1" applyFill="1" applyBorder="1" applyAlignment="1" applyProtection="1">
      <alignment vertical="center"/>
      <protection hidden="1"/>
    </xf>
    <xf numFmtId="170" fontId="168" fillId="0" borderId="170" xfId="0" applyNumberFormat="1" applyFont="1" applyFill="1" applyBorder="1" applyAlignment="1" applyProtection="1">
      <alignment vertical="center"/>
      <protection hidden="1"/>
    </xf>
    <xf numFmtId="170" fontId="168" fillId="0" borderId="171" xfId="0" applyNumberFormat="1" applyFont="1" applyFill="1" applyBorder="1" applyAlignment="1" applyProtection="1">
      <alignment horizontal="center" vertical="center"/>
      <protection hidden="1"/>
    </xf>
    <xf numFmtId="1" fontId="170" fillId="7" borderId="172" xfId="0" applyNumberFormat="1" applyFont="1" applyFill="1" applyBorder="1" applyAlignment="1" applyProtection="1">
      <alignment horizontal="center" vertical="center" shrinkToFit="1"/>
      <protection hidden="1"/>
    </xf>
    <xf numFmtId="167" fontId="170" fillId="7" borderId="172" xfId="0" applyNumberFormat="1" applyFont="1" applyFill="1" applyBorder="1" applyAlignment="1" applyProtection="1">
      <alignment horizontal="center" vertical="center" shrinkToFit="1"/>
      <protection hidden="1"/>
    </xf>
    <xf numFmtId="0" fontId="160" fillId="9" borderId="58" xfId="0" applyFont="1" applyFill="1" applyBorder="1" applyAlignment="1" applyProtection="1">
      <alignment horizontal="center" vertical="center"/>
      <protection hidden="1"/>
    </xf>
    <xf numFmtId="0" fontId="146" fillId="0" borderId="175" xfId="0" applyFont="1" applyFill="1" applyBorder="1" applyAlignment="1" applyProtection="1">
      <alignment horizontal="center" vertical="center"/>
      <protection locked="0"/>
    </xf>
    <xf numFmtId="0" fontId="146" fillId="0" borderId="176" xfId="0" applyFont="1" applyFill="1" applyBorder="1" applyAlignment="1" applyProtection="1">
      <alignment horizontal="center" vertical="center"/>
      <protection locked="0"/>
    </xf>
    <xf numFmtId="171" fontId="196" fillId="0" borderId="0" xfId="0" applyNumberFormat="1" applyFont="1" applyFill="1" applyBorder="1" applyAlignment="1" applyProtection="1">
      <alignment horizontal="center" vertical="center" shrinkToFit="1"/>
      <protection hidden="1"/>
    </xf>
    <xf numFmtId="0" fontId="0" fillId="0" borderId="0" xfId="0"/>
    <xf numFmtId="1" fontId="202" fillId="0" borderId="153" xfId="0" applyNumberFormat="1" applyFont="1" applyFill="1" applyBorder="1" applyAlignment="1" applyProtection="1">
      <alignment horizontal="center" vertical="center" wrapText="1"/>
      <protection hidden="1"/>
    </xf>
    <xf numFmtId="1" fontId="176" fillId="0" borderId="150" xfId="0" applyNumberFormat="1" applyFont="1" applyFill="1" applyBorder="1" applyAlignment="1" applyProtection="1">
      <alignment horizontal="center" vertical="center" shrinkToFit="1"/>
      <protection hidden="1"/>
    </xf>
    <xf numFmtId="1" fontId="194" fillId="39" borderId="20" xfId="0" applyNumberFormat="1" applyFont="1" applyFill="1" applyBorder="1" applyAlignment="1" applyProtection="1">
      <alignment horizontal="center" vertical="center" shrinkToFit="1"/>
      <protection hidden="1"/>
    </xf>
    <xf numFmtId="1" fontId="176" fillId="0" borderId="152" xfId="0" applyNumberFormat="1" applyFont="1" applyFill="1" applyBorder="1" applyAlignment="1" applyProtection="1">
      <alignment horizontal="center" vertical="center" shrinkToFit="1"/>
      <protection hidden="1"/>
    </xf>
    <xf numFmtId="1" fontId="191" fillId="0" borderId="148" xfId="0" applyNumberFormat="1" applyFont="1" applyFill="1" applyBorder="1" applyAlignment="1" applyProtection="1">
      <alignment horizontal="center" vertical="center" wrapText="1"/>
      <protection hidden="1"/>
    </xf>
    <xf numFmtId="1" fontId="191" fillId="0" borderId="148" xfId="0" applyNumberFormat="1" applyFont="1" applyFill="1" applyBorder="1" applyAlignment="1" applyProtection="1">
      <alignment horizontal="center" vertical="center" shrinkToFit="1"/>
      <protection hidden="1"/>
    </xf>
    <xf numFmtId="1" fontId="194" fillId="7" borderId="20" xfId="0" applyNumberFormat="1" applyFont="1" applyFill="1" applyBorder="1" applyAlignment="1" applyProtection="1">
      <alignment horizontal="center" vertical="center" shrinkToFit="1"/>
      <protection hidden="1"/>
    </xf>
    <xf numFmtId="1" fontId="176" fillId="0" borderId="148" xfId="0" applyNumberFormat="1" applyFont="1" applyFill="1" applyBorder="1" applyAlignment="1" applyProtection="1">
      <alignment horizontal="center" vertical="center" wrapText="1"/>
      <protection hidden="1"/>
    </xf>
    <xf numFmtId="1" fontId="0" fillId="0" borderId="0" xfId="0" applyNumberFormat="1"/>
    <xf numFmtId="1" fontId="202" fillId="0" borderId="151" xfId="0" applyNumberFormat="1" applyFont="1" applyFill="1" applyBorder="1" applyAlignment="1" applyProtection="1">
      <alignment horizontal="center" vertical="center" shrinkToFit="1"/>
      <protection hidden="1"/>
    </xf>
    <xf numFmtId="172" fontId="203" fillId="40" borderId="6" xfId="0" applyNumberFormat="1" applyFont="1" applyFill="1" applyBorder="1" applyAlignment="1" applyProtection="1">
      <alignment horizontal="center" vertical="center"/>
      <protection locked="0"/>
    </xf>
    <xf numFmtId="172" fontId="203" fillId="40" borderId="48" xfId="0" applyNumberFormat="1" applyFont="1" applyFill="1" applyBorder="1" applyAlignment="1" applyProtection="1">
      <alignment horizontal="center" vertical="center"/>
      <protection locked="0"/>
    </xf>
    <xf numFmtId="173" fontId="203" fillId="40" borderId="19" xfId="0" applyNumberFormat="1" applyFont="1" applyFill="1" applyBorder="1" applyAlignment="1" applyProtection="1">
      <alignment horizontal="center" vertical="center"/>
      <protection locked="0"/>
    </xf>
    <xf numFmtId="173" fontId="203" fillId="40" borderId="174" xfId="0" applyNumberFormat="1" applyFont="1" applyFill="1" applyBorder="1" applyAlignment="1" applyProtection="1">
      <alignment horizontal="center" vertical="center"/>
      <protection locked="0"/>
    </xf>
    <xf numFmtId="0" fontId="102" fillId="41" borderId="58" xfId="0" applyFont="1" applyFill="1" applyBorder="1" applyAlignment="1" applyProtection="1">
      <alignment horizontal="left" vertical="center"/>
      <protection hidden="1"/>
    </xf>
    <xf numFmtId="0" fontId="102" fillId="41" borderId="6" xfId="0" applyFont="1" applyFill="1" applyBorder="1" applyAlignment="1" applyProtection="1">
      <alignment horizontal="left" vertical="center"/>
      <protection hidden="1"/>
    </xf>
    <xf numFmtId="0" fontId="102" fillId="41" borderId="60" xfId="0" applyFont="1" applyFill="1" applyBorder="1" applyAlignment="1" applyProtection="1">
      <alignment horizontal="left" vertical="center"/>
      <protection hidden="1"/>
    </xf>
    <xf numFmtId="167" fontId="159" fillId="9" borderId="77" xfId="0" applyNumberFormat="1" applyFont="1" applyFill="1" applyBorder="1" applyAlignment="1" applyProtection="1">
      <alignment horizontal="center" vertical="center"/>
      <protection locked="0"/>
    </xf>
    <xf numFmtId="167" fontId="159" fillId="9" borderId="16" xfId="0" applyNumberFormat="1" applyFont="1" applyFill="1" applyBorder="1" applyAlignment="1" applyProtection="1">
      <alignment horizontal="center" vertical="center"/>
      <protection locked="0"/>
    </xf>
    <xf numFmtId="0" fontId="184" fillId="39" borderId="20" xfId="0" applyFont="1" applyFill="1" applyBorder="1" applyAlignment="1" applyProtection="1">
      <alignment horizontal="center" vertical="center"/>
      <protection hidden="1"/>
    </xf>
    <xf numFmtId="0" fontId="0" fillId="0" borderId="0" xfId="0"/>
    <xf numFmtId="1" fontId="202" fillId="0" borderId="148" xfId="0" applyNumberFormat="1" applyFont="1" applyFill="1" applyBorder="1" applyAlignment="1" applyProtection="1">
      <alignment horizontal="center" vertical="center" wrapText="1"/>
      <protection hidden="1"/>
    </xf>
    <xf numFmtId="167" fontId="194" fillId="0" borderId="148" xfId="0" applyNumberFormat="1" applyFont="1" applyFill="1" applyBorder="1" applyAlignment="1" applyProtection="1">
      <alignment horizontal="center" vertical="center" wrapText="1"/>
      <protection hidden="1"/>
    </xf>
    <xf numFmtId="0" fontId="175" fillId="0" borderId="177" xfId="0" applyFont="1" applyFill="1" applyBorder="1" applyAlignment="1" applyProtection="1">
      <alignment horizontal="center" vertical="center" wrapText="1"/>
      <protection hidden="1"/>
    </xf>
    <xf numFmtId="0" fontId="184" fillId="39" borderId="165" xfId="0" applyFont="1" applyFill="1" applyBorder="1" applyAlignment="1" applyProtection="1">
      <alignment horizontal="center" vertical="center"/>
      <protection hidden="1"/>
    </xf>
    <xf numFmtId="1" fontId="172" fillId="39" borderId="183" xfId="0" applyNumberFormat="1" applyFont="1" applyFill="1" applyBorder="1" applyAlignment="1" applyProtection="1">
      <alignment horizontal="center" vertical="center"/>
      <protection hidden="1"/>
    </xf>
    <xf numFmtId="1" fontId="172" fillId="39" borderId="184" xfId="0" applyNumberFormat="1" applyFont="1" applyFill="1" applyBorder="1" applyAlignment="1" applyProtection="1">
      <alignment horizontal="center" vertical="center"/>
      <protection hidden="1"/>
    </xf>
    <xf numFmtId="1" fontId="170" fillId="39" borderId="184" xfId="0" applyNumberFormat="1" applyFont="1" applyFill="1" applyBorder="1" applyAlignment="1" applyProtection="1">
      <alignment horizontal="center" vertical="center"/>
      <protection hidden="1"/>
    </xf>
    <xf numFmtId="170" fontId="171" fillId="0" borderId="185" xfId="0" applyNumberFormat="1" applyFont="1" applyFill="1" applyBorder="1" applyAlignment="1" applyProtection="1">
      <alignment vertical="center" wrapText="1"/>
      <protection hidden="1"/>
    </xf>
    <xf numFmtId="170" fontId="171" fillId="0" borderId="187" xfId="0" applyNumberFormat="1" applyFont="1" applyFill="1" applyBorder="1" applyAlignment="1" applyProtection="1">
      <alignment vertical="center" wrapText="1"/>
      <protection hidden="1"/>
    </xf>
    <xf numFmtId="170" fontId="169" fillId="0" borderId="187" xfId="0" applyNumberFormat="1" applyFont="1" applyFill="1" applyBorder="1" applyAlignment="1" applyProtection="1">
      <alignment horizontal="center" vertical="center" wrapText="1"/>
      <protection hidden="1"/>
    </xf>
    <xf numFmtId="167" fontId="100" fillId="0" borderId="150" xfId="0" applyNumberFormat="1" applyFont="1" applyFill="1" applyBorder="1" applyAlignment="1" applyProtection="1">
      <alignment horizontal="center" vertical="center" shrinkToFit="1"/>
      <protection hidden="1"/>
    </xf>
    <xf numFmtId="167" fontId="204" fillId="39" borderId="152" xfId="0" applyNumberFormat="1" applyFont="1" applyFill="1" applyBorder="1" applyAlignment="1" applyProtection="1">
      <alignment horizontal="center" vertical="center" shrinkToFit="1"/>
      <protection hidden="1"/>
    </xf>
    <xf numFmtId="167" fontId="100" fillId="0" borderId="150" xfId="0" applyNumberFormat="1" applyFont="1" applyFill="1" applyBorder="1" applyAlignment="1" applyProtection="1">
      <alignment horizontal="center" vertical="center" wrapText="1"/>
      <protection hidden="1"/>
    </xf>
    <xf numFmtId="167" fontId="204" fillId="39" borderId="150" xfId="0" applyNumberFormat="1" applyFont="1" applyFill="1" applyBorder="1" applyAlignment="1" applyProtection="1">
      <alignment horizontal="center" vertical="center" shrinkToFit="1"/>
      <protection hidden="1"/>
    </xf>
    <xf numFmtId="167" fontId="100" fillId="0" borderId="153" xfId="0" applyNumberFormat="1" applyFont="1" applyFill="1" applyBorder="1" applyAlignment="1" applyProtection="1">
      <alignment horizontal="center" vertical="center" wrapText="1"/>
      <protection hidden="1"/>
    </xf>
    <xf numFmtId="1" fontId="100" fillId="0" borderId="150" xfId="0" applyNumberFormat="1" applyFont="1" applyFill="1" applyBorder="1" applyAlignment="1" applyProtection="1">
      <alignment horizontal="center" vertical="center" wrapText="1"/>
      <protection hidden="1"/>
    </xf>
    <xf numFmtId="1" fontId="100" fillId="0" borderId="150" xfId="0" applyNumberFormat="1" applyFont="1" applyFill="1" applyBorder="1" applyAlignment="1" applyProtection="1">
      <alignment horizontal="center" vertical="center" shrinkToFit="1"/>
      <protection hidden="1"/>
    </xf>
    <xf numFmtId="1" fontId="204" fillId="39" borderId="152" xfId="0" applyNumberFormat="1" applyFont="1" applyFill="1" applyBorder="1" applyAlignment="1" applyProtection="1">
      <alignment horizontal="center" vertical="center" shrinkToFit="1"/>
      <protection hidden="1"/>
    </xf>
    <xf numFmtId="0" fontId="205" fillId="7" borderId="0" xfId="0" applyFont="1" applyFill="1" applyProtection="1">
      <protection hidden="1"/>
    </xf>
    <xf numFmtId="0" fontId="0" fillId="0" borderId="0" xfId="0"/>
    <xf numFmtId="0" fontId="102" fillId="8" borderId="6" xfId="0" applyFont="1" applyFill="1" applyBorder="1" applyAlignment="1" applyProtection="1">
      <alignment horizontal="center" vertical="center" wrapText="1"/>
      <protection hidden="1"/>
    </xf>
    <xf numFmtId="167" fontId="207" fillId="7" borderId="172" xfId="0" applyNumberFormat="1" applyFont="1" applyFill="1" applyBorder="1" applyAlignment="1" applyProtection="1">
      <alignment horizontal="center" vertical="center" shrinkToFit="1"/>
      <protection hidden="1"/>
    </xf>
    <xf numFmtId="1" fontId="207" fillId="7" borderId="172" xfId="0" applyNumberFormat="1" applyFont="1" applyFill="1" applyBorder="1" applyAlignment="1" applyProtection="1">
      <alignment horizontal="center" vertical="center" shrinkToFit="1"/>
      <protection hidden="1"/>
    </xf>
    <xf numFmtId="1" fontId="208" fillId="7" borderId="172" xfId="0" applyNumberFormat="1" applyFont="1" applyFill="1" applyBorder="1" applyAlignment="1" applyProtection="1">
      <alignment horizontal="center" vertical="center" shrinkToFit="1"/>
      <protection hidden="1"/>
    </xf>
    <xf numFmtId="1" fontId="187" fillId="7" borderId="173" xfId="0" applyNumberFormat="1" applyFont="1" applyFill="1" applyBorder="1" applyAlignment="1" applyProtection="1">
      <alignment horizontal="center" vertical="center" wrapText="1" shrinkToFit="1"/>
      <protection hidden="1"/>
    </xf>
    <xf numFmtId="176" fontId="176" fillId="0" borderId="6" xfId="0" applyNumberFormat="1" applyFont="1" applyFill="1" applyBorder="1" applyAlignment="1" applyProtection="1">
      <alignment horizontal="center" vertical="center" wrapText="1"/>
      <protection locked="0"/>
    </xf>
    <xf numFmtId="0" fontId="191" fillId="0" borderId="6" xfId="0" applyFont="1" applyFill="1" applyBorder="1" applyAlignment="1" applyProtection="1">
      <alignment horizontal="center" vertical="center" wrapText="1"/>
      <protection locked="0"/>
    </xf>
    <xf numFmtId="49" fontId="192" fillId="0" borderId="6" xfId="0" applyNumberFormat="1" applyFont="1" applyFill="1" applyBorder="1" applyAlignment="1" applyProtection="1">
      <alignment horizontal="center" vertical="center" wrapText="1"/>
      <protection hidden="1"/>
    </xf>
    <xf numFmtId="164" fontId="0" fillId="0" borderId="0" xfId="0" applyNumberFormat="1" applyProtection="1">
      <protection hidden="1"/>
    </xf>
    <xf numFmtId="177" fontId="176" fillId="0" borderId="6" xfId="0" applyNumberFormat="1" applyFont="1" applyFill="1" applyBorder="1" applyAlignment="1" applyProtection="1">
      <alignment horizontal="center" vertical="center" wrapText="1"/>
      <protection locked="0"/>
    </xf>
    <xf numFmtId="175" fontId="176" fillId="0" borderId="6" xfId="0" applyNumberFormat="1" applyFont="1" applyFill="1" applyBorder="1" applyAlignment="1" applyProtection="1">
      <alignment horizontal="center" vertical="center" wrapText="1"/>
      <protection hidden="1"/>
    </xf>
    <xf numFmtId="179" fontId="192" fillId="0" borderId="6" xfId="0" applyNumberFormat="1" applyFont="1" applyFill="1" applyBorder="1" applyAlignment="1" applyProtection="1">
      <alignment horizontal="center" vertical="center" wrapText="1"/>
      <protection hidden="1"/>
    </xf>
    <xf numFmtId="165" fontId="190" fillId="0" borderId="6" xfId="0" applyNumberFormat="1" applyFont="1" applyFill="1" applyBorder="1" applyAlignment="1" applyProtection="1">
      <alignment horizontal="center" vertical="center" wrapText="1"/>
      <protection hidden="1"/>
    </xf>
    <xf numFmtId="165" fontId="191" fillId="0" borderId="6" xfId="0" applyNumberFormat="1" applyFont="1" applyFill="1" applyBorder="1" applyAlignment="1" applyProtection="1">
      <alignment horizontal="center" vertical="center" wrapText="1"/>
      <protection hidden="1"/>
    </xf>
    <xf numFmtId="167" fontId="191" fillId="0" borderId="6" xfId="0" applyNumberFormat="1" applyFont="1" applyFill="1" applyBorder="1" applyAlignment="1" applyProtection="1">
      <alignment horizontal="center" vertical="center" wrapText="1"/>
      <protection hidden="1"/>
    </xf>
    <xf numFmtId="167" fontId="193" fillId="0" borderId="6" xfId="0" applyNumberFormat="1" applyFont="1" applyFill="1" applyBorder="1" applyAlignment="1" applyProtection="1">
      <alignment horizontal="center" vertical="center" wrapText="1"/>
      <protection hidden="1"/>
    </xf>
    <xf numFmtId="167" fontId="218" fillId="0" borderId="6" xfId="0" applyNumberFormat="1" applyFont="1" applyFill="1" applyBorder="1" applyAlignment="1" applyProtection="1">
      <alignment horizontal="center" vertical="center" wrapText="1"/>
      <protection hidden="1"/>
    </xf>
    <xf numFmtId="167" fontId="191" fillId="0" borderId="6" xfId="0" applyNumberFormat="1" applyFont="1" applyFill="1" applyBorder="1" applyAlignment="1" applyProtection="1">
      <alignment horizontal="center" vertical="center" wrapText="1"/>
      <protection locked="0"/>
    </xf>
    <xf numFmtId="0" fontId="191" fillId="0" borderId="6" xfId="0" applyFont="1" applyFill="1" applyBorder="1" applyAlignment="1" applyProtection="1">
      <alignment horizontal="center" vertical="center" wrapText="1"/>
      <protection hidden="1"/>
    </xf>
    <xf numFmtId="0" fontId="210" fillId="0" borderId="6" xfId="0" applyFont="1" applyFill="1" applyBorder="1" applyAlignment="1" applyProtection="1">
      <alignment horizontal="center" vertical="center" wrapText="1"/>
      <protection hidden="1"/>
    </xf>
    <xf numFmtId="0" fontId="99" fillId="0" borderId="6" xfId="0" applyFont="1" applyFill="1" applyBorder="1" applyAlignment="1" applyProtection="1">
      <alignment horizontal="center" vertical="center" wrapText="1"/>
      <protection hidden="1"/>
    </xf>
    <xf numFmtId="1" fontId="176" fillId="0" borderId="6" xfId="0" applyNumberFormat="1" applyFont="1" applyFill="1" applyBorder="1" applyAlignment="1" applyProtection="1">
      <alignment horizontal="center" vertical="center" wrapText="1"/>
      <protection hidden="1"/>
    </xf>
    <xf numFmtId="0" fontId="221" fillId="0" borderId="6" xfId="0" applyFont="1" applyFill="1" applyBorder="1" applyAlignment="1" applyProtection="1">
      <alignment horizontal="center" vertical="center" wrapText="1"/>
      <protection hidden="1"/>
    </xf>
    <xf numFmtId="0" fontId="184" fillId="0" borderId="6" xfId="0" applyFont="1" applyFill="1" applyBorder="1" applyAlignment="1" applyProtection="1">
      <alignment horizontal="center" vertical="center" wrapText="1"/>
      <protection hidden="1"/>
    </xf>
    <xf numFmtId="0" fontId="219" fillId="0" borderId="6" xfId="0" applyFont="1" applyFill="1" applyBorder="1" applyAlignment="1" applyProtection="1">
      <alignment horizontal="center" vertical="center" wrapText="1"/>
      <protection hidden="1"/>
    </xf>
    <xf numFmtId="167" fontId="222" fillId="0" borderId="6" xfId="0" applyNumberFormat="1" applyFont="1" applyFill="1" applyBorder="1" applyAlignment="1" applyProtection="1">
      <alignment horizontal="center" vertical="center" wrapText="1"/>
      <protection hidden="1"/>
    </xf>
    <xf numFmtId="167" fontId="221" fillId="0" borderId="6" xfId="0" applyNumberFormat="1" applyFont="1" applyFill="1" applyBorder="1" applyAlignment="1" applyProtection="1">
      <alignment horizontal="center" vertical="center" wrapText="1"/>
      <protection hidden="1"/>
    </xf>
    <xf numFmtId="167" fontId="0" fillId="0" borderId="0" xfId="0" applyNumberFormat="1" applyProtection="1">
      <protection hidden="1"/>
    </xf>
    <xf numFmtId="0" fontId="57" fillId="7" borderId="196" xfId="0" applyFont="1" applyFill="1" applyBorder="1" applyAlignment="1" applyProtection="1">
      <alignment horizontal="center" vertical="center"/>
      <protection locked="0"/>
    </xf>
    <xf numFmtId="0" fontId="57" fillId="7" borderId="195" xfId="0" applyFont="1" applyFill="1" applyBorder="1" applyAlignment="1" applyProtection="1">
      <alignment horizontal="center" vertical="center"/>
      <protection locked="0"/>
    </xf>
    <xf numFmtId="0" fontId="57" fillId="7" borderId="197" xfId="0" applyFont="1" applyFill="1" applyBorder="1" applyAlignment="1" applyProtection="1">
      <alignment horizontal="center" vertical="center"/>
      <protection locked="0"/>
    </xf>
    <xf numFmtId="0" fontId="52" fillId="6" borderId="125" xfId="0" applyFont="1" applyFill="1" applyBorder="1" applyAlignment="1" applyProtection="1">
      <alignment vertical="center" wrapText="1"/>
      <protection hidden="1"/>
    </xf>
    <xf numFmtId="1" fontId="212" fillId="0" borderId="8" xfId="0" applyNumberFormat="1" applyFont="1" applyFill="1" applyBorder="1" applyAlignment="1" applyProtection="1">
      <alignment horizontal="center" vertical="center" wrapText="1"/>
      <protection hidden="1"/>
    </xf>
    <xf numFmtId="0" fontId="57" fillId="7" borderId="202" xfId="0" applyFont="1" applyFill="1" applyBorder="1" applyAlignment="1" applyProtection="1">
      <alignment horizontal="center" vertical="center"/>
      <protection locked="0"/>
    </xf>
    <xf numFmtId="2" fontId="191" fillId="0" borderId="18" xfId="0" applyNumberFormat="1" applyFont="1" applyFill="1" applyBorder="1" applyAlignment="1" applyProtection="1">
      <alignment horizontal="center" vertical="center" wrapText="1"/>
      <protection hidden="1"/>
    </xf>
    <xf numFmtId="0" fontId="190" fillId="0" borderId="18" xfId="0" applyNumberFormat="1" applyFont="1" applyFill="1" applyBorder="1" applyAlignment="1" applyProtection="1">
      <alignment horizontal="center" vertical="center" wrapText="1"/>
      <protection hidden="1"/>
    </xf>
    <xf numFmtId="1" fontId="223" fillId="43" borderId="6" xfId="0" applyNumberFormat="1" applyFont="1" applyFill="1" applyBorder="1" applyAlignment="1" applyProtection="1">
      <alignment horizontal="center" vertical="center"/>
      <protection hidden="1"/>
    </xf>
    <xf numFmtId="49" fontId="192" fillId="0" borderId="19" xfId="0" applyNumberFormat="1" applyFont="1" applyFill="1" applyBorder="1" applyAlignment="1" applyProtection="1">
      <alignment horizontal="center" vertical="top" wrapText="1"/>
      <protection hidden="1"/>
    </xf>
    <xf numFmtId="165" fontId="192" fillId="24" borderId="6" xfId="0" applyNumberFormat="1" applyFont="1" applyFill="1" applyBorder="1" applyAlignment="1" applyProtection="1">
      <alignment horizontal="center" vertical="center" wrapText="1"/>
      <protection locked="0"/>
    </xf>
    <xf numFmtId="2" fontId="213" fillId="0" borderId="16" xfId="0" applyNumberFormat="1" applyFont="1" applyFill="1" applyBorder="1" applyAlignment="1" applyProtection="1">
      <alignment horizontal="center" vertical="center" wrapText="1"/>
      <protection hidden="1"/>
    </xf>
    <xf numFmtId="164" fontId="217" fillId="0" borderId="19" xfId="0" applyNumberFormat="1" applyFont="1" applyFill="1" applyBorder="1" applyAlignment="1" applyProtection="1">
      <alignment horizontal="center"/>
      <protection locked="0"/>
    </xf>
    <xf numFmtId="181" fontId="216" fillId="0" borderId="17" xfId="0" applyNumberFormat="1" applyFont="1" applyFill="1" applyBorder="1" applyAlignment="1" applyProtection="1">
      <alignment horizontal="center" vertical="center"/>
      <protection locked="0" hidden="1"/>
    </xf>
    <xf numFmtId="181" fontId="216" fillId="0" borderId="17" xfId="0" applyNumberFormat="1" applyFont="1" applyFill="1" applyBorder="1" applyAlignment="1" applyProtection="1">
      <alignment horizontal="center" vertical="center"/>
      <protection locked="0"/>
    </xf>
    <xf numFmtId="0" fontId="216" fillId="0" borderId="17" xfId="0" applyFont="1" applyFill="1" applyBorder="1" applyAlignment="1" applyProtection="1">
      <alignment horizontal="left" vertical="center"/>
      <protection hidden="1"/>
    </xf>
    <xf numFmtId="0" fontId="216" fillId="0" borderId="18" xfId="0" applyFont="1" applyFill="1" applyBorder="1" applyAlignment="1" applyProtection="1">
      <alignment horizontal="left" vertical="center"/>
      <protection hidden="1"/>
    </xf>
    <xf numFmtId="0" fontId="216" fillId="0" borderId="19" xfId="0" applyFont="1" applyFill="1" applyBorder="1" applyAlignment="1" applyProtection="1">
      <alignment horizontal="center" vertical="center"/>
      <protection hidden="1"/>
    </xf>
    <xf numFmtId="0" fontId="215" fillId="0" borderId="38" xfId="0" applyFont="1" applyFill="1" applyBorder="1" applyAlignment="1" applyProtection="1">
      <alignment horizontal="left" vertical="center"/>
      <protection hidden="1"/>
    </xf>
    <xf numFmtId="0" fontId="209" fillId="0" borderId="6" xfId="0" applyFont="1" applyFill="1" applyBorder="1" applyAlignment="1" applyProtection="1">
      <alignment horizontal="center" vertical="center"/>
      <protection locked="0"/>
    </xf>
    <xf numFmtId="0" fontId="216" fillId="0" borderId="8" xfId="0" applyFont="1" applyFill="1" applyBorder="1" applyAlignment="1" applyProtection="1">
      <alignment horizontal="right" vertical="center"/>
      <protection hidden="1"/>
    </xf>
    <xf numFmtId="0" fontId="210" fillId="0" borderId="48" xfId="0" applyFont="1" applyFill="1" applyBorder="1" applyAlignment="1" applyProtection="1">
      <alignment horizontal="center" vertical="center" wrapText="1"/>
      <protection hidden="1"/>
    </xf>
    <xf numFmtId="179" fontId="192" fillId="0" borderId="48" xfId="0" applyNumberFormat="1" applyFont="1" applyFill="1" applyBorder="1" applyAlignment="1" applyProtection="1">
      <alignment horizontal="center" vertical="center" wrapText="1"/>
      <protection hidden="1"/>
    </xf>
    <xf numFmtId="0" fontId="210" fillId="0" borderId="47" xfId="0" applyFont="1" applyFill="1" applyBorder="1" applyAlignment="1" applyProtection="1">
      <alignment horizontal="center" vertical="center" wrapText="1"/>
      <protection hidden="1"/>
    </xf>
    <xf numFmtId="0" fontId="176" fillId="0" borderId="47" xfId="0" applyFont="1" applyFill="1" applyBorder="1" applyAlignment="1" applyProtection="1">
      <alignment horizontal="center" vertical="center" wrapText="1"/>
      <protection hidden="1"/>
    </xf>
    <xf numFmtId="1" fontId="212" fillId="0" borderId="206" xfId="0" applyNumberFormat="1" applyFont="1" applyFill="1" applyBorder="1" applyAlignment="1" applyProtection="1">
      <alignment horizontal="center" vertical="center" wrapText="1"/>
      <protection hidden="1"/>
    </xf>
    <xf numFmtId="0" fontId="191" fillId="0" borderId="47" xfId="0" applyFont="1" applyFill="1" applyBorder="1" applyAlignment="1" applyProtection="1">
      <alignment horizontal="center" vertical="center"/>
      <protection hidden="1"/>
    </xf>
    <xf numFmtId="0" fontId="212" fillId="0" borderId="47" xfId="0" applyFont="1" applyFill="1" applyBorder="1" applyAlignment="1" applyProtection="1">
      <alignment horizontal="center" vertical="center" wrapText="1"/>
      <protection hidden="1"/>
    </xf>
    <xf numFmtId="0" fontId="144" fillId="0" borderId="6" xfId="0" applyFont="1" applyBorder="1" applyAlignment="1" applyProtection="1">
      <alignment horizontal="center" vertical="center" wrapText="1"/>
      <protection hidden="1"/>
    </xf>
    <xf numFmtId="1" fontId="57" fillId="0" borderId="6" xfId="0" applyNumberFormat="1" applyFont="1" applyBorder="1" applyAlignment="1" applyProtection="1">
      <alignment horizontal="center" vertical="center" textRotation="90"/>
      <protection hidden="1"/>
    </xf>
    <xf numFmtId="0" fontId="176" fillId="0" borderId="16" xfId="0" applyFont="1" applyFill="1" applyBorder="1" applyAlignment="1" applyProtection="1">
      <alignment horizontal="center" vertical="center" wrapText="1"/>
      <protection locked="0"/>
    </xf>
    <xf numFmtId="0" fontId="176" fillId="0" borderId="6" xfId="0" applyFont="1" applyFill="1" applyBorder="1" applyAlignment="1" applyProtection="1">
      <alignment horizontal="center" vertical="center" wrapText="1"/>
      <protection locked="0"/>
    </xf>
    <xf numFmtId="1" fontId="224" fillId="0" borderId="8" xfId="0" applyNumberFormat="1" applyFont="1" applyFill="1" applyBorder="1" applyAlignment="1" applyProtection="1">
      <alignment horizontal="center" vertical="center" wrapText="1"/>
      <protection hidden="1"/>
    </xf>
    <xf numFmtId="0" fontId="0" fillId="15" borderId="0" xfId="0" applyFont="1" applyFill="1" applyAlignment="1" applyProtection="1">
      <alignment horizontal="right" vertical="center"/>
      <protection hidden="1"/>
    </xf>
    <xf numFmtId="0" fontId="205" fillId="0" borderId="0" xfId="0" applyFont="1" applyProtection="1">
      <protection hidden="1"/>
    </xf>
    <xf numFmtId="0" fontId="61" fillId="19" borderId="116" xfId="0" applyFont="1" applyFill="1" applyBorder="1" applyAlignment="1" applyProtection="1">
      <alignment horizontal="center" vertical="center"/>
      <protection hidden="1"/>
    </xf>
    <xf numFmtId="167" fontId="9" fillId="14" borderId="6" xfId="0" applyNumberFormat="1" applyFont="1" applyFill="1" applyBorder="1" applyAlignment="1" applyProtection="1">
      <alignment horizontal="center" vertical="center"/>
      <protection hidden="1"/>
    </xf>
    <xf numFmtId="0" fontId="0" fillId="0" borderId="0" xfId="0"/>
    <xf numFmtId="0" fontId="122" fillId="0" borderId="0" xfId="0" applyFont="1" applyAlignment="1" applyProtection="1">
      <alignment horizontal="center" vertical="center"/>
      <protection hidden="1"/>
    </xf>
    <xf numFmtId="0" fontId="57" fillId="0" borderId="0" xfId="0" applyFont="1" applyAlignment="1" applyProtection="1">
      <alignment horizontal="center"/>
      <protection hidden="1"/>
    </xf>
    <xf numFmtId="167" fontId="97" fillId="7" borderId="6" xfId="0" applyNumberFormat="1" applyFont="1" applyFill="1" applyBorder="1" applyAlignment="1" applyProtection="1">
      <alignment horizontal="center" vertical="center"/>
      <protection locked="0"/>
    </xf>
    <xf numFmtId="167" fontId="97" fillId="24" borderId="6" xfId="0" applyNumberFormat="1" applyFont="1" applyFill="1" applyBorder="1" applyAlignment="1" applyProtection="1">
      <alignment horizontal="center" vertical="center"/>
      <protection hidden="1"/>
    </xf>
    <xf numFmtId="167" fontId="103" fillId="24" borderId="6" xfId="0" applyNumberFormat="1" applyFont="1" applyFill="1" applyBorder="1" applyAlignment="1" applyProtection="1">
      <alignment horizontal="center" vertical="center"/>
      <protection hidden="1"/>
    </xf>
    <xf numFmtId="0" fontId="79" fillId="17" borderId="6" xfId="0" applyFont="1" applyFill="1" applyBorder="1" applyAlignment="1" applyProtection="1">
      <alignment horizontal="center" vertical="center"/>
      <protection locked="0"/>
    </xf>
    <xf numFmtId="0" fontId="0" fillId="0" borderId="0" xfId="0"/>
    <xf numFmtId="0" fontId="57" fillId="0" borderId="0" xfId="0" applyFont="1" applyAlignment="1" applyProtection="1">
      <protection hidden="1"/>
    </xf>
    <xf numFmtId="0" fontId="122" fillId="0" borderId="0" xfId="0" applyFont="1" applyAlignment="1" applyProtection="1">
      <alignment vertical="center"/>
      <protection hidden="1"/>
    </xf>
    <xf numFmtId="0" fontId="0" fillId="0" borderId="0" xfId="0" applyFont="1" applyAlignment="1" applyProtection="1">
      <alignment vertical="center"/>
      <protection hidden="1"/>
    </xf>
    <xf numFmtId="0" fontId="57" fillId="0" borderId="0" xfId="0" applyFont="1" applyAlignment="1" applyProtection="1">
      <alignment vertical="center"/>
      <protection hidden="1"/>
    </xf>
    <xf numFmtId="0" fontId="0" fillId="0" borderId="29" xfId="0" applyBorder="1" applyAlignment="1">
      <alignment horizontal="center"/>
    </xf>
    <xf numFmtId="0" fontId="99" fillId="0" borderId="146" xfId="0" applyFont="1" applyFill="1" applyBorder="1" applyAlignment="1" applyProtection="1">
      <alignment horizontal="center" vertical="center"/>
      <protection hidden="1"/>
    </xf>
    <xf numFmtId="0" fontId="224" fillId="0" borderId="0" xfId="0" applyFont="1" applyAlignment="1" applyProtection="1">
      <alignment horizontal="left" vertical="center"/>
      <protection hidden="1"/>
    </xf>
    <xf numFmtId="0" fontId="236" fillId="0" borderId="0" xfId="0" applyFont="1" applyBorder="1" applyAlignment="1">
      <alignment horizontal="center"/>
    </xf>
    <xf numFmtId="0" fontId="0" fillId="0" borderId="0" xfId="0" applyBorder="1" applyAlignment="1">
      <alignment horizontal="center"/>
    </xf>
    <xf numFmtId="2" fontId="239" fillId="7" borderId="7" xfId="0" applyNumberFormat="1" applyFont="1" applyFill="1" applyBorder="1" applyAlignment="1" applyProtection="1">
      <alignment horizontal="center" vertical="center"/>
      <protection hidden="1"/>
    </xf>
    <xf numFmtId="2" fontId="240" fillId="7" borderId="7" xfId="0" applyNumberFormat="1" applyFont="1" applyFill="1" applyBorder="1" applyAlignment="1" applyProtection="1">
      <alignment horizontal="center" vertical="center"/>
      <protection hidden="1"/>
    </xf>
    <xf numFmtId="182" fontId="241" fillId="7" borderId="7" xfId="0" applyNumberFormat="1" applyFont="1" applyFill="1" applyBorder="1" applyAlignment="1" applyProtection="1">
      <alignment horizontal="center" vertical="center"/>
      <protection hidden="1"/>
    </xf>
    <xf numFmtId="182" fontId="242" fillId="7" borderId="7" xfId="0" applyNumberFormat="1" applyFont="1" applyFill="1" applyBorder="1" applyAlignment="1" applyProtection="1">
      <alignment horizontal="center" vertical="center"/>
      <protection hidden="1"/>
    </xf>
    <xf numFmtId="2" fontId="238" fillId="7" borderId="211" xfId="0" applyNumberFormat="1" applyFont="1" applyFill="1" applyBorder="1" applyAlignment="1" applyProtection="1">
      <alignment horizontal="center" vertical="center"/>
      <protection hidden="1"/>
    </xf>
    <xf numFmtId="1" fontId="89" fillId="7" borderId="7" xfId="0" quotePrefix="1" applyNumberFormat="1" applyFont="1" applyFill="1" applyBorder="1" applyAlignment="1" applyProtection="1">
      <alignment horizontal="center" vertical="center"/>
      <protection hidden="1"/>
    </xf>
    <xf numFmtId="1" fontId="89" fillId="7" borderId="7" xfId="0" applyNumberFormat="1" applyFont="1" applyFill="1" applyBorder="1" applyAlignment="1" applyProtection="1">
      <alignment horizontal="center" vertical="center"/>
      <protection hidden="1"/>
    </xf>
    <xf numFmtId="1" fontId="243" fillId="7" borderId="7" xfId="0" applyNumberFormat="1" applyFont="1" applyFill="1" applyBorder="1" applyAlignment="1" applyProtection="1">
      <alignment horizontal="center" vertical="center"/>
      <protection hidden="1"/>
    </xf>
    <xf numFmtId="1" fontId="244" fillId="7" borderId="7" xfId="0" applyNumberFormat="1" applyFont="1" applyFill="1" applyBorder="1" applyAlignment="1" applyProtection="1">
      <alignment horizontal="center" vertical="center"/>
      <protection hidden="1"/>
    </xf>
    <xf numFmtId="17" fontId="245" fillId="0" borderId="37" xfId="1" applyNumberFormat="1" applyFont="1" applyFill="1" applyBorder="1" applyAlignment="1" applyProtection="1">
      <alignment vertical="center"/>
      <protection hidden="1"/>
    </xf>
    <xf numFmtId="0" fontId="99" fillId="0" borderId="7" xfId="0" applyFont="1" applyFill="1" applyBorder="1" applyAlignment="1" applyProtection="1">
      <alignment horizontal="center" vertical="center" shrinkToFit="1"/>
      <protection hidden="1"/>
    </xf>
    <xf numFmtId="0" fontId="0" fillId="0" borderId="0" xfId="0"/>
    <xf numFmtId="0" fontId="0" fillId="0" borderId="0" xfId="0"/>
    <xf numFmtId="17" fontId="245" fillId="0" borderId="218" xfId="1" applyNumberFormat="1" applyFont="1" applyFill="1" applyBorder="1" applyAlignment="1" applyProtection="1">
      <alignment vertical="center"/>
      <protection hidden="1"/>
    </xf>
    <xf numFmtId="1" fontId="62" fillId="7" borderId="7" xfId="0" quotePrefix="1" applyNumberFormat="1" applyFont="1" applyFill="1" applyBorder="1" applyAlignment="1" applyProtection="1">
      <alignment horizontal="center" vertical="center" textRotation="90"/>
      <protection hidden="1"/>
    </xf>
    <xf numFmtId="1" fontId="137" fillId="7" borderId="7" xfId="0" quotePrefix="1" applyNumberFormat="1" applyFont="1" applyFill="1" applyBorder="1" applyAlignment="1" applyProtection="1">
      <alignment horizontal="center" vertical="center" textRotation="90"/>
      <protection hidden="1"/>
    </xf>
    <xf numFmtId="167" fontId="11" fillId="7" borderId="7" xfId="0" applyNumberFormat="1" applyFont="1" applyFill="1" applyBorder="1" applyAlignment="1" applyProtection="1">
      <alignment horizontal="center" vertical="center" textRotation="90"/>
      <protection hidden="1"/>
    </xf>
    <xf numFmtId="167" fontId="143" fillId="7" borderId="7" xfId="0" applyNumberFormat="1" applyFont="1" applyFill="1" applyBorder="1" applyAlignment="1" applyProtection="1">
      <alignment horizontal="center" vertical="center" textRotation="90"/>
      <protection hidden="1"/>
    </xf>
    <xf numFmtId="0" fontId="99" fillId="0" borderId="146" xfId="0" applyFont="1" applyFill="1" applyBorder="1" applyAlignment="1" applyProtection="1">
      <alignment horizontal="center" vertical="center" textRotation="90"/>
      <protection hidden="1"/>
    </xf>
    <xf numFmtId="0" fontId="0" fillId="0" borderId="0" xfId="0"/>
    <xf numFmtId="2" fontId="241" fillId="7" borderId="7" xfId="0" applyNumberFormat="1" applyFont="1" applyFill="1" applyBorder="1" applyAlignment="1" applyProtection="1">
      <alignment horizontal="center" vertical="center"/>
      <protection hidden="1"/>
    </xf>
    <xf numFmtId="2" fontId="242" fillId="7" borderId="7" xfId="0" applyNumberFormat="1" applyFont="1" applyFill="1" applyBorder="1" applyAlignment="1" applyProtection="1">
      <alignment horizontal="center" vertical="center"/>
      <protection hidden="1"/>
    </xf>
    <xf numFmtId="0" fontId="0" fillId="0" borderId="0" xfId="0"/>
    <xf numFmtId="0" fontId="0" fillId="0" borderId="0" xfId="0" applyFont="1" applyAlignment="1" applyProtection="1">
      <alignment horizontal="right" vertical="center"/>
      <protection hidden="1"/>
    </xf>
    <xf numFmtId="0" fontId="248" fillId="0" borderId="0" xfId="0" applyFont="1" applyAlignment="1" applyProtection="1">
      <alignment horizontal="left" vertical="center"/>
      <protection hidden="1"/>
    </xf>
    <xf numFmtId="0" fontId="0" fillId="0" borderId="0" xfId="0"/>
    <xf numFmtId="0" fontId="122" fillId="0" borderId="0" xfId="0" applyFont="1" applyAlignment="1" applyProtection="1">
      <alignment horizontal="center" vertical="center"/>
      <protection hidden="1"/>
    </xf>
    <xf numFmtId="0" fontId="0" fillId="0" borderId="0" xfId="0" applyFont="1" applyAlignment="1" applyProtection="1">
      <alignment horizontal="right" vertical="center"/>
      <protection hidden="1"/>
    </xf>
    <xf numFmtId="0" fontId="0" fillId="0" borderId="0" xfId="0" applyAlignment="1">
      <alignment horizontal="center" vertical="center"/>
    </xf>
    <xf numFmtId="0" fontId="248" fillId="0" borderId="0" xfId="0" applyFont="1" applyAlignment="1" applyProtection="1">
      <alignment horizontal="left" vertical="center"/>
      <protection hidden="1"/>
    </xf>
    <xf numFmtId="0" fontId="10" fillId="7" borderId="133" xfId="0" applyFont="1" applyFill="1" applyBorder="1" applyAlignment="1" applyProtection="1">
      <alignment horizontal="center" vertical="center"/>
      <protection locked="0"/>
    </xf>
    <xf numFmtId="0" fontId="10" fillId="7" borderId="85" xfId="0" applyFont="1" applyFill="1" applyBorder="1" applyAlignment="1" applyProtection="1">
      <alignment horizontal="center" vertical="center"/>
      <protection locked="0"/>
    </xf>
    <xf numFmtId="0" fontId="0" fillId="0" borderId="0" xfId="0"/>
    <xf numFmtId="0" fontId="0" fillId="0" borderId="0" xfId="0" applyAlignment="1">
      <alignment vertical="center"/>
    </xf>
    <xf numFmtId="1" fontId="88" fillId="7" borderId="124" xfId="0" applyNumberFormat="1" applyFont="1" applyFill="1" applyBorder="1" applyAlignment="1" applyProtection="1">
      <alignment horizontal="center" vertical="center"/>
      <protection hidden="1"/>
    </xf>
    <xf numFmtId="1" fontId="88" fillId="7" borderId="212" xfId="0" applyNumberFormat="1" applyFont="1" applyFill="1" applyBorder="1" applyAlignment="1" applyProtection="1">
      <alignment horizontal="center" vertical="center"/>
      <protection hidden="1"/>
    </xf>
    <xf numFmtId="0" fontId="57" fillId="11" borderId="0" xfId="0" applyFont="1" applyFill="1" applyAlignment="1">
      <alignment horizontal="right" vertical="center"/>
    </xf>
    <xf numFmtId="183" fontId="24" fillId="7" borderId="139" xfId="3" applyNumberFormat="1" applyFont="1" applyFill="1" applyBorder="1" applyAlignment="1" applyProtection="1">
      <alignment horizontal="center" vertical="center"/>
      <protection locked="0"/>
    </xf>
    <xf numFmtId="172" fontId="24" fillId="7" borderId="139" xfId="3" applyNumberFormat="1" applyFont="1" applyFill="1" applyBorder="1" applyAlignment="1" applyProtection="1">
      <alignment horizontal="center" vertical="center"/>
      <protection locked="0"/>
    </xf>
    <xf numFmtId="173" fontId="24" fillId="7" borderId="139" xfId="3" applyNumberFormat="1" applyFont="1" applyFill="1" applyBorder="1" applyAlignment="1" applyProtection="1">
      <alignment horizontal="center" vertical="center"/>
      <protection locked="0"/>
    </xf>
    <xf numFmtId="0" fontId="251" fillId="11" borderId="0" xfId="0" applyFont="1" applyFill="1" applyBorder="1" applyAlignment="1" applyProtection="1">
      <alignment horizontal="right" vertical="center"/>
      <protection hidden="1"/>
    </xf>
    <xf numFmtId="1" fontId="41" fillId="37" borderId="6" xfId="0" applyNumberFormat="1" applyFont="1" applyFill="1" applyBorder="1" applyAlignment="1" applyProtection="1">
      <alignment horizontal="center"/>
      <protection locked="0"/>
    </xf>
    <xf numFmtId="0" fontId="255" fillId="2" borderId="0" xfId="0" applyFont="1" applyFill="1" applyAlignment="1">
      <alignment horizontal="center" vertical="center"/>
    </xf>
    <xf numFmtId="0" fontId="37" fillId="11" borderId="238" xfId="0" applyFont="1" applyFill="1" applyBorder="1" applyAlignment="1" applyProtection="1">
      <alignment vertical="center"/>
      <protection hidden="1"/>
    </xf>
    <xf numFmtId="0" fontId="37" fillId="11" borderId="0" xfId="0" applyFont="1" applyFill="1" applyBorder="1" applyAlignment="1" applyProtection="1">
      <alignment vertical="center"/>
      <protection hidden="1"/>
    </xf>
    <xf numFmtId="0" fontId="256" fillId="42" borderId="0" xfId="0" applyFont="1" applyFill="1" applyAlignment="1">
      <alignment horizontal="center" vertical="center"/>
    </xf>
    <xf numFmtId="0" fontId="161" fillId="37" borderId="8" xfId="0" applyFont="1" applyFill="1" applyBorder="1" applyAlignment="1" applyProtection="1">
      <alignment horizontal="center" vertical="center"/>
      <protection locked="0"/>
    </xf>
    <xf numFmtId="0" fontId="161" fillId="37" borderId="6" xfId="0" applyFont="1" applyFill="1" applyBorder="1" applyAlignment="1" applyProtection="1">
      <alignment horizontal="center" vertical="center"/>
      <protection locked="0"/>
    </xf>
    <xf numFmtId="0" fontId="161" fillId="37" borderId="98" xfId="0" applyFont="1" applyFill="1" applyBorder="1" applyAlignment="1" applyProtection="1">
      <alignment horizontal="center" vertical="center"/>
      <protection locked="0"/>
    </xf>
    <xf numFmtId="0" fontId="253" fillId="38" borderId="135" xfId="1" applyFont="1" applyFill="1" applyBorder="1" applyAlignment="1" applyProtection="1">
      <alignment horizontal="center" vertical="center"/>
      <protection locked="0"/>
    </xf>
    <xf numFmtId="0" fontId="253" fillId="38" borderId="134" xfId="1" applyFont="1" applyFill="1" applyBorder="1" applyAlignment="1" applyProtection="1">
      <alignment horizontal="center" vertical="center"/>
      <protection locked="0"/>
    </xf>
    <xf numFmtId="0" fontId="245" fillId="0" borderId="6" xfId="0" applyFont="1" applyBorder="1" applyAlignment="1" applyProtection="1">
      <alignment horizontal="center" vertical="center"/>
      <protection hidden="1"/>
    </xf>
    <xf numFmtId="1" fontId="62" fillId="0" borderId="6" xfId="0" applyNumberFormat="1" applyFont="1" applyBorder="1" applyAlignment="1" applyProtection="1">
      <alignment horizontal="center" vertical="center"/>
      <protection hidden="1"/>
    </xf>
    <xf numFmtId="14" fontId="114" fillId="7" borderId="13" xfId="0" applyNumberFormat="1" applyFont="1" applyFill="1" applyBorder="1" applyAlignment="1" applyProtection="1">
      <alignment horizontal="center" vertical="center"/>
      <protection locked="0"/>
    </xf>
    <xf numFmtId="14" fontId="114" fillId="7" borderId="18" xfId="0" applyNumberFormat="1" applyFont="1" applyFill="1" applyBorder="1" applyAlignment="1" applyProtection="1">
      <alignment horizontal="center" vertical="center"/>
      <protection locked="0"/>
    </xf>
    <xf numFmtId="0" fontId="11" fillId="17" borderId="119" xfId="0" applyFont="1" applyFill="1" applyBorder="1" applyAlignment="1" applyProtection="1">
      <alignment horizontal="center" vertical="center"/>
      <protection locked="0"/>
    </xf>
    <xf numFmtId="0" fontId="0" fillId="31" borderId="246" xfId="0" applyFill="1" applyBorder="1"/>
    <xf numFmtId="0" fontId="0" fillId="31" borderId="247" xfId="0" applyFill="1" applyBorder="1"/>
    <xf numFmtId="0" fontId="0" fillId="31" borderId="249" xfId="0" applyFill="1" applyBorder="1"/>
    <xf numFmtId="0" fontId="0" fillId="31" borderId="0" xfId="0" applyFill="1" applyBorder="1"/>
    <xf numFmtId="0" fontId="0" fillId="31" borderId="250" xfId="0" applyFill="1" applyBorder="1"/>
    <xf numFmtId="0" fontId="132" fillId="31" borderId="0" xfId="0" applyFont="1" applyFill="1" applyBorder="1"/>
    <xf numFmtId="0" fontId="2" fillId="10" borderId="0" xfId="0" applyFont="1" applyFill="1" applyBorder="1" applyAlignment="1">
      <alignment vertical="center"/>
    </xf>
    <xf numFmtId="0" fontId="129" fillId="10" borderId="0" xfId="0" applyFont="1" applyFill="1" applyBorder="1" applyAlignment="1">
      <alignment vertical="center"/>
    </xf>
    <xf numFmtId="0" fontId="10" fillId="10" borderId="0" xfId="0" applyFont="1" applyFill="1" applyBorder="1" applyAlignment="1">
      <alignment vertical="center"/>
    </xf>
    <xf numFmtId="167" fontId="157" fillId="10" borderId="0" xfId="0" applyNumberFormat="1" applyFont="1" applyFill="1" applyBorder="1" applyAlignment="1">
      <alignment vertical="center"/>
    </xf>
    <xf numFmtId="0" fontId="157" fillId="10" borderId="0" xfId="0" applyFont="1" applyFill="1" applyBorder="1" applyAlignment="1">
      <alignment vertical="center"/>
    </xf>
    <xf numFmtId="0" fontId="10" fillId="17" borderId="6" xfId="0" applyFont="1" applyFill="1" applyBorder="1" applyAlignment="1" applyProtection="1">
      <alignment vertical="center"/>
      <protection locked="0"/>
    </xf>
    <xf numFmtId="1" fontId="57" fillId="0" borderId="6" xfId="0" applyNumberFormat="1" applyFont="1" applyBorder="1" applyAlignment="1" applyProtection="1">
      <alignment horizontal="center" vertical="center"/>
      <protection hidden="1"/>
    </xf>
    <xf numFmtId="0" fontId="2" fillId="10" borderId="250" xfId="0" applyFont="1" applyFill="1" applyBorder="1" applyAlignment="1">
      <alignment vertical="center"/>
    </xf>
    <xf numFmtId="0" fontId="245" fillId="0" borderId="6" xfId="0" applyFont="1" applyBorder="1" applyAlignment="1" applyProtection="1">
      <alignment horizontal="center" vertical="center" wrapText="1"/>
      <protection hidden="1"/>
    </xf>
    <xf numFmtId="2" fontId="137" fillId="0" borderId="48" xfId="0" applyNumberFormat="1" applyFont="1" applyBorder="1" applyAlignment="1" applyProtection="1">
      <alignment horizontal="right" vertical="center"/>
      <protection hidden="1"/>
    </xf>
    <xf numFmtId="0" fontId="245" fillId="0" borderId="48" xfId="0" applyFont="1" applyBorder="1" applyAlignment="1" applyProtection="1">
      <alignment horizontal="center" vertical="center" wrapText="1"/>
      <protection hidden="1"/>
    </xf>
    <xf numFmtId="0" fontId="262" fillId="0" borderId="69" xfId="0" applyFont="1" applyBorder="1" applyAlignment="1" applyProtection="1">
      <alignment horizontal="center" vertical="center"/>
      <protection hidden="1"/>
    </xf>
    <xf numFmtId="0" fontId="262" fillId="0" borderId="60" xfId="0" applyFont="1" applyBorder="1" applyAlignment="1" applyProtection="1">
      <alignment horizontal="center" vertical="center"/>
      <protection hidden="1"/>
    </xf>
    <xf numFmtId="0" fontId="56" fillId="0" borderId="47" xfId="0" applyFont="1" applyBorder="1" applyAlignment="1" applyProtection="1">
      <alignment horizontal="right" vertical="center"/>
      <protection hidden="1"/>
    </xf>
    <xf numFmtId="0" fontId="13" fillId="0" borderId="51" xfId="0" applyFont="1" applyBorder="1" applyAlignment="1" applyProtection="1">
      <alignment horizontal="right" vertical="center"/>
      <protection hidden="1"/>
    </xf>
    <xf numFmtId="0" fontId="11" fillId="0" borderId="51" xfId="0" applyFont="1" applyBorder="1" applyAlignment="1" applyProtection="1">
      <alignment horizontal="right" vertical="center"/>
      <protection hidden="1"/>
    </xf>
    <xf numFmtId="0" fontId="11" fillId="0" borderId="65" xfId="0" applyFont="1" applyBorder="1" applyAlignment="1" applyProtection="1">
      <alignment horizontal="right" vertical="center"/>
      <protection hidden="1"/>
    </xf>
    <xf numFmtId="0" fontId="144" fillId="0" borderId="47" xfId="0" applyFont="1" applyBorder="1" applyAlignment="1" applyProtection="1">
      <alignment horizontal="center" vertical="center" wrapText="1"/>
      <protection hidden="1"/>
    </xf>
    <xf numFmtId="0" fontId="144" fillId="0" borderId="47" xfId="0" applyFont="1" applyBorder="1" applyAlignment="1" applyProtection="1">
      <alignment wrapText="1"/>
      <protection hidden="1"/>
    </xf>
    <xf numFmtId="0" fontId="144" fillId="0" borderId="47" xfId="0" applyFont="1" applyBorder="1" applyAlignment="1" applyProtection="1">
      <alignment vertical="center" wrapText="1"/>
      <protection hidden="1"/>
    </xf>
    <xf numFmtId="0" fontId="57" fillId="0" borderId="6" xfId="0" applyFont="1" applyBorder="1" applyAlignment="1" applyProtection="1">
      <alignment vertical="center"/>
      <protection locked="0"/>
    </xf>
    <xf numFmtId="0" fontId="57" fillId="0" borderId="6" xfId="0" applyFont="1" applyBorder="1" applyAlignment="1" applyProtection="1">
      <alignment horizontal="center" vertical="center"/>
      <protection locked="0"/>
    </xf>
    <xf numFmtId="0" fontId="56" fillId="0" borderId="0" xfId="0" applyFont="1" applyAlignment="1" applyProtection="1">
      <alignment vertical="center"/>
      <protection hidden="1"/>
    </xf>
    <xf numFmtId="0" fontId="144" fillId="0" borderId="33" xfId="0" applyFont="1" applyBorder="1" applyAlignment="1" applyProtection="1">
      <alignment horizontal="right" vertical="center"/>
      <protection hidden="1"/>
    </xf>
    <xf numFmtId="0" fontId="2" fillId="0" borderId="34" xfId="0" applyFont="1" applyBorder="1" applyAlignment="1" applyProtection="1">
      <alignment horizontal="left" vertical="center"/>
      <protection hidden="1"/>
    </xf>
    <xf numFmtId="0" fontId="56" fillId="0" borderId="6" xfId="0" applyFont="1" applyBorder="1" applyAlignment="1" applyProtection="1">
      <alignment horizontal="center" vertical="center"/>
      <protection hidden="1"/>
    </xf>
    <xf numFmtId="0" fontId="0" fillId="0" borderId="6" xfId="0" applyBorder="1" applyAlignment="1" applyProtection="1">
      <alignment horizontal="left" vertical="center"/>
      <protection hidden="1"/>
    </xf>
    <xf numFmtId="0" fontId="57" fillId="0" borderId="6" xfId="0" applyFont="1" applyBorder="1" applyAlignment="1" applyProtection="1">
      <alignment horizontal="center" vertical="center"/>
      <protection hidden="1"/>
    </xf>
    <xf numFmtId="1" fontId="11" fillId="0" borderId="6" xfId="0" applyNumberFormat="1" applyFont="1" applyBorder="1" applyAlignment="1" applyProtection="1">
      <alignment horizontal="center" vertical="center"/>
      <protection hidden="1"/>
    </xf>
    <xf numFmtId="0" fontId="144" fillId="0" borderId="34" xfId="0" applyFont="1" applyBorder="1" applyAlignment="1" applyProtection="1">
      <alignment horizontal="left" vertical="center"/>
      <protection hidden="1"/>
    </xf>
    <xf numFmtId="167" fontId="2" fillId="0" borderId="6" xfId="0" applyNumberFormat="1" applyFont="1" applyBorder="1" applyAlignment="1" applyProtection="1">
      <alignment horizontal="center" vertical="center"/>
      <protection hidden="1"/>
    </xf>
    <xf numFmtId="167" fontId="11" fillId="0" borderId="6" xfId="0" applyNumberFormat="1"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62" fillId="0" borderId="6" xfId="0" applyFont="1" applyBorder="1" applyAlignment="1" applyProtection="1">
      <alignment horizontal="center" vertical="center"/>
      <protection hidden="1"/>
    </xf>
    <xf numFmtId="2" fontId="158" fillId="0" borderId="6" xfId="0" applyNumberFormat="1" applyFont="1" applyBorder="1" applyAlignment="1" applyProtection="1">
      <alignment horizontal="center" vertical="center"/>
      <protection hidden="1"/>
    </xf>
    <xf numFmtId="0" fontId="47" fillId="37" borderId="240" xfId="0" applyFont="1" applyFill="1" applyBorder="1" applyAlignment="1">
      <alignment horizontal="center" vertical="center" wrapText="1"/>
    </xf>
    <xf numFmtId="0" fontId="47" fillId="37" borderId="241" xfId="0" applyFont="1" applyFill="1" applyBorder="1" applyAlignment="1">
      <alignment horizontal="center" vertical="center"/>
    </xf>
    <xf numFmtId="0" fontId="265" fillId="11" borderId="0" xfId="0" applyFont="1" applyFill="1" applyAlignment="1">
      <alignment horizontal="center"/>
    </xf>
    <xf numFmtId="0" fontId="264" fillId="38" borderId="254" xfId="1" applyFont="1" applyFill="1" applyBorder="1" applyAlignment="1" applyProtection="1">
      <alignment horizontal="center" vertical="center"/>
      <protection locked="0"/>
    </xf>
    <xf numFmtId="0" fontId="264" fillId="38" borderId="0" xfId="1" applyFont="1" applyFill="1" applyBorder="1" applyAlignment="1" applyProtection="1">
      <alignment horizontal="center" vertical="center"/>
      <protection locked="0"/>
    </xf>
    <xf numFmtId="0" fontId="266" fillId="38" borderId="254" xfId="1" applyFont="1" applyFill="1" applyBorder="1" applyAlignment="1" applyProtection="1">
      <alignment horizontal="center" vertical="center"/>
      <protection locked="0"/>
    </xf>
    <xf numFmtId="0" fontId="266" fillId="38" borderId="0" xfId="1" applyFont="1" applyFill="1" applyBorder="1" applyAlignment="1" applyProtection="1">
      <alignment horizontal="center" vertical="center"/>
      <protection locked="0"/>
    </xf>
    <xf numFmtId="0" fontId="37" fillId="11" borderId="235" xfId="0" applyFont="1" applyFill="1" applyBorder="1" applyAlignment="1" applyProtection="1">
      <alignment horizontal="right" vertical="center"/>
      <protection hidden="1"/>
    </xf>
    <xf numFmtId="0" fontId="37" fillId="11" borderId="236" xfId="0" applyFont="1" applyFill="1" applyBorder="1" applyAlignment="1" applyProtection="1">
      <alignment horizontal="right" vertical="center"/>
      <protection hidden="1"/>
    </xf>
    <xf numFmtId="0" fontId="37" fillId="11" borderId="243" xfId="0" applyFont="1" applyFill="1" applyBorder="1" applyAlignment="1" applyProtection="1">
      <alignment horizontal="right" vertical="center"/>
      <protection hidden="1"/>
    </xf>
    <xf numFmtId="0" fontId="37" fillId="11" borderId="238" xfId="0" applyFont="1" applyFill="1" applyBorder="1" applyAlignment="1" applyProtection="1">
      <alignment horizontal="right" vertical="center"/>
      <protection hidden="1"/>
    </xf>
    <xf numFmtId="0" fontId="37" fillId="11" borderId="0" xfId="0" applyFont="1" applyFill="1" applyBorder="1" applyAlignment="1" applyProtection="1">
      <alignment horizontal="right" vertical="center"/>
      <protection hidden="1"/>
    </xf>
    <xf numFmtId="0" fontId="37" fillId="11" borderId="237" xfId="0" applyFont="1" applyFill="1" applyBorder="1" applyAlignment="1" applyProtection="1">
      <alignment horizontal="right" vertical="center"/>
      <protection hidden="1"/>
    </xf>
    <xf numFmtId="0" fontId="37" fillId="11" borderId="198" xfId="0" applyFont="1" applyFill="1" applyBorder="1" applyAlignment="1" applyProtection="1">
      <alignment horizontal="right" vertical="center"/>
      <protection hidden="1"/>
    </xf>
    <xf numFmtId="0" fontId="37" fillId="11" borderId="199" xfId="0" applyFont="1" applyFill="1" applyBorder="1" applyAlignment="1" applyProtection="1">
      <alignment horizontal="right" vertical="center"/>
      <protection hidden="1"/>
    </xf>
    <xf numFmtId="0" fontId="37" fillId="11" borderId="200" xfId="0" applyFont="1" applyFill="1" applyBorder="1" applyAlignment="1" applyProtection="1">
      <alignment horizontal="right" vertical="center"/>
      <protection hidden="1"/>
    </xf>
    <xf numFmtId="0" fontId="33" fillId="11" borderId="238" xfId="0" applyFont="1" applyFill="1" applyBorder="1" applyAlignment="1" applyProtection="1">
      <alignment horizontal="right" vertical="center"/>
      <protection hidden="1"/>
    </xf>
    <xf numFmtId="0" fontId="33" fillId="11" borderId="239" xfId="0" applyFont="1" applyFill="1" applyBorder="1" applyAlignment="1" applyProtection="1">
      <alignment horizontal="right" vertical="center"/>
      <protection hidden="1"/>
    </xf>
    <xf numFmtId="0" fontId="164" fillId="6" borderId="126" xfId="0" applyFont="1" applyFill="1" applyBorder="1" applyAlignment="1" applyProtection="1">
      <alignment horizontal="center" vertical="center"/>
      <protection hidden="1"/>
    </xf>
    <xf numFmtId="0" fontId="164" fillId="6" borderId="127" xfId="0" applyFont="1" applyFill="1" applyBorder="1" applyAlignment="1" applyProtection="1">
      <alignment horizontal="center" vertical="center"/>
      <protection hidden="1"/>
    </xf>
    <xf numFmtId="0" fontId="164" fillId="6" borderId="129" xfId="0" applyFont="1" applyFill="1" applyBorder="1" applyAlignment="1" applyProtection="1">
      <alignment horizontal="center" vertical="center"/>
      <protection hidden="1"/>
    </xf>
    <xf numFmtId="169" fontId="257" fillId="37" borderId="236" xfId="0" applyNumberFormat="1" applyFont="1" applyFill="1" applyBorder="1" applyAlignment="1" applyProtection="1">
      <alignment horizontal="right" vertical="center" wrapText="1"/>
      <protection hidden="1"/>
    </xf>
    <xf numFmtId="0" fontId="3" fillId="11" borderId="0" xfId="2" applyFont="1" applyFill="1" applyBorder="1" applyAlignment="1" applyProtection="1">
      <alignment horizontal="right" vertical="center"/>
      <protection hidden="1"/>
    </xf>
    <xf numFmtId="0" fontId="249" fillId="0" borderId="237" xfId="0" applyFont="1" applyBorder="1" applyAlignment="1">
      <alignment horizontal="right"/>
    </xf>
    <xf numFmtId="0" fontId="11" fillId="11" borderId="0" xfId="2" applyFont="1" applyFill="1" applyBorder="1" applyAlignment="1" applyProtection="1">
      <alignment horizontal="right" vertical="center"/>
      <protection hidden="1"/>
    </xf>
    <xf numFmtId="0" fontId="0" fillId="0" borderId="237" xfId="0" applyBorder="1" applyAlignment="1">
      <alignment horizontal="right"/>
    </xf>
    <xf numFmtId="0" fontId="3" fillId="7" borderId="37" xfId="0" applyFont="1" applyFill="1" applyBorder="1" applyAlignment="1" applyProtection="1">
      <alignment horizontal="left" vertical="center"/>
      <protection locked="0"/>
    </xf>
    <xf numFmtId="0" fontId="52" fillId="6" borderId="126" xfId="0" applyFont="1" applyFill="1" applyBorder="1" applyAlignment="1" applyProtection="1">
      <alignment horizontal="center" vertical="center" wrapText="1"/>
      <protection hidden="1"/>
    </xf>
    <xf numFmtId="0" fontId="52" fillId="6" borderId="127" xfId="0" applyFont="1" applyFill="1" applyBorder="1" applyAlignment="1" applyProtection="1">
      <alignment horizontal="center" vertical="center" wrapText="1"/>
      <protection hidden="1"/>
    </xf>
    <xf numFmtId="0" fontId="52" fillId="6" borderId="129" xfId="0" applyFont="1" applyFill="1" applyBorder="1" applyAlignment="1" applyProtection="1">
      <alignment horizontal="center" vertical="center" wrapText="1"/>
      <protection hidden="1"/>
    </xf>
    <xf numFmtId="0" fontId="52" fillId="6" borderId="126" xfId="0" applyFont="1" applyFill="1" applyBorder="1" applyAlignment="1" applyProtection="1">
      <alignment horizontal="center" vertical="center"/>
      <protection hidden="1"/>
    </xf>
    <xf numFmtId="0" fontId="52" fillId="6" borderId="129" xfId="0" applyFont="1" applyFill="1" applyBorder="1" applyAlignment="1" applyProtection="1">
      <alignment horizontal="center" vertical="center"/>
      <protection hidden="1"/>
    </xf>
    <xf numFmtId="0" fontId="10" fillId="7" borderId="133" xfId="0" applyFont="1" applyFill="1" applyBorder="1" applyAlignment="1" applyProtection="1">
      <alignment horizontal="center" vertical="center"/>
      <protection locked="0"/>
    </xf>
    <xf numFmtId="0" fontId="74" fillId="11" borderId="0" xfId="2" applyFont="1" applyFill="1" applyBorder="1" applyAlignment="1" applyProtection="1">
      <alignment horizontal="right" vertical="center"/>
      <protection hidden="1"/>
    </xf>
    <xf numFmtId="0" fontId="74" fillId="11" borderId="237" xfId="2" applyFont="1" applyFill="1" applyBorder="1" applyAlignment="1" applyProtection="1">
      <alignment horizontal="right" vertical="center"/>
      <protection hidden="1"/>
    </xf>
    <xf numFmtId="0" fontId="52" fillId="6" borderId="130" xfId="0" applyFont="1" applyFill="1" applyBorder="1" applyAlignment="1" applyProtection="1">
      <alignment horizontal="center" wrapText="1"/>
      <protection hidden="1"/>
    </xf>
    <xf numFmtId="0" fontId="52" fillId="6" borderId="128" xfId="0" applyFont="1" applyFill="1" applyBorder="1" applyAlignment="1" applyProtection="1">
      <alignment horizontal="center" wrapText="1"/>
      <protection hidden="1"/>
    </xf>
    <xf numFmtId="180" fontId="135" fillId="43" borderId="85" xfId="0" applyNumberFormat="1" applyFont="1" applyFill="1" applyBorder="1" applyAlignment="1" applyProtection="1">
      <alignment horizontal="center" vertical="center"/>
      <protection locked="0"/>
    </xf>
    <xf numFmtId="180" fontId="135" fillId="43" borderId="132" xfId="0" applyNumberFormat="1" applyFont="1" applyFill="1" applyBorder="1" applyAlignment="1" applyProtection="1">
      <alignment horizontal="center" vertical="center"/>
      <protection locked="0"/>
    </xf>
    <xf numFmtId="0" fontId="48" fillId="7" borderId="85" xfId="0" applyFont="1" applyFill="1" applyBorder="1" applyAlignment="1" applyProtection="1">
      <alignment horizontal="left" vertical="center"/>
      <protection locked="0"/>
    </xf>
    <xf numFmtId="0" fontId="48" fillId="7" borderId="131" xfId="0" applyFont="1" applyFill="1" applyBorder="1" applyAlignment="1" applyProtection="1">
      <alignment horizontal="center" vertical="center"/>
      <protection locked="0"/>
    </xf>
    <xf numFmtId="0" fontId="48" fillId="7" borderId="85" xfId="0" applyFont="1" applyFill="1" applyBorder="1" applyAlignment="1" applyProtection="1">
      <alignment horizontal="center" vertical="center"/>
      <protection locked="0"/>
    </xf>
    <xf numFmtId="180" fontId="135" fillId="43" borderId="201" xfId="0" applyNumberFormat="1" applyFont="1" applyFill="1" applyBorder="1" applyAlignment="1" applyProtection="1">
      <alignment horizontal="center" vertical="center"/>
      <protection locked="0"/>
    </xf>
    <xf numFmtId="180" fontId="135" fillId="43" borderId="204" xfId="0" applyNumberFormat="1" applyFont="1" applyFill="1" applyBorder="1" applyAlignment="1" applyProtection="1">
      <alignment horizontal="center" vertical="center"/>
      <protection locked="0"/>
    </xf>
    <xf numFmtId="180" fontId="135" fillId="43" borderId="37" xfId="0" applyNumberFormat="1" applyFont="1" applyFill="1" applyBorder="1" applyAlignment="1" applyProtection="1">
      <alignment horizontal="center" vertical="center"/>
      <protection locked="0"/>
    </xf>
    <xf numFmtId="180" fontId="135" fillId="43" borderId="203" xfId="0" applyNumberFormat="1" applyFont="1" applyFill="1" applyBorder="1" applyAlignment="1" applyProtection="1">
      <alignment horizontal="center" vertical="center"/>
      <protection locked="0"/>
    </xf>
    <xf numFmtId="0" fontId="10" fillId="7" borderId="85" xfId="0" applyFont="1" applyFill="1" applyBorder="1" applyAlignment="1" applyProtection="1">
      <alignment horizontal="center" vertical="center"/>
      <protection locked="0"/>
    </xf>
    <xf numFmtId="0" fontId="147" fillId="7" borderId="138" xfId="0" applyFont="1" applyFill="1" applyBorder="1" applyAlignment="1" applyProtection="1">
      <alignment horizontal="left" vertical="center"/>
      <protection locked="0"/>
    </xf>
    <xf numFmtId="0" fontId="147" fillId="7" borderId="136" xfId="0" applyFont="1" applyFill="1" applyBorder="1" applyAlignment="1" applyProtection="1">
      <alignment horizontal="left" vertical="center"/>
      <protection locked="0"/>
    </xf>
    <xf numFmtId="0" fontId="147" fillId="7" borderId="137" xfId="0" applyFont="1" applyFill="1" applyBorder="1" applyAlignment="1" applyProtection="1">
      <alignment horizontal="left" vertical="center"/>
      <protection locked="0"/>
    </xf>
    <xf numFmtId="0" fontId="51" fillId="11" borderId="0" xfId="0" applyFont="1" applyFill="1" applyBorder="1" applyAlignment="1" applyProtection="1">
      <alignment horizontal="center" vertical="center" wrapText="1"/>
      <protection hidden="1"/>
    </xf>
    <xf numFmtId="0" fontId="47" fillId="7" borderId="223" xfId="0" applyFont="1" applyFill="1" applyBorder="1" applyAlignment="1" applyProtection="1">
      <alignment horizontal="left" vertical="center"/>
      <protection locked="0"/>
    </xf>
    <xf numFmtId="0" fontId="47" fillId="7" borderId="146" xfId="0" applyFont="1" applyFill="1" applyBorder="1" applyAlignment="1" applyProtection="1">
      <alignment horizontal="left" vertical="center"/>
      <protection locked="0"/>
    </xf>
    <xf numFmtId="0" fontId="47" fillId="7" borderId="147" xfId="0" applyFont="1" applyFill="1" applyBorder="1" applyAlignment="1" applyProtection="1">
      <alignment horizontal="left" vertical="center"/>
      <protection locked="0"/>
    </xf>
    <xf numFmtId="0" fontId="47" fillId="7" borderId="211" xfId="0" applyFont="1" applyFill="1" applyBorder="1" applyAlignment="1" applyProtection="1">
      <alignment horizontal="left" vertical="center"/>
      <protection locked="0"/>
    </xf>
    <xf numFmtId="0" fontId="47" fillId="7" borderId="7" xfId="0" applyFont="1" applyFill="1" applyBorder="1" applyAlignment="1" applyProtection="1">
      <alignment horizontal="left" vertical="center"/>
      <protection locked="0"/>
    </xf>
    <xf numFmtId="0" fontId="47" fillId="7" borderId="143" xfId="0" applyFont="1" applyFill="1" applyBorder="1" applyAlignment="1" applyProtection="1">
      <alignment horizontal="left" vertical="center"/>
      <protection locked="0"/>
    </xf>
    <xf numFmtId="1" fontId="47" fillId="7" borderId="242" xfId="0" applyNumberFormat="1" applyFont="1" applyFill="1" applyBorder="1" applyAlignment="1" applyProtection="1">
      <alignment horizontal="left" vertical="center"/>
      <protection locked="0"/>
    </xf>
    <xf numFmtId="1" fontId="47" fillId="7" borderId="144" xfId="0" applyNumberFormat="1" applyFont="1" applyFill="1" applyBorder="1" applyAlignment="1" applyProtection="1">
      <alignment horizontal="left" vertical="center"/>
      <protection locked="0"/>
    </xf>
    <xf numFmtId="1" fontId="47" fillId="7" borderId="145" xfId="0" applyNumberFormat="1" applyFont="1" applyFill="1" applyBorder="1" applyAlignment="1" applyProtection="1">
      <alignment horizontal="left" vertical="center"/>
      <protection locked="0"/>
    </xf>
    <xf numFmtId="0" fontId="48" fillId="7" borderId="244" xfId="0" applyFont="1" applyFill="1" applyBorder="1" applyAlignment="1" applyProtection="1">
      <alignment horizontal="center" vertical="center"/>
      <protection locked="0"/>
    </xf>
    <xf numFmtId="0" fontId="48" fillId="7" borderId="245" xfId="0" applyFont="1" applyFill="1" applyBorder="1" applyAlignment="1" applyProtection="1">
      <alignment horizontal="center" vertical="center"/>
      <protection locked="0"/>
    </xf>
    <xf numFmtId="0" fontId="62" fillId="11" borderId="0" xfId="0" applyFont="1" applyFill="1" applyBorder="1" applyAlignment="1" applyProtection="1">
      <alignment horizontal="center" vertical="center"/>
      <protection hidden="1"/>
    </xf>
    <xf numFmtId="0" fontId="158" fillId="11" borderId="235" xfId="0" applyFont="1" applyFill="1" applyBorder="1" applyAlignment="1" applyProtection="1">
      <alignment horizontal="right" vertical="center"/>
      <protection hidden="1"/>
    </xf>
    <xf numFmtId="0" fontId="158" fillId="11" borderId="236" xfId="0" applyFont="1" applyFill="1" applyBorder="1" applyAlignment="1" applyProtection="1">
      <alignment horizontal="right" vertical="center"/>
      <protection hidden="1"/>
    </xf>
    <xf numFmtId="0" fontId="167" fillId="6" borderId="126" xfId="0" applyFont="1" applyFill="1" applyBorder="1" applyAlignment="1" applyProtection="1">
      <alignment horizontal="center" vertical="center"/>
      <protection hidden="1"/>
    </xf>
    <xf numFmtId="0" fontId="167" fillId="6" borderId="127" xfId="0" applyFont="1" applyFill="1" applyBorder="1" applyAlignment="1" applyProtection="1">
      <alignment horizontal="center" vertical="center"/>
      <protection hidden="1"/>
    </xf>
    <xf numFmtId="0" fontId="167" fillId="6" borderId="129" xfId="0" applyFont="1" applyFill="1" applyBorder="1" applyAlignment="1" applyProtection="1">
      <alignment horizontal="center" vertical="center"/>
      <protection hidden="1"/>
    </xf>
    <xf numFmtId="0" fontId="48" fillId="7" borderId="245" xfId="0" applyFont="1" applyFill="1" applyBorder="1" applyAlignment="1" applyProtection="1">
      <alignment horizontal="left" vertical="center"/>
      <protection locked="0"/>
    </xf>
    <xf numFmtId="0" fontId="48" fillId="10" borderId="0" xfId="0" applyFont="1" applyFill="1" applyBorder="1" applyAlignment="1" applyProtection="1">
      <alignment horizontal="right" vertical="center" wrapText="1"/>
      <protection hidden="1"/>
    </xf>
    <xf numFmtId="0" fontId="80" fillId="3" borderId="0" xfId="0" applyFont="1" applyFill="1" applyBorder="1" applyAlignment="1" applyProtection="1">
      <alignment horizontal="center" vertical="center"/>
      <protection hidden="1"/>
    </xf>
    <xf numFmtId="17" fontId="79" fillId="17" borderId="0" xfId="1" applyNumberFormat="1" applyFont="1" applyFill="1" applyBorder="1" applyAlignment="1" applyProtection="1">
      <alignment horizontal="right" vertical="center"/>
      <protection hidden="1"/>
    </xf>
    <xf numFmtId="17" fontId="30" fillId="17" borderId="0" xfId="1" applyNumberFormat="1" applyFont="1" applyFill="1" applyBorder="1" applyAlignment="1" applyProtection="1">
      <alignment horizontal="left" vertical="center"/>
      <protection hidden="1"/>
    </xf>
    <xf numFmtId="0" fontId="10" fillId="11" borderId="90" xfId="0" applyFont="1" applyFill="1" applyBorder="1" applyAlignment="1" applyProtection="1">
      <alignment horizontal="center" vertical="center" wrapText="1"/>
      <protection hidden="1"/>
    </xf>
    <xf numFmtId="0" fontId="10" fillId="11" borderId="100" xfId="0" applyFont="1" applyFill="1" applyBorder="1" applyAlignment="1" applyProtection="1">
      <alignment horizontal="center" vertical="center" wrapText="1"/>
      <protection hidden="1"/>
    </xf>
    <xf numFmtId="0" fontId="10" fillId="11" borderId="102" xfId="0" applyFont="1" applyFill="1" applyBorder="1" applyAlignment="1" applyProtection="1">
      <alignment horizontal="center" vertical="center" wrapText="1"/>
      <protection hidden="1"/>
    </xf>
    <xf numFmtId="0" fontId="44" fillId="11" borderId="91" xfId="0" applyFont="1" applyFill="1" applyBorder="1" applyAlignment="1" applyProtection="1">
      <alignment horizontal="center" vertical="center"/>
      <protection hidden="1"/>
    </xf>
    <xf numFmtId="0" fontId="44" fillId="11" borderId="14" xfId="0" applyFont="1" applyFill="1" applyBorder="1" applyAlignment="1" applyProtection="1">
      <alignment horizontal="center" vertical="center"/>
      <protection hidden="1"/>
    </xf>
    <xf numFmtId="0" fontId="126" fillId="11" borderId="92" xfId="0" applyFont="1" applyFill="1" applyBorder="1" applyAlignment="1" applyProtection="1">
      <alignment horizontal="center" vertical="center" wrapText="1"/>
      <protection hidden="1"/>
    </xf>
    <xf numFmtId="0" fontId="126" fillId="11" borderId="11" xfId="0" applyFont="1" applyFill="1" applyBorder="1" applyAlignment="1" applyProtection="1">
      <alignment horizontal="center" vertical="center" wrapText="1"/>
      <protection hidden="1"/>
    </xf>
    <xf numFmtId="0" fontId="126" fillId="11" borderId="104" xfId="0" applyFont="1" applyFill="1" applyBorder="1" applyAlignment="1" applyProtection="1">
      <alignment horizontal="center" vertical="center" wrapText="1"/>
      <protection hidden="1"/>
    </xf>
    <xf numFmtId="0" fontId="48" fillId="11" borderId="93" xfId="0" applyFont="1" applyFill="1" applyBorder="1" applyAlignment="1" applyProtection="1">
      <alignment horizontal="center" vertical="center"/>
      <protection hidden="1"/>
    </xf>
    <xf numFmtId="0" fontId="48" fillId="11" borderId="15" xfId="0" applyFont="1" applyFill="1" applyBorder="1" applyAlignment="1" applyProtection="1">
      <alignment horizontal="center" vertical="center"/>
      <protection hidden="1"/>
    </xf>
    <xf numFmtId="0" fontId="74" fillId="9" borderId="95" xfId="0" applyFont="1" applyFill="1" applyBorder="1" applyAlignment="1" applyProtection="1">
      <alignment horizontal="center" vertical="center"/>
      <protection hidden="1"/>
    </xf>
    <xf numFmtId="0" fontId="74" fillId="9" borderId="96" xfId="0" applyFont="1" applyFill="1" applyBorder="1" applyAlignment="1" applyProtection="1">
      <alignment horizontal="center" vertical="center"/>
      <protection hidden="1"/>
    </xf>
    <xf numFmtId="0" fontId="74" fillId="9" borderId="97" xfId="0" applyFont="1" applyFill="1" applyBorder="1" applyAlignment="1" applyProtection="1">
      <alignment horizontal="center" vertical="center"/>
      <protection hidden="1"/>
    </xf>
    <xf numFmtId="0" fontId="75" fillId="19" borderId="98" xfId="0" applyFont="1" applyFill="1" applyBorder="1" applyAlignment="1" applyProtection="1">
      <alignment horizontal="center" vertical="center"/>
      <protection hidden="1"/>
    </xf>
    <xf numFmtId="0" fontId="75" fillId="19" borderId="99" xfId="0" applyFont="1" applyFill="1" applyBorder="1" applyAlignment="1" applyProtection="1">
      <alignment horizontal="center" vertical="center"/>
      <protection hidden="1"/>
    </xf>
    <xf numFmtId="16" fontId="74" fillId="9" borderId="16" xfId="0" applyNumberFormat="1" applyFont="1" applyFill="1" applyBorder="1" applyAlignment="1" applyProtection="1">
      <alignment horizontal="center" vertical="center" wrapText="1"/>
      <protection hidden="1"/>
    </xf>
    <xf numFmtId="16" fontId="74" fillId="9" borderId="17" xfId="0" applyNumberFormat="1" applyFont="1" applyFill="1" applyBorder="1" applyAlignment="1" applyProtection="1">
      <alignment horizontal="center" vertical="center" wrapText="1"/>
      <protection hidden="1"/>
    </xf>
    <xf numFmtId="16" fontId="74" fillId="9" borderId="18" xfId="0" applyNumberFormat="1" applyFont="1" applyFill="1" applyBorder="1" applyAlignment="1" applyProtection="1">
      <alignment horizontal="center" vertical="center" wrapText="1"/>
      <protection hidden="1"/>
    </xf>
    <xf numFmtId="0" fontId="74" fillId="9" borderId="16" xfId="0" applyFont="1" applyFill="1" applyBorder="1" applyAlignment="1" applyProtection="1">
      <alignment horizontal="center" vertical="center" wrapText="1"/>
      <protection hidden="1"/>
    </xf>
    <xf numFmtId="0" fontId="74" fillId="9" borderId="17" xfId="0" applyFont="1" applyFill="1" applyBorder="1" applyAlignment="1" applyProtection="1">
      <alignment horizontal="center" vertical="center" wrapText="1"/>
      <protection hidden="1"/>
    </xf>
    <xf numFmtId="0" fontId="74" fillId="9" borderId="18" xfId="0" applyFont="1" applyFill="1" applyBorder="1" applyAlignment="1" applyProtection="1">
      <alignment horizontal="center" vertical="center" wrapText="1"/>
      <protection hidden="1"/>
    </xf>
    <xf numFmtId="16" fontId="75" fillId="19" borderId="6" xfId="0" applyNumberFormat="1" applyFont="1" applyFill="1" applyBorder="1" applyAlignment="1" applyProtection="1">
      <alignment horizontal="center" vertical="center"/>
      <protection hidden="1"/>
    </xf>
    <xf numFmtId="0" fontId="75" fillId="19" borderId="6" xfId="0" applyFont="1" applyFill="1" applyBorder="1" applyAlignment="1" applyProtection="1">
      <alignment horizontal="center" vertical="center"/>
      <protection hidden="1"/>
    </xf>
    <xf numFmtId="0" fontId="148" fillId="19" borderId="101" xfId="0" applyFont="1" applyFill="1" applyBorder="1" applyAlignment="1" applyProtection="1">
      <alignment horizontal="center" vertical="center" wrapText="1"/>
      <protection hidden="1"/>
    </xf>
    <xf numFmtId="0" fontId="48" fillId="37" borderId="94" xfId="0" applyFont="1" applyFill="1" applyBorder="1" applyAlignment="1" applyProtection="1">
      <alignment horizontal="center" vertical="center" wrapText="1"/>
      <protection hidden="1"/>
    </xf>
    <xf numFmtId="0" fontId="48" fillId="37" borderId="38" xfId="0" applyFont="1" applyFill="1" applyBorder="1" applyAlignment="1" applyProtection="1">
      <alignment horizontal="center" vertical="center" wrapText="1"/>
      <protection hidden="1"/>
    </xf>
    <xf numFmtId="0" fontId="48" fillId="37" borderId="106" xfId="0" applyFont="1" applyFill="1" applyBorder="1" applyAlignment="1" applyProtection="1">
      <alignment horizontal="center" vertical="center" wrapText="1"/>
      <protection hidden="1"/>
    </xf>
    <xf numFmtId="0" fontId="162" fillId="19" borderId="122" xfId="0" applyFont="1" applyFill="1" applyBorder="1" applyAlignment="1" applyProtection="1">
      <alignment horizontal="center" vertical="center"/>
      <protection hidden="1"/>
    </xf>
    <xf numFmtId="0" fontId="162" fillId="19" borderId="123" xfId="0" applyFont="1" applyFill="1" applyBorder="1" applyAlignment="1" applyProtection="1">
      <alignment horizontal="center" vertical="center"/>
      <protection hidden="1"/>
    </xf>
    <xf numFmtId="0" fontId="148" fillId="19" borderId="114" xfId="0" applyFont="1" applyFill="1" applyBorder="1" applyAlignment="1" applyProtection="1">
      <alignment horizontal="center" vertical="center" wrapText="1"/>
      <protection hidden="1"/>
    </xf>
    <xf numFmtId="0" fontId="75" fillId="19" borderId="120" xfId="0" applyFont="1" applyFill="1" applyBorder="1" applyAlignment="1" applyProtection="1">
      <alignment horizontal="center" vertical="center"/>
      <protection hidden="1"/>
    </xf>
    <xf numFmtId="0" fontId="48" fillId="37" borderId="113" xfId="0" applyFont="1" applyFill="1" applyBorder="1" applyAlignment="1" applyProtection="1">
      <alignment horizontal="center" vertical="center" wrapText="1"/>
      <protection hidden="1"/>
    </xf>
    <xf numFmtId="0" fontId="47" fillId="41" borderId="39" xfId="0" applyFont="1" applyFill="1" applyBorder="1" applyAlignment="1" applyProtection="1">
      <alignment horizontal="center" vertical="center"/>
      <protection hidden="1"/>
    </xf>
    <xf numFmtId="0" fontId="47" fillId="41" borderId="42" xfId="0" applyFont="1" applyFill="1" applyBorder="1" applyAlignment="1" applyProtection="1">
      <alignment horizontal="center" vertical="center"/>
      <protection hidden="1"/>
    </xf>
    <xf numFmtId="0" fontId="47" fillId="41" borderId="44" xfId="0" applyFont="1" applyFill="1" applyBorder="1" applyAlignment="1" applyProtection="1">
      <alignment horizontal="center" vertical="center"/>
      <protection hidden="1"/>
    </xf>
    <xf numFmtId="0" fontId="48" fillId="41" borderId="76" xfId="0" applyFont="1" applyFill="1" applyBorder="1" applyAlignment="1" applyProtection="1">
      <alignment horizontal="center" vertical="center" wrapText="1"/>
      <protection hidden="1"/>
    </xf>
    <xf numFmtId="0" fontId="48" fillId="41" borderId="38" xfId="0" applyFont="1" applyFill="1" applyBorder="1" applyAlignment="1" applyProtection="1">
      <alignment horizontal="center" vertical="center" wrapText="1"/>
      <protection hidden="1"/>
    </xf>
    <xf numFmtId="0" fontId="48" fillId="41" borderId="79" xfId="0" applyFont="1" applyFill="1" applyBorder="1" applyAlignment="1" applyProtection="1">
      <alignment horizontal="center" vertical="center" wrapText="1"/>
      <protection hidden="1"/>
    </xf>
    <xf numFmtId="0" fontId="42" fillId="37" borderId="70" xfId="0" applyFont="1" applyFill="1" applyBorder="1" applyAlignment="1" applyProtection="1">
      <alignment horizontal="center" vertical="center"/>
      <protection hidden="1"/>
    </xf>
    <xf numFmtId="0" fontId="42" fillId="37" borderId="72" xfId="0" applyFont="1" applyFill="1" applyBorder="1" applyAlignment="1" applyProtection="1">
      <alignment horizontal="center" vertical="center"/>
      <protection hidden="1"/>
    </xf>
    <xf numFmtId="0" fontId="41" fillId="37" borderId="76" xfId="0" applyFont="1" applyFill="1" applyBorder="1" applyAlignment="1" applyProtection="1">
      <alignment horizontal="center" vertical="center" wrapText="1"/>
      <protection hidden="1"/>
    </xf>
    <xf numFmtId="0" fontId="41" fillId="37" borderId="38" xfId="0" applyFont="1" applyFill="1" applyBorder="1" applyAlignment="1" applyProtection="1">
      <alignment horizontal="center" vertical="center" wrapText="1"/>
      <protection hidden="1"/>
    </xf>
    <xf numFmtId="0" fontId="133" fillId="37" borderId="76" xfId="0" applyFont="1" applyFill="1" applyBorder="1" applyAlignment="1" applyProtection="1">
      <alignment horizontal="left" vertical="center"/>
      <protection hidden="1"/>
    </xf>
    <xf numFmtId="0" fontId="133" fillId="37" borderId="38" xfId="0" applyFont="1" applyFill="1" applyBorder="1" applyAlignment="1" applyProtection="1">
      <alignment horizontal="left" vertical="center"/>
      <protection hidden="1"/>
    </xf>
    <xf numFmtId="0" fontId="133" fillId="37" borderId="19" xfId="0" applyFont="1" applyFill="1" applyBorder="1" applyAlignment="1" applyProtection="1">
      <alignment horizontal="left" vertical="center"/>
      <protection hidden="1"/>
    </xf>
    <xf numFmtId="0" fontId="133" fillId="37" borderId="8" xfId="0" applyFont="1" applyFill="1" applyBorder="1" applyAlignment="1" applyProtection="1">
      <alignment horizontal="left" vertical="center"/>
      <protection hidden="1"/>
    </xf>
    <xf numFmtId="0" fontId="133" fillId="19" borderId="19" xfId="0" applyFont="1" applyFill="1" applyBorder="1" applyAlignment="1" applyProtection="1">
      <alignment horizontal="left" vertical="center"/>
      <protection hidden="1"/>
    </xf>
    <xf numFmtId="0" fontId="133" fillId="19" borderId="38" xfId="0" applyFont="1" applyFill="1" applyBorder="1" applyAlignment="1" applyProtection="1">
      <alignment horizontal="left" vertical="center"/>
      <protection hidden="1"/>
    </xf>
    <xf numFmtId="0" fontId="153" fillId="35" borderId="39" xfId="0" applyFont="1" applyFill="1" applyBorder="1" applyAlignment="1" applyProtection="1">
      <alignment horizontal="right" vertical="center" wrapText="1"/>
      <protection hidden="1"/>
    </xf>
    <xf numFmtId="0" fontId="153" fillId="35" borderId="40" xfId="0" applyFont="1" applyFill="1" applyBorder="1" applyAlignment="1" applyProtection="1">
      <alignment horizontal="right" vertical="center" wrapText="1"/>
      <protection hidden="1"/>
    </xf>
    <xf numFmtId="0" fontId="3" fillId="30" borderId="57" xfId="0" applyFont="1" applyFill="1" applyBorder="1" applyAlignment="1" applyProtection="1">
      <alignment horizontal="center" vertical="center"/>
      <protection hidden="1"/>
    </xf>
    <xf numFmtId="0" fontId="3" fillId="30" borderId="47" xfId="0" applyFont="1" applyFill="1" applyBorder="1" applyAlignment="1" applyProtection="1">
      <alignment horizontal="center" vertical="center"/>
      <protection hidden="1"/>
    </xf>
    <xf numFmtId="0" fontId="3" fillId="30" borderId="73" xfId="0" applyFont="1" applyFill="1" applyBorder="1" applyAlignment="1" applyProtection="1">
      <alignment horizontal="center" vertical="center"/>
      <protection hidden="1"/>
    </xf>
    <xf numFmtId="0" fontId="74" fillId="30" borderId="76" xfId="0" applyFont="1" applyFill="1" applyBorder="1" applyAlignment="1" applyProtection="1">
      <alignment horizontal="center" vertical="center" wrapText="1"/>
      <protection hidden="1"/>
    </xf>
    <xf numFmtId="0" fontId="74" fillId="30" borderId="38" xfId="0" applyFont="1" applyFill="1" applyBorder="1" applyAlignment="1" applyProtection="1">
      <alignment horizontal="center" vertical="center" wrapText="1"/>
      <protection hidden="1"/>
    </xf>
    <xf numFmtId="0" fontId="74" fillId="30" borderId="79" xfId="0" applyFont="1" applyFill="1" applyBorder="1" applyAlignment="1" applyProtection="1">
      <alignment horizontal="center" vertical="center" wrapText="1"/>
      <protection hidden="1"/>
    </xf>
    <xf numFmtId="0" fontId="157" fillId="36" borderId="57" xfId="0" applyFont="1" applyFill="1" applyBorder="1" applyAlignment="1" applyProtection="1">
      <alignment horizontal="center" vertical="center"/>
      <protection hidden="1"/>
    </xf>
    <xf numFmtId="0" fontId="157" fillId="36" borderId="47" xfId="0" applyFont="1" applyFill="1" applyBorder="1" applyAlignment="1" applyProtection="1">
      <alignment horizontal="center" vertical="center"/>
      <protection hidden="1"/>
    </xf>
    <xf numFmtId="0" fontId="157" fillId="36" borderId="73" xfId="0" applyFont="1" applyFill="1" applyBorder="1" applyAlignment="1" applyProtection="1">
      <alignment horizontal="center" vertical="center"/>
      <protection hidden="1"/>
    </xf>
    <xf numFmtId="0" fontId="158" fillId="36" borderId="76" xfId="0" applyFont="1" applyFill="1" applyBorder="1" applyAlignment="1" applyProtection="1">
      <alignment horizontal="center" vertical="center" wrapText="1"/>
      <protection hidden="1"/>
    </xf>
    <xf numFmtId="0" fontId="158" fillId="36" borderId="38" xfId="0" applyFont="1" applyFill="1" applyBorder="1" applyAlignment="1" applyProtection="1">
      <alignment horizontal="center" vertical="center" wrapText="1"/>
      <protection hidden="1"/>
    </xf>
    <xf numFmtId="0" fontId="158" fillId="36" borderId="79" xfId="0" applyFont="1" applyFill="1" applyBorder="1" applyAlignment="1" applyProtection="1">
      <alignment horizontal="center" vertical="center" wrapText="1"/>
      <protection hidden="1"/>
    </xf>
    <xf numFmtId="0" fontId="42" fillId="37" borderId="78" xfId="0" applyFont="1" applyFill="1" applyBorder="1" applyAlignment="1" applyProtection="1">
      <alignment horizontal="center" vertical="center"/>
      <protection hidden="1"/>
    </xf>
    <xf numFmtId="0" fontId="41" fillId="37" borderId="79" xfId="0" applyFont="1" applyFill="1" applyBorder="1" applyAlignment="1" applyProtection="1">
      <alignment horizontal="center" vertical="center" wrapText="1"/>
      <protection hidden="1"/>
    </xf>
    <xf numFmtId="0" fontId="150" fillId="34" borderId="0" xfId="0" applyNumberFormat="1" applyFont="1" applyFill="1" applyBorder="1" applyAlignment="1" applyProtection="1">
      <alignment horizontal="left" vertical="center"/>
      <protection hidden="1"/>
    </xf>
    <xf numFmtId="0" fontId="151" fillId="11" borderId="0" xfId="0" applyNumberFormat="1" applyFont="1" applyFill="1" applyBorder="1" applyAlignment="1" applyProtection="1">
      <alignment horizontal="center" vertical="center"/>
      <protection hidden="1"/>
    </xf>
    <xf numFmtId="0" fontId="152" fillId="11" borderId="0" xfId="0" applyFont="1" applyFill="1" applyBorder="1" applyAlignment="1" applyProtection="1">
      <alignment horizontal="center" vertical="center"/>
      <protection hidden="1"/>
    </xf>
    <xf numFmtId="0" fontId="153" fillId="35" borderId="58" xfId="0" applyFont="1" applyFill="1" applyBorder="1" applyAlignment="1" applyProtection="1">
      <alignment horizontal="center" vertical="center"/>
      <protection hidden="1"/>
    </xf>
    <xf numFmtId="0" fontId="153" fillId="35" borderId="60" xfId="0" applyFont="1" applyFill="1" applyBorder="1" applyAlignment="1" applyProtection="1">
      <alignment horizontal="center" vertical="center"/>
      <protection hidden="1"/>
    </xf>
    <xf numFmtId="0" fontId="153" fillId="35" borderId="77" xfId="0" applyFont="1" applyFill="1" applyBorder="1" applyAlignment="1" applyProtection="1">
      <alignment horizontal="center" vertical="center"/>
      <protection hidden="1"/>
    </xf>
    <xf numFmtId="0" fontId="153" fillId="35" borderId="74" xfId="0" applyFont="1" applyFill="1" applyBorder="1" applyAlignment="1" applyProtection="1">
      <alignment horizontal="center" vertical="center"/>
      <protection hidden="1"/>
    </xf>
    <xf numFmtId="0" fontId="153" fillId="35" borderId="80" xfId="0" applyFont="1" applyFill="1" applyBorder="1" applyAlignment="1" applyProtection="1">
      <alignment horizontal="center" vertical="center" wrapText="1"/>
      <protection hidden="1"/>
    </xf>
    <xf numFmtId="0" fontId="153" fillId="35" borderId="81" xfId="0" applyFont="1" applyFill="1" applyBorder="1" applyAlignment="1" applyProtection="1">
      <alignment horizontal="center" vertical="center"/>
      <protection hidden="1"/>
    </xf>
    <xf numFmtId="0" fontId="6" fillId="19" borderId="76" xfId="0" applyFont="1" applyFill="1" applyBorder="1" applyAlignment="1" applyProtection="1">
      <alignment horizontal="left" vertical="center"/>
      <protection hidden="1"/>
    </xf>
    <xf numFmtId="0" fontId="6" fillId="19" borderId="38" xfId="0" applyFont="1" applyFill="1" applyBorder="1" applyAlignment="1" applyProtection="1">
      <alignment horizontal="left" vertical="center"/>
      <protection hidden="1"/>
    </xf>
    <xf numFmtId="0" fontId="33" fillId="19" borderId="70" xfId="0" applyFont="1" applyFill="1" applyBorder="1" applyAlignment="1" applyProtection="1">
      <alignment horizontal="center" vertical="center"/>
      <protection hidden="1"/>
    </xf>
    <xf numFmtId="0" fontId="33" fillId="19" borderId="72" xfId="0" applyFont="1" applyFill="1" applyBorder="1" applyAlignment="1" applyProtection="1">
      <alignment horizontal="center" vertical="center"/>
      <protection hidden="1"/>
    </xf>
    <xf numFmtId="0" fontId="33" fillId="19" borderId="78" xfId="0" applyFont="1" applyFill="1" applyBorder="1" applyAlignment="1" applyProtection="1">
      <alignment horizontal="center" vertical="center"/>
      <protection hidden="1"/>
    </xf>
    <xf numFmtId="0" fontId="13" fillId="19" borderId="76" xfId="0" applyFont="1" applyFill="1" applyBorder="1" applyAlignment="1" applyProtection="1">
      <alignment horizontal="center" vertical="center"/>
      <protection hidden="1"/>
    </xf>
    <xf numFmtId="0" fontId="13" fillId="19" borderId="38" xfId="0" applyFont="1" applyFill="1" applyBorder="1" applyAlignment="1" applyProtection="1">
      <alignment horizontal="center" vertical="center"/>
      <protection hidden="1"/>
    </xf>
    <xf numFmtId="0" fontId="13" fillId="19" borderId="79" xfId="0" applyFont="1" applyFill="1" applyBorder="1" applyAlignment="1" applyProtection="1">
      <alignment horizontal="center" vertical="center"/>
      <protection hidden="1"/>
    </xf>
    <xf numFmtId="0" fontId="6" fillId="19" borderId="19" xfId="0" applyFont="1" applyFill="1" applyBorder="1" applyAlignment="1" applyProtection="1">
      <alignment horizontal="left" vertical="center"/>
      <protection hidden="1"/>
    </xf>
    <xf numFmtId="0" fontId="6" fillId="19" borderId="8" xfId="0" applyFont="1" applyFill="1" applyBorder="1" applyAlignment="1" applyProtection="1">
      <alignment horizontal="left" vertical="center"/>
      <protection hidden="1"/>
    </xf>
    <xf numFmtId="0" fontId="6" fillId="19" borderId="79" xfId="0" applyFont="1" applyFill="1" applyBorder="1" applyAlignment="1" applyProtection="1">
      <alignment horizontal="left" vertical="center"/>
      <protection hidden="1"/>
    </xf>
    <xf numFmtId="1" fontId="172" fillId="0" borderId="20" xfId="0" applyNumberFormat="1" applyFont="1" applyFill="1" applyBorder="1" applyAlignment="1" applyProtection="1">
      <alignment horizontal="center" vertical="center"/>
      <protection hidden="1"/>
    </xf>
    <xf numFmtId="171" fontId="196" fillId="0" borderId="0" xfId="0" applyNumberFormat="1" applyFont="1" applyFill="1" applyBorder="1" applyAlignment="1" applyProtection="1">
      <alignment horizontal="center" vertical="center" shrinkToFit="1"/>
      <protection hidden="1"/>
    </xf>
    <xf numFmtId="170" fontId="188" fillId="0" borderId="0" xfId="0" applyNumberFormat="1" applyFont="1" applyFill="1" applyBorder="1" applyAlignment="1" applyProtection="1">
      <alignment horizontal="center" vertical="center" wrapText="1"/>
      <protection hidden="1"/>
    </xf>
    <xf numFmtId="0" fontId="168" fillId="0" borderId="20" xfId="0" applyFont="1" applyFill="1" applyBorder="1" applyAlignment="1" applyProtection="1">
      <alignment horizontal="center" vertical="center" wrapText="1"/>
      <protection hidden="1"/>
    </xf>
    <xf numFmtId="0" fontId="183" fillId="0" borderId="20" xfId="0" applyFont="1" applyFill="1" applyBorder="1" applyAlignment="1" applyProtection="1">
      <alignment horizontal="center" vertical="center" wrapText="1"/>
      <protection hidden="1"/>
    </xf>
    <xf numFmtId="0" fontId="176" fillId="0" borderId="148" xfId="0" applyFont="1" applyFill="1" applyBorder="1" applyAlignment="1" applyProtection="1">
      <alignment horizontal="center" vertical="center" wrapText="1"/>
      <protection hidden="1"/>
    </xf>
    <xf numFmtId="1" fontId="199" fillId="39" borderId="20" xfId="0" applyNumberFormat="1" applyFont="1" applyFill="1" applyBorder="1" applyAlignment="1" applyProtection="1">
      <alignment horizontal="center" vertical="center"/>
      <protection hidden="1"/>
    </xf>
    <xf numFmtId="1" fontId="199" fillId="39" borderId="154" xfId="0" applyNumberFormat="1" applyFont="1" applyFill="1" applyBorder="1" applyAlignment="1" applyProtection="1">
      <alignment horizontal="center" vertical="center"/>
      <protection hidden="1"/>
    </xf>
    <xf numFmtId="1" fontId="199" fillId="39" borderId="155" xfId="0" applyNumberFormat="1" applyFont="1" applyFill="1" applyBorder="1" applyAlignment="1" applyProtection="1">
      <alignment horizontal="center" vertical="center"/>
      <protection hidden="1"/>
    </xf>
    <xf numFmtId="1" fontId="199" fillId="39" borderId="89" xfId="0" applyNumberFormat="1" applyFont="1" applyFill="1" applyBorder="1" applyAlignment="1" applyProtection="1">
      <alignment horizontal="center" vertical="center"/>
      <protection hidden="1"/>
    </xf>
    <xf numFmtId="0" fontId="100" fillId="0" borderId="7" xfId="0" applyFont="1" applyFill="1" applyBorder="1" applyAlignment="1" applyProtection="1">
      <alignment horizontal="center" vertical="center" wrapText="1"/>
      <protection hidden="1"/>
    </xf>
    <xf numFmtId="0" fontId="100" fillId="0" borderId="7" xfId="0" applyFont="1" applyFill="1" applyBorder="1" applyAlignment="1" applyProtection="1">
      <alignment horizontal="center" vertical="center"/>
      <protection hidden="1"/>
    </xf>
    <xf numFmtId="2" fontId="100" fillId="0" borderId="7" xfId="0" applyNumberFormat="1" applyFont="1" applyFill="1" applyBorder="1" applyAlignment="1" applyProtection="1">
      <alignment horizontal="center" vertical="center" wrapText="1"/>
      <protection hidden="1"/>
    </xf>
    <xf numFmtId="0" fontId="105" fillId="0" borderId="7" xfId="0" applyFont="1" applyFill="1" applyBorder="1" applyAlignment="1" applyProtection="1">
      <alignment horizontal="center" vertical="center"/>
      <protection hidden="1"/>
    </xf>
    <xf numFmtId="0" fontId="44" fillId="7" borderId="7" xfId="0" applyFont="1" applyFill="1" applyBorder="1" applyAlignment="1" applyProtection="1">
      <alignment horizontal="center" vertical="center"/>
      <protection hidden="1"/>
    </xf>
    <xf numFmtId="0" fontId="0" fillId="0" borderId="29" xfId="0" applyBorder="1" applyAlignment="1" applyProtection="1">
      <alignment horizontal="center" vertical="center"/>
      <protection hidden="1"/>
    </xf>
    <xf numFmtId="17" fontId="56" fillId="0" borderId="29" xfId="0" applyNumberFormat="1" applyFont="1" applyBorder="1" applyAlignment="1" applyProtection="1">
      <alignment horizontal="center" vertical="center"/>
      <protection hidden="1"/>
    </xf>
    <xf numFmtId="0" fontId="103" fillId="0" borderId="7" xfId="0" applyFont="1" applyFill="1" applyBorder="1" applyAlignment="1" applyProtection="1">
      <alignment horizontal="center" vertical="center" wrapText="1"/>
      <protection hidden="1"/>
    </xf>
    <xf numFmtId="0" fontId="103" fillId="12" borderId="7" xfId="0" applyFont="1" applyFill="1" applyBorder="1" applyAlignment="1" applyProtection="1">
      <alignment horizontal="center" vertical="center"/>
      <protection hidden="1"/>
    </xf>
    <xf numFmtId="0" fontId="163" fillId="0" borderId="29" xfId="0" applyFont="1" applyBorder="1" applyAlignment="1" applyProtection="1">
      <alignment horizontal="center" vertical="center"/>
      <protection hidden="1"/>
    </xf>
    <xf numFmtId="17" fontId="147" fillId="0" borderId="29" xfId="0" applyNumberFormat="1" applyFont="1" applyBorder="1" applyAlignment="1" applyProtection="1">
      <alignment horizontal="center" vertical="center"/>
      <protection hidden="1"/>
    </xf>
    <xf numFmtId="0" fontId="32" fillId="7" borderId="37" xfId="0" applyFont="1" applyFill="1" applyBorder="1" applyAlignment="1" applyProtection="1">
      <alignment horizontal="left" vertical="center"/>
      <protection hidden="1"/>
    </xf>
    <xf numFmtId="0" fontId="44" fillId="9" borderId="24" xfId="0" applyFont="1" applyFill="1" applyBorder="1" applyAlignment="1" applyProtection="1">
      <alignment horizontal="center" vertical="center"/>
      <protection hidden="1"/>
    </xf>
    <xf numFmtId="0" fontId="44" fillId="9" borderId="28" xfId="0" applyFont="1" applyFill="1" applyBorder="1" applyAlignment="1" applyProtection="1">
      <alignment horizontal="center" vertical="center"/>
      <protection hidden="1"/>
    </xf>
    <xf numFmtId="2" fontId="82" fillId="22" borderId="22" xfId="0" applyNumberFormat="1" applyFont="1" applyFill="1" applyBorder="1" applyAlignment="1" applyProtection="1">
      <alignment horizontal="center" vertical="center"/>
      <protection hidden="1"/>
    </xf>
    <xf numFmtId="2" fontId="82" fillId="22" borderId="0" xfId="0" applyNumberFormat="1" applyFont="1" applyFill="1" applyBorder="1" applyAlignment="1" applyProtection="1">
      <alignment horizontal="center" vertical="center"/>
      <protection hidden="1"/>
    </xf>
    <xf numFmtId="2" fontId="83" fillId="16" borderId="0" xfId="0" applyNumberFormat="1" applyFont="1" applyFill="1" applyBorder="1" applyAlignment="1" applyProtection="1">
      <alignment horizontal="center" vertical="center"/>
      <protection hidden="1"/>
    </xf>
    <xf numFmtId="0" fontId="46" fillId="20" borderId="7" xfId="0" applyFont="1" applyFill="1" applyBorder="1" applyAlignment="1" applyProtection="1">
      <alignment horizontal="center" vertical="center"/>
      <protection hidden="1"/>
    </xf>
    <xf numFmtId="0" fontId="46" fillId="20" borderId="9" xfId="0" applyFont="1" applyFill="1" applyBorder="1" applyAlignment="1" applyProtection="1">
      <alignment horizontal="center" vertical="center"/>
      <protection hidden="1"/>
    </xf>
    <xf numFmtId="0" fontId="65" fillId="4" borderId="7" xfId="0" applyFont="1" applyFill="1" applyBorder="1" applyAlignment="1" applyProtection="1">
      <alignment horizontal="center" vertical="center" wrapText="1"/>
      <protection hidden="1"/>
    </xf>
    <xf numFmtId="0" fontId="101" fillId="4" borderId="7" xfId="0" applyFont="1" applyFill="1" applyBorder="1" applyAlignment="1" applyProtection="1">
      <alignment horizontal="center" vertical="center" wrapText="1"/>
      <protection hidden="1"/>
    </xf>
    <xf numFmtId="0" fontId="100" fillId="12" borderId="7" xfId="0" applyFont="1" applyFill="1" applyBorder="1" applyAlignment="1" applyProtection="1">
      <alignment horizontal="center" vertical="center" wrapText="1"/>
      <protection hidden="1"/>
    </xf>
    <xf numFmtId="0" fontId="102" fillId="4" borderId="7" xfId="0" applyFont="1" applyFill="1" applyBorder="1" applyAlignment="1" applyProtection="1">
      <alignment horizontal="center" vertical="center"/>
      <protection hidden="1"/>
    </xf>
    <xf numFmtId="0" fontId="102" fillId="4" borderId="7" xfId="0" applyFont="1" applyFill="1" applyBorder="1" applyAlignment="1" applyProtection="1">
      <alignment horizontal="center" vertical="center" wrapText="1"/>
      <protection hidden="1"/>
    </xf>
    <xf numFmtId="2" fontId="102" fillId="14" borderId="7" xfId="0" applyNumberFormat="1" applyFont="1" applyFill="1" applyBorder="1" applyAlignment="1" applyProtection="1">
      <alignment horizontal="center" vertical="center" wrapText="1"/>
      <protection hidden="1"/>
    </xf>
    <xf numFmtId="0" fontId="55" fillId="0" borderId="0" xfId="0" applyFont="1" applyAlignment="1" applyProtection="1">
      <alignment horizontal="center"/>
      <protection hidden="1"/>
    </xf>
    <xf numFmtId="0" fontId="112" fillId="0" borderId="0" xfId="0" applyFont="1" applyAlignment="1" applyProtection="1">
      <alignment horizontal="center" vertical="center"/>
      <protection hidden="1"/>
    </xf>
    <xf numFmtId="0" fontId="0" fillId="0" borderId="0" xfId="0"/>
    <xf numFmtId="0" fontId="113" fillId="0" borderId="0" xfId="0" applyFont="1" applyAlignment="1" applyProtection="1">
      <alignment horizontal="left" vertical="center"/>
      <protection hidden="1"/>
    </xf>
    <xf numFmtId="0" fontId="55" fillId="0" borderId="0" xfId="0" applyFont="1" applyAlignment="1" applyProtection="1">
      <alignment horizontal="left"/>
      <protection hidden="1"/>
    </xf>
    <xf numFmtId="0" fontId="114" fillId="8" borderId="6" xfId="0" applyFont="1" applyFill="1" applyBorder="1" applyAlignment="1" applyProtection="1">
      <alignment horizontal="left" vertical="center"/>
      <protection hidden="1"/>
    </xf>
    <xf numFmtId="0" fontId="108" fillId="8" borderId="6" xfId="0" applyFont="1" applyFill="1" applyBorder="1" applyAlignment="1" applyProtection="1">
      <alignment horizontal="center" vertical="center"/>
      <protection hidden="1"/>
    </xf>
    <xf numFmtId="17" fontId="48" fillId="8" borderId="6" xfId="0" applyNumberFormat="1" applyFont="1" applyFill="1" applyBorder="1" applyAlignment="1" applyProtection="1">
      <alignment horizontal="center" vertical="center"/>
      <protection hidden="1"/>
    </xf>
    <xf numFmtId="0" fontId="48" fillId="8" borderId="6" xfId="0" applyFont="1" applyFill="1" applyBorder="1" applyAlignment="1" applyProtection="1">
      <alignment horizontal="center" vertical="center"/>
      <protection hidden="1"/>
    </xf>
    <xf numFmtId="0" fontId="48" fillId="8" borderId="5" xfId="0" applyFont="1" applyFill="1" applyBorder="1" applyAlignment="1" applyProtection="1">
      <alignment horizontal="center" vertical="center"/>
      <protection hidden="1"/>
    </xf>
    <xf numFmtId="0" fontId="48" fillId="8" borderId="36" xfId="0" applyFont="1" applyFill="1" applyBorder="1" applyAlignment="1" applyProtection="1">
      <alignment horizontal="center" vertical="center"/>
      <protection hidden="1"/>
    </xf>
    <xf numFmtId="0" fontId="55" fillId="8" borderId="5" xfId="0" applyFont="1" applyFill="1" applyBorder="1" applyAlignment="1" applyProtection="1">
      <alignment horizontal="left" vertical="center"/>
      <protection hidden="1"/>
    </xf>
    <xf numFmtId="0" fontId="55" fillId="8" borderId="36" xfId="0" applyFont="1" applyFill="1" applyBorder="1" applyAlignment="1" applyProtection="1">
      <alignment horizontal="left" vertical="center"/>
      <protection hidden="1"/>
    </xf>
    <xf numFmtId="0" fontId="108" fillId="8" borderId="12" xfId="0" applyFont="1" applyFill="1" applyBorder="1" applyAlignment="1" applyProtection="1">
      <alignment horizontal="center" vertical="center"/>
      <protection hidden="1"/>
    </xf>
    <xf numFmtId="0" fontId="108" fillId="8" borderId="10" xfId="0" applyFont="1" applyFill="1" applyBorder="1" applyAlignment="1" applyProtection="1">
      <alignment horizontal="center" vertical="center"/>
      <protection hidden="1"/>
    </xf>
    <xf numFmtId="0" fontId="55" fillId="8" borderId="12" xfId="0" applyFont="1" applyFill="1" applyBorder="1" applyAlignment="1" applyProtection="1">
      <alignment horizontal="left" vertical="center"/>
      <protection hidden="1"/>
    </xf>
    <xf numFmtId="0" fontId="55" fillId="8" borderId="13" xfId="0" applyFont="1" applyFill="1" applyBorder="1" applyAlignment="1" applyProtection="1">
      <alignment horizontal="left" vertical="center"/>
      <protection hidden="1"/>
    </xf>
    <xf numFmtId="0" fontId="48" fillId="8" borderId="16" xfId="0" applyFont="1" applyFill="1" applyBorder="1" applyAlignment="1" applyProtection="1">
      <alignment horizontal="center" vertical="center"/>
      <protection hidden="1"/>
    </xf>
    <xf numFmtId="0" fontId="48" fillId="8" borderId="18" xfId="0" applyFont="1" applyFill="1" applyBorder="1" applyAlignment="1" applyProtection="1">
      <alignment horizontal="center" vertical="center"/>
      <protection hidden="1"/>
    </xf>
    <xf numFmtId="0" fontId="48" fillId="8" borderId="33" xfId="0" applyFont="1" applyFill="1" applyBorder="1" applyAlignment="1" applyProtection="1">
      <alignment horizontal="center" vertical="center"/>
      <protection hidden="1"/>
    </xf>
    <xf numFmtId="0" fontId="48" fillId="8" borderId="34" xfId="0" applyFont="1" applyFill="1" applyBorder="1" applyAlignment="1" applyProtection="1">
      <alignment horizontal="center" vertical="center"/>
      <protection hidden="1"/>
    </xf>
    <xf numFmtId="0" fontId="55" fillId="8" borderId="33" xfId="0" applyFont="1" applyFill="1" applyBorder="1" applyAlignment="1" applyProtection="1">
      <alignment horizontal="left" vertical="center"/>
      <protection hidden="1"/>
    </xf>
    <xf numFmtId="0" fontId="55" fillId="8" borderId="34" xfId="0" applyFont="1" applyFill="1" applyBorder="1" applyAlignment="1" applyProtection="1">
      <alignment horizontal="left" vertical="center"/>
      <protection hidden="1"/>
    </xf>
    <xf numFmtId="0" fontId="48" fillId="8" borderId="16" xfId="0" applyFont="1" applyFill="1" applyBorder="1" applyAlignment="1" applyProtection="1">
      <alignment horizontal="center" vertical="center" wrapText="1"/>
      <protection hidden="1"/>
    </xf>
    <xf numFmtId="0" fontId="48" fillId="8" borderId="17" xfId="0" applyFont="1" applyFill="1" applyBorder="1" applyAlignment="1" applyProtection="1">
      <alignment horizontal="center" vertical="center" wrapText="1"/>
      <protection hidden="1"/>
    </xf>
    <xf numFmtId="0" fontId="48" fillId="8" borderId="18" xfId="0" applyFont="1" applyFill="1" applyBorder="1" applyAlignment="1" applyProtection="1">
      <alignment horizontal="center" vertical="center" wrapText="1"/>
      <protection hidden="1"/>
    </xf>
    <xf numFmtId="0" fontId="48" fillId="0" borderId="5" xfId="0" applyFont="1" applyBorder="1" applyAlignment="1" applyProtection="1">
      <alignment horizontal="center" vertical="center"/>
      <protection hidden="1"/>
    </xf>
    <xf numFmtId="0" fontId="48" fillId="0" borderId="0" xfId="0" applyFont="1" applyBorder="1" applyAlignment="1" applyProtection="1">
      <alignment horizontal="center" vertical="center"/>
      <protection hidden="1"/>
    </xf>
    <xf numFmtId="0" fontId="55" fillId="0" borderId="5" xfId="0" applyFont="1" applyBorder="1" applyAlignment="1" applyProtection="1">
      <alignment horizontal="left" vertical="center" wrapText="1"/>
      <protection hidden="1"/>
    </xf>
    <xf numFmtId="0" fontId="55" fillId="0" borderId="36" xfId="0" applyFont="1" applyBorder="1" applyAlignment="1" applyProtection="1">
      <alignment horizontal="left" vertical="center" wrapText="1"/>
      <protection hidden="1"/>
    </xf>
    <xf numFmtId="0" fontId="48" fillId="8" borderId="6" xfId="0" applyFont="1" applyFill="1" applyBorder="1" applyAlignment="1" applyProtection="1">
      <alignment horizontal="center" vertical="center"/>
      <protection locked="0"/>
    </xf>
    <xf numFmtId="0" fontId="48" fillId="0" borderId="12" xfId="0" applyFont="1" applyBorder="1" applyAlignment="1" applyProtection="1">
      <alignment horizontal="center" vertical="center"/>
      <protection hidden="1"/>
    </xf>
    <xf numFmtId="0" fontId="48" fillId="0" borderId="10" xfId="0" applyFont="1" applyBorder="1" applyAlignment="1" applyProtection="1">
      <alignment horizontal="center" vertical="center"/>
      <protection hidden="1"/>
    </xf>
    <xf numFmtId="0" fontId="55" fillId="0" borderId="12" xfId="0" applyFont="1" applyBorder="1" applyAlignment="1" applyProtection="1">
      <alignment horizontal="left" vertical="center" wrapText="1"/>
      <protection hidden="1"/>
    </xf>
    <xf numFmtId="0" fontId="55" fillId="0" borderId="13" xfId="0" applyFont="1" applyBorder="1" applyAlignment="1" applyProtection="1">
      <alignment horizontal="left" vertical="center" wrapText="1"/>
      <protection hidden="1"/>
    </xf>
    <xf numFmtId="0" fontId="47" fillId="8" borderId="6" xfId="0" applyFont="1" applyFill="1" applyBorder="1" applyAlignment="1" applyProtection="1">
      <alignment horizontal="center" vertical="center"/>
      <protection hidden="1"/>
    </xf>
    <xf numFmtId="0" fontId="48" fillId="0" borderId="33" xfId="0" applyFont="1" applyBorder="1" applyAlignment="1" applyProtection="1">
      <alignment horizontal="center" vertical="center"/>
      <protection hidden="1"/>
    </xf>
    <xf numFmtId="0" fontId="48" fillId="0" borderId="35" xfId="0" applyFont="1" applyBorder="1" applyAlignment="1" applyProtection="1">
      <alignment horizontal="center" vertical="center"/>
      <protection hidden="1"/>
    </xf>
    <xf numFmtId="0" fontId="55" fillId="0" borderId="33" xfId="0" applyFont="1" applyBorder="1" applyAlignment="1" applyProtection="1">
      <alignment horizontal="left" wrapText="1"/>
      <protection hidden="1"/>
    </xf>
    <xf numFmtId="0" fontId="55" fillId="0" borderId="34" xfId="0" applyFont="1" applyBorder="1" applyAlignment="1" applyProtection="1">
      <alignment horizontal="left" wrapText="1"/>
      <protection hidden="1"/>
    </xf>
    <xf numFmtId="0" fontId="55" fillId="8" borderId="6" xfId="0" applyFont="1" applyFill="1" applyBorder="1" applyAlignment="1" applyProtection="1">
      <alignment horizontal="left" vertical="center" wrapText="1"/>
      <protection hidden="1"/>
    </xf>
    <xf numFmtId="1" fontId="49" fillId="8" borderId="6" xfId="0" applyNumberFormat="1" applyFont="1" applyFill="1" applyBorder="1" applyAlignment="1" applyProtection="1">
      <alignment horizontal="center" vertical="top" wrapText="1"/>
      <protection hidden="1"/>
    </xf>
    <xf numFmtId="0" fontId="49" fillId="8" borderId="6" xfId="0" applyFont="1" applyFill="1" applyBorder="1" applyAlignment="1" applyProtection="1">
      <alignment horizontal="center" vertical="top" wrapText="1"/>
      <protection hidden="1"/>
    </xf>
    <xf numFmtId="1" fontId="115" fillId="8" borderId="6" xfId="0" applyNumberFormat="1" applyFont="1" applyFill="1" applyBorder="1" applyAlignment="1" applyProtection="1">
      <alignment horizontal="center" vertical="top" wrapText="1"/>
      <protection hidden="1"/>
    </xf>
    <xf numFmtId="0" fontId="115" fillId="8" borderId="6" xfId="0" applyFont="1" applyFill="1" applyBorder="1" applyAlignment="1" applyProtection="1">
      <alignment horizontal="center" vertical="top" wrapText="1"/>
      <protection hidden="1"/>
    </xf>
    <xf numFmtId="0" fontId="48" fillId="0" borderId="16" xfId="0" applyFont="1" applyBorder="1" applyAlignment="1" applyProtection="1">
      <alignment horizontal="center" vertical="center"/>
      <protection hidden="1"/>
    </xf>
    <xf numFmtId="0" fontId="48" fillId="0" borderId="18" xfId="0" applyFont="1" applyBorder="1" applyAlignment="1" applyProtection="1">
      <alignment horizontal="center" vertical="center"/>
      <protection hidden="1"/>
    </xf>
    <xf numFmtId="0" fontId="47" fillId="0" borderId="10" xfId="0" applyFont="1" applyBorder="1" applyAlignment="1" applyProtection="1">
      <alignment horizontal="center" vertical="center"/>
      <protection hidden="1"/>
    </xf>
    <xf numFmtId="0" fontId="47" fillId="0" borderId="18" xfId="0" applyFont="1" applyBorder="1" applyAlignment="1" applyProtection="1">
      <alignment horizontal="center" vertical="center"/>
      <protection hidden="1"/>
    </xf>
    <xf numFmtId="0" fontId="70" fillId="8" borderId="16" xfId="0" applyFont="1" applyFill="1" applyBorder="1" applyAlignment="1" applyProtection="1">
      <alignment horizontal="center" vertical="center"/>
      <protection locked="0"/>
    </xf>
    <xf numFmtId="0" fontId="70" fillId="8" borderId="17" xfId="0" applyFont="1" applyFill="1" applyBorder="1" applyAlignment="1" applyProtection="1">
      <alignment horizontal="center" vertical="center"/>
      <protection locked="0"/>
    </xf>
    <xf numFmtId="0" fontId="70" fillId="8" borderId="18" xfId="0" applyFont="1" applyFill="1" applyBorder="1" applyAlignment="1" applyProtection="1">
      <alignment horizontal="center" vertical="center"/>
      <protection locked="0"/>
    </xf>
    <xf numFmtId="0" fontId="102" fillId="8" borderId="6" xfId="0" applyFont="1" applyFill="1" applyBorder="1" applyAlignment="1" applyProtection="1">
      <alignment horizontal="left" vertical="top" wrapText="1"/>
      <protection hidden="1"/>
    </xf>
    <xf numFmtId="0" fontId="102" fillId="8" borderId="6" xfId="0" applyFont="1" applyFill="1" applyBorder="1" applyAlignment="1" applyProtection="1">
      <alignment horizontal="center" vertical="center" wrapText="1"/>
      <protection hidden="1"/>
    </xf>
    <xf numFmtId="0" fontId="102" fillId="8" borderId="6" xfId="0" applyFont="1" applyFill="1" applyBorder="1" applyAlignment="1" applyProtection="1">
      <alignment horizontal="center" vertical="top" wrapText="1"/>
      <protection hidden="1"/>
    </xf>
    <xf numFmtId="2" fontId="102" fillId="8" borderId="33" xfId="0" applyNumberFormat="1" applyFont="1" applyFill="1" applyBorder="1" applyAlignment="1" applyProtection="1">
      <alignment horizontal="center" vertical="center" wrapText="1"/>
      <protection hidden="1"/>
    </xf>
    <xf numFmtId="2" fontId="102" fillId="8" borderId="35" xfId="0" applyNumberFormat="1" applyFont="1" applyFill="1" applyBorder="1" applyAlignment="1" applyProtection="1">
      <alignment horizontal="center" vertical="center" wrapText="1"/>
      <protection hidden="1"/>
    </xf>
    <xf numFmtId="2" fontId="102" fillId="8" borderId="34" xfId="0" applyNumberFormat="1" applyFont="1" applyFill="1" applyBorder="1" applyAlignment="1" applyProtection="1">
      <alignment horizontal="center" vertical="center" wrapText="1"/>
      <protection hidden="1"/>
    </xf>
    <xf numFmtId="2" fontId="102" fillId="8" borderId="12" xfId="0" applyNumberFormat="1" applyFont="1" applyFill="1" applyBorder="1" applyAlignment="1" applyProtection="1">
      <alignment horizontal="center" vertical="center" wrapText="1"/>
      <protection hidden="1"/>
    </xf>
    <xf numFmtId="2" fontId="102" fillId="8" borderId="10" xfId="0" applyNumberFormat="1" applyFont="1" applyFill="1" applyBorder="1" applyAlignment="1" applyProtection="1">
      <alignment horizontal="center" vertical="center" wrapText="1"/>
      <protection hidden="1"/>
    </xf>
    <xf numFmtId="2" fontId="102" fillId="8" borderId="13" xfId="0" applyNumberFormat="1" applyFont="1" applyFill="1" applyBorder="1" applyAlignment="1" applyProtection="1">
      <alignment horizontal="center" vertical="center" wrapText="1"/>
      <protection hidden="1"/>
    </xf>
    <xf numFmtId="0" fontId="102" fillId="8" borderId="19" xfId="0" applyFont="1" applyFill="1" applyBorder="1" applyAlignment="1" applyProtection="1">
      <alignment horizontal="center" vertical="center" wrapText="1"/>
      <protection hidden="1"/>
    </xf>
    <xf numFmtId="0" fontId="102" fillId="8" borderId="8" xfId="0" applyFont="1" applyFill="1" applyBorder="1" applyAlignment="1" applyProtection="1">
      <alignment horizontal="center" vertical="center" wrapText="1"/>
      <protection hidden="1"/>
    </xf>
    <xf numFmtId="2" fontId="100" fillId="8" borderId="33" xfId="0" applyNumberFormat="1" applyFont="1" applyFill="1" applyBorder="1" applyAlignment="1" applyProtection="1">
      <alignment horizontal="center" vertical="center" wrapText="1"/>
      <protection hidden="1"/>
    </xf>
    <xf numFmtId="2" fontId="100" fillId="8" borderId="34" xfId="0" applyNumberFormat="1" applyFont="1" applyFill="1" applyBorder="1" applyAlignment="1" applyProtection="1">
      <alignment horizontal="center" vertical="center" wrapText="1"/>
      <protection hidden="1"/>
    </xf>
    <xf numFmtId="2" fontId="100" fillId="8" borderId="12" xfId="0" applyNumberFormat="1" applyFont="1" applyFill="1" applyBorder="1" applyAlignment="1" applyProtection="1">
      <alignment horizontal="center" vertical="center" wrapText="1"/>
      <protection hidden="1"/>
    </xf>
    <xf numFmtId="2" fontId="100" fillId="8" borderId="13" xfId="0" applyNumberFormat="1" applyFont="1" applyFill="1" applyBorder="1" applyAlignment="1" applyProtection="1">
      <alignment horizontal="center" vertical="center" wrapText="1"/>
      <protection hidden="1"/>
    </xf>
    <xf numFmtId="0" fontId="99" fillId="0" borderId="35" xfId="0" applyFont="1" applyBorder="1" applyAlignment="1" applyProtection="1">
      <alignment horizontal="center"/>
      <protection hidden="1"/>
    </xf>
    <xf numFmtId="0" fontId="102" fillId="8" borderId="0" xfId="0" applyFont="1" applyFill="1" applyBorder="1" applyAlignment="1" applyProtection="1">
      <alignment horizontal="left" vertical="center" wrapText="1"/>
      <protection hidden="1"/>
    </xf>
    <xf numFmtId="0" fontId="100" fillId="8" borderId="6" xfId="0" applyFont="1" applyFill="1" applyBorder="1" applyAlignment="1" applyProtection="1">
      <alignment horizontal="center" vertical="center" wrapText="1"/>
      <protection hidden="1"/>
    </xf>
    <xf numFmtId="2" fontId="102" fillId="8" borderId="6" xfId="0" applyNumberFormat="1" applyFont="1" applyFill="1" applyBorder="1" applyAlignment="1" applyProtection="1">
      <alignment horizontal="left" vertical="center" wrapText="1"/>
      <protection hidden="1"/>
    </xf>
    <xf numFmtId="2" fontId="102" fillId="8" borderId="6" xfId="0" applyNumberFormat="1" applyFont="1" applyFill="1" applyBorder="1" applyAlignment="1" applyProtection="1">
      <alignment horizontal="center" vertical="center" wrapText="1"/>
      <protection hidden="1"/>
    </xf>
    <xf numFmtId="1" fontId="102" fillId="8" borderId="6" xfId="0" applyNumberFormat="1" applyFont="1" applyFill="1" applyBorder="1" applyAlignment="1" applyProtection="1">
      <alignment horizontal="center" vertical="center" wrapText="1"/>
      <protection hidden="1"/>
    </xf>
    <xf numFmtId="0" fontId="48" fillId="0" borderId="17" xfId="0" applyFont="1" applyBorder="1" applyAlignment="1" applyProtection="1">
      <alignment horizontal="center" vertical="center"/>
      <protection hidden="1"/>
    </xf>
    <xf numFmtId="0" fontId="54" fillId="0" borderId="16" xfId="0" applyFont="1" applyBorder="1" applyAlignment="1" applyProtection="1">
      <alignment horizontal="center" vertical="center" wrapText="1"/>
      <protection hidden="1"/>
    </xf>
    <xf numFmtId="0" fontId="54" fillId="0" borderId="18" xfId="0" applyFont="1" applyBorder="1" applyAlignment="1" applyProtection="1">
      <alignment horizontal="center" vertical="center" wrapText="1"/>
      <protection hidden="1"/>
    </xf>
    <xf numFmtId="2" fontId="102" fillId="0" borderId="16" xfId="0" applyNumberFormat="1" applyFont="1" applyBorder="1" applyAlignment="1" applyProtection="1">
      <alignment horizontal="center" vertical="center" wrapText="1"/>
      <protection hidden="1"/>
    </xf>
    <xf numFmtId="0" fontId="102" fillId="0" borderId="18" xfId="0" applyFont="1" applyBorder="1" applyAlignment="1" applyProtection="1">
      <alignment horizontal="center" vertical="center" wrapText="1"/>
      <protection hidden="1"/>
    </xf>
    <xf numFmtId="0" fontId="111" fillId="0" borderId="0" xfId="0" applyFont="1" applyBorder="1" applyAlignment="1" applyProtection="1">
      <alignment horizontal="center" vertical="center"/>
      <protection hidden="1"/>
    </xf>
    <xf numFmtId="0" fontId="102" fillId="0" borderId="6" xfId="0" applyFont="1" applyBorder="1" applyAlignment="1" applyProtection="1">
      <alignment horizontal="left" vertical="center"/>
      <protection hidden="1"/>
    </xf>
    <xf numFmtId="0" fontId="102" fillId="0" borderId="16" xfId="0" applyFont="1" applyBorder="1" applyAlignment="1" applyProtection="1">
      <alignment horizontal="left" vertical="center"/>
      <protection hidden="1"/>
    </xf>
    <xf numFmtId="0" fontId="102" fillId="0" borderId="17" xfId="0" applyFont="1" applyBorder="1" applyAlignment="1" applyProtection="1">
      <alignment horizontal="left" vertical="center"/>
      <protection hidden="1"/>
    </xf>
    <xf numFmtId="0" fontId="102" fillId="0" borderId="18" xfId="0" applyFont="1" applyBorder="1" applyAlignment="1" applyProtection="1">
      <alignment horizontal="left" vertical="center"/>
      <protection hidden="1"/>
    </xf>
    <xf numFmtId="0" fontId="54" fillId="0" borderId="6" xfId="0" applyFont="1" applyBorder="1" applyAlignment="1" applyProtection="1">
      <alignment horizontal="center" vertical="center"/>
      <protection hidden="1"/>
    </xf>
    <xf numFmtId="0" fontId="99" fillId="0" borderId="6" xfId="0" applyFont="1" applyBorder="1" applyAlignment="1" applyProtection="1">
      <alignment horizontal="center" vertical="center"/>
      <protection hidden="1"/>
    </xf>
    <xf numFmtId="0" fontId="110" fillId="0" borderId="6" xfId="0" applyFont="1" applyBorder="1" applyAlignment="1" applyProtection="1">
      <alignment horizontal="center" vertical="center"/>
      <protection hidden="1"/>
    </xf>
    <xf numFmtId="0" fontId="54" fillId="0" borderId="6" xfId="0" applyFont="1" applyBorder="1" applyAlignment="1" applyProtection="1">
      <alignment horizontal="center" vertical="center"/>
      <protection locked="0"/>
    </xf>
    <xf numFmtId="0" fontId="48" fillId="0" borderId="6" xfId="0" applyFont="1" applyBorder="1" applyAlignment="1" applyProtection="1">
      <alignment horizontal="center" vertical="center"/>
      <protection locked="0"/>
    </xf>
    <xf numFmtId="0" fontId="48" fillId="0" borderId="6" xfId="0" applyFont="1" applyBorder="1" applyAlignment="1" applyProtection="1">
      <alignment horizontal="center" vertical="center"/>
      <protection hidden="1"/>
    </xf>
    <xf numFmtId="0" fontId="48" fillId="0" borderId="6" xfId="0" applyFont="1" applyBorder="1" applyAlignment="1" applyProtection="1">
      <alignment horizontal="left" vertical="center"/>
      <protection hidden="1"/>
    </xf>
    <xf numFmtId="0" fontId="54" fillId="0" borderId="16" xfId="0" applyFont="1" applyBorder="1" applyAlignment="1" applyProtection="1">
      <alignment horizontal="center"/>
      <protection hidden="1"/>
    </xf>
    <xf numFmtId="0" fontId="54" fillId="0" borderId="17" xfId="0" applyFont="1" applyBorder="1" applyAlignment="1" applyProtection="1">
      <alignment horizontal="center"/>
      <protection hidden="1"/>
    </xf>
    <xf numFmtId="0" fontId="54" fillId="0" borderId="18" xfId="0" applyFont="1" applyBorder="1" applyAlignment="1" applyProtection="1">
      <alignment horizontal="center"/>
      <protection hidden="1"/>
    </xf>
    <xf numFmtId="0" fontId="54" fillId="0" borderId="6" xfId="0" applyFont="1" applyBorder="1" applyAlignment="1" applyProtection="1">
      <alignment horizontal="left" vertical="center"/>
      <protection hidden="1"/>
    </xf>
    <xf numFmtId="0" fontId="54" fillId="0" borderId="6" xfId="0" applyFont="1" applyBorder="1" applyAlignment="1" applyProtection="1">
      <alignment horizontal="center"/>
      <protection locked="0"/>
    </xf>
    <xf numFmtId="167" fontId="102" fillId="0" borderId="16" xfId="0" applyNumberFormat="1" applyFont="1" applyBorder="1" applyAlignment="1" applyProtection="1">
      <alignment horizontal="center" vertical="center" wrapText="1"/>
      <protection hidden="1"/>
    </xf>
    <xf numFmtId="167" fontId="102" fillId="0" borderId="18" xfId="0" applyNumberFormat="1" applyFont="1" applyBorder="1" applyAlignment="1" applyProtection="1">
      <alignment horizontal="center" vertical="center" wrapText="1"/>
      <protection hidden="1"/>
    </xf>
    <xf numFmtId="0" fontId="54" fillId="0" borderId="0" xfId="0" applyFont="1" applyBorder="1" applyAlignment="1" applyProtection="1">
      <alignment horizontal="center"/>
      <protection hidden="1"/>
    </xf>
    <xf numFmtId="0" fontId="111" fillId="0" borderId="0" xfId="0" applyFont="1" applyBorder="1" applyAlignment="1" applyProtection="1">
      <alignment horizontal="center"/>
      <protection hidden="1"/>
    </xf>
    <xf numFmtId="0" fontId="106" fillId="8" borderId="0" xfId="0" applyFont="1" applyFill="1" applyAlignment="1" applyProtection="1">
      <alignment horizontal="center"/>
      <protection hidden="1"/>
    </xf>
    <xf numFmtId="0" fontId="48" fillId="0" borderId="16" xfId="0" applyFont="1" applyBorder="1" applyAlignment="1" applyProtection="1">
      <alignment horizontal="left" vertical="center"/>
      <protection hidden="1"/>
    </xf>
    <xf numFmtId="0" fontId="48" fillId="0" borderId="17" xfId="0" applyFont="1" applyBorder="1" applyAlignment="1" applyProtection="1">
      <alignment horizontal="left" vertical="center"/>
      <protection hidden="1"/>
    </xf>
    <xf numFmtId="0" fontId="48" fillId="0" borderId="18" xfId="0" applyFont="1" applyBorder="1" applyAlignment="1" applyProtection="1">
      <alignment horizontal="left" vertical="center"/>
      <protection hidden="1"/>
    </xf>
    <xf numFmtId="0" fontId="48" fillId="0" borderId="16" xfId="0" applyFont="1" applyBorder="1" applyAlignment="1" applyProtection="1">
      <alignment horizontal="left"/>
      <protection hidden="1"/>
    </xf>
    <xf numFmtId="0" fontId="48" fillId="0" borderId="17" xfId="0" applyFont="1" applyBorder="1" applyAlignment="1" applyProtection="1">
      <alignment horizontal="left"/>
      <protection hidden="1"/>
    </xf>
    <xf numFmtId="0" fontId="48" fillId="0" borderId="18" xfId="0" applyFont="1" applyBorder="1" applyAlignment="1" applyProtection="1">
      <alignment horizontal="left"/>
      <protection hidden="1"/>
    </xf>
    <xf numFmtId="0" fontId="192" fillId="0" borderId="16" xfId="0" applyNumberFormat="1" applyFont="1" applyFill="1" applyBorder="1" applyAlignment="1" applyProtection="1">
      <alignment horizontal="left" vertical="center" wrapText="1"/>
      <protection hidden="1"/>
    </xf>
    <xf numFmtId="0" fontId="192" fillId="0" borderId="17" xfId="0" applyNumberFormat="1" applyFont="1" applyFill="1" applyBorder="1" applyAlignment="1" applyProtection="1">
      <alignment horizontal="left" vertical="center" wrapText="1"/>
      <protection hidden="1"/>
    </xf>
    <xf numFmtId="0" fontId="192" fillId="0" borderId="50" xfId="0" applyNumberFormat="1" applyFont="1" applyFill="1" applyBorder="1" applyAlignment="1" applyProtection="1">
      <alignment horizontal="left" vertical="center" wrapText="1"/>
      <protection hidden="1"/>
    </xf>
    <xf numFmtId="0" fontId="176" fillId="0" borderId="47" xfId="0" applyFont="1" applyFill="1" applyBorder="1" applyAlignment="1" applyProtection="1">
      <alignment horizontal="right" vertical="center" wrapText="1"/>
      <protection hidden="1"/>
    </xf>
    <xf numFmtId="0" fontId="176" fillId="0" borderId="6" xfId="0" applyFont="1" applyFill="1" applyBorder="1" applyAlignment="1" applyProtection="1">
      <alignment horizontal="right" vertical="center" wrapText="1"/>
      <protection hidden="1"/>
    </xf>
    <xf numFmtId="0" fontId="176" fillId="0" borderId="6" xfId="0" applyFont="1" applyFill="1" applyBorder="1" applyAlignment="1" applyProtection="1">
      <alignment horizontal="left" vertical="center" wrapText="1"/>
      <protection hidden="1"/>
    </xf>
    <xf numFmtId="0" fontId="209" fillId="0" borderId="6" xfId="0" applyFont="1" applyFill="1" applyBorder="1" applyAlignment="1" applyProtection="1">
      <alignment horizontal="left" vertical="center" wrapText="1"/>
      <protection hidden="1"/>
    </xf>
    <xf numFmtId="1" fontId="176" fillId="0" borderId="16" xfId="0" applyNumberFormat="1" applyFont="1" applyFill="1" applyBorder="1" applyAlignment="1" applyProtection="1">
      <alignment horizontal="left" vertical="center" wrapText="1"/>
      <protection hidden="1"/>
    </xf>
    <xf numFmtId="1" fontId="176" fillId="0" borderId="17" xfId="0" applyNumberFormat="1" applyFont="1" applyFill="1" applyBorder="1" applyAlignment="1" applyProtection="1">
      <alignment horizontal="left" vertical="center" wrapText="1"/>
      <protection hidden="1"/>
    </xf>
    <xf numFmtId="1" fontId="176" fillId="0" borderId="50" xfId="0" applyNumberFormat="1" applyFont="1" applyFill="1" applyBorder="1" applyAlignment="1" applyProtection="1">
      <alignment horizontal="left" vertical="center" wrapText="1"/>
      <protection hidden="1"/>
    </xf>
    <xf numFmtId="0" fontId="176" fillId="0" borderId="49" xfId="0" applyFont="1" applyFill="1" applyBorder="1" applyAlignment="1" applyProtection="1">
      <alignment horizontal="right" vertical="center" wrapText="1"/>
      <protection hidden="1"/>
    </xf>
    <xf numFmtId="0" fontId="176" fillId="0" borderId="18" xfId="0" applyFont="1" applyFill="1" applyBorder="1" applyAlignment="1" applyProtection="1">
      <alignment horizontal="right" vertical="center" wrapText="1"/>
      <protection hidden="1"/>
    </xf>
    <xf numFmtId="0" fontId="176" fillId="0" borderId="16" xfId="0" applyFont="1" applyFill="1" applyBorder="1" applyAlignment="1" applyProtection="1">
      <alignment horizontal="left" vertical="center" wrapText="1"/>
      <protection hidden="1"/>
    </xf>
    <xf numFmtId="0" fontId="176" fillId="0" borderId="17" xfId="0" applyFont="1" applyFill="1" applyBorder="1" applyAlignment="1" applyProtection="1">
      <alignment horizontal="left" vertical="center" wrapText="1"/>
      <protection hidden="1"/>
    </xf>
    <xf numFmtId="0" fontId="176" fillId="0" borderId="18" xfId="0" applyFont="1" applyFill="1" applyBorder="1" applyAlignment="1" applyProtection="1">
      <alignment horizontal="left" vertical="center" wrapText="1"/>
      <protection hidden="1"/>
    </xf>
    <xf numFmtId="0" fontId="176" fillId="0" borderId="16" xfId="0" applyFont="1" applyFill="1" applyBorder="1" applyAlignment="1" applyProtection="1">
      <alignment horizontal="right" vertical="center" wrapText="1"/>
      <protection hidden="1"/>
    </xf>
    <xf numFmtId="0" fontId="176" fillId="0" borderId="17" xfId="0" applyFont="1" applyFill="1" applyBorder="1" applyAlignment="1" applyProtection="1">
      <alignment horizontal="right" vertical="center" wrapText="1"/>
      <protection hidden="1"/>
    </xf>
    <xf numFmtId="0" fontId="114" fillId="0" borderId="57" xfId="0" applyFont="1" applyFill="1" applyBorder="1" applyAlignment="1" applyProtection="1">
      <alignment horizontal="center" vertical="center" wrapText="1"/>
      <protection hidden="1"/>
    </xf>
    <xf numFmtId="0" fontId="114" fillId="0" borderId="58" xfId="0" applyFont="1" applyFill="1" applyBorder="1" applyAlignment="1" applyProtection="1">
      <alignment horizontal="center" vertical="center" wrapText="1"/>
      <protection hidden="1"/>
    </xf>
    <xf numFmtId="164" fontId="207" fillId="0" borderId="58" xfId="0" applyNumberFormat="1" applyFont="1" applyFill="1" applyBorder="1" applyAlignment="1" applyProtection="1">
      <alignment horizontal="left" vertical="center" wrapText="1"/>
      <protection hidden="1"/>
    </xf>
    <xf numFmtId="164" fontId="233" fillId="0" borderId="58" xfId="0" applyNumberFormat="1" applyFont="1" applyFill="1" applyBorder="1" applyAlignment="1" applyProtection="1">
      <alignment horizontal="center" vertical="center" wrapText="1"/>
      <protection hidden="1"/>
    </xf>
    <xf numFmtId="164" fontId="233" fillId="0" borderId="59" xfId="0" applyNumberFormat="1" applyFont="1" applyFill="1" applyBorder="1" applyAlignment="1" applyProtection="1">
      <alignment horizontal="center" vertical="center" wrapText="1"/>
      <protection hidden="1"/>
    </xf>
    <xf numFmtId="0" fontId="183" fillId="0" borderId="47" xfId="0" applyFont="1" applyFill="1" applyBorder="1" applyAlignment="1" applyProtection="1">
      <alignment horizontal="center" wrapText="1"/>
      <protection hidden="1"/>
    </xf>
    <xf numFmtId="0" fontId="178" fillId="0" borderId="6" xfId="0" applyFont="1" applyFill="1" applyBorder="1"/>
    <xf numFmtId="0" fontId="178" fillId="0" borderId="48" xfId="0" applyFont="1" applyFill="1" applyBorder="1"/>
    <xf numFmtId="174" fontId="176" fillId="0" borderId="6" xfId="0" applyNumberFormat="1" applyFont="1" applyFill="1" applyBorder="1" applyAlignment="1" applyProtection="1">
      <alignment horizontal="left" vertical="center" wrapText="1"/>
      <protection hidden="1"/>
    </xf>
    <xf numFmtId="174" fontId="209" fillId="0" borderId="6" xfId="0" applyNumberFormat="1" applyFont="1" applyFill="1" applyBorder="1" applyAlignment="1" applyProtection="1">
      <alignment horizontal="left" vertical="center" wrapText="1"/>
      <protection hidden="1"/>
    </xf>
    <xf numFmtId="1" fontId="230" fillId="0" borderId="47" xfId="0" applyNumberFormat="1" applyFont="1" applyFill="1" applyBorder="1" applyAlignment="1" applyProtection="1">
      <alignment horizontal="center" vertical="center" wrapText="1"/>
      <protection hidden="1"/>
    </xf>
    <xf numFmtId="1" fontId="230" fillId="0" borderId="6" xfId="0" applyNumberFormat="1" applyFont="1" applyFill="1" applyBorder="1" applyAlignment="1" applyProtection="1">
      <alignment horizontal="center" vertical="center" wrapText="1"/>
      <protection hidden="1"/>
    </xf>
    <xf numFmtId="178" fontId="213" fillId="0" borderId="6" xfId="0" applyNumberFormat="1" applyFont="1" applyFill="1" applyBorder="1" applyAlignment="1" applyProtection="1">
      <alignment horizontal="center" vertical="center" wrapText="1"/>
      <protection hidden="1"/>
    </xf>
    <xf numFmtId="1" fontId="229" fillId="0" borderId="6" xfId="0" applyNumberFormat="1" applyFont="1" applyFill="1" applyBorder="1" applyAlignment="1" applyProtection="1">
      <alignment horizontal="center" vertical="center" wrapText="1"/>
      <protection hidden="1"/>
    </xf>
    <xf numFmtId="1" fontId="212" fillId="0" borderId="6" xfId="0" applyNumberFormat="1" applyFont="1" applyFill="1" applyBorder="1" applyAlignment="1" applyProtection="1">
      <alignment horizontal="center" vertical="center" wrapText="1"/>
      <protection locked="0"/>
    </xf>
    <xf numFmtId="175" fontId="231" fillId="0" borderId="6" xfId="0" applyNumberFormat="1" applyFont="1" applyFill="1" applyBorder="1" applyAlignment="1" applyProtection="1">
      <alignment horizontal="center" vertical="center" wrapText="1"/>
      <protection hidden="1"/>
    </xf>
    <xf numFmtId="176" fontId="228" fillId="0" borderId="6" xfId="0" applyNumberFormat="1" applyFont="1" applyFill="1" applyBorder="1" applyAlignment="1" applyProtection="1">
      <alignment horizontal="center" vertical="center" wrapText="1"/>
      <protection hidden="1"/>
    </xf>
    <xf numFmtId="176" fontId="228" fillId="0" borderId="48" xfId="0" applyNumberFormat="1" applyFont="1" applyFill="1" applyBorder="1" applyAlignment="1" applyProtection="1">
      <alignment horizontal="center" vertical="center" wrapText="1"/>
      <protection hidden="1"/>
    </xf>
    <xf numFmtId="0" fontId="210" fillId="0" borderId="47" xfId="0" applyFont="1" applyFill="1" applyBorder="1" applyAlignment="1" applyProtection="1">
      <alignment horizontal="center" vertical="center" wrapText="1"/>
      <protection hidden="1"/>
    </xf>
    <xf numFmtId="0" fontId="210" fillId="0" borderId="6" xfId="0" applyFont="1" applyFill="1" applyBorder="1" applyAlignment="1" applyProtection="1">
      <alignment horizontal="center" vertical="center" wrapText="1"/>
      <protection hidden="1"/>
    </xf>
    <xf numFmtId="0" fontId="210" fillId="0" borderId="48" xfId="0" applyFont="1" applyFill="1" applyBorder="1" applyAlignment="1" applyProtection="1">
      <alignment horizontal="center" vertical="center" wrapText="1"/>
      <protection hidden="1"/>
    </xf>
    <xf numFmtId="167" fontId="184" fillId="0" borderId="16" xfId="0" applyNumberFormat="1" applyFont="1" applyFill="1" applyBorder="1" applyAlignment="1" applyProtection="1">
      <alignment horizontal="center" vertical="center" wrapText="1"/>
      <protection hidden="1"/>
    </xf>
    <xf numFmtId="167" fontId="184" fillId="0" borderId="18" xfId="0" applyNumberFormat="1" applyFont="1" applyFill="1" applyBorder="1" applyAlignment="1" applyProtection="1">
      <alignment horizontal="center" vertical="center" wrapText="1"/>
      <protection hidden="1"/>
    </xf>
    <xf numFmtId="167" fontId="219" fillId="0" borderId="16" xfId="0" applyNumberFormat="1" applyFont="1" applyFill="1" applyBorder="1" applyAlignment="1" applyProtection="1">
      <alignment horizontal="center" vertical="center" wrapText="1"/>
      <protection hidden="1"/>
    </xf>
    <xf numFmtId="167" fontId="219" fillId="0" borderId="50" xfId="0" applyNumberFormat="1" applyFont="1" applyFill="1" applyBorder="1" applyAlignment="1" applyProtection="1">
      <alignment horizontal="center" vertical="center" wrapText="1"/>
      <protection hidden="1"/>
    </xf>
    <xf numFmtId="167" fontId="219" fillId="0" borderId="18" xfId="0" applyNumberFormat="1" applyFont="1" applyFill="1" applyBorder="1" applyAlignment="1" applyProtection="1">
      <alignment horizontal="center" vertical="center" wrapText="1"/>
      <protection hidden="1"/>
    </xf>
    <xf numFmtId="167" fontId="184" fillId="0" borderId="50" xfId="0" applyNumberFormat="1" applyFont="1" applyFill="1" applyBorder="1" applyAlignment="1" applyProtection="1">
      <alignment horizontal="center" vertical="center" wrapText="1"/>
      <protection hidden="1"/>
    </xf>
    <xf numFmtId="0" fontId="114" fillId="0" borderId="47" xfId="0" applyFont="1" applyFill="1" applyBorder="1" applyAlignment="1" applyProtection="1">
      <alignment horizontal="center" wrapText="1"/>
      <protection hidden="1"/>
    </xf>
    <xf numFmtId="0" fontId="114" fillId="0" borderId="6" xfId="0" applyFont="1" applyFill="1" applyBorder="1" applyAlignment="1" applyProtection="1">
      <alignment horizontal="center" wrapText="1"/>
      <protection hidden="1"/>
    </xf>
    <xf numFmtId="0" fontId="114" fillId="0" borderId="48" xfId="0" applyFont="1" applyFill="1" applyBorder="1" applyAlignment="1" applyProtection="1">
      <alignment horizontal="center" wrapText="1"/>
      <protection hidden="1"/>
    </xf>
    <xf numFmtId="0" fontId="191" fillId="0" borderId="47" xfId="0" applyFont="1" applyFill="1" applyBorder="1" applyAlignment="1" applyProtection="1">
      <alignment horizontal="center" vertical="center" wrapText="1"/>
      <protection hidden="1"/>
    </xf>
    <xf numFmtId="14" fontId="191" fillId="0" borderId="6" xfId="0" applyNumberFormat="1" applyFont="1" applyFill="1" applyBorder="1" applyAlignment="1" applyProtection="1">
      <alignment horizontal="center" vertical="center" wrapText="1"/>
      <protection hidden="1"/>
    </xf>
    <xf numFmtId="0" fontId="99" fillId="0" borderId="6" xfId="0" applyFont="1" applyFill="1" applyBorder="1" applyAlignment="1" applyProtection="1">
      <alignment horizontal="center" vertical="center" wrapText="1"/>
      <protection hidden="1"/>
    </xf>
    <xf numFmtId="0" fontId="191" fillId="0" borderId="6" xfId="0" applyFont="1" applyFill="1" applyBorder="1" applyAlignment="1" applyProtection="1">
      <alignment horizontal="center" vertical="center" wrapText="1"/>
      <protection hidden="1"/>
    </xf>
    <xf numFmtId="0" fontId="176" fillId="0" borderId="6" xfId="0" applyFont="1" applyFill="1" applyBorder="1" applyAlignment="1" applyProtection="1">
      <alignment horizontal="center" vertical="center" wrapText="1"/>
      <protection hidden="1"/>
    </xf>
    <xf numFmtId="0" fontId="176" fillId="0" borderId="48" xfId="0" applyFont="1" applyFill="1" applyBorder="1" applyAlignment="1" applyProtection="1">
      <alignment horizontal="center" vertical="center" wrapText="1"/>
      <protection hidden="1"/>
    </xf>
    <xf numFmtId="0" fontId="220" fillId="0" borderId="33" xfId="0" applyFont="1" applyFill="1" applyBorder="1" applyAlignment="1" applyProtection="1">
      <alignment horizontal="center" vertical="center" wrapText="1"/>
      <protection hidden="1"/>
    </xf>
    <xf numFmtId="0" fontId="220" fillId="0" borderId="34" xfId="0" applyFont="1" applyFill="1" applyBorder="1" applyAlignment="1" applyProtection="1">
      <alignment horizontal="center" vertical="center" wrapText="1"/>
      <protection hidden="1"/>
    </xf>
    <xf numFmtId="0" fontId="220" fillId="0" borderId="12" xfId="0" applyFont="1" applyFill="1" applyBorder="1" applyAlignment="1" applyProtection="1">
      <alignment horizontal="center" vertical="center" wrapText="1"/>
      <protection hidden="1"/>
    </xf>
    <xf numFmtId="0" fontId="220" fillId="0" borderId="13" xfId="0" applyFont="1" applyFill="1" applyBorder="1" applyAlignment="1" applyProtection="1">
      <alignment horizontal="center" vertical="center" wrapText="1"/>
      <protection hidden="1"/>
    </xf>
    <xf numFmtId="0" fontId="210" fillId="0" borderId="16" xfId="0" applyFont="1" applyFill="1" applyBorder="1" applyAlignment="1" applyProtection="1">
      <alignment horizontal="center" vertical="center" wrapText="1"/>
      <protection hidden="1"/>
    </xf>
    <xf numFmtId="0" fontId="210" fillId="0" borderId="18" xfId="0" applyFont="1" applyFill="1" applyBorder="1" applyAlignment="1" applyProtection="1">
      <alignment horizontal="center" vertical="center" wrapText="1"/>
      <protection hidden="1"/>
    </xf>
    <xf numFmtId="167" fontId="194" fillId="0" borderId="16" xfId="0" applyNumberFormat="1" applyFont="1" applyFill="1" applyBorder="1" applyAlignment="1" applyProtection="1">
      <alignment horizontal="center" vertical="center" wrapText="1"/>
      <protection hidden="1"/>
    </xf>
    <xf numFmtId="167" fontId="194" fillId="0" borderId="18" xfId="0" applyNumberFormat="1" applyFont="1" applyFill="1" applyBorder="1" applyAlignment="1" applyProtection="1">
      <alignment horizontal="center" vertical="center" wrapText="1"/>
      <protection hidden="1"/>
    </xf>
    <xf numFmtId="0" fontId="176" fillId="0" borderId="47" xfId="0" applyFont="1" applyFill="1" applyBorder="1" applyAlignment="1" applyProtection="1">
      <alignment horizontal="center" vertical="center" wrapText="1"/>
      <protection hidden="1"/>
    </xf>
    <xf numFmtId="167" fontId="194" fillId="0" borderId="50" xfId="0" applyNumberFormat="1" applyFont="1" applyFill="1" applyBorder="1" applyAlignment="1" applyProtection="1">
      <alignment horizontal="center" vertical="center" wrapText="1"/>
      <protection hidden="1"/>
    </xf>
    <xf numFmtId="0" fontId="232" fillId="0" borderId="6" xfId="0" applyFont="1" applyFill="1" applyBorder="1" applyAlignment="1" applyProtection="1">
      <alignment horizontal="center" wrapText="1"/>
      <protection hidden="1"/>
    </xf>
    <xf numFmtId="0" fontId="232" fillId="0" borderId="48" xfId="0" applyFont="1" applyFill="1" applyBorder="1" applyAlignment="1" applyProtection="1">
      <alignment horizontal="center" wrapText="1"/>
      <protection hidden="1"/>
    </xf>
    <xf numFmtId="0" fontId="183" fillId="0" borderId="6" xfId="0" applyFont="1" applyFill="1" applyBorder="1" applyAlignment="1" applyProtection="1">
      <alignment horizontal="center" wrapText="1"/>
      <protection hidden="1"/>
    </xf>
    <xf numFmtId="0" fontId="183" fillId="0" borderId="48" xfId="0" applyFont="1" applyFill="1" applyBorder="1" applyAlignment="1" applyProtection="1">
      <alignment horizontal="center" wrapText="1"/>
      <protection hidden="1"/>
    </xf>
    <xf numFmtId="2" fontId="213" fillId="0" borderId="6" xfId="0" applyNumberFormat="1" applyFont="1" applyFill="1" applyBorder="1" applyAlignment="1" applyProtection="1">
      <alignment horizontal="center" vertical="center" wrapText="1"/>
      <protection hidden="1"/>
    </xf>
    <xf numFmtId="2" fontId="213" fillId="0" borderId="48" xfId="0" applyNumberFormat="1" applyFont="1" applyFill="1" applyBorder="1" applyAlignment="1" applyProtection="1">
      <alignment horizontal="center" vertical="center" wrapText="1"/>
      <protection hidden="1"/>
    </xf>
    <xf numFmtId="180" fontId="225" fillId="43" borderId="6" xfId="0" applyNumberFormat="1" applyFont="1" applyFill="1" applyBorder="1" applyAlignment="1" applyProtection="1">
      <alignment horizontal="center" vertical="center"/>
      <protection hidden="1"/>
    </xf>
    <xf numFmtId="180" fontId="225" fillId="43" borderId="48" xfId="0" applyNumberFormat="1" applyFont="1" applyFill="1" applyBorder="1" applyAlignment="1" applyProtection="1">
      <alignment horizontal="center" vertical="center"/>
      <protection hidden="1"/>
    </xf>
    <xf numFmtId="0" fontId="212" fillId="0" borderId="6" xfId="0" applyNumberFormat="1" applyFont="1" applyFill="1" applyBorder="1" applyAlignment="1" applyProtection="1">
      <alignment horizontal="center" wrapText="1"/>
      <protection hidden="1"/>
    </xf>
    <xf numFmtId="0" fontId="213" fillId="0" borderId="16" xfId="0" applyFont="1" applyFill="1" applyBorder="1" applyAlignment="1" applyProtection="1">
      <alignment horizontal="center" vertical="center" wrapText="1"/>
      <protection hidden="1"/>
    </xf>
    <xf numFmtId="0" fontId="213" fillId="0" borderId="17" xfId="0" applyFont="1" applyFill="1" applyBorder="1" applyAlignment="1" applyProtection="1">
      <alignment horizontal="center" vertical="center" wrapText="1"/>
      <protection hidden="1"/>
    </xf>
    <xf numFmtId="0" fontId="213" fillId="0" borderId="18" xfId="0" applyFont="1" applyFill="1" applyBorder="1" applyAlignment="1" applyProtection="1">
      <alignment horizontal="center" vertical="center" wrapText="1"/>
      <protection hidden="1"/>
    </xf>
    <xf numFmtId="0" fontId="212" fillId="0" borderId="16" xfId="0" applyNumberFormat="1" applyFont="1" applyFill="1" applyBorder="1" applyAlignment="1" applyProtection="1">
      <alignment horizontal="left" vertical="center" wrapText="1"/>
      <protection hidden="1"/>
    </xf>
    <xf numFmtId="0" fontId="212" fillId="0" borderId="17" xfId="0" applyNumberFormat="1" applyFont="1" applyFill="1" applyBorder="1" applyAlignment="1" applyProtection="1">
      <alignment horizontal="left" vertical="center" wrapText="1"/>
      <protection hidden="1"/>
    </xf>
    <xf numFmtId="0" fontId="212" fillId="0" borderId="18" xfId="0" applyNumberFormat="1" applyFont="1" applyFill="1" applyBorder="1" applyAlignment="1" applyProtection="1">
      <alignment horizontal="left" vertical="center" wrapText="1"/>
      <protection hidden="1"/>
    </xf>
    <xf numFmtId="2" fontId="191" fillId="0" borderId="6" xfId="0" applyNumberFormat="1" applyFont="1" applyFill="1" applyBorder="1" applyAlignment="1" applyProtection="1">
      <alignment horizontal="center" vertical="center" wrapText="1"/>
      <protection hidden="1"/>
    </xf>
    <xf numFmtId="0" fontId="213" fillId="0" borderId="6" xfId="0" applyFont="1" applyFill="1" applyBorder="1" applyAlignment="1" applyProtection="1">
      <alignment horizontal="center" vertical="center" wrapText="1"/>
      <protection hidden="1"/>
    </xf>
    <xf numFmtId="0" fontId="220" fillId="0" borderId="49" xfId="0" applyFont="1" applyFill="1" applyBorder="1" applyAlignment="1" applyProtection="1">
      <alignment horizontal="center" vertical="center" wrapText="1"/>
      <protection hidden="1"/>
    </xf>
    <xf numFmtId="0" fontId="220" fillId="0" borderId="17" xfId="0" applyFont="1" applyFill="1" applyBorder="1" applyAlignment="1" applyProtection="1">
      <alignment horizontal="center" vertical="center" wrapText="1"/>
      <protection hidden="1"/>
    </xf>
    <xf numFmtId="0" fontId="220" fillId="0" borderId="50" xfId="0" applyFont="1" applyFill="1" applyBorder="1" applyAlignment="1" applyProtection="1">
      <alignment horizontal="center" vertical="center" wrapText="1"/>
      <protection hidden="1"/>
    </xf>
    <xf numFmtId="0" fontId="214" fillId="0" borderId="6" xfId="0" applyFont="1" applyFill="1" applyBorder="1" applyAlignment="1" applyProtection="1">
      <alignment horizontal="center" vertical="center" wrapText="1"/>
      <protection hidden="1"/>
    </xf>
    <xf numFmtId="0" fontId="214" fillId="0" borderId="48" xfId="0" applyFont="1" applyFill="1" applyBorder="1" applyAlignment="1" applyProtection="1">
      <alignment horizontal="center" vertical="center" wrapText="1"/>
      <protection hidden="1"/>
    </xf>
    <xf numFmtId="1" fontId="114" fillId="0" borderId="6" xfId="0" applyNumberFormat="1" applyFont="1" applyFill="1" applyBorder="1" applyAlignment="1" applyProtection="1">
      <alignment horizontal="center" wrapText="1"/>
      <protection hidden="1"/>
    </xf>
    <xf numFmtId="0" fontId="213" fillId="0" borderId="61" xfId="0" applyFont="1" applyFill="1" applyBorder="1" applyAlignment="1" applyProtection="1">
      <alignment horizontal="center" vertical="center" wrapText="1"/>
      <protection hidden="1"/>
    </xf>
    <xf numFmtId="0" fontId="213" fillId="0" borderId="35" xfId="0" applyFont="1" applyFill="1" applyBorder="1" applyAlignment="1" applyProtection="1">
      <alignment horizontal="center" vertical="center" wrapText="1"/>
      <protection hidden="1"/>
    </xf>
    <xf numFmtId="0" fontId="213" fillId="0" borderId="34" xfId="0" applyFont="1" applyFill="1" applyBorder="1" applyAlignment="1" applyProtection="1">
      <alignment horizontal="center" vertical="center" wrapText="1"/>
      <protection hidden="1"/>
    </xf>
    <xf numFmtId="0" fontId="213" fillId="0" borderId="208" xfId="0" applyFont="1" applyFill="1" applyBorder="1" applyAlignment="1" applyProtection="1">
      <alignment horizontal="center" vertical="center" wrapText="1"/>
      <protection hidden="1"/>
    </xf>
    <xf numFmtId="0" fontId="213" fillId="0" borderId="10" xfId="0" applyFont="1" applyFill="1" applyBorder="1" applyAlignment="1" applyProtection="1">
      <alignment horizontal="center" vertical="center" wrapText="1"/>
      <protection hidden="1"/>
    </xf>
    <xf numFmtId="0" fontId="213" fillId="0" borderId="13" xfId="0" applyFont="1" applyFill="1" applyBorder="1" applyAlignment="1" applyProtection="1">
      <alignment horizontal="center" vertical="center" wrapText="1"/>
      <protection hidden="1"/>
    </xf>
    <xf numFmtId="0" fontId="213" fillId="0" borderId="47" xfId="0" applyFont="1" applyFill="1" applyBorder="1" applyAlignment="1" applyProtection="1">
      <alignment horizontal="center" vertical="center" wrapText="1"/>
      <protection hidden="1"/>
    </xf>
    <xf numFmtId="0" fontId="213" fillId="0" borderId="33" xfId="0" applyFont="1" applyFill="1" applyBorder="1" applyAlignment="1" applyProtection="1">
      <alignment horizontal="center" vertical="center" wrapText="1"/>
      <protection hidden="1"/>
    </xf>
    <xf numFmtId="0" fontId="213" fillId="0" borderId="12" xfId="0" applyFont="1" applyFill="1" applyBorder="1" applyAlignment="1" applyProtection="1">
      <alignment horizontal="center" vertical="center" wrapText="1"/>
      <protection hidden="1"/>
    </xf>
    <xf numFmtId="1" fontId="211" fillId="0" borderId="19" xfId="0" applyNumberFormat="1" applyFont="1" applyFill="1" applyBorder="1" applyAlignment="1" applyProtection="1">
      <alignment horizontal="left" vertical="center" wrapText="1"/>
      <protection hidden="1"/>
    </xf>
    <xf numFmtId="0" fontId="211" fillId="0" borderId="19" xfId="0" applyNumberFormat="1" applyFont="1" applyFill="1" applyBorder="1" applyAlignment="1" applyProtection="1">
      <alignment horizontal="left" vertical="center" wrapText="1"/>
      <protection hidden="1"/>
    </xf>
    <xf numFmtId="0" fontId="176" fillId="0" borderId="50" xfId="0" applyFont="1" applyFill="1" applyBorder="1" applyAlignment="1" applyProtection="1">
      <alignment horizontal="left" vertical="center" wrapText="1"/>
      <protection hidden="1"/>
    </xf>
    <xf numFmtId="0" fontId="191" fillId="0" borderId="206" xfId="0" applyFont="1" applyFill="1" applyBorder="1" applyAlignment="1" applyProtection="1">
      <alignment horizontal="center" vertical="center" wrapText="1"/>
      <protection hidden="1"/>
    </xf>
    <xf numFmtId="0" fontId="191" fillId="0" borderId="8" xfId="0" applyFont="1" applyFill="1" applyBorder="1" applyAlignment="1" applyProtection="1">
      <alignment horizontal="center" vertical="center" wrapText="1"/>
      <protection hidden="1"/>
    </xf>
    <xf numFmtId="0" fontId="190" fillId="0" borderId="8" xfId="0" applyFont="1" applyFill="1" applyBorder="1" applyAlignment="1" applyProtection="1">
      <alignment horizontal="center" vertical="center" wrapText="1"/>
      <protection hidden="1"/>
    </xf>
    <xf numFmtId="0" fontId="190" fillId="0" borderId="6" xfId="0" applyFont="1" applyFill="1" applyBorder="1" applyAlignment="1" applyProtection="1">
      <alignment horizontal="center" vertical="center" wrapText="1"/>
      <protection hidden="1"/>
    </xf>
    <xf numFmtId="0" fontId="191" fillId="0" borderId="207" xfId="0" applyFont="1" applyFill="1" applyBorder="1" applyAlignment="1" applyProtection="1">
      <alignment horizontal="center" vertical="center" wrapText="1"/>
      <protection hidden="1"/>
    </xf>
    <xf numFmtId="0" fontId="191" fillId="0" borderId="48" xfId="0" applyFont="1" applyFill="1" applyBorder="1" applyAlignment="1" applyProtection="1">
      <alignment horizontal="center" vertical="center" wrapText="1"/>
      <protection hidden="1"/>
    </xf>
    <xf numFmtId="164" fontId="114" fillId="0" borderId="17" xfId="0" applyNumberFormat="1" applyFont="1" applyFill="1" applyBorder="1" applyAlignment="1" applyProtection="1">
      <alignment horizontal="center" vertical="center" wrapText="1"/>
      <protection hidden="1"/>
    </xf>
    <xf numFmtId="0" fontId="192" fillId="0" borderId="205" xfId="0" applyFont="1" applyFill="1" applyBorder="1" applyAlignment="1" applyProtection="1">
      <alignment horizontal="center" vertical="center" shrinkToFit="1"/>
      <protection hidden="1"/>
    </xf>
    <xf numFmtId="0" fontId="0" fillId="0" borderId="206" xfId="0" applyBorder="1"/>
    <xf numFmtId="1" fontId="211" fillId="0" borderId="6" xfId="0" applyNumberFormat="1" applyFont="1" applyFill="1" applyBorder="1" applyAlignment="1" applyProtection="1">
      <alignment horizontal="left" vertical="center" wrapText="1"/>
      <protection hidden="1"/>
    </xf>
    <xf numFmtId="0" fontId="211" fillId="0" borderId="6" xfId="0" applyNumberFormat="1" applyFont="1" applyFill="1" applyBorder="1" applyAlignment="1" applyProtection="1">
      <alignment horizontal="left" vertical="center" wrapText="1"/>
      <protection hidden="1"/>
    </xf>
    <xf numFmtId="0" fontId="176" fillId="0" borderId="19" xfId="0" applyFont="1" applyFill="1" applyBorder="1" applyAlignment="1" applyProtection="1">
      <alignment horizontal="right" vertical="center" wrapText="1"/>
      <protection hidden="1"/>
    </xf>
    <xf numFmtId="1" fontId="211" fillId="0" borderId="16" xfId="0" applyNumberFormat="1" applyFont="1" applyFill="1" applyBorder="1" applyAlignment="1" applyProtection="1">
      <alignment horizontal="left" vertical="center" wrapText="1"/>
      <protection hidden="1"/>
    </xf>
    <xf numFmtId="1" fontId="211" fillId="0" borderId="17" xfId="0" applyNumberFormat="1" applyFont="1" applyFill="1" applyBorder="1" applyAlignment="1" applyProtection="1">
      <alignment horizontal="left" vertical="center" wrapText="1"/>
      <protection hidden="1"/>
    </xf>
    <xf numFmtId="1" fontId="211" fillId="0" borderId="50" xfId="0" applyNumberFormat="1" applyFont="1" applyFill="1" applyBorder="1" applyAlignment="1" applyProtection="1">
      <alignment horizontal="left" vertical="center" wrapText="1"/>
      <protection hidden="1"/>
    </xf>
    <xf numFmtId="1" fontId="211" fillId="0" borderId="33" xfId="0" applyNumberFormat="1" applyFont="1" applyFill="1" applyBorder="1" applyAlignment="1" applyProtection="1">
      <alignment horizontal="left" vertical="top" wrapText="1"/>
      <protection hidden="1"/>
    </xf>
    <xf numFmtId="1" fontId="211" fillId="0" borderId="35" xfId="0" applyNumberFormat="1" applyFont="1" applyFill="1" applyBorder="1" applyAlignment="1" applyProtection="1">
      <alignment horizontal="left" vertical="top" wrapText="1"/>
      <protection hidden="1"/>
    </xf>
    <xf numFmtId="1" fontId="211" fillId="0" borderId="64" xfId="0" applyNumberFormat="1" applyFont="1" applyFill="1" applyBorder="1" applyAlignment="1" applyProtection="1">
      <alignment horizontal="left" vertical="top" wrapText="1"/>
      <protection hidden="1"/>
    </xf>
    <xf numFmtId="1" fontId="183" fillId="0" borderId="47" xfId="0" applyNumberFormat="1" applyFont="1" applyFill="1" applyBorder="1" applyAlignment="1" applyProtection="1">
      <alignment horizontal="center" vertical="center" wrapText="1"/>
      <protection hidden="1"/>
    </xf>
    <xf numFmtId="1" fontId="183" fillId="0" borderId="6" xfId="0" applyNumberFormat="1" applyFont="1" applyFill="1" applyBorder="1" applyAlignment="1" applyProtection="1">
      <alignment horizontal="center" vertical="center" wrapText="1"/>
      <protection hidden="1"/>
    </xf>
    <xf numFmtId="1" fontId="212" fillId="0" borderId="47" xfId="0" applyNumberFormat="1" applyFont="1" applyFill="1" applyBorder="1" applyAlignment="1" applyProtection="1">
      <alignment horizontal="center" vertical="center" wrapText="1"/>
      <protection hidden="1"/>
    </xf>
    <xf numFmtId="1" fontId="212" fillId="0" borderId="6" xfId="0" applyNumberFormat="1" applyFont="1" applyFill="1" applyBorder="1" applyAlignment="1" applyProtection="1">
      <alignment horizontal="center" vertical="center" wrapText="1"/>
      <protection hidden="1"/>
    </xf>
    <xf numFmtId="1" fontId="212" fillId="0" borderId="48" xfId="0" applyNumberFormat="1" applyFont="1" applyFill="1" applyBorder="1" applyAlignment="1" applyProtection="1">
      <alignment horizontal="center" vertical="center" wrapText="1"/>
      <protection hidden="1"/>
    </xf>
    <xf numFmtId="0" fontId="226" fillId="0" borderId="61" xfId="0" applyFont="1" applyFill="1" applyBorder="1" applyAlignment="1" applyProtection="1">
      <alignment horizontal="center" vertical="center" wrapText="1" shrinkToFit="1"/>
      <protection hidden="1"/>
    </xf>
    <xf numFmtId="0" fontId="226" fillId="0" borderId="34" xfId="0" applyFont="1" applyFill="1" applyBorder="1" applyAlignment="1" applyProtection="1">
      <alignment horizontal="center" vertical="center" wrapText="1" shrinkToFit="1"/>
      <protection hidden="1"/>
    </xf>
    <xf numFmtId="0" fontId="226" fillId="0" borderId="208" xfId="0" applyFont="1" applyFill="1" applyBorder="1" applyAlignment="1" applyProtection="1">
      <alignment horizontal="center" vertical="center" wrapText="1" shrinkToFit="1"/>
      <protection hidden="1"/>
    </xf>
    <xf numFmtId="0" fontId="226" fillId="0" borderId="13" xfId="0" applyFont="1" applyFill="1" applyBorder="1" applyAlignment="1" applyProtection="1">
      <alignment horizontal="center" vertical="center" wrapText="1" shrinkToFit="1"/>
      <protection hidden="1"/>
    </xf>
    <xf numFmtId="1" fontId="183" fillId="0" borderId="16" xfId="0" applyNumberFormat="1" applyFont="1" applyFill="1" applyBorder="1" applyAlignment="1" applyProtection="1">
      <alignment horizontal="center" vertical="center" wrapText="1"/>
      <protection hidden="1"/>
    </xf>
    <xf numFmtId="1" fontId="183" fillId="0" borderId="18" xfId="0" applyNumberFormat="1" applyFont="1" applyFill="1" applyBorder="1" applyAlignment="1" applyProtection="1">
      <alignment horizontal="center" vertical="center" wrapText="1"/>
      <protection hidden="1"/>
    </xf>
    <xf numFmtId="0" fontId="216" fillId="0" borderId="209" xfId="0" applyFont="1" applyFill="1" applyBorder="1" applyAlignment="1" applyProtection="1">
      <alignment horizontal="left" vertical="center" wrapText="1"/>
      <protection hidden="1"/>
    </xf>
    <xf numFmtId="0" fontId="216" fillId="0" borderId="67" xfId="0" applyFont="1" applyFill="1" applyBorder="1" applyAlignment="1" applyProtection="1">
      <alignment horizontal="left" vertical="center" wrapText="1"/>
      <protection hidden="1"/>
    </xf>
    <xf numFmtId="0" fontId="216" fillId="0" borderId="210" xfId="0" applyFont="1" applyFill="1" applyBorder="1" applyAlignment="1" applyProtection="1">
      <alignment horizontal="left" vertical="center" wrapText="1"/>
      <protection hidden="1"/>
    </xf>
    <xf numFmtId="0" fontId="194" fillId="0" borderId="6" xfId="0" applyFont="1" applyFill="1" applyBorder="1" applyAlignment="1" applyProtection="1">
      <alignment horizontal="center" vertical="top" wrapText="1"/>
      <protection hidden="1"/>
    </xf>
    <xf numFmtId="0" fontId="194" fillId="0" borderId="48" xfId="0" applyFont="1" applyFill="1" applyBorder="1" applyAlignment="1" applyProtection="1">
      <alignment horizontal="center" vertical="top" wrapText="1"/>
      <protection hidden="1"/>
    </xf>
    <xf numFmtId="0" fontId="190" fillId="0" borderId="49" xfId="0" applyFont="1" applyFill="1" applyBorder="1" applyAlignment="1" applyProtection="1">
      <alignment horizontal="left" vertical="center" wrapText="1"/>
      <protection hidden="1"/>
    </xf>
    <xf numFmtId="0" fontId="190" fillId="0" borderId="17" xfId="0" applyFont="1" applyFill="1" applyBorder="1" applyAlignment="1" applyProtection="1">
      <alignment horizontal="left" vertical="center" wrapText="1"/>
      <protection hidden="1"/>
    </xf>
    <xf numFmtId="0" fontId="190" fillId="0" borderId="18" xfId="0" applyFont="1" applyFill="1" applyBorder="1" applyAlignment="1" applyProtection="1">
      <alignment horizontal="left" vertical="center" wrapText="1"/>
      <protection hidden="1"/>
    </xf>
    <xf numFmtId="0" fontId="194" fillId="0" borderId="6" xfId="0" applyFont="1" applyFill="1" applyBorder="1" applyAlignment="1" applyProtection="1">
      <alignment horizontal="center" vertical="center" wrapText="1"/>
      <protection locked="0"/>
    </xf>
    <xf numFmtId="0" fontId="194" fillId="0" borderId="48" xfId="0" applyFont="1" applyFill="1" applyBorder="1" applyAlignment="1" applyProtection="1">
      <alignment horizontal="center" vertical="center" wrapText="1"/>
      <protection locked="0"/>
    </xf>
    <xf numFmtId="0" fontId="191" fillId="0" borderId="47" xfId="0" applyFont="1" applyFill="1" applyBorder="1" applyAlignment="1" applyProtection="1">
      <alignment horizontal="left" vertical="center" wrapText="1"/>
      <protection hidden="1"/>
    </xf>
    <xf numFmtId="0" fontId="191" fillId="0" borderId="6" xfId="0" applyFont="1" applyFill="1" applyBorder="1" applyAlignment="1" applyProtection="1">
      <alignment horizontal="left" vertical="center" wrapText="1"/>
      <protection hidden="1"/>
    </xf>
    <xf numFmtId="0" fontId="215" fillId="0" borderId="49" xfId="0" applyFont="1" applyFill="1" applyBorder="1" applyAlignment="1" applyProtection="1">
      <alignment horizontal="justify" vertical="center"/>
      <protection hidden="1"/>
    </xf>
    <xf numFmtId="0" fontId="215" fillId="0" borderId="17" xfId="0" applyFont="1" applyFill="1" applyBorder="1" applyAlignment="1" applyProtection="1">
      <alignment horizontal="justify" vertical="center"/>
      <protection hidden="1"/>
    </xf>
    <xf numFmtId="0" fontId="215" fillId="0" borderId="18" xfId="0" applyFont="1" applyFill="1" applyBorder="1" applyAlignment="1" applyProtection="1">
      <alignment horizontal="justify" vertical="center"/>
      <protection hidden="1"/>
    </xf>
    <xf numFmtId="0" fontId="178" fillId="0" borderId="6" xfId="0" applyFont="1" applyFill="1" applyBorder="1" applyAlignment="1" applyProtection="1">
      <alignment horizontal="center"/>
      <protection hidden="1"/>
    </xf>
    <xf numFmtId="0" fontId="178" fillId="0" borderId="48" xfId="0" applyFont="1" applyFill="1" applyBorder="1" applyAlignment="1" applyProtection="1">
      <alignment horizontal="center"/>
      <protection hidden="1"/>
    </xf>
    <xf numFmtId="0" fontId="216" fillId="0" borderId="49" xfId="0" applyFont="1" applyFill="1" applyBorder="1" applyAlignment="1" applyProtection="1">
      <alignment horizontal="left" vertical="center" wrapText="1"/>
      <protection hidden="1"/>
    </xf>
    <xf numFmtId="0" fontId="216" fillId="0" borderId="17" xfId="0" applyFont="1" applyFill="1" applyBorder="1" applyAlignment="1" applyProtection="1">
      <alignment horizontal="left" vertical="center" wrapText="1"/>
      <protection hidden="1"/>
    </xf>
    <xf numFmtId="0" fontId="216" fillId="0" borderId="18" xfId="0" applyFont="1" applyFill="1" applyBorder="1" applyAlignment="1" applyProtection="1">
      <alignment horizontal="left" vertical="center" wrapText="1"/>
      <protection hidden="1"/>
    </xf>
    <xf numFmtId="0" fontId="178" fillId="0" borderId="16" xfId="0" applyFont="1" applyFill="1" applyBorder="1" applyAlignment="1" applyProtection="1">
      <alignment horizontal="center" vertical="top" wrapText="1"/>
      <protection hidden="1"/>
    </xf>
    <xf numFmtId="0" fontId="178" fillId="0" borderId="17" xfId="0" applyFont="1" applyFill="1" applyBorder="1" applyAlignment="1" applyProtection="1">
      <alignment horizontal="center" vertical="top" wrapText="1"/>
      <protection hidden="1"/>
    </xf>
    <xf numFmtId="0" fontId="178" fillId="0" borderId="50" xfId="0" applyFont="1" applyFill="1" applyBorder="1" applyAlignment="1" applyProtection="1">
      <alignment horizontal="center" vertical="top" wrapText="1"/>
      <protection hidden="1"/>
    </xf>
    <xf numFmtId="0" fontId="216" fillId="0" borderId="205" xfId="0" applyFont="1" applyFill="1" applyBorder="1" applyAlignment="1" applyProtection="1">
      <alignment horizontal="left" vertical="center"/>
      <protection hidden="1"/>
    </xf>
    <xf numFmtId="0" fontId="216" fillId="0" borderId="19" xfId="0" applyFont="1" applyFill="1" applyBorder="1" applyAlignment="1" applyProtection="1">
      <alignment horizontal="left" vertical="center"/>
      <protection hidden="1"/>
    </xf>
    <xf numFmtId="0" fontId="178" fillId="0" borderId="18" xfId="0" applyFont="1" applyFill="1" applyBorder="1" applyAlignment="1" applyProtection="1">
      <alignment horizontal="center"/>
      <protection hidden="1"/>
    </xf>
    <xf numFmtId="0" fontId="216" fillId="0" borderId="49" xfId="0" applyFont="1" applyFill="1" applyBorder="1" applyAlignment="1" applyProtection="1">
      <alignment horizontal="left" vertical="center"/>
      <protection hidden="1"/>
    </xf>
    <xf numFmtId="0" fontId="178" fillId="0" borderId="17" xfId="0" applyFont="1" applyFill="1" applyBorder="1" applyAlignment="1">
      <alignment vertical="center"/>
    </xf>
    <xf numFmtId="0" fontId="216" fillId="0" borderId="17" xfId="0" applyFont="1" applyFill="1" applyBorder="1" applyAlignment="1" applyProtection="1">
      <alignment horizontal="left" vertical="center"/>
      <protection hidden="1"/>
    </xf>
    <xf numFmtId="0" fontId="216" fillId="0" borderId="18" xfId="0" applyFont="1" applyFill="1" applyBorder="1" applyAlignment="1" applyProtection="1">
      <alignment horizontal="left" vertical="center"/>
      <protection hidden="1"/>
    </xf>
    <xf numFmtId="0" fontId="216" fillId="0" borderId="72" xfId="0" applyFont="1" applyFill="1" applyBorder="1" applyAlignment="1" applyProtection="1">
      <alignment horizontal="left" vertical="center"/>
      <protection hidden="1"/>
    </xf>
    <xf numFmtId="0" fontId="216" fillId="0" borderId="38" xfId="0" applyFont="1" applyFill="1" applyBorder="1" applyAlignment="1" applyProtection="1">
      <alignment horizontal="left" vertical="center"/>
      <protection hidden="1"/>
    </xf>
    <xf numFmtId="0" fontId="216" fillId="0" borderId="206" xfId="0" applyFont="1" applyFill="1" applyBorder="1" applyAlignment="1" applyProtection="1">
      <alignment horizontal="left" vertical="center"/>
      <protection hidden="1"/>
    </xf>
    <xf numFmtId="0" fontId="216" fillId="0" borderId="8" xfId="0" applyFont="1" applyFill="1" applyBorder="1" applyAlignment="1" applyProtection="1">
      <alignment horizontal="left" vertical="center"/>
      <protection hidden="1"/>
    </xf>
    <xf numFmtId="0" fontId="213" fillId="0" borderId="8" xfId="0" applyFont="1" applyFill="1" applyBorder="1" applyAlignment="1" applyProtection="1">
      <alignment horizontal="center" vertical="center" wrapText="1"/>
      <protection locked="0"/>
    </xf>
    <xf numFmtId="0" fontId="213" fillId="0" borderId="6" xfId="0" applyFont="1" applyFill="1" applyBorder="1" applyAlignment="1" applyProtection="1">
      <alignment horizontal="center" vertical="center" wrapText="1"/>
      <protection locked="0"/>
    </xf>
    <xf numFmtId="0" fontId="209" fillId="0" borderId="16" xfId="0" applyFont="1" applyFill="1" applyBorder="1" applyAlignment="1" applyProtection="1">
      <alignment horizontal="center" vertical="center"/>
      <protection hidden="1"/>
    </xf>
    <xf numFmtId="0" fontId="209" fillId="0" borderId="18" xfId="0" applyFont="1" applyFill="1" applyBorder="1" applyAlignment="1" applyProtection="1">
      <alignment horizontal="center" vertical="center"/>
      <protection hidden="1"/>
    </xf>
    <xf numFmtId="0" fontId="212" fillId="0" borderId="49" xfId="0" applyFont="1" applyFill="1" applyBorder="1" applyAlignment="1" applyProtection="1">
      <alignment horizontal="center" wrapText="1"/>
      <protection hidden="1"/>
    </xf>
    <xf numFmtId="0" fontId="212" fillId="0" borderId="17" xfId="0" applyFont="1" applyFill="1" applyBorder="1" applyAlignment="1" applyProtection="1">
      <alignment horizontal="center" wrapText="1"/>
      <protection hidden="1"/>
    </xf>
    <xf numFmtId="0" fontId="212" fillId="0" borderId="50" xfId="0" applyFont="1" applyFill="1" applyBorder="1" applyAlignment="1" applyProtection="1">
      <alignment horizontal="center" wrapText="1"/>
      <protection hidden="1"/>
    </xf>
    <xf numFmtId="0" fontId="227" fillId="0" borderId="47" xfId="0" applyFont="1" applyFill="1" applyBorder="1" applyAlignment="1" applyProtection="1">
      <alignment horizontal="center" vertical="center" wrapText="1"/>
      <protection hidden="1"/>
    </xf>
    <xf numFmtId="0" fontId="227" fillId="0" borderId="6" xfId="0" applyFont="1" applyFill="1" applyBorder="1" applyAlignment="1" applyProtection="1">
      <alignment horizontal="center" vertical="center" wrapText="1"/>
      <protection hidden="1"/>
    </xf>
    <xf numFmtId="0" fontId="227" fillId="0" borderId="16" xfId="0" applyFont="1" applyFill="1" applyBorder="1" applyAlignment="1" applyProtection="1">
      <alignment horizontal="center" vertical="center" wrapText="1"/>
      <protection hidden="1"/>
    </xf>
    <xf numFmtId="2" fontId="191" fillId="0" borderId="33" xfId="0" applyNumberFormat="1" applyFont="1" applyFill="1" applyBorder="1" applyAlignment="1" applyProtection="1">
      <alignment horizontal="center" wrapText="1"/>
      <protection hidden="1"/>
    </xf>
    <xf numFmtId="2" fontId="191" fillId="0" borderId="34" xfId="0" applyNumberFormat="1" applyFont="1" applyFill="1" applyBorder="1" applyAlignment="1" applyProtection="1">
      <alignment horizontal="center" wrapText="1"/>
      <protection hidden="1"/>
    </xf>
    <xf numFmtId="2" fontId="104" fillId="0" borderId="18" xfId="0" applyNumberFormat="1" applyFont="1" applyFill="1" applyBorder="1" applyAlignment="1" applyProtection="1">
      <alignment horizontal="center" vertical="center" wrapText="1"/>
      <protection hidden="1"/>
    </xf>
    <xf numFmtId="2" fontId="227" fillId="0" borderId="6" xfId="0" applyNumberFormat="1" applyFont="1" applyFill="1" applyBorder="1" applyAlignment="1" applyProtection="1">
      <alignment horizontal="center" vertical="center" wrapText="1"/>
      <protection hidden="1"/>
    </xf>
    <xf numFmtId="2" fontId="227" fillId="0" borderId="48" xfId="0" applyNumberFormat="1" applyFont="1" applyFill="1" applyBorder="1" applyAlignment="1" applyProtection="1">
      <alignment horizontal="center" vertical="center" wrapText="1"/>
      <protection hidden="1"/>
    </xf>
    <xf numFmtId="2" fontId="176" fillId="0" borderId="5" xfId="0" applyNumberFormat="1" applyFont="1" applyFill="1" applyBorder="1" applyAlignment="1" applyProtection="1">
      <alignment horizontal="center" wrapText="1"/>
      <protection hidden="1"/>
    </xf>
    <xf numFmtId="2" fontId="176" fillId="0" borderId="36" xfId="0" applyNumberFormat="1" applyFont="1" applyFill="1" applyBorder="1" applyAlignment="1" applyProtection="1">
      <alignment horizontal="center" wrapText="1"/>
      <protection hidden="1"/>
    </xf>
    <xf numFmtId="2" fontId="191" fillId="0" borderId="12" xfId="0" applyNumberFormat="1" applyFont="1" applyFill="1" applyBorder="1" applyAlignment="1" applyProtection="1">
      <alignment horizontal="center" vertical="center" wrapText="1"/>
      <protection hidden="1"/>
    </xf>
    <xf numFmtId="2" fontId="191" fillId="0" borderId="13" xfId="0" applyNumberFormat="1" applyFont="1" applyFill="1" applyBorder="1" applyAlignment="1" applyProtection="1">
      <alignment horizontal="center" vertical="center" wrapText="1"/>
      <protection hidden="1"/>
    </xf>
    <xf numFmtId="0" fontId="114" fillId="0" borderId="19" xfId="0" applyFont="1" applyFill="1" applyBorder="1" applyAlignment="1" applyProtection="1">
      <alignment horizontal="center" wrapText="1"/>
      <protection hidden="1"/>
    </xf>
    <xf numFmtId="0" fontId="122" fillId="0" borderId="0" xfId="0" applyFont="1" applyAlignment="1" applyProtection="1">
      <alignment horizontal="center" vertical="center"/>
      <protection hidden="1"/>
    </xf>
    <xf numFmtId="0" fontId="57" fillId="0" borderId="0" xfId="0" applyFont="1" applyAlignment="1" applyProtection="1">
      <alignment horizontal="center"/>
      <protection hidden="1"/>
    </xf>
    <xf numFmtId="0" fontId="57" fillId="0" borderId="10" xfId="0" applyFont="1" applyBorder="1" applyAlignment="1" applyProtection="1">
      <alignment horizontal="center" vertical="center"/>
      <protection hidden="1"/>
    </xf>
    <xf numFmtId="0" fontId="121" fillId="0" borderId="6" xfId="0" applyFont="1" applyBorder="1" applyAlignment="1" applyProtection="1">
      <alignment horizontal="center" vertical="center" wrapText="1"/>
      <protection hidden="1"/>
    </xf>
    <xf numFmtId="0" fontId="92" fillId="0" borderId="6" xfId="0" applyFont="1" applyBorder="1" applyAlignment="1" applyProtection="1">
      <alignment horizontal="center" vertical="center"/>
      <protection hidden="1"/>
    </xf>
    <xf numFmtId="0" fontId="92" fillId="0" borderId="6" xfId="0" applyFont="1" applyBorder="1" applyAlignment="1" applyProtection="1">
      <alignment horizontal="center" vertical="center" wrapText="1"/>
      <protection hidden="1"/>
    </xf>
    <xf numFmtId="0" fontId="0" fillId="0" borderId="0" xfId="0" applyFont="1" applyAlignment="1" applyProtection="1">
      <alignment horizontal="right" vertical="center"/>
      <protection hidden="1"/>
    </xf>
    <xf numFmtId="0" fontId="11" fillId="0" borderId="0" xfId="0" applyFont="1" applyAlignment="1" applyProtection="1">
      <alignment horizontal="left" vertical="center" wrapText="1"/>
      <protection hidden="1"/>
    </xf>
    <xf numFmtId="0" fontId="225" fillId="0" borderId="0" xfId="0" applyFont="1" applyAlignment="1" applyProtection="1">
      <alignment horizontal="left" vertical="center"/>
      <protection hidden="1"/>
    </xf>
    <xf numFmtId="0" fontId="92" fillId="0" borderId="19" xfId="0" applyFont="1" applyBorder="1" applyAlignment="1" applyProtection="1">
      <alignment horizontal="center" vertical="center" textRotation="90" wrapText="1"/>
      <protection hidden="1"/>
    </xf>
    <xf numFmtId="0" fontId="92" fillId="0" borderId="38" xfId="0" applyFont="1" applyBorder="1" applyAlignment="1" applyProtection="1">
      <alignment horizontal="center" vertical="center" textRotation="90" wrapText="1"/>
      <protection hidden="1"/>
    </xf>
    <xf numFmtId="0" fontId="92" fillId="0" borderId="8" xfId="0" applyFont="1" applyBorder="1" applyAlignment="1" applyProtection="1">
      <alignment horizontal="center" vertical="center" textRotation="90" wrapText="1"/>
      <protection hidden="1"/>
    </xf>
    <xf numFmtId="0" fontId="92" fillId="0" borderId="6" xfId="0" applyFont="1" applyBorder="1" applyAlignment="1" applyProtection="1">
      <alignment vertical="center"/>
      <protection hidden="1"/>
    </xf>
    <xf numFmtId="0" fontId="121" fillId="0" borderId="6"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57" fillId="0" borderId="0" xfId="0" applyFont="1" applyAlignment="1" applyProtection="1">
      <alignment horizontal="left" vertical="center"/>
      <protection hidden="1"/>
    </xf>
    <xf numFmtId="0" fontId="224" fillId="0" borderId="10" xfId="0" applyFont="1" applyBorder="1" applyAlignment="1" applyProtection="1">
      <alignment horizontal="left" vertical="center"/>
      <protection hidden="1"/>
    </xf>
    <xf numFmtId="0" fontId="119" fillId="0" borderId="0" xfId="0" applyFont="1" applyAlignment="1" applyProtection="1">
      <alignment horizontal="center" vertical="center"/>
      <protection hidden="1"/>
    </xf>
    <xf numFmtId="0" fontId="0" fillId="0" borderId="6" xfId="0" applyFont="1" applyBorder="1" applyAlignment="1" applyProtection="1">
      <alignment horizontal="center" vertical="center"/>
      <protection hidden="1"/>
    </xf>
    <xf numFmtId="0" fontId="35" fillId="0" borderId="6" xfId="0" applyFont="1" applyBorder="1" applyAlignment="1" applyProtection="1">
      <alignment horizontal="center" vertical="center"/>
      <protection hidden="1"/>
    </xf>
    <xf numFmtId="0" fontId="92" fillId="0" borderId="6" xfId="0" applyFont="1" applyBorder="1" applyAlignment="1" applyProtection="1">
      <alignment horizontal="center"/>
      <protection hidden="1"/>
    </xf>
    <xf numFmtId="0" fontId="120" fillId="0" borderId="6" xfId="0" applyFont="1" applyBorder="1" applyAlignment="1" applyProtection="1">
      <alignment horizontal="center" vertical="center" wrapText="1"/>
      <protection hidden="1"/>
    </xf>
    <xf numFmtId="0" fontId="92" fillId="0" borderId="6" xfId="0" applyFont="1" applyBorder="1" applyAlignment="1" applyProtection="1">
      <alignment horizontal="center" wrapText="1"/>
      <protection hidden="1"/>
    </xf>
    <xf numFmtId="0" fontId="92" fillId="0" borderId="33" xfId="0" applyFont="1" applyBorder="1" applyAlignment="1" applyProtection="1">
      <alignment horizontal="center" vertical="center" wrapText="1"/>
      <protection hidden="1"/>
    </xf>
    <xf numFmtId="0" fontId="92" fillId="0" borderId="34" xfId="0" applyFont="1" applyBorder="1" applyAlignment="1" applyProtection="1">
      <alignment horizontal="center" vertical="center" wrapText="1"/>
      <protection hidden="1"/>
    </xf>
    <xf numFmtId="0" fontId="92" fillId="0" borderId="12" xfId="0" applyFont="1" applyBorder="1" applyAlignment="1" applyProtection="1">
      <alignment horizontal="center" vertical="center" wrapText="1"/>
      <protection hidden="1"/>
    </xf>
    <xf numFmtId="0" fontId="92" fillId="0" borderId="13" xfId="0" applyFont="1" applyBorder="1" applyAlignment="1" applyProtection="1">
      <alignment horizontal="center" vertical="center" wrapText="1"/>
      <protection hidden="1"/>
    </xf>
    <xf numFmtId="0" fontId="2" fillId="0" borderId="16"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wrapText="1"/>
      <protection hidden="1"/>
    </xf>
    <xf numFmtId="2" fontId="57" fillId="0" borderId="6" xfId="0" applyNumberFormat="1" applyFont="1" applyBorder="1" applyAlignment="1" applyProtection="1">
      <alignment horizontal="center" vertical="center" textRotation="90"/>
      <protection hidden="1"/>
    </xf>
    <xf numFmtId="0" fontId="57" fillId="0" borderId="6" xfId="0" applyFont="1" applyBorder="1" applyAlignment="1" applyProtection="1">
      <alignment horizontal="center" vertical="center" textRotation="90"/>
      <protection hidden="1"/>
    </xf>
    <xf numFmtId="0" fontId="120" fillId="0" borderId="16" xfId="0" applyFont="1" applyBorder="1" applyAlignment="1" applyProtection="1">
      <alignment horizontal="center" vertical="center" wrapText="1"/>
      <protection hidden="1"/>
    </xf>
    <xf numFmtId="0" fontId="120" fillId="0" borderId="18" xfId="0" applyFont="1" applyBorder="1" applyAlignment="1" applyProtection="1">
      <alignment horizontal="center" vertical="center" wrapText="1"/>
      <protection hidden="1"/>
    </xf>
    <xf numFmtId="0" fontId="92" fillId="0" borderId="16" xfId="0" applyFont="1" applyBorder="1" applyAlignment="1" applyProtection="1">
      <alignment horizontal="center" vertical="center"/>
      <protection hidden="1"/>
    </xf>
    <xf numFmtId="0" fontId="92" fillId="0" borderId="17" xfId="0" applyFont="1" applyBorder="1" applyAlignment="1" applyProtection="1">
      <alignment horizontal="center" vertical="center"/>
      <protection hidden="1"/>
    </xf>
    <xf numFmtId="0" fontId="92" fillId="0" borderId="18" xfId="0" applyFont="1" applyBorder="1" applyAlignment="1" applyProtection="1">
      <alignment horizontal="center" vertical="center"/>
      <protection hidden="1"/>
    </xf>
    <xf numFmtId="0" fontId="122" fillId="0" borderId="35" xfId="0" applyFont="1" applyBorder="1" applyAlignment="1" applyProtection="1">
      <alignment horizontal="center" vertical="center"/>
      <protection hidden="1"/>
    </xf>
    <xf numFmtId="0" fontId="56" fillId="0" borderId="0" xfId="0" applyFont="1" applyBorder="1" applyAlignment="1" applyProtection="1">
      <alignment horizontal="center" vertical="center"/>
      <protection hidden="1"/>
    </xf>
    <xf numFmtId="0" fontId="56" fillId="0" borderId="0" xfId="0" applyFont="1" applyAlignment="1" applyProtection="1">
      <alignment horizontal="center" vertical="center"/>
      <protection hidden="1"/>
    </xf>
    <xf numFmtId="14" fontId="57" fillId="0" borderId="6" xfId="0" applyNumberFormat="1" applyFont="1" applyBorder="1" applyAlignment="1" applyProtection="1">
      <alignment horizontal="center" vertical="center" textRotation="90"/>
      <protection locked="0"/>
    </xf>
    <xf numFmtId="0" fontId="57" fillId="0" borderId="16"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0" fontId="57" fillId="0" borderId="16" xfId="0" quotePrefix="1" applyFont="1" applyBorder="1" applyAlignment="1" applyProtection="1">
      <alignment horizontal="center" vertical="center"/>
      <protection locked="0"/>
    </xf>
    <xf numFmtId="0" fontId="57" fillId="0" borderId="17" xfId="0" applyFont="1" applyBorder="1" applyAlignment="1" applyProtection="1">
      <alignment horizontal="center" vertical="center"/>
      <protection locked="0"/>
    </xf>
    <xf numFmtId="0" fontId="57" fillId="0" borderId="16" xfId="0" applyFont="1" applyBorder="1" applyAlignment="1" applyProtection="1">
      <alignment horizontal="center" vertical="center" wrapText="1"/>
      <protection hidden="1"/>
    </xf>
    <xf numFmtId="0" fontId="57" fillId="0" borderId="18" xfId="0" applyFont="1" applyBorder="1" applyAlignment="1" applyProtection="1">
      <alignment horizontal="center" vertical="center" wrapText="1"/>
      <protection hidden="1"/>
    </xf>
    <xf numFmtId="0" fontId="118" fillId="0" borderId="6" xfId="0" applyFont="1" applyBorder="1" applyAlignment="1" applyProtection="1">
      <alignment horizontal="center" vertical="center"/>
      <protection locked="0"/>
    </xf>
    <xf numFmtId="0" fontId="206" fillId="0" borderId="187" xfId="0" applyFont="1" applyFill="1" applyBorder="1" applyAlignment="1" applyProtection="1">
      <alignment horizontal="left" vertical="center"/>
      <protection hidden="1"/>
    </xf>
    <xf numFmtId="0" fontId="206" fillId="0" borderId="188" xfId="0" applyFont="1" applyFill="1" applyBorder="1" applyAlignment="1" applyProtection="1">
      <alignment horizontal="left" vertical="center"/>
      <protection hidden="1"/>
    </xf>
    <xf numFmtId="1" fontId="200" fillId="7" borderId="166" xfId="0" applyNumberFormat="1" applyFont="1" applyFill="1" applyBorder="1" applyAlignment="1" applyProtection="1">
      <alignment horizontal="center" vertical="center" wrapText="1" shrinkToFit="1"/>
      <protection hidden="1"/>
    </xf>
    <xf numFmtId="1" fontId="200" fillId="7" borderId="168" xfId="0" applyNumberFormat="1" applyFont="1" applyFill="1" applyBorder="1" applyAlignment="1" applyProtection="1">
      <alignment horizontal="center" vertical="center" wrapText="1" shrinkToFit="1"/>
      <protection hidden="1"/>
    </xf>
    <xf numFmtId="1" fontId="200" fillId="7" borderId="169" xfId="0" applyNumberFormat="1" applyFont="1" applyFill="1" applyBorder="1" applyAlignment="1" applyProtection="1">
      <alignment horizontal="center" vertical="center" wrapText="1" shrinkToFit="1"/>
      <protection hidden="1"/>
    </xf>
    <xf numFmtId="0" fontId="201" fillId="0" borderId="193" xfId="0" applyFont="1" applyFill="1" applyBorder="1" applyAlignment="1" applyProtection="1">
      <alignment horizontal="center" vertical="center" wrapText="1"/>
      <protection hidden="1"/>
    </xf>
    <xf numFmtId="0" fontId="201" fillId="0" borderId="169" xfId="0" applyFont="1" applyFill="1" applyBorder="1" applyAlignment="1" applyProtection="1">
      <alignment horizontal="center" vertical="center" wrapText="1"/>
      <protection hidden="1"/>
    </xf>
    <xf numFmtId="0" fontId="176" fillId="7" borderId="20" xfId="0" applyFont="1" applyFill="1" applyBorder="1" applyAlignment="1" applyProtection="1">
      <alignment horizontal="center" vertical="center"/>
      <protection hidden="1"/>
    </xf>
    <xf numFmtId="0" fontId="179" fillId="0" borderId="20" xfId="0" applyFont="1" applyFill="1" applyBorder="1" applyAlignment="1" applyProtection="1">
      <alignment horizontal="center" vertical="center" wrapText="1"/>
      <protection hidden="1"/>
    </xf>
    <xf numFmtId="0" fontId="175" fillId="0" borderId="191" xfId="0" applyFont="1" applyFill="1" applyBorder="1" applyAlignment="1" applyProtection="1">
      <alignment horizontal="center" vertical="center" wrapText="1"/>
      <protection hidden="1"/>
    </xf>
    <xf numFmtId="0" fontId="175" fillId="0" borderId="161"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76" fillId="0" borderId="192" xfId="0" applyFont="1" applyFill="1" applyBorder="1" applyAlignment="1" applyProtection="1">
      <alignment horizontal="center" vertical="center" wrapText="1"/>
      <protection hidden="1"/>
    </xf>
    <xf numFmtId="171" fontId="185" fillId="39" borderId="165" xfId="0" applyNumberFormat="1" applyFont="1" applyFill="1" applyBorder="1" applyAlignment="1" applyProtection="1">
      <alignment horizontal="center" vertical="center" shrinkToFit="1"/>
      <protection hidden="1"/>
    </xf>
    <xf numFmtId="171" fontId="185" fillId="39" borderId="20" xfId="0" applyNumberFormat="1" applyFont="1" applyFill="1" applyBorder="1" applyAlignment="1" applyProtection="1">
      <alignment horizontal="center" vertical="center" shrinkToFit="1"/>
      <protection hidden="1"/>
    </xf>
    <xf numFmtId="171" fontId="185" fillId="39" borderId="164" xfId="0" applyNumberFormat="1" applyFont="1" applyFill="1" applyBorder="1" applyAlignment="1" applyProtection="1">
      <alignment horizontal="center" vertical="center" shrinkToFit="1"/>
      <protection hidden="1"/>
    </xf>
    <xf numFmtId="0" fontId="181" fillId="0" borderId="20" xfId="0" applyFont="1" applyFill="1" applyBorder="1" applyAlignment="1" applyProtection="1">
      <alignment horizontal="center" vertical="center" wrapText="1"/>
      <protection hidden="1"/>
    </xf>
    <xf numFmtId="0" fontId="182" fillId="0" borderId="20" xfId="0" applyFont="1" applyFill="1" applyBorder="1" applyAlignment="1" applyProtection="1">
      <alignment horizontal="center" vertical="center" wrapText="1"/>
      <protection hidden="1"/>
    </xf>
    <xf numFmtId="0" fontId="172" fillId="0" borderId="189" xfId="0" applyFont="1" applyFill="1" applyBorder="1" applyAlignment="1" applyProtection="1">
      <alignment horizontal="center" vertical="center" wrapText="1"/>
      <protection hidden="1"/>
    </xf>
    <xf numFmtId="0" fontId="172" fillId="0" borderId="162" xfId="0" applyFont="1" applyFill="1" applyBorder="1" applyAlignment="1" applyProtection="1">
      <alignment horizontal="center" vertical="center" wrapText="1"/>
      <protection hidden="1"/>
    </xf>
    <xf numFmtId="0" fontId="183" fillId="0" borderId="190" xfId="0" applyFont="1" applyFill="1" applyBorder="1" applyAlignment="1" applyProtection="1">
      <alignment horizontal="center" vertical="center" wrapText="1"/>
      <protection hidden="1"/>
    </xf>
    <xf numFmtId="0" fontId="183" fillId="0" borderId="149" xfId="0" applyFont="1" applyFill="1" applyBorder="1" applyAlignment="1" applyProtection="1">
      <alignment horizontal="center" vertical="center" wrapText="1"/>
      <protection hidden="1"/>
    </xf>
    <xf numFmtId="0" fontId="175" fillId="0" borderId="157" xfId="0" applyFont="1" applyFill="1" applyBorder="1" applyAlignment="1" applyProtection="1">
      <alignment horizontal="center" vertical="center" wrapText="1"/>
      <protection hidden="1"/>
    </xf>
    <xf numFmtId="0" fontId="175" fillId="0" borderId="194" xfId="0" applyFont="1" applyFill="1" applyBorder="1" applyAlignment="1" applyProtection="1">
      <alignment horizontal="center" vertical="center" wrapText="1"/>
      <protection hidden="1"/>
    </xf>
    <xf numFmtId="0" fontId="175" fillId="0" borderId="116" xfId="0" applyFont="1" applyFill="1" applyBorder="1" applyAlignment="1" applyProtection="1">
      <alignment horizontal="center" vertical="center" wrapText="1"/>
      <protection hidden="1"/>
    </xf>
    <xf numFmtId="0" fontId="176" fillId="7" borderId="190" xfId="0" applyFont="1" applyFill="1" applyBorder="1" applyAlignment="1" applyProtection="1">
      <alignment horizontal="center" vertical="center"/>
      <protection hidden="1"/>
    </xf>
    <xf numFmtId="0" fontId="175" fillId="0" borderId="20" xfId="0" applyFont="1" applyFill="1" applyBorder="1" applyAlignment="1" applyProtection="1">
      <alignment horizontal="center" vertical="center" wrapText="1"/>
      <protection hidden="1"/>
    </xf>
    <xf numFmtId="0" fontId="176" fillId="0" borderId="20" xfId="0" applyFont="1" applyFill="1" applyBorder="1" applyAlignment="1" applyProtection="1">
      <alignment horizontal="center" vertical="center" wrapText="1"/>
      <protection hidden="1"/>
    </xf>
    <xf numFmtId="0" fontId="170" fillId="39" borderId="178" xfId="0" applyFont="1" applyFill="1" applyBorder="1" applyAlignment="1" applyProtection="1">
      <alignment horizontal="center" vertical="center"/>
      <protection hidden="1"/>
    </xf>
    <xf numFmtId="0" fontId="170" fillId="39" borderId="179" xfId="0" applyFont="1" applyFill="1" applyBorder="1" applyAlignment="1" applyProtection="1">
      <alignment horizontal="center" vertical="center"/>
      <protection hidden="1"/>
    </xf>
    <xf numFmtId="170" fontId="187" fillId="39" borderId="180" xfId="0" applyNumberFormat="1" applyFont="1" applyFill="1" applyBorder="1" applyAlignment="1" applyProtection="1">
      <alignment horizontal="center" wrapText="1"/>
      <protection hidden="1"/>
    </xf>
    <xf numFmtId="170" fontId="187" fillId="39" borderId="179" xfId="0" applyNumberFormat="1" applyFont="1" applyFill="1" applyBorder="1" applyAlignment="1" applyProtection="1">
      <alignment horizontal="center" wrapText="1"/>
      <protection hidden="1"/>
    </xf>
    <xf numFmtId="170" fontId="187" fillId="39" borderId="181" xfId="0" applyNumberFormat="1" applyFont="1" applyFill="1" applyBorder="1" applyAlignment="1" applyProtection="1">
      <alignment horizontal="center" wrapText="1"/>
      <protection hidden="1"/>
    </xf>
    <xf numFmtId="0" fontId="189" fillId="39" borderId="20" xfId="0" applyFont="1" applyFill="1" applyBorder="1" applyAlignment="1" applyProtection="1">
      <alignment horizontal="center" vertical="center"/>
      <protection hidden="1"/>
    </xf>
    <xf numFmtId="170" fontId="186" fillId="0" borderId="0" xfId="0" applyNumberFormat="1" applyFont="1" applyFill="1" applyBorder="1" applyAlignment="1" applyProtection="1">
      <alignment horizontal="center" vertical="center" wrapText="1"/>
      <protection hidden="1"/>
    </xf>
    <xf numFmtId="170" fontId="186" fillId="0" borderId="182" xfId="0" applyNumberFormat="1" applyFont="1" applyFill="1" applyBorder="1" applyAlignment="1" applyProtection="1">
      <alignment horizontal="center" vertical="center" wrapText="1"/>
      <protection hidden="1"/>
    </xf>
    <xf numFmtId="1" fontId="172" fillId="39" borderId="185" xfId="0" applyNumberFormat="1" applyFont="1" applyFill="1" applyBorder="1" applyAlignment="1" applyProtection="1">
      <alignment horizontal="center" vertical="center"/>
      <protection hidden="1"/>
    </xf>
    <xf numFmtId="1" fontId="172" fillId="39" borderId="186" xfId="0" applyNumberFormat="1" applyFont="1" applyFill="1" applyBorder="1" applyAlignment="1" applyProtection="1">
      <alignment horizontal="center" vertical="center"/>
      <protection hidden="1"/>
    </xf>
    <xf numFmtId="0" fontId="114" fillId="39" borderId="165" xfId="0" applyFont="1" applyFill="1" applyBorder="1" applyAlignment="1" applyProtection="1">
      <alignment horizontal="center" vertical="center"/>
      <protection hidden="1"/>
    </xf>
    <xf numFmtId="0" fontId="114" fillId="39" borderId="20" xfId="0" applyFont="1" applyFill="1" applyBorder="1" applyAlignment="1" applyProtection="1">
      <alignment horizontal="center" vertical="center"/>
      <protection hidden="1"/>
    </xf>
    <xf numFmtId="0" fontId="184" fillId="39" borderId="20" xfId="0" applyFont="1" applyFill="1" applyBorder="1" applyAlignment="1" applyProtection="1">
      <alignment horizontal="center" vertical="center"/>
      <protection hidden="1"/>
    </xf>
    <xf numFmtId="0" fontId="170" fillId="0" borderId="20" xfId="0" applyFont="1" applyFill="1" applyBorder="1" applyAlignment="1" applyProtection="1">
      <alignment horizontal="center" vertical="center" wrapText="1"/>
      <protection hidden="1"/>
    </xf>
    <xf numFmtId="0" fontId="174" fillId="0" borderId="20" xfId="0" applyFont="1" applyFill="1" applyBorder="1" applyAlignment="1" applyProtection="1">
      <alignment horizontal="center" vertical="center" wrapText="1"/>
      <protection hidden="1"/>
    </xf>
    <xf numFmtId="170" fontId="187" fillId="0" borderId="156" xfId="0" applyNumberFormat="1" applyFont="1" applyFill="1" applyBorder="1" applyAlignment="1" applyProtection="1">
      <alignment horizontal="center" vertical="center" wrapText="1"/>
      <protection hidden="1"/>
    </xf>
    <xf numFmtId="170" fontId="187" fillId="0" borderId="0" xfId="0" applyNumberFormat="1" applyFont="1" applyFill="1" applyBorder="1" applyAlignment="1" applyProtection="1">
      <alignment horizontal="center" vertical="center" wrapText="1"/>
      <protection hidden="1"/>
    </xf>
    <xf numFmtId="170" fontId="186" fillId="0" borderId="156" xfId="0" applyNumberFormat="1" applyFont="1" applyFill="1" applyBorder="1" applyAlignment="1" applyProtection="1">
      <alignment horizontal="center" vertical="center" wrapText="1"/>
      <protection hidden="1"/>
    </xf>
    <xf numFmtId="170" fontId="154" fillId="0" borderId="0" xfId="0" applyNumberFormat="1" applyFont="1" applyFill="1" applyBorder="1" applyAlignment="1" applyProtection="1">
      <alignment horizontal="left" vertical="center" wrapText="1"/>
      <protection hidden="1"/>
    </xf>
    <xf numFmtId="0" fontId="2" fillId="31" borderId="247" xfId="0" applyFont="1" applyFill="1" applyBorder="1" applyAlignment="1">
      <alignment horizontal="center" vertical="center"/>
    </xf>
    <xf numFmtId="0" fontId="2" fillId="31" borderId="248" xfId="0" applyFont="1" applyFill="1" applyBorder="1" applyAlignment="1">
      <alignment horizontal="center" vertical="center"/>
    </xf>
    <xf numFmtId="0" fontId="2" fillId="31" borderId="0" xfId="0" applyFont="1" applyFill="1" applyBorder="1" applyAlignment="1">
      <alignment horizontal="center" vertical="center"/>
    </xf>
    <xf numFmtId="0" fontId="2" fillId="31" borderId="250" xfId="0" applyFont="1" applyFill="1" applyBorder="1" applyAlignment="1">
      <alignment horizontal="center" vertical="center"/>
    </xf>
    <xf numFmtId="0" fontId="14" fillId="27" borderId="0" xfId="1" applyFill="1" applyAlignment="1" applyProtection="1">
      <protection hidden="1"/>
    </xf>
    <xf numFmtId="0" fontId="57" fillId="27" borderId="0" xfId="0" applyFont="1" applyFill="1" applyAlignment="1" applyProtection="1">
      <alignment horizontal="center" vertical="center" wrapText="1"/>
      <protection hidden="1"/>
    </xf>
    <xf numFmtId="0" fontId="41" fillId="15" borderId="0" xfId="0" applyFont="1" applyFill="1" applyAlignment="1" applyProtection="1">
      <alignment horizontal="center" vertical="center"/>
      <protection hidden="1"/>
    </xf>
    <xf numFmtId="0" fontId="100" fillId="28" borderId="16" xfId="0" applyFont="1" applyFill="1" applyBorder="1" applyAlignment="1" applyProtection="1">
      <alignment horizontal="center" vertical="center"/>
      <protection hidden="1"/>
    </xf>
    <xf numFmtId="0" fontId="100" fillId="28" borderId="17" xfId="0" applyFont="1" applyFill="1" applyBorder="1" applyAlignment="1" applyProtection="1">
      <alignment horizontal="center" vertical="center"/>
      <protection hidden="1"/>
    </xf>
    <xf numFmtId="0" fontId="100" fillId="28" borderId="18" xfId="0" applyFont="1" applyFill="1" applyBorder="1" applyAlignment="1" applyProtection="1">
      <alignment horizontal="center" vertical="center"/>
      <protection hidden="1"/>
    </xf>
    <xf numFmtId="0" fontId="234" fillId="15" borderId="0" xfId="0" applyFont="1" applyFill="1" applyAlignment="1" applyProtection="1">
      <alignment horizontal="center" vertical="center"/>
      <protection hidden="1"/>
    </xf>
    <xf numFmtId="0" fontId="62" fillId="15" borderId="0" xfId="0" applyFont="1" applyFill="1" applyAlignment="1" applyProtection="1">
      <alignment horizontal="left" vertical="center"/>
      <protection hidden="1"/>
    </xf>
    <xf numFmtId="0" fontId="133" fillId="12" borderId="42" xfId="0" applyFont="1" applyFill="1" applyBorder="1" applyAlignment="1">
      <alignment horizontal="center" vertical="center"/>
    </xf>
    <xf numFmtId="0" fontId="133" fillId="12" borderId="0" xfId="0" applyFont="1" applyFill="1" applyBorder="1" applyAlignment="1">
      <alignment horizontal="center" vertical="center"/>
    </xf>
    <xf numFmtId="0" fontId="134" fillId="12" borderId="0" xfId="0" applyFont="1" applyFill="1" applyBorder="1" applyAlignment="1" applyProtection="1">
      <alignment horizontal="center" vertical="center"/>
      <protection locked="0"/>
    </xf>
    <xf numFmtId="0" fontId="134" fillId="12" borderId="43" xfId="0" applyFont="1" applyFill="1" applyBorder="1" applyAlignment="1" applyProtection="1">
      <alignment horizontal="center" vertical="center"/>
      <protection locked="0"/>
    </xf>
    <xf numFmtId="0" fontId="119" fillId="32" borderId="39" xfId="0" applyFont="1" applyFill="1" applyBorder="1" applyAlignment="1">
      <alignment horizontal="center" vertical="center"/>
    </xf>
    <xf numFmtId="0" fontId="119" fillId="32" borderId="40" xfId="0" applyFont="1" applyFill="1" applyBorder="1" applyAlignment="1">
      <alignment horizontal="center" vertical="center"/>
    </xf>
    <xf numFmtId="0" fontId="119" fillId="32" borderId="41" xfId="0" applyFont="1" applyFill="1" applyBorder="1" applyAlignment="1">
      <alignment horizontal="center" vertical="center"/>
    </xf>
    <xf numFmtId="0" fontId="119" fillId="32" borderId="44" xfId="0" applyFont="1" applyFill="1" applyBorder="1" applyAlignment="1">
      <alignment horizontal="center" vertical="center"/>
    </xf>
    <xf numFmtId="0" fontId="119" fillId="32" borderId="45" xfId="0" applyFont="1" applyFill="1" applyBorder="1" applyAlignment="1">
      <alignment horizontal="center" vertical="center"/>
    </xf>
    <xf numFmtId="0" fontId="119" fillId="32" borderId="46" xfId="0" applyFont="1" applyFill="1" applyBorder="1" applyAlignment="1">
      <alignment horizontal="center" vertical="center"/>
    </xf>
    <xf numFmtId="0" fontId="130" fillId="12" borderId="40" xfId="0" applyFont="1" applyFill="1" applyBorder="1" applyAlignment="1">
      <alignment horizontal="center" vertical="center"/>
    </xf>
    <xf numFmtId="0" fontId="130" fillId="12" borderId="41" xfId="0" applyFont="1" applyFill="1" applyBorder="1" applyAlignment="1">
      <alignment horizontal="center" vertical="center"/>
    </xf>
    <xf numFmtId="0" fontId="130" fillId="12" borderId="0" xfId="0" applyFont="1" applyFill="1" applyBorder="1" applyAlignment="1">
      <alignment horizontal="center" vertical="center"/>
    </xf>
    <xf numFmtId="0" fontId="130" fillId="12" borderId="43" xfId="0" applyFont="1" applyFill="1" applyBorder="1" applyAlignment="1">
      <alignment horizontal="center" vertical="center"/>
    </xf>
    <xf numFmtId="0" fontId="130" fillId="12" borderId="39" xfId="0" applyFont="1" applyFill="1" applyBorder="1" applyAlignment="1">
      <alignment horizontal="center" vertical="center"/>
    </xf>
    <xf numFmtId="0" fontId="130" fillId="12" borderId="42" xfId="0" applyFont="1" applyFill="1" applyBorder="1" applyAlignment="1">
      <alignment horizontal="center" vertical="center"/>
    </xf>
    <xf numFmtId="0" fontId="133" fillId="12" borderId="44" xfId="0" applyFont="1" applyFill="1" applyBorder="1" applyAlignment="1">
      <alignment horizontal="center" vertical="center"/>
    </xf>
    <xf numFmtId="0" fontId="133" fillId="12" borderId="45" xfId="0" applyFont="1" applyFill="1" applyBorder="1" applyAlignment="1">
      <alignment horizontal="center" vertical="center"/>
    </xf>
    <xf numFmtId="0" fontId="134" fillId="12" borderId="45" xfId="0" applyFont="1" applyFill="1" applyBorder="1" applyAlignment="1" applyProtection="1">
      <alignment horizontal="center" vertical="center"/>
      <protection locked="0"/>
    </xf>
    <xf numFmtId="0" fontId="134" fillId="12" borderId="46" xfId="0" applyFont="1" applyFill="1" applyBorder="1" applyAlignment="1" applyProtection="1">
      <alignment horizontal="center" vertical="center"/>
      <protection locked="0"/>
    </xf>
    <xf numFmtId="0" fontId="11" fillId="21" borderId="249" xfId="0" applyFont="1" applyFill="1" applyBorder="1" applyAlignment="1">
      <alignment horizontal="left" vertical="center"/>
    </xf>
    <xf numFmtId="0" fontId="11" fillId="21" borderId="0" xfId="0" applyFont="1" applyFill="1" applyBorder="1" applyAlignment="1">
      <alignment horizontal="left" vertical="center"/>
    </xf>
    <xf numFmtId="0" fontId="11" fillId="21" borderId="250" xfId="0" applyFont="1" applyFill="1" applyBorder="1" applyAlignment="1">
      <alignment horizontal="left" vertical="center"/>
    </xf>
    <xf numFmtId="0" fontId="11" fillId="21" borderId="251" xfId="0" applyFont="1" applyFill="1" applyBorder="1" applyAlignment="1">
      <alignment horizontal="left" vertical="center"/>
    </xf>
    <xf numFmtId="0" fontId="11" fillId="21" borderId="252" xfId="0" applyFont="1" applyFill="1" applyBorder="1" applyAlignment="1">
      <alignment horizontal="left" vertical="center"/>
    </xf>
    <xf numFmtId="0" fontId="11" fillId="21" borderId="253" xfId="0" applyFont="1" applyFill="1" applyBorder="1" applyAlignment="1">
      <alignment horizontal="left" vertical="center"/>
    </xf>
    <xf numFmtId="14" fontId="102" fillId="28" borderId="16" xfId="0" applyNumberFormat="1" applyFont="1" applyFill="1" applyBorder="1" applyAlignment="1" applyProtection="1">
      <alignment horizontal="center"/>
      <protection hidden="1"/>
    </xf>
    <xf numFmtId="14" fontId="102" fillId="28" borderId="17" xfId="0" applyNumberFormat="1" applyFont="1" applyFill="1" applyBorder="1" applyAlignment="1" applyProtection="1">
      <alignment horizontal="center"/>
      <protection hidden="1"/>
    </xf>
    <xf numFmtId="14" fontId="102" fillId="28" borderId="18" xfId="0" applyNumberFormat="1" applyFont="1" applyFill="1" applyBorder="1" applyAlignment="1" applyProtection="1">
      <alignment horizontal="center"/>
      <protection hidden="1"/>
    </xf>
    <xf numFmtId="0" fontId="11" fillId="30" borderId="249" xfId="0" applyFont="1" applyFill="1" applyBorder="1" applyAlignment="1">
      <alignment horizontal="center" vertical="center"/>
    </xf>
    <xf numFmtId="0" fontId="11" fillId="30" borderId="0" xfId="0" applyFont="1" applyFill="1" applyBorder="1" applyAlignment="1">
      <alignment horizontal="center" vertical="center"/>
    </xf>
    <xf numFmtId="0" fontId="11" fillId="10" borderId="0" xfId="0" applyFont="1" applyFill="1" applyBorder="1" applyAlignment="1">
      <alignment horizontal="center" vertical="center"/>
    </xf>
    <xf numFmtId="0" fontId="11" fillId="27" borderId="0" xfId="0" applyFont="1" applyFill="1" applyBorder="1" applyAlignment="1">
      <alignment horizontal="center" vertical="center"/>
    </xf>
    <xf numFmtId="0" fontId="11" fillId="27" borderId="250" xfId="0" applyFont="1" applyFill="1" applyBorder="1" applyAlignment="1">
      <alignment horizontal="center" vertical="center"/>
    </xf>
    <xf numFmtId="0" fontId="2" fillId="30" borderId="249" xfId="0" applyFont="1" applyFill="1" applyBorder="1" applyAlignment="1">
      <alignment horizontal="center" vertical="center"/>
    </xf>
    <xf numFmtId="0" fontId="2" fillId="30" borderId="0" xfId="0" applyFont="1" applyFill="1" applyBorder="1" applyAlignment="1">
      <alignment horizontal="center" vertical="center"/>
    </xf>
    <xf numFmtId="0" fontId="126" fillId="30" borderId="249" xfId="0" applyFont="1" applyFill="1" applyBorder="1" applyAlignment="1" applyProtection="1">
      <alignment horizontal="center" vertical="center"/>
      <protection hidden="1"/>
    </xf>
    <xf numFmtId="0" fontId="126" fillId="30" borderId="0" xfId="0" applyFont="1" applyFill="1" applyBorder="1" applyAlignment="1" applyProtection="1">
      <alignment horizontal="center" vertical="center"/>
      <protection hidden="1"/>
    </xf>
    <xf numFmtId="0" fontId="259" fillId="33" borderId="247" xfId="0" applyFont="1" applyFill="1" applyBorder="1" applyAlignment="1">
      <alignment horizontal="center" vertical="center"/>
    </xf>
    <xf numFmtId="0" fontId="259" fillId="33" borderId="0" xfId="0" applyFont="1" applyFill="1" applyBorder="1" applyAlignment="1">
      <alignment horizontal="center" vertical="center"/>
    </xf>
    <xf numFmtId="0" fontId="99" fillId="0" borderId="195" xfId="0" applyFont="1" applyFill="1" applyBorder="1" applyAlignment="1" applyProtection="1">
      <alignment horizontal="center" vertical="center" wrapText="1"/>
      <protection hidden="1"/>
    </xf>
    <xf numFmtId="0" fontId="99" fillId="0" borderId="219" xfId="0" applyFont="1" applyFill="1" applyBorder="1" applyAlignment="1" applyProtection="1">
      <alignment horizontal="center" vertical="center" wrapText="1"/>
      <protection hidden="1"/>
    </xf>
    <xf numFmtId="0" fontId="248" fillId="0" borderId="0" xfId="0" applyFont="1" applyAlignment="1" applyProtection="1">
      <alignment horizontal="left" vertical="center"/>
      <protection hidden="1"/>
    </xf>
    <xf numFmtId="0" fontId="236" fillId="0" borderId="0" xfId="0" applyFont="1" applyBorder="1" applyAlignment="1">
      <alignment horizontal="center" vertical="center"/>
    </xf>
    <xf numFmtId="0" fontId="247" fillId="0" borderId="0" xfId="0" applyFont="1" applyAlignment="1">
      <alignment horizontal="center"/>
    </xf>
    <xf numFmtId="0" fontId="0" fillId="0" borderId="0" xfId="0" applyAlignment="1">
      <alignment horizontal="center" vertical="center"/>
    </xf>
    <xf numFmtId="1" fontId="246" fillId="7" borderId="195" xfId="0" applyNumberFormat="1" applyFont="1" applyFill="1" applyBorder="1" applyAlignment="1" applyProtection="1">
      <alignment horizontal="center" vertical="center"/>
      <protection hidden="1"/>
    </xf>
    <xf numFmtId="1" fontId="246" fillId="7" borderId="215" xfId="0" applyNumberFormat="1" applyFont="1" applyFill="1" applyBorder="1" applyAlignment="1" applyProtection="1">
      <alignment horizontal="center" vertical="center"/>
      <protection hidden="1"/>
    </xf>
    <xf numFmtId="0" fontId="100" fillId="0" borderId="9" xfId="0" applyFont="1" applyFill="1" applyBorder="1" applyAlignment="1" applyProtection="1">
      <alignment horizontal="center" vertical="center"/>
      <protection hidden="1"/>
    </xf>
    <xf numFmtId="0" fontId="100" fillId="0" borderId="231" xfId="0" applyFont="1" applyFill="1" applyBorder="1" applyAlignment="1" applyProtection="1">
      <alignment horizontal="center" vertical="center"/>
      <protection hidden="1"/>
    </xf>
    <xf numFmtId="0" fontId="100" fillId="0" borderId="146" xfId="0" applyFont="1" applyFill="1" applyBorder="1" applyAlignment="1" applyProtection="1">
      <alignment horizontal="center" vertical="center"/>
      <protection hidden="1"/>
    </xf>
    <xf numFmtId="0" fontId="100" fillId="0" borderId="212" xfId="0" applyFont="1" applyFill="1" applyBorder="1" applyAlignment="1" applyProtection="1">
      <alignment horizontal="center" vertical="center"/>
      <protection hidden="1"/>
    </xf>
    <xf numFmtId="0" fontId="100" fillId="0" borderId="229" xfId="0" applyFont="1" applyFill="1" applyBorder="1" applyAlignment="1" applyProtection="1">
      <alignment horizontal="center" vertical="center"/>
      <protection hidden="1"/>
    </xf>
    <xf numFmtId="0" fontId="100" fillId="0" borderId="230" xfId="0" applyFont="1" applyFill="1" applyBorder="1" applyAlignment="1" applyProtection="1">
      <alignment horizontal="center" vertical="center"/>
      <protection hidden="1"/>
    </xf>
    <xf numFmtId="0" fontId="100" fillId="0" borderId="195" xfId="0" applyFont="1" applyFill="1" applyBorder="1" applyAlignment="1" applyProtection="1">
      <alignment horizontal="center" vertical="center" wrapText="1"/>
      <protection hidden="1"/>
    </xf>
    <xf numFmtId="0" fontId="100" fillId="0" borderId="228" xfId="0" applyFont="1" applyFill="1" applyBorder="1" applyAlignment="1" applyProtection="1">
      <alignment horizontal="center" vertical="center" wrapText="1"/>
      <protection hidden="1"/>
    </xf>
    <xf numFmtId="0" fontId="100" fillId="0" borderId="215" xfId="0" applyFont="1" applyFill="1" applyBorder="1" applyAlignment="1" applyProtection="1">
      <alignment horizontal="center" vertical="center" wrapText="1"/>
      <protection hidden="1"/>
    </xf>
    <xf numFmtId="0" fontId="235" fillId="0" borderId="220" xfId="0" applyFont="1" applyFill="1" applyBorder="1" applyAlignment="1" applyProtection="1">
      <alignment horizontal="center" vertical="center" wrapText="1"/>
      <protection hidden="1"/>
    </xf>
    <xf numFmtId="0" fontId="235" fillId="0" borderId="225" xfId="0" applyFont="1" applyFill="1" applyBorder="1" applyAlignment="1" applyProtection="1">
      <alignment horizontal="center" vertical="center" wrapText="1"/>
      <protection hidden="1"/>
    </xf>
    <xf numFmtId="0" fontId="235" fillId="0" borderId="226" xfId="0" applyFont="1" applyFill="1" applyBorder="1" applyAlignment="1" applyProtection="1">
      <alignment horizontal="center" vertical="center" wrapText="1"/>
      <protection hidden="1"/>
    </xf>
    <xf numFmtId="0" fontId="103" fillId="0" borderId="124" xfId="0" applyFont="1" applyFill="1" applyBorder="1" applyAlignment="1" applyProtection="1">
      <alignment horizontal="center" vertical="center" wrapText="1"/>
      <protection hidden="1"/>
    </xf>
    <xf numFmtId="0" fontId="103" fillId="0" borderId="227" xfId="0" applyFont="1" applyFill="1" applyBorder="1" applyAlignment="1" applyProtection="1">
      <alignment horizontal="center" vertical="center" wrapText="1"/>
      <protection hidden="1"/>
    </xf>
    <xf numFmtId="0" fontId="103" fillId="0" borderId="211" xfId="0" applyFont="1" applyFill="1" applyBorder="1" applyAlignment="1" applyProtection="1">
      <alignment horizontal="center" vertical="center" wrapText="1"/>
      <protection hidden="1"/>
    </xf>
    <xf numFmtId="0" fontId="55" fillId="0" borderId="124" xfId="0" applyFont="1" applyFill="1" applyBorder="1" applyAlignment="1" applyProtection="1">
      <alignment horizontal="center" vertical="center" wrapText="1"/>
      <protection hidden="1"/>
    </xf>
    <xf numFmtId="0" fontId="55" fillId="0" borderId="227" xfId="0" applyFont="1" applyFill="1" applyBorder="1" applyAlignment="1" applyProtection="1">
      <alignment horizontal="center" vertical="center" wrapText="1"/>
      <protection hidden="1"/>
    </xf>
    <xf numFmtId="0" fontId="55" fillId="0" borderId="211" xfId="0" applyFont="1" applyFill="1" applyBorder="1" applyAlignment="1" applyProtection="1">
      <alignment horizontal="center" vertical="center" wrapText="1"/>
      <protection hidden="1"/>
    </xf>
    <xf numFmtId="0" fontId="99" fillId="0" borderId="215" xfId="0" applyFont="1" applyFill="1" applyBorder="1" applyAlignment="1" applyProtection="1">
      <alignment horizontal="center" vertical="center" wrapText="1"/>
      <protection hidden="1"/>
    </xf>
    <xf numFmtId="0" fontId="99" fillId="0" borderId="220" xfId="0" applyFont="1" applyFill="1" applyBorder="1" applyAlignment="1" applyProtection="1">
      <alignment horizontal="center" vertical="center" wrapText="1"/>
      <protection hidden="1"/>
    </xf>
    <xf numFmtId="0" fontId="99" fillId="0" borderId="221" xfId="0" applyFont="1" applyFill="1" applyBorder="1" applyAlignment="1" applyProtection="1">
      <alignment horizontal="center" vertical="center" wrapText="1"/>
      <protection hidden="1"/>
    </xf>
    <xf numFmtId="0" fontId="100" fillId="0" borderId="212" xfId="0" applyFont="1" applyFill="1" applyBorder="1" applyAlignment="1" applyProtection="1">
      <alignment horizontal="center" vertical="center" wrapText="1"/>
      <protection hidden="1"/>
    </xf>
    <xf numFmtId="0" fontId="100" fillId="0" borderId="213" xfId="0" applyFont="1" applyFill="1" applyBorder="1" applyAlignment="1" applyProtection="1">
      <alignment horizontal="center" vertical="center" wrapText="1"/>
      <protection hidden="1"/>
    </xf>
    <xf numFmtId="0" fontId="100" fillId="0" borderId="214" xfId="0" applyFont="1" applyFill="1" applyBorder="1" applyAlignment="1" applyProtection="1">
      <alignment horizontal="center" vertical="center" wrapText="1"/>
      <protection hidden="1"/>
    </xf>
    <xf numFmtId="0" fontId="100" fillId="0" borderId="222" xfId="0" applyFont="1" applyFill="1" applyBorder="1" applyAlignment="1" applyProtection="1">
      <alignment horizontal="center" vertical="center" wrapText="1"/>
      <protection hidden="1"/>
    </xf>
    <xf numFmtId="0" fontId="100" fillId="0" borderId="29" xfId="0" applyFont="1" applyFill="1" applyBorder="1" applyAlignment="1" applyProtection="1">
      <alignment horizontal="center" vertical="center" wrapText="1"/>
      <protection hidden="1"/>
    </xf>
    <xf numFmtId="0" fontId="100" fillId="0" borderId="223" xfId="0" applyFont="1" applyFill="1" applyBorder="1" applyAlignment="1" applyProtection="1">
      <alignment horizontal="center" vertical="center" wrapText="1"/>
      <protection hidden="1"/>
    </xf>
    <xf numFmtId="0" fontId="100" fillId="0" borderId="224" xfId="0" applyFont="1" applyFill="1" applyBorder="1" applyAlignment="1" applyProtection="1">
      <alignment horizontal="center" vertical="center" wrapText="1"/>
      <protection hidden="1"/>
    </xf>
    <xf numFmtId="0" fontId="100" fillId="0" borderId="225" xfId="0" applyFont="1" applyFill="1" applyBorder="1" applyAlignment="1" applyProtection="1">
      <alignment horizontal="center" vertical="center" wrapText="1"/>
      <protection hidden="1"/>
    </xf>
    <xf numFmtId="0" fontId="100" fillId="0" borderId="226" xfId="0" applyFont="1" applyFill="1" applyBorder="1" applyAlignment="1" applyProtection="1">
      <alignment horizontal="center" vertical="center" wrapText="1"/>
      <protection hidden="1"/>
    </xf>
    <xf numFmtId="0" fontId="100" fillId="0" borderId="224" xfId="0" applyFont="1" applyFill="1" applyBorder="1" applyAlignment="1" applyProtection="1">
      <alignment horizontal="center" vertical="center"/>
      <protection hidden="1"/>
    </xf>
    <xf numFmtId="0" fontId="100" fillId="0" borderId="225" xfId="0" applyFont="1" applyFill="1" applyBorder="1" applyAlignment="1" applyProtection="1">
      <alignment horizontal="center" vertical="center"/>
      <protection hidden="1"/>
    </xf>
    <xf numFmtId="0" fontId="100" fillId="0" borderId="226" xfId="0" applyFont="1" applyFill="1" applyBorder="1" applyAlignment="1" applyProtection="1">
      <alignment horizontal="center" vertical="center"/>
      <protection hidden="1"/>
    </xf>
    <xf numFmtId="0" fontId="100" fillId="0" borderId="37" xfId="0" applyFont="1" applyFill="1" applyBorder="1" applyAlignment="1" applyProtection="1">
      <alignment horizontal="center" vertical="center" wrapText="1"/>
      <protection hidden="1"/>
    </xf>
    <xf numFmtId="0" fontId="100" fillId="0" borderId="213" xfId="0" applyFont="1" applyFill="1" applyBorder="1" applyAlignment="1" applyProtection="1">
      <alignment horizontal="center" vertical="center"/>
      <protection hidden="1"/>
    </xf>
    <xf numFmtId="0" fontId="100" fillId="0" borderId="214" xfId="0" applyFont="1" applyFill="1" applyBorder="1" applyAlignment="1" applyProtection="1">
      <alignment horizontal="center" vertical="center"/>
      <protection hidden="1"/>
    </xf>
    <xf numFmtId="0" fontId="100" fillId="0" borderId="0" xfId="0" applyFont="1" applyFill="1" applyBorder="1" applyAlignment="1" applyProtection="1">
      <alignment horizontal="center" vertical="center" wrapText="1"/>
      <protection hidden="1"/>
    </xf>
    <xf numFmtId="0" fontId="100" fillId="0" borderId="217" xfId="0" applyFont="1" applyFill="1" applyBorder="1" applyAlignment="1" applyProtection="1">
      <alignment horizontal="center" vertical="center" wrapText="1"/>
      <protection hidden="1"/>
    </xf>
    <xf numFmtId="0" fontId="100" fillId="0" borderId="124" xfId="0" applyFont="1" applyFill="1" applyBorder="1" applyAlignment="1" applyProtection="1">
      <alignment horizontal="center" vertical="center"/>
      <protection hidden="1"/>
    </xf>
    <xf numFmtId="0" fontId="0" fillId="0" borderId="37" xfId="0" applyBorder="1" applyAlignment="1">
      <alignment horizontal="center" vertical="center"/>
    </xf>
    <xf numFmtId="0" fontId="235" fillId="0" borderId="216" xfId="0" applyFont="1" applyFill="1" applyBorder="1" applyAlignment="1" applyProtection="1">
      <alignment horizontal="center" vertical="center" wrapText="1"/>
      <protection hidden="1"/>
    </xf>
    <xf numFmtId="0" fontId="235" fillId="0" borderId="213" xfId="0" applyFont="1" applyFill="1" applyBorder="1" applyAlignment="1" applyProtection="1">
      <alignment horizontal="center" vertical="center" wrapText="1"/>
      <protection hidden="1"/>
    </xf>
    <xf numFmtId="0" fontId="235" fillId="0" borderId="214" xfId="0" applyFont="1" applyFill="1" applyBorder="1" applyAlignment="1" applyProtection="1">
      <alignment horizontal="center" vertical="center" wrapText="1"/>
      <protection hidden="1"/>
    </xf>
    <xf numFmtId="0" fontId="0" fillId="0" borderId="232" xfId="0" applyFont="1" applyBorder="1" applyAlignment="1">
      <alignment horizontal="center" vertical="center" wrapText="1"/>
    </xf>
    <xf numFmtId="0" fontId="0" fillId="0" borderId="233" xfId="0" applyFont="1" applyBorder="1" applyAlignment="1">
      <alignment horizontal="center" vertical="center" wrapText="1"/>
    </xf>
    <xf numFmtId="0" fontId="0" fillId="0" borderId="202" xfId="0" applyFont="1" applyBorder="1" applyAlignment="1">
      <alignment horizontal="center" vertical="center" wrapText="1"/>
    </xf>
    <xf numFmtId="0" fontId="0" fillId="0" borderId="234" xfId="0" applyFont="1" applyBorder="1" applyAlignment="1">
      <alignment horizontal="center" vertical="center" wrapText="1"/>
    </xf>
    <xf numFmtId="0" fontId="0" fillId="0" borderId="37" xfId="0" applyFont="1" applyBorder="1" applyAlignment="1">
      <alignment horizontal="center" vertical="center"/>
    </xf>
    <xf numFmtId="0" fontId="54" fillId="0" borderId="7" xfId="0" applyFont="1" applyFill="1" applyBorder="1" applyAlignment="1" applyProtection="1">
      <alignment horizontal="center" vertical="center"/>
      <protection hidden="1"/>
    </xf>
    <xf numFmtId="0" fontId="54" fillId="0" borderId="124" xfId="0" applyFont="1" applyFill="1" applyBorder="1" applyAlignment="1" applyProtection="1">
      <alignment horizontal="center" vertical="center"/>
      <protection hidden="1"/>
    </xf>
    <xf numFmtId="0" fontId="54" fillId="0" borderId="212" xfId="0" applyFont="1" applyFill="1" applyBorder="1" applyAlignment="1" applyProtection="1">
      <alignment horizontal="center" vertical="center"/>
      <protection hidden="1"/>
    </xf>
    <xf numFmtId="0" fontId="54" fillId="0" borderId="37" xfId="0" applyFont="1" applyFill="1" applyBorder="1" applyAlignment="1" applyProtection="1">
      <alignment horizontal="center" vertical="center" wrapText="1"/>
      <protection hidden="1"/>
    </xf>
    <xf numFmtId="2" fontId="0" fillId="0" borderId="37" xfId="0" applyNumberFormat="1" applyBorder="1" applyAlignment="1">
      <alignment horizontal="center" vertical="center"/>
    </xf>
    <xf numFmtId="2" fontId="11" fillId="7" borderId="124" xfId="0" applyNumberFormat="1" applyFont="1" applyFill="1" applyBorder="1" applyAlignment="1" applyProtection="1">
      <alignment horizontal="center" vertical="center" textRotation="90"/>
      <protection hidden="1"/>
    </xf>
    <xf numFmtId="2" fontId="11" fillId="7" borderId="211" xfId="0" applyNumberFormat="1" applyFont="1" applyFill="1" applyBorder="1" applyAlignment="1" applyProtection="1">
      <alignment horizontal="center" vertical="center" textRotation="90"/>
      <protection hidden="1"/>
    </xf>
    <xf numFmtId="1" fontId="11" fillId="7" borderId="124" xfId="0" applyNumberFormat="1" applyFont="1" applyFill="1" applyBorder="1" applyAlignment="1" applyProtection="1">
      <alignment horizontal="center" vertical="center" textRotation="90"/>
      <protection hidden="1"/>
    </xf>
    <xf numFmtId="1" fontId="11" fillId="7" borderId="211" xfId="0" applyNumberFormat="1" applyFont="1" applyFill="1" applyBorder="1" applyAlignment="1" applyProtection="1">
      <alignment horizontal="center" vertical="center" textRotation="90"/>
      <protection hidden="1"/>
    </xf>
    <xf numFmtId="1" fontId="0" fillId="0" borderId="37" xfId="0" applyNumberFormat="1" applyBorder="1" applyAlignment="1">
      <alignment horizontal="center" vertical="center"/>
    </xf>
    <xf numFmtId="0" fontId="224" fillId="0" borderId="0" xfId="0" applyFont="1" applyAlignment="1" applyProtection="1">
      <alignment horizontal="left" vertical="center"/>
      <protection hidden="1"/>
    </xf>
    <xf numFmtId="0" fontId="0" fillId="0" borderId="0" xfId="0" applyFont="1" applyAlignment="1" applyProtection="1">
      <alignment horizontal="center" vertical="center"/>
      <protection hidden="1"/>
    </xf>
    <xf numFmtId="2" fontId="57" fillId="0" borderId="6" xfId="0" applyNumberFormat="1" applyFont="1" applyBorder="1" applyAlignment="1" applyProtection="1">
      <alignment horizontal="center" vertical="center"/>
      <protection hidden="1"/>
    </xf>
    <xf numFmtId="0" fontId="57" fillId="0" borderId="6" xfId="0" applyFont="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247" fillId="0" borderId="0" xfId="0" applyFont="1" applyAlignment="1" applyProtection="1">
      <alignment horizontal="center"/>
      <protection hidden="1"/>
    </xf>
    <xf numFmtId="0" fontId="2" fillId="0" borderId="0" xfId="0" applyFont="1" applyAlignment="1" applyProtection="1">
      <alignment horizontal="center"/>
      <protection hidden="1"/>
    </xf>
    <xf numFmtId="167" fontId="2" fillId="0" borderId="6" xfId="0" applyNumberFormat="1" applyFont="1" applyBorder="1" applyAlignment="1" applyProtection="1">
      <alignment horizontal="center"/>
      <protection hidden="1"/>
    </xf>
    <xf numFmtId="167" fontId="11" fillId="0" borderId="6" xfId="0" applyNumberFormat="1"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258" fillId="0" borderId="0" xfId="0" applyFont="1" applyAlignment="1" applyProtection="1">
      <alignment horizontal="center" vertical="center"/>
      <protection hidden="1"/>
    </xf>
    <xf numFmtId="0" fontId="144" fillId="0" borderId="18" xfId="0" applyFont="1" applyBorder="1" applyAlignment="1" applyProtection="1">
      <alignment horizontal="center" vertical="center" wrapText="1"/>
      <protection hidden="1"/>
    </xf>
    <xf numFmtId="0" fontId="144" fillId="0" borderId="6" xfId="0" applyFont="1" applyBorder="1" applyAlignment="1" applyProtection="1">
      <alignment horizontal="center" vertical="center" wrapText="1"/>
      <protection hidden="1"/>
    </xf>
    <xf numFmtId="0" fontId="144" fillId="0" borderId="12" xfId="0" applyFont="1" applyBorder="1" applyAlignment="1" applyProtection="1">
      <alignment horizontal="center" vertical="center"/>
      <protection hidden="1"/>
    </xf>
    <xf numFmtId="0" fontId="144" fillId="0" borderId="13" xfId="0" applyFont="1" applyBorder="1" applyAlignment="1" applyProtection="1">
      <alignment horizontal="center" vertical="center"/>
      <protection hidden="1"/>
    </xf>
    <xf numFmtId="0" fontId="57" fillId="0" borderId="6" xfId="0" applyFont="1" applyBorder="1" applyAlignment="1" applyProtection="1">
      <alignment horizontal="center" vertical="center"/>
      <protection locked="0"/>
    </xf>
    <xf numFmtId="1" fontId="11" fillId="0" borderId="6" xfId="0" applyNumberFormat="1" applyFont="1" applyBorder="1" applyAlignment="1" applyProtection="1">
      <alignment horizontal="center" vertical="center"/>
      <protection hidden="1"/>
    </xf>
    <xf numFmtId="1" fontId="57" fillId="0" borderId="16" xfId="0" applyNumberFormat="1" applyFont="1" applyBorder="1" applyAlignment="1" applyProtection="1">
      <alignment horizontal="center" vertical="center"/>
      <protection hidden="1"/>
    </xf>
    <xf numFmtId="1" fontId="57" fillId="0" borderId="18" xfId="0" applyNumberFormat="1" applyFont="1" applyBorder="1" applyAlignment="1" applyProtection="1">
      <alignment horizontal="center" vertical="center"/>
      <protection hidden="1"/>
    </xf>
    <xf numFmtId="0" fontId="57" fillId="0" borderId="0" xfId="0" applyFont="1" applyAlignment="1" applyProtection="1">
      <alignment horizontal="center" vertical="center"/>
      <protection hidden="1"/>
    </xf>
    <xf numFmtId="0" fontId="263" fillId="0" borderId="0" xfId="0" applyFont="1" applyAlignment="1" applyProtection="1">
      <alignment horizontal="center" vertical="center"/>
      <protection hidden="1"/>
    </xf>
    <xf numFmtId="0" fontId="236" fillId="0" borderId="0" xfId="0" applyFont="1" applyAlignment="1" applyProtection="1">
      <alignment horizontal="center" vertical="center"/>
      <protection hidden="1"/>
    </xf>
    <xf numFmtId="0" fontId="2" fillId="0" borderId="49" xfId="0" applyFont="1" applyBorder="1" applyAlignment="1" applyProtection="1">
      <alignment horizontal="right" vertical="center"/>
      <protection hidden="1"/>
    </xf>
    <xf numFmtId="0" fontId="2" fillId="0" borderId="17" xfId="0" applyFont="1" applyBorder="1" applyAlignment="1" applyProtection="1">
      <alignment horizontal="right" vertical="center"/>
      <protection hidden="1"/>
    </xf>
    <xf numFmtId="2" fontId="62" fillId="0" borderId="6" xfId="0" applyNumberFormat="1" applyFont="1" applyBorder="1" applyAlignment="1" applyProtection="1">
      <alignment horizontal="center" vertical="center"/>
      <protection hidden="1"/>
    </xf>
    <xf numFmtId="0" fontId="0" fillId="0" borderId="40" xfId="0" applyFont="1" applyBorder="1" applyAlignment="1" applyProtection="1">
      <alignment horizontal="center"/>
      <protection hidden="1"/>
    </xf>
    <xf numFmtId="0" fontId="141" fillId="0" borderId="6" xfId="0" applyFont="1" applyBorder="1" applyAlignment="1" applyProtection="1">
      <alignment horizontal="center" vertical="center"/>
      <protection hidden="1"/>
    </xf>
    <xf numFmtId="1" fontId="57" fillId="0" borderId="6" xfId="0" applyNumberFormat="1" applyFont="1" applyBorder="1" applyAlignment="1" applyProtection="1">
      <alignment horizontal="center" vertical="center"/>
      <protection hidden="1"/>
    </xf>
    <xf numFmtId="0" fontId="140" fillId="0" borderId="16" xfId="0" applyFont="1" applyBorder="1" applyAlignment="1" applyProtection="1">
      <alignment horizontal="center" vertical="center"/>
      <protection hidden="1"/>
    </xf>
    <xf numFmtId="0" fontId="140" fillId="0" borderId="50" xfId="0" applyFont="1" applyBorder="1" applyAlignment="1" applyProtection="1">
      <alignment horizontal="center" vertical="center"/>
      <protection hidden="1"/>
    </xf>
    <xf numFmtId="2" fontId="57" fillId="0" borderId="16" xfId="0" applyNumberFormat="1" applyFont="1" applyBorder="1" applyAlignment="1" applyProtection="1">
      <alignment horizontal="center" vertical="center"/>
      <protection hidden="1"/>
    </xf>
    <xf numFmtId="2" fontId="57" fillId="0" borderId="50" xfId="0" applyNumberFormat="1" applyFont="1" applyBorder="1" applyAlignment="1" applyProtection="1">
      <alignment horizontal="center" vertical="center"/>
      <protection hidden="1"/>
    </xf>
    <xf numFmtId="0" fontId="8" fillId="0" borderId="17" xfId="0" applyFont="1" applyBorder="1" applyAlignment="1" applyProtection="1">
      <alignment horizontal="center"/>
      <protection hidden="1"/>
    </xf>
    <xf numFmtId="0" fontId="8" fillId="0" borderId="61" xfId="0" applyFont="1" applyBorder="1" applyAlignment="1" applyProtection="1">
      <alignment horizontal="center" vertical="center"/>
      <protection hidden="1"/>
    </xf>
    <xf numFmtId="0" fontId="8" fillId="0" borderId="35" xfId="0" applyFont="1" applyBorder="1" applyAlignment="1" applyProtection="1">
      <alignment horizontal="center" vertical="center"/>
      <protection hidden="1"/>
    </xf>
    <xf numFmtId="0" fontId="8" fillId="0" borderId="64" xfId="0" applyFont="1" applyBorder="1" applyAlignment="1" applyProtection="1">
      <alignment horizontal="center" vertical="center"/>
      <protection hidden="1"/>
    </xf>
    <xf numFmtId="0" fontId="6" fillId="0" borderId="61" xfId="0" applyFont="1" applyBorder="1" applyAlignment="1" applyProtection="1">
      <alignment horizontal="center" vertical="center"/>
      <protection hidden="1"/>
    </xf>
    <xf numFmtId="0" fontId="6" fillId="0" borderId="35" xfId="0" applyFont="1" applyBorder="1" applyAlignment="1" applyProtection="1">
      <alignment horizontal="center" vertical="center"/>
      <protection hidden="1"/>
    </xf>
    <xf numFmtId="0" fontId="6" fillId="0" borderId="64" xfId="0" applyFont="1" applyBorder="1" applyAlignment="1" applyProtection="1">
      <alignment horizontal="center" vertical="center"/>
      <protection hidden="1"/>
    </xf>
    <xf numFmtId="0" fontId="156" fillId="0" borderId="47" xfId="0" applyFont="1" applyBorder="1" applyAlignment="1" applyProtection="1">
      <alignment horizontal="center" vertical="center"/>
      <protection hidden="1"/>
    </xf>
    <xf numFmtId="0" fontId="156" fillId="0" borderId="6" xfId="0" applyFont="1" applyBorder="1" applyAlignment="1" applyProtection="1">
      <alignment horizontal="center" vertical="center"/>
      <protection hidden="1"/>
    </xf>
    <xf numFmtId="0" fontId="156" fillId="0" borderId="48" xfId="0" applyFont="1" applyBorder="1" applyAlignment="1" applyProtection="1">
      <alignment horizontal="center" vertical="center"/>
      <protection hidden="1"/>
    </xf>
    <xf numFmtId="0" fontId="8" fillId="0" borderId="6" xfId="0" applyFont="1" applyBorder="1" applyAlignment="1" applyProtection="1">
      <alignment horizontal="center" vertical="center"/>
      <protection hidden="1"/>
    </xf>
    <xf numFmtId="0" fontId="73" fillId="0" borderId="53" xfId="0" applyFont="1" applyBorder="1" applyAlignment="1" applyProtection="1">
      <alignment horizontal="center" vertical="center"/>
      <protection hidden="1"/>
    </xf>
    <xf numFmtId="0" fontId="73" fillId="0" borderId="54" xfId="0" applyFont="1" applyBorder="1" applyAlignment="1" applyProtection="1">
      <alignment horizontal="center" vertical="center"/>
      <protection hidden="1"/>
    </xf>
    <xf numFmtId="0" fontId="158" fillId="0" borderId="39" xfId="0" applyFont="1" applyBorder="1" applyAlignment="1" applyProtection="1">
      <alignment horizontal="center" vertical="center" wrapText="1"/>
      <protection hidden="1"/>
    </xf>
    <xf numFmtId="0" fontId="158" fillId="0" borderId="40" xfId="0" applyFont="1" applyBorder="1" applyAlignment="1" applyProtection="1">
      <alignment horizontal="center" vertical="center" wrapText="1"/>
      <protection hidden="1"/>
    </xf>
    <xf numFmtId="0" fontId="158" fillId="0" borderId="41" xfId="0" applyFont="1" applyBorder="1" applyAlignment="1" applyProtection="1">
      <alignment horizontal="center" vertical="center" wrapText="1"/>
      <protection hidden="1"/>
    </xf>
    <xf numFmtId="0" fontId="158" fillId="0" borderId="42" xfId="0" applyFont="1" applyBorder="1" applyAlignment="1" applyProtection="1">
      <alignment horizontal="center" vertical="center" wrapText="1"/>
      <protection hidden="1"/>
    </xf>
    <xf numFmtId="0" fontId="158" fillId="0" borderId="0" xfId="0" applyFont="1" applyBorder="1" applyAlignment="1" applyProtection="1">
      <alignment horizontal="center" vertical="center" wrapText="1"/>
      <protection hidden="1"/>
    </xf>
    <xf numFmtId="0" fontId="158" fillId="0" borderId="43" xfId="0" applyFont="1" applyBorder="1" applyAlignment="1" applyProtection="1">
      <alignment horizontal="center" vertical="center" wrapText="1"/>
      <protection hidden="1"/>
    </xf>
    <xf numFmtId="0" fontId="158" fillId="0" borderId="44" xfId="0" applyFont="1" applyBorder="1" applyAlignment="1" applyProtection="1">
      <alignment horizontal="center" vertical="center" wrapText="1"/>
      <protection hidden="1"/>
    </xf>
    <xf numFmtId="0" fontId="158" fillId="0" borderId="45" xfId="0" applyFont="1" applyBorder="1" applyAlignment="1" applyProtection="1">
      <alignment horizontal="center" vertical="center" wrapText="1"/>
      <protection hidden="1"/>
    </xf>
    <xf numFmtId="0" fontId="158" fillId="0" borderId="46" xfId="0" applyFont="1" applyBorder="1" applyAlignment="1" applyProtection="1">
      <alignment horizontal="center" vertical="center" wrapText="1"/>
      <protection hidden="1"/>
    </xf>
    <xf numFmtId="0" fontId="145" fillId="0" borderId="66" xfId="0" applyFont="1" applyBorder="1" applyAlignment="1" applyProtection="1">
      <alignment horizontal="center" vertical="center"/>
      <protection hidden="1"/>
    </xf>
    <xf numFmtId="0" fontId="145" fillId="0" borderId="67" xfId="0" applyFont="1" applyBorder="1" applyAlignment="1" applyProtection="1">
      <alignment horizontal="center" vertical="center"/>
      <protection hidden="1"/>
    </xf>
    <xf numFmtId="0" fontId="145" fillId="0" borderId="68" xfId="0" applyFont="1" applyBorder="1" applyAlignment="1" applyProtection="1">
      <alignment horizontal="center" vertical="center"/>
      <protection hidden="1"/>
    </xf>
    <xf numFmtId="0" fontId="145" fillId="0" borderId="74" xfId="0" applyFont="1" applyBorder="1" applyAlignment="1" applyProtection="1">
      <alignment horizontal="center" vertical="center"/>
      <protection hidden="1"/>
    </xf>
    <xf numFmtId="0" fontId="139" fillId="0" borderId="16" xfId="0" applyFont="1" applyBorder="1" applyAlignment="1" applyProtection="1">
      <alignment horizontal="center" vertical="center"/>
      <protection hidden="1"/>
    </xf>
    <xf numFmtId="0" fontId="139" fillId="0" borderId="17" xfId="0" applyFont="1" applyBorder="1" applyAlignment="1" applyProtection="1">
      <alignment horizontal="center" vertical="center"/>
      <protection hidden="1"/>
    </xf>
    <xf numFmtId="0" fontId="139" fillId="0" borderId="50" xfId="0" applyFont="1" applyBorder="1" applyAlignment="1" applyProtection="1">
      <alignment horizontal="center" vertical="center"/>
      <protection hidden="1"/>
    </xf>
    <xf numFmtId="0" fontId="8" fillId="0" borderId="63" xfId="0" applyFont="1" applyBorder="1" applyAlignment="1" applyProtection="1">
      <alignment horizontal="center"/>
      <protection hidden="1"/>
    </xf>
    <xf numFmtId="0" fontId="8" fillId="0" borderId="18" xfId="0" applyFont="1" applyBorder="1" applyAlignment="1" applyProtection="1">
      <alignment horizontal="center"/>
      <protection hidden="1"/>
    </xf>
    <xf numFmtId="0" fontId="8" fillId="0" borderId="16" xfId="0" applyFont="1" applyBorder="1" applyAlignment="1" applyProtection="1">
      <alignment horizontal="center"/>
      <protection hidden="1"/>
    </xf>
    <xf numFmtId="2" fontId="40" fillId="0" borderId="19" xfId="0" applyNumberFormat="1" applyFont="1" applyBorder="1" applyAlignment="1" applyProtection="1">
      <alignment horizontal="center" vertical="center"/>
      <protection hidden="1"/>
    </xf>
    <xf numFmtId="2" fontId="62" fillId="0" borderId="33" xfId="0" applyNumberFormat="1" applyFont="1" applyBorder="1" applyAlignment="1" applyProtection="1">
      <alignment horizontal="center" vertical="center"/>
      <protection hidden="1"/>
    </xf>
    <xf numFmtId="2" fontId="62" fillId="0" borderId="35" xfId="0" applyNumberFormat="1" applyFont="1" applyBorder="1" applyAlignment="1" applyProtection="1">
      <alignment horizontal="center" vertical="center"/>
      <protection hidden="1"/>
    </xf>
    <xf numFmtId="0" fontId="8" fillId="0" borderId="49" xfId="0" applyFont="1" applyBorder="1" applyAlignment="1" applyProtection="1">
      <alignment horizontal="center"/>
      <protection hidden="1"/>
    </xf>
    <xf numFmtId="0" fontId="8" fillId="0" borderId="50" xfId="0" applyFont="1" applyBorder="1" applyAlignment="1" applyProtection="1">
      <alignment horizontal="center"/>
      <protection hidden="1"/>
    </xf>
    <xf numFmtId="2" fontId="11" fillId="0" borderId="19" xfId="0" applyNumberFormat="1" applyFont="1" applyBorder="1" applyAlignment="1" applyProtection="1">
      <alignment horizontal="center" vertical="center"/>
      <protection hidden="1"/>
    </xf>
    <xf numFmtId="0" fontId="11" fillId="0" borderId="19" xfId="0" applyFont="1" applyBorder="1" applyAlignment="1" applyProtection="1">
      <alignment horizontal="center" vertical="center"/>
      <protection hidden="1"/>
    </xf>
    <xf numFmtId="2" fontId="57" fillId="0" borderId="6" xfId="0" applyNumberFormat="1" applyFont="1" applyBorder="1" applyAlignment="1" applyProtection="1">
      <alignment horizontal="right" vertical="center"/>
      <protection hidden="1"/>
    </xf>
    <xf numFmtId="2" fontId="57" fillId="0" borderId="48" xfId="0" applyNumberFormat="1" applyFont="1" applyBorder="1" applyAlignment="1" applyProtection="1">
      <alignment horizontal="right" vertical="center"/>
      <protection hidden="1"/>
    </xf>
    <xf numFmtId="0" fontId="261" fillId="0" borderId="6" xfId="0" applyFont="1" applyBorder="1" applyAlignment="1" applyProtection="1">
      <alignment horizontal="center" vertical="center"/>
      <protection hidden="1"/>
    </xf>
    <xf numFmtId="0" fontId="9" fillId="0" borderId="62"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0" fontId="9" fillId="0" borderId="63" xfId="0" applyFont="1" applyBorder="1" applyAlignment="1" applyProtection="1">
      <alignment horizontal="center" vertical="center"/>
      <protection hidden="1"/>
    </xf>
    <xf numFmtId="2" fontId="57" fillId="0" borderId="16" xfId="0" applyNumberFormat="1" applyFont="1" applyBorder="1" applyAlignment="1" applyProtection="1">
      <alignment horizontal="center"/>
      <protection hidden="1"/>
    </xf>
    <xf numFmtId="2" fontId="57" fillId="0" borderId="18" xfId="0" applyNumberFormat="1" applyFont="1" applyBorder="1" applyAlignment="1" applyProtection="1">
      <alignment horizontal="center"/>
      <protection hidden="1"/>
    </xf>
    <xf numFmtId="0" fontId="260" fillId="0" borderId="16" xfId="0" applyFont="1" applyBorder="1" applyAlignment="1" applyProtection="1">
      <alignment horizontal="center" vertical="center"/>
      <protection hidden="1"/>
    </xf>
    <xf numFmtId="0" fontId="260" fillId="0" borderId="17" xfId="0" applyFont="1" applyBorder="1" applyAlignment="1" applyProtection="1">
      <alignment horizontal="center" vertical="center"/>
      <protection hidden="1"/>
    </xf>
    <xf numFmtId="0" fontId="260" fillId="0" borderId="50" xfId="0" applyFont="1" applyBorder="1" applyAlignment="1" applyProtection="1">
      <alignment horizontal="center" vertical="center"/>
      <protection hidden="1"/>
    </xf>
    <xf numFmtId="0" fontId="136" fillId="0" borderId="16" xfId="0" applyFont="1" applyBorder="1" applyAlignment="1" applyProtection="1">
      <alignment horizontal="center" vertical="center"/>
      <protection hidden="1"/>
    </xf>
    <xf numFmtId="0" fontId="136" fillId="0" borderId="18" xfId="0" applyFont="1" applyBorder="1" applyAlignment="1" applyProtection="1">
      <alignment horizontal="center" vertical="center"/>
      <protection hidden="1"/>
    </xf>
    <xf numFmtId="0" fontId="141" fillId="0" borderId="16" xfId="0" applyFont="1" applyBorder="1" applyAlignment="1" applyProtection="1">
      <alignment horizontal="center" vertical="center"/>
      <protection hidden="1"/>
    </xf>
    <xf numFmtId="0" fontId="141" fillId="0" borderId="17" xfId="0" applyFont="1" applyBorder="1" applyAlignment="1" applyProtection="1">
      <alignment horizontal="center" vertical="center"/>
      <protection hidden="1"/>
    </xf>
    <xf numFmtId="0" fontId="133" fillId="0" borderId="18" xfId="0" applyFont="1" applyBorder="1" applyAlignment="1" applyProtection="1">
      <alignment horizontal="center" vertical="center"/>
      <protection hidden="1"/>
    </xf>
    <xf numFmtId="0" fontId="133" fillId="0" borderId="6" xfId="0" applyFont="1" applyBorder="1" applyAlignment="1" applyProtection="1">
      <alignment horizontal="center" vertical="center"/>
      <protection hidden="1"/>
    </xf>
    <xf numFmtId="0" fontId="6" fillId="0" borderId="52" xfId="0" applyFont="1" applyBorder="1" applyAlignment="1" applyProtection="1">
      <alignment horizontal="center"/>
      <protection hidden="1"/>
    </xf>
    <xf numFmtId="0" fontId="6" fillId="0" borderId="53" xfId="0" applyFont="1" applyBorder="1" applyAlignment="1" applyProtection="1">
      <alignment horizontal="center"/>
      <protection hidden="1"/>
    </xf>
    <xf numFmtId="0" fontId="6" fillId="0" borderId="6" xfId="0" applyFont="1" applyBorder="1" applyAlignment="1" applyProtection="1">
      <alignment horizontal="center"/>
      <protection hidden="1"/>
    </xf>
    <xf numFmtId="0" fontId="6" fillId="0" borderId="48" xfId="0" applyFont="1" applyBorder="1" applyAlignment="1" applyProtection="1">
      <alignment horizontal="center"/>
      <protection hidden="1"/>
    </xf>
    <xf numFmtId="0" fontId="133" fillId="0" borderId="17" xfId="0" applyFont="1" applyBorder="1" applyAlignment="1" applyProtection="1">
      <alignment horizontal="center" vertical="center"/>
      <protection hidden="1"/>
    </xf>
    <xf numFmtId="167" fontId="57" fillId="0" borderId="17" xfId="0" applyNumberFormat="1" applyFont="1" applyBorder="1" applyAlignment="1" applyProtection="1">
      <alignment horizontal="center" vertical="center"/>
      <protection hidden="1"/>
    </xf>
    <xf numFmtId="167" fontId="57" fillId="0" borderId="18" xfId="0" applyNumberFormat="1" applyFont="1" applyBorder="1" applyAlignment="1" applyProtection="1">
      <alignment horizontal="center" vertical="center"/>
      <protection hidden="1"/>
    </xf>
    <xf numFmtId="0" fontId="254" fillId="0" borderId="0" xfId="0" applyFont="1" applyBorder="1" applyAlignment="1" applyProtection="1">
      <alignment horizontal="center" vertical="center"/>
      <protection hidden="1"/>
    </xf>
    <xf numFmtId="0" fontId="8" fillId="0" borderId="35" xfId="0" applyFont="1" applyBorder="1" applyAlignment="1" applyProtection="1">
      <alignment horizontal="center"/>
      <protection hidden="1"/>
    </xf>
    <xf numFmtId="1" fontId="32" fillId="0" borderId="6" xfId="0" applyNumberFormat="1" applyFont="1" applyBorder="1" applyAlignment="1" applyProtection="1">
      <alignment horizontal="center" vertical="center"/>
      <protection hidden="1"/>
    </xf>
    <xf numFmtId="1" fontId="32" fillId="0" borderId="48" xfId="0" applyNumberFormat="1" applyFont="1" applyBorder="1" applyAlignment="1" applyProtection="1">
      <alignment horizontal="center" vertical="center"/>
      <protection hidden="1"/>
    </xf>
    <xf numFmtId="0" fontId="122" fillId="7" borderId="0" xfId="0" applyFont="1" applyFill="1" applyBorder="1" applyAlignment="1" applyProtection="1">
      <alignment horizontal="center" vertical="center"/>
      <protection hidden="1"/>
    </xf>
    <xf numFmtId="0" fontId="102" fillId="0" borderId="0" xfId="0" applyFont="1" applyBorder="1" applyAlignment="1" applyProtection="1">
      <alignment horizontal="center" vertical="center"/>
      <protection hidden="1"/>
    </xf>
    <xf numFmtId="0" fontId="138" fillId="0" borderId="57" xfId="0" applyFont="1" applyBorder="1" applyAlignment="1" applyProtection="1">
      <alignment horizontal="center" vertical="center"/>
      <protection hidden="1"/>
    </xf>
    <xf numFmtId="0" fontId="138" fillId="0" borderId="58" xfId="0" applyFont="1" applyBorder="1" applyAlignment="1" applyProtection="1">
      <alignment horizontal="center" vertical="center"/>
      <protection hidden="1"/>
    </xf>
    <xf numFmtId="0" fontId="138" fillId="0" borderId="59" xfId="0" applyFont="1" applyBorder="1" applyAlignment="1" applyProtection="1">
      <alignment horizontal="center" vertical="center"/>
      <protection hidden="1"/>
    </xf>
    <xf numFmtId="49" fontId="56" fillId="0" borderId="47" xfId="0" applyNumberFormat="1" applyFont="1" applyBorder="1" applyAlignment="1" applyProtection="1">
      <alignment horizontal="right" vertical="center"/>
      <protection hidden="1"/>
    </xf>
    <xf numFmtId="49" fontId="56" fillId="0" borderId="6" xfId="0" applyNumberFormat="1" applyFont="1" applyBorder="1" applyAlignment="1" applyProtection="1">
      <alignment horizontal="right" vertical="center"/>
      <protection hidden="1"/>
    </xf>
    <xf numFmtId="164" fontId="224" fillId="0" borderId="17" xfId="0" applyNumberFormat="1" applyFont="1" applyBorder="1" applyAlignment="1" applyProtection="1">
      <alignment horizontal="left" vertical="center"/>
      <protection hidden="1"/>
    </xf>
    <xf numFmtId="164" fontId="224" fillId="0" borderId="50" xfId="0" applyNumberFormat="1" applyFont="1" applyBorder="1" applyAlignment="1" applyProtection="1">
      <alignment horizontal="left" vertical="center"/>
      <protection hidden="1"/>
    </xf>
    <xf numFmtId="0" fontId="142" fillId="0" borderId="16" xfId="0" applyFont="1" applyBorder="1" applyAlignment="1" applyProtection="1">
      <alignment horizontal="center" vertical="center"/>
      <protection hidden="1"/>
    </xf>
    <xf numFmtId="0" fontId="142" fillId="0" borderId="18" xfId="0" applyFont="1" applyBorder="1" applyAlignment="1" applyProtection="1">
      <alignment horizontal="center" vertical="center"/>
      <protection hidden="1"/>
    </xf>
    <xf numFmtId="0" fontId="73" fillId="0" borderId="55" xfId="0" applyFont="1" applyBorder="1" applyAlignment="1" applyProtection="1">
      <alignment horizontal="center" vertical="center"/>
      <protection hidden="1"/>
    </xf>
    <xf numFmtId="0" fontId="73" fillId="0" borderId="56" xfId="0" applyFont="1" applyBorder="1" applyAlignment="1" applyProtection="1">
      <alignment horizontal="center" vertical="center"/>
      <protection hidden="1"/>
    </xf>
    <xf numFmtId="2" fontId="62" fillId="0" borderId="16" xfId="0" applyNumberFormat="1" applyFont="1" applyBorder="1" applyAlignment="1" applyProtection="1">
      <alignment horizontal="right" vertical="center"/>
      <protection hidden="1"/>
    </xf>
    <xf numFmtId="2" fontId="62" fillId="0" borderId="50" xfId="0" applyNumberFormat="1" applyFont="1" applyBorder="1" applyAlignment="1" applyProtection="1">
      <alignment horizontal="right" vertical="center"/>
      <protection hidden="1"/>
    </xf>
    <xf numFmtId="2" fontId="57" fillId="0" borderId="18" xfId="0" applyNumberFormat="1" applyFont="1" applyBorder="1" applyAlignment="1" applyProtection="1">
      <alignment horizontal="center" vertical="center"/>
      <protection hidden="1"/>
    </xf>
    <xf numFmtId="2" fontId="62" fillId="0" borderId="16" xfId="0" applyNumberFormat="1" applyFont="1" applyBorder="1" applyAlignment="1" applyProtection="1">
      <alignment horizontal="center" vertical="center"/>
      <protection hidden="1"/>
    </xf>
    <xf numFmtId="2" fontId="62" fillId="0" borderId="18" xfId="0" applyNumberFormat="1" applyFont="1" applyBorder="1" applyAlignment="1" applyProtection="1">
      <alignment horizontal="center" vertical="center"/>
      <protection hidden="1"/>
    </xf>
    <xf numFmtId="0" fontId="136" fillId="0" borderId="16" xfId="0" applyFont="1" applyBorder="1" applyAlignment="1" applyProtection="1">
      <alignment horizontal="center"/>
      <protection hidden="1"/>
    </xf>
    <xf numFmtId="0" fontId="136" fillId="0" borderId="18" xfId="0" applyFont="1" applyBorder="1" applyAlignment="1" applyProtection="1">
      <alignment horizontal="center"/>
      <protection hidden="1"/>
    </xf>
    <xf numFmtId="0" fontId="15" fillId="0" borderId="0" xfId="1" applyFont="1" applyAlignment="1" applyProtection="1">
      <alignment horizontal="center" vertical="center"/>
      <protection locked="0"/>
    </xf>
    <xf numFmtId="0" fontId="267" fillId="0" borderId="0" xfId="1" applyFont="1" applyAlignment="1" applyProtection="1">
      <alignment horizontal="center" vertical="center"/>
      <protection locked="0"/>
    </xf>
    <xf numFmtId="0" fontId="267" fillId="11" borderId="0" xfId="1" applyFont="1" applyFill="1" applyAlignment="1" applyProtection="1">
      <alignment horizontal="center"/>
      <protection locked="0"/>
    </xf>
    <xf numFmtId="0" fontId="3" fillId="11" borderId="0" xfId="0" applyFont="1" applyFill="1" applyAlignment="1" applyProtection="1">
      <alignment horizontal="center"/>
      <protection locked="0"/>
    </xf>
    <xf numFmtId="0" fontId="268" fillId="0" borderId="0" xfId="1" applyFont="1" applyAlignment="1" applyProtection="1">
      <alignment horizontal="center" vertical="center"/>
      <protection locked="0"/>
    </xf>
  </cellXfs>
  <cellStyles count="4">
    <cellStyle name="Hyperlink" xfId="1" builtinId="8"/>
    <cellStyle name="Normal" xfId="0" builtinId="0"/>
    <cellStyle name="Normal 2" xfId="3"/>
    <cellStyle name="Normal 2 2" xfId="2"/>
  </cellStyles>
  <dxfs count="77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7" tint="0.59996337778862885"/>
      </font>
    </dxf>
    <dxf>
      <font>
        <color theme="7" tint="0.59996337778862885"/>
      </font>
    </dxf>
    <dxf>
      <font>
        <color theme="6"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6" tint="0.59996337778862885"/>
      </font>
    </dxf>
    <dxf>
      <font>
        <color theme="7"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b/>
        <i val="0"/>
        <color rgb="FF0000CC"/>
      </font>
      <fill>
        <patternFill>
          <bgColor theme="8" tint="0.79998168889431442"/>
        </patternFill>
      </fill>
    </dxf>
    <dxf>
      <font>
        <b/>
        <i val="0"/>
        <color rgb="FFFF00FF"/>
      </font>
      <fill>
        <patternFill>
          <bgColor theme="5" tint="0.39994506668294322"/>
        </patternFill>
      </fill>
    </dxf>
    <dxf>
      <font>
        <color theme="5" tint="0.39994506668294322"/>
      </font>
      <fill>
        <patternFill>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b/>
        <i val="0"/>
        <color rgb="FF0000CC"/>
      </font>
      <fill>
        <patternFill>
          <bgColor theme="8" tint="0.7999816888943144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s>
  <tableStyles count="0" defaultTableStyle="TableStyleMedium9" defaultPivotStyle="PivotStyleLight16"/>
  <colors>
    <mruColors>
      <color rgb="FF0000CC"/>
      <color rgb="FF780A51"/>
      <color rgb="FFCC00FF"/>
      <color rgb="FFFFCCFF"/>
      <color rgb="FFFFFF99"/>
      <color rgb="FFFF00FF"/>
      <color rgb="FF000099"/>
      <color rgb="FFFF99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2.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13.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hyperlink" Target="#'Master Data'!A1"/><Relationship Id="rId1" Type="http://schemas.openxmlformats.org/officeDocument/2006/relationships/hyperlink" Target="#'Master Data'!A1"/></Relationships>
</file>

<file path=xl/drawings/_rels/drawing1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8" Type="http://schemas.openxmlformats.org/officeDocument/2006/relationships/hyperlink" Target="#'Master Data'!A11"/><Relationship Id="rId13" Type="http://schemas.openxmlformats.org/officeDocument/2006/relationships/hyperlink" Target="#'Att. Dairy'!A1"/><Relationship Id="rId18" Type="http://schemas.openxmlformats.org/officeDocument/2006/relationships/hyperlink" Target="#'Att. Dairy'!A1"/><Relationship Id="rId3" Type="http://schemas.openxmlformats.org/officeDocument/2006/relationships/hyperlink" Target="#'Master Data'!A10"/><Relationship Id="rId21" Type="http://schemas.openxmlformats.org/officeDocument/2006/relationships/hyperlink" Target="#'Att. Dairy'!A1"/><Relationship Id="rId7" Type="http://schemas.openxmlformats.org/officeDocument/2006/relationships/hyperlink" Target="#'Master Data'!A11"/><Relationship Id="rId12" Type="http://schemas.openxmlformats.org/officeDocument/2006/relationships/hyperlink" Target="#'Master Data'!A11"/><Relationship Id="rId17" Type="http://schemas.openxmlformats.org/officeDocument/2006/relationships/hyperlink" Target="#'Att. Dairy'!A1"/><Relationship Id="rId25" Type="http://schemas.openxmlformats.org/officeDocument/2006/relationships/hyperlink" Target="#'Att. Dairy'!A1"/><Relationship Id="rId2" Type="http://schemas.openxmlformats.org/officeDocument/2006/relationships/hyperlink" Target="#'Master Data'!A11"/><Relationship Id="rId16" Type="http://schemas.openxmlformats.org/officeDocument/2006/relationships/hyperlink" Target="#'Att. Dairy'!A1"/><Relationship Id="rId20" Type="http://schemas.openxmlformats.org/officeDocument/2006/relationships/hyperlink" Target="#'Att. Dairy'!A1"/><Relationship Id="rId1" Type="http://schemas.openxmlformats.org/officeDocument/2006/relationships/hyperlink" Target="#'Master Data'!A11"/><Relationship Id="rId6" Type="http://schemas.openxmlformats.org/officeDocument/2006/relationships/hyperlink" Target="#'Master Data'!A11"/><Relationship Id="rId11" Type="http://schemas.openxmlformats.org/officeDocument/2006/relationships/hyperlink" Target="#'Master Data'!A11"/><Relationship Id="rId24" Type="http://schemas.openxmlformats.org/officeDocument/2006/relationships/hyperlink" Target="#'Att. Dairy'!A1"/><Relationship Id="rId5" Type="http://schemas.openxmlformats.org/officeDocument/2006/relationships/hyperlink" Target="#'Master Data'!A10"/><Relationship Id="rId15" Type="http://schemas.openxmlformats.org/officeDocument/2006/relationships/hyperlink" Target="#'Att. Dairy'!A1"/><Relationship Id="rId23" Type="http://schemas.openxmlformats.org/officeDocument/2006/relationships/hyperlink" Target="#'Att. Dairy'!A1"/><Relationship Id="rId10" Type="http://schemas.openxmlformats.org/officeDocument/2006/relationships/hyperlink" Target="#'Master Data'!A11"/><Relationship Id="rId19" Type="http://schemas.openxmlformats.org/officeDocument/2006/relationships/hyperlink" Target="#'Att. Dairy'!A1"/><Relationship Id="rId4" Type="http://schemas.openxmlformats.org/officeDocument/2006/relationships/hyperlink" Target="#'Master Data'!A10"/><Relationship Id="rId9" Type="http://schemas.openxmlformats.org/officeDocument/2006/relationships/hyperlink" Target="#'Master Data'!A11"/><Relationship Id="rId14" Type="http://schemas.openxmlformats.org/officeDocument/2006/relationships/hyperlink" Target="#'Att. Dairy'!A1"/><Relationship Id="rId22" Type="http://schemas.openxmlformats.org/officeDocument/2006/relationships/hyperlink" Target="#'Att. Dairy'!A1"/></Relationships>
</file>

<file path=xl/drawings/_rels/drawing4.xml.rels><?xml version="1.0" encoding="UTF-8" standalone="yes"?>
<Relationships xmlns="http://schemas.openxmlformats.org/package/2006/relationships"><Relationship Id="rId8" Type="http://schemas.openxmlformats.org/officeDocument/2006/relationships/hyperlink" Target="#'MASTER DATA'!A1"/><Relationship Id="rId3" Type="http://schemas.openxmlformats.org/officeDocument/2006/relationships/hyperlink" Target="#'MASTER DATA'!A1"/><Relationship Id="rId7" Type="http://schemas.openxmlformats.org/officeDocument/2006/relationships/hyperlink" Target="#'MASTER DATA'!A1"/><Relationship Id="rId12" Type="http://schemas.openxmlformats.org/officeDocument/2006/relationships/hyperlink" Target="#'MASTER DATA'!A1"/><Relationship Id="rId2" Type="http://schemas.openxmlformats.org/officeDocument/2006/relationships/hyperlink" Target="#'MASTER DATA'!A1"/><Relationship Id="rId1" Type="http://schemas.openxmlformats.org/officeDocument/2006/relationships/hyperlink" Target="#'MASTER DATA'!A1"/><Relationship Id="rId6" Type="http://schemas.openxmlformats.org/officeDocument/2006/relationships/hyperlink" Target="#'MASTER DATA'!A1"/><Relationship Id="rId11" Type="http://schemas.openxmlformats.org/officeDocument/2006/relationships/hyperlink" Target="#'MASTER DATA'!A1"/><Relationship Id="rId5" Type="http://schemas.openxmlformats.org/officeDocument/2006/relationships/hyperlink" Target="#'MASTER DATA'!A1"/><Relationship Id="rId10" Type="http://schemas.openxmlformats.org/officeDocument/2006/relationships/hyperlink" Target="#'MASTER DATA'!A1"/><Relationship Id="rId4" Type="http://schemas.openxmlformats.org/officeDocument/2006/relationships/hyperlink" Target="#'MASTER DATA'!A1"/><Relationship Id="rId9"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BN1"/><Relationship Id="rId4" Type="http://schemas.openxmlformats.org/officeDocument/2006/relationships/hyperlink" Target="#'Master Data'!A1"/></Relationships>
</file>

<file path=xl/drawings/_rels/drawing6.xml.rels><?xml version="1.0" encoding="UTF-8" standalone="yes"?>
<Relationships xmlns="http://schemas.openxmlformats.org/package/2006/relationships"><Relationship Id="rId3" Type="http://schemas.openxmlformats.org/officeDocument/2006/relationships/hyperlink" Target="#'U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BN1"/><Relationship Id="rId4"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9.xml.rels><?xml version="1.0" encoding="UTF-8" standalone="yes"?>
<Relationships xmlns="http://schemas.openxmlformats.org/package/2006/relationships"><Relationship Id="rId1" Type="http://schemas.openxmlformats.org/officeDocument/2006/relationships/hyperlink" Target="#'Master Data'!A1"/></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14</xdr:row>
      <xdr:rowOff>95250</xdr:rowOff>
    </xdr:from>
    <xdr:to>
      <xdr:col>2</xdr:col>
      <xdr:colOff>1676400</xdr:colOff>
      <xdr:row>21</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504950" y="6524625"/>
          <a:ext cx="1543050" cy="1422401"/>
        </a:xfrm>
        <a:prstGeom prst="rect">
          <a:avLst/>
        </a:prstGeom>
        <a:ln>
          <a:noFill/>
        </a:ln>
        <a:effectLst>
          <a:softEdge rad="112500"/>
        </a:effectLst>
      </xdr:spPr>
    </xdr:pic>
    <xdr:clientData/>
  </xdr:twoCellAnchor>
  <xdr:twoCellAnchor editAs="oneCell">
    <xdr:from>
      <xdr:col>2</xdr:col>
      <xdr:colOff>6800850</xdr:colOff>
      <xdr:row>14</xdr:row>
      <xdr:rowOff>89278</xdr:rowOff>
    </xdr:from>
    <xdr:to>
      <xdr:col>3</xdr:col>
      <xdr:colOff>76200</xdr:colOff>
      <xdr:row>23</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4954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65810</xdr:colOff>
      <xdr:row>3</xdr:row>
      <xdr:rowOff>73603</xdr:rowOff>
    </xdr:to>
    <xdr:sp macro="" textlink="">
      <xdr:nvSpPr>
        <xdr:cNvPr id="2" name="Rounded Rectangle 1">
          <a:hlinkClick xmlns:r="http://schemas.openxmlformats.org/officeDocument/2006/relationships" r:id="rId1"/>
        </xdr:cNvPr>
        <xdr:cNvSpPr/>
      </xdr:nvSpPr>
      <xdr:spPr>
        <a:xfrm>
          <a:off x="15525750" y="5238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152400</xdr:colOff>
      <xdr:row>1</xdr:row>
      <xdr:rowOff>9525</xdr:rowOff>
    </xdr:from>
    <xdr:to>
      <xdr:col>27</xdr:col>
      <xdr:colOff>218210</xdr:colOff>
      <xdr:row>2</xdr:row>
      <xdr:rowOff>92653</xdr:rowOff>
    </xdr:to>
    <xdr:sp macro="" textlink="">
      <xdr:nvSpPr>
        <xdr:cNvPr id="2" name="Rounded Rectangle 1">
          <a:hlinkClick xmlns:r="http://schemas.openxmlformats.org/officeDocument/2006/relationships" r:id="rId1"/>
        </xdr:cNvPr>
        <xdr:cNvSpPr/>
      </xdr:nvSpPr>
      <xdr:spPr>
        <a:xfrm>
          <a:off x="15763875" y="30480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46760</xdr:colOff>
      <xdr:row>1</xdr:row>
      <xdr:rowOff>330778</xdr:rowOff>
    </xdr:to>
    <xdr:sp macro="" textlink="">
      <xdr:nvSpPr>
        <xdr:cNvPr id="2" name="Rounded Rectangle 1">
          <a:hlinkClick xmlns:r="http://schemas.openxmlformats.org/officeDocument/2006/relationships" r:id="rId1"/>
        </xdr:cNvPr>
        <xdr:cNvSpPr/>
      </xdr:nvSpPr>
      <xdr:spPr>
        <a:xfrm>
          <a:off x="11277600" y="19050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0</xdr:colOff>
      <xdr:row>5</xdr:row>
      <xdr:rowOff>0</xdr:rowOff>
    </xdr:from>
    <xdr:to>
      <xdr:col>42</xdr:col>
      <xdr:colOff>65810</xdr:colOff>
      <xdr:row>5</xdr:row>
      <xdr:rowOff>330778</xdr:rowOff>
    </xdr:to>
    <xdr:sp macro="" textlink="">
      <xdr:nvSpPr>
        <xdr:cNvPr id="2" name="Rounded Rectangle 1">
          <a:hlinkClick xmlns:r="http://schemas.openxmlformats.org/officeDocument/2006/relationships" r:id="rId1"/>
        </xdr:cNvPr>
        <xdr:cNvSpPr/>
      </xdr:nvSpPr>
      <xdr:spPr>
        <a:xfrm>
          <a:off x="19373850" y="1314450"/>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37</xdr:col>
      <xdr:colOff>0</xdr:colOff>
      <xdr:row>30</xdr:row>
      <xdr:rowOff>0</xdr:rowOff>
    </xdr:from>
    <xdr:to>
      <xdr:col>39</xdr:col>
      <xdr:colOff>437285</xdr:colOff>
      <xdr:row>30</xdr:row>
      <xdr:rowOff>330778</xdr:rowOff>
    </xdr:to>
    <xdr:sp macro="" textlink="">
      <xdr:nvSpPr>
        <xdr:cNvPr id="3" name="Rounded Rectangle 2">
          <a:hlinkClick xmlns:r="http://schemas.openxmlformats.org/officeDocument/2006/relationships" r:id="rId2"/>
        </xdr:cNvPr>
        <xdr:cNvSpPr/>
      </xdr:nvSpPr>
      <xdr:spPr>
        <a:xfrm>
          <a:off x="17687925" y="1052512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37</xdr:col>
      <xdr:colOff>0</xdr:colOff>
      <xdr:row>56</xdr:row>
      <xdr:rowOff>0</xdr:rowOff>
    </xdr:from>
    <xdr:to>
      <xdr:col>39</xdr:col>
      <xdr:colOff>437285</xdr:colOff>
      <xdr:row>56</xdr:row>
      <xdr:rowOff>330778</xdr:rowOff>
    </xdr:to>
    <xdr:sp macro="" textlink="">
      <xdr:nvSpPr>
        <xdr:cNvPr id="4" name="Rounded Rectangle 3">
          <a:hlinkClick xmlns:r="http://schemas.openxmlformats.org/officeDocument/2006/relationships" r:id="rId3"/>
        </xdr:cNvPr>
        <xdr:cNvSpPr/>
      </xdr:nvSpPr>
      <xdr:spPr>
        <a:xfrm>
          <a:off x="17687925" y="1938337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6</xdr:row>
      <xdr:rowOff>0</xdr:rowOff>
    </xdr:from>
    <xdr:to>
      <xdr:col>13</xdr:col>
      <xdr:colOff>84860</xdr:colOff>
      <xdr:row>7</xdr:row>
      <xdr:rowOff>140278</xdr:rowOff>
    </xdr:to>
    <xdr:sp macro="" textlink="">
      <xdr:nvSpPr>
        <xdr:cNvPr id="2" name="Rounded Rectangle 1">
          <a:hlinkClick xmlns:r="http://schemas.openxmlformats.org/officeDocument/2006/relationships" r:id="rId1"/>
        </xdr:cNvPr>
        <xdr:cNvSpPr/>
      </xdr:nvSpPr>
      <xdr:spPr>
        <a:xfrm>
          <a:off x="7877175" y="1381125"/>
          <a:ext cx="1437410" cy="33077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2238375</xdr:colOff>
      <xdr:row>1</xdr:row>
      <xdr:rowOff>276224</xdr:rowOff>
    </xdr:from>
    <xdr:to>
      <xdr:col>10</xdr:col>
      <xdr:colOff>371475</xdr:colOff>
      <xdr:row>3</xdr:row>
      <xdr:rowOff>95249</xdr:rowOff>
    </xdr:to>
    <xdr:sp macro="" textlink="">
      <xdr:nvSpPr>
        <xdr:cNvPr id="2" name="Rectangle 1"/>
        <xdr:cNvSpPr/>
      </xdr:nvSpPr>
      <xdr:spPr>
        <a:xfrm>
          <a:off x="5410200" y="276224"/>
          <a:ext cx="40386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Kruti Dev 010" pitchFamily="2" charset="0"/>
            </a:rPr>
            <a:t>पोषाहार डाक सूचना हेतु मास्टर डाटा </a:t>
          </a:r>
          <a:endParaRPr lang="en-US" sz="1600" b="1">
            <a:solidFill>
              <a:srgbClr val="FFFF00"/>
            </a:solidFill>
            <a:latin typeface="Kruti Dev 010" pitchFamily="2" charset="0"/>
          </a:endParaRPr>
        </a:p>
      </xdr:txBody>
    </xdr:sp>
    <xdr:clientData/>
  </xdr:twoCellAnchor>
  <xdr:twoCellAnchor>
    <xdr:from>
      <xdr:col>10</xdr:col>
      <xdr:colOff>104775</xdr:colOff>
      <xdr:row>7</xdr:row>
      <xdr:rowOff>200025</xdr:rowOff>
    </xdr:from>
    <xdr:to>
      <xdr:col>13</xdr:col>
      <xdr:colOff>476250</xdr:colOff>
      <xdr:row>9</xdr:row>
      <xdr:rowOff>114301</xdr:rowOff>
    </xdr:to>
    <xdr:sp macro="" textlink="">
      <xdr:nvSpPr>
        <xdr:cNvPr id="3" name="Rectangle 2"/>
        <xdr:cNvSpPr/>
      </xdr:nvSpPr>
      <xdr:spPr>
        <a:xfrm>
          <a:off x="8420100" y="2343150"/>
          <a:ext cx="2343150" cy="44767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300" b="1">
              <a:solidFill>
                <a:srgbClr val="FFFF00"/>
              </a:solidFill>
              <a:latin typeface="Kruti Dev 010" pitchFamily="2" charset="0"/>
              <a:ea typeface="+mn-ea"/>
              <a:cs typeface="+mn-cs"/>
            </a:rPr>
            <a:t>कुक कम हेल्पर की</a:t>
          </a:r>
          <a:r>
            <a:rPr lang="en-US" sz="1300" b="1" baseline="0">
              <a:solidFill>
                <a:srgbClr val="FFFF00"/>
              </a:solidFill>
              <a:latin typeface="Kruti Dev 010" pitchFamily="2" charset="0"/>
              <a:ea typeface="+mn-ea"/>
              <a:cs typeface="+mn-cs"/>
            </a:rPr>
            <a:t> </a:t>
          </a:r>
          <a:r>
            <a:rPr lang="hi-IN" sz="1300" b="1">
              <a:solidFill>
                <a:srgbClr val="FFFF00"/>
              </a:solidFill>
              <a:latin typeface="Kruti Dev 010" pitchFamily="2" charset="0"/>
            </a:rPr>
            <a:t>सूचना </a:t>
          </a:r>
          <a:endParaRPr lang="en-US" sz="1300" b="1">
            <a:solidFill>
              <a:srgbClr val="FFFF00"/>
            </a:solidFill>
            <a:latin typeface="Kruti Dev 010" pitchFamily="2" charset="0"/>
          </a:endParaRPr>
        </a:p>
      </xdr:txBody>
    </xdr:sp>
    <xdr:clientData/>
  </xdr:twoCellAnchor>
  <xdr:twoCellAnchor editAs="oneCell">
    <xdr:from>
      <xdr:col>15</xdr:col>
      <xdr:colOff>457200</xdr:colOff>
      <xdr:row>1</xdr:row>
      <xdr:rowOff>95250</xdr:rowOff>
    </xdr:from>
    <xdr:to>
      <xdr:col>17</xdr:col>
      <xdr:colOff>200025</xdr:colOff>
      <xdr:row>5</xdr:row>
      <xdr:rowOff>219075</xdr:rowOff>
    </xdr:to>
    <xdr:pic>
      <xdr:nvPicPr>
        <xdr:cNvPr id="4" name="Picture 5"/>
        <xdr:cNvPicPr>
          <a:picLocks noChangeAspect="1" noChangeArrowheads="1"/>
        </xdr:cNvPicPr>
      </xdr:nvPicPr>
      <xdr:blipFill>
        <a:blip xmlns:r="http://schemas.openxmlformats.org/officeDocument/2006/relationships" r:embed="rId1"/>
        <a:srcRect/>
        <a:stretch>
          <a:fillRect/>
        </a:stretch>
      </xdr:blipFill>
      <xdr:spPr bwMode="auto">
        <a:xfrm>
          <a:off x="12792075" y="95250"/>
          <a:ext cx="1276350" cy="1419225"/>
        </a:xfrm>
        <a:prstGeom prst="rect">
          <a:avLst/>
        </a:prstGeom>
        <a:noFill/>
      </xdr:spPr>
    </xdr:pic>
    <xdr:clientData/>
  </xdr:twoCellAnchor>
  <xdr:twoCellAnchor>
    <xdr:from>
      <xdr:col>3</xdr:col>
      <xdr:colOff>1771650</xdr:colOff>
      <xdr:row>30</xdr:row>
      <xdr:rowOff>171450</xdr:rowOff>
    </xdr:from>
    <xdr:to>
      <xdr:col>12</xdr:col>
      <xdr:colOff>142875</xdr:colOff>
      <xdr:row>40</xdr:row>
      <xdr:rowOff>190499</xdr:rowOff>
    </xdr:to>
    <xdr:sp macro="" textlink="">
      <xdr:nvSpPr>
        <xdr:cNvPr id="7" name="TextBox 6"/>
        <xdr:cNvSpPr txBox="1"/>
      </xdr:nvSpPr>
      <xdr:spPr>
        <a:xfrm>
          <a:off x="4610100" y="10325100"/>
          <a:ext cx="5553075" cy="1924049"/>
        </a:xfrm>
        <a:prstGeom prst="rect">
          <a:avLst/>
        </a:prstGeom>
        <a:solidFill>
          <a:schemeClr val="accent3"/>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a:r>
        </a:p>
        <a:p>
          <a:pPr algn="ctr"/>
          <a:r>
            <a:rPr lang="en-US" sz="1400" b="1" i="1">
              <a:solidFill>
                <a:srgbClr val="FF00FF"/>
              </a:solidFill>
            </a:rPr>
            <a:t> </a:t>
          </a:r>
          <a:r>
            <a:rPr lang="en-US" sz="1600" b="1" i="1">
              <a:solidFill>
                <a:srgbClr val="FF00FF"/>
              </a:solidFill>
            </a:rPr>
            <a:t>Mahatma Gandhi Government School Bar</a:t>
          </a:r>
          <a:endParaRPr lang="en-US" sz="1400" b="1" i="1">
            <a:solidFill>
              <a:srgbClr val="FF00FF"/>
            </a:solidFill>
          </a:endParaRPr>
        </a:p>
        <a:p>
          <a:pPr algn="ctr"/>
          <a:r>
            <a:rPr lang="en-US" sz="1600" b="1" i="1">
              <a:solidFill>
                <a:srgbClr val="0000CC"/>
              </a:solidFill>
            </a:rPr>
            <a:t>V./P.- Chandawal Nagar, Sojat (Pali)</a:t>
          </a:r>
        </a:p>
        <a:p>
          <a:pPr algn="ctr"/>
          <a:r>
            <a:rPr lang="en-US" sz="1600" b="1" i="1">
              <a:solidFill>
                <a:srgbClr val="660033"/>
              </a:solidFill>
            </a:rPr>
            <a:t>heeralaljatchandawal@gmail.com</a:t>
          </a:r>
        </a:p>
      </xdr:txBody>
    </xdr:sp>
    <xdr:clientData/>
  </xdr:twoCellAnchor>
  <xdr:twoCellAnchor editAs="oneCell">
    <xdr:from>
      <xdr:col>1</xdr:col>
      <xdr:colOff>2428874</xdr:colOff>
      <xdr:row>31</xdr:row>
      <xdr:rowOff>66674</xdr:rowOff>
    </xdr:from>
    <xdr:to>
      <xdr:col>3</xdr:col>
      <xdr:colOff>738696</xdr:colOff>
      <xdr:row>39</xdr:row>
      <xdr:rowOff>190499</xdr:rowOff>
    </xdr:to>
    <xdr:pic>
      <xdr:nvPicPr>
        <xdr:cNvPr id="8" name="Picture 7" descr="WhatsApp Image 2021-09-09 at 5.56.17 AM.jpeg"/>
        <xdr:cNvPicPr>
          <a:picLocks noChangeAspect="1"/>
        </xdr:cNvPicPr>
      </xdr:nvPicPr>
      <xdr:blipFill>
        <a:blip xmlns:r="http://schemas.openxmlformats.org/officeDocument/2006/relationships" r:embed="rId2" cstate="print"/>
        <a:stretch>
          <a:fillRect/>
        </a:stretch>
      </xdr:blipFill>
      <xdr:spPr>
        <a:xfrm>
          <a:off x="2781299" y="10410824"/>
          <a:ext cx="1500697" cy="1647825"/>
        </a:xfrm>
        <a:prstGeom prst="rect">
          <a:avLst/>
        </a:prstGeom>
        <a:ln>
          <a:noFill/>
        </a:ln>
        <a:effectLst>
          <a:softEdge rad="112500"/>
        </a:effectLst>
      </xdr:spPr>
    </xdr:pic>
    <xdr:clientData/>
  </xdr:twoCellAnchor>
  <xdr:twoCellAnchor editAs="oneCell">
    <xdr:from>
      <xdr:col>13</xdr:col>
      <xdr:colOff>9525</xdr:colOff>
      <xdr:row>31</xdr:row>
      <xdr:rowOff>9525</xdr:rowOff>
    </xdr:from>
    <xdr:to>
      <xdr:col>15</xdr:col>
      <xdr:colOff>250976</xdr:colOff>
      <xdr:row>40</xdr:row>
      <xdr:rowOff>57150</xdr:rowOff>
    </xdr:to>
    <xdr:pic>
      <xdr:nvPicPr>
        <xdr:cNvPr id="9" name="Picture 8" descr="hlj 21-11-21.png"/>
        <xdr:cNvPicPr>
          <a:picLocks noChangeAspect="1"/>
        </xdr:cNvPicPr>
      </xdr:nvPicPr>
      <xdr:blipFill>
        <a:blip xmlns:r="http://schemas.openxmlformats.org/officeDocument/2006/relationships" r:embed="rId3"/>
        <a:stretch>
          <a:fillRect/>
        </a:stretch>
      </xdr:blipFill>
      <xdr:spPr>
        <a:xfrm>
          <a:off x="10668000" y="10353675"/>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xdr:from>
      <xdr:col>11</xdr:col>
      <xdr:colOff>409574</xdr:colOff>
      <xdr:row>17</xdr:row>
      <xdr:rowOff>76200</xdr:rowOff>
    </xdr:from>
    <xdr:to>
      <xdr:col>17</xdr:col>
      <xdr:colOff>857249</xdr:colOff>
      <xdr:row>18</xdr:row>
      <xdr:rowOff>257176</xdr:rowOff>
    </xdr:to>
    <xdr:sp macro="" textlink="">
      <xdr:nvSpPr>
        <xdr:cNvPr id="10" name="Rectangle 9"/>
        <xdr:cNvSpPr/>
      </xdr:nvSpPr>
      <xdr:spPr>
        <a:xfrm>
          <a:off x="9734549" y="5019675"/>
          <a:ext cx="4953000" cy="44767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j-lt"/>
              <a:ea typeface="+mn-ea"/>
              <a:cs typeface="+mn-cs"/>
            </a:rPr>
            <a:t>महत्वपूर्ण शीट पर सीधे जाने हेतु लिंक </a:t>
          </a:r>
          <a:r>
            <a:rPr lang="en-US" sz="1600" b="1">
              <a:solidFill>
                <a:srgbClr val="FFFF00"/>
              </a:solidFill>
              <a:latin typeface="+mj-lt"/>
              <a:ea typeface="+mn-ea"/>
              <a:cs typeface="+mn-cs"/>
            </a:rPr>
            <a:t> </a:t>
          </a:r>
          <a:endParaRPr lang="en-US" sz="1600" b="1">
            <a:solidFill>
              <a:srgbClr val="FFFF00"/>
            </a:solidFill>
            <a:latin typeface="+mj-lt"/>
          </a:endParaRPr>
        </a:p>
      </xdr:txBody>
    </xdr:sp>
    <xdr:clientData/>
  </xdr:twoCellAnchor>
  <xdr:twoCellAnchor>
    <xdr:from>
      <xdr:col>14</xdr:col>
      <xdr:colOff>571500</xdr:colOff>
      <xdr:row>18</xdr:row>
      <xdr:rowOff>257175</xdr:rowOff>
    </xdr:from>
    <xdr:to>
      <xdr:col>15</xdr:col>
      <xdr:colOff>0</xdr:colOff>
      <xdr:row>20</xdr:row>
      <xdr:rowOff>85725</xdr:rowOff>
    </xdr:to>
    <xdr:sp macro="" textlink="">
      <xdr:nvSpPr>
        <xdr:cNvPr id="11" name="Down Arrow 10"/>
        <xdr:cNvSpPr/>
      </xdr:nvSpPr>
      <xdr:spPr>
        <a:xfrm>
          <a:off x="11982450" y="5467350"/>
          <a:ext cx="314325" cy="361950"/>
        </a:xfrm>
        <a:prstGeom prst="downArrow">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257176</xdr:colOff>
      <xdr:row>1</xdr:row>
      <xdr:rowOff>47625</xdr:rowOff>
    </xdr:from>
    <xdr:to>
      <xdr:col>19</xdr:col>
      <xdr:colOff>619126</xdr:colOff>
      <xdr:row>3</xdr:row>
      <xdr:rowOff>9526</xdr:rowOff>
    </xdr:to>
    <xdr:sp macro="" textlink="">
      <xdr:nvSpPr>
        <xdr:cNvPr id="2" name="Left Arrow 1">
          <a:hlinkClick xmlns:r="http://schemas.openxmlformats.org/officeDocument/2006/relationships" r:id="rId1"/>
        </xdr:cNvPr>
        <xdr:cNvSpPr/>
      </xdr:nvSpPr>
      <xdr:spPr>
        <a:xfrm>
          <a:off x="11344276" y="3429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xdr:row>
      <xdr:rowOff>180975</xdr:rowOff>
    </xdr:from>
    <xdr:to>
      <xdr:col>1</xdr:col>
      <xdr:colOff>523875</xdr:colOff>
      <xdr:row>4</xdr:row>
      <xdr:rowOff>85725</xdr:rowOff>
    </xdr:to>
    <xdr:sp macro="" textlink="">
      <xdr:nvSpPr>
        <xdr:cNvPr id="3" name="Down Arrow 2"/>
        <xdr:cNvSpPr/>
      </xdr:nvSpPr>
      <xdr:spPr>
        <a:xfrm>
          <a:off x="723900" y="1209675"/>
          <a:ext cx="219075" cy="323850"/>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733424</xdr:colOff>
      <xdr:row>4</xdr:row>
      <xdr:rowOff>57151</xdr:rowOff>
    </xdr:from>
    <xdr:to>
      <xdr:col>3</xdr:col>
      <xdr:colOff>876299</xdr:colOff>
      <xdr:row>4</xdr:row>
      <xdr:rowOff>209551</xdr:rowOff>
    </xdr:to>
    <xdr:sp macro="" textlink="">
      <xdr:nvSpPr>
        <xdr:cNvPr id="4" name="Down Arrow 3"/>
        <xdr:cNvSpPr/>
      </xdr:nvSpPr>
      <xdr:spPr>
        <a:xfrm>
          <a:off x="3276599" y="1428751"/>
          <a:ext cx="142875" cy="15240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xdr:row>
      <xdr:rowOff>76200</xdr:rowOff>
    </xdr:from>
    <xdr:to>
      <xdr:col>3</xdr:col>
      <xdr:colOff>971550</xdr:colOff>
      <xdr:row>2</xdr:row>
      <xdr:rowOff>219075</xdr:rowOff>
    </xdr:to>
    <xdr:sp macro="" textlink="">
      <xdr:nvSpPr>
        <xdr:cNvPr id="6" name="Right Arrow 5"/>
        <xdr:cNvSpPr/>
      </xdr:nvSpPr>
      <xdr:spPr>
        <a:xfrm>
          <a:off x="3152775" y="6762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45</xdr:row>
      <xdr:rowOff>47625</xdr:rowOff>
    </xdr:from>
    <xdr:to>
      <xdr:col>19</xdr:col>
      <xdr:colOff>619126</xdr:colOff>
      <xdr:row>47</xdr:row>
      <xdr:rowOff>9526</xdr:rowOff>
    </xdr:to>
    <xdr:sp macro="" textlink="">
      <xdr:nvSpPr>
        <xdr:cNvPr id="7" name="Left Arrow 6">
          <a:hlinkClick xmlns:r="http://schemas.openxmlformats.org/officeDocument/2006/relationships" r:id="rId2"/>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47</xdr:row>
      <xdr:rowOff>180975</xdr:rowOff>
    </xdr:from>
    <xdr:to>
      <xdr:col>1</xdr:col>
      <xdr:colOff>523875</xdr:colOff>
      <xdr:row>48</xdr:row>
      <xdr:rowOff>85725</xdr:rowOff>
    </xdr:to>
    <xdr:sp macro="" textlink="">
      <xdr:nvSpPr>
        <xdr:cNvPr id="8" name="Down Arrow 7"/>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771525</xdr:colOff>
      <xdr:row>48</xdr:row>
      <xdr:rowOff>57150</xdr:rowOff>
    </xdr:from>
    <xdr:to>
      <xdr:col>3</xdr:col>
      <xdr:colOff>933450</xdr:colOff>
      <xdr:row>48</xdr:row>
      <xdr:rowOff>238125</xdr:rowOff>
    </xdr:to>
    <xdr:sp macro="" textlink="">
      <xdr:nvSpPr>
        <xdr:cNvPr id="9" name="Down Arrow 8"/>
        <xdr:cNvSpPr/>
      </xdr:nvSpPr>
      <xdr:spPr>
        <a:xfrm>
          <a:off x="3314700" y="11715750"/>
          <a:ext cx="161925" cy="18097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46</xdr:row>
      <xdr:rowOff>76200</xdr:rowOff>
    </xdr:from>
    <xdr:to>
      <xdr:col>3</xdr:col>
      <xdr:colOff>971550</xdr:colOff>
      <xdr:row>46</xdr:row>
      <xdr:rowOff>219075</xdr:rowOff>
    </xdr:to>
    <xdr:sp macro="" textlink="">
      <xdr:nvSpPr>
        <xdr:cNvPr id="10" name="Right Arrow 9"/>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89</xdr:row>
      <xdr:rowOff>47625</xdr:rowOff>
    </xdr:from>
    <xdr:to>
      <xdr:col>19</xdr:col>
      <xdr:colOff>619126</xdr:colOff>
      <xdr:row>91</xdr:row>
      <xdr:rowOff>9526</xdr:rowOff>
    </xdr:to>
    <xdr:sp macro="" textlink="">
      <xdr:nvSpPr>
        <xdr:cNvPr id="11" name="Left Arrow 10">
          <a:hlinkClick xmlns:r="http://schemas.openxmlformats.org/officeDocument/2006/relationships" r:id="rId3"/>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91</xdr:row>
      <xdr:rowOff>180975</xdr:rowOff>
    </xdr:from>
    <xdr:to>
      <xdr:col>1</xdr:col>
      <xdr:colOff>523875</xdr:colOff>
      <xdr:row>92</xdr:row>
      <xdr:rowOff>85725</xdr:rowOff>
    </xdr:to>
    <xdr:sp macro="" textlink="">
      <xdr:nvSpPr>
        <xdr:cNvPr id="12" name="Down Arrow 11"/>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790575</xdr:colOff>
      <xdr:row>92</xdr:row>
      <xdr:rowOff>57150</xdr:rowOff>
    </xdr:from>
    <xdr:to>
      <xdr:col>3</xdr:col>
      <xdr:colOff>942975</xdr:colOff>
      <xdr:row>92</xdr:row>
      <xdr:rowOff>228600</xdr:rowOff>
    </xdr:to>
    <xdr:sp macro="" textlink="">
      <xdr:nvSpPr>
        <xdr:cNvPr id="13" name="Down Arrow 12"/>
        <xdr:cNvSpPr/>
      </xdr:nvSpPr>
      <xdr:spPr>
        <a:xfrm>
          <a:off x="3333750" y="22002750"/>
          <a:ext cx="15240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90</xdr:row>
      <xdr:rowOff>76200</xdr:rowOff>
    </xdr:from>
    <xdr:to>
      <xdr:col>3</xdr:col>
      <xdr:colOff>971550</xdr:colOff>
      <xdr:row>90</xdr:row>
      <xdr:rowOff>219075</xdr:rowOff>
    </xdr:to>
    <xdr:sp macro="" textlink="">
      <xdr:nvSpPr>
        <xdr:cNvPr id="14" name="Right Arrow 13"/>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133</xdr:row>
      <xdr:rowOff>47625</xdr:rowOff>
    </xdr:from>
    <xdr:to>
      <xdr:col>19</xdr:col>
      <xdr:colOff>619126</xdr:colOff>
      <xdr:row>135</xdr:row>
      <xdr:rowOff>9526</xdr:rowOff>
    </xdr:to>
    <xdr:sp macro="" textlink="">
      <xdr:nvSpPr>
        <xdr:cNvPr id="15" name="Left Arrow 14">
          <a:hlinkClick xmlns:r="http://schemas.openxmlformats.org/officeDocument/2006/relationships" r:id="rId4"/>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135</xdr:row>
      <xdr:rowOff>180975</xdr:rowOff>
    </xdr:from>
    <xdr:to>
      <xdr:col>1</xdr:col>
      <xdr:colOff>523875</xdr:colOff>
      <xdr:row>136</xdr:row>
      <xdr:rowOff>85725</xdr:rowOff>
    </xdr:to>
    <xdr:sp macro="" textlink="">
      <xdr:nvSpPr>
        <xdr:cNvPr id="16" name="Down Arrow 15"/>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762000</xdr:colOff>
      <xdr:row>136</xdr:row>
      <xdr:rowOff>57150</xdr:rowOff>
    </xdr:from>
    <xdr:to>
      <xdr:col>3</xdr:col>
      <xdr:colOff>895350</xdr:colOff>
      <xdr:row>136</xdr:row>
      <xdr:rowOff>219075</xdr:rowOff>
    </xdr:to>
    <xdr:sp macro="" textlink="">
      <xdr:nvSpPr>
        <xdr:cNvPr id="17" name="Down Arrow 16"/>
        <xdr:cNvSpPr/>
      </xdr:nvSpPr>
      <xdr:spPr>
        <a:xfrm>
          <a:off x="3305175" y="32299275"/>
          <a:ext cx="133350" cy="16192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134</xdr:row>
      <xdr:rowOff>76200</xdr:rowOff>
    </xdr:from>
    <xdr:to>
      <xdr:col>3</xdr:col>
      <xdr:colOff>971550</xdr:colOff>
      <xdr:row>134</xdr:row>
      <xdr:rowOff>219075</xdr:rowOff>
    </xdr:to>
    <xdr:sp macro="" textlink="">
      <xdr:nvSpPr>
        <xdr:cNvPr id="18" name="Right Arrow 17"/>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177</xdr:row>
      <xdr:rowOff>47625</xdr:rowOff>
    </xdr:from>
    <xdr:to>
      <xdr:col>19</xdr:col>
      <xdr:colOff>619126</xdr:colOff>
      <xdr:row>179</xdr:row>
      <xdr:rowOff>9526</xdr:rowOff>
    </xdr:to>
    <xdr:sp macro="" textlink="">
      <xdr:nvSpPr>
        <xdr:cNvPr id="19" name="Left Arrow 18">
          <a:hlinkClick xmlns:r="http://schemas.openxmlformats.org/officeDocument/2006/relationships" r:id="rId5"/>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179</xdr:row>
      <xdr:rowOff>180975</xdr:rowOff>
    </xdr:from>
    <xdr:to>
      <xdr:col>1</xdr:col>
      <xdr:colOff>523875</xdr:colOff>
      <xdr:row>180</xdr:row>
      <xdr:rowOff>85725</xdr:rowOff>
    </xdr:to>
    <xdr:sp macro="" textlink="">
      <xdr:nvSpPr>
        <xdr:cNvPr id="20" name="Down Arrow 19"/>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180</xdr:row>
      <xdr:rowOff>57150</xdr:rowOff>
    </xdr:from>
    <xdr:to>
      <xdr:col>3</xdr:col>
      <xdr:colOff>933450</xdr:colOff>
      <xdr:row>180</xdr:row>
      <xdr:rowOff>238125</xdr:rowOff>
    </xdr:to>
    <xdr:sp macro="" textlink="">
      <xdr:nvSpPr>
        <xdr:cNvPr id="21" name="Down Arrow 20"/>
        <xdr:cNvSpPr/>
      </xdr:nvSpPr>
      <xdr:spPr>
        <a:xfrm>
          <a:off x="3324225" y="42586275"/>
          <a:ext cx="152400" cy="180975"/>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178</xdr:row>
      <xdr:rowOff>76200</xdr:rowOff>
    </xdr:from>
    <xdr:to>
      <xdr:col>3</xdr:col>
      <xdr:colOff>971550</xdr:colOff>
      <xdr:row>178</xdr:row>
      <xdr:rowOff>219075</xdr:rowOff>
    </xdr:to>
    <xdr:sp macro="" textlink="">
      <xdr:nvSpPr>
        <xdr:cNvPr id="22" name="Right Arrow 21"/>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221</xdr:row>
      <xdr:rowOff>47625</xdr:rowOff>
    </xdr:from>
    <xdr:to>
      <xdr:col>19</xdr:col>
      <xdr:colOff>619126</xdr:colOff>
      <xdr:row>223</xdr:row>
      <xdr:rowOff>9526</xdr:rowOff>
    </xdr:to>
    <xdr:sp macro="" textlink="">
      <xdr:nvSpPr>
        <xdr:cNvPr id="23" name="Left Arrow 22">
          <a:hlinkClick xmlns:r="http://schemas.openxmlformats.org/officeDocument/2006/relationships" r:id="rId6"/>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223</xdr:row>
      <xdr:rowOff>180975</xdr:rowOff>
    </xdr:from>
    <xdr:to>
      <xdr:col>1</xdr:col>
      <xdr:colOff>523875</xdr:colOff>
      <xdr:row>224</xdr:row>
      <xdr:rowOff>85725</xdr:rowOff>
    </xdr:to>
    <xdr:sp macro="" textlink="">
      <xdr:nvSpPr>
        <xdr:cNvPr id="24" name="Down Arrow 23"/>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742950</xdr:colOff>
      <xdr:row>224</xdr:row>
      <xdr:rowOff>57150</xdr:rowOff>
    </xdr:from>
    <xdr:to>
      <xdr:col>3</xdr:col>
      <xdr:colOff>876300</xdr:colOff>
      <xdr:row>224</xdr:row>
      <xdr:rowOff>228600</xdr:rowOff>
    </xdr:to>
    <xdr:sp macro="" textlink="">
      <xdr:nvSpPr>
        <xdr:cNvPr id="25" name="Down Arrow 24"/>
        <xdr:cNvSpPr/>
      </xdr:nvSpPr>
      <xdr:spPr>
        <a:xfrm>
          <a:off x="3286125" y="528542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222</xdr:row>
      <xdr:rowOff>76200</xdr:rowOff>
    </xdr:from>
    <xdr:to>
      <xdr:col>3</xdr:col>
      <xdr:colOff>971550</xdr:colOff>
      <xdr:row>222</xdr:row>
      <xdr:rowOff>219075</xdr:rowOff>
    </xdr:to>
    <xdr:sp macro="" textlink="">
      <xdr:nvSpPr>
        <xdr:cNvPr id="26" name="Right Arrow 25"/>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265</xdr:row>
      <xdr:rowOff>47625</xdr:rowOff>
    </xdr:from>
    <xdr:to>
      <xdr:col>19</xdr:col>
      <xdr:colOff>619126</xdr:colOff>
      <xdr:row>267</xdr:row>
      <xdr:rowOff>9526</xdr:rowOff>
    </xdr:to>
    <xdr:sp macro="" textlink="">
      <xdr:nvSpPr>
        <xdr:cNvPr id="27" name="Left Arrow 26">
          <a:hlinkClick xmlns:r="http://schemas.openxmlformats.org/officeDocument/2006/relationships" r:id="rId7"/>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267</xdr:row>
      <xdr:rowOff>180975</xdr:rowOff>
    </xdr:from>
    <xdr:to>
      <xdr:col>1</xdr:col>
      <xdr:colOff>523875</xdr:colOff>
      <xdr:row>268</xdr:row>
      <xdr:rowOff>85725</xdr:rowOff>
    </xdr:to>
    <xdr:sp macro="" textlink="">
      <xdr:nvSpPr>
        <xdr:cNvPr id="28" name="Down Arrow 27"/>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268</xdr:row>
      <xdr:rowOff>47625</xdr:rowOff>
    </xdr:from>
    <xdr:to>
      <xdr:col>3</xdr:col>
      <xdr:colOff>914400</xdr:colOff>
      <xdr:row>268</xdr:row>
      <xdr:rowOff>219075</xdr:rowOff>
    </xdr:to>
    <xdr:sp macro="" textlink="">
      <xdr:nvSpPr>
        <xdr:cNvPr id="29" name="Down Arrow 28"/>
        <xdr:cNvSpPr/>
      </xdr:nvSpPr>
      <xdr:spPr>
        <a:xfrm>
          <a:off x="3324225" y="6311265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266</xdr:row>
      <xdr:rowOff>76200</xdr:rowOff>
    </xdr:from>
    <xdr:to>
      <xdr:col>3</xdr:col>
      <xdr:colOff>971550</xdr:colOff>
      <xdr:row>266</xdr:row>
      <xdr:rowOff>219075</xdr:rowOff>
    </xdr:to>
    <xdr:sp macro="" textlink="">
      <xdr:nvSpPr>
        <xdr:cNvPr id="30" name="Right Arrow 29"/>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309</xdr:row>
      <xdr:rowOff>47625</xdr:rowOff>
    </xdr:from>
    <xdr:to>
      <xdr:col>19</xdr:col>
      <xdr:colOff>619126</xdr:colOff>
      <xdr:row>311</xdr:row>
      <xdr:rowOff>9526</xdr:rowOff>
    </xdr:to>
    <xdr:sp macro="" textlink="">
      <xdr:nvSpPr>
        <xdr:cNvPr id="31" name="Left Arrow 30">
          <a:hlinkClick xmlns:r="http://schemas.openxmlformats.org/officeDocument/2006/relationships" r:id="rId8"/>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311</xdr:row>
      <xdr:rowOff>180975</xdr:rowOff>
    </xdr:from>
    <xdr:to>
      <xdr:col>1</xdr:col>
      <xdr:colOff>523875</xdr:colOff>
      <xdr:row>312</xdr:row>
      <xdr:rowOff>85725</xdr:rowOff>
    </xdr:to>
    <xdr:sp macro="" textlink="">
      <xdr:nvSpPr>
        <xdr:cNvPr id="32" name="Down Arrow 31"/>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790575</xdr:colOff>
      <xdr:row>312</xdr:row>
      <xdr:rowOff>38100</xdr:rowOff>
    </xdr:from>
    <xdr:to>
      <xdr:col>3</xdr:col>
      <xdr:colOff>923925</xdr:colOff>
      <xdr:row>312</xdr:row>
      <xdr:rowOff>209550</xdr:rowOff>
    </xdr:to>
    <xdr:sp macro="" textlink="">
      <xdr:nvSpPr>
        <xdr:cNvPr id="33" name="Down Arrow 32"/>
        <xdr:cNvSpPr/>
      </xdr:nvSpPr>
      <xdr:spPr>
        <a:xfrm>
          <a:off x="3333750" y="7338060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310</xdr:row>
      <xdr:rowOff>76200</xdr:rowOff>
    </xdr:from>
    <xdr:to>
      <xdr:col>3</xdr:col>
      <xdr:colOff>971550</xdr:colOff>
      <xdr:row>310</xdr:row>
      <xdr:rowOff>219075</xdr:rowOff>
    </xdr:to>
    <xdr:sp macro="" textlink="">
      <xdr:nvSpPr>
        <xdr:cNvPr id="34" name="Right Arrow 33"/>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353</xdr:row>
      <xdr:rowOff>47625</xdr:rowOff>
    </xdr:from>
    <xdr:to>
      <xdr:col>19</xdr:col>
      <xdr:colOff>619126</xdr:colOff>
      <xdr:row>355</xdr:row>
      <xdr:rowOff>9526</xdr:rowOff>
    </xdr:to>
    <xdr:sp macro="" textlink="">
      <xdr:nvSpPr>
        <xdr:cNvPr id="35" name="Left Arrow 34">
          <a:hlinkClick xmlns:r="http://schemas.openxmlformats.org/officeDocument/2006/relationships" r:id="rId9"/>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355</xdr:row>
      <xdr:rowOff>180975</xdr:rowOff>
    </xdr:from>
    <xdr:to>
      <xdr:col>1</xdr:col>
      <xdr:colOff>523875</xdr:colOff>
      <xdr:row>356</xdr:row>
      <xdr:rowOff>85725</xdr:rowOff>
    </xdr:to>
    <xdr:sp macro="" textlink="">
      <xdr:nvSpPr>
        <xdr:cNvPr id="36" name="Down Arrow 35"/>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771525</xdr:colOff>
      <xdr:row>356</xdr:row>
      <xdr:rowOff>57150</xdr:rowOff>
    </xdr:from>
    <xdr:to>
      <xdr:col>3</xdr:col>
      <xdr:colOff>904875</xdr:colOff>
      <xdr:row>356</xdr:row>
      <xdr:rowOff>228600</xdr:rowOff>
    </xdr:to>
    <xdr:sp macro="" textlink="">
      <xdr:nvSpPr>
        <xdr:cNvPr id="37" name="Down Arrow 36"/>
        <xdr:cNvSpPr/>
      </xdr:nvSpPr>
      <xdr:spPr>
        <a:xfrm>
          <a:off x="3314700" y="836771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354</xdr:row>
      <xdr:rowOff>76200</xdr:rowOff>
    </xdr:from>
    <xdr:to>
      <xdr:col>3</xdr:col>
      <xdr:colOff>971550</xdr:colOff>
      <xdr:row>354</xdr:row>
      <xdr:rowOff>219075</xdr:rowOff>
    </xdr:to>
    <xdr:sp macro="" textlink="">
      <xdr:nvSpPr>
        <xdr:cNvPr id="38" name="Right Arrow 37"/>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397</xdr:row>
      <xdr:rowOff>47625</xdr:rowOff>
    </xdr:from>
    <xdr:to>
      <xdr:col>19</xdr:col>
      <xdr:colOff>619126</xdr:colOff>
      <xdr:row>399</xdr:row>
      <xdr:rowOff>9526</xdr:rowOff>
    </xdr:to>
    <xdr:sp macro="" textlink="">
      <xdr:nvSpPr>
        <xdr:cNvPr id="39" name="Left Arrow 38">
          <a:hlinkClick xmlns:r="http://schemas.openxmlformats.org/officeDocument/2006/relationships" r:id="rId10"/>
        </xdr:cNvPr>
        <xdr:cNvSpPr/>
      </xdr:nvSpPr>
      <xdr:spPr>
        <a:xfrm>
          <a:off x="11344276" y="409575"/>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399</xdr:row>
      <xdr:rowOff>180975</xdr:rowOff>
    </xdr:from>
    <xdr:to>
      <xdr:col>1</xdr:col>
      <xdr:colOff>523875</xdr:colOff>
      <xdr:row>400</xdr:row>
      <xdr:rowOff>85725</xdr:rowOff>
    </xdr:to>
    <xdr:sp macro="" textlink="">
      <xdr:nvSpPr>
        <xdr:cNvPr id="40" name="Down Arrow 39"/>
        <xdr:cNvSpPr/>
      </xdr:nvSpPr>
      <xdr:spPr>
        <a:xfrm>
          <a:off x="723900" y="1276350"/>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752475</xdr:colOff>
      <xdr:row>400</xdr:row>
      <xdr:rowOff>28575</xdr:rowOff>
    </xdr:from>
    <xdr:to>
      <xdr:col>3</xdr:col>
      <xdr:colOff>885825</xdr:colOff>
      <xdr:row>400</xdr:row>
      <xdr:rowOff>200025</xdr:rowOff>
    </xdr:to>
    <xdr:sp macro="" textlink="">
      <xdr:nvSpPr>
        <xdr:cNvPr id="41" name="Down Arrow 40"/>
        <xdr:cNvSpPr/>
      </xdr:nvSpPr>
      <xdr:spPr>
        <a:xfrm>
          <a:off x="3295650" y="9392602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398</xdr:row>
      <xdr:rowOff>76200</xdr:rowOff>
    </xdr:from>
    <xdr:to>
      <xdr:col>3</xdr:col>
      <xdr:colOff>971550</xdr:colOff>
      <xdr:row>398</xdr:row>
      <xdr:rowOff>219075</xdr:rowOff>
    </xdr:to>
    <xdr:sp macro="" textlink="">
      <xdr:nvSpPr>
        <xdr:cNvPr id="42" name="Right Arrow 41"/>
        <xdr:cNvSpPr/>
      </xdr:nvSpPr>
      <xdr:spPr>
        <a:xfrm>
          <a:off x="3152775" y="742950"/>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441</xdr:row>
      <xdr:rowOff>47625</xdr:rowOff>
    </xdr:from>
    <xdr:to>
      <xdr:col>19</xdr:col>
      <xdr:colOff>619126</xdr:colOff>
      <xdr:row>443</xdr:row>
      <xdr:rowOff>9526</xdr:rowOff>
    </xdr:to>
    <xdr:sp macro="" textlink="">
      <xdr:nvSpPr>
        <xdr:cNvPr id="43" name="Left Arrow 42">
          <a:hlinkClick xmlns:r="http://schemas.openxmlformats.org/officeDocument/2006/relationships" r:id="rId11"/>
        </xdr:cNvPr>
        <xdr:cNvSpPr/>
      </xdr:nvSpPr>
      <xdr:spPr>
        <a:xfrm>
          <a:off x="11344276" y="937641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443</xdr:row>
      <xdr:rowOff>180975</xdr:rowOff>
    </xdr:from>
    <xdr:to>
      <xdr:col>1</xdr:col>
      <xdr:colOff>523875</xdr:colOff>
      <xdr:row>444</xdr:row>
      <xdr:rowOff>85725</xdr:rowOff>
    </xdr:to>
    <xdr:sp macro="" textlink="">
      <xdr:nvSpPr>
        <xdr:cNvPr id="44" name="Down Arrow 43"/>
        <xdr:cNvSpPr/>
      </xdr:nvSpPr>
      <xdr:spPr>
        <a:xfrm>
          <a:off x="723900" y="94630875"/>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781050</xdr:colOff>
      <xdr:row>444</xdr:row>
      <xdr:rowOff>47625</xdr:rowOff>
    </xdr:from>
    <xdr:to>
      <xdr:col>3</xdr:col>
      <xdr:colOff>914400</xdr:colOff>
      <xdr:row>444</xdr:row>
      <xdr:rowOff>219075</xdr:rowOff>
    </xdr:to>
    <xdr:sp macro="" textlink="">
      <xdr:nvSpPr>
        <xdr:cNvPr id="45" name="Down Arrow 44"/>
        <xdr:cNvSpPr/>
      </xdr:nvSpPr>
      <xdr:spPr>
        <a:xfrm>
          <a:off x="3324225" y="10422255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442</xdr:row>
      <xdr:rowOff>76200</xdr:rowOff>
    </xdr:from>
    <xdr:to>
      <xdr:col>3</xdr:col>
      <xdr:colOff>971550</xdr:colOff>
      <xdr:row>442</xdr:row>
      <xdr:rowOff>219075</xdr:rowOff>
    </xdr:to>
    <xdr:sp macro="" textlink="">
      <xdr:nvSpPr>
        <xdr:cNvPr id="46" name="Right Arrow 45"/>
        <xdr:cNvSpPr/>
      </xdr:nvSpPr>
      <xdr:spPr>
        <a:xfrm>
          <a:off x="3152775" y="940974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18</xdr:col>
      <xdr:colOff>257176</xdr:colOff>
      <xdr:row>485</xdr:row>
      <xdr:rowOff>47625</xdr:rowOff>
    </xdr:from>
    <xdr:to>
      <xdr:col>19</xdr:col>
      <xdr:colOff>619126</xdr:colOff>
      <xdr:row>487</xdr:row>
      <xdr:rowOff>9526</xdr:rowOff>
    </xdr:to>
    <xdr:sp macro="" textlink="">
      <xdr:nvSpPr>
        <xdr:cNvPr id="47" name="Left Arrow 46">
          <a:hlinkClick xmlns:r="http://schemas.openxmlformats.org/officeDocument/2006/relationships" r:id="rId12"/>
        </xdr:cNvPr>
        <xdr:cNvSpPr/>
      </xdr:nvSpPr>
      <xdr:spPr>
        <a:xfrm>
          <a:off x="11344276" y="937641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487</xdr:row>
      <xdr:rowOff>180975</xdr:rowOff>
    </xdr:from>
    <xdr:to>
      <xdr:col>1</xdr:col>
      <xdr:colOff>523875</xdr:colOff>
      <xdr:row>488</xdr:row>
      <xdr:rowOff>85725</xdr:rowOff>
    </xdr:to>
    <xdr:sp macro="" textlink="">
      <xdr:nvSpPr>
        <xdr:cNvPr id="48" name="Down Arrow 47"/>
        <xdr:cNvSpPr/>
      </xdr:nvSpPr>
      <xdr:spPr>
        <a:xfrm>
          <a:off x="723900" y="94630875"/>
          <a:ext cx="219075" cy="180975"/>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819150</xdr:colOff>
      <xdr:row>488</xdr:row>
      <xdr:rowOff>38100</xdr:rowOff>
    </xdr:from>
    <xdr:to>
      <xdr:col>3</xdr:col>
      <xdr:colOff>952500</xdr:colOff>
      <xdr:row>488</xdr:row>
      <xdr:rowOff>209550</xdr:rowOff>
    </xdr:to>
    <xdr:sp macro="" textlink="">
      <xdr:nvSpPr>
        <xdr:cNvPr id="49" name="Down Arrow 48"/>
        <xdr:cNvSpPr/>
      </xdr:nvSpPr>
      <xdr:spPr>
        <a:xfrm>
          <a:off x="3362325" y="114480975"/>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486</xdr:row>
      <xdr:rowOff>76200</xdr:rowOff>
    </xdr:from>
    <xdr:to>
      <xdr:col>3</xdr:col>
      <xdr:colOff>971550</xdr:colOff>
      <xdr:row>486</xdr:row>
      <xdr:rowOff>219075</xdr:rowOff>
    </xdr:to>
    <xdr:sp macro="" textlink="">
      <xdr:nvSpPr>
        <xdr:cNvPr id="50" name="Right Arrow 49"/>
        <xdr:cNvSpPr/>
      </xdr:nvSpPr>
      <xdr:spPr>
        <a:xfrm>
          <a:off x="3152775" y="940974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19</xdr:col>
      <xdr:colOff>76200</xdr:colOff>
      <xdr:row>36</xdr:row>
      <xdr:rowOff>352424</xdr:rowOff>
    </xdr:from>
    <xdr:to>
      <xdr:col>19</xdr:col>
      <xdr:colOff>666750</xdr:colOff>
      <xdr:row>41</xdr:row>
      <xdr:rowOff>9525</xdr:rowOff>
    </xdr:to>
    <xdr:sp macro="" textlink="">
      <xdr:nvSpPr>
        <xdr:cNvPr id="51" name="Up Arrow 50">
          <a:hlinkClick xmlns:r="http://schemas.openxmlformats.org/officeDocument/2006/relationships" r:id="rId13"/>
        </xdr:cNvPr>
        <xdr:cNvSpPr/>
      </xdr:nvSpPr>
      <xdr:spPr>
        <a:xfrm>
          <a:off x="13030200" y="8791574"/>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50</xdr:row>
      <xdr:rowOff>0</xdr:rowOff>
    </xdr:from>
    <xdr:to>
      <xdr:col>19</xdr:col>
      <xdr:colOff>590550</xdr:colOff>
      <xdr:row>54</xdr:row>
      <xdr:rowOff>38101</xdr:rowOff>
    </xdr:to>
    <xdr:sp macro="" textlink="">
      <xdr:nvSpPr>
        <xdr:cNvPr id="52" name="Up Arrow 51">
          <a:hlinkClick xmlns:r="http://schemas.openxmlformats.org/officeDocument/2006/relationships" r:id="rId14"/>
        </xdr:cNvPr>
        <xdr:cNvSpPr/>
      </xdr:nvSpPr>
      <xdr:spPr>
        <a:xfrm>
          <a:off x="12954000" y="121539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94</xdr:row>
      <xdr:rowOff>0</xdr:rowOff>
    </xdr:from>
    <xdr:to>
      <xdr:col>19</xdr:col>
      <xdr:colOff>590550</xdr:colOff>
      <xdr:row>98</xdr:row>
      <xdr:rowOff>38101</xdr:rowOff>
    </xdr:to>
    <xdr:sp macro="" textlink="">
      <xdr:nvSpPr>
        <xdr:cNvPr id="53" name="Up Arrow 52">
          <a:hlinkClick xmlns:r="http://schemas.openxmlformats.org/officeDocument/2006/relationships" r:id="rId15"/>
        </xdr:cNvPr>
        <xdr:cNvSpPr/>
      </xdr:nvSpPr>
      <xdr:spPr>
        <a:xfrm>
          <a:off x="12954000" y="224504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137</xdr:row>
      <xdr:rowOff>0</xdr:rowOff>
    </xdr:from>
    <xdr:to>
      <xdr:col>19</xdr:col>
      <xdr:colOff>590550</xdr:colOff>
      <xdr:row>141</xdr:row>
      <xdr:rowOff>38101</xdr:rowOff>
    </xdr:to>
    <xdr:sp macro="" textlink="">
      <xdr:nvSpPr>
        <xdr:cNvPr id="54" name="Up Arrow 53">
          <a:hlinkClick xmlns:r="http://schemas.openxmlformats.org/officeDocument/2006/relationships" r:id="rId16"/>
        </xdr:cNvPr>
        <xdr:cNvSpPr/>
      </xdr:nvSpPr>
      <xdr:spPr>
        <a:xfrm>
          <a:off x="12954000" y="325183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180</xdr:row>
      <xdr:rowOff>0</xdr:rowOff>
    </xdr:from>
    <xdr:to>
      <xdr:col>19</xdr:col>
      <xdr:colOff>590550</xdr:colOff>
      <xdr:row>184</xdr:row>
      <xdr:rowOff>1</xdr:rowOff>
    </xdr:to>
    <xdr:sp macro="" textlink="">
      <xdr:nvSpPr>
        <xdr:cNvPr id="55" name="Up Arrow 54">
          <a:hlinkClick xmlns:r="http://schemas.openxmlformats.org/officeDocument/2006/relationships" r:id="rId17"/>
        </xdr:cNvPr>
        <xdr:cNvSpPr/>
      </xdr:nvSpPr>
      <xdr:spPr>
        <a:xfrm>
          <a:off x="12954000" y="425291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225</xdr:row>
      <xdr:rowOff>0</xdr:rowOff>
    </xdr:from>
    <xdr:to>
      <xdr:col>19</xdr:col>
      <xdr:colOff>590550</xdr:colOff>
      <xdr:row>229</xdr:row>
      <xdr:rowOff>38101</xdr:rowOff>
    </xdr:to>
    <xdr:sp macro="" textlink="">
      <xdr:nvSpPr>
        <xdr:cNvPr id="56" name="Up Arrow 55">
          <a:hlinkClick xmlns:r="http://schemas.openxmlformats.org/officeDocument/2006/relationships" r:id="rId18"/>
        </xdr:cNvPr>
        <xdr:cNvSpPr/>
      </xdr:nvSpPr>
      <xdr:spPr>
        <a:xfrm>
          <a:off x="12954000" y="530542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268</xdr:row>
      <xdr:rowOff>0</xdr:rowOff>
    </xdr:from>
    <xdr:to>
      <xdr:col>19</xdr:col>
      <xdr:colOff>590550</xdr:colOff>
      <xdr:row>271</xdr:row>
      <xdr:rowOff>209551</xdr:rowOff>
    </xdr:to>
    <xdr:sp macro="" textlink="">
      <xdr:nvSpPr>
        <xdr:cNvPr id="57" name="Up Arrow 56">
          <a:hlinkClick xmlns:r="http://schemas.openxmlformats.org/officeDocument/2006/relationships" r:id="rId19"/>
        </xdr:cNvPr>
        <xdr:cNvSpPr/>
      </xdr:nvSpPr>
      <xdr:spPr>
        <a:xfrm>
          <a:off x="12954000" y="6306502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312</xdr:row>
      <xdr:rowOff>0</xdr:rowOff>
    </xdr:from>
    <xdr:to>
      <xdr:col>19</xdr:col>
      <xdr:colOff>590550</xdr:colOff>
      <xdr:row>315</xdr:row>
      <xdr:rowOff>209551</xdr:rowOff>
    </xdr:to>
    <xdr:sp macro="" textlink="">
      <xdr:nvSpPr>
        <xdr:cNvPr id="58" name="Up Arrow 57">
          <a:hlinkClick xmlns:r="http://schemas.openxmlformats.org/officeDocument/2006/relationships" r:id="rId20"/>
        </xdr:cNvPr>
        <xdr:cNvSpPr/>
      </xdr:nvSpPr>
      <xdr:spPr>
        <a:xfrm>
          <a:off x="12954000" y="733425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356</xdr:row>
      <xdr:rowOff>0</xdr:rowOff>
    </xdr:from>
    <xdr:to>
      <xdr:col>19</xdr:col>
      <xdr:colOff>590550</xdr:colOff>
      <xdr:row>359</xdr:row>
      <xdr:rowOff>209551</xdr:rowOff>
    </xdr:to>
    <xdr:sp macro="" textlink="">
      <xdr:nvSpPr>
        <xdr:cNvPr id="59" name="Up Arrow 58">
          <a:hlinkClick xmlns:r="http://schemas.openxmlformats.org/officeDocument/2006/relationships" r:id="rId21"/>
        </xdr:cNvPr>
        <xdr:cNvSpPr/>
      </xdr:nvSpPr>
      <xdr:spPr>
        <a:xfrm>
          <a:off x="12954000" y="8361997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401</xdr:row>
      <xdr:rowOff>0</xdr:rowOff>
    </xdr:from>
    <xdr:to>
      <xdr:col>19</xdr:col>
      <xdr:colOff>590550</xdr:colOff>
      <xdr:row>405</xdr:row>
      <xdr:rowOff>38101</xdr:rowOff>
    </xdr:to>
    <xdr:sp macro="" textlink="">
      <xdr:nvSpPr>
        <xdr:cNvPr id="60" name="Up Arrow 59">
          <a:hlinkClick xmlns:r="http://schemas.openxmlformats.org/officeDocument/2006/relationships" r:id="rId22"/>
        </xdr:cNvPr>
        <xdr:cNvSpPr/>
      </xdr:nvSpPr>
      <xdr:spPr>
        <a:xfrm>
          <a:off x="12954000" y="941641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445</xdr:row>
      <xdr:rowOff>0</xdr:rowOff>
    </xdr:from>
    <xdr:to>
      <xdr:col>19</xdr:col>
      <xdr:colOff>590550</xdr:colOff>
      <xdr:row>449</xdr:row>
      <xdr:rowOff>38101</xdr:rowOff>
    </xdr:to>
    <xdr:sp macro="" textlink="">
      <xdr:nvSpPr>
        <xdr:cNvPr id="61" name="Up Arrow 60">
          <a:hlinkClick xmlns:r="http://schemas.openxmlformats.org/officeDocument/2006/relationships" r:id="rId23"/>
        </xdr:cNvPr>
        <xdr:cNvSpPr/>
      </xdr:nvSpPr>
      <xdr:spPr>
        <a:xfrm>
          <a:off x="12954000" y="10443210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0</xdr:colOff>
      <xdr:row>489</xdr:row>
      <xdr:rowOff>0</xdr:rowOff>
    </xdr:from>
    <xdr:to>
      <xdr:col>19</xdr:col>
      <xdr:colOff>590550</xdr:colOff>
      <xdr:row>493</xdr:row>
      <xdr:rowOff>38101</xdr:rowOff>
    </xdr:to>
    <xdr:sp macro="" textlink="">
      <xdr:nvSpPr>
        <xdr:cNvPr id="62" name="Up Arrow 61">
          <a:hlinkClick xmlns:r="http://schemas.openxmlformats.org/officeDocument/2006/relationships" r:id="rId24"/>
        </xdr:cNvPr>
        <xdr:cNvSpPr/>
      </xdr:nvSpPr>
      <xdr:spPr>
        <a:xfrm>
          <a:off x="12954000" y="114709575"/>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twoCellAnchor>
    <xdr:from>
      <xdr:col>19</xdr:col>
      <xdr:colOff>57150</xdr:colOff>
      <xdr:row>520</xdr:row>
      <xdr:rowOff>133350</xdr:rowOff>
    </xdr:from>
    <xdr:to>
      <xdr:col>19</xdr:col>
      <xdr:colOff>647700</xdr:colOff>
      <xdr:row>523</xdr:row>
      <xdr:rowOff>152401</xdr:rowOff>
    </xdr:to>
    <xdr:sp macro="" textlink="">
      <xdr:nvSpPr>
        <xdr:cNvPr id="63" name="Up Arrow 62">
          <a:hlinkClick xmlns:r="http://schemas.openxmlformats.org/officeDocument/2006/relationships" r:id="rId25"/>
        </xdr:cNvPr>
        <xdr:cNvSpPr/>
      </xdr:nvSpPr>
      <xdr:spPr>
        <a:xfrm>
          <a:off x="13011150" y="121634250"/>
          <a:ext cx="590550" cy="914401"/>
        </a:xfrm>
        <a:prstGeom prst="up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1400" b="1"/>
            <a:t>TOP</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1200150</xdr:colOff>
      <xdr:row>1</xdr:row>
      <xdr:rowOff>0</xdr:rowOff>
    </xdr:from>
    <xdr:to>
      <xdr:col>9</xdr:col>
      <xdr:colOff>304800</xdr:colOff>
      <xdr:row>2</xdr:row>
      <xdr:rowOff>209550</xdr:rowOff>
    </xdr:to>
    <xdr:sp macro="" textlink="">
      <xdr:nvSpPr>
        <xdr:cNvPr id="2" name="Left Arrow 1">
          <a:hlinkClick xmlns:r="http://schemas.openxmlformats.org/officeDocument/2006/relationships" r:id="rId1"/>
        </xdr:cNvPr>
        <xdr:cNvSpPr/>
      </xdr:nvSpPr>
      <xdr:spPr>
        <a:xfrm>
          <a:off x="11915775" y="33337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4</xdr:col>
      <xdr:colOff>1514475</xdr:colOff>
      <xdr:row>1</xdr:row>
      <xdr:rowOff>19049</xdr:rowOff>
    </xdr:from>
    <xdr:to>
      <xdr:col>6</xdr:col>
      <xdr:colOff>695327</xdr:colOff>
      <xdr:row>2</xdr:row>
      <xdr:rowOff>142875</xdr:rowOff>
    </xdr:to>
    <xdr:sp macro="" textlink="">
      <xdr:nvSpPr>
        <xdr:cNvPr id="3" name="Rectangle 2"/>
        <xdr:cNvSpPr/>
      </xdr:nvSpPr>
      <xdr:spPr>
        <a:xfrm>
          <a:off x="4133850" y="352424"/>
          <a:ext cx="4610102" cy="4572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2000" b="1">
              <a:solidFill>
                <a:srgbClr val="FFFF00"/>
              </a:solidFill>
              <a:latin typeface="+mj-lt"/>
            </a:rPr>
            <a:t>Opening Balance &amp; Other Details</a:t>
          </a:r>
          <a:endParaRPr lang="en-US" sz="2000" b="1">
            <a:solidFill>
              <a:srgbClr val="FFFF00"/>
            </a:solidFill>
            <a:latin typeface="+mj-lt"/>
          </a:endParaRPr>
        </a:p>
      </xdr:txBody>
    </xdr:sp>
    <xdr:clientData/>
  </xdr:twoCellAnchor>
  <xdr:twoCellAnchor>
    <xdr:from>
      <xdr:col>8</xdr:col>
      <xdr:colOff>1343025</xdr:colOff>
      <xdr:row>39</xdr:row>
      <xdr:rowOff>47625</xdr:rowOff>
    </xdr:from>
    <xdr:to>
      <xdr:col>9</xdr:col>
      <xdr:colOff>447675</xdr:colOff>
      <xdr:row>41</xdr:row>
      <xdr:rowOff>0</xdr:rowOff>
    </xdr:to>
    <xdr:sp macro="" textlink="">
      <xdr:nvSpPr>
        <xdr:cNvPr id="4" name="Left Arrow 3">
          <a:hlinkClick xmlns:r="http://schemas.openxmlformats.org/officeDocument/2006/relationships" r:id="rId2"/>
        </xdr:cNvPr>
        <xdr:cNvSpPr/>
      </xdr:nvSpPr>
      <xdr:spPr>
        <a:xfrm>
          <a:off x="12058650" y="903922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1352550</xdr:colOff>
      <xdr:row>77</xdr:row>
      <xdr:rowOff>104775</xdr:rowOff>
    </xdr:from>
    <xdr:to>
      <xdr:col>9</xdr:col>
      <xdr:colOff>457200</xdr:colOff>
      <xdr:row>79</xdr:row>
      <xdr:rowOff>57150</xdr:rowOff>
    </xdr:to>
    <xdr:sp macro="" textlink="">
      <xdr:nvSpPr>
        <xdr:cNvPr id="5" name="Left Arrow 4">
          <a:hlinkClick xmlns:r="http://schemas.openxmlformats.org/officeDocument/2006/relationships" r:id="rId3"/>
        </xdr:cNvPr>
        <xdr:cNvSpPr/>
      </xdr:nvSpPr>
      <xdr:spPr>
        <a:xfrm>
          <a:off x="12068175" y="1766887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1333500</xdr:colOff>
      <xdr:row>115</xdr:row>
      <xdr:rowOff>161925</xdr:rowOff>
    </xdr:from>
    <xdr:to>
      <xdr:col>9</xdr:col>
      <xdr:colOff>438150</xdr:colOff>
      <xdr:row>117</xdr:row>
      <xdr:rowOff>114300</xdr:rowOff>
    </xdr:to>
    <xdr:sp macro="" textlink="">
      <xdr:nvSpPr>
        <xdr:cNvPr id="6" name="Left Arrow 5">
          <a:hlinkClick xmlns:r="http://schemas.openxmlformats.org/officeDocument/2006/relationships" r:id="rId4"/>
        </xdr:cNvPr>
        <xdr:cNvSpPr/>
      </xdr:nvSpPr>
      <xdr:spPr>
        <a:xfrm>
          <a:off x="12049125" y="26298525"/>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1343025</xdr:colOff>
      <xdr:row>153</xdr:row>
      <xdr:rowOff>95250</xdr:rowOff>
    </xdr:from>
    <xdr:to>
      <xdr:col>9</xdr:col>
      <xdr:colOff>447675</xdr:colOff>
      <xdr:row>155</xdr:row>
      <xdr:rowOff>47625</xdr:rowOff>
    </xdr:to>
    <xdr:sp macro="" textlink="">
      <xdr:nvSpPr>
        <xdr:cNvPr id="7" name="Left Arrow 6">
          <a:hlinkClick xmlns:r="http://schemas.openxmlformats.org/officeDocument/2006/relationships" r:id="rId5"/>
        </xdr:cNvPr>
        <xdr:cNvSpPr/>
      </xdr:nvSpPr>
      <xdr:spPr>
        <a:xfrm>
          <a:off x="12058650" y="348043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1333500</xdr:colOff>
      <xdr:row>191</xdr:row>
      <xdr:rowOff>133350</xdr:rowOff>
    </xdr:from>
    <xdr:to>
      <xdr:col>9</xdr:col>
      <xdr:colOff>438150</xdr:colOff>
      <xdr:row>193</xdr:row>
      <xdr:rowOff>85725</xdr:rowOff>
    </xdr:to>
    <xdr:sp macro="" textlink="">
      <xdr:nvSpPr>
        <xdr:cNvPr id="8" name="Left Arrow 7">
          <a:hlinkClick xmlns:r="http://schemas.openxmlformats.org/officeDocument/2006/relationships" r:id="rId6"/>
        </xdr:cNvPr>
        <xdr:cNvSpPr/>
      </xdr:nvSpPr>
      <xdr:spPr>
        <a:xfrm>
          <a:off x="12049125" y="434149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1323975</xdr:colOff>
      <xdr:row>229</xdr:row>
      <xdr:rowOff>76200</xdr:rowOff>
    </xdr:from>
    <xdr:to>
      <xdr:col>9</xdr:col>
      <xdr:colOff>428625</xdr:colOff>
      <xdr:row>231</xdr:row>
      <xdr:rowOff>28575</xdr:rowOff>
    </xdr:to>
    <xdr:sp macro="" textlink="">
      <xdr:nvSpPr>
        <xdr:cNvPr id="9" name="Left Arrow 8">
          <a:hlinkClick xmlns:r="http://schemas.openxmlformats.org/officeDocument/2006/relationships" r:id="rId7"/>
        </xdr:cNvPr>
        <xdr:cNvSpPr/>
      </xdr:nvSpPr>
      <xdr:spPr>
        <a:xfrm>
          <a:off x="12039600" y="519303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1314450</xdr:colOff>
      <xdr:row>267</xdr:row>
      <xdr:rowOff>152400</xdr:rowOff>
    </xdr:from>
    <xdr:to>
      <xdr:col>9</xdr:col>
      <xdr:colOff>419100</xdr:colOff>
      <xdr:row>269</xdr:row>
      <xdr:rowOff>104775</xdr:rowOff>
    </xdr:to>
    <xdr:sp macro="" textlink="">
      <xdr:nvSpPr>
        <xdr:cNvPr id="10" name="Left Arrow 9">
          <a:hlinkClick xmlns:r="http://schemas.openxmlformats.org/officeDocument/2006/relationships" r:id="rId8"/>
        </xdr:cNvPr>
        <xdr:cNvSpPr/>
      </xdr:nvSpPr>
      <xdr:spPr>
        <a:xfrm>
          <a:off x="12030075" y="605790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1314450</xdr:colOff>
      <xdr:row>305</xdr:row>
      <xdr:rowOff>76200</xdr:rowOff>
    </xdr:from>
    <xdr:to>
      <xdr:col>9</xdr:col>
      <xdr:colOff>419100</xdr:colOff>
      <xdr:row>307</xdr:row>
      <xdr:rowOff>28575</xdr:rowOff>
    </xdr:to>
    <xdr:sp macro="" textlink="">
      <xdr:nvSpPr>
        <xdr:cNvPr id="11" name="Left Arrow 10">
          <a:hlinkClick xmlns:r="http://schemas.openxmlformats.org/officeDocument/2006/relationships" r:id="rId9"/>
        </xdr:cNvPr>
        <xdr:cNvSpPr/>
      </xdr:nvSpPr>
      <xdr:spPr>
        <a:xfrm>
          <a:off x="12030075" y="690753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1323975</xdr:colOff>
      <xdr:row>343</xdr:row>
      <xdr:rowOff>114300</xdr:rowOff>
    </xdr:from>
    <xdr:to>
      <xdr:col>9</xdr:col>
      <xdr:colOff>428625</xdr:colOff>
      <xdr:row>345</xdr:row>
      <xdr:rowOff>66675</xdr:rowOff>
    </xdr:to>
    <xdr:sp macro="" textlink="">
      <xdr:nvSpPr>
        <xdr:cNvPr id="12" name="Left Arrow 11">
          <a:hlinkClick xmlns:r="http://schemas.openxmlformats.org/officeDocument/2006/relationships" r:id="rId10"/>
        </xdr:cNvPr>
        <xdr:cNvSpPr/>
      </xdr:nvSpPr>
      <xdr:spPr>
        <a:xfrm>
          <a:off x="12039600" y="7768590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1352550</xdr:colOff>
      <xdr:row>381</xdr:row>
      <xdr:rowOff>57150</xdr:rowOff>
    </xdr:from>
    <xdr:to>
      <xdr:col>9</xdr:col>
      <xdr:colOff>457200</xdr:colOff>
      <xdr:row>383</xdr:row>
      <xdr:rowOff>9525</xdr:rowOff>
    </xdr:to>
    <xdr:sp macro="" textlink="">
      <xdr:nvSpPr>
        <xdr:cNvPr id="13" name="Left Arrow 12">
          <a:hlinkClick xmlns:r="http://schemas.openxmlformats.org/officeDocument/2006/relationships" r:id="rId11"/>
        </xdr:cNvPr>
        <xdr:cNvSpPr/>
      </xdr:nvSpPr>
      <xdr:spPr>
        <a:xfrm>
          <a:off x="12068175" y="862012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8</xdr:col>
      <xdr:colOff>1276350</xdr:colOff>
      <xdr:row>419</xdr:row>
      <xdr:rowOff>171450</xdr:rowOff>
    </xdr:from>
    <xdr:to>
      <xdr:col>9</xdr:col>
      <xdr:colOff>381000</xdr:colOff>
      <xdr:row>421</xdr:row>
      <xdr:rowOff>123825</xdr:rowOff>
    </xdr:to>
    <xdr:sp macro="" textlink="">
      <xdr:nvSpPr>
        <xdr:cNvPr id="14" name="Left Arrow 13">
          <a:hlinkClick xmlns:r="http://schemas.openxmlformats.org/officeDocument/2006/relationships" r:id="rId12"/>
        </xdr:cNvPr>
        <xdr:cNvSpPr/>
      </xdr:nvSpPr>
      <xdr:spPr>
        <a:xfrm>
          <a:off x="11991975" y="94888050"/>
          <a:ext cx="1104900" cy="542925"/>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41</xdr:col>
      <xdr:colOff>95250</xdr:colOff>
      <xdr:row>0</xdr:row>
      <xdr:rowOff>57150</xdr:rowOff>
    </xdr:from>
    <xdr:to>
      <xdr:col>42</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41</xdr:col>
      <xdr:colOff>95250</xdr:colOff>
      <xdr:row>0</xdr:row>
      <xdr:rowOff>57150</xdr:rowOff>
    </xdr:from>
    <xdr:to>
      <xdr:col>42</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361950</xdr:colOff>
      <xdr:row>1</xdr:row>
      <xdr:rowOff>57149</xdr:rowOff>
    </xdr:from>
    <xdr:to>
      <xdr:col>9</xdr:col>
      <xdr:colOff>598687</xdr:colOff>
      <xdr:row>6</xdr:row>
      <xdr:rowOff>57149</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5048250" y="247649"/>
          <a:ext cx="874912" cy="1038225"/>
        </a:xfrm>
        <a:prstGeom prst="rect">
          <a:avLst/>
        </a:prstGeom>
      </xdr:spPr>
    </xdr:pic>
    <xdr:clientData/>
  </xdr:twoCellAnchor>
  <xdr:twoCellAnchor>
    <xdr:from>
      <xdr:col>12</xdr:col>
      <xdr:colOff>57150</xdr:colOff>
      <xdr:row>5</xdr:row>
      <xdr:rowOff>0</xdr:rowOff>
    </xdr:from>
    <xdr:to>
      <xdr:col>13</xdr:col>
      <xdr:colOff>419100</xdr:colOff>
      <xdr:row>7</xdr:row>
      <xdr:rowOff>104775</xdr:rowOff>
    </xdr:to>
    <xdr:sp macro="" textlink="">
      <xdr:nvSpPr>
        <xdr:cNvPr id="3" name="Rounded Rectangle 2">
          <a:hlinkClick xmlns:r="http://schemas.openxmlformats.org/officeDocument/2006/relationships" r:id="rId2"/>
        </xdr:cNvPr>
        <xdr:cNvSpPr/>
      </xdr:nvSpPr>
      <xdr:spPr>
        <a:xfrm>
          <a:off x="7334250" y="1038225"/>
          <a:ext cx="1038225" cy="4953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0</xdr:colOff>
      <xdr:row>5</xdr:row>
      <xdr:rowOff>0</xdr:rowOff>
    </xdr:from>
    <xdr:to>
      <xdr:col>19</xdr:col>
      <xdr:colOff>46760</xdr:colOff>
      <xdr:row>6</xdr:row>
      <xdr:rowOff>140278</xdr:rowOff>
    </xdr:to>
    <xdr:sp macro="" textlink="">
      <xdr:nvSpPr>
        <xdr:cNvPr id="2" name="Rounded Rectangle 1">
          <a:hlinkClick xmlns:r="http://schemas.openxmlformats.org/officeDocument/2006/relationships" r:id="rId1"/>
        </xdr:cNvPr>
        <xdr:cNvSpPr/>
      </xdr:nvSpPr>
      <xdr:spPr>
        <a:xfrm>
          <a:off x="11515725" y="10191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0</xdr:colOff>
      <xdr:row>2</xdr:row>
      <xdr:rowOff>0</xdr:rowOff>
    </xdr:from>
    <xdr:to>
      <xdr:col>40</xdr:col>
      <xdr:colOff>46760</xdr:colOff>
      <xdr:row>3</xdr:row>
      <xdr:rowOff>130753</xdr:rowOff>
    </xdr:to>
    <xdr:sp macro="" textlink="">
      <xdr:nvSpPr>
        <xdr:cNvPr id="2" name="Rounded Rectangle 1">
          <a:hlinkClick xmlns:r="http://schemas.openxmlformats.org/officeDocument/2006/relationships" r:id="rId1"/>
        </xdr:cNvPr>
        <xdr:cNvSpPr/>
      </xdr:nvSpPr>
      <xdr:spPr>
        <a:xfrm>
          <a:off x="14173200" y="533400"/>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MDM%20Program%20Dt.%2015-03-20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w to Use"/>
      <sheetName val="MASTER DATA"/>
      <sheetName val="Prarmbhik Shesh"/>
      <sheetName val="Att. Dairy"/>
      <sheetName val="PS Balance Sheet"/>
      <sheetName val="UPS balance Sheet"/>
      <sheetName val="Dak"/>
      <sheetName val="UC Food"/>
      <sheetName val="New UC Dak"/>
      <sheetName val="Stock"/>
      <sheetName val="Bill generate"/>
    </sheetNames>
    <sheetDataSet>
      <sheetData sheetId="0" refreshError="1"/>
      <sheetData sheetId="1" refreshError="1">
        <row r="3">
          <cell r="C3" t="str">
            <v>egkRek xka/kh jktdh; fo|ky; ¼vaxzsth ek/;e½ cj ] ikyh</v>
          </cell>
        </row>
        <row r="7">
          <cell r="BA7" t="str">
            <v>AJMER</v>
          </cell>
        </row>
        <row r="8">
          <cell r="BA8" t="str">
            <v>ALWAR</v>
          </cell>
        </row>
        <row r="9">
          <cell r="BA9" t="str">
            <v>BANSWARA</v>
          </cell>
        </row>
        <row r="10">
          <cell r="BA10" t="str">
            <v>BARAN</v>
          </cell>
        </row>
        <row r="11">
          <cell r="BA11" t="str">
            <v>BARMER</v>
          </cell>
        </row>
        <row r="12">
          <cell r="BA12" t="str">
            <v>BHARATPUR</v>
          </cell>
        </row>
        <row r="13">
          <cell r="BA13" t="str">
            <v>BHILWARA</v>
          </cell>
        </row>
        <row r="14">
          <cell r="BA14" t="str">
            <v>BIKANER</v>
          </cell>
        </row>
        <row r="15">
          <cell r="BA15" t="str">
            <v>BUNDI</v>
          </cell>
        </row>
        <row r="16">
          <cell r="BA16" t="str">
            <v>CHITTORGARH</v>
          </cell>
        </row>
        <row r="17">
          <cell r="BA17" t="str">
            <v>CHURU</v>
          </cell>
        </row>
        <row r="18">
          <cell r="BA18" t="str">
            <v>DAUSA</v>
          </cell>
        </row>
        <row r="19">
          <cell r="BA19" t="str">
            <v>DHOLPUR</v>
          </cell>
        </row>
        <row r="20">
          <cell r="BA20" t="str">
            <v>DUNGARPUR</v>
          </cell>
        </row>
        <row r="21">
          <cell r="BA21" t="str">
            <v>HANUMANGARH</v>
          </cell>
        </row>
        <row r="22">
          <cell r="BA22" t="str">
            <v>JAIPUR</v>
          </cell>
        </row>
        <row r="23">
          <cell r="BA23" t="str">
            <v>JAISALMER</v>
          </cell>
        </row>
        <row r="24">
          <cell r="BA24" t="str">
            <v>JALORE</v>
          </cell>
        </row>
        <row r="25">
          <cell r="BA25" t="str">
            <v>JHALAWAR</v>
          </cell>
        </row>
        <row r="26">
          <cell r="BA26" t="str">
            <v>JHUNJHUNU</v>
          </cell>
        </row>
        <row r="27">
          <cell r="BA27" t="str">
            <v>JODHPUR</v>
          </cell>
        </row>
        <row r="28">
          <cell r="BA28" t="str">
            <v>KARAULI</v>
          </cell>
        </row>
        <row r="29">
          <cell r="BA29" t="str">
            <v>KOTA</v>
          </cell>
        </row>
        <row r="30">
          <cell r="BA30" t="str">
            <v>NAGOUR</v>
          </cell>
        </row>
        <row r="31">
          <cell r="BA31" t="str">
            <v>PALI</v>
          </cell>
        </row>
        <row r="32">
          <cell r="BA32" t="str">
            <v>PRATAPGARH</v>
          </cell>
        </row>
        <row r="33">
          <cell r="BA33" t="str">
            <v>RAJSAMAND</v>
          </cell>
        </row>
        <row r="34">
          <cell r="BA34" t="str">
            <v>SAWAI_MADHOPUR</v>
          </cell>
        </row>
        <row r="35">
          <cell r="BA35" t="str">
            <v>SIKAR</v>
          </cell>
        </row>
        <row r="36">
          <cell r="BA36" t="str">
            <v>SIROHI</v>
          </cell>
        </row>
        <row r="37">
          <cell r="BA37" t="str">
            <v>SRI_GANGANAGAR</v>
          </cell>
        </row>
        <row r="38">
          <cell r="BA38" t="str">
            <v>TONK</v>
          </cell>
        </row>
        <row r="39">
          <cell r="BA39" t="str">
            <v>UDAIPUR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JE6O_CADiI4" TargetMode="External"/><Relationship Id="rId2" Type="http://schemas.openxmlformats.org/officeDocument/2006/relationships/hyperlink" Target="https://youtu.be/u8ph3e6qP9Y"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JE6O_CADiI4"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B1:G26"/>
  <sheetViews>
    <sheetView showGridLines="0" showRowColHeaders="0" tabSelected="1" workbookViewId="0">
      <selection activeCell="D1" sqref="D1"/>
    </sheetView>
  </sheetViews>
  <sheetFormatPr defaultRowHeight="15"/>
  <cols>
    <col min="1" max="1" width="6.75" customWidth="1"/>
    <col min="2" max="2" width="7.125" customWidth="1"/>
    <col min="3" max="3" width="107.875" customWidth="1"/>
    <col min="4" max="4" width="7.25" customWidth="1"/>
  </cols>
  <sheetData>
    <row r="1" spans="2:7" ht="13.5" customHeight="1">
      <c r="D1" s="17"/>
    </row>
    <row r="2" spans="2:7" ht="27.75" customHeight="1">
      <c r="B2" s="1"/>
      <c r="C2" s="632" t="s">
        <v>630</v>
      </c>
      <c r="D2" s="1"/>
    </row>
    <row r="3" spans="2:7" ht="39" customHeight="1" thickBot="1">
      <c r="B3" s="1"/>
      <c r="C3" s="2" t="s">
        <v>631</v>
      </c>
      <c r="D3" s="1"/>
    </row>
    <row r="4" spans="2:7" ht="53.1" customHeight="1" thickBot="1">
      <c r="B4" s="1"/>
      <c r="C4" s="3" t="s">
        <v>632</v>
      </c>
      <c r="D4" s="1"/>
    </row>
    <row r="5" spans="2:7" ht="53.1" customHeight="1" thickBot="1">
      <c r="B5" s="1"/>
      <c r="C5" s="4" t="s">
        <v>633</v>
      </c>
      <c r="D5" s="1"/>
      <c r="F5" s="687" t="s">
        <v>665</v>
      </c>
      <c r="G5" s="688"/>
    </row>
    <row r="6" spans="2:7" s="622" customFormat="1" ht="53.1" customHeight="1">
      <c r="B6" s="1"/>
      <c r="C6" s="7" t="s">
        <v>634</v>
      </c>
      <c r="D6" s="1"/>
    </row>
    <row r="7" spans="2:7" ht="53.1" customHeight="1">
      <c r="B7" s="1"/>
      <c r="C7" s="5" t="s">
        <v>635</v>
      </c>
      <c r="D7" s="1"/>
    </row>
    <row r="8" spans="2:7" ht="53.1" customHeight="1">
      <c r="B8" s="1"/>
      <c r="C8" s="6" t="s">
        <v>636</v>
      </c>
      <c r="D8" s="1"/>
    </row>
    <row r="9" spans="2:7" ht="53.1" customHeight="1">
      <c r="B9" s="1"/>
      <c r="C9" s="7" t="s">
        <v>0</v>
      </c>
      <c r="D9" s="1"/>
    </row>
    <row r="10" spans="2:7" ht="53.1" customHeight="1" thickBot="1">
      <c r="B10" s="1"/>
      <c r="C10" s="8" t="s">
        <v>1</v>
      </c>
      <c r="D10" s="1"/>
    </row>
    <row r="11" spans="2:7" ht="24" customHeight="1">
      <c r="B11" s="1"/>
      <c r="C11" s="1"/>
      <c r="D11" s="1"/>
    </row>
    <row r="12" spans="2:7" ht="15.75" thickBot="1"/>
    <row r="13" spans="2:7" ht="19.5" thickBot="1">
      <c r="C13" s="9" t="s">
        <v>629</v>
      </c>
    </row>
    <row r="15" spans="2:7">
      <c r="C15" s="10" t="s">
        <v>2</v>
      </c>
    </row>
    <row r="16" spans="2:7" ht="15.75">
      <c r="C16" s="11" t="s">
        <v>3</v>
      </c>
    </row>
    <row r="17" spans="3:3" ht="15.75">
      <c r="C17" s="12" t="s">
        <v>4</v>
      </c>
    </row>
    <row r="18" spans="3:3" ht="15.75">
      <c r="C18" s="13" t="s">
        <v>5</v>
      </c>
    </row>
    <row r="19" spans="3:3" ht="18.75">
      <c r="C19" s="1498" t="s">
        <v>6</v>
      </c>
    </row>
    <row r="22" spans="3:3" ht="18.75">
      <c r="C22" s="14" t="s">
        <v>7</v>
      </c>
    </row>
    <row r="24" spans="3:3" ht="18">
      <c r="C24" s="1499" t="s">
        <v>353</v>
      </c>
    </row>
    <row r="26" spans="3:3" ht="21">
      <c r="C26" s="1502" t="s">
        <v>676</v>
      </c>
    </row>
  </sheetData>
  <sheetProtection password="C1FB" sheet="1" objects="1" scenarios="1" selectLockedCells="1"/>
  <mergeCells count="1">
    <mergeCell ref="F5:G5"/>
  </mergeCells>
  <hyperlinks>
    <hyperlink ref="C19" r:id="rId1"/>
    <hyperlink ref="C24" r:id="rId2"/>
    <hyperlink ref="C26" r:id="rId3"/>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sheetPr codeName="Sheet12">
    <pageSetUpPr fitToPage="1"/>
  </sheetPr>
  <dimension ref="A1:AJ30"/>
  <sheetViews>
    <sheetView showGridLines="0" view="pageBreakPreview" zoomScaleSheetLayoutView="100" workbookViewId="0">
      <selection activeCell="T3" sqref="T3:Z3"/>
    </sheetView>
  </sheetViews>
  <sheetFormatPr defaultColWidth="9.125" defaultRowHeight="15"/>
  <cols>
    <col min="1" max="1" width="5" style="16" customWidth="1"/>
    <col min="2" max="2" width="13.625" style="16" customWidth="1"/>
    <col min="3" max="34" width="4.375" style="16" customWidth="1"/>
    <col min="35" max="35" width="4.75" style="16" customWidth="1"/>
    <col min="36" max="36" width="4.375" style="16" customWidth="1"/>
    <col min="37" max="16384" width="9.125" style="16"/>
  </cols>
  <sheetData>
    <row r="1" spans="1:36" ht="18" customHeight="1">
      <c r="I1" s="1167" t="s">
        <v>220</v>
      </c>
      <c r="J1" s="1167"/>
      <c r="K1" s="1167"/>
      <c r="L1" s="1167"/>
      <c r="M1" s="1167"/>
      <c r="N1" s="1167"/>
      <c r="O1" s="1167"/>
      <c r="P1" s="1167"/>
      <c r="Q1" s="1167"/>
      <c r="R1" s="1167"/>
      <c r="S1" s="1167"/>
      <c r="T1" s="1167"/>
      <c r="U1" s="1167"/>
      <c r="V1" s="1167"/>
      <c r="W1" s="1167"/>
      <c r="X1" s="1167"/>
      <c r="Y1" s="1167"/>
      <c r="Z1" s="1167"/>
      <c r="AA1" s="1167"/>
      <c r="AB1" s="1167"/>
      <c r="AC1" s="1167"/>
    </row>
    <row r="2" spans="1:36" ht="24" customHeight="1">
      <c r="A2" s="18"/>
      <c r="B2" s="18"/>
      <c r="C2" s="18"/>
      <c r="D2" s="18"/>
      <c r="E2" s="18"/>
      <c r="F2" s="18"/>
      <c r="G2" s="18"/>
      <c r="H2" s="18"/>
      <c r="I2" s="1166" t="s">
        <v>224</v>
      </c>
      <c r="J2" s="1166"/>
      <c r="K2" s="1166"/>
      <c r="L2" s="1166"/>
      <c r="M2" s="1166"/>
      <c r="N2" s="1166"/>
      <c r="O2" s="1166"/>
      <c r="P2" s="1166"/>
      <c r="Q2" s="1166"/>
      <c r="R2" s="1166"/>
      <c r="S2" s="1166"/>
      <c r="T2" s="1166"/>
      <c r="U2" s="1166"/>
      <c r="V2" s="1166"/>
      <c r="W2" s="1166"/>
      <c r="X2" s="1166"/>
      <c r="Y2" s="1166"/>
      <c r="Z2" s="1166"/>
      <c r="AA2" s="1166"/>
      <c r="AB2" s="1166"/>
      <c r="AC2" s="1166"/>
    </row>
    <row r="3" spans="1:36" ht="15.75">
      <c r="A3" s="18"/>
      <c r="B3" s="1172" t="s">
        <v>222</v>
      </c>
      <c r="C3" s="1172"/>
      <c r="D3" s="1174" t="str">
        <f>IF(AND('Master Data'!D5=""),"",'Master Data'!D5)</f>
        <v>Mahtma Gandhi Government School (English Medium) Bar, Pali</v>
      </c>
      <c r="E3" s="1174"/>
      <c r="F3" s="1174"/>
      <c r="G3" s="1174"/>
      <c r="H3" s="1174"/>
      <c r="I3" s="1174"/>
      <c r="J3" s="1174"/>
      <c r="K3" s="1174"/>
      <c r="L3" s="1174"/>
      <c r="M3" s="1174"/>
      <c r="N3" s="1174"/>
      <c r="O3" s="1174"/>
      <c r="P3" s="1174"/>
      <c r="Q3" s="1174"/>
      <c r="R3" s="1174"/>
      <c r="S3" s="1174"/>
      <c r="T3" s="1180" t="s">
        <v>637</v>
      </c>
      <c r="U3" s="1180"/>
      <c r="V3" s="1180"/>
      <c r="W3" s="1180"/>
      <c r="X3" s="1180"/>
      <c r="Y3" s="1180"/>
      <c r="Z3" s="1180"/>
      <c r="AA3" s="1181" t="str">
        <f>IF(AND('Master Data'!D6=""),"",'Master Data'!D6)</f>
        <v>CBEO Raipur</v>
      </c>
      <c r="AB3" s="1181"/>
      <c r="AC3" s="1181"/>
      <c r="AD3" s="1181"/>
      <c r="AE3" s="1181"/>
      <c r="AF3" s="1181"/>
      <c r="AG3" s="1181"/>
      <c r="AH3" s="1181"/>
      <c r="AI3" s="1181"/>
      <c r="AJ3" s="1181"/>
    </row>
    <row r="4" spans="1:36" ht="20.25" customHeight="1">
      <c r="A4" s="18"/>
      <c r="B4" s="1180" t="s">
        <v>591</v>
      </c>
      <c r="C4" s="1172"/>
      <c r="D4" s="1182">
        <f>IF(AND('Master Data'!D12=""),"",'Master Data'!D12)</f>
        <v>8200303101</v>
      </c>
      <c r="E4" s="1182"/>
      <c r="F4" s="1182"/>
      <c r="G4" s="1182"/>
      <c r="H4" s="1182"/>
      <c r="I4" s="1182"/>
      <c r="J4" s="1182"/>
      <c r="K4" s="1168" t="s">
        <v>223</v>
      </c>
      <c r="L4" s="1168"/>
      <c r="M4" s="1168"/>
      <c r="N4" s="1168"/>
      <c r="O4" s="1168"/>
      <c r="P4" s="1168"/>
      <c r="Q4" s="1168"/>
      <c r="R4" s="1168"/>
      <c r="S4" s="1168"/>
      <c r="T4" s="1168"/>
      <c r="U4" s="1168"/>
      <c r="V4" s="1168"/>
      <c r="W4" s="1168"/>
      <c r="X4" s="1168"/>
      <c r="Y4" s="1168"/>
      <c r="Z4" s="1168"/>
      <c r="AA4" s="1172" t="s">
        <v>19</v>
      </c>
      <c r="AB4" s="1172"/>
      <c r="AC4" s="1173" t="str">
        <f>IF(AND('Master Data'!K7=""),"",'Master Data'!K7)</f>
        <v>July-2023</v>
      </c>
      <c r="AD4" s="1173"/>
      <c r="AE4" s="1173"/>
      <c r="AF4" s="1173"/>
      <c r="AG4" s="1173"/>
      <c r="AH4" s="1173"/>
    </row>
    <row r="5" spans="1:36" s="47" customFormat="1" ht="38.25" customHeight="1">
      <c r="A5" s="1184" t="s">
        <v>101</v>
      </c>
      <c r="B5" s="1185" t="s">
        <v>221</v>
      </c>
      <c r="C5" s="1179" t="s">
        <v>225</v>
      </c>
      <c r="D5" s="1179"/>
      <c r="E5" s="1169" t="s">
        <v>226</v>
      </c>
      <c r="F5" s="1169"/>
      <c r="G5" s="1170" t="s">
        <v>227</v>
      </c>
      <c r="H5" s="1170"/>
      <c r="I5" s="1170"/>
      <c r="J5" s="1170"/>
      <c r="K5" s="1170" t="s">
        <v>228</v>
      </c>
      <c r="L5" s="1170"/>
      <c r="M5" s="1170"/>
      <c r="N5" s="1170"/>
      <c r="O5" s="1171" t="s">
        <v>229</v>
      </c>
      <c r="P5" s="1171"/>
      <c r="Q5" s="1171"/>
      <c r="R5" s="1171"/>
      <c r="S5" s="1171" t="s">
        <v>230</v>
      </c>
      <c r="T5" s="1171"/>
      <c r="U5" s="1171"/>
      <c r="V5" s="1171"/>
      <c r="W5" s="1171" t="s">
        <v>231</v>
      </c>
      <c r="X5" s="1171"/>
      <c r="Y5" s="1171"/>
      <c r="Z5" s="1171"/>
      <c r="AA5" s="1171" t="s">
        <v>232</v>
      </c>
      <c r="AB5" s="1171"/>
      <c r="AC5" s="1171"/>
      <c r="AD5" s="1171"/>
      <c r="AE5" s="1171" t="s">
        <v>133</v>
      </c>
      <c r="AF5" s="1171"/>
      <c r="AG5" s="1171"/>
      <c r="AH5" s="1171"/>
      <c r="AI5" s="1175" t="s">
        <v>590</v>
      </c>
      <c r="AJ5" s="1175" t="s">
        <v>233</v>
      </c>
    </row>
    <row r="6" spans="1:36" s="190" customFormat="1" ht="21.75" customHeight="1">
      <c r="A6" s="1184"/>
      <c r="B6" s="1185"/>
      <c r="C6" s="1187" t="s">
        <v>234</v>
      </c>
      <c r="D6" s="1187" t="s">
        <v>235</v>
      </c>
      <c r="E6" s="1187" t="s">
        <v>234</v>
      </c>
      <c r="F6" s="1187" t="s">
        <v>235</v>
      </c>
      <c r="G6" s="1178" t="s">
        <v>234</v>
      </c>
      <c r="H6" s="1178"/>
      <c r="I6" s="1178" t="s">
        <v>235</v>
      </c>
      <c r="J6" s="1178"/>
      <c r="K6" s="1178" t="s">
        <v>234</v>
      </c>
      <c r="L6" s="1178"/>
      <c r="M6" s="1178" t="s">
        <v>235</v>
      </c>
      <c r="N6" s="1178"/>
      <c r="O6" s="1178" t="s">
        <v>234</v>
      </c>
      <c r="P6" s="1178"/>
      <c r="Q6" s="1178" t="s">
        <v>235</v>
      </c>
      <c r="R6" s="1178"/>
      <c r="S6" s="1178" t="s">
        <v>234</v>
      </c>
      <c r="T6" s="1178"/>
      <c r="U6" s="1178" t="s">
        <v>235</v>
      </c>
      <c r="V6" s="1178"/>
      <c r="W6" s="1178" t="s">
        <v>234</v>
      </c>
      <c r="X6" s="1178"/>
      <c r="Y6" s="1178" t="s">
        <v>235</v>
      </c>
      <c r="Z6" s="1178"/>
      <c r="AA6" s="1178" t="s">
        <v>234</v>
      </c>
      <c r="AB6" s="1178"/>
      <c r="AC6" s="1178" t="s">
        <v>235</v>
      </c>
      <c r="AD6" s="1178"/>
      <c r="AE6" s="1178" t="s">
        <v>234</v>
      </c>
      <c r="AF6" s="1178"/>
      <c r="AG6" s="1178" t="s">
        <v>235</v>
      </c>
      <c r="AH6" s="1178"/>
      <c r="AI6" s="1176"/>
      <c r="AJ6" s="1176"/>
    </row>
    <row r="7" spans="1:36" s="191" customFormat="1" ht="18.75" customHeight="1">
      <c r="A7" s="1184"/>
      <c r="B7" s="1185"/>
      <c r="C7" s="1187"/>
      <c r="D7" s="1187"/>
      <c r="E7" s="1187"/>
      <c r="F7" s="1187"/>
      <c r="G7" s="200" t="s">
        <v>117</v>
      </c>
      <c r="H7" s="200" t="s">
        <v>236</v>
      </c>
      <c r="I7" s="200" t="s">
        <v>117</v>
      </c>
      <c r="J7" s="200" t="s">
        <v>236</v>
      </c>
      <c r="K7" s="200" t="s">
        <v>117</v>
      </c>
      <c r="L7" s="200" t="s">
        <v>236</v>
      </c>
      <c r="M7" s="200" t="s">
        <v>117</v>
      </c>
      <c r="N7" s="200" t="s">
        <v>236</v>
      </c>
      <c r="O7" s="200" t="s">
        <v>117</v>
      </c>
      <c r="P7" s="200" t="s">
        <v>236</v>
      </c>
      <c r="Q7" s="200" t="s">
        <v>117</v>
      </c>
      <c r="R7" s="200" t="s">
        <v>236</v>
      </c>
      <c r="S7" s="200" t="s">
        <v>117</v>
      </c>
      <c r="T7" s="200" t="s">
        <v>236</v>
      </c>
      <c r="U7" s="200" t="s">
        <v>117</v>
      </c>
      <c r="V7" s="200" t="s">
        <v>236</v>
      </c>
      <c r="W7" s="200" t="s">
        <v>117</v>
      </c>
      <c r="X7" s="200" t="s">
        <v>236</v>
      </c>
      <c r="Y7" s="200" t="s">
        <v>117</v>
      </c>
      <c r="Z7" s="200" t="s">
        <v>236</v>
      </c>
      <c r="AA7" s="200" t="s">
        <v>117</v>
      </c>
      <c r="AB7" s="200" t="s">
        <v>236</v>
      </c>
      <c r="AC7" s="200" t="s">
        <v>117</v>
      </c>
      <c r="AD7" s="200" t="s">
        <v>236</v>
      </c>
      <c r="AE7" s="200" t="s">
        <v>117</v>
      </c>
      <c r="AF7" s="200" t="s">
        <v>236</v>
      </c>
      <c r="AG7" s="200" t="s">
        <v>117</v>
      </c>
      <c r="AH7" s="200" t="s">
        <v>236</v>
      </c>
      <c r="AI7" s="1177"/>
      <c r="AJ7" s="1177"/>
    </row>
    <row r="8" spans="1:36" s="73" customFormat="1">
      <c r="A8" s="192">
        <v>1</v>
      </c>
      <c r="B8" s="192">
        <v>2</v>
      </c>
      <c r="C8" s="192">
        <v>3</v>
      </c>
      <c r="D8" s="192">
        <v>4</v>
      </c>
      <c r="E8" s="192">
        <v>5</v>
      </c>
      <c r="F8" s="192">
        <v>6</v>
      </c>
      <c r="G8" s="192">
        <v>7</v>
      </c>
      <c r="H8" s="192">
        <v>8</v>
      </c>
      <c r="I8" s="192">
        <v>9</v>
      </c>
      <c r="J8" s="192">
        <v>10</v>
      </c>
      <c r="K8" s="192">
        <v>11</v>
      </c>
      <c r="L8" s="192">
        <v>12</v>
      </c>
      <c r="M8" s="192">
        <v>13</v>
      </c>
      <c r="N8" s="192">
        <v>14</v>
      </c>
      <c r="O8" s="192">
        <v>15</v>
      </c>
      <c r="P8" s="192">
        <v>16</v>
      </c>
      <c r="Q8" s="192">
        <v>17</v>
      </c>
      <c r="R8" s="192">
        <v>18</v>
      </c>
      <c r="S8" s="192">
        <v>19</v>
      </c>
      <c r="T8" s="192">
        <v>20</v>
      </c>
      <c r="U8" s="192">
        <v>21</v>
      </c>
      <c r="V8" s="192">
        <v>22</v>
      </c>
      <c r="W8" s="192">
        <v>23</v>
      </c>
      <c r="X8" s="192">
        <v>24</v>
      </c>
      <c r="Y8" s="192">
        <v>25</v>
      </c>
      <c r="Z8" s="192">
        <v>26</v>
      </c>
      <c r="AA8" s="192">
        <v>27</v>
      </c>
      <c r="AB8" s="192">
        <v>28</v>
      </c>
      <c r="AC8" s="192">
        <v>29</v>
      </c>
      <c r="AD8" s="192">
        <v>30</v>
      </c>
      <c r="AE8" s="192">
        <v>31</v>
      </c>
      <c r="AF8" s="192">
        <v>32</v>
      </c>
      <c r="AG8" s="192">
        <v>33</v>
      </c>
      <c r="AH8" s="192">
        <v>34</v>
      </c>
      <c r="AI8" s="192">
        <v>35</v>
      </c>
      <c r="AJ8" s="192">
        <v>36</v>
      </c>
    </row>
    <row r="9" spans="1:36" ht="84" customHeight="1">
      <c r="A9" s="193">
        <v>1</v>
      </c>
      <c r="B9" s="564" t="str">
        <f>IF(AND('Master Data'!D5=""),"",'Master Data'!D5)</f>
        <v>Mahtma Gandhi Government School (English Medium) Bar, Pali</v>
      </c>
      <c r="C9" s="194">
        <f>'PS Balance Sheet'!O37</f>
        <v>1186</v>
      </c>
      <c r="D9" s="194">
        <f>'UPS Balance Sheet'!O37</f>
        <v>950</v>
      </c>
      <c r="E9" s="194">
        <f>'PS Balance Sheet'!R37</f>
        <v>910</v>
      </c>
      <c r="F9" s="194">
        <f>'UPS Balance Sheet'!R37</f>
        <v>703</v>
      </c>
      <c r="G9" s="195">
        <f>'PS Balance Sheet'!C6</f>
        <v>117.99999999999999</v>
      </c>
      <c r="H9" s="195">
        <f>'PS Balance Sheet'!D6</f>
        <v>83.699999999999989</v>
      </c>
      <c r="I9" s="195">
        <f>'UPS Balance Sheet'!C6</f>
        <v>41.65</v>
      </c>
      <c r="J9" s="195">
        <f>'UPS Balance Sheet'!D6</f>
        <v>21.9</v>
      </c>
      <c r="K9" s="196">
        <f>'PS Balance Sheet'!E37</f>
        <v>0</v>
      </c>
      <c r="L9" s="196">
        <f>'PS Balance Sheet'!F37</f>
        <v>0</v>
      </c>
      <c r="M9" s="196">
        <f>'UPS Balance Sheet'!E37</f>
        <v>200</v>
      </c>
      <c r="N9" s="196">
        <f>'UPS Balance Sheet'!F37</f>
        <v>150</v>
      </c>
      <c r="O9" s="196">
        <f>'PS Balance Sheet'!G37</f>
        <v>0</v>
      </c>
      <c r="P9" s="196">
        <f>'PS Balance Sheet'!H37</f>
        <v>0</v>
      </c>
      <c r="Q9" s="196">
        <f>'UPS Balance Sheet'!G37</f>
        <v>0</v>
      </c>
      <c r="R9" s="196">
        <f>'UPS Balance Sheet'!H37</f>
        <v>0</v>
      </c>
      <c r="S9" s="196">
        <f>G9+K9+O9</f>
        <v>117.99999999999999</v>
      </c>
      <c r="T9" s="196">
        <f>H9+L9+P9</f>
        <v>83.699999999999989</v>
      </c>
      <c r="U9" s="196">
        <f>I9+M9+Q9</f>
        <v>241.65</v>
      </c>
      <c r="V9" s="196">
        <f>J9+N9+R9</f>
        <v>171.9</v>
      </c>
      <c r="W9" s="196">
        <f>'PS Balance Sheet'!S37</f>
        <v>68.599999999999994</v>
      </c>
      <c r="X9" s="196">
        <f>'PS Balance Sheet'!T37</f>
        <v>22.4</v>
      </c>
      <c r="Y9" s="196">
        <f>'UPS Balance Sheet'!S37</f>
        <v>78.45</v>
      </c>
      <c r="Z9" s="196">
        <f>'UPS Balance Sheet'!T37</f>
        <v>27</v>
      </c>
      <c r="AA9" s="197">
        <f>'PS Balance Sheet'!I37</f>
        <v>0</v>
      </c>
      <c r="AB9" s="197">
        <f>'PS Balance Sheet'!J37</f>
        <v>0</v>
      </c>
      <c r="AC9" s="197">
        <f>'UPS Balance Sheet'!I37</f>
        <v>0</v>
      </c>
      <c r="AD9" s="197">
        <f>'UPS Balance Sheet'!J37</f>
        <v>0</v>
      </c>
      <c r="AE9" s="196">
        <f>S9-W9-AA9</f>
        <v>49.399999999999991</v>
      </c>
      <c r="AF9" s="196">
        <f>T9-X9-AB9</f>
        <v>61.29999999999999</v>
      </c>
      <c r="AG9" s="196">
        <f>U9-Y9-AC9</f>
        <v>163.19999999999999</v>
      </c>
      <c r="AH9" s="196">
        <f>V9-Z9-AD9</f>
        <v>144.9</v>
      </c>
      <c r="AI9" s="565">
        <f>MAX('MDM Dak'!H26:K26)</f>
        <v>4</v>
      </c>
      <c r="AJ9" s="194">
        <f>MPR!B21</f>
        <v>4</v>
      </c>
    </row>
    <row r="10" spans="1:36" ht="9.7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row>
    <row r="11" spans="1:36" ht="20.25" customHeight="1">
      <c r="A11" s="18"/>
      <c r="B11" s="18"/>
      <c r="C11" s="18"/>
      <c r="D11" s="18"/>
      <c r="E11" s="18"/>
      <c r="F11" s="18"/>
      <c r="G11" s="18"/>
      <c r="H11" s="18"/>
      <c r="I11" s="1183" t="s">
        <v>237</v>
      </c>
      <c r="J11" s="1183"/>
      <c r="K11" s="1183"/>
      <c r="L11" s="1183"/>
      <c r="M11" s="1183"/>
      <c r="N11" s="1183"/>
      <c r="O11" s="1183"/>
      <c r="P11" s="1183"/>
      <c r="Q11" s="1183"/>
      <c r="R11" s="1183"/>
      <c r="S11" s="1183"/>
      <c r="T11" s="1183"/>
      <c r="U11" s="1183"/>
      <c r="V11" s="1183"/>
      <c r="W11" s="1183"/>
      <c r="X11" s="1183"/>
      <c r="Y11" s="1183"/>
      <c r="Z11" s="1183"/>
      <c r="AA11" s="1183"/>
      <c r="AB11" s="1183"/>
      <c r="AC11" s="1183"/>
    </row>
    <row r="12" spans="1:36" ht="15.75">
      <c r="A12" s="18"/>
      <c r="B12" s="18"/>
      <c r="C12" s="18"/>
      <c r="D12" s="18"/>
      <c r="E12" s="18"/>
      <c r="F12" s="18"/>
      <c r="G12" s="18"/>
      <c r="H12" s="18"/>
      <c r="I12" s="18"/>
      <c r="J12" s="18"/>
      <c r="K12" s="1168" t="s">
        <v>238</v>
      </c>
      <c r="L12" s="1168"/>
      <c r="M12" s="1168"/>
      <c r="N12" s="1168"/>
      <c r="O12" s="1168"/>
      <c r="P12" s="1168"/>
      <c r="Q12" s="1168"/>
      <c r="R12" s="1168"/>
      <c r="S12" s="1168"/>
      <c r="T12" s="1168"/>
      <c r="U12" s="1168"/>
      <c r="V12" s="1168"/>
      <c r="W12" s="1168"/>
      <c r="X12" s="1168"/>
      <c r="Y12" s="1168"/>
      <c r="Z12" s="1168"/>
      <c r="AA12" s="18"/>
      <c r="AB12" s="18"/>
      <c r="AC12" s="18"/>
    </row>
    <row r="13" spans="1:36">
      <c r="A13" s="1184" t="s">
        <v>101</v>
      </c>
      <c r="B13" s="1185" t="s">
        <v>221</v>
      </c>
      <c r="C13" s="1185"/>
      <c r="D13" s="1170" t="s">
        <v>239</v>
      </c>
      <c r="E13" s="1170"/>
      <c r="F13" s="1170"/>
      <c r="G13" s="1170"/>
      <c r="H13" s="1170"/>
      <c r="I13" s="1170"/>
      <c r="J13" s="1170"/>
      <c r="K13" s="1170"/>
      <c r="L13" s="1170"/>
      <c r="M13" s="1186" t="s">
        <v>240</v>
      </c>
      <c r="N13" s="1186"/>
      <c r="O13" s="1186"/>
      <c r="P13" s="1186"/>
      <c r="Q13" s="1186"/>
      <c r="R13" s="1186"/>
      <c r="S13" s="1186" t="s">
        <v>241</v>
      </c>
      <c r="T13" s="1186"/>
      <c r="U13" s="1186"/>
      <c r="V13" s="1186"/>
      <c r="W13" s="1186"/>
      <c r="X13" s="1186"/>
      <c r="Y13" s="1186" t="s">
        <v>242</v>
      </c>
      <c r="Z13" s="1186"/>
      <c r="AA13" s="1186"/>
      <c r="AB13" s="1186"/>
      <c r="AC13" s="1186"/>
      <c r="AD13" s="1186"/>
      <c r="AE13" s="1186" t="s">
        <v>243</v>
      </c>
      <c r="AF13" s="1186"/>
      <c r="AG13" s="1186"/>
      <c r="AH13" s="1186"/>
      <c r="AI13" s="1186"/>
      <c r="AJ13" s="1186"/>
    </row>
    <row r="14" spans="1:36" ht="15" customHeight="1">
      <c r="A14" s="1184"/>
      <c r="B14" s="1185"/>
      <c r="C14" s="1185"/>
      <c r="D14" s="1171" t="s">
        <v>247</v>
      </c>
      <c r="E14" s="1171"/>
      <c r="F14" s="1171"/>
      <c r="G14" s="1171" t="s">
        <v>248</v>
      </c>
      <c r="H14" s="1171"/>
      <c r="I14" s="1171"/>
      <c r="J14" s="1171" t="s">
        <v>249</v>
      </c>
      <c r="K14" s="1171"/>
      <c r="L14" s="1171"/>
      <c r="M14" s="1188" t="s">
        <v>244</v>
      </c>
      <c r="N14" s="1188"/>
      <c r="O14" s="1188" t="s">
        <v>245</v>
      </c>
      <c r="P14" s="1188"/>
      <c r="Q14" s="1189" t="s">
        <v>246</v>
      </c>
      <c r="R14" s="1190"/>
      <c r="S14" s="1188" t="s">
        <v>244</v>
      </c>
      <c r="T14" s="1188"/>
      <c r="U14" s="1188" t="s">
        <v>245</v>
      </c>
      <c r="V14" s="1188"/>
      <c r="W14" s="1189" t="s">
        <v>246</v>
      </c>
      <c r="X14" s="1190"/>
      <c r="Y14" s="1188" t="s">
        <v>244</v>
      </c>
      <c r="Z14" s="1188"/>
      <c r="AA14" s="1188" t="s">
        <v>245</v>
      </c>
      <c r="AB14" s="1188"/>
      <c r="AC14" s="1189" t="s">
        <v>246</v>
      </c>
      <c r="AD14" s="1190"/>
      <c r="AE14" s="1188" t="s">
        <v>244</v>
      </c>
      <c r="AF14" s="1188"/>
      <c r="AG14" s="1188" t="s">
        <v>245</v>
      </c>
      <c r="AH14" s="1188"/>
      <c r="AI14" s="1189" t="s">
        <v>246</v>
      </c>
      <c r="AJ14" s="1190"/>
    </row>
    <row r="15" spans="1:36">
      <c r="A15" s="1184"/>
      <c r="B15" s="1185"/>
      <c r="C15" s="1185"/>
      <c r="D15" s="1171"/>
      <c r="E15" s="1171"/>
      <c r="F15" s="1171"/>
      <c r="G15" s="1171"/>
      <c r="H15" s="1171"/>
      <c r="I15" s="1171"/>
      <c r="J15" s="1171"/>
      <c r="K15" s="1171"/>
      <c r="L15" s="1171"/>
      <c r="M15" s="1188"/>
      <c r="N15" s="1188"/>
      <c r="O15" s="1188"/>
      <c r="P15" s="1188"/>
      <c r="Q15" s="1191"/>
      <c r="R15" s="1192"/>
      <c r="S15" s="1188"/>
      <c r="T15" s="1188"/>
      <c r="U15" s="1188"/>
      <c r="V15" s="1188"/>
      <c r="W15" s="1191"/>
      <c r="X15" s="1192"/>
      <c r="Y15" s="1188"/>
      <c r="Z15" s="1188"/>
      <c r="AA15" s="1188"/>
      <c r="AB15" s="1188"/>
      <c r="AC15" s="1191"/>
      <c r="AD15" s="1192"/>
      <c r="AE15" s="1188"/>
      <c r="AF15" s="1188"/>
      <c r="AG15" s="1188"/>
      <c r="AH15" s="1188"/>
      <c r="AI15" s="1191"/>
      <c r="AJ15" s="1192"/>
    </row>
    <row r="16" spans="1:36" ht="11.25" customHeight="1">
      <c r="A16" s="192">
        <v>1</v>
      </c>
      <c r="B16" s="1170">
        <v>2</v>
      </c>
      <c r="C16" s="1170"/>
      <c r="D16" s="1186">
        <v>3</v>
      </c>
      <c r="E16" s="1186"/>
      <c r="F16" s="1186"/>
      <c r="G16" s="1186">
        <v>4</v>
      </c>
      <c r="H16" s="1186"/>
      <c r="I16" s="1186"/>
      <c r="J16" s="1186">
        <v>5</v>
      </c>
      <c r="K16" s="1186"/>
      <c r="L16" s="1186"/>
      <c r="M16" s="1186">
        <v>6</v>
      </c>
      <c r="N16" s="1186"/>
      <c r="O16" s="1186">
        <v>7</v>
      </c>
      <c r="P16" s="1186"/>
      <c r="Q16" s="1186">
        <v>8</v>
      </c>
      <c r="R16" s="1186"/>
      <c r="S16" s="1186">
        <v>9</v>
      </c>
      <c r="T16" s="1186"/>
      <c r="U16" s="1186">
        <v>10</v>
      </c>
      <c r="V16" s="1186"/>
      <c r="W16" s="1186">
        <v>11</v>
      </c>
      <c r="X16" s="1186"/>
      <c r="Y16" s="1186">
        <v>12</v>
      </c>
      <c r="Z16" s="1186"/>
      <c r="AA16" s="1186">
        <v>13</v>
      </c>
      <c r="AB16" s="1186"/>
      <c r="AC16" s="1186">
        <v>14</v>
      </c>
      <c r="AD16" s="1186"/>
      <c r="AE16" s="1186">
        <v>15</v>
      </c>
      <c r="AF16" s="1186"/>
      <c r="AG16" s="1186">
        <v>16</v>
      </c>
      <c r="AH16" s="1186"/>
      <c r="AI16" s="1186">
        <v>17</v>
      </c>
      <c r="AJ16" s="1186"/>
    </row>
    <row r="17" spans="1:36" ht="76.5" customHeight="1">
      <c r="A17" s="198">
        <v>1</v>
      </c>
      <c r="B17" s="1193" t="s">
        <v>354</v>
      </c>
      <c r="C17" s="1194"/>
      <c r="D17" s="1195">
        <f>'Milk Distri.'!AN14</f>
        <v>-6257.35</v>
      </c>
      <c r="E17" s="1196"/>
      <c r="F17" s="1196"/>
      <c r="G17" s="1195">
        <f>'Milk Distri.'!AO14</f>
        <v>-3325.3099999999995</v>
      </c>
      <c r="H17" s="1196"/>
      <c r="I17" s="1196"/>
      <c r="J17" s="1195">
        <f>D17+G17</f>
        <v>-9582.66</v>
      </c>
      <c r="K17" s="1196"/>
      <c r="L17" s="1196"/>
      <c r="M17" s="1195">
        <f>'Milk Distri.'!AN15</f>
        <v>20000</v>
      </c>
      <c r="N17" s="1196"/>
      <c r="O17" s="1195">
        <f>'Milk Distri.'!AO15</f>
        <v>20000</v>
      </c>
      <c r="P17" s="1196"/>
      <c r="Q17" s="1195">
        <f>M17+O17</f>
        <v>40000</v>
      </c>
      <c r="R17" s="1196"/>
      <c r="S17" s="1195">
        <f>D17+M17</f>
        <v>13742.65</v>
      </c>
      <c r="T17" s="1196"/>
      <c r="U17" s="1195">
        <f>G17+O17</f>
        <v>16674.690000000002</v>
      </c>
      <c r="V17" s="1196"/>
      <c r="W17" s="1195">
        <f>J17+Q17</f>
        <v>30417.34</v>
      </c>
      <c r="X17" s="1196"/>
      <c r="Y17" s="1195">
        <f>'PS Balance Sheet'!W37</f>
        <v>4959.5</v>
      </c>
      <c r="Z17" s="1196"/>
      <c r="AA17" s="1195">
        <f>'UPS Balance Sheet'!W37</f>
        <v>5743.51</v>
      </c>
      <c r="AB17" s="1196"/>
      <c r="AC17" s="1195">
        <f>Y17+AA17</f>
        <v>10703.01</v>
      </c>
      <c r="AD17" s="1196"/>
      <c r="AE17" s="1195">
        <f>S17-Y17</f>
        <v>8783.15</v>
      </c>
      <c r="AF17" s="1196"/>
      <c r="AG17" s="1195">
        <f>U17-AA17</f>
        <v>10931.180000000002</v>
      </c>
      <c r="AH17" s="1196"/>
      <c r="AI17" s="1195">
        <f>W17-AC17</f>
        <v>19714.330000000002</v>
      </c>
      <c r="AJ17" s="1196"/>
    </row>
    <row r="18" spans="1:36" ht="6.75" customHeight="1">
      <c r="A18" s="18"/>
      <c r="B18" s="18"/>
      <c r="C18" s="18"/>
      <c r="D18" s="18"/>
      <c r="E18" s="18"/>
      <c r="F18" s="18"/>
      <c r="G18" s="18"/>
      <c r="H18" s="18"/>
      <c r="I18" s="1202" t="s">
        <v>250</v>
      </c>
      <c r="J18" s="1202"/>
      <c r="K18" s="1202"/>
      <c r="L18" s="1202"/>
      <c r="M18" s="1202"/>
      <c r="N18" s="1202"/>
      <c r="O18" s="1202"/>
      <c r="P18" s="1202"/>
      <c r="Q18" s="1202"/>
      <c r="R18" s="1202"/>
      <c r="S18" s="1202"/>
      <c r="T18" s="1202"/>
      <c r="U18" s="1202"/>
      <c r="V18" s="1202"/>
      <c r="W18" s="1202"/>
      <c r="X18" s="1202"/>
      <c r="Y18" s="1202"/>
      <c r="Z18" s="1202"/>
      <c r="AA18" s="1202"/>
      <c r="AB18" s="1202"/>
      <c r="AC18" s="18"/>
    </row>
    <row r="19" spans="1:36" ht="21" customHeight="1">
      <c r="A19" s="18"/>
      <c r="B19" s="18"/>
      <c r="C19" s="18"/>
      <c r="D19" s="18"/>
      <c r="E19" s="18"/>
      <c r="F19" s="18"/>
      <c r="G19" s="18"/>
      <c r="H19" s="18"/>
      <c r="I19" s="1166"/>
      <c r="J19" s="1166"/>
      <c r="K19" s="1166"/>
      <c r="L19" s="1166"/>
      <c r="M19" s="1166"/>
      <c r="N19" s="1166"/>
      <c r="O19" s="1166"/>
      <c r="P19" s="1166"/>
      <c r="Q19" s="1166"/>
      <c r="R19" s="1166"/>
      <c r="S19" s="1166"/>
      <c r="T19" s="1166"/>
      <c r="U19" s="1166"/>
      <c r="V19" s="1166"/>
      <c r="W19" s="1166"/>
      <c r="X19" s="1166"/>
      <c r="Y19" s="1166"/>
      <c r="Z19" s="1166"/>
      <c r="AA19" s="1166"/>
      <c r="AB19" s="1166"/>
      <c r="AC19" s="18"/>
    </row>
    <row r="20" spans="1:36" ht="15.75">
      <c r="A20" s="18"/>
      <c r="B20" s="18"/>
      <c r="C20" s="18"/>
      <c r="D20" s="18"/>
      <c r="E20" s="18"/>
      <c r="F20" s="18"/>
      <c r="G20" s="18"/>
      <c r="H20" s="18"/>
      <c r="I20" s="18"/>
      <c r="J20" s="18"/>
      <c r="K20" s="1168" t="s">
        <v>251</v>
      </c>
      <c r="L20" s="1168"/>
      <c r="M20" s="1168"/>
      <c r="N20" s="1168"/>
      <c r="O20" s="1168"/>
      <c r="P20" s="1168"/>
      <c r="Q20" s="1168"/>
      <c r="R20" s="1168"/>
      <c r="S20" s="1168"/>
      <c r="T20" s="1168"/>
      <c r="U20" s="1168"/>
      <c r="V20" s="1168"/>
      <c r="W20" s="1168"/>
      <c r="X20" s="1168"/>
      <c r="Y20" s="1168"/>
      <c r="Z20" s="1168"/>
      <c r="AA20" s="18"/>
      <c r="AB20" s="18"/>
      <c r="AC20" s="18"/>
    </row>
    <row r="21" spans="1:36" s="47" customFormat="1" ht="21.75" customHeight="1">
      <c r="A21" s="1184" t="s">
        <v>101</v>
      </c>
      <c r="B21" s="1185" t="s">
        <v>221</v>
      </c>
      <c r="C21" s="1185"/>
      <c r="D21" s="1170" t="s">
        <v>252</v>
      </c>
      <c r="E21" s="1170"/>
      <c r="F21" s="1170"/>
      <c r="G21" s="1170"/>
      <c r="H21" s="1170" t="s">
        <v>255</v>
      </c>
      <c r="I21" s="1170"/>
      <c r="J21" s="1170"/>
      <c r="K21" s="1170"/>
      <c r="L21" s="1170"/>
      <c r="M21" s="1170"/>
      <c r="N21" s="1170"/>
      <c r="O21" s="1170"/>
      <c r="P21" s="1199" t="s">
        <v>262</v>
      </c>
      <c r="Q21" s="1200"/>
      <c r="R21" s="1200"/>
      <c r="S21" s="1201"/>
      <c r="T21" s="1170" t="s">
        <v>266</v>
      </c>
      <c r="U21" s="1170"/>
      <c r="V21" s="1170"/>
      <c r="W21" s="1170"/>
      <c r="X21" s="1171" t="s">
        <v>267</v>
      </c>
      <c r="Y21" s="1171"/>
      <c r="Z21" s="1171" t="s">
        <v>268</v>
      </c>
      <c r="AA21" s="1171"/>
      <c r="AB21" s="1171" t="s">
        <v>269</v>
      </c>
      <c r="AC21" s="1171"/>
      <c r="AD21" s="1171" t="s">
        <v>270</v>
      </c>
      <c r="AE21" s="1171"/>
      <c r="AF21" s="1171" t="s">
        <v>271</v>
      </c>
      <c r="AG21" s="1171"/>
      <c r="AH21" s="1171"/>
      <c r="AI21" s="1171" t="s">
        <v>272</v>
      </c>
      <c r="AJ21" s="1171"/>
    </row>
    <row r="22" spans="1:36" ht="36" customHeight="1">
      <c r="A22" s="1184"/>
      <c r="B22" s="1185"/>
      <c r="C22" s="1185"/>
      <c r="D22" s="1171" t="s">
        <v>253</v>
      </c>
      <c r="E22" s="1171"/>
      <c r="F22" s="1171" t="s">
        <v>254</v>
      </c>
      <c r="G22" s="1171"/>
      <c r="H22" s="1197" t="s">
        <v>256</v>
      </c>
      <c r="I22" s="1198"/>
      <c r="J22" s="1197" t="s">
        <v>257</v>
      </c>
      <c r="K22" s="1198"/>
      <c r="L22" s="1197" t="s">
        <v>258</v>
      </c>
      <c r="M22" s="1198"/>
      <c r="N22" s="1197" t="s">
        <v>259</v>
      </c>
      <c r="O22" s="1198"/>
      <c r="P22" s="1170" t="s">
        <v>263</v>
      </c>
      <c r="Q22" s="1170" t="s">
        <v>264</v>
      </c>
      <c r="R22" s="1170" t="s">
        <v>265</v>
      </c>
      <c r="S22" s="1170"/>
      <c r="T22" s="1170" t="s">
        <v>119</v>
      </c>
      <c r="U22" s="1170"/>
      <c r="V22" s="1170" t="s">
        <v>120</v>
      </c>
      <c r="W22" s="1170"/>
      <c r="X22" s="1171"/>
      <c r="Y22" s="1171"/>
      <c r="Z22" s="1171"/>
      <c r="AA22" s="1171"/>
      <c r="AB22" s="1171"/>
      <c r="AC22" s="1171"/>
      <c r="AD22" s="1171"/>
      <c r="AE22" s="1171"/>
      <c r="AF22" s="1171"/>
      <c r="AG22" s="1171"/>
      <c r="AH22" s="1171"/>
      <c r="AI22" s="1171"/>
      <c r="AJ22" s="1171"/>
    </row>
    <row r="23" spans="1:36" ht="18" customHeight="1">
      <c r="A23" s="1184"/>
      <c r="B23" s="1185"/>
      <c r="C23" s="1185"/>
      <c r="D23" s="1171"/>
      <c r="E23" s="1171"/>
      <c r="F23" s="1171"/>
      <c r="G23" s="1171"/>
      <c r="H23" s="200" t="s">
        <v>260</v>
      </c>
      <c r="I23" s="200" t="s">
        <v>261</v>
      </c>
      <c r="J23" s="200" t="s">
        <v>260</v>
      </c>
      <c r="K23" s="200" t="s">
        <v>261</v>
      </c>
      <c r="L23" s="200" t="s">
        <v>260</v>
      </c>
      <c r="M23" s="200" t="s">
        <v>261</v>
      </c>
      <c r="N23" s="200" t="s">
        <v>260</v>
      </c>
      <c r="O23" s="200" t="s">
        <v>261</v>
      </c>
      <c r="P23" s="1170"/>
      <c r="Q23" s="1170"/>
      <c r="R23" s="1170"/>
      <c r="S23" s="1170"/>
      <c r="T23" s="1170"/>
      <c r="U23" s="1170"/>
      <c r="V23" s="1170"/>
      <c r="W23" s="1170"/>
      <c r="X23" s="1171"/>
      <c r="Y23" s="1171"/>
      <c r="Z23" s="1171"/>
      <c r="AA23" s="1171"/>
      <c r="AB23" s="1171"/>
      <c r="AC23" s="1171"/>
      <c r="AD23" s="1171"/>
      <c r="AE23" s="1171"/>
      <c r="AF23" s="1171"/>
      <c r="AG23" s="1171"/>
      <c r="AH23" s="1171"/>
      <c r="AI23" s="1171"/>
      <c r="AJ23" s="1171"/>
    </row>
    <row r="24" spans="1:36">
      <c r="A24" s="192">
        <v>1</v>
      </c>
      <c r="B24" s="1170">
        <v>2</v>
      </c>
      <c r="C24" s="1170"/>
      <c r="D24" s="1171">
        <v>3</v>
      </c>
      <c r="E24" s="1171"/>
      <c r="F24" s="1186">
        <v>4</v>
      </c>
      <c r="G24" s="1186"/>
      <c r="H24" s="199">
        <v>5</v>
      </c>
      <c r="I24" s="199">
        <v>6</v>
      </c>
      <c r="J24" s="199">
        <v>7</v>
      </c>
      <c r="K24" s="199">
        <v>8</v>
      </c>
      <c r="L24" s="199">
        <v>9</v>
      </c>
      <c r="M24" s="199">
        <v>10</v>
      </c>
      <c r="N24" s="199">
        <v>11</v>
      </c>
      <c r="O24" s="199">
        <v>12</v>
      </c>
      <c r="P24" s="199">
        <v>13</v>
      </c>
      <c r="Q24" s="199">
        <v>14</v>
      </c>
      <c r="R24" s="1186">
        <v>15</v>
      </c>
      <c r="S24" s="1186"/>
      <c r="T24" s="1186">
        <v>16</v>
      </c>
      <c r="U24" s="1186"/>
      <c r="V24" s="1186">
        <v>17</v>
      </c>
      <c r="W24" s="1186"/>
      <c r="X24" s="1186">
        <v>18</v>
      </c>
      <c r="Y24" s="1186"/>
      <c r="Z24" s="1186">
        <v>19</v>
      </c>
      <c r="AA24" s="1186"/>
      <c r="AB24" s="1186">
        <v>20</v>
      </c>
      <c r="AC24" s="1186"/>
      <c r="AD24" s="1186">
        <v>21</v>
      </c>
      <c r="AE24" s="1186"/>
      <c r="AF24" s="1186">
        <v>22</v>
      </c>
      <c r="AG24" s="1186"/>
      <c r="AH24" s="1186"/>
      <c r="AI24" s="1186">
        <v>23</v>
      </c>
      <c r="AJ24" s="1186"/>
    </row>
    <row r="25" spans="1:36" ht="57.75" customHeight="1">
      <c r="A25" s="198">
        <v>1</v>
      </c>
      <c r="B25" s="1210" t="str">
        <f>IF(AND('Master Data'!D6=""),"",'Master Data'!D6)</f>
        <v>CBEO Raipur</v>
      </c>
      <c r="C25" s="1211"/>
      <c r="D25" s="1196">
        <f>MPR!F55</f>
        <v>0</v>
      </c>
      <c r="E25" s="1196"/>
      <c r="F25" s="1196">
        <f>MPR!F54</f>
        <v>0</v>
      </c>
      <c r="G25" s="1196"/>
      <c r="H25" s="202"/>
      <c r="I25" s="202"/>
      <c r="J25" s="202"/>
      <c r="K25" s="202"/>
      <c r="L25" s="202"/>
      <c r="M25" s="202"/>
      <c r="N25" s="202"/>
      <c r="O25" s="202"/>
      <c r="P25" s="202"/>
      <c r="Q25" s="202"/>
      <c r="R25" s="1212"/>
      <c r="S25" s="1212"/>
      <c r="T25" s="1212"/>
      <c r="U25" s="1212"/>
      <c r="V25" s="1212"/>
      <c r="W25" s="1212"/>
      <c r="X25" s="1205"/>
      <c r="Y25" s="1205"/>
      <c r="Z25" s="1206"/>
      <c r="AA25" s="1207"/>
      <c r="AB25" s="1206"/>
      <c r="AC25" s="1207"/>
      <c r="AD25" s="1206"/>
      <c r="AE25" s="1207"/>
      <c r="AF25" s="1208"/>
      <c r="AG25" s="1209"/>
      <c r="AH25" s="1207"/>
      <c r="AI25" s="1206"/>
      <c r="AJ25" s="1207"/>
    </row>
    <row r="26" spans="1:36" ht="8.25" customHeight="1">
      <c r="A26" s="203"/>
      <c r="B26" s="204"/>
      <c r="C26" s="204"/>
      <c r="D26" s="205"/>
      <c r="E26" s="205"/>
      <c r="F26" s="205"/>
      <c r="G26" s="205"/>
      <c r="H26" s="206"/>
      <c r="I26" s="206"/>
      <c r="J26" s="206"/>
      <c r="K26" s="206"/>
      <c r="L26" s="206"/>
      <c r="M26" s="206"/>
      <c r="N26" s="206"/>
      <c r="O26" s="206"/>
      <c r="P26" s="206"/>
      <c r="Q26" s="206"/>
      <c r="R26" s="207"/>
      <c r="S26" s="207"/>
      <c r="T26" s="208"/>
      <c r="U26" s="208"/>
      <c r="V26" s="208"/>
      <c r="W26" s="208"/>
      <c r="X26" s="209"/>
      <c r="Y26" s="209"/>
      <c r="Z26" s="210"/>
      <c r="AA26" s="210"/>
      <c r="AB26" s="210"/>
      <c r="AC26" s="210"/>
      <c r="AD26" s="210"/>
      <c r="AE26" s="210"/>
      <c r="AF26" s="211"/>
      <c r="AG26" s="210"/>
      <c r="AH26" s="210"/>
      <c r="AI26" s="210"/>
      <c r="AJ26" s="210"/>
    </row>
    <row r="27" spans="1:36" ht="21.75" customHeight="1">
      <c r="B27" s="1203" t="s">
        <v>274</v>
      </c>
      <c r="C27" s="1203"/>
      <c r="D27" s="1203"/>
      <c r="E27" s="1203"/>
      <c r="F27" s="1203"/>
      <c r="G27" s="1203"/>
      <c r="H27" s="1203"/>
      <c r="I27" s="1203"/>
      <c r="J27" s="1203"/>
      <c r="K27" s="1203"/>
      <c r="L27" s="1203"/>
      <c r="M27" s="1203"/>
      <c r="N27" s="1203"/>
      <c r="O27" s="1203"/>
      <c r="P27" s="1203"/>
      <c r="Q27" s="1203"/>
      <c r="R27" s="1203"/>
      <c r="S27" s="1203"/>
    </row>
    <row r="28" spans="1:36" ht="15.75" customHeight="1">
      <c r="Y28" s="1204" t="s">
        <v>273</v>
      </c>
      <c r="Z28" s="1204"/>
      <c r="AA28" s="1204"/>
      <c r="AB28" s="1204"/>
      <c r="AC28" s="1204"/>
      <c r="AD28" s="1204"/>
      <c r="AE28" s="1204"/>
      <c r="AF28" s="1204"/>
      <c r="AG28" s="1204"/>
      <c r="AH28" s="1204"/>
      <c r="AI28" s="1204"/>
    </row>
    <row r="29" spans="1:36" ht="15" customHeight="1">
      <c r="Y29" s="1204"/>
      <c r="Z29" s="1204"/>
      <c r="AA29" s="1204"/>
      <c r="AB29" s="1204"/>
      <c r="AC29" s="1204"/>
      <c r="AD29" s="1204"/>
      <c r="AE29" s="1204"/>
      <c r="AF29" s="1204"/>
      <c r="AG29" s="1204"/>
      <c r="AH29" s="1204"/>
      <c r="AI29" s="1204"/>
    </row>
    <row r="30" spans="1:36">
      <c r="X30" s="16" t="s">
        <v>131</v>
      </c>
    </row>
  </sheetData>
  <sheetProtection password="EFD1" sheet="1" objects="1" scenarios="1" formatColumns="0" formatRows="0"/>
  <mergeCells count="149">
    <mergeCell ref="AI24:AJ24"/>
    <mergeCell ref="B27:S27"/>
    <mergeCell ref="Y28:AI29"/>
    <mergeCell ref="X25:Y25"/>
    <mergeCell ref="Z25:AA25"/>
    <mergeCell ref="AB25:AC25"/>
    <mergeCell ref="AD25:AE25"/>
    <mergeCell ref="AF25:AH25"/>
    <mergeCell ref="AI25:AJ25"/>
    <mergeCell ref="B25:C25"/>
    <mergeCell ref="D25:E25"/>
    <mergeCell ref="F25:G25"/>
    <mergeCell ref="R25:S25"/>
    <mergeCell ref="T25:U25"/>
    <mergeCell ref="V25:W25"/>
    <mergeCell ref="B24:C24"/>
    <mergeCell ref="D24:E24"/>
    <mergeCell ref="F24:G24"/>
    <mergeCell ref="R24:S24"/>
    <mergeCell ref="T24:U24"/>
    <mergeCell ref="V24:W24"/>
    <mergeCell ref="K12:Z12"/>
    <mergeCell ref="I18:AB19"/>
    <mergeCell ref="X24:Y24"/>
    <mergeCell ref="Z24:AA24"/>
    <mergeCell ref="AB24:AC24"/>
    <mergeCell ref="AB21:AC23"/>
    <mergeCell ref="AD21:AE23"/>
    <mergeCell ref="AF21:AH23"/>
    <mergeCell ref="AG17:AH17"/>
    <mergeCell ref="AE14:AF15"/>
    <mergeCell ref="AG14:AH15"/>
    <mergeCell ref="AD24:AE24"/>
    <mergeCell ref="AF24:AH24"/>
    <mergeCell ref="AI21:AJ23"/>
    <mergeCell ref="D22:E23"/>
    <mergeCell ref="F22:G23"/>
    <mergeCell ref="H22:I22"/>
    <mergeCell ref="J22:K22"/>
    <mergeCell ref="L22:M22"/>
    <mergeCell ref="T22:U23"/>
    <mergeCell ref="V22:W23"/>
    <mergeCell ref="A21:A23"/>
    <mergeCell ref="B21:C23"/>
    <mergeCell ref="D21:G21"/>
    <mergeCell ref="H21:O21"/>
    <mergeCell ref="T21:W21"/>
    <mergeCell ref="X21:Y23"/>
    <mergeCell ref="N22:O22"/>
    <mergeCell ref="P22:P23"/>
    <mergeCell ref="Q22:Q23"/>
    <mergeCell ref="R22:S23"/>
    <mergeCell ref="P21:S21"/>
    <mergeCell ref="Z21:AA23"/>
    <mergeCell ref="AI17:AJ17"/>
    <mergeCell ref="Q17:R17"/>
    <mergeCell ref="S17:T17"/>
    <mergeCell ref="U17:V17"/>
    <mergeCell ref="W17:X17"/>
    <mergeCell ref="Y17:Z17"/>
    <mergeCell ref="AA17:AB17"/>
    <mergeCell ref="K20:Z20"/>
    <mergeCell ref="AC16:AD16"/>
    <mergeCell ref="AE16:AF16"/>
    <mergeCell ref="AG16:AH16"/>
    <mergeCell ref="AI16:AJ16"/>
    <mergeCell ref="W16:X16"/>
    <mergeCell ref="Y16:Z16"/>
    <mergeCell ref="AA16:AB16"/>
    <mergeCell ref="AC17:AD17"/>
    <mergeCell ref="AE17:AF17"/>
    <mergeCell ref="B17:C17"/>
    <mergeCell ref="D17:F17"/>
    <mergeCell ref="G17:I17"/>
    <mergeCell ref="J17:L17"/>
    <mergeCell ref="M17:N17"/>
    <mergeCell ref="O17:P17"/>
    <mergeCell ref="Q16:R16"/>
    <mergeCell ref="S16:T16"/>
    <mergeCell ref="U16:V16"/>
    <mergeCell ref="B16:C16"/>
    <mergeCell ref="D16:F16"/>
    <mergeCell ref="G16:I16"/>
    <mergeCell ref="J16:L16"/>
    <mergeCell ref="M16:N16"/>
    <mergeCell ref="O16:P16"/>
    <mergeCell ref="AI14:AJ15"/>
    <mergeCell ref="AE13:AJ13"/>
    <mergeCell ref="D14:F15"/>
    <mergeCell ref="G14:I15"/>
    <mergeCell ref="J14:L15"/>
    <mergeCell ref="M14:N15"/>
    <mergeCell ref="O14:P15"/>
    <mergeCell ref="Q14:R15"/>
    <mergeCell ref="S14:T15"/>
    <mergeCell ref="U14:V15"/>
    <mergeCell ref="W14:X15"/>
    <mergeCell ref="I11:AC11"/>
    <mergeCell ref="A13:A15"/>
    <mergeCell ref="B13:C15"/>
    <mergeCell ref="D13:L13"/>
    <mergeCell ref="M13:R13"/>
    <mergeCell ref="S13:X13"/>
    <mergeCell ref="Y13:AD13"/>
    <mergeCell ref="K6:L6"/>
    <mergeCell ref="M6:N6"/>
    <mergeCell ref="O6:P6"/>
    <mergeCell ref="Q6:R6"/>
    <mergeCell ref="S6:T6"/>
    <mergeCell ref="U6:V6"/>
    <mergeCell ref="C6:C7"/>
    <mergeCell ref="D6:D7"/>
    <mergeCell ref="E6:E7"/>
    <mergeCell ref="F6:F7"/>
    <mergeCell ref="G6:H6"/>
    <mergeCell ref="I6:J6"/>
    <mergeCell ref="Y14:Z15"/>
    <mergeCell ref="AA14:AB15"/>
    <mergeCell ref="AC14:AD15"/>
    <mergeCell ref="A5:A7"/>
    <mergeCell ref="B5:B7"/>
    <mergeCell ref="B3:C3"/>
    <mergeCell ref="AA4:AB4"/>
    <mergeCell ref="AC4:AH4"/>
    <mergeCell ref="AA5:AD5"/>
    <mergeCell ref="AE5:AH5"/>
    <mergeCell ref="D3:S3"/>
    <mergeCell ref="AI5:AI7"/>
    <mergeCell ref="AJ5:AJ7"/>
    <mergeCell ref="W6:X6"/>
    <mergeCell ref="Y6:Z6"/>
    <mergeCell ref="AA6:AB6"/>
    <mergeCell ref="AC6:AD6"/>
    <mergeCell ref="AE6:AF6"/>
    <mergeCell ref="AG6:AH6"/>
    <mergeCell ref="C5:D5"/>
    <mergeCell ref="T3:Z3"/>
    <mergeCell ref="AA3:AJ3"/>
    <mergeCell ref="B4:C4"/>
    <mergeCell ref="D4:J4"/>
    <mergeCell ref="I2:AC2"/>
    <mergeCell ref="I1:AC1"/>
    <mergeCell ref="K4:Z4"/>
    <mergeCell ref="E5:F5"/>
    <mergeCell ref="G5:J5"/>
    <mergeCell ref="K5:N5"/>
    <mergeCell ref="O5:R5"/>
    <mergeCell ref="S5:V5"/>
    <mergeCell ref="W5:Z5"/>
  </mergeCells>
  <pageMargins left="0.45" right="0.2" top="0.25" bottom="0.25" header="0.3" footer="0.3"/>
  <pageSetup paperSize="9" scale="82" orientation="landscape" r:id="rId1"/>
  <drawing r:id="rId2"/>
</worksheet>
</file>

<file path=xl/worksheets/sheet11.xml><?xml version="1.0" encoding="utf-8"?>
<worksheet xmlns="http://schemas.openxmlformats.org/spreadsheetml/2006/main" xmlns:r="http://schemas.openxmlformats.org/officeDocument/2006/relationships">
  <sheetPr codeName="Sheet8">
    <pageSetUpPr fitToPage="1"/>
  </sheetPr>
  <dimension ref="A1:AO52"/>
  <sheetViews>
    <sheetView showGridLines="0" view="pageBreakPreview" topLeftCell="D1" zoomScaleSheetLayoutView="100" workbookViewId="0">
      <selection activeCell="T3" sqref="T3"/>
    </sheetView>
  </sheetViews>
  <sheetFormatPr defaultRowHeight="15"/>
  <cols>
    <col min="1" max="1" width="4.375" style="16" customWidth="1"/>
    <col min="2" max="2" width="4.375" style="16" hidden="1" customWidth="1"/>
    <col min="3" max="3" width="10.625" style="388" customWidth="1"/>
    <col min="4" max="4" width="13.75" style="388" customWidth="1"/>
    <col min="5" max="5" width="14.375" style="388" customWidth="1"/>
    <col min="6" max="18" width="10.625" style="388" customWidth="1"/>
    <col min="19" max="19" width="11.625" style="388" customWidth="1"/>
    <col min="20" max="20" width="10.875" style="388" customWidth="1"/>
    <col min="32" max="44" width="0" hidden="1" customWidth="1"/>
  </cols>
  <sheetData>
    <row r="1" spans="1:41" ht="15.75" thickBot="1">
      <c r="C1"/>
      <c r="D1"/>
      <c r="E1"/>
      <c r="F1"/>
      <c r="G1"/>
      <c r="H1"/>
      <c r="I1"/>
      <c r="J1"/>
      <c r="K1"/>
      <c r="L1"/>
      <c r="M1"/>
      <c r="N1"/>
      <c r="O1"/>
      <c r="P1"/>
      <c r="Q1"/>
      <c r="R1"/>
      <c r="S1"/>
      <c r="T1" s="390"/>
    </row>
    <row r="2" spans="1:41" ht="25.5" customHeight="1">
      <c r="C2" s="1241" t="s">
        <v>441</v>
      </c>
      <c r="D2" s="1242"/>
      <c r="E2" s="1242"/>
      <c r="F2" s="1242"/>
      <c r="G2" s="1242"/>
      <c r="H2" s="1242"/>
      <c r="I2" s="1243" t="s">
        <v>454</v>
      </c>
      <c r="J2" s="1244"/>
      <c r="K2" s="1244"/>
      <c r="L2" s="1244"/>
      <c r="M2" s="1244"/>
      <c r="N2" s="1244"/>
      <c r="O2" s="1244"/>
      <c r="P2" s="1244"/>
      <c r="Q2" s="1244"/>
      <c r="R2" s="1244"/>
      <c r="S2" s="1245"/>
      <c r="T2" s="390"/>
    </row>
    <row r="3" spans="1:41" ht="20.25" customHeight="1">
      <c r="C3" s="1251" t="s">
        <v>415</v>
      </c>
      <c r="D3" s="1252"/>
      <c r="E3" s="1252" t="s">
        <v>416</v>
      </c>
      <c r="F3" s="1252"/>
      <c r="G3" s="1252"/>
      <c r="H3" s="1246" t="s">
        <v>466</v>
      </c>
      <c r="I3" s="1247" t="str">
        <f>CONCATENATE("School Name"," :-  ",'Master Data'!D5)</f>
        <v>School Name :-  Mahtma Gandhi Government School (English Medium) Bar, Pali</v>
      </c>
      <c r="J3" s="1247"/>
      <c r="K3" s="1247"/>
      <c r="L3" s="1247"/>
      <c r="M3" s="1247"/>
      <c r="N3" s="1247"/>
      <c r="O3" s="1247"/>
      <c r="P3" s="1247"/>
      <c r="Q3" s="1247"/>
      <c r="R3" s="1247"/>
      <c r="S3" s="1248"/>
      <c r="T3" s="410"/>
    </row>
    <row r="4" spans="1:41" ht="16.5" customHeight="1">
      <c r="C4" s="491" t="s">
        <v>119</v>
      </c>
      <c r="D4" s="486" t="s">
        <v>120</v>
      </c>
      <c r="E4" s="486" t="s">
        <v>119</v>
      </c>
      <c r="F4" s="1253" t="s">
        <v>120</v>
      </c>
      <c r="G4" s="1253"/>
      <c r="H4" s="1246"/>
      <c r="I4" s="1247"/>
      <c r="J4" s="1247"/>
      <c r="K4" s="1247"/>
      <c r="L4" s="1247"/>
      <c r="M4" s="1247"/>
      <c r="N4" s="1247"/>
      <c r="O4" s="1247"/>
      <c r="P4" s="1247"/>
      <c r="Q4" s="1247"/>
      <c r="R4" s="1247"/>
      <c r="S4" s="1248"/>
      <c r="T4" s="410"/>
    </row>
    <row r="5" spans="1:41" ht="20.25" customHeight="1" thickBot="1">
      <c r="C5" s="492">
        <f>IF($Q$5="","",IF($Q$5=$AH$10,'Att. Dairy'!F5,IF($Q$5=$AH$11,'Att. Dairy'!F49,IF($Q$5=$AH$12,'Att. Dairy'!F93,IF($Q$5=$AH$13,'Att. Dairy'!F137,IF($Q$5=$AH$14,'Att. Dairy'!F181,IF($Q$5=$AH$15,'Att. Dairy'!F225,IF($Q$5=$AH$16,'Att. Dairy'!F269,IF($Q$5=$AH$17,'Att. Dairy'!F313,IF($Q$5=$AH$18,'Att. Dairy'!F357,IF($Q$5=$AH$19,'Att. Dairy'!F401,IF($Q$5=$AH$20,'Att. Dairy'!F445,IF($Q$5=$AH$21,'Att. Dairy'!F489,"")))))))))))))</f>
        <v>144</v>
      </c>
      <c r="D5" s="493">
        <f>IF($Q$5="","",IF($Q$5=$AH$10,'Att. Dairy'!G5,IF($Q$5=$AH$11,'Att. Dairy'!G49,IF($Q$5=$AH$12,'Att. Dairy'!G93,IF($Q$5=$AH$13,'Att. Dairy'!G137,IF($Q$5=$AH$14,'Att. Dairy'!G181,IF($Q$5=$AH$15,'Att. Dairy'!G225,IF($Q$5=$AH$16,'Att. Dairy'!G269,IF($Q$5=$AH$17,'Att. Dairy'!G313,IF($Q$5=$AH$18,'Att. Dairy'!G357,IF($Q$5=$AH$19,'Att. Dairy'!G401,IF($Q$5=$AH$20,'Att. Dairy'!G445,IF($Q$5=$AH$21,'Att. Dairy'!G489,"")))))))))))))</f>
        <v>145</v>
      </c>
      <c r="E5" s="493">
        <f>IF($Q$5="","",IF($Q$5=$AH$10,'Att. Dairy'!I5,IF($Q$5=$AH$11,'Att. Dairy'!I49,IF($Q$5=$AH$12,'Att. Dairy'!I93,IF($Q$5=$AH$13,'Att. Dairy'!I137,IF($Q$5=$AH$14,'Att. Dairy'!I181,IF($Q$5=$AH$15,'Att. Dairy'!I225,IF($Q$5=$AH$16,'Att. Dairy'!I269,IF($Q$5=$AH$17,'Att. Dairy'!I313,IF($Q$5=$AH$18,'Att. Dairy'!I357,IF($Q$5=$AH$19,'Att. Dairy'!I401,IF($Q$5=$AH$20,'Att. Dairy'!I445,IF($Q$5=$AH$21,'Att. Dairy'!I489,"")))))))))))))</f>
        <v>96</v>
      </c>
      <c r="F5" s="1249">
        <f>IF($Q$5="","",IF($Q$5=$AH$10,'Att. Dairy'!J5,IF($Q$5=$AH$11,'Att. Dairy'!J49,IF($Q$5=$AH$12,'Att. Dairy'!J93,IF($Q$5=$AH$13,'Att. Dairy'!J137,IF($Q$5=$AH$14,'Att. Dairy'!J181,IF($Q$5=$AH$15,'Att. Dairy'!J225,IF($Q$5=$AH$16,'Att. Dairy'!J269,IF($Q$5=$AH$17,'Att. Dairy'!J313,IF($Q$5=$AH$18,'Att. Dairy'!J357,IF($Q$5=$AH$19,'Att. Dairy'!J401,IF($Q$5=$AH$20,'Att. Dairy'!J445,IF($Q$5=$AH$21,'Att. Dairy'!J489,"")))))))))))))</f>
        <v>110</v>
      </c>
      <c r="G5" s="1250"/>
      <c r="H5" s="494">
        <f>IF(Q5="","",SUM(C5,D5,E5,F5))</f>
        <v>495</v>
      </c>
      <c r="I5" s="495"/>
      <c r="J5" s="496"/>
      <c r="K5" s="496"/>
      <c r="L5" s="496"/>
      <c r="M5" s="496"/>
      <c r="N5" s="496"/>
      <c r="O5" s="496"/>
      <c r="P5" s="497" t="s">
        <v>19</v>
      </c>
      <c r="Q5" s="1213" t="str">
        <f>IF(AND('Master Data'!K7=""),"",'Master Data'!K7)</f>
        <v>July-2023</v>
      </c>
      <c r="R5" s="1213"/>
      <c r="S5" s="1214"/>
      <c r="T5" s="410"/>
    </row>
    <row r="6" spans="1:41" ht="20.25" customHeight="1">
      <c r="C6" s="1231" t="s">
        <v>449</v>
      </c>
      <c r="D6" s="1233" t="s">
        <v>426</v>
      </c>
      <c r="E6" s="1233" t="s">
        <v>282</v>
      </c>
      <c r="F6" s="1224" t="s">
        <v>427</v>
      </c>
      <c r="G6" s="1224"/>
      <c r="H6" s="1224"/>
      <c r="I6" s="1238" t="s">
        <v>428</v>
      </c>
      <c r="J6" s="1238"/>
      <c r="K6" s="1238"/>
      <c r="L6" s="1222" t="s">
        <v>447</v>
      </c>
      <c r="M6" s="1224" t="s">
        <v>429</v>
      </c>
      <c r="N6" s="1224"/>
      <c r="O6" s="1224"/>
      <c r="P6" s="1224" t="s">
        <v>430</v>
      </c>
      <c r="Q6" s="1224"/>
      <c r="R6" s="1225"/>
      <c r="S6" s="1218" t="s">
        <v>465</v>
      </c>
      <c r="T6" s="390"/>
    </row>
    <row r="7" spans="1:41" ht="54" customHeight="1">
      <c r="C7" s="1232"/>
      <c r="D7" s="1234"/>
      <c r="E7" s="1234"/>
      <c r="F7" s="395" t="s">
        <v>119</v>
      </c>
      <c r="G7" s="396" t="s">
        <v>120</v>
      </c>
      <c r="H7" s="397" t="s">
        <v>417</v>
      </c>
      <c r="I7" s="395" t="s">
        <v>119</v>
      </c>
      <c r="J7" s="396" t="s">
        <v>120</v>
      </c>
      <c r="K7" s="397" t="s">
        <v>417</v>
      </c>
      <c r="L7" s="1223"/>
      <c r="M7" s="398" t="s">
        <v>443</v>
      </c>
      <c r="N7" s="398" t="s">
        <v>444</v>
      </c>
      <c r="O7" s="399" t="s">
        <v>442</v>
      </c>
      <c r="P7" s="398" t="s">
        <v>445</v>
      </c>
      <c r="Q7" s="398" t="s">
        <v>446</v>
      </c>
      <c r="R7" s="490" t="s">
        <v>448</v>
      </c>
      <c r="S7" s="1219"/>
      <c r="T7" s="390"/>
    </row>
    <row r="8" spans="1:41" ht="15.75">
      <c r="A8" s="506"/>
      <c r="B8" s="506">
        <v>1</v>
      </c>
      <c r="C8" s="454">
        <v>1</v>
      </c>
      <c r="D8" s="404">
        <f t="shared" ref="D8:D38" si="0">IFERROR(IF(AND($Q$5=""),"",IF(VLOOKUP(B8,milkuc,3,0)=0,"",VLOOKUP(B8,milkuc,3,0))),"")</f>
        <v>45108</v>
      </c>
      <c r="E8" s="405" t="str">
        <f t="shared" ref="E8:E38" si="1">IFERROR(IF(AND($Q$5=""),"",IF(VLOOKUP(B8,milkuc,4,0)=0,"",VLOOKUP(B8,milkuc,4,0))),"")</f>
        <v>Saturday</v>
      </c>
      <c r="F8" s="406">
        <f t="shared" ref="F8:F38" si="2">IFERROR(IF(AND($Q$5=""),"",IF(VLOOKUP(B8,milkuc,5,0)=0,"",VLOOKUP(B8,milkuc,5,0))),"")</f>
        <v>123</v>
      </c>
      <c r="G8" s="406">
        <f t="shared" ref="G8:G38" si="3">IFERROR(IF(AND($Q$5=""),"",IF(VLOOKUP(B8,milkuc,6,0)=0,"",VLOOKUP(B8,milkuc,6,0))),"")</f>
        <v>123</v>
      </c>
      <c r="H8" s="407">
        <f t="shared" ref="H8:H38" si="4">IFERROR(IF(AND($Q$5=""),"",IF(VLOOKUP(B8,milkuc,7,0)=0,"",VLOOKUP(B8,milkuc,7,0))),"")</f>
        <v>246</v>
      </c>
      <c r="I8" s="406">
        <f t="shared" ref="I8:I38" si="5">IFERROR(IF(AND($Q$5=""),"",IF(VLOOKUP(B8,milkuc,30,0)=0,"",VLOOKUP(B8,milkuc,30,0))),"")</f>
        <v>90</v>
      </c>
      <c r="J8" s="406">
        <f t="shared" ref="J8:J38" si="6">IFERROR(IF(AND($Q$5=""),"",IF(VLOOKUP(B8,milkuc,31,0)=0,"",VLOOKUP(B8,milkuc,31,0))),"")</f>
        <v>100</v>
      </c>
      <c r="K8" s="407">
        <f t="shared" ref="K8:K38" si="7">IFERROR(IF(AND($Q$5=""),"",IF(VLOOKUP(B8,milkuc,32,0)=0,"",VLOOKUP(B8,milkuc,32,0))),"")</f>
        <v>190</v>
      </c>
      <c r="L8" s="400">
        <f>IF(AND(E8="",H8="",K8=""),"",SUM(H8,K8))</f>
        <v>436</v>
      </c>
      <c r="M8" s="408">
        <f t="shared" ref="M8:M38" si="8">IFERROR(IF(AND($Q$5=""),"",IF(VLOOKUP(B8,milkuc,12,0)=0,"",VLOOKUP(B8,milkuc,12,0))),"")</f>
        <v>3.69</v>
      </c>
      <c r="N8" s="408">
        <f t="shared" ref="N8:N38" si="9">IFERROR(IF(AND($Q$5=""),"",IF(VLOOKUP(B8,milkuc,37,0)=0,"",VLOOKUP(B8,milkuc,37,0))),"")</f>
        <v>3.8000000000000003</v>
      </c>
      <c r="O8" s="409">
        <f>IF(AND(M8="",N8=""),"",SUM(M8,N8))</f>
        <v>7.49</v>
      </c>
      <c r="P8" s="408">
        <f t="shared" ref="P8:P38" si="10">IFERROR(IF(AND($Q$5=""),"",IF(VLOOKUP(B8,milkuc,18,0)=0,"",VLOOKUP(B8,milkuc,18,0))),"")</f>
        <v>2.0663999999999998</v>
      </c>
      <c r="Q8" s="408">
        <f t="shared" ref="Q8:Q38" si="11">IFERROR(IF(AND($Q$5=""),"",IF(VLOOKUP(B8,milkuc,43,0)=0,"",VLOOKUP(B8,milkuc,43,0))),"")</f>
        <v>1.9380000000000002</v>
      </c>
      <c r="R8" s="409">
        <f>IF(AND(P8="",Q8=""),"",SUM(P8,Q8))</f>
        <v>4.0044000000000004</v>
      </c>
      <c r="S8" s="455"/>
      <c r="T8" s="390"/>
    </row>
    <row r="9" spans="1:41" ht="15.75">
      <c r="A9" s="506"/>
      <c r="B9" s="506">
        <v>2</v>
      </c>
      <c r="C9" s="454">
        <v>2</v>
      </c>
      <c r="D9" s="404">
        <f t="shared" si="0"/>
        <v>45109</v>
      </c>
      <c r="E9" s="405" t="str">
        <f t="shared" si="1"/>
        <v>Sunday</v>
      </c>
      <c r="F9" s="406" t="str">
        <f t="shared" si="2"/>
        <v/>
      </c>
      <c r="G9" s="406" t="str">
        <f t="shared" si="3"/>
        <v/>
      </c>
      <c r="H9" s="407" t="str">
        <f t="shared" si="4"/>
        <v/>
      </c>
      <c r="I9" s="406" t="str">
        <f t="shared" si="5"/>
        <v/>
      </c>
      <c r="J9" s="406" t="str">
        <f t="shared" si="6"/>
        <v/>
      </c>
      <c r="K9" s="407" t="str">
        <f t="shared" si="7"/>
        <v/>
      </c>
      <c r="L9" s="400">
        <f>IF(AND(E9="",H9="",K9=""),"",SUM(H9,K9))</f>
        <v>0</v>
      </c>
      <c r="M9" s="408" t="str">
        <f t="shared" si="8"/>
        <v/>
      </c>
      <c r="N9" s="408" t="str">
        <f t="shared" si="9"/>
        <v/>
      </c>
      <c r="O9" s="409" t="str">
        <f>IF(AND(M9="",N9=""),"",SUM(M9,N9))</f>
        <v/>
      </c>
      <c r="P9" s="408" t="str">
        <f t="shared" si="10"/>
        <v/>
      </c>
      <c r="Q9" s="408" t="str">
        <f t="shared" si="11"/>
        <v/>
      </c>
      <c r="R9" s="409" t="str">
        <f>IF(AND(P9="",Q9=""),"",SUM(P9,Q9))</f>
        <v/>
      </c>
      <c r="S9" s="455"/>
      <c r="T9" s="390"/>
    </row>
    <row r="10" spans="1:41" ht="15.75">
      <c r="A10" s="506"/>
      <c r="B10" s="506">
        <v>3</v>
      </c>
      <c r="C10" s="454">
        <v>3</v>
      </c>
      <c r="D10" s="404">
        <f t="shared" si="0"/>
        <v>45110</v>
      </c>
      <c r="E10" s="405" t="str">
        <f t="shared" si="1"/>
        <v>Monday</v>
      </c>
      <c r="F10" s="406">
        <f t="shared" si="2"/>
        <v>115</v>
      </c>
      <c r="G10" s="406">
        <f t="shared" si="3"/>
        <v>110</v>
      </c>
      <c r="H10" s="407">
        <f t="shared" si="4"/>
        <v>225</v>
      </c>
      <c r="I10" s="406">
        <f t="shared" si="5"/>
        <v>80</v>
      </c>
      <c r="J10" s="406">
        <f t="shared" si="6"/>
        <v>75</v>
      </c>
      <c r="K10" s="407">
        <f t="shared" si="7"/>
        <v>155</v>
      </c>
      <c r="L10" s="400">
        <f t="shared" ref="L10:L38" si="12">IF(AND(E10="",H10="",K10=""),"",SUM(H10,K10))</f>
        <v>380</v>
      </c>
      <c r="M10" s="408">
        <f t="shared" si="8"/>
        <v>3.375</v>
      </c>
      <c r="N10" s="408">
        <f t="shared" si="9"/>
        <v>3.1</v>
      </c>
      <c r="O10" s="409">
        <f t="shared" ref="O10:O38" si="13">IF(AND(M10="",N10=""),"",SUM(M10,N10))</f>
        <v>6.4749999999999996</v>
      </c>
      <c r="P10" s="408">
        <f t="shared" si="10"/>
        <v>1.89</v>
      </c>
      <c r="Q10" s="408">
        <f t="shared" si="11"/>
        <v>1.5810000000000002</v>
      </c>
      <c r="R10" s="409">
        <f t="shared" ref="R10:R38" si="14">IF(AND(P10="",Q10=""),"",SUM(P10,Q10))</f>
        <v>3.4710000000000001</v>
      </c>
      <c r="S10" s="455"/>
      <c r="T10" s="390"/>
      <c r="AH10" t="str">
        <f>'Master Data'!$BH9</f>
        <v>April-2023</v>
      </c>
      <c r="AJ10">
        <f>IF($Q$5="","",IF($Q$5=$AH$10,SUM('Opening Balance'!G37+'Opening Balance'!H37),IF($Q$5=$AH$11,SUM('Opening Balance'!G75+'Opening Balance'!H75),IF($Q$5=$AH$12,SUM('Opening Balance'!G113+'Opening Balance'!H113),IF($Q$5=$AH$13,SUM('Opening Balance'!G151+'Opening Balance'!H151),IF($Q$5=$AH$14,SUM('Opening Balance'!G189+'Opening Balance'!H189),IF($Q$5=$AH$15,SUM('Opening Balance'!G227+'Opening Balance'!H227),IF($Q$5=$AH$16,SUM('Opening Balance'!G265+'Opening Balance'!H265),IF($Q$5=$AH$17,SUM('Opening Balance'!G303+'Opening Balance'!H303),IF($Q$5=$AH$18,SUM('Opening Balance'!G341+'Opening Balance'!H341),IF($Q$5=$AH$19,SUM('Opening Balance'!G379+'Opening Balance'!H379),IF($Q$5=$AH$20,SUM('Opening Balance'!G417+'Opening Balance'!H417),IF($Q$5=$AH$21,SUM('Opening Balance'!G455+'Opening Balance'!H455),"")))))))))))))</f>
        <v>1000</v>
      </c>
    </row>
    <row r="11" spans="1:41" ht="15.75">
      <c r="A11" s="506"/>
      <c r="B11" s="506">
        <v>4</v>
      </c>
      <c r="C11" s="454">
        <v>4</v>
      </c>
      <c r="D11" s="404">
        <f t="shared" si="0"/>
        <v>45111</v>
      </c>
      <c r="E11" s="405" t="str">
        <f t="shared" si="1"/>
        <v>Tuesday</v>
      </c>
      <c r="F11" s="406">
        <f t="shared" si="2"/>
        <v>114</v>
      </c>
      <c r="G11" s="406">
        <f t="shared" si="3"/>
        <v>110</v>
      </c>
      <c r="H11" s="407">
        <f t="shared" si="4"/>
        <v>224</v>
      </c>
      <c r="I11" s="406">
        <f t="shared" si="5"/>
        <v>85</v>
      </c>
      <c r="J11" s="406">
        <f t="shared" si="6"/>
        <v>95</v>
      </c>
      <c r="K11" s="407">
        <f t="shared" si="7"/>
        <v>180</v>
      </c>
      <c r="L11" s="400">
        <f t="shared" si="12"/>
        <v>404</v>
      </c>
      <c r="M11" s="408">
        <f t="shared" si="8"/>
        <v>3.36</v>
      </c>
      <c r="N11" s="408">
        <f t="shared" si="9"/>
        <v>3.6</v>
      </c>
      <c r="O11" s="409">
        <f t="shared" si="13"/>
        <v>6.96</v>
      </c>
      <c r="P11" s="408">
        <f t="shared" si="10"/>
        <v>1.8815999999999999</v>
      </c>
      <c r="Q11" s="408">
        <f t="shared" si="11"/>
        <v>1.8360000000000001</v>
      </c>
      <c r="R11" s="409">
        <f t="shared" si="14"/>
        <v>3.7176</v>
      </c>
      <c r="S11" s="455"/>
      <c r="T11" s="390"/>
      <c r="AG11" s="507"/>
      <c r="AH11" s="507" t="str">
        <f>'Master Data'!$BH10</f>
        <v>May-2023</v>
      </c>
    </row>
    <row r="12" spans="1:41" ht="15.75">
      <c r="A12" s="506"/>
      <c r="B12" s="506">
        <v>5</v>
      </c>
      <c r="C12" s="454">
        <v>5</v>
      </c>
      <c r="D12" s="404">
        <f t="shared" si="0"/>
        <v>45112</v>
      </c>
      <c r="E12" s="405" t="str">
        <f t="shared" si="1"/>
        <v>Wednesday</v>
      </c>
      <c r="F12" s="406">
        <f t="shared" si="2"/>
        <v>110</v>
      </c>
      <c r="G12" s="406">
        <f t="shared" si="3"/>
        <v>105</v>
      </c>
      <c r="H12" s="407">
        <f t="shared" si="4"/>
        <v>215</v>
      </c>
      <c r="I12" s="406">
        <f t="shared" si="5"/>
        <v>88</v>
      </c>
      <c r="J12" s="406">
        <f t="shared" si="6"/>
        <v>90</v>
      </c>
      <c r="K12" s="407">
        <f t="shared" si="7"/>
        <v>178</v>
      </c>
      <c r="L12" s="400">
        <f t="shared" si="12"/>
        <v>393</v>
      </c>
      <c r="M12" s="408">
        <f t="shared" si="8"/>
        <v>3.2250000000000001</v>
      </c>
      <c r="N12" s="408">
        <f t="shared" si="9"/>
        <v>3.56</v>
      </c>
      <c r="O12" s="409">
        <f t="shared" si="13"/>
        <v>6.7850000000000001</v>
      </c>
      <c r="P12" s="408">
        <f t="shared" si="10"/>
        <v>1.8059999999999998</v>
      </c>
      <c r="Q12" s="408">
        <f t="shared" si="11"/>
        <v>1.8156000000000001</v>
      </c>
      <c r="R12" s="409">
        <f t="shared" si="14"/>
        <v>3.6215999999999999</v>
      </c>
      <c r="S12" s="455"/>
      <c r="T12" s="390"/>
      <c r="AH12" s="507" t="str">
        <f>'Master Data'!$BH11</f>
        <v>June-2023</v>
      </c>
      <c r="AJ12" t="str">
        <f>'PS Balance Sheet'!Q1</f>
        <v>July-2023</v>
      </c>
    </row>
    <row r="13" spans="1:41" ht="15.75">
      <c r="A13" s="506"/>
      <c r="B13" s="506">
        <v>6</v>
      </c>
      <c r="C13" s="454">
        <v>6</v>
      </c>
      <c r="D13" s="404">
        <f t="shared" si="0"/>
        <v>45113</v>
      </c>
      <c r="E13" s="405" t="str">
        <f t="shared" si="1"/>
        <v>Thursday</v>
      </c>
      <c r="F13" s="406" t="str">
        <f t="shared" si="2"/>
        <v/>
      </c>
      <c r="G13" s="406" t="str">
        <f t="shared" si="3"/>
        <v/>
      </c>
      <c r="H13" s="407" t="str">
        <f t="shared" si="4"/>
        <v/>
      </c>
      <c r="I13" s="406" t="str">
        <f t="shared" si="5"/>
        <v/>
      </c>
      <c r="J13" s="406" t="str">
        <f t="shared" si="6"/>
        <v/>
      </c>
      <c r="K13" s="407" t="str">
        <f t="shared" si="7"/>
        <v/>
      </c>
      <c r="L13" s="400">
        <f t="shared" si="12"/>
        <v>0</v>
      </c>
      <c r="M13" s="408" t="str">
        <f t="shared" si="8"/>
        <v/>
      </c>
      <c r="N13" s="408" t="str">
        <f t="shared" si="9"/>
        <v/>
      </c>
      <c r="O13" s="409" t="str">
        <f t="shared" si="13"/>
        <v/>
      </c>
      <c r="P13" s="408" t="str">
        <f t="shared" si="10"/>
        <v/>
      </c>
      <c r="Q13" s="408" t="str">
        <f t="shared" si="11"/>
        <v/>
      </c>
      <c r="R13" s="409" t="str">
        <f t="shared" si="14"/>
        <v/>
      </c>
      <c r="S13" s="455"/>
      <c r="T13" s="390"/>
      <c r="AH13" s="507" t="str">
        <f>'Master Data'!$BH12</f>
        <v>July-2023</v>
      </c>
    </row>
    <row r="14" spans="1:41" ht="15.75">
      <c r="A14" s="506"/>
      <c r="B14" s="506">
        <v>7</v>
      </c>
      <c r="C14" s="454">
        <v>7</v>
      </c>
      <c r="D14" s="404">
        <f t="shared" si="0"/>
        <v>45114</v>
      </c>
      <c r="E14" s="405" t="str">
        <f t="shared" si="1"/>
        <v>Friday</v>
      </c>
      <c r="F14" s="406" t="str">
        <f t="shared" si="2"/>
        <v/>
      </c>
      <c r="G14" s="406" t="str">
        <f t="shared" si="3"/>
        <v/>
      </c>
      <c r="H14" s="407" t="str">
        <f t="shared" si="4"/>
        <v/>
      </c>
      <c r="I14" s="406" t="str">
        <f t="shared" si="5"/>
        <v/>
      </c>
      <c r="J14" s="406" t="str">
        <f t="shared" si="6"/>
        <v/>
      </c>
      <c r="K14" s="407" t="str">
        <f t="shared" si="7"/>
        <v/>
      </c>
      <c r="L14" s="400">
        <f t="shared" si="12"/>
        <v>0</v>
      </c>
      <c r="M14" s="408" t="str">
        <f t="shared" si="8"/>
        <v/>
      </c>
      <c r="N14" s="408" t="str">
        <f t="shared" si="9"/>
        <v/>
      </c>
      <c r="O14" s="409" t="str">
        <f t="shared" si="13"/>
        <v/>
      </c>
      <c r="P14" s="408" t="str">
        <f t="shared" si="10"/>
        <v/>
      </c>
      <c r="Q14" s="408" t="str">
        <f t="shared" si="11"/>
        <v/>
      </c>
      <c r="R14" s="409" t="str">
        <f t="shared" si="14"/>
        <v/>
      </c>
      <c r="S14" s="455"/>
      <c r="T14" s="390"/>
      <c r="AE14" s="507"/>
      <c r="AF14" s="507"/>
      <c r="AG14" s="507"/>
      <c r="AH14" s="507" t="str">
        <f>'Master Data'!$BH13</f>
        <v>August-2023</v>
      </c>
      <c r="AJ14">
        <f>IF($AJ$12="","",IF($AJ$12=$AH$10,'Att. Dairy'!L40,IF($AJ$12=$AH$11,'Att. Dairy'!L84,IF($AJ$12=$AH$12,'Att. Dairy'!L128,IF($AJ$12=$AH$13,'Att. Dairy'!L172,IF($AJ$12=$AH$14,'Att. Dairy'!L216,IF($AJ$12=$AH$15,'Att. Dairy'!L260,IF($AJ$12=$AH$16,'Att. Dairy'!L304,IF($AJ$12=$AH$17,'Att. Dairy'!L348,IF($AJ$12=$AH$18,'Att. Dairy'!L392,IF($AJ$12=$AH$19,'Att. Dairy'!L436,IF($AJ$12=$AH$20,'Att. Dairy'!L480,IF($AJ$12=$AH$21,'Att. Dairy'!L524,"")))))))))))))</f>
        <v>4</v>
      </c>
      <c r="AK14">
        <f>IF($AJ$12="","",IF($AJ$12=$AH$10,'Att. Dairy'!O40,IF($AJ$12=$AH$11,'Att. Dairy'!O84,IF($AJ$12=$AH$12,'Att. Dairy'!O128,IF($AJ$12=$AH$13,'Att. Dairy'!O172,IF($AJ$12=$AH$14,'Att. Dairy'!O216,IF($AJ$12=$AH$15,'Att. Dairy'!O260,IF($AJ$12=$AH$16,'Att. Dairy'!O304,IF($AJ$12=$AH$17,'Att. Dairy'!O348,IF($AJ$12=$AH$18,'Att. Dairy'!O392,IF($AJ$12=$AH$19,'Att. Dairy'!O436,IF($AJ$12=$AH$20,'Att. Dairy'!O480,IF($AJ$12=$AH$21,'Att. Dairy'!O524,"")))))))))))))</f>
        <v>4</v>
      </c>
      <c r="AM14">
        <f>IF($AJ$12="","",IF($AJ$12=$AH$10,SUM('Opening Balance'!G19+'Opening Balance'!H19),IF($AJ$12=$AH$11,SUM('Opening Balance'!G57+'Opening Balance'!H57),IF($AJ$12=$AH$12,SUM('Opening Balance'!G95+'Opening Balance'!H95),IF($AJ$12=$AH$13,SUM('Opening Balance'!G133+'Opening Balance'!H133),IF($AJ$12=$AH$14,SUM('Opening Balance'!G171+'Opening Balance'!H171),IF($AJ$12=$AH$15,SUM('Opening Balance'!G209+'Opening Balance'!H209),IF($AJ$12=$AH$16,SUM('Opening Balance'!G247+'Opening Balance'!H247),IF($AJ$12=$AH$17,SUM('Opening Balance'!G285+'Opening Balance'!H285),IF($AJ$12=$AH$18,SUM('Opening Balance'!G323+'Opening Balance'!H323),IF($AJ$12=$AH$19,SUM('Opening Balance'!G361+'Opening Balance'!H361),IF($AJ$12=$AH$20,SUM('Opening Balance'!G399+'Opening Balance'!H399),IF($AJ$12=$AH$21,SUM('Opening Balance'!G437+'Opening Balance'!H437),"")))))))))))))</f>
        <v>16000</v>
      </c>
      <c r="AN14">
        <f>IF($AJ$12="","",IF($AJ$12=$AH$10,'Opening Balance'!G14,IF($AJ$12=$AH$11,'Opening Balance'!G52,IF($AJ$12=$AH$12,'Opening Balance'!G90,IF($AJ$12=$AH$13,'Opening Balance'!G128,IF($AJ$12=$AH$14,'Opening Balance'!G166,IF($AJ$12=$AH$15,'Opening Balance'!G204,IF($AJ$12=$AH$16,'Opening Balance'!G242,IF($AJ$12=$AH$17,'Opening Balance'!G280,IF($AJ$12=$AH$18,'Opening Balance'!G318,IF($AJ$12=$AH$19,'Opening Balance'!G356,IF($AJ$12=$AH$20,'Opening Balance'!G394,IF($AJ$12=$AH$21,'Opening Balance'!G432,"")))))))))))))</f>
        <v>-6257.35</v>
      </c>
      <c r="AO14" s="507">
        <f>IF($AJ$12="","",IF($AJ$12=$AH$10,'Opening Balance'!H14,IF($AJ$12=$AH$11,'Opening Balance'!H52,IF($AJ$12=$AH$12,'Opening Balance'!H90,IF($AJ$12=$AH$13,'Opening Balance'!H128,IF($AJ$12=$AH$14,'Opening Balance'!H166,IF($AJ$12=$AH$15,'Opening Balance'!H204,IF($AJ$12=$AH$16,'Opening Balance'!H242,IF($AJ$12=$AH$17,'Opening Balance'!H280,IF($AJ$12=$AH$18,'Opening Balance'!H318,IF($AJ$12=$AH$19,'Opening Balance'!H356,IF($AJ$12=$AH$20,'Opening Balance'!H394,IF($AJ$12=$AH$21,'Opening Balance'!H432,"")))))))))))))</f>
        <v>-3325.3099999999995</v>
      </c>
    </row>
    <row r="15" spans="1:41" s="390" customFormat="1" ht="15.75">
      <c r="A15" s="506"/>
      <c r="B15" s="506">
        <v>8</v>
      </c>
      <c r="C15" s="454">
        <v>8</v>
      </c>
      <c r="D15" s="404">
        <f t="shared" si="0"/>
        <v>45115</v>
      </c>
      <c r="E15" s="405" t="str">
        <f t="shared" si="1"/>
        <v>Saturday</v>
      </c>
      <c r="F15" s="406" t="str">
        <f t="shared" si="2"/>
        <v/>
      </c>
      <c r="G15" s="406" t="str">
        <f t="shared" si="3"/>
        <v/>
      </c>
      <c r="H15" s="407" t="str">
        <f t="shared" si="4"/>
        <v/>
      </c>
      <c r="I15" s="406" t="str">
        <f t="shared" si="5"/>
        <v/>
      </c>
      <c r="J15" s="406" t="str">
        <f t="shared" si="6"/>
        <v/>
      </c>
      <c r="K15" s="407" t="str">
        <f t="shared" si="7"/>
        <v/>
      </c>
      <c r="L15" s="400">
        <f t="shared" si="12"/>
        <v>0</v>
      </c>
      <c r="M15" s="408" t="str">
        <f t="shared" si="8"/>
        <v/>
      </c>
      <c r="N15" s="408" t="str">
        <f t="shared" si="9"/>
        <v/>
      </c>
      <c r="O15" s="409" t="str">
        <f t="shared" si="13"/>
        <v/>
      </c>
      <c r="P15" s="408" t="str">
        <f t="shared" si="10"/>
        <v/>
      </c>
      <c r="Q15" s="408" t="str">
        <f t="shared" si="11"/>
        <v/>
      </c>
      <c r="R15" s="409" t="str">
        <f t="shared" si="14"/>
        <v/>
      </c>
      <c r="S15" s="455"/>
      <c r="AH15" s="507" t="str">
        <f>'Master Data'!$BH14</f>
        <v>September-2023</v>
      </c>
      <c r="AJ15" s="507"/>
      <c r="AK15" s="507"/>
      <c r="AM15" s="507">
        <f>IF($AJ$12="","",IF($AJ$12=$AH$10,SUM('Opening Balance'!G20+'Opening Balance'!H20),IF($AJ$12=$AH$11,SUM('Opening Balance'!G58+'Opening Balance'!H58),IF($AJ$12=$AH$12,SUM('Opening Balance'!G96+'Opening Balance'!H96),IF($AJ$12=$AH$13,SUM('Opening Balance'!G134+'Opening Balance'!H134),IF($AJ$12=$AH$14,SUM('Opening Balance'!G172+'Opening Balance'!H172),IF($AJ$12=$AH$15,SUM('Opening Balance'!G210+'Opening Balance'!H210),IF($AJ$12=$AH$16,SUM('Opening Balance'!G248+'Opening Balance'!H248),IF($AJ$12=$AH$17,SUM('Opening Balance'!G286+'Opening Balance'!H286),IF($AJ$12=$AH$18,SUM('Opening Balance'!G324+'Opening Balance'!H324),IF($AJ$12=$AH$19,SUM('Opening Balance'!G362+'Opening Balance'!H362),IF($AJ$12=$AH$20,SUM('Opening Balance'!G400+'Opening Balance'!H400),IF($AJ$12=$AH$21,SUM('Opening Balance'!G438+'Opening Balance'!H438),"")))))))))))))</f>
        <v>0</v>
      </c>
      <c r="AN15" s="507">
        <f>IF($AJ$12="","",IF($AJ$12=$AH$10,'Opening Balance'!G15,IF($AJ$12=$AH$11,'Opening Balance'!G53,IF($AJ$12=$AH$12,'Opening Balance'!G91,IF($AJ$12=$AH$13,'Opening Balance'!G129,IF($AJ$12=$AH$14,'Opening Balance'!G167,IF($AJ$12=$AH$15,'Opening Balance'!G205,IF($AJ$12=$AH$16,'Opening Balance'!G243,IF($AJ$12=$AH$17,'Opening Balance'!G281,IF($AJ$12=$AH$18,'Opening Balance'!G319,IF($AJ$12=$AH$19,'Opening Balance'!G357,IF($AJ$12=$AH$20,'Opening Balance'!G395,IF($AJ$12=$AH$21,'Opening Balance'!G433,"")))))))))))))</f>
        <v>20000</v>
      </c>
      <c r="AO15" s="507">
        <f>IF($AJ$12="","",IF($AJ$12=$AH$10,'Opening Balance'!H15,IF($AJ$12=$AH$11,'Opening Balance'!H53,IF($AJ$12=$AH$12,'Opening Balance'!H91,IF($AJ$12=$AH$13,'Opening Balance'!H129,IF($AJ$12=$AH$14,'Opening Balance'!H167,IF($AJ$12=$AH$15,'Opening Balance'!H205,IF($AJ$12=$AH$16,'Opening Balance'!H243,IF($AJ$12=$AH$17,'Opening Balance'!H281,IF($AJ$12=$AH$18,'Opening Balance'!H319,IF($AJ$12=$AH$19,'Opening Balance'!H357,IF($AJ$12=$AH$20,'Opening Balance'!H395,IF($AJ$12=$AH$21,'Opening Balance'!H433,"")))))))))))))</f>
        <v>20000</v>
      </c>
    </row>
    <row r="16" spans="1:41" s="390" customFormat="1" ht="15.75">
      <c r="A16" s="506"/>
      <c r="B16" s="506">
        <v>9</v>
      </c>
      <c r="C16" s="454">
        <v>9</v>
      </c>
      <c r="D16" s="404">
        <f t="shared" si="0"/>
        <v>45116</v>
      </c>
      <c r="E16" s="405" t="str">
        <f t="shared" si="1"/>
        <v>Sunday</v>
      </c>
      <c r="F16" s="406" t="str">
        <f t="shared" si="2"/>
        <v/>
      </c>
      <c r="G16" s="406" t="str">
        <f t="shared" si="3"/>
        <v/>
      </c>
      <c r="H16" s="407" t="str">
        <f t="shared" si="4"/>
        <v/>
      </c>
      <c r="I16" s="406" t="str">
        <f t="shared" si="5"/>
        <v/>
      </c>
      <c r="J16" s="406" t="str">
        <f t="shared" si="6"/>
        <v/>
      </c>
      <c r="K16" s="407" t="str">
        <f t="shared" si="7"/>
        <v/>
      </c>
      <c r="L16" s="400">
        <f t="shared" si="12"/>
        <v>0</v>
      </c>
      <c r="M16" s="408" t="str">
        <f t="shared" si="8"/>
        <v/>
      </c>
      <c r="N16" s="408" t="str">
        <f t="shared" si="9"/>
        <v/>
      </c>
      <c r="O16" s="409" t="str">
        <f t="shared" si="13"/>
        <v/>
      </c>
      <c r="P16" s="408" t="str">
        <f t="shared" si="10"/>
        <v/>
      </c>
      <c r="Q16" s="408" t="str">
        <f t="shared" si="11"/>
        <v/>
      </c>
      <c r="R16" s="409" t="str">
        <f t="shared" si="14"/>
        <v/>
      </c>
      <c r="S16" s="455"/>
      <c r="AH16" s="507" t="str">
        <f>'Master Data'!$BH15</f>
        <v>October-2023</v>
      </c>
      <c r="AJ16" s="507">
        <f>IF($AJ$12="","",IF($AJ$12=$AH$10,'Att. Dairy'!L42,IF($AJ$12=$AH$11,'Att. Dairy'!L86,IF($AJ$12=$AH$12,'Att. Dairy'!L130,IF($AJ$12=$AH$13,'Att. Dairy'!L174,IF($AJ$12=$AH$14,'Att. Dairy'!L218,IF($AJ$12=$AH$15,'Att. Dairy'!L262,IF($AJ$12=$AH$16,'Att. Dairy'!L306,IF($AJ$12=$AH$17,'Att. Dairy'!L350,IF($AJ$12=$AH$18,'Att. Dairy'!L394,IF($AJ$12=$AH$19,'Att. Dairy'!L438,IF($AJ$12=$AH$20,'Att. Dairy'!L482,IF($AJ$12=$AH$21,'Att. Dairy'!L526,"")))))))))))))</f>
        <v>5</v>
      </c>
      <c r="AK16" s="507">
        <f>IF($AJ$12="","",IF($AJ$12=$AH$10,'Att. Dairy'!O42,IF($AJ$12=$AH$11,'Att. Dairy'!O86,IF($AJ$12=$AH$12,'Att. Dairy'!O130,IF($AJ$12=$AH$13,'Att. Dairy'!O174,IF($AJ$12=$AH$14,'Att. Dairy'!O218,IF($AJ$12=$AH$15,'Att. Dairy'!O262,IF($AJ$12=$AH$16,'Att. Dairy'!O306,IF($AJ$12=$AH$17,'Att. Dairy'!O350,IF($AJ$12=$AH$18,'Att. Dairy'!O394,IF($AJ$12=$AH$19,'Att. Dairy'!O438,IF($AJ$12=$AH$20,'Att. Dairy'!O482,IF($AJ$12=$AH$21,'Att. Dairy'!O526,"")))))))))))))</f>
        <v>5</v>
      </c>
      <c r="AM16" s="507">
        <f>IF($AJ$12="","",IF($AJ$12=$AH$10,SUM('Opening Balance'!G21+'Opening Balance'!H21),IF($AJ$12=$AH$11,SUM('Opening Balance'!G59+'Opening Balance'!H59),IF($AJ$12=$AH$12,SUM('Opening Balance'!G97+'Opening Balance'!H97),IF($AJ$12=$AH$13,SUM('Opening Balance'!G135+'Opening Balance'!H135),IF($AJ$12=$AH$14,SUM('Opening Balance'!G173+'Opening Balance'!H173),IF($AJ$12=$AH$15,SUM('Opening Balance'!G211+'Opening Balance'!H211),IF($AJ$12=$AH$16,SUM('Opening Balance'!G249+'Opening Balance'!H249),IF($AJ$12=$AH$17,SUM('Opening Balance'!G287+'Opening Balance'!H287),IF($AJ$12=$AH$18,SUM('Opening Balance'!G325+'Opening Balance'!H325),IF($AJ$12=$AH$19,SUM('Opening Balance'!G363+'Opening Balance'!H363),IF($AJ$12=$AH$20,SUM('Opening Balance'!G401+'Opening Balance'!H401),IF($AJ$12=$AH$21,SUM('Opening Balance'!G439+'Opening Balance'!H439),"")))))))))))))</f>
        <v>16000</v>
      </c>
      <c r="AN16" s="507">
        <f>IF($AJ$12="","",IF($AJ$12=$AH$10,'Opening Balance'!G16,IF($AJ$12=$AH$11,'Opening Balance'!G54,IF($AJ$12=$AH$12,'Opening Balance'!G92,IF($AJ$12=$AH$13,'Opening Balance'!G130,IF($AJ$12=$AH$14,'Opening Balance'!G168,IF($AJ$12=$AH$15,'Opening Balance'!G206,IF($AJ$12=$AH$16,'Opening Balance'!G244,IF($AJ$12=$AH$17,'Opening Balance'!G282,IF($AJ$12=$AH$18,'Opening Balance'!G320,IF($AJ$12=$AH$19,'Opening Balance'!G358,IF($AJ$12=$AH$20,'Opening Balance'!G396,IF($AJ$12=$AH$21,'Opening Balance'!G434,"")))))))))))))</f>
        <v>13742.65</v>
      </c>
      <c r="AO16" s="507">
        <f>IF($AJ$12="","",IF($AJ$12=$AH$10,'Opening Balance'!H16,IF($AJ$12=$AH$11,'Opening Balance'!H54,IF($AJ$12=$AH$12,'Opening Balance'!H92,IF($AJ$12=$AH$13,'Opening Balance'!H130,IF($AJ$12=$AH$14,'Opening Balance'!H168,IF($AJ$12=$AH$15,'Opening Balance'!H206,IF($AJ$12=$AH$16,'Opening Balance'!H244,IF($AJ$12=$AH$17,'Opening Balance'!H282,IF($AJ$12=$AH$18,'Opening Balance'!H320,IF($AJ$12=$AH$19,'Opening Balance'!H358,IF($AJ$12=$AH$20,'Opening Balance'!H396,IF($AJ$12=$AH$21,'Opening Balance'!H434,"")))))))))))))</f>
        <v>16674.690000000002</v>
      </c>
    </row>
    <row r="17" spans="1:41" s="390" customFormat="1" ht="15.75">
      <c r="A17" s="506"/>
      <c r="B17" s="506">
        <v>10</v>
      </c>
      <c r="C17" s="454">
        <v>10</v>
      </c>
      <c r="D17" s="404">
        <f t="shared" si="0"/>
        <v>45117</v>
      </c>
      <c r="E17" s="405" t="str">
        <f t="shared" si="1"/>
        <v>Monday</v>
      </c>
      <c r="F17" s="406" t="str">
        <f t="shared" si="2"/>
        <v/>
      </c>
      <c r="G17" s="406" t="str">
        <f t="shared" si="3"/>
        <v/>
      </c>
      <c r="H17" s="407" t="str">
        <f t="shared" si="4"/>
        <v/>
      </c>
      <c r="I17" s="406" t="str">
        <f t="shared" si="5"/>
        <v/>
      </c>
      <c r="J17" s="406" t="str">
        <f t="shared" si="6"/>
        <v/>
      </c>
      <c r="K17" s="407" t="str">
        <f t="shared" si="7"/>
        <v/>
      </c>
      <c r="L17" s="400">
        <f t="shared" si="12"/>
        <v>0</v>
      </c>
      <c r="M17" s="408" t="str">
        <f t="shared" si="8"/>
        <v/>
      </c>
      <c r="N17" s="408" t="str">
        <f t="shared" si="9"/>
        <v/>
      </c>
      <c r="O17" s="409" t="str">
        <f t="shared" si="13"/>
        <v/>
      </c>
      <c r="P17" s="408" t="str">
        <f t="shared" si="10"/>
        <v/>
      </c>
      <c r="Q17" s="408" t="str">
        <f t="shared" si="11"/>
        <v/>
      </c>
      <c r="R17" s="409" t="str">
        <f t="shared" si="14"/>
        <v/>
      </c>
      <c r="S17" s="455"/>
      <c r="AH17" s="507" t="str">
        <f>'Master Data'!$BH16</f>
        <v>November-2023</v>
      </c>
      <c r="AM17" s="507">
        <f>IF($AJ$12="","",IF($AJ$12=$AH$10,SUM('Opening Balance'!G22+'Opening Balance'!H22),IF($AJ$12=$AH$11,SUM('Opening Balance'!G60+'Opening Balance'!H60),IF($AJ$12=$AH$12,SUM('Opening Balance'!G98+'Opening Balance'!H98),IF($AJ$12=$AH$13,SUM('Opening Balance'!G136+'Opening Balance'!H136),IF($AJ$12=$AH$14,SUM('Opening Balance'!G174+'Opening Balance'!H174),IF($AJ$12=$AH$15,SUM('Opening Balance'!G212+'Opening Balance'!H212),IF($AJ$12=$AH$16,SUM('Opening Balance'!G250+'Opening Balance'!H250),IF($AJ$12=$AH$17,SUM('Opening Balance'!G288+'Opening Balance'!H288),IF($AJ$12=$AH$18,SUM('Opening Balance'!G326+'Opening Balance'!H326),IF($AJ$12=$AH$19,SUM('Opening Balance'!G364+'Opening Balance'!H364),IF($AJ$12=$AH$20,SUM('Opening Balance'!G402+'Opening Balance'!H402),IF($AJ$12=$AH$21,SUM('Opening Balance'!G440+'Opening Balance'!H440),"")))))))))))))</f>
        <v>0</v>
      </c>
      <c r="AN17" s="507">
        <f>IF($AJ$12="","",IF($AJ$12=$AH$10,'Opening Balance'!G17,IF($AJ$12=$AH$11,'Opening Balance'!G55,IF($AJ$12=$AH$12,'Opening Balance'!G93,IF($AJ$12=$AH$13,'Opening Balance'!G131,IF($AJ$12=$AH$14,'Opening Balance'!G169,IF($AJ$12=$AH$15,'Opening Balance'!G207,IF($AJ$12=$AH$16,'Opening Balance'!G245,IF($AJ$12=$AH$17,'Opening Balance'!G283,IF($AJ$12=$AH$18,'Opening Balance'!G321,IF($AJ$12=$AH$19,'Opening Balance'!G359,IF($AJ$12=$AH$20,'Opening Balance'!G397,IF($AJ$12=$AH$21,'Opening Balance'!G435,"")))))))))))))</f>
        <v>4959.5</v>
      </c>
      <c r="AO17" s="507">
        <f>IF($AJ$12="","",IF($AJ$12=$AH$10,'Opening Balance'!H17,IF($AJ$12=$AH$11,'Opening Balance'!H55,IF($AJ$12=$AH$12,'Opening Balance'!H93,IF($AJ$12=$AH$13,'Opening Balance'!H131,IF($AJ$12=$AH$14,'Opening Balance'!H169,IF($AJ$12=$AH$15,'Opening Balance'!H207,IF($AJ$12=$AH$16,'Opening Balance'!H245,IF($AJ$12=$AH$17,'Opening Balance'!H283,IF($AJ$12=$AH$18,'Opening Balance'!H321,IF($AJ$12=$AH$19,'Opening Balance'!H359,IF($AJ$12=$AH$20,'Opening Balance'!H397,IF($AJ$12=$AH$21,'Opening Balance'!H435,"")))))))))))))</f>
        <v>5743.51</v>
      </c>
    </row>
    <row r="18" spans="1:41" s="390" customFormat="1" ht="15.75">
      <c r="A18" s="506"/>
      <c r="B18" s="506">
        <v>11</v>
      </c>
      <c r="C18" s="454">
        <v>11</v>
      </c>
      <c r="D18" s="404">
        <f t="shared" si="0"/>
        <v>45118</v>
      </c>
      <c r="E18" s="405" t="str">
        <f t="shared" si="1"/>
        <v>Tuesday</v>
      </c>
      <c r="F18" s="406" t="str">
        <f t="shared" si="2"/>
        <v/>
      </c>
      <c r="G18" s="406" t="str">
        <f t="shared" si="3"/>
        <v/>
      </c>
      <c r="H18" s="407" t="str">
        <f t="shared" si="4"/>
        <v/>
      </c>
      <c r="I18" s="406" t="str">
        <f t="shared" si="5"/>
        <v/>
      </c>
      <c r="J18" s="406" t="str">
        <f t="shared" si="6"/>
        <v/>
      </c>
      <c r="K18" s="407" t="str">
        <f t="shared" si="7"/>
        <v/>
      </c>
      <c r="L18" s="400">
        <f t="shared" si="12"/>
        <v>0</v>
      </c>
      <c r="M18" s="408" t="str">
        <f t="shared" si="8"/>
        <v/>
      </c>
      <c r="N18" s="408" t="str">
        <f t="shared" si="9"/>
        <v/>
      </c>
      <c r="O18" s="409" t="str">
        <f t="shared" si="13"/>
        <v/>
      </c>
      <c r="P18" s="408" t="str">
        <f t="shared" si="10"/>
        <v/>
      </c>
      <c r="Q18" s="408" t="str">
        <f t="shared" si="11"/>
        <v/>
      </c>
      <c r="R18" s="409" t="str">
        <f t="shared" si="14"/>
        <v/>
      </c>
      <c r="S18" s="455"/>
      <c r="AH18" s="507" t="str">
        <f>'Master Data'!$BH17</f>
        <v>December-2023</v>
      </c>
      <c r="AJ18" s="390">
        <f>IF($AJ$12="","",IF($AJ$12=$AH$10,Sheet1!S37,IF($AJ$12=$AH$11,Sheet1!S75,IF($AJ$12=$AH$12,Sheet1!S113,IF($AJ$12=$AH$13,Sheet1!S151,IF($AJ$12=$AH$14,Sheet1!S189,IF($AJ$12=$AH$15,Sheet1!S227,IF($AJ$12=$AH$16,Sheet1!S265,IF($AJ$12=$AH$17,Sheet1!S303,IF($AJ$12=$AH$18,Sheet1!S341,IF($AJ$12=$AH$19,Sheet1!S379,IF($AJ$12=$AH$20,Sheet1!S417,IF($AJ$12=$AH$21,Sheet1!S455,"")))))))))))))</f>
        <v>910</v>
      </c>
      <c r="AK18" s="390">
        <f>IF($AJ$12="","",IF($AJ$12=$AH$10,Sheet1!AR37,IF($AJ$12=$AH$11,Sheet1!AR75,IF($AJ$12=$AH$12,Sheet1!AR113,IF($AJ$12=$AH$13,Sheet1!AR151,IF($AJ$12=$AH$14,Sheet1!AR189,IF($AJ$12=$AH$15,Sheet1!AR227,IF($AJ$12=$AH$16,Sheet1!AR265,IF($AJ$12=$AH$17,Sheet1!AR303,IF($AJ$12=$AH$18,Sheet1!AR341,IF($AJ$12=$AH$19,Sheet1!AR379,IF($AJ$12=$AH$20,Sheet1!AR417,IF($AJ$12=$AH$21,Sheet1!AR455,"")))))))))))))</f>
        <v>703</v>
      </c>
      <c r="AM18" s="507">
        <f>IF($AJ$12="","",IF($AJ$12=$AH$10,SUM('Opening Balance'!G23+'Opening Balance'!H23),IF($AJ$12=$AH$11,SUM('Opening Balance'!G61+'Opening Balance'!H61),IF($AJ$12=$AH$12,SUM('Opening Balance'!G99+'Opening Balance'!H99),IF($AJ$12=$AH$13,SUM('Opening Balance'!G137+'Opening Balance'!H137),IF($AJ$12=$AH$14,SUM('Opening Balance'!G175+'Opening Balance'!H175),IF($AJ$12=$AH$15,SUM('Opening Balance'!G213+'Opening Balance'!H213),IF($AJ$12=$AH$16,SUM('Opening Balance'!G251+'Opening Balance'!H251),IF($AJ$12=$AH$17,SUM('Opening Balance'!G289+'Opening Balance'!H289),IF($AJ$12=$AH$18,SUM('Opening Balance'!G327+'Opening Balance'!H327),IF($AJ$12=$AH$19,SUM('Opening Balance'!G365+'Opening Balance'!H365),IF($AJ$12=$AH$20,SUM('Opening Balance'!G403+'Opening Balance'!H403),IF($AJ$12=$AH$21,SUM('Opening Balance'!G441+'Opening Balance'!H441),"")))))))))))))</f>
        <v>16000</v>
      </c>
      <c r="AN18" s="507">
        <f>IF($AJ$12="","",IF($AJ$12=$AH$10,'Opening Balance'!G18,IF($AJ$12=$AH$11,'Opening Balance'!G56,IF($AJ$12=$AH$12,'Opening Balance'!G94,IF($AJ$12=$AH$13,'Opening Balance'!G132,IF($AJ$12=$AH$14,'Opening Balance'!G170,IF($AJ$12=$AH$15,'Opening Balance'!G208,IF($AJ$12=$AH$16,'Opening Balance'!G246,IF($AJ$12=$AH$17,'Opening Balance'!G284,IF($AJ$12=$AH$18,'Opening Balance'!G322,IF($AJ$12=$AH$19,'Opening Balance'!G360,IF($AJ$12=$AH$20,'Opening Balance'!G398,IF($AJ$12=$AH$21,'Opening Balance'!G436,"")))))))))))))</f>
        <v>8783.15</v>
      </c>
      <c r="AO18" s="507">
        <f>IF($AJ$12="","",IF($AJ$12=$AH$10,'Opening Balance'!H18,IF($AJ$12=$AH$11,'Opening Balance'!H56,IF($AJ$12=$AH$12,'Opening Balance'!H94,IF($AJ$12=$AH$13,'Opening Balance'!H132,IF($AJ$12=$AH$14,'Opening Balance'!H170,IF($AJ$12=$AH$15,'Opening Balance'!H208,IF($AJ$12=$AH$16,'Opening Balance'!H246,IF($AJ$12=$AH$17,'Opening Balance'!H284,IF($AJ$12=$AH$18,'Opening Balance'!H322,IF($AJ$12=$AH$19,'Opening Balance'!H360,IF($AJ$12=$AH$20,'Opening Balance'!H398,IF($AJ$12=$AH$21,'Opening Balance'!H436,"")))))))))))))</f>
        <v>10931.180000000002</v>
      </c>
    </row>
    <row r="19" spans="1:41" s="390" customFormat="1" ht="15.75">
      <c r="A19" s="506"/>
      <c r="B19" s="506">
        <v>12</v>
      </c>
      <c r="C19" s="454">
        <v>12</v>
      </c>
      <c r="D19" s="404">
        <f t="shared" si="0"/>
        <v>45119</v>
      </c>
      <c r="E19" s="405" t="str">
        <f t="shared" si="1"/>
        <v>Wednesday</v>
      </c>
      <c r="F19" s="406" t="str">
        <f t="shared" si="2"/>
        <v/>
      </c>
      <c r="G19" s="406" t="str">
        <f t="shared" si="3"/>
        <v/>
      </c>
      <c r="H19" s="407" t="str">
        <f t="shared" si="4"/>
        <v/>
      </c>
      <c r="I19" s="406" t="str">
        <f t="shared" si="5"/>
        <v/>
      </c>
      <c r="J19" s="406" t="str">
        <f t="shared" si="6"/>
        <v/>
      </c>
      <c r="K19" s="407" t="str">
        <f t="shared" si="7"/>
        <v/>
      </c>
      <c r="L19" s="400">
        <f t="shared" si="12"/>
        <v>0</v>
      </c>
      <c r="M19" s="408" t="str">
        <f t="shared" si="8"/>
        <v/>
      </c>
      <c r="N19" s="408" t="str">
        <f t="shared" si="9"/>
        <v/>
      </c>
      <c r="O19" s="409" t="str">
        <f t="shared" si="13"/>
        <v/>
      </c>
      <c r="P19" s="408" t="str">
        <f t="shared" si="10"/>
        <v/>
      </c>
      <c r="Q19" s="408" t="str">
        <f t="shared" si="11"/>
        <v/>
      </c>
      <c r="R19" s="409" t="str">
        <f t="shared" si="14"/>
        <v/>
      </c>
      <c r="S19" s="455"/>
      <c r="AH19" s="507" t="str">
        <f>'Master Data'!$BH18</f>
        <v>January-2024</v>
      </c>
      <c r="AM19" s="507"/>
    </row>
    <row r="20" spans="1:41" s="390" customFormat="1" ht="15.75">
      <c r="A20" s="506"/>
      <c r="B20" s="506">
        <v>13</v>
      </c>
      <c r="C20" s="454">
        <v>13</v>
      </c>
      <c r="D20" s="404">
        <f t="shared" si="0"/>
        <v>45120</v>
      </c>
      <c r="E20" s="405" t="str">
        <f t="shared" si="1"/>
        <v>Thursday</v>
      </c>
      <c r="F20" s="406" t="str">
        <f t="shared" si="2"/>
        <v/>
      </c>
      <c r="G20" s="406" t="str">
        <f t="shared" si="3"/>
        <v/>
      </c>
      <c r="H20" s="407" t="str">
        <f t="shared" si="4"/>
        <v/>
      </c>
      <c r="I20" s="406" t="str">
        <f t="shared" si="5"/>
        <v/>
      </c>
      <c r="J20" s="406" t="str">
        <f t="shared" si="6"/>
        <v/>
      </c>
      <c r="K20" s="407" t="str">
        <f t="shared" si="7"/>
        <v/>
      </c>
      <c r="L20" s="400">
        <f t="shared" si="12"/>
        <v>0</v>
      </c>
      <c r="M20" s="408" t="str">
        <f t="shared" si="8"/>
        <v/>
      </c>
      <c r="N20" s="408" t="str">
        <f t="shared" si="9"/>
        <v/>
      </c>
      <c r="O20" s="409" t="str">
        <f t="shared" si="13"/>
        <v/>
      </c>
      <c r="P20" s="408" t="str">
        <f t="shared" si="10"/>
        <v/>
      </c>
      <c r="Q20" s="408" t="str">
        <f t="shared" si="11"/>
        <v/>
      </c>
      <c r="R20" s="409" t="str">
        <f t="shared" si="14"/>
        <v/>
      </c>
      <c r="S20" s="455"/>
      <c r="AH20" s="507" t="str">
        <f>'Master Data'!$BH19</f>
        <v>February-2024</v>
      </c>
    </row>
    <row r="21" spans="1:41" s="390" customFormat="1" ht="15.75">
      <c r="A21" s="506"/>
      <c r="B21" s="506">
        <v>14</v>
      </c>
      <c r="C21" s="454">
        <v>14</v>
      </c>
      <c r="D21" s="404">
        <f t="shared" si="0"/>
        <v>45121</v>
      </c>
      <c r="E21" s="405" t="str">
        <f t="shared" si="1"/>
        <v>Friday</v>
      </c>
      <c r="F21" s="406" t="str">
        <f t="shared" si="2"/>
        <v/>
      </c>
      <c r="G21" s="406" t="str">
        <f t="shared" si="3"/>
        <v/>
      </c>
      <c r="H21" s="407" t="str">
        <f t="shared" si="4"/>
        <v/>
      </c>
      <c r="I21" s="406" t="str">
        <f t="shared" si="5"/>
        <v/>
      </c>
      <c r="J21" s="406" t="str">
        <f t="shared" si="6"/>
        <v/>
      </c>
      <c r="K21" s="407" t="str">
        <f t="shared" si="7"/>
        <v/>
      </c>
      <c r="L21" s="400">
        <f t="shared" si="12"/>
        <v>0</v>
      </c>
      <c r="M21" s="408" t="str">
        <f t="shared" si="8"/>
        <v/>
      </c>
      <c r="N21" s="408" t="str">
        <f t="shared" si="9"/>
        <v/>
      </c>
      <c r="O21" s="409" t="str">
        <f t="shared" si="13"/>
        <v/>
      </c>
      <c r="P21" s="408" t="str">
        <f t="shared" si="10"/>
        <v/>
      </c>
      <c r="Q21" s="408" t="str">
        <f t="shared" si="11"/>
        <v/>
      </c>
      <c r="R21" s="409" t="str">
        <f t="shared" si="14"/>
        <v/>
      </c>
      <c r="S21" s="455"/>
      <c r="AH21" s="507" t="str">
        <f>'Master Data'!$BH20</f>
        <v>March-2024</v>
      </c>
    </row>
    <row r="22" spans="1:41" s="390" customFormat="1" ht="15.75">
      <c r="A22" s="506"/>
      <c r="B22" s="506">
        <v>15</v>
      </c>
      <c r="C22" s="454">
        <v>15</v>
      </c>
      <c r="D22" s="404">
        <f t="shared" si="0"/>
        <v>45122</v>
      </c>
      <c r="E22" s="405" t="str">
        <f t="shared" si="1"/>
        <v>Saturday</v>
      </c>
      <c r="F22" s="406" t="str">
        <f t="shared" si="2"/>
        <v/>
      </c>
      <c r="G22" s="406" t="str">
        <f t="shared" si="3"/>
        <v/>
      </c>
      <c r="H22" s="407" t="str">
        <f t="shared" si="4"/>
        <v/>
      </c>
      <c r="I22" s="406" t="str">
        <f t="shared" si="5"/>
        <v/>
      </c>
      <c r="J22" s="406" t="str">
        <f t="shared" si="6"/>
        <v/>
      </c>
      <c r="K22" s="407" t="str">
        <f t="shared" si="7"/>
        <v/>
      </c>
      <c r="L22" s="400">
        <f t="shared" si="12"/>
        <v>0</v>
      </c>
      <c r="M22" s="408" t="str">
        <f t="shared" si="8"/>
        <v/>
      </c>
      <c r="N22" s="408" t="str">
        <f t="shared" si="9"/>
        <v/>
      </c>
      <c r="O22" s="409" t="str">
        <f t="shared" si="13"/>
        <v/>
      </c>
      <c r="P22" s="408" t="str">
        <f t="shared" si="10"/>
        <v/>
      </c>
      <c r="Q22" s="408" t="str">
        <f t="shared" si="11"/>
        <v/>
      </c>
      <c r="R22" s="409" t="str">
        <f t="shared" si="14"/>
        <v/>
      </c>
      <c r="S22" s="455"/>
      <c r="AH22" s="507"/>
    </row>
    <row r="23" spans="1:41" s="390" customFormat="1" ht="15.75">
      <c r="A23" s="506"/>
      <c r="B23" s="506">
        <v>16</v>
      </c>
      <c r="C23" s="454">
        <v>16</v>
      </c>
      <c r="D23" s="404">
        <f t="shared" si="0"/>
        <v>45123</v>
      </c>
      <c r="E23" s="405" t="str">
        <f t="shared" si="1"/>
        <v>Sunday</v>
      </c>
      <c r="F23" s="406" t="str">
        <f t="shared" si="2"/>
        <v/>
      </c>
      <c r="G23" s="406" t="str">
        <f t="shared" si="3"/>
        <v/>
      </c>
      <c r="H23" s="407" t="str">
        <f t="shared" si="4"/>
        <v/>
      </c>
      <c r="I23" s="406" t="str">
        <f t="shared" si="5"/>
        <v/>
      </c>
      <c r="J23" s="406" t="str">
        <f t="shared" si="6"/>
        <v/>
      </c>
      <c r="K23" s="407" t="str">
        <f t="shared" si="7"/>
        <v/>
      </c>
      <c r="L23" s="400">
        <f t="shared" si="12"/>
        <v>0</v>
      </c>
      <c r="M23" s="408" t="str">
        <f t="shared" si="8"/>
        <v/>
      </c>
      <c r="N23" s="408" t="str">
        <f t="shared" si="9"/>
        <v/>
      </c>
      <c r="O23" s="409" t="str">
        <f t="shared" si="13"/>
        <v/>
      </c>
      <c r="P23" s="408" t="str">
        <f t="shared" si="10"/>
        <v/>
      </c>
      <c r="Q23" s="408" t="str">
        <f t="shared" si="11"/>
        <v/>
      </c>
      <c r="R23" s="409" t="str">
        <f t="shared" si="14"/>
        <v/>
      </c>
      <c r="S23" s="455"/>
      <c r="AH23" s="507"/>
    </row>
    <row r="24" spans="1:41" s="390" customFormat="1" ht="15.75">
      <c r="A24" s="506"/>
      <c r="B24" s="506">
        <v>17</v>
      </c>
      <c r="C24" s="454">
        <v>17</v>
      </c>
      <c r="D24" s="404">
        <f t="shared" si="0"/>
        <v>45124</v>
      </c>
      <c r="E24" s="405" t="str">
        <f t="shared" si="1"/>
        <v>Monday</v>
      </c>
      <c r="F24" s="406" t="str">
        <f t="shared" si="2"/>
        <v/>
      </c>
      <c r="G24" s="406" t="str">
        <f t="shared" si="3"/>
        <v/>
      </c>
      <c r="H24" s="407" t="str">
        <f t="shared" si="4"/>
        <v/>
      </c>
      <c r="I24" s="406" t="str">
        <f t="shared" si="5"/>
        <v/>
      </c>
      <c r="J24" s="406" t="str">
        <f t="shared" si="6"/>
        <v/>
      </c>
      <c r="K24" s="407" t="str">
        <f t="shared" si="7"/>
        <v/>
      </c>
      <c r="L24" s="400">
        <f t="shared" si="12"/>
        <v>0</v>
      </c>
      <c r="M24" s="408" t="str">
        <f t="shared" si="8"/>
        <v/>
      </c>
      <c r="N24" s="408" t="str">
        <f t="shared" si="9"/>
        <v/>
      </c>
      <c r="O24" s="409" t="str">
        <f t="shared" si="13"/>
        <v/>
      </c>
      <c r="P24" s="408" t="str">
        <f t="shared" si="10"/>
        <v/>
      </c>
      <c r="Q24" s="408" t="str">
        <f t="shared" si="11"/>
        <v/>
      </c>
      <c r="R24" s="409" t="str">
        <f t="shared" si="14"/>
        <v/>
      </c>
      <c r="S24" s="455"/>
      <c r="AH24" s="507"/>
    </row>
    <row r="25" spans="1:41" s="390" customFormat="1" ht="15.75">
      <c r="A25" s="506"/>
      <c r="B25" s="506">
        <v>18</v>
      </c>
      <c r="C25" s="454">
        <v>18</v>
      </c>
      <c r="D25" s="404">
        <f t="shared" si="0"/>
        <v>45125</v>
      </c>
      <c r="E25" s="405" t="str">
        <f t="shared" si="1"/>
        <v>Tuesday</v>
      </c>
      <c r="F25" s="406" t="str">
        <f t="shared" si="2"/>
        <v/>
      </c>
      <c r="G25" s="406" t="str">
        <f t="shared" si="3"/>
        <v/>
      </c>
      <c r="H25" s="407" t="str">
        <f t="shared" si="4"/>
        <v/>
      </c>
      <c r="I25" s="406" t="str">
        <f t="shared" si="5"/>
        <v/>
      </c>
      <c r="J25" s="406" t="str">
        <f t="shared" si="6"/>
        <v/>
      </c>
      <c r="K25" s="407" t="str">
        <f t="shared" si="7"/>
        <v/>
      </c>
      <c r="L25" s="400">
        <f t="shared" si="12"/>
        <v>0</v>
      </c>
      <c r="M25" s="408" t="str">
        <f t="shared" si="8"/>
        <v/>
      </c>
      <c r="N25" s="408" t="str">
        <f t="shared" si="9"/>
        <v/>
      </c>
      <c r="O25" s="409" t="str">
        <f t="shared" si="13"/>
        <v/>
      </c>
      <c r="P25" s="408" t="str">
        <f t="shared" si="10"/>
        <v/>
      </c>
      <c r="Q25" s="408" t="str">
        <f t="shared" si="11"/>
        <v/>
      </c>
      <c r="R25" s="409" t="str">
        <f t="shared" si="14"/>
        <v/>
      </c>
      <c r="S25" s="455"/>
      <c r="AH25" s="507"/>
    </row>
    <row r="26" spans="1:41" s="390" customFormat="1" ht="15.75">
      <c r="A26" s="506"/>
      <c r="B26" s="506">
        <v>19</v>
      </c>
      <c r="C26" s="454">
        <v>19</v>
      </c>
      <c r="D26" s="404">
        <f t="shared" si="0"/>
        <v>45126</v>
      </c>
      <c r="E26" s="405" t="str">
        <f t="shared" si="1"/>
        <v>Wednesday</v>
      </c>
      <c r="F26" s="406" t="str">
        <f t="shared" si="2"/>
        <v/>
      </c>
      <c r="G26" s="406" t="str">
        <f t="shared" si="3"/>
        <v/>
      </c>
      <c r="H26" s="407" t="str">
        <f t="shared" si="4"/>
        <v/>
      </c>
      <c r="I26" s="406" t="str">
        <f t="shared" si="5"/>
        <v/>
      </c>
      <c r="J26" s="406" t="str">
        <f t="shared" si="6"/>
        <v/>
      </c>
      <c r="K26" s="407" t="str">
        <f t="shared" si="7"/>
        <v/>
      </c>
      <c r="L26" s="400">
        <f t="shared" si="12"/>
        <v>0</v>
      </c>
      <c r="M26" s="408" t="str">
        <f t="shared" si="8"/>
        <v/>
      </c>
      <c r="N26" s="408" t="str">
        <f t="shared" si="9"/>
        <v/>
      </c>
      <c r="O26" s="409" t="str">
        <f t="shared" si="13"/>
        <v/>
      </c>
      <c r="P26" s="408" t="str">
        <f t="shared" si="10"/>
        <v/>
      </c>
      <c r="Q26" s="408" t="str">
        <f t="shared" si="11"/>
        <v/>
      </c>
      <c r="R26" s="409" t="str">
        <f t="shared" si="14"/>
        <v/>
      </c>
      <c r="S26" s="455"/>
    </row>
    <row r="27" spans="1:41" s="390" customFormat="1" ht="15.75">
      <c r="A27" s="506"/>
      <c r="B27" s="506">
        <v>20</v>
      </c>
      <c r="C27" s="454">
        <v>20</v>
      </c>
      <c r="D27" s="404">
        <f t="shared" si="0"/>
        <v>45127</v>
      </c>
      <c r="E27" s="405" t="str">
        <f t="shared" si="1"/>
        <v>Thursday</v>
      </c>
      <c r="F27" s="406" t="str">
        <f t="shared" si="2"/>
        <v/>
      </c>
      <c r="G27" s="406" t="str">
        <f t="shared" si="3"/>
        <v/>
      </c>
      <c r="H27" s="407" t="str">
        <f t="shared" si="4"/>
        <v/>
      </c>
      <c r="I27" s="406" t="str">
        <f t="shared" si="5"/>
        <v/>
      </c>
      <c r="J27" s="406" t="str">
        <f t="shared" si="6"/>
        <v/>
      </c>
      <c r="K27" s="407" t="str">
        <f t="shared" si="7"/>
        <v/>
      </c>
      <c r="L27" s="400">
        <f t="shared" si="12"/>
        <v>0</v>
      </c>
      <c r="M27" s="408" t="str">
        <f t="shared" si="8"/>
        <v/>
      </c>
      <c r="N27" s="408" t="str">
        <f t="shared" si="9"/>
        <v/>
      </c>
      <c r="O27" s="409" t="str">
        <f t="shared" si="13"/>
        <v/>
      </c>
      <c r="P27" s="408" t="str">
        <f t="shared" si="10"/>
        <v/>
      </c>
      <c r="Q27" s="408" t="str">
        <f t="shared" si="11"/>
        <v/>
      </c>
      <c r="R27" s="409" t="str">
        <f t="shared" si="14"/>
        <v/>
      </c>
      <c r="S27" s="455"/>
    </row>
    <row r="28" spans="1:41" s="390" customFormat="1" ht="15.75">
      <c r="A28" s="506"/>
      <c r="B28" s="506">
        <v>21</v>
      </c>
      <c r="C28" s="454">
        <v>21</v>
      </c>
      <c r="D28" s="404">
        <f t="shared" si="0"/>
        <v>45128</v>
      </c>
      <c r="E28" s="405" t="str">
        <f t="shared" si="1"/>
        <v>Friday</v>
      </c>
      <c r="F28" s="406" t="str">
        <f t="shared" si="2"/>
        <v/>
      </c>
      <c r="G28" s="406" t="str">
        <f t="shared" si="3"/>
        <v/>
      </c>
      <c r="H28" s="407" t="str">
        <f t="shared" si="4"/>
        <v/>
      </c>
      <c r="I28" s="406" t="str">
        <f t="shared" si="5"/>
        <v/>
      </c>
      <c r="J28" s="406" t="str">
        <f t="shared" si="6"/>
        <v/>
      </c>
      <c r="K28" s="407" t="str">
        <f t="shared" si="7"/>
        <v/>
      </c>
      <c r="L28" s="400">
        <f t="shared" si="12"/>
        <v>0</v>
      </c>
      <c r="M28" s="408" t="str">
        <f t="shared" si="8"/>
        <v/>
      </c>
      <c r="N28" s="408" t="str">
        <f t="shared" si="9"/>
        <v/>
      </c>
      <c r="O28" s="409" t="str">
        <f t="shared" si="13"/>
        <v/>
      </c>
      <c r="P28" s="408" t="str">
        <f t="shared" si="10"/>
        <v/>
      </c>
      <c r="Q28" s="408" t="str">
        <f t="shared" si="11"/>
        <v/>
      </c>
      <c r="R28" s="409" t="str">
        <f t="shared" si="14"/>
        <v/>
      </c>
      <c r="S28" s="455"/>
    </row>
    <row r="29" spans="1:41" s="390" customFormat="1" ht="15.75">
      <c r="A29" s="506"/>
      <c r="B29" s="506">
        <v>22</v>
      </c>
      <c r="C29" s="454">
        <v>22</v>
      </c>
      <c r="D29" s="404">
        <f t="shared" si="0"/>
        <v>45129</v>
      </c>
      <c r="E29" s="405" t="str">
        <f t="shared" si="1"/>
        <v>Saturday</v>
      </c>
      <c r="F29" s="406" t="str">
        <f t="shared" si="2"/>
        <v/>
      </c>
      <c r="G29" s="406" t="str">
        <f t="shared" si="3"/>
        <v/>
      </c>
      <c r="H29" s="407" t="str">
        <f t="shared" si="4"/>
        <v/>
      </c>
      <c r="I29" s="406" t="str">
        <f t="shared" si="5"/>
        <v/>
      </c>
      <c r="J29" s="406" t="str">
        <f t="shared" si="6"/>
        <v/>
      </c>
      <c r="K29" s="407" t="str">
        <f t="shared" si="7"/>
        <v/>
      </c>
      <c r="L29" s="400">
        <f t="shared" si="12"/>
        <v>0</v>
      </c>
      <c r="M29" s="408" t="str">
        <f t="shared" si="8"/>
        <v/>
      </c>
      <c r="N29" s="408" t="str">
        <f t="shared" si="9"/>
        <v/>
      </c>
      <c r="O29" s="409" t="str">
        <f t="shared" si="13"/>
        <v/>
      </c>
      <c r="P29" s="408" t="str">
        <f t="shared" si="10"/>
        <v/>
      </c>
      <c r="Q29" s="408" t="str">
        <f t="shared" si="11"/>
        <v/>
      </c>
      <c r="R29" s="409" t="str">
        <f t="shared" si="14"/>
        <v/>
      </c>
      <c r="S29" s="455"/>
    </row>
    <row r="30" spans="1:41" s="390" customFormat="1" ht="15.75">
      <c r="A30" s="506"/>
      <c r="B30" s="506">
        <v>23</v>
      </c>
      <c r="C30" s="454">
        <v>23</v>
      </c>
      <c r="D30" s="404">
        <f t="shared" si="0"/>
        <v>45130</v>
      </c>
      <c r="E30" s="405" t="str">
        <f t="shared" si="1"/>
        <v>Sunday</v>
      </c>
      <c r="F30" s="406" t="str">
        <f t="shared" si="2"/>
        <v/>
      </c>
      <c r="G30" s="406" t="str">
        <f t="shared" si="3"/>
        <v/>
      </c>
      <c r="H30" s="407" t="str">
        <f t="shared" si="4"/>
        <v/>
      </c>
      <c r="I30" s="406" t="str">
        <f t="shared" si="5"/>
        <v/>
      </c>
      <c r="J30" s="406" t="str">
        <f t="shared" si="6"/>
        <v/>
      </c>
      <c r="K30" s="407" t="str">
        <f t="shared" si="7"/>
        <v/>
      </c>
      <c r="L30" s="400">
        <f t="shared" si="12"/>
        <v>0</v>
      </c>
      <c r="M30" s="408" t="str">
        <f t="shared" si="8"/>
        <v/>
      </c>
      <c r="N30" s="408" t="str">
        <f t="shared" si="9"/>
        <v/>
      </c>
      <c r="O30" s="409" t="str">
        <f t="shared" si="13"/>
        <v/>
      </c>
      <c r="P30" s="408" t="str">
        <f t="shared" si="10"/>
        <v/>
      </c>
      <c r="Q30" s="408" t="str">
        <f t="shared" si="11"/>
        <v/>
      </c>
      <c r="R30" s="409" t="str">
        <f t="shared" si="14"/>
        <v/>
      </c>
      <c r="S30" s="455"/>
    </row>
    <row r="31" spans="1:41" s="390" customFormat="1" ht="15.75">
      <c r="A31" s="506"/>
      <c r="B31" s="506">
        <v>24</v>
      </c>
      <c r="C31" s="454">
        <v>24</v>
      </c>
      <c r="D31" s="404">
        <f t="shared" si="0"/>
        <v>45131</v>
      </c>
      <c r="E31" s="405" t="str">
        <f t="shared" si="1"/>
        <v>Monday</v>
      </c>
      <c r="F31" s="406" t="str">
        <f t="shared" si="2"/>
        <v/>
      </c>
      <c r="G31" s="406" t="str">
        <f t="shared" si="3"/>
        <v/>
      </c>
      <c r="H31" s="407" t="str">
        <f t="shared" si="4"/>
        <v/>
      </c>
      <c r="I31" s="406" t="str">
        <f t="shared" si="5"/>
        <v/>
      </c>
      <c r="J31" s="406" t="str">
        <f t="shared" si="6"/>
        <v/>
      </c>
      <c r="K31" s="407" t="str">
        <f t="shared" si="7"/>
        <v/>
      </c>
      <c r="L31" s="400">
        <f t="shared" si="12"/>
        <v>0</v>
      </c>
      <c r="M31" s="408" t="str">
        <f t="shared" si="8"/>
        <v/>
      </c>
      <c r="N31" s="408" t="str">
        <f t="shared" si="9"/>
        <v/>
      </c>
      <c r="O31" s="409" t="str">
        <f t="shared" si="13"/>
        <v/>
      </c>
      <c r="P31" s="408" t="str">
        <f t="shared" si="10"/>
        <v/>
      </c>
      <c r="Q31" s="408" t="str">
        <f t="shared" si="11"/>
        <v/>
      </c>
      <c r="R31" s="409" t="str">
        <f t="shared" si="14"/>
        <v/>
      </c>
      <c r="S31" s="455"/>
    </row>
    <row r="32" spans="1:41" ht="15.75">
      <c r="A32" s="506"/>
      <c r="B32" s="506">
        <v>25</v>
      </c>
      <c r="C32" s="454">
        <v>25</v>
      </c>
      <c r="D32" s="404">
        <f t="shared" si="0"/>
        <v>45132</v>
      </c>
      <c r="E32" s="405" t="str">
        <f t="shared" si="1"/>
        <v>Tuesday</v>
      </c>
      <c r="F32" s="406" t="str">
        <f t="shared" si="2"/>
        <v/>
      </c>
      <c r="G32" s="406" t="str">
        <f t="shared" si="3"/>
        <v/>
      </c>
      <c r="H32" s="407" t="str">
        <f t="shared" si="4"/>
        <v/>
      </c>
      <c r="I32" s="406" t="str">
        <f t="shared" si="5"/>
        <v/>
      </c>
      <c r="J32" s="406" t="str">
        <f t="shared" si="6"/>
        <v/>
      </c>
      <c r="K32" s="407" t="str">
        <f t="shared" si="7"/>
        <v/>
      </c>
      <c r="L32" s="400">
        <f t="shared" si="12"/>
        <v>0</v>
      </c>
      <c r="M32" s="408" t="str">
        <f t="shared" si="8"/>
        <v/>
      </c>
      <c r="N32" s="408" t="str">
        <f t="shared" si="9"/>
        <v/>
      </c>
      <c r="O32" s="409" t="str">
        <f t="shared" si="13"/>
        <v/>
      </c>
      <c r="P32" s="408" t="str">
        <f t="shared" si="10"/>
        <v/>
      </c>
      <c r="Q32" s="408" t="str">
        <f t="shared" si="11"/>
        <v/>
      </c>
      <c r="R32" s="409" t="str">
        <f t="shared" si="14"/>
        <v/>
      </c>
      <c r="S32" s="455"/>
      <c r="T32" s="390"/>
    </row>
    <row r="33" spans="1:20" ht="15.75">
      <c r="A33" s="506"/>
      <c r="B33" s="506">
        <v>26</v>
      </c>
      <c r="C33" s="454">
        <v>26</v>
      </c>
      <c r="D33" s="404">
        <f t="shared" si="0"/>
        <v>45133</v>
      </c>
      <c r="E33" s="405" t="str">
        <f t="shared" si="1"/>
        <v>Wednesday</v>
      </c>
      <c r="F33" s="406" t="str">
        <f t="shared" si="2"/>
        <v/>
      </c>
      <c r="G33" s="406" t="str">
        <f t="shared" si="3"/>
        <v/>
      </c>
      <c r="H33" s="407" t="str">
        <f t="shared" si="4"/>
        <v/>
      </c>
      <c r="I33" s="406" t="str">
        <f t="shared" si="5"/>
        <v/>
      </c>
      <c r="J33" s="406" t="str">
        <f t="shared" si="6"/>
        <v/>
      </c>
      <c r="K33" s="407" t="str">
        <f t="shared" si="7"/>
        <v/>
      </c>
      <c r="L33" s="400">
        <f t="shared" si="12"/>
        <v>0</v>
      </c>
      <c r="M33" s="408" t="str">
        <f t="shared" si="8"/>
        <v/>
      </c>
      <c r="N33" s="408" t="str">
        <f t="shared" si="9"/>
        <v/>
      </c>
      <c r="O33" s="409" t="str">
        <f t="shared" si="13"/>
        <v/>
      </c>
      <c r="P33" s="408" t="str">
        <f t="shared" si="10"/>
        <v/>
      </c>
      <c r="Q33" s="408" t="str">
        <f t="shared" si="11"/>
        <v/>
      </c>
      <c r="R33" s="409" t="str">
        <f t="shared" si="14"/>
        <v/>
      </c>
      <c r="S33" s="455"/>
      <c r="T33" s="390"/>
    </row>
    <row r="34" spans="1:20" s="390" customFormat="1" ht="15.75">
      <c r="A34" s="506"/>
      <c r="B34" s="506">
        <v>27</v>
      </c>
      <c r="C34" s="454">
        <v>27</v>
      </c>
      <c r="D34" s="404">
        <f t="shared" si="0"/>
        <v>45134</v>
      </c>
      <c r="E34" s="405" t="str">
        <f t="shared" si="1"/>
        <v>Thursday</v>
      </c>
      <c r="F34" s="406" t="str">
        <f t="shared" si="2"/>
        <v/>
      </c>
      <c r="G34" s="406" t="str">
        <f t="shared" si="3"/>
        <v/>
      </c>
      <c r="H34" s="407" t="str">
        <f t="shared" si="4"/>
        <v/>
      </c>
      <c r="I34" s="406" t="str">
        <f t="shared" si="5"/>
        <v/>
      </c>
      <c r="J34" s="406" t="str">
        <f t="shared" si="6"/>
        <v/>
      </c>
      <c r="K34" s="407" t="str">
        <f t="shared" si="7"/>
        <v/>
      </c>
      <c r="L34" s="400">
        <f t="shared" si="12"/>
        <v>0</v>
      </c>
      <c r="M34" s="408" t="str">
        <f t="shared" si="8"/>
        <v/>
      </c>
      <c r="N34" s="408" t="str">
        <f t="shared" si="9"/>
        <v/>
      </c>
      <c r="O34" s="409" t="str">
        <f t="shared" si="13"/>
        <v/>
      </c>
      <c r="P34" s="408" t="str">
        <f t="shared" si="10"/>
        <v/>
      </c>
      <c r="Q34" s="408" t="str">
        <f t="shared" si="11"/>
        <v/>
      </c>
      <c r="R34" s="409" t="str">
        <f t="shared" si="14"/>
        <v/>
      </c>
      <c r="S34" s="455"/>
    </row>
    <row r="35" spans="1:20" s="390" customFormat="1" ht="15.75">
      <c r="A35" s="506"/>
      <c r="B35" s="506">
        <v>28</v>
      </c>
      <c r="C35" s="454">
        <v>28</v>
      </c>
      <c r="D35" s="404">
        <f t="shared" si="0"/>
        <v>45135</v>
      </c>
      <c r="E35" s="405" t="str">
        <f t="shared" si="1"/>
        <v>Friday</v>
      </c>
      <c r="F35" s="406" t="str">
        <f t="shared" si="2"/>
        <v/>
      </c>
      <c r="G35" s="406" t="str">
        <f t="shared" si="3"/>
        <v/>
      </c>
      <c r="H35" s="407" t="str">
        <f t="shared" si="4"/>
        <v/>
      </c>
      <c r="I35" s="406" t="str">
        <f t="shared" si="5"/>
        <v/>
      </c>
      <c r="J35" s="406" t="str">
        <f t="shared" si="6"/>
        <v/>
      </c>
      <c r="K35" s="407" t="str">
        <f t="shared" si="7"/>
        <v/>
      </c>
      <c r="L35" s="400">
        <f t="shared" si="12"/>
        <v>0</v>
      </c>
      <c r="M35" s="408" t="str">
        <f t="shared" si="8"/>
        <v/>
      </c>
      <c r="N35" s="408" t="str">
        <f t="shared" si="9"/>
        <v/>
      </c>
      <c r="O35" s="409" t="str">
        <f t="shared" si="13"/>
        <v/>
      </c>
      <c r="P35" s="408" t="str">
        <f t="shared" si="10"/>
        <v/>
      </c>
      <c r="Q35" s="408" t="str">
        <f t="shared" si="11"/>
        <v/>
      </c>
      <c r="R35" s="409" t="str">
        <f t="shared" si="14"/>
        <v/>
      </c>
      <c r="S35" s="455"/>
    </row>
    <row r="36" spans="1:20" s="390" customFormat="1" ht="15.75">
      <c r="A36" s="506"/>
      <c r="B36" s="506">
        <v>29</v>
      </c>
      <c r="C36" s="454">
        <v>29</v>
      </c>
      <c r="D36" s="404">
        <f t="shared" si="0"/>
        <v>45136</v>
      </c>
      <c r="E36" s="405" t="str">
        <f t="shared" si="1"/>
        <v>Saturday</v>
      </c>
      <c r="F36" s="406" t="str">
        <f t="shared" si="2"/>
        <v/>
      </c>
      <c r="G36" s="406" t="str">
        <f t="shared" si="3"/>
        <v/>
      </c>
      <c r="H36" s="407" t="str">
        <f t="shared" si="4"/>
        <v/>
      </c>
      <c r="I36" s="406" t="str">
        <f t="shared" si="5"/>
        <v/>
      </c>
      <c r="J36" s="406" t="str">
        <f t="shared" si="6"/>
        <v/>
      </c>
      <c r="K36" s="407" t="str">
        <f t="shared" si="7"/>
        <v/>
      </c>
      <c r="L36" s="400">
        <f t="shared" si="12"/>
        <v>0</v>
      </c>
      <c r="M36" s="408" t="str">
        <f t="shared" si="8"/>
        <v/>
      </c>
      <c r="N36" s="408" t="str">
        <f t="shared" si="9"/>
        <v/>
      </c>
      <c r="O36" s="409" t="str">
        <f t="shared" si="13"/>
        <v/>
      </c>
      <c r="P36" s="408" t="str">
        <f t="shared" si="10"/>
        <v/>
      </c>
      <c r="Q36" s="408" t="str">
        <f t="shared" si="11"/>
        <v/>
      </c>
      <c r="R36" s="409" t="str">
        <f t="shared" si="14"/>
        <v/>
      </c>
      <c r="S36" s="455"/>
    </row>
    <row r="37" spans="1:20" s="390" customFormat="1" ht="15.75">
      <c r="A37" s="506"/>
      <c r="B37" s="506">
        <v>30</v>
      </c>
      <c r="C37" s="454">
        <v>30</v>
      </c>
      <c r="D37" s="404">
        <f t="shared" si="0"/>
        <v>45137</v>
      </c>
      <c r="E37" s="405" t="str">
        <f t="shared" si="1"/>
        <v>Sunday</v>
      </c>
      <c r="F37" s="406" t="str">
        <f t="shared" si="2"/>
        <v/>
      </c>
      <c r="G37" s="406" t="str">
        <f t="shared" si="3"/>
        <v/>
      </c>
      <c r="H37" s="407" t="str">
        <f t="shared" si="4"/>
        <v/>
      </c>
      <c r="I37" s="406" t="str">
        <f t="shared" si="5"/>
        <v/>
      </c>
      <c r="J37" s="406" t="str">
        <f t="shared" si="6"/>
        <v/>
      </c>
      <c r="K37" s="407" t="str">
        <f t="shared" si="7"/>
        <v/>
      </c>
      <c r="L37" s="400">
        <f t="shared" si="12"/>
        <v>0</v>
      </c>
      <c r="M37" s="408" t="str">
        <f t="shared" si="8"/>
        <v/>
      </c>
      <c r="N37" s="408" t="str">
        <f t="shared" si="9"/>
        <v/>
      </c>
      <c r="O37" s="409" t="str">
        <f t="shared" si="13"/>
        <v/>
      </c>
      <c r="P37" s="408" t="str">
        <f t="shared" si="10"/>
        <v/>
      </c>
      <c r="Q37" s="408" t="str">
        <f t="shared" si="11"/>
        <v/>
      </c>
      <c r="R37" s="409" t="str">
        <f t="shared" si="14"/>
        <v/>
      </c>
      <c r="S37" s="455"/>
    </row>
    <row r="38" spans="1:20" ht="15.75">
      <c r="A38" s="506"/>
      <c r="B38" s="506">
        <v>31</v>
      </c>
      <c r="C38" s="454">
        <v>31</v>
      </c>
      <c r="D38" s="404">
        <f t="shared" si="0"/>
        <v>45138</v>
      </c>
      <c r="E38" s="405" t="str">
        <f t="shared" si="1"/>
        <v>Monday</v>
      </c>
      <c r="F38" s="406" t="str">
        <f t="shared" si="2"/>
        <v/>
      </c>
      <c r="G38" s="406" t="str">
        <f t="shared" si="3"/>
        <v/>
      </c>
      <c r="H38" s="407" t="str">
        <f t="shared" si="4"/>
        <v/>
      </c>
      <c r="I38" s="406" t="str">
        <f t="shared" si="5"/>
        <v/>
      </c>
      <c r="J38" s="406" t="str">
        <f t="shared" si="6"/>
        <v/>
      </c>
      <c r="K38" s="407" t="str">
        <f t="shared" si="7"/>
        <v/>
      </c>
      <c r="L38" s="400">
        <f t="shared" si="12"/>
        <v>0</v>
      </c>
      <c r="M38" s="408" t="str">
        <f t="shared" si="8"/>
        <v/>
      </c>
      <c r="N38" s="408" t="str">
        <f t="shared" si="9"/>
        <v/>
      </c>
      <c r="O38" s="409" t="str">
        <f t="shared" si="13"/>
        <v/>
      </c>
      <c r="P38" s="408" t="str">
        <f t="shared" si="10"/>
        <v/>
      </c>
      <c r="Q38" s="408" t="str">
        <f t="shared" si="11"/>
        <v/>
      </c>
      <c r="R38" s="409" t="str">
        <f t="shared" si="14"/>
        <v/>
      </c>
      <c r="S38" s="455"/>
      <c r="T38" s="390"/>
    </row>
    <row r="39" spans="1:20" ht="24" customHeight="1">
      <c r="C39" s="1226" t="s">
        <v>436</v>
      </c>
      <c r="D39" s="1227"/>
      <c r="E39" s="1227"/>
      <c r="F39" s="1227"/>
      <c r="G39" s="1227"/>
      <c r="H39" s="1227"/>
      <c r="I39" s="1227"/>
      <c r="J39" s="1227"/>
      <c r="K39" s="1227"/>
      <c r="L39" s="1227"/>
      <c r="M39" s="1227"/>
      <c r="N39" s="1227"/>
      <c r="O39" s="1227"/>
      <c r="P39" s="1227"/>
      <c r="Q39" s="1227"/>
      <c r="R39" s="1227"/>
      <c r="S39" s="1228"/>
      <c r="T39" s="390"/>
    </row>
    <row r="40" spans="1:20" ht="21.75" customHeight="1">
      <c r="C40" s="456" t="s">
        <v>414</v>
      </c>
      <c r="D40" s="401" t="s">
        <v>415</v>
      </c>
      <c r="E40" s="403" t="s">
        <v>416</v>
      </c>
      <c r="F40" s="1240" t="s">
        <v>427</v>
      </c>
      <c r="G40" s="1240"/>
      <c r="H40" s="1240"/>
      <c r="I40" s="1220" t="s">
        <v>428</v>
      </c>
      <c r="J40" s="1220"/>
      <c r="K40" s="1220"/>
      <c r="L40" s="1235" t="s">
        <v>447</v>
      </c>
      <c r="M40" s="849" t="s">
        <v>429</v>
      </c>
      <c r="N40" s="849"/>
      <c r="O40" s="849"/>
      <c r="P40" s="849" t="s">
        <v>430</v>
      </c>
      <c r="Q40" s="849"/>
      <c r="R40" s="849"/>
      <c r="S40" s="1215" t="s">
        <v>464</v>
      </c>
      <c r="T40" s="390"/>
    </row>
    <row r="41" spans="1:20" ht="24.95" customHeight="1">
      <c r="C41" s="457" t="s">
        <v>390</v>
      </c>
      <c r="D41" s="402" t="s">
        <v>418</v>
      </c>
      <c r="E41" s="402" t="s">
        <v>419</v>
      </c>
      <c r="F41" s="1229" t="s">
        <v>119</v>
      </c>
      <c r="G41" s="1230" t="s">
        <v>120</v>
      </c>
      <c r="H41" s="1254" t="s">
        <v>417</v>
      </c>
      <c r="I41" s="1229" t="s">
        <v>119</v>
      </c>
      <c r="J41" s="1230" t="s">
        <v>120</v>
      </c>
      <c r="K41" s="1254" t="s">
        <v>417</v>
      </c>
      <c r="L41" s="1236"/>
      <c r="M41" s="1221" t="s">
        <v>443</v>
      </c>
      <c r="N41" s="1221" t="s">
        <v>444</v>
      </c>
      <c r="O41" s="1255" t="s">
        <v>442</v>
      </c>
      <c r="P41" s="1221" t="s">
        <v>445</v>
      </c>
      <c r="Q41" s="1221" t="s">
        <v>446</v>
      </c>
      <c r="R41" s="1239" t="s">
        <v>448</v>
      </c>
      <c r="S41" s="1216"/>
      <c r="T41" s="390"/>
    </row>
    <row r="42" spans="1:20" ht="24.95" customHeight="1">
      <c r="C42" s="457" t="s">
        <v>420</v>
      </c>
      <c r="D42" s="402" t="s">
        <v>421</v>
      </c>
      <c r="E42" s="402" t="s">
        <v>422</v>
      </c>
      <c r="F42" s="1229"/>
      <c r="G42" s="1230"/>
      <c r="H42" s="1254"/>
      <c r="I42" s="1229"/>
      <c r="J42" s="1230"/>
      <c r="K42" s="1254"/>
      <c r="L42" s="1237"/>
      <c r="M42" s="1221"/>
      <c r="N42" s="1221"/>
      <c r="O42" s="1255"/>
      <c r="P42" s="1221"/>
      <c r="Q42" s="1221"/>
      <c r="R42" s="1239"/>
      <c r="S42" s="1217"/>
      <c r="T42" s="390"/>
    </row>
    <row r="43" spans="1:20" ht="24.95" customHeight="1" thickBot="1">
      <c r="C43" s="458" t="s">
        <v>423</v>
      </c>
      <c r="D43" s="459" t="s">
        <v>424</v>
      </c>
      <c r="E43" s="459" t="s">
        <v>425</v>
      </c>
      <c r="F43" s="510">
        <f t="shared" ref="F43:R43" si="15">SUM(F8:F38)</f>
        <v>462</v>
      </c>
      <c r="G43" s="511">
        <f t="shared" si="15"/>
        <v>448</v>
      </c>
      <c r="H43" s="460">
        <f t="shared" si="15"/>
        <v>910</v>
      </c>
      <c r="I43" s="510">
        <f t="shared" si="15"/>
        <v>343</v>
      </c>
      <c r="J43" s="511">
        <f t="shared" si="15"/>
        <v>360</v>
      </c>
      <c r="K43" s="460">
        <f t="shared" si="15"/>
        <v>703</v>
      </c>
      <c r="L43" s="460">
        <f t="shared" si="15"/>
        <v>1613</v>
      </c>
      <c r="M43" s="509">
        <f t="shared" si="15"/>
        <v>13.649999999999999</v>
      </c>
      <c r="N43" s="509">
        <f t="shared" si="15"/>
        <v>14.06</v>
      </c>
      <c r="O43" s="461">
        <f t="shared" si="15"/>
        <v>27.71</v>
      </c>
      <c r="P43" s="509">
        <f t="shared" si="15"/>
        <v>7.6439999999999992</v>
      </c>
      <c r="Q43" s="509">
        <f t="shared" si="15"/>
        <v>7.1706000000000003</v>
      </c>
      <c r="R43" s="461">
        <f t="shared" si="15"/>
        <v>14.814600000000002</v>
      </c>
      <c r="S43" s="512">
        <f>IF($Q$5="","",IF($Q$5=$AH$10,SUM('Opening Balance'!G37+'Opening Balance'!H37),IF($Q$5=$AH$11,SUM('Opening Balance'!G75+'Opening Balance'!H75),IF($Q$5=$AH$12,SUM('Opening Balance'!G113+'Opening Balance'!H113),IF($Q$5=$AH$13,SUM('Opening Balance'!G151+'Opening Balance'!H151),IF($Q$5=$AH$14,SUM('Opening Balance'!G189+'Opening Balance'!H189),IF($Q$5=$AH$15,SUM('Opening Balance'!G227+'Opening Balance'!H227),IF($Q$5=$AH$16,SUM('Opening Balance'!G265+'Opening Balance'!H265),IF($Q$5=$AH$17,SUM('Opening Balance'!G303+'Opening Balance'!H303),IF($Q$5=$AH$18,SUM('Opening Balance'!G341+'Opening Balance'!H341),IF($Q$5=$AH$19,SUM('Opening Balance'!G379+'Opening Balance'!H379),IF($Q$5=$AH$20,SUM('Opening Balance'!G417+'Opening Balance'!H417),IF($Q$5=$AH$21,SUM('Opening Balance'!G455+'Opening Balance'!H455),"")))))))))))))</f>
        <v>1000</v>
      </c>
      <c r="T43" s="390"/>
    </row>
    <row r="44" spans="1:20">
      <c r="T44" s="390"/>
    </row>
    <row r="45" spans="1:20">
      <c r="T45" s="390"/>
    </row>
    <row r="46" spans="1:20">
      <c r="T46" s="390"/>
    </row>
    <row r="47" spans="1:20">
      <c r="T47" s="390"/>
    </row>
    <row r="48" spans="1:20">
      <c r="T48" s="390"/>
    </row>
    <row r="49" spans="8:20">
      <c r="T49" s="390"/>
    </row>
    <row r="52" spans="8:20">
      <c r="H52" s="388" t="s">
        <v>131</v>
      </c>
    </row>
  </sheetData>
  <sheetProtection password="EFD1" sheet="1" objects="1" scenarios="1" formatColumns="0" formatRows="0"/>
  <mergeCells count="37">
    <mergeCell ref="R41:R42"/>
    <mergeCell ref="F40:H40"/>
    <mergeCell ref="C2:H2"/>
    <mergeCell ref="I2:S2"/>
    <mergeCell ref="H3:H4"/>
    <mergeCell ref="I3:S4"/>
    <mergeCell ref="F5:G5"/>
    <mergeCell ref="C3:D3"/>
    <mergeCell ref="E3:G3"/>
    <mergeCell ref="F4:G4"/>
    <mergeCell ref="H41:H42"/>
    <mergeCell ref="K41:K42"/>
    <mergeCell ref="M41:M42"/>
    <mergeCell ref="E6:E7"/>
    <mergeCell ref="N41:N42"/>
    <mergeCell ref="O41:O42"/>
    <mergeCell ref="I41:I42"/>
    <mergeCell ref="J41:J42"/>
    <mergeCell ref="L40:L42"/>
    <mergeCell ref="F6:H6"/>
    <mergeCell ref="I6:K6"/>
    <mergeCell ref="Q5:S5"/>
    <mergeCell ref="S40:S42"/>
    <mergeCell ref="S6:S7"/>
    <mergeCell ref="I40:K40"/>
    <mergeCell ref="M40:O40"/>
    <mergeCell ref="P40:R40"/>
    <mergeCell ref="P41:P42"/>
    <mergeCell ref="Q41:Q42"/>
    <mergeCell ref="L6:L7"/>
    <mergeCell ref="M6:O6"/>
    <mergeCell ref="P6:R6"/>
    <mergeCell ref="C39:S39"/>
    <mergeCell ref="F41:F42"/>
    <mergeCell ref="G41:G42"/>
    <mergeCell ref="C6:C7"/>
    <mergeCell ref="D6:D7"/>
  </mergeCells>
  <conditionalFormatting sqref="S8 E8:R38">
    <cfRule type="expression" dxfId="60" priority="13">
      <formula>$D8=""</formula>
    </cfRule>
  </conditionalFormatting>
  <conditionalFormatting sqref="E8:R38">
    <cfRule type="expression" dxfId="59" priority="16">
      <formula>$D8=0</formula>
    </cfRule>
  </conditionalFormatting>
  <conditionalFormatting sqref="E8:E38">
    <cfRule type="cellIs" dxfId="58" priority="11" operator="equal">
      <formula>"Sunday"</formula>
    </cfRule>
  </conditionalFormatting>
  <conditionalFormatting sqref="H8:H38 K8:N38 P8:R38">
    <cfRule type="cellIs" dxfId="57" priority="10" operator="equal">
      <formula>0</formula>
    </cfRule>
  </conditionalFormatting>
  <conditionalFormatting sqref="O8:O38">
    <cfRule type="cellIs" dxfId="56" priority="4" operator="equal">
      <formula>0</formula>
    </cfRule>
  </conditionalFormatting>
  <conditionalFormatting sqref="R8">
    <cfRule type="cellIs" dxfId="55" priority="2" operator="equal">
      <formula>0</formula>
    </cfRule>
  </conditionalFormatting>
  <conditionalFormatting sqref="R9:R38">
    <cfRule type="cellIs" dxfId="54" priority="1" operator="equal">
      <formula>0</formula>
    </cfRule>
  </conditionalFormatting>
  <pageMargins left="0.45" right="0.2" top="0.25" bottom="0.2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sheetPr codeName="Sheet9">
    <pageSetUpPr fitToPage="1"/>
  </sheetPr>
  <dimension ref="A1:Y78"/>
  <sheetViews>
    <sheetView showGridLines="0" view="pageBreakPreview" zoomScaleSheetLayoutView="100" workbookViewId="0">
      <selection activeCell="Z11" sqref="Z11"/>
    </sheetView>
  </sheetViews>
  <sheetFormatPr defaultRowHeight="15"/>
  <cols>
    <col min="1" max="1" width="5.625" customWidth="1"/>
    <col min="2" max="2" width="12.375" customWidth="1"/>
    <col min="3" max="3" width="12.375" style="388" customWidth="1"/>
    <col min="4" max="23" width="7.625" style="388" customWidth="1"/>
    <col min="24" max="24" width="13" style="16" customWidth="1"/>
  </cols>
  <sheetData>
    <row r="1" spans="1:25" s="390" customFormat="1" ht="23.25" customHeight="1">
      <c r="A1" s="1256" t="s">
        <v>453</v>
      </c>
      <c r="B1" s="1257"/>
      <c r="C1" s="1257"/>
      <c r="D1" s="1257"/>
      <c r="E1" s="1257"/>
      <c r="F1" s="1257"/>
      <c r="G1" s="1257"/>
      <c r="H1" s="1257"/>
      <c r="I1" s="1257"/>
      <c r="J1" s="1257"/>
      <c r="K1" s="1257"/>
      <c r="L1" s="1257"/>
      <c r="M1" s="1257"/>
      <c r="N1" s="1257"/>
      <c r="O1" s="1257"/>
      <c r="P1" s="1257"/>
      <c r="Q1" s="1257"/>
      <c r="R1" s="1257"/>
      <c r="S1" s="1257"/>
      <c r="T1" s="1257"/>
      <c r="U1" s="1257"/>
      <c r="V1" s="1257"/>
      <c r="W1" s="1257"/>
      <c r="X1" s="1257"/>
    </row>
    <row r="2" spans="1:25" s="390" customFormat="1" ht="19.5" customHeight="1">
      <c r="A2" s="1258" t="str">
        <f>CONCATENATE("School Name"," :-  ",'Master Data'!D5)</f>
        <v>School Name :-  Mahtma Gandhi Government School (English Medium) Bar, Pali</v>
      </c>
      <c r="B2" s="1247"/>
      <c r="C2" s="1247"/>
      <c r="D2" s="1247"/>
      <c r="E2" s="1247"/>
      <c r="F2" s="1247"/>
      <c r="G2" s="1247"/>
      <c r="H2" s="1247"/>
      <c r="I2" s="1247"/>
      <c r="J2" s="1247"/>
      <c r="K2" s="1247"/>
      <c r="L2" s="1247"/>
      <c r="M2" s="1247"/>
      <c r="N2" s="1247"/>
      <c r="O2" s="1247"/>
      <c r="P2" s="1247"/>
      <c r="Q2" s="1247"/>
      <c r="R2" s="1247"/>
      <c r="S2" s="1247"/>
      <c r="T2" s="1247"/>
      <c r="U2" s="1247"/>
      <c r="V2" s="1247"/>
      <c r="W2" s="1247"/>
      <c r="X2" s="1247"/>
    </row>
    <row r="3" spans="1:25" s="390" customFormat="1" ht="23.25" customHeight="1">
      <c r="A3" s="393"/>
      <c r="B3" s="394"/>
      <c r="C3" s="845" t="s">
        <v>457</v>
      </c>
      <c r="D3" s="845"/>
      <c r="E3" s="845"/>
      <c r="F3" s="845"/>
      <c r="G3" s="845"/>
      <c r="H3" s="845"/>
      <c r="I3" s="845"/>
      <c r="J3" s="845"/>
      <c r="K3" s="845"/>
      <c r="L3" s="845"/>
      <c r="M3" s="845"/>
      <c r="N3" s="845"/>
      <c r="O3" s="845"/>
      <c r="P3" s="845"/>
      <c r="Q3" s="845"/>
      <c r="R3" s="845"/>
      <c r="S3" s="845"/>
      <c r="T3" s="845"/>
      <c r="U3" s="421" t="s">
        <v>19</v>
      </c>
      <c r="V3" s="1259" t="str">
        <f>IF('Milk Distri.'!Q5="","",'Milk Distri.'!Q5)</f>
        <v>July-2023</v>
      </c>
      <c r="W3" s="1259"/>
      <c r="X3" s="1259"/>
      <c r="Y3" s="410"/>
    </row>
    <row r="4" spans="1:25" s="390" customFormat="1" ht="11.25" customHeight="1">
      <c r="A4" s="394"/>
      <c r="B4" s="394"/>
      <c r="C4" s="432"/>
      <c r="D4" s="433"/>
      <c r="E4" s="433"/>
      <c r="F4" s="433"/>
      <c r="G4" s="432"/>
      <c r="H4" s="432"/>
      <c r="I4" s="432"/>
      <c r="J4" s="432"/>
      <c r="K4" s="432"/>
      <c r="L4" s="432"/>
      <c r="M4" s="432"/>
      <c r="N4" s="432"/>
      <c r="O4" s="432"/>
      <c r="P4" s="432"/>
      <c r="Q4" s="432"/>
      <c r="R4" s="432"/>
      <c r="S4" s="432"/>
      <c r="T4" s="432"/>
      <c r="U4" s="421"/>
      <c r="V4" s="420"/>
      <c r="W4" s="420"/>
      <c r="X4" s="420"/>
      <c r="Y4" s="410"/>
    </row>
    <row r="5" spans="1:25" ht="25.5" customHeight="1">
      <c r="A5" s="847" t="s">
        <v>449</v>
      </c>
      <c r="B5" s="848" t="s">
        <v>426</v>
      </c>
      <c r="C5" s="848" t="s">
        <v>282</v>
      </c>
      <c r="D5" s="849" t="s">
        <v>427</v>
      </c>
      <c r="E5" s="849"/>
      <c r="F5" s="849"/>
      <c r="G5" s="850" t="s">
        <v>456</v>
      </c>
      <c r="H5" s="850"/>
      <c r="I5" s="850"/>
      <c r="J5" s="850"/>
      <c r="K5" s="850"/>
      <c r="L5" s="850"/>
      <c r="M5" s="850" t="s">
        <v>431</v>
      </c>
      <c r="N5" s="850"/>
      <c r="O5" s="850"/>
      <c r="P5" s="850"/>
      <c r="Q5" s="850"/>
      <c r="R5" s="850"/>
      <c r="S5" s="851" t="s">
        <v>438</v>
      </c>
      <c r="T5" s="852"/>
      <c r="U5" s="852"/>
      <c r="V5" s="852"/>
      <c r="W5" s="853"/>
      <c r="X5" s="1240" t="s">
        <v>432</v>
      </c>
    </row>
    <row r="6" spans="1:25" ht="47.25" customHeight="1">
      <c r="A6" s="847"/>
      <c r="B6" s="848"/>
      <c r="C6" s="848"/>
      <c r="D6" s="395" t="s">
        <v>119</v>
      </c>
      <c r="E6" s="396" t="s">
        <v>120</v>
      </c>
      <c r="F6" s="397" t="s">
        <v>417</v>
      </c>
      <c r="G6" s="426" t="s">
        <v>452</v>
      </c>
      <c r="H6" s="426" t="s">
        <v>433</v>
      </c>
      <c r="I6" s="426" t="s">
        <v>434</v>
      </c>
      <c r="J6" s="426" t="s">
        <v>450</v>
      </c>
      <c r="K6" s="426" t="s">
        <v>451</v>
      </c>
      <c r="L6" s="427" t="s">
        <v>435</v>
      </c>
      <c r="M6" s="426" t="s">
        <v>452</v>
      </c>
      <c r="N6" s="426" t="s">
        <v>461</v>
      </c>
      <c r="O6" s="426" t="s">
        <v>434</v>
      </c>
      <c r="P6" s="426" t="s">
        <v>450</v>
      </c>
      <c r="Q6" s="426" t="s">
        <v>451</v>
      </c>
      <c r="R6" s="427" t="s">
        <v>435</v>
      </c>
      <c r="S6" s="428" t="s">
        <v>283</v>
      </c>
      <c r="T6" s="428" t="s">
        <v>440</v>
      </c>
      <c r="U6" s="428" t="s">
        <v>437</v>
      </c>
      <c r="V6" s="428" t="s">
        <v>439</v>
      </c>
      <c r="W6" s="427" t="s">
        <v>380</v>
      </c>
      <c r="X6" s="1240"/>
    </row>
    <row r="7" spans="1:25" ht="20.100000000000001" customHeight="1">
      <c r="A7" s="392">
        <v>1</v>
      </c>
      <c r="B7" s="422">
        <f t="shared" ref="B7:B37" si="0">IFERROR(IF(AND($V$3=""),"",IF(VLOOKUP(A7,milkuc,3,0)=0,"",VLOOKUP(A7,milkuc,3,0))),"")</f>
        <v>45108</v>
      </c>
      <c r="C7" s="423" t="str">
        <f>IFERROR(IF(AND($V$3=""),"",IF(VLOOKUP(A7,milkuc,4,0)=0,"",VLOOKUP(A7,milkuc,4,0))),"")</f>
        <v>Saturday</v>
      </c>
      <c r="D7" s="435">
        <f t="shared" ref="D7:D37" si="1">IFERROR(IF(AND($V$3=""),"",IF(VLOOKUP(A7,milkuc,5,0)=0,"",VLOOKUP(A7,milkuc,5,0))),"")</f>
        <v>123</v>
      </c>
      <c r="E7" s="406">
        <f t="shared" ref="E7:E37" si="2">IFERROR(IF(AND($V$3=""),"",IF(VLOOKUP(A7,milkuc,6,0)=0,"",VLOOKUP(A7,milkuc,6,0))),"")</f>
        <v>123</v>
      </c>
      <c r="F7" s="406">
        <f t="shared" ref="F7:F37" si="3">IFERROR(IF(AND($V$3=""),"",IF(VLOOKUP(A7,milkuc,7,0)=0,"",VLOOKUP(A7,milkuc,7,0))),"")</f>
        <v>246</v>
      </c>
      <c r="G7" s="502">
        <f>IFERROR(IF(AND($V$3=""),"",IF(VLOOKUP(A7,milkuc,8,0)=0,"",VLOOKUP(A7,milkuc,8,0))),"")</f>
        <v>86.710000000000008</v>
      </c>
      <c r="H7" s="498">
        <f t="shared" ref="H7:H37" si="4">IFERROR(IF(AND($V$3=""),"",IF(VLOOKUP(A7,milkuc,9,0)=0,"",VLOOKUP(A7,milkuc,9,0))),"")</f>
        <v>100</v>
      </c>
      <c r="I7" s="498" t="str">
        <f t="shared" ref="I7:I37" si="5">IFERROR(IF(AND($V$3=""),"",IF(VLOOKUP(A7,milkuc,10,0)=0,"",VLOOKUP(A7,milkuc,10,0))),"")</f>
        <v/>
      </c>
      <c r="J7" s="498">
        <f t="shared" ref="J7:J37" si="6">IFERROR(IF(AND($V$3=""),"",IF(VLOOKUP(A7,milkuc,11,0)=0,"",VLOOKUP(A7,milkuc,11,0))),"")</f>
        <v>186.71</v>
      </c>
      <c r="K7" s="498">
        <f t="shared" ref="K7:K37" si="7">IFERROR(IF(AND($V$3=""),"",IF(VLOOKUP(A7,milkuc,12,0)=0,"",VLOOKUP(A7,milkuc,12,0))),"")</f>
        <v>3.69</v>
      </c>
      <c r="L7" s="501">
        <f t="shared" ref="L7:L37" si="8">IFERROR(IF(AND($V$3=""),"",IF(VLOOKUP(A7,milkuc,13,0)=0,"",VLOOKUP(A7,milkuc,13,0))),"")</f>
        <v>183.02</v>
      </c>
      <c r="M7" s="500">
        <f t="shared" ref="M7:M37" si="9">IFERROR(IF(AND($V$3=""),"",IF(VLOOKUP(A7,milkuc,14,0)=0,"",VLOOKUP(A7,milkuc,14,0))),"")</f>
        <v>17.557600000000001</v>
      </c>
      <c r="N7" s="498">
        <f t="shared" ref="N7:N37" si="10">IFERROR(IF(AND($V$3=""),"",IF(VLOOKUP(A7,milkuc,15,0)=0,"",VLOOKUP(A7,milkuc,15,0))),"")</f>
        <v>40</v>
      </c>
      <c r="O7" s="498" t="str">
        <f t="shared" ref="O7:O37" si="11">IFERROR(IF(AND($V$3=""),"",IF(VLOOKUP(A7,milkuc,16,0)=0,"",VLOOKUP(A7,milkuc,16,0))),"")</f>
        <v/>
      </c>
      <c r="P7" s="498">
        <f t="shared" ref="P7:P37" si="12">IFERROR(IF(AND($V$3=""),"",IF(VLOOKUP(A7,milkuc,17,0)=0,"",VLOOKUP(A7,milkuc,17,0))),"")</f>
        <v>57.557600000000001</v>
      </c>
      <c r="Q7" s="498">
        <f t="shared" ref="Q7:Q37" si="13">IFERROR(IF(AND($V$3=""),"",IF(VLOOKUP(A7,milkuc,18,0)=0,"",VLOOKUP(A7,milkuc,18,0))),"")</f>
        <v>2.0663999999999998</v>
      </c>
      <c r="R7" s="499">
        <f t="shared" ref="R7:R37" si="14">IFERROR(IF(AND($V$3=""),"",IF(VLOOKUP(A7,milkuc,19,0)=0,"",VLOOKUP(A7,milkuc,19,0))),"")</f>
        <v>55.491199999999999</v>
      </c>
      <c r="S7" s="503">
        <f t="shared" ref="S7:S37" si="15">IFERROR(IF(AND($V$3=""),"",IF(VLOOKUP(A7,milkuc,20,0)=0,"",VLOOKUP(A7,milkuc,20,0))),"")</f>
        <v>7500</v>
      </c>
      <c r="T7" s="504" t="str">
        <f t="shared" ref="T7:T37" si="16">IFERROR(IF(AND($V$3=""),"",IF(VLOOKUP(A7,milkuc,21,0)=0,"",VLOOKUP(A7,milkuc,21,0))),"")</f>
        <v/>
      </c>
      <c r="U7" s="504">
        <f t="shared" ref="U7:U37" si="17">IFERROR(IF(AND($V$3=""),"",IF(VLOOKUP(A7,milkuc,22,0)=0,"",VLOOKUP(A7,milkuc,22,0))),"")</f>
        <v>7500</v>
      </c>
      <c r="V7" s="504" t="str">
        <f t="shared" ref="V7:V37" si="18">IFERROR(IF(AND($V$3=""),"",IF(VLOOKUP(A7,milkuc,23,0)=0,"",VLOOKUP(A7,milkuc,23,0))),"")</f>
        <v/>
      </c>
      <c r="W7" s="505">
        <f t="shared" ref="W7:W37" si="19">IFERROR(IF(AND($V$3=""),"",IF(VLOOKUP(A7,milkuc,24,0)=0,"",VLOOKUP(A7,milkuc,24,0))),"")</f>
        <v>7500</v>
      </c>
      <c r="X7" s="424"/>
    </row>
    <row r="8" spans="1:25" ht="20.100000000000001" customHeight="1">
      <c r="A8" s="389">
        <v>2</v>
      </c>
      <c r="B8" s="422">
        <f t="shared" si="0"/>
        <v>45109</v>
      </c>
      <c r="C8" s="423" t="str">
        <f t="shared" ref="C8:C37" si="20">IFERROR(IF(AND($V$3=""),"",IF(VLOOKUP(A8,milkuc,4,0)=0,"",VLOOKUP(A8,milkuc,4,0))),"")</f>
        <v>Sunday</v>
      </c>
      <c r="D8" s="435" t="str">
        <f t="shared" si="1"/>
        <v/>
      </c>
      <c r="E8" s="406" t="str">
        <f t="shared" si="2"/>
        <v/>
      </c>
      <c r="F8" s="406" t="str">
        <f t="shared" si="3"/>
        <v/>
      </c>
      <c r="G8" s="502">
        <f t="shared" ref="G8:G37" si="21">IFERROR(IF(AND($V$3=""),"",IF(VLOOKUP(A8,milkuc,8,0)=0,"",VLOOKUP(A8,milkuc,8,0))),"")</f>
        <v>183.02</v>
      </c>
      <c r="H8" s="498" t="str">
        <f t="shared" si="4"/>
        <v/>
      </c>
      <c r="I8" s="498" t="str">
        <f t="shared" si="5"/>
        <v/>
      </c>
      <c r="J8" s="498">
        <f t="shared" si="6"/>
        <v>183.02</v>
      </c>
      <c r="K8" s="498" t="str">
        <f t="shared" si="7"/>
        <v/>
      </c>
      <c r="L8" s="501">
        <f t="shared" si="8"/>
        <v>183.02</v>
      </c>
      <c r="M8" s="500">
        <f t="shared" si="9"/>
        <v>55.491199999999999</v>
      </c>
      <c r="N8" s="498" t="str">
        <f t="shared" si="10"/>
        <v/>
      </c>
      <c r="O8" s="498" t="str">
        <f t="shared" si="11"/>
        <v/>
      </c>
      <c r="P8" s="498">
        <f t="shared" si="12"/>
        <v>55.491199999999999</v>
      </c>
      <c r="Q8" s="498" t="str">
        <f t="shared" si="13"/>
        <v/>
      </c>
      <c r="R8" s="499">
        <f t="shared" si="14"/>
        <v>55.491199999999999</v>
      </c>
      <c r="S8" s="503">
        <f t="shared" si="15"/>
        <v>7500</v>
      </c>
      <c r="T8" s="504" t="str">
        <f t="shared" si="16"/>
        <v/>
      </c>
      <c r="U8" s="504">
        <f t="shared" si="17"/>
        <v>7500</v>
      </c>
      <c r="V8" s="504" t="str">
        <f t="shared" si="18"/>
        <v/>
      </c>
      <c r="W8" s="505">
        <f t="shared" si="19"/>
        <v>7500</v>
      </c>
      <c r="X8" s="418"/>
    </row>
    <row r="9" spans="1:25" ht="20.100000000000001" customHeight="1">
      <c r="A9" s="389">
        <v>3</v>
      </c>
      <c r="B9" s="422">
        <f t="shared" si="0"/>
        <v>45110</v>
      </c>
      <c r="C9" s="423" t="str">
        <f t="shared" si="20"/>
        <v>Monday</v>
      </c>
      <c r="D9" s="435">
        <f t="shared" si="1"/>
        <v>115</v>
      </c>
      <c r="E9" s="406">
        <f t="shared" si="2"/>
        <v>110</v>
      </c>
      <c r="F9" s="406">
        <f t="shared" si="3"/>
        <v>225</v>
      </c>
      <c r="G9" s="502">
        <f t="shared" si="21"/>
        <v>183.02</v>
      </c>
      <c r="H9" s="498" t="str">
        <f t="shared" si="4"/>
        <v/>
      </c>
      <c r="I9" s="498" t="str">
        <f t="shared" si="5"/>
        <v/>
      </c>
      <c r="J9" s="498">
        <f t="shared" si="6"/>
        <v>183.02</v>
      </c>
      <c r="K9" s="498">
        <f t="shared" si="7"/>
        <v>3.375</v>
      </c>
      <c r="L9" s="501">
        <f t="shared" si="8"/>
        <v>179.64500000000001</v>
      </c>
      <c r="M9" s="500">
        <f t="shared" si="9"/>
        <v>55.491199999999999</v>
      </c>
      <c r="N9" s="498" t="str">
        <f t="shared" si="10"/>
        <v/>
      </c>
      <c r="O9" s="498" t="str">
        <f t="shared" si="11"/>
        <v/>
      </c>
      <c r="P9" s="498">
        <f t="shared" si="12"/>
        <v>55.491199999999999</v>
      </c>
      <c r="Q9" s="498">
        <f t="shared" si="13"/>
        <v>1.89</v>
      </c>
      <c r="R9" s="499">
        <f t="shared" si="14"/>
        <v>53.601199999999999</v>
      </c>
      <c r="S9" s="503">
        <f t="shared" si="15"/>
        <v>7500</v>
      </c>
      <c r="T9" s="504" t="str">
        <f t="shared" si="16"/>
        <v/>
      </c>
      <c r="U9" s="504">
        <f t="shared" si="17"/>
        <v>7500</v>
      </c>
      <c r="V9" s="504" t="str">
        <f t="shared" si="18"/>
        <v/>
      </c>
      <c r="W9" s="505">
        <f t="shared" si="19"/>
        <v>7500</v>
      </c>
      <c r="X9" s="419"/>
    </row>
    <row r="10" spans="1:25" ht="20.100000000000001" customHeight="1">
      <c r="A10" s="389">
        <v>4</v>
      </c>
      <c r="B10" s="422">
        <f t="shared" si="0"/>
        <v>45111</v>
      </c>
      <c r="C10" s="423" t="str">
        <f t="shared" si="20"/>
        <v>Tuesday</v>
      </c>
      <c r="D10" s="435">
        <f t="shared" si="1"/>
        <v>114</v>
      </c>
      <c r="E10" s="406">
        <f t="shared" si="2"/>
        <v>110</v>
      </c>
      <c r="F10" s="406">
        <f t="shared" si="3"/>
        <v>224</v>
      </c>
      <c r="G10" s="502">
        <f t="shared" si="21"/>
        <v>179.64500000000001</v>
      </c>
      <c r="H10" s="498" t="str">
        <f t="shared" si="4"/>
        <v/>
      </c>
      <c r="I10" s="498" t="str">
        <f t="shared" si="5"/>
        <v/>
      </c>
      <c r="J10" s="498">
        <f t="shared" si="6"/>
        <v>179.64500000000001</v>
      </c>
      <c r="K10" s="498">
        <f t="shared" si="7"/>
        <v>3.36</v>
      </c>
      <c r="L10" s="501">
        <f t="shared" si="8"/>
        <v>176.285</v>
      </c>
      <c r="M10" s="500">
        <f t="shared" si="9"/>
        <v>53.601199999999999</v>
      </c>
      <c r="N10" s="498" t="str">
        <f t="shared" si="10"/>
        <v/>
      </c>
      <c r="O10" s="498" t="str">
        <f t="shared" si="11"/>
        <v/>
      </c>
      <c r="P10" s="498">
        <f t="shared" si="12"/>
        <v>53.601199999999999</v>
      </c>
      <c r="Q10" s="498">
        <f t="shared" si="13"/>
        <v>1.8815999999999999</v>
      </c>
      <c r="R10" s="499">
        <f t="shared" si="14"/>
        <v>51.7196</v>
      </c>
      <c r="S10" s="503">
        <f t="shared" si="15"/>
        <v>7500</v>
      </c>
      <c r="T10" s="504" t="str">
        <f t="shared" si="16"/>
        <v/>
      </c>
      <c r="U10" s="504">
        <f t="shared" si="17"/>
        <v>7500</v>
      </c>
      <c r="V10" s="504" t="str">
        <f t="shared" si="18"/>
        <v/>
      </c>
      <c r="W10" s="505">
        <f t="shared" si="19"/>
        <v>7500</v>
      </c>
      <c r="X10" s="419"/>
    </row>
    <row r="11" spans="1:25" ht="20.100000000000001" customHeight="1">
      <c r="A11" s="389">
        <v>5</v>
      </c>
      <c r="B11" s="422">
        <f t="shared" si="0"/>
        <v>45112</v>
      </c>
      <c r="C11" s="423" t="str">
        <f t="shared" si="20"/>
        <v>Wednesday</v>
      </c>
      <c r="D11" s="435">
        <f t="shared" si="1"/>
        <v>110</v>
      </c>
      <c r="E11" s="406">
        <f t="shared" si="2"/>
        <v>105</v>
      </c>
      <c r="F11" s="406">
        <f t="shared" si="3"/>
        <v>215</v>
      </c>
      <c r="G11" s="502">
        <f t="shared" si="21"/>
        <v>176.285</v>
      </c>
      <c r="H11" s="498" t="str">
        <f t="shared" si="4"/>
        <v/>
      </c>
      <c r="I11" s="498" t="str">
        <f t="shared" si="5"/>
        <v/>
      </c>
      <c r="J11" s="498">
        <f t="shared" si="6"/>
        <v>176.285</v>
      </c>
      <c r="K11" s="498">
        <f t="shared" si="7"/>
        <v>3.2250000000000001</v>
      </c>
      <c r="L11" s="501">
        <f t="shared" si="8"/>
        <v>173.06</v>
      </c>
      <c r="M11" s="500">
        <f t="shared" si="9"/>
        <v>51.7196</v>
      </c>
      <c r="N11" s="498" t="str">
        <f t="shared" si="10"/>
        <v/>
      </c>
      <c r="O11" s="498" t="str">
        <f t="shared" si="11"/>
        <v/>
      </c>
      <c r="P11" s="498">
        <f t="shared" si="12"/>
        <v>51.7196</v>
      </c>
      <c r="Q11" s="498">
        <f t="shared" si="13"/>
        <v>1.8059999999999998</v>
      </c>
      <c r="R11" s="499">
        <f t="shared" si="14"/>
        <v>49.913600000000002</v>
      </c>
      <c r="S11" s="503">
        <f t="shared" si="15"/>
        <v>7500</v>
      </c>
      <c r="T11" s="504" t="str">
        <f t="shared" si="16"/>
        <v/>
      </c>
      <c r="U11" s="504">
        <f t="shared" si="17"/>
        <v>7500</v>
      </c>
      <c r="V11" s="504" t="str">
        <f t="shared" si="18"/>
        <v/>
      </c>
      <c r="W11" s="505">
        <f t="shared" si="19"/>
        <v>7500</v>
      </c>
      <c r="X11" s="418"/>
    </row>
    <row r="12" spans="1:25" ht="20.100000000000001" customHeight="1">
      <c r="A12" s="389">
        <v>6</v>
      </c>
      <c r="B12" s="422">
        <f t="shared" si="0"/>
        <v>45113</v>
      </c>
      <c r="C12" s="423" t="str">
        <f t="shared" si="20"/>
        <v>Thursday</v>
      </c>
      <c r="D12" s="435" t="str">
        <f t="shared" si="1"/>
        <v/>
      </c>
      <c r="E12" s="406" t="str">
        <f t="shared" si="2"/>
        <v/>
      </c>
      <c r="F12" s="406" t="str">
        <f t="shared" si="3"/>
        <v/>
      </c>
      <c r="G12" s="502">
        <f t="shared" si="21"/>
        <v>173.06</v>
      </c>
      <c r="H12" s="498" t="str">
        <f t="shared" si="4"/>
        <v/>
      </c>
      <c r="I12" s="498" t="str">
        <f t="shared" si="5"/>
        <v/>
      </c>
      <c r="J12" s="498">
        <f t="shared" si="6"/>
        <v>173.06</v>
      </c>
      <c r="K12" s="498" t="str">
        <f t="shared" si="7"/>
        <v/>
      </c>
      <c r="L12" s="501">
        <f t="shared" si="8"/>
        <v>173.06</v>
      </c>
      <c r="M12" s="500">
        <f t="shared" si="9"/>
        <v>49.913600000000002</v>
      </c>
      <c r="N12" s="498" t="str">
        <f t="shared" si="10"/>
        <v/>
      </c>
      <c r="O12" s="498" t="str">
        <f t="shared" si="11"/>
        <v/>
      </c>
      <c r="P12" s="498">
        <f t="shared" si="12"/>
        <v>49.913600000000002</v>
      </c>
      <c r="Q12" s="498" t="str">
        <f t="shared" si="13"/>
        <v/>
      </c>
      <c r="R12" s="499">
        <f t="shared" si="14"/>
        <v>49.913600000000002</v>
      </c>
      <c r="S12" s="503">
        <f t="shared" si="15"/>
        <v>7500</v>
      </c>
      <c r="T12" s="504" t="str">
        <f t="shared" si="16"/>
        <v/>
      </c>
      <c r="U12" s="504">
        <f t="shared" si="17"/>
        <v>7500</v>
      </c>
      <c r="V12" s="504" t="str">
        <f t="shared" si="18"/>
        <v/>
      </c>
      <c r="W12" s="505">
        <f t="shared" si="19"/>
        <v>7500</v>
      </c>
      <c r="X12" s="418"/>
    </row>
    <row r="13" spans="1:25" ht="20.100000000000001" customHeight="1">
      <c r="A13" s="389">
        <v>7</v>
      </c>
      <c r="B13" s="422">
        <f t="shared" si="0"/>
        <v>45114</v>
      </c>
      <c r="C13" s="423" t="str">
        <f t="shared" si="20"/>
        <v>Friday</v>
      </c>
      <c r="D13" s="435" t="str">
        <f t="shared" si="1"/>
        <v/>
      </c>
      <c r="E13" s="406" t="str">
        <f t="shared" si="2"/>
        <v/>
      </c>
      <c r="F13" s="406" t="str">
        <f t="shared" si="3"/>
        <v/>
      </c>
      <c r="G13" s="502">
        <f t="shared" si="21"/>
        <v>173.06</v>
      </c>
      <c r="H13" s="498" t="str">
        <f t="shared" si="4"/>
        <v/>
      </c>
      <c r="I13" s="498" t="str">
        <f t="shared" si="5"/>
        <v/>
      </c>
      <c r="J13" s="498">
        <f t="shared" si="6"/>
        <v>173.06</v>
      </c>
      <c r="K13" s="498" t="str">
        <f t="shared" si="7"/>
        <v/>
      </c>
      <c r="L13" s="501">
        <f t="shared" si="8"/>
        <v>173.06</v>
      </c>
      <c r="M13" s="500">
        <f t="shared" si="9"/>
        <v>49.913600000000002</v>
      </c>
      <c r="N13" s="498" t="str">
        <f t="shared" si="10"/>
        <v/>
      </c>
      <c r="O13" s="498" t="str">
        <f t="shared" si="11"/>
        <v/>
      </c>
      <c r="P13" s="498">
        <f t="shared" si="12"/>
        <v>49.913600000000002</v>
      </c>
      <c r="Q13" s="498" t="str">
        <f t="shared" si="13"/>
        <v/>
      </c>
      <c r="R13" s="499">
        <f t="shared" si="14"/>
        <v>49.913600000000002</v>
      </c>
      <c r="S13" s="503">
        <f t="shared" si="15"/>
        <v>7500</v>
      </c>
      <c r="T13" s="504" t="str">
        <f t="shared" si="16"/>
        <v/>
      </c>
      <c r="U13" s="504">
        <f t="shared" si="17"/>
        <v>7500</v>
      </c>
      <c r="V13" s="504" t="str">
        <f t="shared" si="18"/>
        <v/>
      </c>
      <c r="W13" s="505">
        <f t="shared" si="19"/>
        <v>7500</v>
      </c>
      <c r="X13" s="419"/>
    </row>
    <row r="14" spans="1:25" ht="20.100000000000001" customHeight="1">
      <c r="A14" s="389">
        <v>8</v>
      </c>
      <c r="B14" s="422">
        <f t="shared" si="0"/>
        <v>45115</v>
      </c>
      <c r="C14" s="423" t="str">
        <f t="shared" si="20"/>
        <v>Saturday</v>
      </c>
      <c r="D14" s="435" t="str">
        <f t="shared" si="1"/>
        <v/>
      </c>
      <c r="E14" s="406" t="str">
        <f t="shared" si="2"/>
        <v/>
      </c>
      <c r="F14" s="406" t="str">
        <f t="shared" si="3"/>
        <v/>
      </c>
      <c r="G14" s="502">
        <f t="shared" si="21"/>
        <v>173.06</v>
      </c>
      <c r="H14" s="498" t="str">
        <f t="shared" si="4"/>
        <v/>
      </c>
      <c r="I14" s="498" t="str">
        <f t="shared" si="5"/>
        <v/>
      </c>
      <c r="J14" s="498">
        <f t="shared" si="6"/>
        <v>173.06</v>
      </c>
      <c r="K14" s="498" t="str">
        <f t="shared" si="7"/>
        <v/>
      </c>
      <c r="L14" s="501">
        <f t="shared" si="8"/>
        <v>173.06</v>
      </c>
      <c r="M14" s="500">
        <f t="shared" si="9"/>
        <v>49.913600000000002</v>
      </c>
      <c r="N14" s="498" t="str">
        <f t="shared" si="10"/>
        <v/>
      </c>
      <c r="O14" s="498" t="str">
        <f t="shared" si="11"/>
        <v/>
      </c>
      <c r="P14" s="498">
        <f t="shared" si="12"/>
        <v>49.913600000000002</v>
      </c>
      <c r="Q14" s="498" t="str">
        <f t="shared" si="13"/>
        <v/>
      </c>
      <c r="R14" s="499">
        <f t="shared" si="14"/>
        <v>49.913600000000002</v>
      </c>
      <c r="S14" s="503">
        <f t="shared" si="15"/>
        <v>7500</v>
      </c>
      <c r="T14" s="504" t="str">
        <f t="shared" si="16"/>
        <v/>
      </c>
      <c r="U14" s="504">
        <f t="shared" si="17"/>
        <v>7500</v>
      </c>
      <c r="V14" s="504" t="str">
        <f t="shared" si="18"/>
        <v/>
      </c>
      <c r="W14" s="505">
        <f t="shared" si="19"/>
        <v>7500</v>
      </c>
      <c r="X14" s="419"/>
    </row>
    <row r="15" spans="1:25" ht="20.100000000000001" customHeight="1">
      <c r="A15" s="389">
        <v>9</v>
      </c>
      <c r="B15" s="422">
        <f t="shared" si="0"/>
        <v>45116</v>
      </c>
      <c r="C15" s="423" t="str">
        <f t="shared" si="20"/>
        <v>Sunday</v>
      </c>
      <c r="D15" s="435" t="str">
        <f t="shared" si="1"/>
        <v/>
      </c>
      <c r="E15" s="406" t="str">
        <f t="shared" si="2"/>
        <v/>
      </c>
      <c r="F15" s="406" t="str">
        <f t="shared" si="3"/>
        <v/>
      </c>
      <c r="G15" s="502">
        <f t="shared" si="21"/>
        <v>173.06</v>
      </c>
      <c r="H15" s="498" t="str">
        <f t="shared" si="4"/>
        <v/>
      </c>
      <c r="I15" s="498" t="str">
        <f t="shared" si="5"/>
        <v/>
      </c>
      <c r="J15" s="498">
        <f t="shared" si="6"/>
        <v>173.06</v>
      </c>
      <c r="K15" s="498" t="str">
        <f t="shared" si="7"/>
        <v/>
      </c>
      <c r="L15" s="501">
        <f t="shared" si="8"/>
        <v>173.06</v>
      </c>
      <c r="M15" s="500">
        <f t="shared" si="9"/>
        <v>49.913600000000002</v>
      </c>
      <c r="N15" s="498" t="str">
        <f t="shared" si="10"/>
        <v/>
      </c>
      <c r="O15" s="498" t="str">
        <f t="shared" si="11"/>
        <v/>
      </c>
      <c r="P15" s="498">
        <f t="shared" si="12"/>
        <v>49.913600000000002</v>
      </c>
      <c r="Q15" s="498" t="str">
        <f t="shared" si="13"/>
        <v/>
      </c>
      <c r="R15" s="499">
        <f t="shared" si="14"/>
        <v>49.913600000000002</v>
      </c>
      <c r="S15" s="503">
        <f t="shared" si="15"/>
        <v>7500</v>
      </c>
      <c r="T15" s="504" t="str">
        <f t="shared" si="16"/>
        <v/>
      </c>
      <c r="U15" s="504">
        <f t="shared" si="17"/>
        <v>7500</v>
      </c>
      <c r="V15" s="504" t="str">
        <f t="shared" si="18"/>
        <v/>
      </c>
      <c r="W15" s="505">
        <f t="shared" si="19"/>
        <v>7500</v>
      </c>
      <c r="X15" s="419"/>
    </row>
    <row r="16" spans="1:25" ht="20.100000000000001" customHeight="1">
      <c r="A16" s="389">
        <v>10</v>
      </c>
      <c r="B16" s="422">
        <f t="shared" si="0"/>
        <v>45117</v>
      </c>
      <c r="C16" s="423" t="str">
        <f t="shared" si="20"/>
        <v>Monday</v>
      </c>
      <c r="D16" s="435" t="str">
        <f t="shared" si="1"/>
        <v/>
      </c>
      <c r="E16" s="406" t="str">
        <f t="shared" si="2"/>
        <v/>
      </c>
      <c r="F16" s="406" t="str">
        <f t="shared" si="3"/>
        <v/>
      </c>
      <c r="G16" s="502">
        <f t="shared" si="21"/>
        <v>173.06</v>
      </c>
      <c r="H16" s="498" t="str">
        <f t="shared" si="4"/>
        <v/>
      </c>
      <c r="I16" s="498" t="str">
        <f t="shared" si="5"/>
        <v/>
      </c>
      <c r="J16" s="498">
        <f t="shared" si="6"/>
        <v>173.06</v>
      </c>
      <c r="K16" s="498" t="str">
        <f t="shared" si="7"/>
        <v/>
      </c>
      <c r="L16" s="501">
        <f t="shared" si="8"/>
        <v>173.06</v>
      </c>
      <c r="M16" s="500">
        <f t="shared" si="9"/>
        <v>49.913600000000002</v>
      </c>
      <c r="N16" s="498" t="str">
        <f t="shared" si="10"/>
        <v/>
      </c>
      <c r="O16" s="498" t="str">
        <f t="shared" si="11"/>
        <v/>
      </c>
      <c r="P16" s="498">
        <f t="shared" si="12"/>
        <v>49.913600000000002</v>
      </c>
      <c r="Q16" s="498" t="str">
        <f t="shared" si="13"/>
        <v/>
      </c>
      <c r="R16" s="499">
        <f t="shared" si="14"/>
        <v>49.913600000000002</v>
      </c>
      <c r="S16" s="503">
        <f t="shared" si="15"/>
        <v>7500</v>
      </c>
      <c r="T16" s="504" t="str">
        <f t="shared" si="16"/>
        <v/>
      </c>
      <c r="U16" s="504">
        <f t="shared" si="17"/>
        <v>7500</v>
      </c>
      <c r="V16" s="504" t="str">
        <f t="shared" si="18"/>
        <v/>
      </c>
      <c r="W16" s="505">
        <f t="shared" si="19"/>
        <v>7500</v>
      </c>
      <c r="X16" s="419"/>
    </row>
    <row r="17" spans="1:24" ht="20.100000000000001" customHeight="1">
      <c r="A17" s="389">
        <v>11</v>
      </c>
      <c r="B17" s="422">
        <f t="shared" si="0"/>
        <v>45118</v>
      </c>
      <c r="C17" s="423" t="str">
        <f t="shared" si="20"/>
        <v>Tuesday</v>
      </c>
      <c r="D17" s="435" t="str">
        <f t="shared" si="1"/>
        <v/>
      </c>
      <c r="E17" s="406" t="str">
        <f t="shared" si="2"/>
        <v/>
      </c>
      <c r="F17" s="406" t="str">
        <f t="shared" si="3"/>
        <v/>
      </c>
      <c r="G17" s="502">
        <f t="shared" si="21"/>
        <v>173.06</v>
      </c>
      <c r="H17" s="498" t="str">
        <f t="shared" si="4"/>
        <v/>
      </c>
      <c r="I17" s="498" t="str">
        <f t="shared" si="5"/>
        <v/>
      </c>
      <c r="J17" s="498">
        <f t="shared" si="6"/>
        <v>173.06</v>
      </c>
      <c r="K17" s="498" t="str">
        <f t="shared" si="7"/>
        <v/>
      </c>
      <c r="L17" s="501">
        <f t="shared" si="8"/>
        <v>173.06</v>
      </c>
      <c r="M17" s="500">
        <f t="shared" si="9"/>
        <v>49.913600000000002</v>
      </c>
      <c r="N17" s="498" t="str">
        <f t="shared" si="10"/>
        <v/>
      </c>
      <c r="O17" s="498" t="str">
        <f t="shared" si="11"/>
        <v/>
      </c>
      <c r="P17" s="498">
        <f t="shared" si="12"/>
        <v>49.913600000000002</v>
      </c>
      <c r="Q17" s="498" t="str">
        <f t="shared" si="13"/>
        <v/>
      </c>
      <c r="R17" s="499">
        <f t="shared" si="14"/>
        <v>49.913600000000002</v>
      </c>
      <c r="S17" s="503">
        <f t="shared" si="15"/>
        <v>7500</v>
      </c>
      <c r="T17" s="504" t="str">
        <f t="shared" si="16"/>
        <v/>
      </c>
      <c r="U17" s="504">
        <f t="shared" si="17"/>
        <v>7500</v>
      </c>
      <c r="V17" s="504" t="str">
        <f t="shared" si="18"/>
        <v/>
      </c>
      <c r="W17" s="505">
        <f t="shared" si="19"/>
        <v>7500</v>
      </c>
      <c r="X17" s="419"/>
    </row>
    <row r="18" spans="1:24" ht="20.100000000000001" customHeight="1">
      <c r="A18" s="389">
        <v>12</v>
      </c>
      <c r="B18" s="422">
        <f t="shared" si="0"/>
        <v>45119</v>
      </c>
      <c r="C18" s="423" t="str">
        <f t="shared" si="20"/>
        <v>Wednesday</v>
      </c>
      <c r="D18" s="435" t="str">
        <f t="shared" si="1"/>
        <v/>
      </c>
      <c r="E18" s="406" t="str">
        <f t="shared" si="2"/>
        <v/>
      </c>
      <c r="F18" s="406" t="str">
        <f t="shared" si="3"/>
        <v/>
      </c>
      <c r="G18" s="502">
        <f t="shared" si="21"/>
        <v>173.06</v>
      </c>
      <c r="H18" s="498" t="str">
        <f t="shared" si="4"/>
        <v/>
      </c>
      <c r="I18" s="498" t="str">
        <f t="shared" si="5"/>
        <v/>
      </c>
      <c r="J18" s="498">
        <f t="shared" si="6"/>
        <v>173.06</v>
      </c>
      <c r="K18" s="498" t="str">
        <f t="shared" si="7"/>
        <v/>
      </c>
      <c r="L18" s="501">
        <f t="shared" si="8"/>
        <v>173.06</v>
      </c>
      <c r="M18" s="500">
        <f t="shared" si="9"/>
        <v>49.913600000000002</v>
      </c>
      <c r="N18" s="498" t="str">
        <f t="shared" si="10"/>
        <v/>
      </c>
      <c r="O18" s="498" t="str">
        <f t="shared" si="11"/>
        <v/>
      </c>
      <c r="P18" s="498">
        <f t="shared" si="12"/>
        <v>49.913600000000002</v>
      </c>
      <c r="Q18" s="498" t="str">
        <f t="shared" si="13"/>
        <v/>
      </c>
      <c r="R18" s="499">
        <f t="shared" si="14"/>
        <v>49.913600000000002</v>
      </c>
      <c r="S18" s="503">
        <f t="shared" si="15"/>
        <v>7500</v>
      </c>
      <c r="T18" s="504" t="str">
        <f t="shared" si="16"/>
        <v/>
      </c>
      <c r="U18" s="504">
        <f t="shared" si="17"/>
        <v>7500</v>
      </c>
      <c r="V18" s="504" t="str">
        <f t="shared" si="18"/>
        <v/>
      </c>
      <c r="W18" s="505">
        <f t="shared" si="19"/>
        <v>7500</v>
      </c>
      <c r="X18" s="419"/>
    </row>
    <row r="19" spans="1:24" ht="20.100000000000001" customHeight="1">
      <c r="A19" s="389">
        <v>13</v>
      </c>
      <c r="B19" s="422">
        <f t="shared" si="0"/>
        <v>45120</v>
      </c>
      <c r="C19" s="423" t="str">
        <f t="shared" si="20"/>
        <v>Thursday</v>
      </c>
      <c r="D19" s="435" t="str">
        <f t="shared" si="1"/>
        <v/>
      </c>
      <c r="E19" s="406" t="str">
        <f t="shared" si="2"/>
        <v/>
      </c>
      <c r="F19" s="406" t="str">
        <f t="shared" si="3"/>
        <v/>
      </c>
      <c r="G19" s="502">
        <f t="shared" si="21"/>
        <v>173.06</v>
      </c>
      <c r="H19" s="498" t="str">
        <f t="shared" si="4"/>
        <v/>
      </c>
      <c r="I19" s="498" t="str">
        <f t="shared" si="5"/>
        <v/>
      </c>
      <c r="J19" s="498">
        <f t="shared" si="6"/>
        <v>173.06</v>
      </c>
      <c r="K19" s="498" t="str">
        <f t="shared" si="7"/>
        <v/>
      </c>
      <c r="L19" s="501">
        <f t="shared" si="8"/>
        <v>173.06</v>
      </c>
      <c r="M19" s="500">
        <f t="shared" si="9"/>
        <v>49.913600000000002</v>
      </c>
      <c r="N19" s="498" t="str">
        <f t="shared" si="10"/>
        <v/>
      </c>
      <c r="O19" s="498" t="str">
        <f t="shared" si="11"/>
        <v/>
      </c>
      <c r="P19" s="498">
        <f t="shared" si="12"/>
        <v>49.913600000000002</v>
      </c>
      <c r="Q19" s="498" t="str">
        <f t="shared" si="13"/>
        <v/>
      </c>
      <c r="R19" s="499">
        <f t="shared" si="14"/>
        <v>49.913600000000002</v>
      </c>
      <c r="S19" s="503">
        <f t="shared" si="15"/>
        <v>7500</v>
      </c>
      <c r="T19" s="504" t="str">
        <f t="shared" si="16"/>
        <v/>
      </c>
      <c r="U19" s="504">
        <f t="shared" si="17"/>
        <v>7500</v>
      </c>
      <c r="V19" s="504" t="str">
        <f t="shared" si="18"/>
        <v/>
      </c>
      <c r="W19" s="505">
        <f t="shared" si="19"/>
        <v>7500</v>
      </c>
      <c r="X19" s="419"/>
    </row>
    <row r="20" spans="1:24" ht="20.100000000000001" customHeight="1">
      <c r="A20" s="389">
        <v>14</v>
      </c>
      <c r="B20" s="422">
        <f t="shared" si="0"/>
        <v>45121</v>
      </c>
      <c r="C20" s="423" t="str">
        <f t="shared" si="20"/>
        <v>Friday</v>
      </c>
      <c r="D20" s="435" t="str">
        <f t="shared" si="1"/>
        <v/>
      </c>
      <c r="E20" s="406" t="str">
        <f t="shared" si="2"/>
        <v/>
      </c>
      <c r="F20" s="406" t="str">
        <f t="shared" si="3"/>
        <v/>
      </c>
      <c r="G20" s="502">
        <f t="shared" si="21"/>
        <v>173.06</v>
      </c>
      <c r="H20" s="498" t="str">
        <f t="shared" si="4"/>
        <v/>
      </c>
      <c r="I20" s="498" t="str">
        <f t="shared" si="5"/>
        <v/>
      </c>
      <c r="J20" s="498">
        <f t="shared" si="6"/>
        <v>173.06</v>
      </c>
      <c r="K20" s="498" t="str">
        <f t="shared" si="7"/>
        <v/>
      </c>
      <c r="L20" s="501">
        <f t="shared" si="8"/>
        <v>173.06</v>
      </c>
      <c r="M20" s="500">
        <f t="shared" si="9"/>
        <v>49.913600000000002</v>
      </c>
      <c r="N20" s="498" t="str">
        <f t="shared" si="10"/>
        <v/>
      </c>
      <c r="O20" s="498" t="str">
        <f t="shared" si="11"/>
        <v/>
      </c>
      <c r="P20" s="498">
        <f t="shared" si="12"/>
        <v>49.913600000000002</v>
      </c>
      <c r="Q20" s="498" t="str">
        <f t="shared" si="13"/>
        <v/>
      </c>
      <c r="R20" s="499">
        <f t="shared" si="14"/>
        <v>49.913600000000002</v>
      </c>
      <c r="S20" s="503">
        <f t="shared" si="15"/>
        <v>7500</v>
      </c>
      <c r="T20" s="504" t="str">
        <f t="shared" si="16"/>
        <v/>
      </c>
      <c r="U20" s="504">
        <f t="shared" si="17"/>
        <v>7500</v>
      </c>
      <c r="V20" s="504" t="str">
        <f t="shared" si="18"/>
        <v/>
      </c>
      <c r="W20" s="505">
        <f t="shared" si="19"/>
        <v>7500</v>
      </c>
      <c r="X20" s="419"/>
    </row>
    <row r="21" spans="1:24" ht="20.100000000000001" customHeight="1">
      <c r="A21" s="389">
        <v>15</v>
      </c>
      <c r="B21" s="422">
        <f t="shared" si="0"/>
        <v>45122</v>
      </c>
      <c r="C21" s="423" t="str">
        <f t="shared" si="20"/>
        <v>Saturday</v>
      </c>
      <c r="D21" s="435" t="str">
        <f t="shared" si="1"/>
        <v/>
      </c>
      <c r="E21" s="406" t="str">
        <f t="shared" si="2"/>
        <v/>
      </c>
      <c r="F21" s="406" t="str">
        <f t="shared" si="3"/>
        <v/>
      </c>
      <c r="G21" s="502">
        <f t="shared" si="21"/>
        <v>173.06</v>
      </c>
      <c r="H21" s="498" t="str">
        <f t="shared" si="4"/>
        <v/>
      </c>
      <c r="I21" s="498" t="str">
        <f t="shared" si="5"/>
        <v/>
      </c>
      <c r="J21" s="498">
        <f t="shared" si="6"/>
        <v>173.06</v>
      </c>
      <c r="K21" s="498" t="str">
        <f t="shared" si="7"/>
        <v/>
      </c>
      <c r="L21" s="501">
        <f t="shared" si="8"/>
        <v>173.06</v>
      </c>
      <c r="M21" s="500">
        <f t="shared" si="9"/>
        <v>49.913600000000002</v>
      </c>
      <c r="N21" s="498" t="str">
        <f t="shared" si="10"/>
        <v/>
      </c>
      <c r="O21" s="498" t="str">
        <f t="shared" si="11"/>
        <v/>
      </c>
      <c r="P21" s="498">
        <f t="shared" si="12"/>
        <v>49.913600000000002</v>
      </c>
      <c r="Q21" s="498" t="str">
        <f t="shared" si="13"/>
        <v/>
      </c>
      <c r="R21" s="499">
        <f t="shared" si="14"/>
        <v>49.913600000000002</v>
      </c>
      <c r="S21" s="503">
        <f t="shared" si="15"/>
        <v>7500</v>
      </c>
      <c r="T21" s="504" t="str">
        <f t="shared" si="16"/>
        <v/>
      </c>
      <c r="U21" s="504">
        <f t="shared" si="17"/>
        <v>7500</v>
      </c>
      <c r="V21" s="504" t="str">
        <f t="shared" si="18"/>
        <v/>
      </c>
      <c r="W21" s="505">
        <f t="shared" si="19"/>
        <v>7500</v>
      </c>
      <c r="X21" s="419"/>
    </row>
    <row r="22" spans="1:24" ht="20.100000000000001" customHeight="1">
      <c r="A22" s="389">
        <v>16</v>
      </c>
      <c r="B22" s="422">
        <f t="shared" si="0"/>
        <v>45123</v>
      </c>
      <c r="C22" s="423" t="str">
        <f t="shared" si="20"/>
        <v>Sunday</v>
      </c>
      <c r="D22" s="435" t="str">
        <f t="shared" si="1"/>
        <v/>
      </c>
      <c r="E22" s="406" t="str">
        <f t="shared" si="2"/>
        <v/>
      </c>
      <c r="F22" s="406" t="str">
        <f t="shared" si="3"/>
        <v/>
      </c>
      <c r="G22" s="502">
        <f t="shared" si="21"/>
        <v>173.06</v>
      </c>
      <c r="H22" s="498" t="str">
        <f t="shared" si="4"/>
        <v/>
      </c>
      <c r="I22" s="498" t="str">
        <f t="shared" si="5"/>
        <v/>
      </c>
      <c r="J22" s="498">
        <f t="shared" si="6"/>
        <v>173.06</v>
      </c>
      <c r="K22" s="498" t="str">
        <f t="shared" si="7"/>
        <v/>
      </c>
      <c r="L22" s="501">
        <f t="shared" si="8"/>
        <v>173.06</v>
      </c>
      <c r="M22" s="500">
        <f t="shared" si="9"/>
        <v>49.913600000000002</v>
      </c>
      <c r="N22" s="498" t="str">
        <f t="shared" si="10"/>
        <v/>
      </c>
      <c r="O22" s="498" t="str">
        <f t="shared" si="11"/>
        <v/>
      </c>
      <c r="P22" s="498">
        <f t="shared" si="12"/>
        <v>49.913600000000002</v>
      </c>
      <c r="Q22" s="498" t="str">
        <f t="shared" si="13"/>
        <v/>
      </c>
      <c r="R22" s="499">
        <f t="shared" si="14"/>
        <v>49.913600000000002</v>
      </c>
      <c r="S22" s="503">
        <f t="shared" si="15"/>
        <v>7500</v>
      </c>
      <c r="T22" s="504" t="str">
        <f t="shared" si="16"/>
        <v/>
      </c>
      <c r="U22" s="504">
        <f t="shared" si="17"/>
        <v>7500</v>
      </c>
      <c r="V22" s="504" t="str">
        <f t="shared" si="18"/>
        <v/>
      </c>
      <c r="W22" s="505">
        <f t="shared" si="19"/>
        <v>7500</v>
      </c>
      <c r="X22" s="419"/>
    </row>
    <row r="23" spans="1:24" ht="20.100000000000001" customHeight="1">
      <c r="A23" s="389">
        <v>17</v>
      </c>
      <c r="B23" s="422">
        <f t="shared" si="0"/>
        <v>45124</v>
      </c>
      <c r="C23" s="423" t="str">
        <f t="shared" si="20"/>
        <v>Monday</v>
      </c>
      <c r="D23" s="435" t="str">
        <f t="shared" si="1"/>
        <v/>
      </c>
      <c r="E23" s="406" t="str">
        <f t="shared" si="2"/>
        <v/>
      </c>
      <c r="F23" s="406" t="str">
        <f t="shared" si="3"/>
        <v/>
      </c>
      <c r="G23" s="502">
        <f t="shared" si="21"/>
        <v>173.06</v>
      </c>
      <c r="H23" s="498" t="str">
        <f t="shared" si="4"/>
        <v/>
      </c>
      <c r="I23" s="498" t="str">
        <f t="shared" si="5"/>
        <v/>
      </c>
      <c r="J23" s="498">
        <f t="shared" si="6"/>
        <v>173.06</v>
      </c>
      <c r="K23" s="498" t="str">
        <f t="shared" si="7"/>
        <v/>
      </c>
      <c r="L23" s="501">
        <f t="shared" si="8"/>
        <v>173.06</v>
      </c>
      <c r="M23" s="500">
        <f t="shared" si="9"/>
        <v>49.913600000000002</v>
      </c>
      <c r="N23" s="498" t="str">
        <f t="shared" si="10"/>
        <v/>
      </c>
      <c r="O23" s="498" t="str">
        <f t="shared" si="11"/>
        <v/>
      </c>
      <c r="P23" s="498">
        <f t="shared" si="12"/>
        <v>49.913600000000002</v>
      </c>
      <c r="Q23" s="498" t="str">
        <f t="shared" si="13"/>
        <v/>
      </c>
      <c r="R23" s="499">
        <f t="shared" si="14"/>
        <v>49.913600000000002</v>
      </c>
      <c r="S23" s="503">
        <f t="shared" si="15"/>
        <v>7500</v>
      </c>
      <c r="T23" s="504" t="str">
        <f t="shared" si="16"/>
        <v/>
      </c>
      <c r="U23" s="504">
        <f t="shared" si="17"/>
        <v>7500</v>
      </c>
      <c r="V23" s="504" t="str">
        <f t="shared" si="18"/>
        <v/>
      </c>
      <c r="W23" s="505">
        <f t="shared" si="19"/>
        <v>7500</v>
      </c>
      <c r="X23" s="419"/>
    </row>
    <row r="24" spans="1:24" ht="20.100000000000001" customHeight="1">
      <c r="A24" s="389">
        <v>18</v>
      </c>
      <c r="B24" s="422">
        <f t="shared" si="0"/>
        <v>45125</v>
      </c>
      <c r="C24" s="423" t="str">
        <f t="shared" si="20"/>
        <v>Tuesday</v>
      </c>
      <c r="D24" s="435" t="str">
        <f t="shared" si="1"/>
        <v/>
      </c>
      <c r="E24" s="406" t="str">
        <f t="shared" si="2"/>
        <v/>
      </c>
      <c r="F24" s="406" t="str">
        <f t="shared" si="3"/>
        <v/>
      </c>
      <c r="G24" s="502">
        <f t="shared" si="21"/>
        <v>173.06</v>
      </c>
      <c r="H24" s="498" t="str">
        <f t="shared" si="4"/>
        <v/>
      </c>
      <c r="I24" s="498" t="str">
        <f t="shared" si="5"/>
        <v/>
      </c>
      <c r="J24" s="498">
        <f t="shared" si="6"/>
        <v>173.06</v>
      </c>
      <c r="K24" s="498" t="str">
        <f t="shared" si="7"/>
        <v/>
      </c>
      <c r="L24" s="501">
        <f t="shared" si="8"/>
        <v>173.06</v>
      </c>
      <c r="M24" s="500">
        <f t="shared" si="9"/>
        <v>49.913600000000002</v>
      </c>
      <c r="N24" s="498" t="str">
        <f t="shared" si="10"/>
        <v/>
      </c>
      <c r="O24" s="498" t="str">
        <f t="shared" si="11"/>
        <v/>
      </c>
      <c r="P24" s="498">
        <f t="shared" si="12"/>
        <v>49.913600000000002</v>
      </c>
      <c r="Q24" s="498" t="str">
        <f t="shared" si="13"/>
        <v/>
      </c>
      <c r="R24" s="499">
        <f t="shared" si="14"/>
        <v>49.913600000000002</v>
      </c>
      <c r="S24" s="503">
        <f t="shared" si="15"/>
        <v>7500</v>
      </c>
      <c r="T24" s="504" t="str">
        <f t="shared" si="16"/>
        <v/>
      </c>
      <c r="U24" s="504">
        <f t="shared" si="17"/>
        <v>7500</v>
      </c>
      <c r="V24" s="504" t="str">
        <f t="shared" si="18"/>
        <v/>
      </c>
      <c r="W24" s="505">
        <f t="shared" si="19"/>
        <v>7500</v>
      </c>
      <c r="X24" s="419"/>
    </row>
    <row r="25" spans="1:24" ht="20.100000000000001" customHeight="1">
      <c r="A25" s="389">
        <v>19</v>
      </c>
      <c r="B25" s="422">
        <f t="shared" si="0"/>
        <v>45126</v>
      </c>
      <c r="C25" s="423" t="str">
        <f t="shared" si="20"/>
        <v>Wednesday</v>
      </c>
      <c r="D25" s="435" t="str">
        <f t="shared" si="1"/>
        <v/>
      </c>
      <c r="E25" s="406" t="str">
        <f t="shared" si="2"/>
        <v/>
      </c>
      <c r="F25" s="406" t="str">
        <f t="shared" si="3"/>
        <v/>
      </c>
      <c r="G25" s="502">
        <f t="shared" si="21"/>
        <v>173.06</v>
      </c>
      <c r="H25" s="498" t="str">
        <f t="shared" si="4"/>
        <v/>
      </c>
      <c r="I25" s="498" t="str">
        <f t="shared" si="5"/>
        <v/>
      </c>
      <c r="J25" s="498">
        <f t="shared" si="6"/>
        <v>173.06</v>
      </c>
      <c r="K25" s="498" t="str">
        <f t="shared" si="7"/>
        <v/>
      </c>
      <c r="L25" s="501">
        <f t="shared" si="8"/>
        <v>173.06</v>
      </c>
      <c r="M25" s="500">
        <f t="shared" si="9"/>
        <v>49.913600000000002</v>
      </c>
      <c r="N25" s="498" t="str">
        <f t="shared" si="10"/>
        <v/>
      </c>
      <c r="O25" s="498" t="str">
        <f t="shared" si="11"/>
        <v/>
      </c>
      <c r="P25" s="498">
        <f t="shared" si="12"/>
        <v>49.913600000000002</v>
      </c>
      <c r="Q25" s="498" t="str">
        <f t="shared" si="13"/>
        <v/>
      </c>
      <c r="R25" s="499">
        <f t="shared" si="14"/>
        <v>49.913600000000002</v>
      </c>
      <c r="S25" s="503">
        <f t="shared" si="15"/>
        <v>7500</v>
      </c>
      <c r="T25" s="504" t="str">
        <f t="shared" si="16"/>
        <v/>
      </c>
      <c r="U25" s="504">
        <f t="shared" si="17"/>
        <v>7500</v>
      </c>
      <c r="V25" s="504" t="str">
        <f t="shared" si="18"/>
        <v/>
      </c>
      <c r="W25" s="505">
        <f t="shared" si="19"/>
        <v>7500</v>
      </c>
      <c r="X25" s="419"/>
    </row>
    <row r="26" spans="1:24" ht="20.100000000000001" customHeight="1">
      <c r="A26" s="389">
        <v>20</v>
      </c>
      <c r="B26" s="422">
        <f t="shared" si="0"/>
        <v>45127</v>
      </c>
      <c r="C26" s="423" t="str">
        <f t="shared" si="20"/>
        <v>Thursday</v>
      </c>
      <c r="D26" s="435" t="str">
        <f t="shared" si="1"/>
        <v/>
      </c>
      <c r="E26" s="406" t="str">
        <f t="shared" si="2"/>
        <v/>
      </c>
      <c r="F26" s="406" t="str">
        <f t="shared" si="3"/>
        <v/>
      </c>
      <c r="G26" s="502">
        <f t="shared" si="21"/>
        <v>173.06</v>
      </c>
      <c r="H26" s="498" t="str">
        <f t="shared" si="4"/>
        <v/>
      </c>
      <c r="I26" s="498" t="str">
        <f t="shared" si="5"/>
        <v/>
      </c>
      <c r="J26" s="498">
        <f t="shared" si="6"/>
        <v>173.06</v>
      </c>
      <c r="K26" s="498" t="str">
        <f t="shared" si="7"/>
        <v/>
      </c>
      <c r="L26" s="501">
        <f t="shared" si="8"/>
        <v>173.06</v>
      </c>
      <c r="M26" s="500">
        <f t="shared" si="9"/>
        <v>49.913600000000002</v>
      </c>
      <c r="N26" s="498" t="str">
        <f t="shared" si="10"/>
        <v/>
      </c>
      <c r="O26" s="498" t="str">
        <f t="shared" si="11"/>
        <v/>
      </c>
      <c r="P26" s="498">
        <f t="shared" si="12"/>
        <v>49.913600000000002</v>
      </c>
      <c r="Q26" s="498" t="str">
        <f t="shared" si="13"/>
        <v/>
      </c>
      <c r="R26" s="499">
        <f t="shared" si="14"/>
        <v>49.913600000000002</v>
      </c>
      <c r="S26" s="503">
        <f t="shared" si="15"/>
        <v>7500</v>
      </c>
      <c r="T26" s="504" t="str">
        <f t="shared" si="16"/>
        <v/>
      </c>
      <c r="U26" s="504">
        <f t="shared" si="17"/>
        <v>7500</v>
      </c>
      <c r="V26" s="504" t="str">
        <f t="shared" si="18"/>
        <v/>
      </c>
      <c r="W26" s="505">
        <f t="shared" si="19"/>
        <v>7500</v>
      </c>
      <c r="X26" s="419"/>
    </row>
    <row r="27" spans="1:24" ht="20.100000000000001" customHeight="1">
      <c r="A27" s="389">
        <v>21</v>
      </c>
      <c r="B27" s="422">
        <f t="shared" si="0"/>
        <v>45128</v>
      </c>
      <c r="C27" s="423" t="str">
        <f t="shared" si="20"/>
        <v>Friday</v>
      </c>
      <c r="D27" s="435" t="str">
        <f t="shared" si="1"/>
        <v/>
      </c>
      <c r="E27" s="406" t="str">
        <f t="shared" si="2"/>
        <v/>
      </c>
      <c r="F27" s="406" t="str">
        <f t="shared" si="3"/>
        <v/>
      </c>
      <c r="G27" s="502">
        <f t="shared" si="21"/>
        <v>173.06</v>
      </c>
      <c r="H27" s="498" t="str">
        <f t="shared" si="4"/>
        <v/>
      </c>
      <c r="I27" s="498" t="str">
        <f t="shared" si="5"/>
        <v/>
      </c>
      <c r="J27" s="498">
        <f t="shared" si="6"/>
        <v>173.06</v>
      </c>
      <c r="K27" s="498" t="str">
        <f t="shared" si="7"/>
        <v/>
      </c>
      <c r="L27" s="501">
        <f t="shared" si="8"/>
        <v>173.06</v>
      </c>
      <c r="M27" s="500">
        <f t="shared" si="9"/>
        <v>49.913600000000002</v>
      </c>
      <c r="N27" s="498" t="str">
        <f t="shared" si="10"/>
        <v/>
      </c>
      <c r="O27" s="498" t="str">
        <f t="shared" si="11"/>
        <v/>
      </c>
      <c r="P27" s="498">
        <f t="shared" si="12"/>
        <v>49.913600000000002</v>
      </c>
      <c r="Q27" s="498" t="str">
        <f t="shared" si="13"/>
        <v/>
      </c>
      <c r="R27" s="499">
        <f t="shared" si="14"/>
        <v>49.913600000000002</v>
      </c>
      <c r="S27" s="503">
        <f t="shared" si="15"/>
        <v>7500</v>
      </c>
      <c r="T27" s="504" t="str">
        <f t="shared" si="16"/>
        <v/>
      </c>
      <c r="U27" s="504">
        <f t="shared" si="17"/>
        <v>7500</v>
      </c>
      <c r="V27" s="504" t="str">
        <f t="shared" si="18"/>
        <v/>
      </c>
      <c r="W27" s="505">
        <f t="shared" si="19"/>
        <v>7500</v>
      </c>
      <c r="X27" s="419"/>
    </row>
    <row r="28" spans="1:24" ht="20.100000000000001" customHeight="1">
      <c r="A28" s="389">
        <v>22</v>
      </c>
      <c r="B28" s="422">
        <f t="shared" si="0"/>
        <v>45129</v>
      </c>
      <c r="C28" s="423" t="str">
        <f t="shared" si="20"/>
        <v>Saturday</v>
      </c>
      <c r="D28" s="435" t="str">
        <f t="shared" si="1"/>
        <v/>
      </c>
      <c r="E28" s="406" t="str">
        <f t="shared" si="2"/>
        <v/>
      </c>
      <c r="F28" s="406" t="str">
        <f t="shared" si="3"/>
        <v/>
      </c>
      <c r="G28" s="502">
        <f t="shared" si="21"/>
        <v>173.06</v>
      </c>
      <c r="H28" s="498" t="str">
        <f t="shared" si="4"/>
        <v/>
      </c>
      <c r="I28" s="498" t="str">
        <f t="shared" si="5"/>
        <v/>
      </c>
      <c r="J28" s="498">
        <f t="shared" si="6"/>
        <v>173.06</v>
      </c>
      <c r="K28" s="498" t="str">
        <f t="shared" si="7"/>
        <v/>
      </c>
      <c r="L28" s="501">
        <f t="shared" si="8"/>
        <v>173.06</v>
      </c>
      <c r="M28" s="500">
        <f t="shared" si="9"/>
        <v>49.913600000000002</v>
      </c>
      <c r="N28" s="498" t="str">
        <f t="shared" si="10"/>
        <v/>
      </c>
      <c r="O28" s="498" t="str">
        <f t="shared" si="11"/>
        <v/>
      </c>
      <c r="P28" s="498">
        <f t="shared" si="12"/>
        <v>49.913600000000002</v>
      </c>
      <c r="Q28" s="498" t="str">
        <f t="shared" si="13"/>
        <v/>
      </c>
      <c r="R28" s="499">
        <f t="shared" si="14"/>
        <v>49.913600000000002</v>
      </c>
      <c r="S28" s="503">
        <f t="shared" si="15"/>
        <v>7500</v>
      </c>
      <c r="T28" s="504" t="str">
        <f t="shared" si="16"/>
        <v/>
      </c>
      <c r="U28" s="504">
        <f t="shared" si="17"/>
        <v>7500</v>
      </c>
      <c r="V28" s="504" t="str">
        <f t="shared" si="18"/>
        <v/>
      </c>
      <c r="W28" s="505">
        <f t="shared" si="19"/>
        <v>7500</v>
      </c>
      <c r="X28" s="419"/>
    </row>
    <row r="29" spans="1:24" ht="20.100000000000001" customHeight="1">
      <c r="A29" s="389">
        <v>23</v>
      </c>
      <c r="B29" s="422">
        <f t="shared" si="0"/>
        <v>45130</v>
      </c>
      <c r="C29" s="423" t="str">
        <f t="shared" si="20"/>
        <v>Sunday</v>
      </c>
      <c r="D29" s="435" t="str">
        <f t="shared" si="1"/>
        <v/>
      </c>
      <c r="E29" s="406" t="str">
        <f t="shared" si="2"/>
        <v/>
      </c>
      <c r="F29" s="406" t="str">
        <f t="shared" si="3"/>
        <v/>
      </c>
      <c r="G29" s="502">
        <f t="shared" si="21"/>
        <v>173.06</v>
      </c>
      <c r="H29" s="498" t="str">
        <f t="shared" si="4"/>
        <v/>
      </c>
      <c r="I29" s="498" t="str">
        <f t="shared" si="5"/>
        <v/>
      </c>
      <c r="J29" s="498">
        <f t="shared" si="6"/>
        <v>173.06</v>
      </c>
      <c r="K29" s="498" t="str">
        <f t="shared" si="7"/>
        <v/>
      </c>
      <c r="L29" s="501">
        <f t="shared" si="8"/>
        <v>173.06</v>
      </c>
      <c r="M29" s="500">
        <f t="shared" si="9"/>
        <v>49.913600000000002</v>
      </c>
      <c r="N29" s="498" t="str">
        <f t="shared" si="10"/>
        <v/>
      </c>
      <c r="O29" s="498" t="str">
        <f t="shared" si="11"/>
        <v/>
      </c>
      <c r="P29" s="498">
        <f t="shared" si="12"/>
        <v>49.913600000000002</v>
      </c>
      <c r="Q29" s="498" t="str">
        <f t="shared" si="13"/>
        <v/>
      </c>
      <c r="R29" s="499">
        <f t="shared" si="14"/>
        <v>49.913600000000002</v>
      </c>
      <c r="S29" s="503">
        <f t="shared" si="15"/>
        <v>7500</v>
      </c>
      <c r="T29" s="504" t="str">
        <f t="shared" si="16"/>
        <v/>
      </c>
      <c r="U29" s="504">
        <f t="shared" si="17"/>
        <v>7500</v>
      </c>
      <c r="V29" s="504" t="str">
        <f t="shared" si="18"/>
        <v/>
      </c>
      <c r="W29" s="505">
        <f t="shared" si="19"/>
        <v>7500</v>
      </c>
      <c r="X29" s="419"/>
    </row>
    <row r="30" spans="1:24" ht="20.100000000000001" customHeight="1">
      <c r="A30" s="389">
        <v>24</v>
      </c>
      <c r="B30" s="422">
        <f t="shared" si="0"/>
        <v>45131</v>
      </c>
      <c r="C30" s="423" t="str">
        <f t="shared" si="20"/>
        <v>Monday</v>
      </c>
      <c r="D30" s="435" t="str">
        <f t="shared" si="1"/>
        <v/>
      </c>
      <c r="E30" s="406" t="str">
        <f t="shared" si="2"/>
        <v/>
      </c>
      <c r="F30" s="406" t="str">
        <f t="shared" si="3"/>
        <v/>
      </c>
      <c r="G30" s="502">
        <f t="shared" si="21"/>
        <v>173.06</v>
      </c>
      <c r="H30" s="498" t="str">
        <f t="shared" si="4"/>
        <v/>
      </c>
      <c r="I30" s="498" t="str">
        <f t="shared" si="5"/>
        <v/>
      </c>
      <c r="J30" s="498">
        <f t="shared" si="6"/>
        <v>173.06</v>
      </c>
      <c r="K30" s="498" t="str">
        <f t="shared" si="7"/>
        <v/>
      </c>
      <c r="L30" s="501">
        <f t="shared" si="8"/>
        <v>173.06</v>
      </c>
      <c r="M30" s="500">
        <f t="shared" si="9"/>
        <v>49.913600000000002</v>
      </c>
      <c r="N30" s="498" t="str">
        <f t="shared" si="10"/>
        <v/>
      </c>
      <c r="O30" s="498" t="str">
        <f t="shared" si="11"/>
        <v/>
      </c>
      <c r="P30" s="498">
        <f t="shared" si="12"/>
        <v>49.913600000000002</v>
      </c>
      <c r="Q30" s="498" t="str">
        <f t="shared" si="13"/>
        <v/>
      </c>
      <c r="R30" s="499">
        <f t="shared" si="14"/>
        <v>49.913600000000002</v>
      </c>
      <c r="S30" s="503">
        <f t="shared" si="15"/>
        <v>7500</v>
      </c>
      <c r="T30" s="504" t="str">
        <f t="shared" si="16"/>
        <v/>
      </c>
      <c r="U30" s="504">
        <f t="shared" si="17"/>
        <v>7500</v>
      </c>
      <c r="V30" s="504" t="str">
        <f t="shared" si="18"/>
        <v/>
      </c>
      <c r="W30" s="505">
        <f t="shared" si="19"/>
        <v>7500</v>
      </c>
      <c r="X30" s="419"/>
    </row>
    <row r="31" spans="1:24" ht="20.100000000000001" customHeight="1">
      <c r="A31" s="389">
        <v>25</v>
      </c>
      <c r="B31" s="422">
        <f t="shared" si="0"/>
        <v>45132</v>
      </c>
      <c r="C31" s="423" t="str">
        <f t="shared" si="20"/>
        <v>Tuesday</v>
      </c>
      <c r="D31" s="435" t="str">
        <f t="shared" si="1"/>
        <v/>
      </c>
      <c r="E31" s="406" t="str">
        <f t="shared" si="2"/>
        <v/>
      </c>
      <c r="F31" s="406" t="str">
        <f t="shared" si="3"/>
        <v/>
      </c>
      <c r="G31" s="502">
        <f t="shared" si="21"/>
        <v>173.06</v>
      </c>
      <c r="H31" s="498" t="str">
        <f t="shared" si="4"/>
        <v/>
      </c>
      <c r="I31" s="498" t="str">
        <f t="shared" si="5"/>
        <v/>
      </c>
      <c r="J31" s="498">
        <f t="shared" si="6"/>
        <v>173.06</v>
      </c>
      <c r="K31" s="498" t="str">
        <f t="shared" si="7"/>
        <v/>
      </c>
      <c r="L31" s="501">
        <f t="shared" si="8"/>
        <v>173.06</v>
      </c>
      <c r="M31" s="500">
        <f t="shared" si="9"/>
        <v>49.913600000000002</v>
      </c>
      <c r="N31" s="498" t="str">
        <f t="shared" si="10"/>
        <v/>
      </c>
      <c r="O31" s="498" t="str">
        <f t="shared" si="11"/>
        <v/>
      </c>
      <c r="P31" s="498">
        <f t="shared" si="12"/>
        <v>49.913600000000002</v>
      </c>
      <c r="Q31" s="498" t="str">
        <f t="shared" si="13"/>
        <v/>
      </c>
      <c r="R31" s="499">
        <f t="shared" si="14"/>
        <v>49.913600000000002</v>
      </c>
      <c r="S31" s="503">
        <f t="shared" si="15"/>
        <v>7500</v>
      </c>
      <c r="T31" s="504" t="str">
        <f t="shared" si="16"/>
        <v/>
      </c>
      <c r="U31" s="504">
        <f t="shared" si="17"/>
        <v>7500</v>
      </c>
      <c r="V31" s="504" t="str">
        <f t="shared" si="18"/>
        <v/>
      </c>
      <c r="W31" s="505">
        <f t="shared" si="19"/>
        <v>7500</v>
      </c>
      <c r="X31" s="419"/>
    </row>
    <row r="32" spans="1:24" ht="20.100000000000001" customHeight="1">
      <c r="A32" s="389">
        <v>26</v>
      </c>
      <c r="B32" s="422">
        <f t="shared" si="0"/>
        <v>45133</v>
      </c>
      <c r="C32" s="423" t="str">
        <f t="shared" si="20"/>
        <v>Wednesday</v>
      </c>
      <c r="D32" s="435" t="str">
        <f t="shared" si="1"/>
        <v/>
      </c>
      <c r="E32" s="406" t="str">
        <f t="shared" si="2"/>
        <v/>
      </c>
      <c r="F32" s="406" t="str">
        <f t="shared" si="3"/>
        <v/>
      </c>
      <c r="G32" s="502">
        <f t="shared" si="21"/>
        <v>173.06</v>
      </c>
      <c r="H32" s="498" t="str">
        <f t="shared" si="4"/>
        <v/>
      </c>
      <c r="I32" s="498" t="str">
        <f t="shared" si="5"/>
        <v/>
      </c>
      <c r="J32" s="498">
        <f t="shared" si="6"/>
        <v>173.06</v>
      </c>
      <c r="K32" s="498" t="str">
        <f t="shared" si="7"/>
        <v/>
      </c>
      <c r="L32" s="501">
        <f t="shared" si="8"/>
        <v>173.06</v>
      </c>
      <c r="M32" s="500">
        <f t="shared" si="9"/>
        <v>49.913600000000002</v>
      </c>
      <c r="N32" s="498" t="str">
        <f t="shared" si="10"/>
        <v/>
      </c>
      <c r="O32" s="498" t="str">
        <f t="shared" si="11"/>
        <v/>
      </c>
      <c r="P32" s="498">
        <f t="shared" si="12"/>
        <v>49.913600000000002</v>
      </c>
      <c r="Q32" s="498" t="str">
        <f t="shared" si="13"/>
        <v/>
      </c>
      <c r="R32" s="499">
        <f t="shared" si="14"/>
        <v>49.913600000000002</v>
      </c>
      <c r="S32" s="503">
        <f t="shared" si="15"/>
        <v>7500</v>
      </c>
      <c r="T32" s="504" t="str">
        <f t="shared" si="16"/>
        <v/>
      </c>
      <c r="U32" s="504">
        <f t="shared" si="17"/>
        <v>7500</v>
      </c>
      <c r="V32" s="504" t="str">
        <f t="shared" si="18"/>
        <v/>
      </c>
      <c r="W32" s="505">
        <f t="shared" si="19"/>
        <v>7500</v>
      </c>
      <c r="X32" s="419"/>
    </row>
    <row r="33" spans="1:25" ht="20.100000000000001" customHeight="1">
      <c r="A33" s="389">
        <v>27</v>
      </c>
      <c r="B33" s="422">
        <f t="shared" si="0"/>
        <v>45134</v>
      </c>
      <c r="C33" s="423" t="str">
        <f t="shared" si="20"/>
        <v>Thursday</v>
      </c>
      <c r="D33" s="435" t="str">
        <f t="shared" si="1"/>
        <v/>
      </c>
      <c r="E33" s="406" t="str">
        <f t="shared" si="2"/>
        <v/>
      </c>
      <c r="F33" s="406" t="str">
        <f t="shared" si="3"/>
        <v/>
      </c>
      <c r="G33" s="502">
        <f t="shared" si="21"/>
        <v>173.06</v>
      </c>
      <c r="H33" s="498" t="str">
        <f t="shared" si="4"/>
        <v/>
      </c>
      <c r="I33" s="498" t="str">
        <f t="shared" si="5"/>
        <v/>
      </c>
      <c r="J33" s="498">
        <f t="shared" si="6"/>
        <v>173.06</v>
      </c>
      <c r="K33" s="498" t="str">
        <f t="shared" si="7"/>
        <v/>
      </c>
      <c r="L33" s="501">
        <f t="shared" si="8"/>
        <v>173.06</v>
      </c>
      <c r="M33" s="500">
        <f t="shared" si="9"/>
        <v>49.913600000000002</v>
      </c>
      <c r="N33" s="498" t="str">
        <f t="shared" si="10"/>
        <v/>
      </c>
      <c r="O33" s="498" t="str">
        <f t="shared" si="11"/>
        <v/>
      </c>
      <c r="P33" s="498">
        <f t="shared" si="12"/>
        <v>49.913600000000002</v>
      </c>
      <c r="Q33" s="498" t="str">
        <f t="shared" si="13"/>
        <v/>
      </c>
      <c r="R33" s="499">
        <f t="shared" si="14"/>
        <v>49.913600000000002</v>
      </c>
      <c r="S33" s="503">
        <f t="shared" si="15"/>
        <v>7500</v>
      </c>
      <c r="T33" s="504" t="str">
        <f t="shared" si="16"/>
        <v/>
      </c>
      <c r="U33" s="504">
        <f t="shared" si="17"/>
        <v>7500</v>
      </c>
      <c r="V33" s="504" t="str">
        <f t="shared" si="18"/>
        <v/>
      </c>
      <c r="W33" s="505">
        <f t="shared" si="19"/>
        <v>7500</v>
      </c>
      <c r="X33" s="419"/>
    </row>
    <row r="34" spans="1:25" ht="20.100000000000001" customHeight="1">
      <c r="A34" s="389">
        <v>28</v>
      </c>
      <c r="B34" s="422">
        <f t="shared" si="0"/>
        <v>45135</v>
      </c>
      <c r="C34" s="423" t="str">
        <f t="shared" si="20"/>
        <v>Friday</v>
      </c>
      <c r="D34" s="435" t="str">
        <f t="shared" si="1"/>
        <v/>
      </c>
      <c r="E34" s="406" t="str">
        <f t="shared" si="2"/>
        <v/>
      </c>
      <c r="F34" s="406" t="str">
        <f t="shared" si="3"/>
        <v/>
      </c>
      <c r="G34" s="502">
        <f t="shared" si="21"/>
        <v>173.06</v>
      </c>
      <c r="H34" s="498" t="str">
        <f t="shared" si="4"/>
        <v/>
      </c>
      <c r="I34" s="498" t="str">
        <f t="shared" si="5"/>
        <v/>
      </c>
      <c r="J34" s="498">
        <f t="shared" si="6"/>
        <v>173.06</v>
      </c>
      <c r="K34" s="498" t="str">
        <f t="shared" si="7"/>
        <v/>
      </c>
      <c r="L34" s="501">
        <f t="shared" si="8"/>
        <v>173.06</v>
      </c>
      <c r="M34" s="500">
        <f t="shared" si="9"/>
        <v>49.913600000000002</v>
      </c>
      <c r="N34" s="498" t="str">
        <f t="shared" si="10"/>
        <v/>
      </c>
      <c r="O34" s="498" t="str">
        <f t="shared" si="11"/>
        <v/>
      </c>
      <c r="P34" s="498">
        <f t="shared" si="12"/>
        <v>49.913600000000002</v>
      </c>
      <c r="Q34" s="498" t="str">
        <f t="shared" si="13"/>
        <v/>
      </c>
      <c r="R34" s="499">
        <f t="shared" si="14"/>
        <v>49.913600000000002</v>
      </c>
      <c r="S34" s="503">
        <f t="shared" si="15"/>
        <v>7500</v>
      </c>
      <c r="T34" s="504" t="str">
        <f t="shared" si="16"/>
        <v/>
      </c>
      <c r="U34" s="504">
        <f t="shared" si="17"/>
        <v>7500</v>
      </c>
      <c r="V34" s="504" t="str">
        <f t="shared" si="18"/>
        <v/>
      </c>
      <c r="W34" s="505">
        <f t="shared" si="19"/>
        <v>7500</v>
      </c>
      <c r="X34" s="419"/>
    </row>
    <row r="35" spans="1:25" ht="20.100000000000001" customHeight="1">
      <c r="A35" s="389">
        <v>29</v>
      </c>
      <c r="B35" s="422">
        <f t="shared" si="0"/>
        <v>45136</v>
      </c>
      <c r="C35" s="423" t="str">
        <f t="shared" si="20"/>
        <v>Saturday</v>
      </c>
      <c r="D35" s="435" t="str">
        <f t="shared" si="1"/>
        <v/>
      </c>
      <c r="E35" s="406" t="str">
        <f t="shared" si="2"/>
        <v/>
      </c>
      <c r="F35" s="406" t="str">
        <f t="shared" si="3"/>
        <v/>
      </c>
      <c r="G35" s="502">
        <f t="shared" si="21"/>
        <v>173.06</v>
      </c>
      <c r="H35" s="498" t="str">
        <f t="shared" si="4"/>
        <v/>
      </c>
      <c r="I35" s="498" t="str">
        <f t="shared" si="5"/>
        <v/>
      </c>
      <c r="J35" s="498">
        <f t="shared" si="6"/>
        <v>173.06</v>
      </c>
      <c r="K35" s="498" t="str">
        <f t="shared" si="7"/>
        <v/>
      </c>
      <c r="L35" s="501">
        <f t="shared" si="8"/>
        <v>173.06</v>
      </c>
      <c r="M35" s="500">
        <f t="shared" si="9"/>
        <v>49.913600000000002</v>
      </c>
      <c r="N35" s="498" t="str">
        <f t="shared" si="10"/>
        <v/>
      </c>
      <c r="O35" s="498" t="str">
        <f t="shared" si="11"/>
        <v/>
      </c>
      <c r="P35" s="498">
        <f t="shared" si="12"/>
        <v>49.913600000000002</v>
      </c>
      <c r="Q35" s="498" t="str">
        <f t="shared" si="13"/>
        <v/>
      </c>
      <c r="R35" s="499">
        <f t="shared" si="14"/>
        <v>49.913600000000002</v>
      </c>
      <c r="S35" s="503">
        <f t="shared" si="15"/>
        <v>7500</v>
      </c>
      <c r="T35" s="504" t="str">
        <f t="shared" si="16"/>
        <v/>
      </c>
      <c r="U35" s="504">
        <f t="shared" si="17"/>
        <v>7500</v>
      </c>
      <c r="V35" s="504" t="str">
        <f t="shared" si="18"/>
        <v/>
      </c>
      <c r="W35" s="505">
        <f t="shared" si="19"/>
        <v>7500</v>
      </c>
      <c r="X35" s="419"/>
    </row>
    <row r="36" spans="1:25" ht="20.100000000000001" customHeight="1">
      <c r="A36" s="389">
        <v>30</v>
      </c>
      <c r="B36" s="422">
        <f t="shared" si="0"/>
        <v>45137</v>
      </c>
      <c r="C36" s="423" t="str">
        <f t="shared" si="20"/>
        <v>Sunday</v>
      </c>
      <c r="D36" s="435" t="str">
        <f t="shared" si="1"/>
        <v/>
      </c>
      <c r="E36" s="406" t="str">
        <f t="shared" si="2"/>
        <v/>
      </c>
      <c r="F36" s="406" t="str">
        <f t="shared" si="3"/>
        <v/>
      </c>
      <c r="G36" s="502">
        <f t="shared" si="21"/>
        <v>173.06</v>
      </c>
      <c r="H36" s="498" t="str">
        <f t="shared" si="4"/>
        <v/>
      </c>
      <c r="I36" s="498" t="str">
        <f t="shared" si="5"/>
        <v/>
      </c>
      <c r="J36" s="498">
        <f t="shared" si="6"/>
        <v>173.06</v>
      </c>
      <c r="K36" s="498" t="str">
        <f t="shared" si="7"/>
        <v/>
      </c>
      <c r="L36" s="501">
        <f t="shared" si="8"/>
        <v>173.06</v>
      </c>
      <c r="M36" s="500">
        <f t="shared" si="9"/>
        <v>49.913600000000002</v>
      </c>
      <c r="N36" s="498" t="str">
        <f t="shared" si="10"/>
        <v/>
      </c>
      <c r="O36" s="498" t="str">
        <f t="shared" si="11"/>
        <v/>
      </c>
      <c r="P36" s="498">
        <f t="shared" si="12"/>
        <v>49.913600000000002</v>
      </c>
      <c r="Q36" s="498" t="str">
        <f t="shared" si="13"/>
        <v/>
      </c>
      <c r="R36" s="499">
        <f t="shared" si="14"/>
        <v>49.913600000000002</v>
      </c>
      <c r="S36" s="503">
        <f t="shared" si="15"/>
        <v>7500</v>
      </c>
      <c r="T36" s="504" t="str">
        <f t="shared" si="16"/>
        <v/>
      </c>
      <c r="U36" s="504">
        <f t="shared" si="17"/>
        <v>7500</v>
      </c>
      <c r="V36" s="504" t="str">
        <f t="shared" si="18"/>
        <v/>
      </c>
      <c r="W36" s="505">
        <f t="shared" si="19"/>
        <v>7500</v>
      </c>
      <c r="X36" s="419"/>
    </row>
    <row r="37" spans="1:25" ht="20.100000000000001" customHeight="1">
      <c r="A37" s="391">
        <v>31</v>
      </c>
      <c r="B37" s="422">
        <f t="shared" si="0"/>
        <v>45138</v>
      </c>
      <c r="C37" s="423" t="str">
        <f t="shared" si="20"/>
        <v>Monday</v>
      </c>
      <c r="D37" s="435" t="str">
        <f t="shared" si="1"/>
        <v/>
      </c>
      <c r="E37" s="406" t="str">
        <f t="shared" si="2"/>
        <v/>
      </c>
      <c r="F37" s="406" t="str">
        <f t="shared" si="3"/>
        <v/>
      </c>
      <c r="G37" s="502">
        <f t="shared" si="21"/>
        <v>173.06</v>
      </c>
      <c r="H37" s="498" t="str">
        <f t="shared" si="4"/>
        <v/>
      </c>
      <c r="I37" s="498" t="str">
        <f t="shared" si="5"/>
        <v/>
      </c>
      <c r="J37" s="498">
        <f t="shared" si="6"/>
        <v>173.06</v>
      </c>
      <c r="K37" s="498" t="str">
        <f t="shared" si="7"/>
        <v/>
      </c>
      <c r="L37" s="501">
        <f t="shared" si="8"/>
        <v>173.06</v>
      </c>
      <c r="M37" s="500">
        <f t="shared" si="9"/>
        <v>49.913600000000002</v>
      </c>
      <c r="N37" s="498" t="str">
        <f t="shared" si="10"/>
        <v/>
      </c>
      <c r="O37" s="498" t="str">
        <f t="shared" si="11"/>
        <v/>
      </c>
      <c r="P37" s="498">
        <f t="shared" si="12"/>
        <v>49.913600000000002</v>
      </c>
      <c r="Q37" s="498" t="str">
        <f t="shared" si="13"/>
        <v/>
      </c>
      <c r="R37" s="499">
        <f t="shared" si="14"/>
        <v>49.913600000000002</v>
      </c>
      <c r="S37" s="503">
        <f t="shared" si="15"/>
        <v>7500</v>
      </c>
      <c r="T37" s="504" t="str">
        <f t="shared" si="16"/>
        <v/>
      </c>
      <c r="U37" s="504">
        <f t="shared" si="17"/>
        <v>7500</v>
      </c>
      <c r="V37" s="504" t="str">
        <f t="shared" si="18"/>
        <v/>
      </c>
      <c r="W37" s="505">
        <f t="shared" si="19"/>
        <v>7500</v>
      </c>
      <c r="X37" s="419"/>
    </row>
    <row r="38" spans="1:25" ht="24" customHeight="1">
      <c r="A38" s="844" t="s">
        <v>455</v>
      </c>
      <c r="B38" s="844"/>
      <c r="C38" s="844"/>
      <c r="D38" s="488">
        <f>IF($V$3="","",SUM(D7:D37))</f>
        <v>462</v>
      </c>
      <c r="E38" s="488">
        <f t="shared" ref="E38:H38" si="22">IF($V$3="","",SUM(E7:E37))</f>
        <v>448</v>
      </c>
      <c r="F38" s="488">
        <f t="shared" si="22"/>
        <v>910</v>
      </c>
      <c r="G38" s="412"/>
      <c r="H38" s="489">
        <f t="shared" si="22"/>
        <v>100</v>
      </c>
      <c r="I38" s="489">
        <f t="shared" ref="I38" si="23">IF($V$3="","",SUM(I7:I37))</f>
        <v>0</v>
      </c>
      <c r="J38" s="489"/>
      <c r="K38" s="489">
        <f t="shared" ref="K38" si="24">IF($V$3="","",SUM(K7:K37))</f>
        <v>13.649999999999999</v>
      </c>
      <c r="L38" s="416"/>
      <c r="M38" s="412"/>
      <c r="N38" s="489">
        <f t="shared" ref="N38" si="25">IF($V$3="","",SUM(N7:N37))</f>
        <v>40</v>
      </c>
      <c r="O38" s="489">
        <f t="shared" ref="O38" si="26">IF($V$3="","",SUM(O7:O37))</f>
        <v>0</v>
      </c>
      <c r="P38" s="489"/>
      <c r="Q38" s="489">
        <f>IF($V$3="","",SUM(Q7:Q37))</f>
        <v>7.6439999999999992</v>
      </c>
      <c r="R38" s="417"/>
      <c r="S38" s="412"/>
      <c r="T38" s="488">
        <f t="shared" ref="T38" si="27">IF($V$3="","",SUM(T7:T37))</f>
        <v>0</v>
      </c>
      <c r="U38" s="413"/>
      <c r="V38" s="488">
        <f t="shared" ref="V38" si="28">IF($V$3="","",SUM(V7:V37))</f>
        <v>0</v>
      </c>
      <c r="W38" s="417"/>
      <c r="X38" s="419"/>
    </row>
    <row r="41" spans="1:25" s="390" customFormat="1" ht="23.25" customHeight="1">
      <c r="A41" s="1256" t="s">
        <v>453</v>
      </c>
      <c r="B41" s="1257"/>
      <c r="C41" s="1257"/>
      <c r="D41" s="1257"/>
      <c r="E41" s="1257"/>
      <c r="F41" s="1257"/>
      <c r="G41" s="1257"/>
      <c r="H41" s="1257"/>
      <c r="I41" s="1257"/>
      <c r="J41" s="1257"/>
      <c r="K41" s="1257"/>
      <c r="L41" s="1257"/>
      <c r="M41" s="1257"/>
      <c r="N41" s="1257"/>
      <c r="O41" s="1257"/>
      <c r="P41" s="1257"/>
      <c r="Q41" s="1257"/>
      <c r="R41" s="1257"/>
      <c r="S41" s="1257"/>
      <c r="T41" s="1257"/>
      <c r="U41" s="1257"/>
      <c r="V41" s="1257"/>
      <c r="W41" s="1257"/>
      <c r="X41" s="1257"/>
    </row>
    <row r="42" spans="1:25" s="390" customFormat="1" ht="19.5" customHeight="1">
      <c r="A42" s="1258" t="str">
        <f>CONCATENATE("School Name"," :-  ",'Master Data'!D5)</f>
        <v>School Name :-  Mahtma Gandhi Government School (English Medium) Bar, Pali</v>
      </c>
      <c r="B42" s="1247"/>
      <c r="C42" s="1247"/>
      <c r="D42" s="1247"/>
      <c r="E42" s="1247"/>
      <c r="F42" s="1247"/>
      <c r="G42" s="1247"/>
      <c r="H42" s="1247"/>
      <c r="I42" s="1247"/>
      <c r="J42" s="1247"/>
      <c r="K42" s="1247"/>
      <c r="L42" s="1247"/>
      <c r="M42" s="1247"/>
      <c r="N42" s="1247"/>
      <c r="O42" s="1247"/>
      <c r="P42" s="1247"/>
      <c r="Q42" s="1247"/>
      <c r="R42" s="1247"/>
      <c r="S42" s="1247"/>
      <c r="T42" s="1247"/>
      <c r="U42" s="1247"/>
      <c r="V42" s="1247"/>
      <c r="W42" s="1247"/>
      <c r="X42" s="1247"/>
    </row>
    <row r="43" spans="1:25" s="390" customFormat="1" ht="23.25" customHeight="1">
      <c r="A43" s="393"/>
      <c r="B43" s="394"/>
      <c r="C43" s="845" t="s">
        <v>458</v>
      </c>
      <c r="D43" s="845"/>
      <c r="E43" s="845"/>
      <c r="F43" s="845"/>
      <c r="G43" s="845"/>
      <c r="H43" s="845"/>
      <c r="I43" s="845"/>
      <c r="J43" s="845"/>
      <c r="K43" s="845"/>
      <c r="L43" s="845"/>
      <c r="M43" s="845"/>
      <c r="N43" s="845"/>
      <c r="O43" s="845"/>
      <c r="P43" s="845"/>
      <c r="Q43" s="845"/>
      <c r="R43" s="845"/>
      <c r="S43" s="845"/>
      <c r="T43" s="845"/>
      <c r="U43" s="421" t="s">
        <v>19</v>
      </c>
      <c r="V43" s="1259" t="str">
        <f>IF('Milk Distri.'!Q5="","",'Milk Distri.'!Q5)</f>
        <v>July-2023</v>
      </c>
      <c r="W43" s="1259"/>
      <c r="X43" s="1259"/>
      <c r="Y43" s="410"/>
    </row>
    <row r="44" spans="1:25" s="390" customFormat="1" ht="11.25" customHeight="1">
      <c r="A44" s="394"/>
      <c r="B44" s="394"/>
      <c r="C44" s="432"/>
      <c r="D44" s="433"/>
      <c r="E44" s="433"/>
      <c r="F44" s="433"/>
      <c r="G44" s="432"/>
      <c r="H44" s="432"/>
      <c r="I44" s="432"/>
      <c r="J44" s="432"/>
      <c r="K44" s="432"/>
      <c r="L44" s="432"/>
      <c r="M44" s="432"/>
      <c r="N44" s="432"/>
      <c r="O44" s="432"/>
      <c r="P44" s="432"/>
      <c r="Q44" s="432"/>
      <c r="R44" s="432"/>
      <c r="S44" s="432"/>
      <c r="T44" s="432"/>
      <c r="U44" s="421"/>
      <c r="V44" s="420"/>
      <c r="W44" s="420"/>
      <c r="X44" s="420"/>
      <c r="Y44" s="410"/>
    </row>
    <row r="45" spans="1:25" s="390" customFormat="1" ht="25.5" customHeight="1">
      <c r="A45" s="847" t="s">
        <v>449</v>
      </c>
      <c r="B45" s="848" t="s">
        <v>426</v>
      </c>
      <c r="C45" s="848" t="s">
        <v>282</v>
      </c>
      <c r="D45" s="849" t="s">
        <v>428</v>
      </c>
      <c r="E45" s="849"/>
      <c r="F45" s="849"/>
      <c r="G45" s="850" t="s">
        <v>456</v>
      </c>
      <c r="H45" s="850"/>
      <c r="I45" s="850"/>
      <c r="J45" s="850"/>
      <c r="K45" s="850"/>
      <c r="L45" s="850"/>
      <c r="M45" s="850" t="s">
        <v>431</v>
      </c>
      <c r="N45" s="850"/>
      <c r="O45" s="850"/>
      <c r="P45" s="850"/>
      <c r="Q45" s="850"/>
      <c r="R45" s="850"/>
      <c r="S45" s="851" t="s">
        <v>438</v>
      </c>
      <c r="T45" s="852"/>
      <c r="U45" s="852"/>
      <c r="V45" s="852"/>
      <c r="W45" s="853"/>
      <c r="X45" s="1240" t="s">
        <v>432</v>
      </c>
    </row>
    <row r="46" spans="1:25" s="390" customFormat="1" ht="47.25" customHeight="1">
      <c r="A46" s="847"/>
      <c r="B46" s="848"/>
      <c r="C46" s="848"/>
      <c r="D46" s="395" t="s">
        <v>119</v>
      </c>
      <c r="E46" s="396" t="s">
        <v>120</v>
      </c>
      <c r="F46" s="397" t="s">
        <v>417</v>
      </c>
      <c r="G46" s="426" t="s">
        <v>452</v>
      </c>
      <c r="H46" s="426" t="s">
        <v>433</v>
      </c>
      <c r="I46" s="426" t="s">
        <v>434</v>
      </c>
      <c r="J46" s="426" t="s">
        <v>450</v>
      </c>
      <c r="K46" s="426" t="s">
        <v>451</v>
      </c>
      <c r="L46" s="427" t="s">
        <v>435</v>
      </c>
      <c r="M46" s="426" t="s">
        <v>452</v>
      </c>
      <c r="N46" s="426" t="s">
        <v>461</v>
      </c>
      <c r="O46" s="426" t="s">
        <v>434</v>
      </c>
      <c r="P46" s="426" t="s">
        <v>450</v>
      </c>
      <c r="Q46" s="426" t="s">
        <v>451</v>
      </c>
      <c r="R46" s="427" t="s">
        <v>435</v>
      </c>
      <c r="S46" s="428" t="s">
        <v>283</v>
      </c>
      <c r="T46" s="428" t="s">
        <v>440</v>
      </c>
      <c r="U46" s="428" t="s">
        <v>437</v>
      </c>
      <c r="V46" s="428" t="s">
        <v>439</v>
      </c>
      <c r="W46" s="427" t="s">
        <v>380</v>
      </c>
      <c r="X46" s="1240"/>
    </row>
    <row r="47" spans="1:25" s="390" customFormat="1" ht="20.100000000000001" customHeight="1">
      <c r="A47" s="392">
        <v>1</v>
      </c>
      <c r="B47" s="422">
        <f>IFERROR(IF(AND($V$3=""),"",IF(VLOOKUP(A7,milkuc,28,0)=0,"",VLOOKUP(A7,milkuc,28,0))),"")</f>
        <v>45108</v>
      </c>
      <c r="C47" s="423" t="str">
        <f t="shared" ref="C47:C76" si="29">IFERROR(IF(AND($V$3=""),"",IF(VLOOKUP(A7,milkuc,29,0)=0,"",VLOOKUP(A7,milkuc,29,0))),"")</f>
        <v>Saturday</v>
      </c>
      <c r="D47" s="435">
        <f t="shared" ref="D47:D77" si="30">IFERROR(IF(AND($V$3=""),"",IF(VLOOKUP(A7,milkuc,30,0)=0,"",VLOOKUP(A7,milkuc,30,0))),"")</f>
        <v>90</v>
      </c>
      <c r="E47" s="406">
        <f t="shared" ref="E47:E77" si="31">IFERROR(IF(AND($V$3=""),"",IF(VLOOKUP(A7,milkuc,31,0)=0,"",VLOOKUP(A7,milkuc,31,0))),"")</f>
        <v>100</v>
      </c>
      <c r="F47" s="406">
        <f t="shared" ref="F47:F77" si="32">IFERROR(IF(AND($V$3=""),"",IF(VLOOKUP(A7,milkuc,32,0)=0,"",VLOOKUP(A7,milkuc,32,0))),"")</f>
        <v>190</v>
      </c>
      <c r="G47" s="502">
        <f t="shared" ref="G47:G77" si="33">IFERROR(IF(AND($V$3=""),"",IF(VLOOKUP(A7,milkuc,33,0)=0,"",VLOOKUP(A7,milkuc,33,0))),"")</f>
        <v>136.83999999999997</v>
      </c>
      <c r="H47" s="498">
        <f t="shared" ref="H47:H77" si="34">IFERROR(IF(AND($V$3=""),"",IF(VLOOKUP(A7,milkuc,34,0)=0,"",VLOOKUP(A7,milkuc,34,0))),"")</f>
        <v>100</v>
      </c>
      <c r="I47" s="498" t="str">
        <f t="shared" ref="I47:I77" si="35">IFERROR(IF(AND($V$3=""),"",IF(VLOOKUP(A7,milkuc,35,0)=0,"",VLOOKUP(A7,milkuc,35,0))),"")</f>
        <v/>
      </c>
      <c r="J47" s="498">
        <f t="shared" ref="J47:J77" si="36">IFERROR(IF(AND($V$3=""),"",IF(VLOOKUP(A7,milkuc,36,0)=0,"",VLOOKUP(A7,milkuc,36,0))),"")</f>
        <v>236.83999999999997</v>
      </c>
      <c r="K47" s="498">
        <f t="shared" ref="K47:K77" si="37">IFERROR(IF(AND($V$3=""),"",IF(VLOOKUP(A7,milkuc,37,0)=0,"",VLOOKUP(A7,milkuc,37,0))),"")</f>
        <v>3.8000000000000003</v>
      </c>
      <c r="L47" s="501">
        <f t="shared" ref="L47:L77" si="38">IFERROR(IF(AND($V$3=""),"",IF(VLOOKUP(A7,milkuc,38,0)=0,"",VLOOKUP(A7,milkuc,38,0))),"")</f>
        <v>233.03999999999996</v>
      </c>
      <c r="M47" s="500">
        <f t="shared" ref="M47:M77" si="39">IFERROR(IF(AND($V$3=""),"",IF(VLOOKUP(A7,milkuc,39,0)=0,"",VLOOKUP(A7,milkuc,39,0))),"")</f>
        <v>23.288399999999999</v>
      </c>
      <c r="N47" s="498">
        <f t="shared" ref="N47:N77" si="40">IFERROR(IF(AND($V$3=""),"",IF(VLOOKUP(A7,milkuc,40,0)=0,"",VLOOKUP(A7,milkuc,40,0))),"")</f>
        <v>40</v>
      </c>
      <c r="O47" s="498" t="str">
        <f t="shared" ref="O47:O77" si="41">IFERROR(IF(AND($V$3=""),"",IF(VLOOKUP(A7,milkuc,41,0)=0,"",VLOOKUP(A7,milkuc,41,0))),"")</f>
        <v/>
      </c>
      <c r="P47" s="498">
        <f t="shared" ref="P47:P77" si="42">IFERROR(IF(AND($V$3=""),"",IF(VLOOKUP(A7,milkuc,42,0)=0,"",VLOOKUP(A7,milkuc,42,0))),"")</f>
        <v>63.288399999999996</v>
      </c>
      <c r="Q47" s="498">
        <f t="shared" ref="Q47:Q77" si="43">IFERROR(IF(AND($V$3=""),"",IF(VLOOKUP(A7,milkuc,43,0)=0,"",VLOOKUP(A7,milkuc,43,0))),"")</f>
        <v>1.9380000000000002</v>
      </c>
      <c r="R47" s="499">
        <f t="shared" ref="R47:R77" si="44">IFERROR(IF(AND($V$3=""),"",IF(VLOOKUP(A7,milkuc,44,0)=0,"",VLOOKUP(A7,milkuc,44,0))),"")</f>
        <v>61.350399999999993</v>
      </c>
      <c r="S47" s="503">
        <f t="shared" ref="S47:S77" si="45">IFERROR(IF(AND($V$3=""),"",IF(VLOOKUP(A7,milkuc,45,0)=0,"",VLOOKUP(A7,milkuc,45,0))),"")</f>
        <v>8400</v>
      </c>
      <c r="T47" s="504" t="str">
        <f t="shared" ref="T47:T77" si="46">IFERROR(IF(AND($V$3=""),"",IF(VLOOKUP(A7,milkuc,46,0)=0,"",VLOOKUP(A7,milkuc,46,0))),"")</f>
        <v/>
      </c>
      <c r="U47" s="504">
        <f t="shared" ref="U47:U77" si="47">IFERROR(IF(AND($V$3=""),"",IF(VLOOKUP(A7,milkuc,47,0)=0,"",VLOOKUP(A7,milkuc,47,0))),"")</f>
        <v>8400</v>
      </c>
      <c r="V47" s="504" t="str">
        <f t="shared" ref="V47:V77" si="48">IFERROR(IF(AND($V$3=""),"",IF(VLOOKUP(A7,milkuc,48,0)=0,"",VLOOKUP(A7,milkuc,48,0))),"")</f>
        <v/>
      </c>
      <c r="W47" s="505">
        <f t="shared" ref="W47:W77" si="49">IFERROR(IF(AND($V$3=""),"",IF(VLOOKUP(A7,milkuc,49,0)=0,"",VLOOKUP(A7,milkuc,49,0))),"")</f>
        <v>8400</v>
      </c>
      <c r="X47" s="424"/>
    </row>
    <row r="48" spans="1:25" s="390" customFormat="1" ht="20.100000000000001" customHeight="1">
      <c r="A48" s="389">
        <v>2</v>
      </c>
      <c r="B48" s="422">
        <f t="shared" ref="B48:B77" si="50">IFERROR(IF(AND($V$3=""),"",IF(VLOOKUP(A8,milkuc,28,0)=0,"",VLOOKUP(A8,milkuc,28,0))),"")</f>
        <v>45109</v>
      </c>
      <c r="C48" s="423" t="str">
        <f t="shared" si="29"/>
        <v>Sunday</v>
      </c>
      <c r="D48" s="435" t="str">
        <f t="shared" si="30"/>
        <v/>
      </c>
      <c r="E48" s="406" t="str">
        <f t="shared" si="31"/>
        <v/>
      </c>
      <c r="F48" s="406" t="str">
        <f t="shared" si="32"/>
        <v/>
      </c>
      <c r="G48" s="502">
        <f t="shared" si="33"/>
        <v>233.03999999999996</v>
      </c>
      <c r="H48" s="498" t="str">
        <f t="shared" si="34"/>
        <v/>
      </c>
      <c r="I48" s="498" t="str">
        <f t="shared" si="35"/>
        <v/>
      </c>
      <c r="J48" s="498">
        <f t="shared" si="36"/>
        <v>233.03999999999996</v>
      </c>
      <c r="K48" s="498" t="str">
        <f t="shared" si="37"/>
        <v/>
      </c>
      <c r="L48" s="501">
        <f t="shared" si="38"/>
        <v>233.03999999999996</v>
      </c>
      <c r="M48" s="500">
        <f t="shared" si="39"/>
        <v>61.350399999999993</v>
      </c>
      <c r="N48" s="498" t="str">
        <f t="shared" si="40"/>
        <v/>
      </c>
      <c r="O48" s="498" t="str">
        <f t="shared" si="41"/>
        <v/>
      </c>
      <c r="P48" s="498">
        <f t="shared" si="42"/>
        <v>61.350399999999993</v>
      </c>
      <c r="Q48" s="498" t="str">
        <f t="shared" si="43"/>
        <v/>
      </c>
      <c r="R48" s="499">
        <f t="shared" si="44"/>
        <v>61.350399999999993</v>
      </c>
      <c r="S48" s="503">
        <f t="shared" si="45"/>
        <v>8400</v>
      </c>
      <c r="T48" s="504" t="str">
        <f t="shared" si="46"/>
        <v/>
      </c>
      <c r="U48" s="504">
        <f t="shared" si="47"/>
        <v>8400</v>
      </c>
      <c r="V48" s="504" t="str">
        <f t="shared" si="48"/>
        <v/>
      </c>
      <c r="W48" s="505">
        <f t="shared" si="49"/>
        <v>8400</v>
      </c>
      <c r="X48" s="418"/>
    </row>
    <row r="49" spans="1:24" s="390" customFormat="1" ht="20.100000000000001" customHeight="1">
      <c r="A49" s="389">
        <v>3</v>
      </c>
      <c r="B49" s="422">
        <f t="shared" si="50"/>
        <v>45110</v>
      </c>
      <c r="C49" s="423" t="str">
        <f t="shared" si="29"/>
        <v>Monday</v>
      </c>
      <c r="D49" s="435">
        <f t="shared" si="30"/>
        <v>80</v>
      </c>
      <c r="E49" s="406">
        <f t="shared" si="31"/>
        <v>75</v>
      </c>
      <c r="F49" s="406">
        <f t="shared" si="32"/>
        <v>155</v>
      </c>
      <c r="G49" s="502">
        <f t="shared" si="33"/>
        <v>233.03999999999996</v>
      </c>
      <c r="H49" s="498" t="str">
        <f t="shared" si="34"/>
        <v/>
      </c>
      <c r="I49" s="498" t="str">
        <f t="shared" si="35"/>
        <v/>
      </c>
      <c r="J49" s="498">
        <f t="shared" si="36"/>
        <v>233.03999999999996</v>
      </c>
      <c r="K49" s="498">
        <f t="shared" si="37"/>
        <v>3.1</v>
      </c>
      <c r="L49" s="501">
        <f t="shared" si="38"/>
        <v>229.93999999999997</v>
      </c>
      <c r="M49" s="500">
        <f t="shared" si="39"/>
        <v>61.350399999999993</v>
      </c>
      <c r="N49" s="498" t="str">
        <f t="shared" si="40"/>
        <v/>
      </c>
      <c r="O49" s="498" t="str">
        <f t="shared" si="41"/>
        <v/>
      </c>
      <c r="P49" s="498">
        <f t="shared" si="42"/>
        <v>61.350399999999993</v>
      </c>
      <c r="Q49" s="498">
        <f t="shared" si="43"/>
        <v>1.5810000000000002</v>
      </c>
      <c r="R49" s="499">
        <f t="shared" si="44"/>
        <v>59.76939999999999</v>
      </c>
      <c r="S49" s="503">
        <f t="shared" si="45"/>
        <v>8400</v>
      </c>
      <c r="T49" s="504" t="str">
        <f t="shared" si="46"/>
        <v/>
      </c>
      <c r="U49" s="504">
        <f t="shared" si="47"/>
        <v>8400</v>
      </c>
      <c r="V49" s="504" t="str">
        <f t="shared" si="48"/>
        <v/>
      </c>
      <c r="W49" s="505">
        <f t="shared" si="49"/>
        <v>8400</v>
      </c>
      <c r="X49" s="419"/>
    </row>
    <row r="50" spans="1:24" s="390" customFormat="1" ht="20.100000000000001" customHeight="1">
      <c r="A50" s="389">
        <v>4</v>
      </c>
      <c r="B50" s="422">
        <f t="shared" si="50"/>
        <v>45111</v>
      </c>
      <c r="C50" s="423" t="str">
        <f t="shared" si="29"/>
        <v>Tuesday</v>
      </c>
      <c r="D50" s="435">
        <f t="shared" si="30"/>
        <v>85</v>
      </c>
      <c r="E50" s="406">
        <f t="shared" si="31"/>
        <v>95</v>
      </c>
      <c r="F50" s="406">
        <f t="shared" si="32"/>
        <v>180</v>
      </c>
      <c r="G50" s="502">
        <f t="shared" si="33"/>
        <v>229.93999999999997</v>
      </c>
      <c r="H50" s="498" t="str">
        <f t="shared" si="34"/>
        <v/>
      </c>
      <c r="I50" s="498" t="str">
        <f t="shared" si="35"/>
        <v/>
      </c>
      <c r="J50" s="498">
        <f t="shared" si="36"/>
        <v>229.93999999999997</v>
      </c>
      <c r="K50" s="498">
        <f t="shared" si="37"/>
        <v>3.6</v>
      </c>
      <c r="L50" s="501">
        <f t="shared" si="38"/>
        <v>226.33999999999997</v>
      </c>
      <c r="M50" s="500">
        <f t="shared" si="39"/>
        <v>59.76939999999999</v>
      </c>
      <c r="N50" s="498" t="str">
        <f t="shared" si="40"/>
        <v/>
      </c>
      <c r="O50" s="498" t="str">
        <f t="shared" si="41"/>
        <v/>
      </c>
      <c r="P50" s="498">
        <f t="shared" si="42"/>
        <v>59.76939999999999</v>
      </c>
      <c r="Q50" s="498">
        <f t="shared" si="43"/>
        <v>1.8360000000000001</v>
      </c>
      <c r="R50" s="499">
        <f t="shared" si="44"/>
        <v>57.933399999999992</v>
      </c>
      <c r="S50" s="503">
        <f t="shared" si="45"/>
        <v>8400</v>
      </c>
      <c r="T50" s="504" t="str">
        <f t="shared" si="46"/>
        <v/>
      </c>
      <c r="U50" s="504">
        <f t="shared" si="47"/>
        <v>8400</v>
      </c>
      <c r="V50" s="504" t="str">
        <f t="shared" si="48"/>
        <v/>
      </c>
      <c r="W50" s="505">
        <f t="shared" si="49"/>
        <v>8400</v>
      </c>
      <c r="X50" s="419"/>
    </row>
    <row r="51" spans="1:24" s="390" customFormat="1" ht="20.100000000000001" customHeight="1">
      <c r="A51" s="389">
        <v>5</v>
      </c>
      <c r="B51" s="422">
        <f t="shared" si="50"/>
        <v>45112</v>
      </c>
      <c r="C51" s="423" t="str">
        <f t="shared" si="29"/>
        <v>Wednesday</v>
      </c>
      <c r="D51" s="435">
        <f t="shared" si="30"/>
        <v>88</v>
      </c>
      <c r="E51" s="406">
        <f t="shared" si="31"/>
        <v>90</v>
      </c>
      <c r="F51" s="406">
        <f t="shared" si="32"/>
        <v>178</v>
      </c>
      <c r="G51" s="502">
        <f t="shared" si="33"/>
        <v>226.33999999999997</v>
      </c>
      <c r="H51" s="498" t="str">
        <f t="shared" si="34"/>
        <v/>
      </c>
      <c r="I51" s="498" t="str">
        <f t="shared" si="35"/>
        <v/>
      </c>
      <c r="J51" s="498">
        <f t="shared" si="36"/>
        <v>226.33999999999997</v>
      </c>
      <c r="K51" s="498">
        <f t="shared" si="37"/>
        <v>3.56</v>
      </c>
      <c r="L51" s="501">
        <f t="shared" si="38"/>
        <v>222.77999999999997</v>
      </c>
      <c r="M51" s="500">
        <f t="shared" si="39"/>
        <v>57.933399999999992</v>
      </c>
      <c r="N51" s="498" t="str">
        <f t="shared" si="40"/>
        <v/>
      </c>
      <c r="O51" s="498" t="str">
        <f t="shared" si="41"/>
        <v/>
      </c>
      <c r="P51" s="498">
        <f t="shared" si="42"/>
        <v>57.933399999999992</v>
      </c>
      <c r="Q51" s="498">
        <f t="shared" si="43"/>
        <v>1.8156000000000001</v>
      </c>
      <c r="R51" s="499">
        <f t="shared" si="44"/>
        <v>56.117799999999988</v>
      </c>
      <c r="S51" s="503">
        <f t="shared" si="45"/>
        <v>8400</v>
      </c>
      <c r="T51" s="504" t="str">
        <f t="shared" si="46"/>
        <v/>
      </c>
      <c r="U51" s="504">
        <f t="shared" si="47"/>
        <v>8400</v>
      </c>
      <c r="V51" s="504" t="str">
        <f t="shared" si="48"/>
        <v/>
      </c>
      <c r="W51" s="505">
        <f t="shared" si="49"/>
        <v>8400</v>
      </c>
      <c r="X51" s="418"/>
    </row>
    <row r="52" spans="1:24" s="390" customFormat="1" ht="20.100000000000001" customHeight="1">
      <c r="A52" s="389">
        <v>6</v>
      </c>
      <c r="B52" s="422">
        <f t="shared" si="50"/>
        <v>45113</v>
      </c>
      <c r="C52" s="423" t="str">
        <f t="shared" si="29"/>
        <v>Thursday</v>
      </c>
      <c r="D52" s="435" t="str">
        <f t="shared" si="30"/>
        <v/>
      </c>
      <c r="E52" s="406" t="str">
        <f t="shared" si="31"/>
        <v/>
      </c>
      <c r="F52" s="406" t="str">
        <f t="shared" si="32"/>
        <v/>
      </c>
      <c r="G52" s="502">
        <f t="shared" si="33"/>
        <v>222.77999999999997</v>
      </c>
      <c r="H52" s="498" t="str">
        <f t="shared" si="34"/>
        <v/>
      </c>
      <c r="I52" s="498" t="str">
        <f t="shared" si="35"/>
        <v/>
      </c>
      <c r="J52" s="498">
        <f t="shared" si="36"/>
        <v>222.77999999999997</v>
      </c>
      <c r="K52" s="498" t="str">
        <f t="shared" si="37"/>
        <v/>
      </c>
      <c r="L52" s="501">
        <f t="shared" si="38"/>
        <v>222.77999999999997</v>
      </c>
      <c r="M52" s="500">
        <f t="shared" si="39"/>
        <v>56.117799999999988</v>
      </c>
      <c r="N52" s="498" t="str">
        <f t="shared" si="40"/>
        <v/>
      </c>
      <c r="O52" s="498" t="str">
        <f t="shared" si="41"/>
        <v/>
      </c>
      <c r="P52" s="498">
        <f t="shared" si="42"/>
        <v>56.117799999999988</v>
      </c>
      <c r="Q52" s="498" t="str">
        <f t="shared" si="43"/>
        <v/>
      </c>
      <c r="R52" s="499">
        <f t="shared" si="44"/>
        <v>56.117799999999988</v>
      </c>
      <c r="S52" s="503">
        <f t="shared" si="45"/>
        <v>8400</v>
      </c>
      <c r="T52" s="504" t="str">
        <f t="shared" si="46"/>
        <v/>
      </c>
      <c r="U52" s="504">
        <f t="shared" si="47"/>
        <v>8400</v>
      </c>
      <c r="V52" s="504" t="str">
        <f t="shared" si="48"/>
        <v/>
      </c>
      <c r="W52" s="505">
        <f t="shared" si="49"/>
        <v>8400</v>
      </c>
      <c r="X52" s="418"/>
    </row>
    <row r="53" spans="1:24" s="390" customFormat="1" ht="20.100000000000001" customHeight="1">
      <c r="A53" s="389">
        <v>7</v>
      </c>
      <c r="B53" s="422">
        <f t="shared" si="50"/>
        <v>45114</v>
      </c>
      <c r="C53" s="423" t="str">
        <f t="shared" si="29"/>
        <v>Friday</v>
      </c>
      <c r="D53" s="435" t="str">
        <f t="shared" si="30"/>
        <v/>
      </c>
      <c r="E53" s="406" t="str">
        <f t="shared" si="31"/>
        <v/>
      </c>
      <c r="F53" s="406" t="str">
        <f t="shared" si="32"/>
        <v/>
      </c>
      <c r="G53" s="502">
        <f t="shared" si="33"/>
        <v>222.77999999999997</v>
      </c>
      <c r="H53" s="498" t="str">
        <f t="shared" si="34"/>
        <v/>
      </c>
      <c r="I53" s="498" t="str">
        <f t="shared" si="35"/>
        <v/>
      </c>
      <c r="J53" s="498">
        <f t="shared" si="36"/>
        <v>222.77999999999997</v>
      </c>
      <c r="K53" s="498" t="str">
        <f t="shared" si="37"/>
        <v/>
      </c>
      <c r="L53" s="501">
        <f t="shared" si="38"/>
        <v>222.77999999999997</v>
      </c>
      <c r="M53" s="500">
        <f t="shared" si="39"/>
        <v>56.117799999999988</v>
      </c>
      <c r="N53" s="498" t="str">
        <f t="shared" si="40"/>
        <v/>
      </c>
      <c r="O53" s="498" t="str">
        <f t="shared" si="41"/>
        <v/>
      </c>
      <c r="P53" s="498">
        <f t="shared" si="42"/>
        <v>56.117799999999988</v>
      </c>
      <c r="Q53" s="498" t="str">
        <f t="shared" si="43"/>
        <v/>
      </c>
      <c r="R53" s="499">
        <f t="shared" si="44"/>
        <v>56.117799999999988</v>
      </c>
      <c r="S53" s="503">
        <f t="shared" si="45"/>
        <v>8400</v>
      </c>
      <c r="T53" s="504" t="str">
        <f t="shared" si="46"/>
        <v/>
      </c>
      <c r="U53" s="504">
        <f t="shared" si="47"/>
        <v>8400</v>
      </c>
      <c r="V53" s="504" t="str">
        <f t="shared" si="48"/>
        <v/>
      </c>
      <c r="W53" s="505">
        <f t="shared" si="49"/>
        <v>8400</v>
      </c>
      <c r="X53" s="419"/>
    </row>
    <row r="54" spans="1:24" s="390" customFormat="1" ht="20.100000000000001" customHeight="1">
      <c r="A54" s="389">
        <v>8</v>
      </c>
      <c r="B54" s="422">
        <f t="shared" si="50"/>
        <v>45115</v>
      </c>
      <c r="C54" s="423" t="str">
        <f t="shared" si="29"/>
        <v>Saturday</v>
      </c>
      <c r="D54" s="435" t="str">
        <f t="shared" si="30"/>
        <v/>
      </c>
      <c r="E54" s="406" t="str">
        <f t="shared" si="31"/>
        <v/>
      </c>
      <c r="F54" s="406" t="str">
        <f t="shared" si="32"/>
        <v/>
      </c>
      <c r="G54" s="502">
        <f t="shared" si="33"/>
        <v>222.77999999999997</v>
      </c>
      <c r="H54" s="498" t="str">
        <f t="shared" si="34"/>
        <v/>
      </c>
      <c r="I54" s="498" t="str">
        <f t="shared" si="35"/>
        <v/>
      </c>
      <c r="J54" s="498">
        <f t="shared" si="36"/>
        <v>222.77999999999997</v>
      </c>
      <c r="K54" s="498" t="str">
        <f t="shared" si="37"/>
        <v/>
      </c>
      <c r="L54" s="501">
        <f t="shared" si="38"/>
        <v>222.77999999999997</v>
      </c>
      <c r="M54" s="500">
        <f t="shared" si="39"/>
        <v>56.117799999999988</v>
      </c>
      <c r="N54" s="498" t="str">
        <f t="shared" si="40"/>
        <v/>
      </c>
      <c r="O54" s="498" t="str">
        <f t="shared" si="41"/>
        <v/>
      </c>
      <c r="P54" s="498">
        <f t="shared" si="42"/>
        <v>56.117799999999988</v>
      </c>
      <c r="Q54" s="498" t="str">
        <f t="shared" si="43"/>
        <v/>
      </c>
      <c r="R54" s="499">
        <f t="shared" si="44"/>
        <v>56.117799999999988</v>
      </c>
      <c r="S54" s="503">
        <f t="shared" si="45"/>
        <v>8400</v>
      </c>
      <c r="T54" s="504" t="str">
        <f t="shared" si="46"/>
        <v/>
      </c>
      <c r="U54" s="504">
        <f t="shared" si="47"/>
        <v>8400</v>
      </c>
      <c r="V54" s="504" t="str">
        <f t="shared" si="48"/>
        <v/>
      </c>
      <c r="W54" s="505">
        <f t="shared" si="49"/>
        <v>8400</v>
      </c>
      <c r="X54" s="419"/>
    </row>
    <row r="55" spans="1:24" s="390" customFormat="1" ht="20.100000000000001" customHeight="1">
      <c r="A55" s="389">
        <v>9</v>
      </c>
      <c r="B55" s="422">
        <f t="shared" si="50"/>
        <v>45116</v>
      </c>
      <c r="C55" s="423" t="str">
        <f t="shared" si="29"/>
        <v>Sunday</v>
      </c>
      <c r="D55" s="435" t="str">
        <f t="shared" si="30"/>
        <v/>
      </c>
      <c r="E55" s="406" t="str">
        <f t="shared" si="31"/>
        <v/>
      </c>
      <c r="F55" s="406" t="str">
        <f t="shared" si="32"/>
        <v/>
      </c>
      <c r="G55" s="502">
        <f t="shared" si="33"/>
        <v>222.77999999999997</v>
      </c>
      <c r="H55" s="498" t="str">
        <f t="shared" si="34"/>
        <v/>
      </c>
      <c r="I55" s="498" t="str">
        <f t="shared" si="35"/>
        <v/>
      </c>
      <c r="J55" s="498">
        <f t="shared" si="36"/>
        <v>222.77999999999997</v>
      </c>
      <c r="K55" s="498" t="str">
        <f t="shared" si="37"/>
        <v/>
      </c>
      <c r="L55" s="501">
        <f t="shared" si="38"/>
        <v>222.77999999999997</v>
      </c>
      <c r="M55" s="500">
        <f t="shared" si="39"/>
        <v>56.117799999999988</v>
      </c>
      <c r="N55" s="498" t="str">
        <f t="shared" si="40"/>
        <v/>
      </c>
      <c r="O55" s="498" t="str">
        <f t="shared" si="41"/>
        <v/>
      </c>
      <c r="P55" s="498">
        <f t="shared" si="42"/>
        <v>56.117799999999988</v>
      </c>
      <c r="Q55" s="498" t="str">
        <f t="shared" si="43"/>
        <v/>
      </c>
      <c r="R55" s="499">
        <f t="shared" si="44"/>
        <v>56.117799999999988</v>
      </c>
      <c r="S55" s="503">
        <f t="shared" si="45"/>
        <v>8400</v>
      </c>
      <c r="T55" s="504" t="str">
        <f t="shared" si="46"/>
        <v/>
      </c>
      <c r="U55" s="504">
        <f t="shared" si="47"/>
        <v>8400</v>
      </c>
      <c r="V55" s="504" t="str">
        <f t="shared" si="48"/>
        <v/>
      </c>
      <c r="W55" s="505">
        <f t="shared" si="49"/>
        <v>8400</v>
      </c>
      <c r="X55" s="419"/>
    </row>
    <row r="56" spans="1:24" s="390" customFormat="1" ht="20.100000000000001" customHeight="1">
      <c r="A56" s="389">
        <v>10</v>
      </c>
      <c r="B56" s="422">
        <f t="shared" si="50"/>
        <v>45117</v>
      </c>
      <c r="C56" s="423" t="str">
        <f t="shared" si="29"/>
        <v>Monday</v>
      </c>
      <c r="D56" s="435" t="str">
        <f t="shared" si="30"/>
        <v/>
      </c>
      <c r="E56" s="406" t="str">
        <f t="shared" si="31"/>
        <v/>
      </c>
      <c r="F56" s="406" t="str">
        <f t="shared" si="32"/>
        <v/>
      </c>
      <c r="G56" s="502">
        <f t="shared" si="33"/>
        <v>222.77999999999997</v>
      </c>
      <c r="H56" s="498" t="str">
        <f t="shared" si="34"/>
        <v/>
      </c>
      <c r="I56" s="498" t="str">
        <f t="shared" si="35"/>
        <v/>
      </c>
      <c r="J56" s="498">
        <f t="shared" si="36"/>
        <v>222.77999999999997</v>
      </c>
      <c r="K56" s="498" t="str">
        <f t="shared" si="37"/>
        <v/>
      </c>
      <c r="L56" s="501">
        <f t="shared" si="38"/>
        <v>222.77999999999997</v>
      </c>
      <c r="M56" s="500">
        <f t="shared" si="39"/>
        <v>56.117799999999988</v>
      </c>
      <c r="N56" s="498" t="str">
        <f t="shared" si="40"/>
        <v/>
      </c>
      <c r="O56" s="498" t="str">
        <f t="shared" si="41"/>
        <v/>
      </c>
      <c r="P56" s="498">
        <f t="shared" si="42"/>
        <v>56.117799999999988</v>
      </c>
      <c r="Q56" s="498" t="str">
        <f t="shared" si="43"/>
        <v/>
      </c>
      <c r="R56" s="499">
        <f t="shared" si="44"/>
        <v>56.117799999999988</v>
      </c>
      <c r="S56" s="503">
        <f t="shared" si="45"/>
        <v>8400</v>
      </c>
      <c r="T56" s="504" t="str">
        <f t="shared" si="46"/>
        <v/>
      </c>
      <c r="U56" s="504">
        <f t="shared" si="47"/>
        <v>8400</v>
      </c>
      <c r="V56" s="504" t="str">
        <f t="shared" si="48"/>
        <v/>
      </c>
      <c r="W56" s="505">
        <f t="shared" si="49"/>
        <v>8400</v>
      </c>
      <c r="X56" s="419"/>
    </row>
    <row r="57" spans="1:24" s="390" customFormat="1" ht="20.100000000000001" customHeight="1">
      <c r="A57" s="389">
        <v>11</v>
      </c>
      <c r="B57" s="422">
        <f t="shared" si="50"/>
        <v>45118</v>
      </c>
      <c r="C57" s="423" t="str">
        <f t="shared" si="29"/>
        <v>Tuesday</v>
      </c>
      <c r="D57" s="435" t="str">
        <f t="shared" si="30"/>
        <v/>
      </c>
      <c r="E57" s="406" t="str">
        <f t="shared" si="31"/>
        <v/>
      </c>
      <c r="F57" s="406" t="str">
        <f t="shared" si="32"/>
        <v/>
      </c>
      <c r="G57" s="502">
        <f t="shared" si="33"/>
        <v>222.77999999999997</v>
      </c>
      <c r="H57" s="498" t="str">
        <f t="shared" si="34"/>
        <v/>
      </c>
      <c r="I57" s="498" t="str">
        <f t="shared" si="35"/>
        <v/>
      </c>
      <c r="J57" s="498">
        <f t="shared" si="36"/>
        <v>222.77999999999997</v>
      </c>
      <c r="K57" s="498" t="str">
        <f t="shared" si="37"/>
        <v/>
      </c>
      <c r="L57" s="501">
        <f t="shared" si="38"/>
        <v>222.77999999999997</v>
      </c>
      <c r="M57" s="500">
        <f t="shared" si="39"/>
        <v>56.117799999999988</v>
      </c>
      <c r="N57" s="498" t="str">
        <f t="shared" si="40"/>
        <v/>
      </c>
      <c r="O57" s="498" t="str">
        <f t="shared" si="41"/>
        <v/>
      </c>
      <c r="P57" s="498">
        <f t="shared" si="42"/>
        <v>56.117799999999988</v>
      </c>
      <c r="Q57" s="498" t="str">
        <f t="shared" si="43"/>
        <v/>
      </c>
      <c r="R57" s="499">
        <f t="shared" si="44"/>
        <v>56.117799999999988</v>
      </c>
      <c r="S57" s="503">
        <f t="shared" si="45"/>
        <v>8400</v>
      </c>
      <c r="T57" s="504" t="str">
        <f t="shared" si="46"/>
        <v/>
      </c>
      <c r="U57" s="504">
        <f t="shared" si="47"/>
        <v>8400</v>
      </c>
      <c r="V57" s="504" t="str">
        <f t="shared" si="48"/>
        <v/>
      </c>
      <c r="W57" s="505">
        <f t="shared" si="49"/>
        <v>8400</v>
      </c>
      <c r="X57" s="419"/>
    </row>
    <row r="58" spans="1:24" s="390" customFormat="1" ht="20.100000000000001" customHeight="1">
      <c r="A58" s="389">
        <v>12</v>
      </c>
      <c r="B58" s="422">
        <f t="shared" si="50"/>
        <v>45119</v>
      </c>
      <c r="C58" s="423" t="str">
        <f t="shared" si="29"/>
        <v>Wednesday</v>
      </c>
      <c r="D58" s="435" t="str">
        <f t="shared" si="30"/>
        <v/>
      </c>
      <c r="E58" s="406" t="str">
        <f t="shared" si="31"/>
        <v/>
      </c>
      <c r="F58" s="406" t="str">
        <f t="shared" si="32"/>
        <v/>
      </c>
      <c r="G58" s="502">
        <f t="shared" si="33"/>
        <v>222.77999999999997</v>
      </c>
      <c r="H58" s="498" t="str">
        <f t="shared" si="34"/>
        <v/>
      </c>
      <c r="I58" s="498" t="str">
        <f t="shared" si="35"/>
        <v/>
      </c>
      <c r="J58" s="498">
        <f t="shared" si="36"/>
        <v>222.77999999999997</v>
      </c>
      <c r="K58" s="498" t="str">
        <f t="shared" si="37"/>
        <v/>
      </c>
      <c r="L58" s="501">
        <f t="shared" si="38"/>
        <v>222.77999999999997</v>
      </c>
      <c r="M58" s="500">
        <f t="shared" si="39"/>
        <v>56.117799999999988</v>
      </c>
      <c r="N58" s="498" t="str">
        <f t="shared" si="40"/>
        <v/>
      </c>
      <c r="O58" s="498" t="str">
        <f t="shared" si="41"/>
        <v/>
      </c>
      <c r="P58" s="498">
        <f t="shared" si="42"/>
        <v>56.117799999999988</v>
      </c>
      <c r="Q58" s="498" t="str">
        <f t="shared" si="43"/>
        <v/>
      </c>
      <c r="R58" s="499">
        <f t="shared" si="44"/>
        <v>56.117799999999988</v>
      </c>
      <c r="S58" s="503">
        <f t="shared" si="45"/>
        <v>8400</v>
      </c>
      <c r="T58" s="504" t="str">
        <f t="shared" si="46"/>
        <v/>
      </c>
      <c r="U58" s="504">
        <f t="shared" si="47"/>
        <v>8400</v>
      </c>
      <c r="V58" s="504" t="str">
        <f t="shared" si="48"/>
        <v/>
      </c>
      <c r="W58" s="505">
        <f t="shared" si="49"/>
        <v>8400</v>
      </c>
      <c r="X58" s="419"/>
    </row>
    <row r="59" spans="1:24" s="390" customFormat="1" ht="20.100000000000001" customHeight="1">
      <c r="A59" s="389">
        <v>13</v>
      </c>
      <c r="B59" s="422">
        <f t="shared" si="50"/>
        <v>45120</v>
      </c>
      <c r="C59" s="423" t="str">
        <f t="shared" si="29"/>
        <v>Thursday</v>
      </c>
      <c r="D59" s="435" t="str">
        <f t="shared" si="30"/>
        <v/>
      </c>
      <c r="E59" s="406" t="str">
        <f t="shared" si="31"/>
        <v/>
      </c>
      <c r="F59" s="406" t="str">
        <f t="shared" si="32"/>
        <v/>
      </c>
      <c r="G59" s="502">
        <f t="shared" si="33"/>
        <v>222.77999999999997</v>
      </c>
      <c r="H59" s="498" t="str">
        <f t="shared" si="34"/>
        <v/>
      </c>
      <c r="I59" s="498" t="str">
        <f t="shared" si="35"/>
        <v/>
      </c>
      <c r="J59" s="498">
        <f t="shared" si="36"/>
        <v>222.77999999999997</v>
      </c>
      <c r="K59" s="498" t="str">
        <f t="shared" si="37"/>
        <v/>
      </c>
      <c r="L59" s="501">
        <f t="shared" si="38"/>
        <v>222.77999999999997</v>
      </c>
      <c r="M59" s="500">
        <f t="shared" si="39"/>
        <v>56.117799999999988</v>
      </c>
      <c r="N59" s="498" t="str">
        <f t="shared" si="40"/>
        <v/>
      </c>
      <c r="O59" s="498" t="str">
        <f t="shared" si="41"/>
        <v/>
      </c>
      <c r="P59" s="498">
        <f t="shared" si="42"/>
        <v>56.117799999999988</v>
      </c>
      <c r="Q59" s="498" t="str">
        <f t="shared" si="43"/>
        <v/>
      </c>
      <c r="R59" s="499">
        <f t="shared" si="44"/>
        <v>56.117799999999988</v>
      </c>
      <c r="S59" s="503">
        <f t="shared" si="45"/>
        <v>8400</v>
      </c>
      <c r="T59" s="504" t="str">
        <f t="shared" si="46"/>
        <v/>
      </c>
      <c r="U59" s="504">
        <f t="shared" si="47"/>
        <v>8400</v>
      </c>
      <c r="V59" s="504" t="str">
        <f t="shared" si="48"/>
        <v/>
      </c>
      <c r="W59" s="505">
        <f t="shared" si="49"/>
        <v>8400</v>
      </c>
      <c r="X59" s="419"/>
    </row>
    <row r="60" spans="1:24" s="390" customFormat="1" ht="20.100000000000001" customHeight="1">
      <c r="A60" s="389">
        <v>14</v>
      </c>
      <c r="B60" s="422">
        <f t="shared" si="50"/>
        <v>45121</v>
      </c>
      <c r="C60" s="423" t="str">
        <f t="shared" si="29"/>
        <v>Friday</v>
      </c>
      <c r="D60" s="435" t="str">
        <f t="shared" si="30"/>
        <v/>
      </c>
      <c r="E60" s="406" t="str">
        <f t="shared" si="31"/>
        <v/>
      </c>
      <c r="F60" s="406" t="str">
        <f t="shared" si="32"/>
        <v/>
      </c>
      <c r="G60" s="502">
        <f t="shared" si="33"/>
        <v>222.77999999999997</v>
      </c>
      <c r="H60" s="498" t="str">
        <f t="shared" si="34"/>
        <v/>
      </c>
      <c r="I60" s="498" t="str">
        <f t="shared" si="35"/>
        <v/>
      </c>
      <c r="J60" s="498">
        <f t="shared" si="36"/>
        <v>222.77999999999997</v>
      </c>
      <c r="K60" s="498" t="str">
        <f t="shared" si="37"/>
        <v/>
      </c>
      <c r="L60" s="501">
        <f t="shared" si="38"/>
        <v>222.77999999999997</v>
      </c>
      <c r="M60" s="500">
        <f t="shared" si="39"/>
        <v>56.117799999999988</v>
      </c>
      <c r="N60" s="498" t="str">
        <f t="shared" si="40"/>
        <v/>
      </c>
      <c r="O60" s="498" t="str">
        <f t="shared" si="41"/>
        <v/>
      </c>
      <c r="P60" s="498">
        <f t="shared" si="42"/>
        <v>56.117799999999988</v>
      </c>
      <c r="Q60" s="498" t="str">
        <f t="shared" si="43"/>
        <v/>
      </c>
      <c r="R60" s="499">
        <f t="shared" si="44"/>
        <v>56.117799999999988</v>
      </c>
      <c r="S60" s="503">
        <f t="shared" si="45"/>
        <v>8400</v>
      </c>
      <c r="T60" s="504" t="str">
        <f t="shared" si="46"/>
        <v/>
      </c>
      <c r="U60" s="504">
        <f t="shared" si="47"/>
        <v>8400</v>
      </c>
      <c r="V60" s="504" t="str">
        <f t="shared" si="48"/>
        <v/>
      </c>
      <c r="W60" s="505">
        <f t="shared" si="49"/>
        <v>8400</v>
      </c>
      <c r="X60" s="419"/>
    </row>
    <row r="61" spans="1:24" s="390" customFormat="1" ht="20.100000000000001" customHeight="1">
      <c r="A61" s="389">
        <v>15</v>
      </c>
      <c r="B61" s="422">
        <f t="shared" si="50"/>
        <v>45122</v>
      </c>
      <c r="C61" s="423" t="str">
        <f t="shared" si="29"/>
        <v>Saturday</v>
      </c>
      <c r="D61" s="435" t="str">
        <f t="shared" si="30"/>
        <v/>
      </c>
      <c r="E61" s="406" t="str">
        <f t="shared" si="31"/>
        <v/>
      </c>
      <c r="F61" s="406" t="str">
        <f t="shared" si="32"/>
        <v/>
      </c>
      <c r="G61" s="502">
        <f t="shared" si="33"/>
        <v>222.77999999999997</v>
      </c>
      <c r="H61" s="498" t="str">
        <f t="shared" si="34"/>
        <v/>
      </c>
      <c r="I61" s="498" t="str">
        <f t="shared" si="35"/>
        <v/>
      </c>
      <c r="J61" s="498">
        <f t="shared" si="36"/>
        <v>222.77999999999997</v>
      </c>
      <c r="K61" s="498" t="str">
        <f t="shared" si="37"/>
        <v/>
      </c>
      <c r="L61" s="501">
        <f t="shared" si="38"/>
        <v>222.77999999999997</v>
      </c>
      <c r="M61" s="500">
        <f t="shared" si="39"/>
        <v>56.117799999999988</v>
      </c>
      <c r="N61" s="498" t="str">
        <f t="shared" si="40"/>
        <v/>
      </c>
      <c r="O61" s="498" t="str">
        <f t="shared" si="41"/>
        <v/>
      </c>
      <c r="P61" s="498">
        <f t="shared" si="42"/>
        <v>56.117799999999988</v>
      </c>
      <c r="Q61" s="498" t="str">
        <f t="shared" si="43"/>
        <v/>
      </c>
      <c r="R61" s="499">
        <f t="shared" si="44"/>
        <v>56.117799999999988</v>
      </c>
      <c r="S61" s="503">
        <f t="shared" si="45"/>
        <v>8400</v>
      </c>
      <c r="T61" s="504" t="str">
        <f t="shared" si="46"/>
        <v/>
      </c>
      <c r="U61" s="504">
        <f t="shared" si="47"/>
        <v>8400</v>
      </c>
      <c r="V61" s="504" t="str">
        <f t="shared" si="48"/>
        <v/>
      </c>
      <c r="W61" s="505">
        <f t="shared" si="49"/>
        <v>8400</v>
      </c>
      <c r="X61" s="419"/>
    </row>
    <row r="62" spans="1:24" s="390" customFormat="1" ht="20.100000000000001" customHeight="1">
      <c r="A62" s="389">
        <v>16</v>
      </c>
      <c r="B62" s="422">
        <f t="shared" si="50"/>
        <v>45123</v>
      </c>
      <c r="C62" s="423" t="str">
        <f t="shared" si="29"/>
        <v>Sunday</v>
      </c>
      <c r="D62" s="435" t="str">
        <f t="shared" si="30"/>
        <v/>
      </c>
      <c r="E62" s="406" t="str">
        <f t="shared" si="31"/>
        <v/>
      </c>
      <c r="F62" s="406" t="str">
        <f t="shared" si="32"/>
        <v/>
      </c>
      <c r="G62" s="502">
        <f t="shared" si="33"/>
        <v>222.77999999999997</v>
      </c>
      <c r="H62" s="498" t="str">
        <f t="shared" si="34"/>
        <v/>
      </c>
      <c r="I62" s="498" t="str">
        <f t="shared" si="35"/>
        <v/>
      </c>
      <c r="J62" s="498">
        <f t="shared" si="36"/>
        <v>222.77999999999997</v>
      </c>
      <c r="K62" s="498" t="str">
        <f t="shared" si="37"/>
        <v/>
      </c>
      <c r="L62" s="501">
        <f t="shared" si="38"/>
        <v>222.77999999999997</v>
      </c>
      <c r="M62" s="500">
        <f t="shared" si="39"/>
        <v>56.117799999999988</v>
      </c>
      <c r="N62" s="498" t="str">
        <f t="shared" si="40"/>
        <v/>
      </c>
      <c r="O62" s="498" t="str">
        <f t="shared" si="41"/>
        <v/>
      </c>
      <c r="P62" s="498">
        <f t="shared" si="42"/>
        <v>56.117799999999988</v>
      </c>
      <c r="Q62" s="498" t="str">
        <f t="shared" si="43"/>
        <v/>
      </c>
      <c r="R62" s="499">
        <f t="shared" si="44"/>
        <v>56.117799999999988</v>
      </c>
      <c r="S62" s="503">
        <f t="shared" si="45"/>
        <v>8400</v>
      </c>
      <c r="T62" s="504" t="str">
        <f t="shared" si="46"/>
        <v/>
      </c>
      <c r="U62" s="504">
        <f t="shared" si="47"/>
        <v>8400</v>
      </c>
      <c r="V62" s="504" t="str">
        <f t="shared" si="48"/>
        <v/>
      </c>
      <c r="W62" s="505">
        <f t="shared" si="49"/>
        <v>8400</v>
      </c>
      <c r="X62" s="419"/>
    </row>
    <row r="63" spans="1:24" s="390" customFormat="1" ht="20.100000000000001" customHeight="1">
      <c r="A63" s="389">
        <v>17</v>
      </c>
      <c r="B63" s="422">
        <f t="shared" si="50"/>
        <v>45124</v>
      </c>
      <c r="C63" s="423" t="str">
        <f t="shared" si="29"/>
        <v>Monday</v>
      </c>
      <c r="D63" s="435" t="str">
        <f t="shared" si="30"/>
        <v/>
      </c>
      <c r="E63" s="406" t="str">
        <f t="shared" si="31"/>
        <v/>
      </c>
      <c r="F63" s="406" t="str">
        <f t="shared" si="32"/>
        <v/>
      </c>
      <c r="G63" s="502">
        <f t="shared" si="33"/>
        <v>222.77999999999997</v>
      </c>
      <c r="H63" s="498" t="str">
        <f t="shared" si="34"/>
        <v/>
      </c>
      <c r="I63" s="498" t="str">
        <f t="shared" si="35"/>
        <v/>
      </c>
      <c r="J63" s="498">
        <f t="shared" si="36"/>
        <v>222.77999999999997</v>
      </c>
      <c r="K63" s="498" t="str">
        <f t="shared" si="37"/>
        <v/>
      </c>
      <c r="L63" s="501">
        <f t="shared" si="38"/>
        <v>222.77999999999997</v>
      </c>
      <c r="M63" s="500">
        <f t="shared" si="39"/>
        <v>56.117799999999988</v>
      </c>
      <c r="N63" s="498" t="str">
        <f t="shared" si="40"/>
        <v/>
      </c>
      <c r="O63" s="498" t="str">
        <f t="shared" si="41"/>
        <v/>
      </c>
      <c r="P63" s="498">
        <f t="shared" si="42"/>
        <v>56.117799999999988</v>
      </c>
      <c r="Q63" s="498" t="str">
        <f t="shared" si="43"/>
        <v/>
      </c>
      <c r="R63" s="499">
        <f t="shared" si="44"/>
        <v>56.117799999999988</v>
      </c>
      <c r="S63" s="503">
        <f t="shared" si="45"/>
        <v>8400</v>
      </c>
      <c r="T63" s="504" t="str">
        <f t="shared" si="46"/>
        <v/>
      </c>
      <c r="U63" s="504">
        <f t="shared" si="47"/>
        <v>8400</v>
      </c>
      <c r="V63" s="504" t="str">
        <f t="shared" si="48"/>
        <v/>
      </c>
      <c r="W63" s="505">
        <f t="shared" si="49"/>
        <v>8400</v>
      </c>
      <c r="X63" s="419"/>
    </row>
    <row r="64" spans="1:24" s="390" customFormat="1" ht="20.100000000000001" customHeight="1">
      <c r="A64" s="389">
        <v>18</v>
      </c>
      <c r="B64" s="422">
        <f t="shared" si="50"/>
        <v>45125</v>
      </c>
      <c r="C64" s="423" t="str">
        <f t="shared" si="29"/>
        <v>Tuesday</v>
      </c>
      <c r="D64" s="435" t="str">
        <f t="shared" si="30"/>
        <v/>
      </c>
      <c r="E64" s="406" t="str">
        <f t="shared" si="31"/>
        <v/>
      </c>
      <c r="F64" s="406" t="str">
        <f t="shared" si="32"/>
        <v/>
      </c>
      <c r="G64" s="502">
        <f t="shared" si="33"/>
        <v>222.77999999999997</v>
      </c>
      <c r="H64" s="498" t="str">
        <f t="shared" si="34"/>
        <v/>
      </c>
      <c r="I64" s="498" t="str">
        <f t="shared" si="35"/>
        <v/>
      </c>
      <c r="J64" s="498">
        <f t="shared" si="36"/>
        <v>222.77999999999997</v>
      </c>
      <c r="K64" s="498" t="str">
        <f t="shared" si="37"/>
        <v/>
      </c>
      <c r="L64" s="501">
        <f t="shared" si="38"/>
        <v>222.77999999999997</v>
      </c>
      <c r="M64" s="500">
        <f t="shared" si="39"/>
        <v>56.117799999999988</v>
      </c>
      <c r="N64" s="498" t="str">
        <f t="shared" si="40"/>
        <v/>
      </c>
      <c r="O64" s="498" t="str">
        <f t="shared" si="41"/>
        <v/>
      </c>
      <c r="P64" s="498">
        <f t="shared" si="42"/>
        <v>56.117799999999988</v>
      </c>
      <c r="Q64" s="498" t="str">
        <f t="shared" si="43"/>
        <v/>
      </c>
      <c r="R64" s="499">
        <f t="shared" si="44"/>
        <v>56.117799999999988</v>
      </c>
      <c r="S64" s="503">
        <f t="shared" si="45"/>
        <v>8400</v>
      </c>
      <c r="T64" s="504" t="str">
        <f t="shared" si="46"/>
        <v/>
      </c>
      <c r="U64" s="504">
        <f t="shared" si="47"/>
        <v>8400</v>
      </c>
      <c r="V64" s="504" t="str">
        <f t="shared" si="48"/>
        <v/>
      </c>
      <c r="W64" s="505">
        <f t="shared" si="49"/>
        <v>8400</v>
      </c>
      <c r="X64" s="419"/>
    </row>
    <row r="65" spans="1:24" s="390" customFormat="1" ht="20.100000000000001" customHeight="1">
      <c r="A65" s="389">
        <v>19</v>
      </c>
      <c r="B65" s="422">
        <f t="shared" si="50"/>
        <v>45126</v>
      </c>
      <c r="C65" s="423" t="str">
        <f t="shared" si="29"/>
        <v>Wednesday</v>
      </c>
      <c r="D65" s="435" t="str">
        <f t="shared" si="30"/>
        <v/>
      </c>
      <c r="E65" s="406" t="str">
        <f t="shared" si="31"/>
        <v/>
      </c>
      <c r="F65" s="406" t="str">
        <f t="shared" si="32"/>
        <v/>
      </c>
      <c r="G65" s="502">
        <f t="shared" si="33"/>
        <v>222.77999999999997</v>
      </c>
      <c r="H65" s="498" t="str">
        <f t="shared" si="34"/>
        <v/>
      </c>
      <c r="I65" s="498" t="str">
        <f t="shared" si="35"/>
        <v/>
      </c>
      <c r="J65" s="498">
        <f t="shared" si="36"/>
        <v>222.77999999999997</v>
      </c>
      <c r="K65" s="498" t="str">
        <f t="shared" si="37"/>
        <v/>
      </c>
      <c r="L65" s="501">
        <f t="shared" si="38"/>
        <v>222.77999999999997</v>
      </c>
      <c r="M65" s="500">
        <f t="shared" si="39"/>
        <v>56.117799999999988</v>
      </c>
      <c r="N65" s="498" t="str">
        <f t="shared" si="40"/>
        <v/>
      </c>
      <c r="O65" s="498" t="str">
        <f t="shared" si="41"/>
        <v/>
      </c>
      <c r="P65" s="498">
        <f t="shared" si="42"/>
        <v>56.117799999999988</v>
      </c>
      <c r="Q65" s="498" t="str">
        <f t="shared" si="43"/>
        <v/>
      </c>
      <c r="R65" s="499">
        <f t="shared" si="44"/>
        <v>56.117799999999988</v>
      </c>
      <c r="S65" s="503">
        <f t="shared" si="45"/>
        <v>8400</v>
      </c>
      <c r="T65" s="504" t="str">
        <f t="shared" si="46"/>
        <v/>
      </c>
      <c r="U65" s="504">
        <f t="shared" si="47"/>
        <v>8400</v>
      </c>
      <c r="V65" s="504" t="str">
        <f t="shared" si="48"/>
        <v/>
      </c>
      <c r="W65" s="505">
        <f t="shared" si="49"/>
        <v>8400</v>
      </c>
      <c r="X65" s="419"/>
    </row>
    <row r="66" spans="1:24" s="390" customFormat="1" ht="20.100000000000001" customHeight="1">
      <c r="A66" s="389">
        <v>20</v>
      </c>
      <c r="B66" s="422">
        <f t="shared" si="50"/>
        <v>45127</v>
      </c>
      <c r="C66" s="423" t="str">
        <f t="shared" si="29"/>
        <v>Thursday</v>
      </c>
      <c r="D66" s="435" t="str">
        <f t="shared" si="30"/>
        <v/>
      </c>
      <c r="E66" s="406" t="str">
        <f t="shared" si="31"/>
        <v/>
      </c>
      <c r="F66" s="406" t="str">
        <f t="shared" si="32"/>
        <v/>
      </c>
      <c r="G66" s="502">
        <f t="shared" si="33"/>
        <v>222.77999999999997</v>
      </c>
      <c r="H66" s="498" t="str">
        <f t="shared" si="34"/>
        <v/>
      </c>
      <c r="I66" s="498" t="str">
        <f t="shared" si="35"/>
        <v/>
      </c>
      <c r="J66" s="498">
        <f t="shared" si="36"/>
        <v>222.77999999999997</v>
      </c>
      <c r="K66" s="498" t="str">
        <f t="shared" si="37"/>
        <v/>
      </c>
      <c r="L66" s="501">
        <f t="shared" si="38"/>
        <v>222.77999999999997</v>
      </c>
      <c r="M66" s="500">
        <f t="shared" si="39"/>
        <v>56.117799999999988</v>
      </c>
      <c r="N66" s="498" t="str">
        <f t="shared" si="40"/>
        <v/>
      </c>
      <c r="O66" s="498" t="str">
        <f t="shared" si="41"/>
        <v/>
      </c>
      <c r="P66" s="498">
        <f t="shared" si="42"/>
        <v>56.117799999999988</v>
      </c>
      <c r="Q66" s="498" t="str">
        <f t="shared" si="43"/>
        <v/>
      </c>
      <c r="R66" s="499">
        <f t="shared" si="44"/>
        <v>56.117799999999988</v>
      </c>
      <c r="S66" s="503">
        <f t="shared" si="45"/>
        <v>8400</v>
      </c>
      <c r="T66" s="504" t="str">
        <f t="shared" si="46"/>
        <v/>
      </c>
      <c r="U66" s="504">
        <f t="shared" si="47"/>
        <v>8400</v>
      </c>
      <c r="V66" s="504" t="str">
        <f t="shared" si="48"/>
        <v/>
      </c>
      <c r="W66" s="505">
        <f t="shared" si="49"/>
        <v>8400</v>
      </c>
      <c r="X66" s="419"/>
    </row>
    <row r="67" spans="1:24" s="390" customFormat="1" ht="20.100000000000001" customHeight="1">
      <c r="A67" s="389">
        <v>21</v>
      </c>
      <c r="B67" s="422">
        <f t="shared" si="50"/>
        <v>45128</v>
      </c>
      <c r="C67" s="423" t="str">
        <f t="shared" si="29"/>
        <v>Friday</v>
      </c>
      <c r="D67" s="435" t="str">
        <f t="shared" si="30"/>
        <v/>
      </c>
      <c r="E67" s="406" t="str">
        <f t="shared" si="31"/>
        <v/>
      </c>
      <c r="F67" s="406" t="str">
        <f t="shared" si="32"/>
        <v/>
      </c>
      <c r="G67" s="502">
        <f t="shared" si="33"/>
        <v>222.77999999999997</v>
      </c>
      <c r="H67" s="498" t="str">
        <f t="shared" si="34"/>
        <v/>
      </c>
      <c r="I67" s="498" t="str">
        <f t="shared" si="35"/>
        <v/>
      </c>
      <c r="J67" s="498">
        <f t="shared" si="36"/>
        <v>222.77999999999997</v>
      </c>
      <c r="K67" s="498" t="str">
        <f t="shared" si="37"/>
        <v/>
      </c>
      <c r="L67" s="501">
        <f t="shared" si="38"/>
        <v>222.77999999999997</v>
      </c>
      <c r="M67" s="500">
        <f t="shared" si="39"/>
        <v>56.117799999999988</v>
      </c>
      <c r="N67" s="498" t="str">
        <f t="shared" si="40"/>
        <v/>
      </c>
      <c r="O67" s="498" t="str">
        <f t="shared" si="41"/>
        <v/>
      </c>
      <c r="P67" s="498">
        <f t="shared" si="42"/>
        <v>56.117799999999988</v>
      </c>
      <c r="Q67" s="498" t="str">
        <f t="shared" si="43"/>
        <v/>
      </c>
      <c r="R67" s="499">
        <f t="shared" si="44"/>
        <v>56.117799999999988</v>
      </c>
      <c r="S67" s="503">
        <f t="shared" si="45"/>
        <v>8400</v>
      </c>
      <c r="T67" s="504" t="str">
        <f t="shared" si="46"/>
        <v/>
      </c>
      <c r="U67" s="504">
        <f t="shared" si="47"/>
        <v>8400</v>
      </c>
      <c r="V67" s="504" t="str">
        <f t="shared" si="48"/>
        <v/>
      </c>
      <c r="W67" s="505">
        <f t="shared" si="49"/>
        <v>8400</v>
      </c>
      <c r="X67" s="419"/>
    </row>
    <row r="68" spans="1:24" s="390" customFormat="1" ht="20.100000000000001" customHeight="1">
      <c r="A68" s="389">
        <v>22</v>
      </c>
      <c r="B68" s="422">
        <f t="shared" si="50"/>
        <v>45129</v>
      </c>
      <c r="C68" s="423" t="str">
        <f t="shared" si="29"/>
        <v>Saturday</v>
      </c>
      <c r="D68" s="435" t="str">
        <f t="shared" si="30"/>
        <v/>
      </c>
      <c r="E68" s="406" t="str">
        <f t="shared" si="31"/>
        <v/>
      </c>
      <c r="F68" s="406" t="str">
        <f t="shared" si="32"/>
        <v/>
      </c>
      <c r="G68" s="502">
        <f t="shared" si="33"/>
        <v>222.77999999999997</v>
      </c>
      <c r="H68" s="498" t="str">
        <f t="shared" si="34"/>
        <v/>
      </c>
      <c r="I68" s="498" t="str">
        <f t="shared" si="35"/>
        <v/>
      </c>
      <c r="J68" s="498">
        <f t="shared" si="36"/>
        <v>222.77999999999997</v>
      </c>
      <c r="K68" s="498" t="str">
        <f t="shared" si="37"/>
        <v/>
      </c>
      <c r="L68" s="501">
        <f t="shared" si="38"/>
        <v>222.77999999999997</v>
      </c>
      <c r="M68" s="500">
        <f t="shared" si="39"/>
        <v>56.117799999999988</v>
      </c>
      <c r="N68" s="498" t="str">
        <f t="shared" si="40"/>
        <v/>
      </c>
      <c r="O68" s="498" t="str">
        <f t="shared" si="41"/>
        <v/>
      </c>
      <c r="P68" s="498">
        <f t="shared" si="42"/>
        <v>56.117799999999988</v>
      </c>
      <c r="Q68" s="498" t="str">
        <f t="shared" si="43"/>
        <v/>
      </c>
      <c r="R68" s="499">
        <f t="shared" si="44"/>
        <v>56.117799999999988</v>
      </c>
      <c r="S68" s="503">
        <f t="shared" si="45"/>
        <v>8400</v>
      </c>
      <c r="T68" s="504" t="str">
        <f t="shared" si="46"/>
        <v/>
      </c>
      <c r="U68" s="504">
        <f t="shared" si="47"/>
        <v>8400</v>
      </c>
      <c r="V68" s="504" t="str">
        <f t="shared" si="48"/>
        <v/>
      </c>
      <c r="W68" s="505">
        <f t="shared" si="49"/>
        <v>8400</v>
      </c>
      <c r="X68" s="419"/>
    </row>
    <row r="69" spans="1:24" s="390" customFormat="1" ht="20.100000000000001" customHeight="1">
      <c r="A69" s="389">
        <v>23</v>
      </c>
      <c r="B69" s="422">
        <f t="shared" si="50"/>
        <v>45130</v>
      </c>
      <c r="C69" s="423" t="str">
        <f t="shared" si="29"/>
        <v>Sunday</v>
      </c>
      <c r="D69" s="435" t="str">
        <f t="shared" si="30"/>
        <v/>
      </c>
      <c r="E69" s="406" t="str">
        <f t="shared" si="31"/>
        <v/>
      </c>
      <c r="F69" s="406" t="str">
        <f t="shared" si="32"/>
        <v/>
      </c>
      <c r="G69" s="502">
        <f t="shared" si="33"/>
        <v>222.77999999999997</v>
      </c>
      <c r="H69" s="498" t="str">
        <f t="shared" si="34"/>
        <v/>
      </c>
      <c r="I69" s="498" t="str">
        <f t="shared" si="35"/>
        <v/>
      </c>
      <c r="J69" s="498">
        <f t="shared" si="36"/>
        <v>222.77999999999997</v>
      </c>
      <c r="K69" s="498" t="str">
        <f t="shared" si="37"/>
        <v/>
      </c>
      <c r="L69" s="501">
        <f t="shared" si="38"/>
        <v>222.77999999999997</v>
      </c>
      <c r="M69" s="500">
        <f t="shared" si="39"/>
        <v>56.117799999999988</v>
      </c>
      <c r="N69" s="498" t="str">
        <f t="shared" si="40"/>
        <v/>
      </c>
      <c r="O69" s="498" t="str">
        <f t="shared" si="41"/>
        <v/>
      </c>
      <c r="P69" s="498">
        <f t="shared" si="42"/>
        <v>56.117799999999988</v>
      </c>
      <c r="Q69" s="498" t="str">
        <f t="shared" si="43"/>
        <v/>
      </c>
      <c r="R69" s="499">
        <f t="shared" si="44"/>
        <v>56.117799999999988</v>
      </c>
      <c r="S69" s="503">
        <f t="shared" si="45"/>
        <v>8400</v>
      </c>
      <c r="T69" s="504" t="str">
        <f t="shared" si="46"/>
        <v/>
      </c>
      <c r="U69" s="504">
        <f t="shared" si="47"/>
        <v>8400</v>
      </c>
      <c r="V69" s="504" t="str">
        <f t="shared" si="48"/>
        <v/>
      </c>
      <c r="W69" s="505">
        <f t="shared" si="49"/>
        <v>8400</v>
      </c>
      <c r="X69" s="419"/>
    </row>
    <row r="70" spans="1:24" s="390" customFormat="1" ht="20.100000000000001" customHeight="1">
      <c r="A70" s="389">
        <v>24</v>
      </c>
      <c r="B70" s="422">
        <f t="shared" si="50"/>
        <v>45131</v>
      </c>
      <c r="C70" s="423" t="str">
        <f t="shared" si="29"/>
        <v>Monday</v>
      </c>
      <c r="D70" s="435" t="str">
        <f t="shared" si="30"/>
        <v/>
      </c>
      <c r="E70" s="406" t="str">
        <f t="shared" si="31"/>
        <v/>
      </c>
      <c r="F70" s="406" t="str">
        <f t="shared" si="32"/>
        <v/>
      </c>
      <c r="G70" s="502">
        <f t="shared" si="33"/>
        <v>222.77999999999997</v>
      </c>
      <c r="H70" s="498" t="str">
        <f t="shared" si="34"/>
        <v/>
      </c>
      <c r="I70" s="498" t="str">
        <f t="shared" si="35"/>
        <v/>
      </c>
      <c r="J70" s="498">
        <f t="shared" si="36"/>
        <v>222.77999999999997</v>
      </c>
      <c r="K70" s="498" t="str">
        <f t="shared" si="37"/>
        <v/>
      </c>
      <c r="L70" s="501">
        <f t="shared" si="38"/>
        <v>222.77999999999997</v>
      </c>
      <c r="M70" s="500">
        <f t="shared" si="39"/>
        <v>56.117799999999988</v>
      </c>
      <c r="N70" s="498" t="str">
        <f t="shared" si="40"/>
        <v/>
      </c>
      <c r="O70" s="498" t="str">
        <f t="shared" si="41"/>
        <v/>
      </c>
      <c r="P70" s="498">
        <f t="shared" si="42"/>
        <v>56.117799999999988</v>
      </c>
      <c r="Q70" s="498" t="str">
        <f t="shared" si="43"/>
        <v/>
      </c>
      <c r="R70" s="499">
        <f t="shared" si="44"/>
        <v>56.117799999999988</v>
      </c>
      <c r="S70" s="503">
        <f t="shared" si="45"/>
        <v>8400</v>
      </c>
      <c r="T70" s="504" t="str">
        <f t="shared" si="46"/>
        <v/>
      </c>
      <c r="U70" s="504">
        <f t="shared" si="47"/>
        <v>8400</v>
      </c>
      <c r="V70" s="504" t="str">
        <f t="shared" si="48"/>
        <v/>
      </c>
      <c r="W70" s="505">
        <f t="shared" si="49"/>
        <v>8400</v>
      </c>
      <c r="X70" s="419"/>
    </row>
    <row r="71" spans="1:24" s="390" customFormat="1" ht="20.100000000000001" customHeight="1">
      <c r="A71" s="389">
        <v>25</v>
      </c>
      <c r="B71" s="422">
        <f t="shared" si="50"/>
        <v>45132</v>
      </c>
      <c r="C71" s="423" t="str">
        <f t="shared" si="29"/>
        <v>Tuesday</v>
      </c>
      <c r="D71" s="435" t="str">
        <f t="shared" si="30"/>
        <v/>
      </c>
      <c r="E71" s="406" t="str">
        <f t="shared" si="31"/>
        <v/>
      </c>
      <c r="F71" s="406" t="str">
        <f t="shared" si="32"/>
        <v/>
      </c>
      <c r="G71" s="502">
        <f t="shared" si="33"/>
        <v>222.77999999999997</v>
      </c>
      <c r="H71" s="498" t="str">
        <f t="shared" si="34"/>
        <v/>
      </c>
      <c r="I71" s="498" t="str">
        <f t="shared" si="35"/>
        <v/>
      </c>
      <c r="J71" s="498">
        <f t="shared" si="36"/>
        <v>222.77999999999997</v>
      </c>
      <c r="K71" s="498" t="str">
        <f t="shared" si="37"/>
        <v/>
      </c>
      <c r="L71" s="501">
        <f t="shared" si="38"/>
        <v>222.77999999999997</v>
      </c>
      <c r="M71" s="500">
        <f t="shared" si="39"/>
        <v>56.117799999999988</v>
      </c>
      <c r="N71" s="498" t="str">
        <f t="shared" si="40"/>
        <v/>
      </c>
      <c r="O71" s="498" t="str">
        <f t="shared" si="41"/>
        <v/>
      </c>
      <c r="P71" s="498">
        <f t="shared" si="42"/>
        <v>56.117799999999988</v>
      </c>
      <c r="Q71" s="498" t="str">
        <f t="shared" si="43"/>
        <v/>
      </c>
      <c r="R71" s="499">
        <f t="shared" si="44"/>
        <v>56.117799999999988</v>
      </c>
      <c r="S71" s="503">
        <f t="shared" si="45"/>
        <v>8400</v>
      </c>
      <c r="T71" s="504" t="str">
        <f t="shared" si="46"/>
        <v/>
      </c>
      <c r="U71" s="504">
        <f t="shared" si="47"/>
        <v>8400</v>
      </c>
      <c r="V71" s="504" t="str">
        <f t="shared" si="48"/>
        <v/>
      </c>
      <c r="W71" s="505">
        <f t="shared" si="49"/>
        <v>8400</v>
      </c>
      <c r="X71" s="419"/>
    </row>
    <row r="72" spans="1:24" s="390" customFormat="1" ht="20.100000000000001" customHeight="1">
      <c r="A72" s="389">
        <v>26</v>
      </c>
      <c r="B72" s="422">
        <f t="shared" si="50"/>
        <v>45133</v>
      </c>
      <c r="C72" s="423" t="str">
        <f t="shared" si="29"/>
        <v>Wednesday</v>
      </c>
      <c r="D72" s="435" t="str">
        <f t="shared" si="30"/>
        <v/>
      </c>
      <c r="E72" s="406" t="str">
        <f t="shared" si="31"/>
        <v/>
      </c>
      <c r="F72" s="406" t="str">
        <f t="shared" si="32"/>
        <v/>
      </c>
      <c r="G72" s="502">
        <f t="shared" si="33"/>
        <v>222.77999999999997</v>
      </c>
      <c r="H72" s="498" t="str">
        <f t="shared" si="34"/>
        <v/>
      </c>
      <c r="I72" s="498" t="str">
        <f t="shared" si="35"/>
        <v/>
      </c>
      <c r="J72" s="498">
        <f t="shared" si="36"/>
        <v>222.77999999999997</v>
      </c>
      <c r="K72" s="498" t="str">
        <f t="shared" si="37"/>
        <v/>
      </c>
      <c r="L72" s="501">
        <f t="shared" si="38"/>
        <v>222.77999999999997</v>
      </c>
      <c r="M72" s="500">
        <f t="shared" si="39"/>
        <v>56.117799999999988</v>
      </c>
      <c r="N72" s="498" t="str">
        <f t="shared" si="40"/>
        <v/>
      </c>
      <c r="O72" s="498" t="str">
        <f t="shared" si="41"/>
        <v/>
      </c>
      <c r="P72" s="498">
        <f t="shared" si="42"/>
        <v>56.117799999999988</v>
      </c>
      <c r="Q72" s="498" t="str">
        <f t="shared" si="43"/>
        <v/>
      </c>
      <c r="R72" s="499">
        <f t="shared" si="44"/>
        <v>56.117799999999988</v>
      </c>
      <c r="S72" s="503">
        <f t="shared" si="45"/>
        <v>8400</v>
      </c>
      <c r="T72" s="504" t="str">
        <f t="shared" si="46"/>
        <v/>
      </c>
      <c r="U72" s="504">
        <f t="shared" si="47"/>
        <v>8400</v>
      </c>
      <c r="V72" s="504" t="str">
        <f t="shared" si="48"/>
        <v/>
      </c>
      <c r="W72" s="505">
        <f t="shared" si="49"/>
        <v>8400</v>
      </c>
      <c r="X72" s="419"/>
    </row>
    <row r="73" spans="1:24" s="390" customFormat="1" ht="20.100000000000001" customHeight="1">
      <c r="A73" s="389">
        <v>27</v>
      </c>
      <c r="B73" s="422">
        <f t="shared" si="50"/>
        <v>45134</v>
      </c>
      <c r="C73" s="423" t="str">
        <f t="shared" si="29"/>
        <v>Thursday</v>
      </c>
      <c r="D73" s="435" t="str">
        <f t="shared" si="30"/>
        <v/>
      </c>
      <c r="E73" s="406" t="str">
        <f t="shared" si="31"/>
        <v/>
      </c>
      <c r="F73" s="406" t="str">
        <f t="shared" si="32"/>
        <v/>
      </c>
      <c r="G73" s="502">
        <f t="shared" si="33"/>
        <v>222.77999999999997</v>
      </c>
      <c r="H73" s="498" t="str">
        <f t="shared" si="34"/>
        <v/>
      </c>
      <c r="I73" s="498" t="str">
        <f t="shared" si="35"/>
        <v/>
      </c>
      <c r="J73" s="498">
        <f t="shared" si="36"/>
        <v>222.77999999999997</v>
      </c>
      <c r="K73" s="498" t="str">
        <f t="shared" si="37"/>
        <v/>
      </c>
      <c r="L73" s="501">
        <f t="shared" si="38"/>
        <v>222.77999999999997</v>
      </c>
      <c r="M73" s="500">
        <f t="shared" si="39"/>
        <v>56.117799999999988</v>
      </c>
      <c r="N73" s="498" t="str">
        <f t="shared" si="40"/>
        <v/>
      </c>
      <c r="O73" s="498" t="str">
        <f t="shared" si="41"/>
        <v/>
      </c>
      <c r="P73" s="498">
        <f t="shared" si="42"/>
        <v>56.117799999999988</v>
      </c>
      <c r="Q73" s="498" t="str">
        <f t="shared" si="43"/>
        <v/>
      </c>
      <c r="R73" s="499">
        <f t="shared" si="44"/>
        <v>56.117799999999988</v>
      </c>
      <c r="S73" s="503">
        <f t="shared" si="45"/>
        <v>8400</v>
      </c>
      <c r="T73" s="504" t="str">
        <f t="shared" si="46"/>
        <v/>
      </c>
      <c r="U73" s="504">
        <f t="shared" si="47"/>
        <v>8400</v>
      </c>
      <c r="V73" s="504" t="str">
        <f t="shared" si="48"/>
        <v/>
      </c>
      <c r="W73" s="505">
        <f t="shared" si="49"/>
        <v>8400</v>
      </c>
      <c r="X73" s="419"/>
    </row>
    <row r="74" spans="1:24" s="390" customFormat="1" ht="20.100000000000001" customHeight="1">
      <c r="A74" s="389">
        <v>28</v>
      </c>
      <c r="B74" s="422">
        <f t="shared" si="50"/>
        <v>45135</v>
      </c>
      <c r="C74" s="423" t="str">
        <f t="shared" si="29"/>
        <v>Friday</v>
      </c>
      <c r="D74" s="435" t="str">
        <f t="shared" si="30"/>
        <v/>
      </c>
      <c r="E74" s="406" t="str">
        <f t="shared" si="31"/>
        <v/>
      </c>
      <c r="F74" s="406" t="str">
        <f t="shared" si="32"/>
        <v/>
      </c>
      <c r="G74" s="502">
        <f t="shared" si="33"/>
        <v>222.77999999999997</v>
      </c>
      <c r="H74" s="498" t="str">
        <f t="shared" si="34"/>
        <v/>
      </c>
      <c r="I74" s="498" t="str">
        <f t="shared" si="35"/>
        <v/>
      </c>
      <c r="J74" s="498">
        <f t="shared" si="36"/>
        <v>222.77999999999997</v>
      </c>
      <c r="K74" s="498" t="str">
        <f t="shared" si="37"/>
        <v/>
      </c>
      <c r="L74" s="501">
        <f t="shared" si="38"/>
        <v>222.77999999999997</v>
      </c>
      <c r="M74" s="500">
        <f t="shared" si="39"/>
        <v>56.117799999999988</v>
      </c>
      <c r="N74" s="498" t="str">
        <f t="shared" si="40"/>
        <v/>
      </c>
      <c r="O74" s="498" t="str">
        <f t="shared" si="41"/>
        <v/>
      </c>
      <c r="P74" s="498">
        <f t="shared" si="42"/>
        <v>56.117799999999988</v>
      </c>
      <c r="Q74" s="498" t="str">
        <f t="shared" si="43"/>
        <v/>
      </c>
      <c r="R74" s="499">
        <f t="shared" si="44"/>
        <v>56.117799999999988</v>
      </c>
      <c r="S74" s="503">
        <f t="shared" si="45"/>
        <v>8400</v>
      </c>
      <c r="T74" s="504" t="str">
        <f t="shared" si="46"/>
        <v/>
      </c>
      <c r="U74" s="504">
        <f t="shared" si="47"/>
        <v>8400</v>
      </c>
      <c r="V74" s="504" t="str">
        <f t="shared" si="48"/>
        <v/>
      </c>
      <c r="W74" s="505">
        <f t="shared" si="49"/>
        <v>8400</v>
      </c>
      <c r="X74" s="419"/>
    </row>
    <row r="75" spans="1:24" s="390" customFormat="1" ht="20.100000000000001" customHeight="1">
      <c r="A75" s="389">
        <v>29</v>
      </c>
      <c r="B75" s="422">
        <f t="shared" si="50"/>
        <v>45136</v>
      </c>
      <c r="C75" s="423" t="str">
        <f t="shared" si="29"/>
        <v>Saturday</v>
      </c>
      <c r="D75" s="435" t="str">
        <f t="shared" si="30"/>
        <v/>
      </c>
      <c r="E75" s="406" t="str">
        <f t="shared" si="31"/>
        <v/>
      </c>
      <c r="F75" s="406" t="str">
        <f t="shared" si="32"/>
        <v/>
      </c>
      <c r="G75" s="502">
        <f t="shared" si="33"/>
        <v>222.77999999999997</v>
      </c>
      <c r="H75" s="498" t="str">
        <f t="shared" si="34"/>
        <v/>
      </c>
      <c r="I75" s="498" t="str">
        <f t="shared" si="35"/>
        <v/>
      </c>
      <c r="J75" s="498">
        <f t="shared" si="36"/>
        <v>222.77999999999997</v>
      </c>
      <c r="K75" s="498" t="str">
        <f t="shared" si="37"/>
        <v/>
      </c>
      <c r="L75" s="501">
        <f t="shared" si="38"/>
        <v>222.77999999999997</v>
      </c>
      <c r="M75" s="500">
        <f t="shared" si="39"/>
        <v>56.117799999999988</v>
      </c>
      <c r="N75" s="498" t="str">
        <f t="shared" si="40"/>
        <v/>
      </c>
      <c r="O75" s="498" t="str">
        <f t="shared" si="41"/>
        <v/>
      </c>
      <c r="P75" s="498">
        <f t="shared" si="42"/>
        <v>56.117799999999988</v>
      </c>
      <c r="Q75" s="498" t="str">
        <f t="shared" si="43"/>
        <v/>
      </c>
      <c r="R75" s="499">
        <f t="shared" si="44"/>
        <v>56.117799999999988</v>
      </c>
      <c r="S75" s="503">
        <f t="shared" si="45"/>
        <v>8400</v>
      </c>
      <c r="T75" s="504" t="str">
        <f t="shared" si="46"/>
        <v/>
      </c>
      <c r="U75" s="504">
        <f t="shared" si="47"/>
        <v>8400</v>
      </c>
      <c r="V75" s="504" t="str">
        <f t="shared" si="48"/>
        <v/>
      </c>
      <c r="W75" s="505">
        <f t="shared" si="49"/>
        <v>8400</v>
      </c>
      <c r="X75" s="419"/>
    </row>
    <row r="76" spans="1:24" s="390" customFormat="1" ht="20.100000000000001" customHeight="1">
      <c r="A76" s="389">
        <v>30</v>
      </c>
      <c r="B76" s="422">
        <f t="shared" si="50"/>
        <v>45137</v>
      </c>
      <c r="C76" s="423" t="str">
        <f t="shared" si="29"/>
        <v>Sunday</v>
      </c>
      <c r="D76" s="435" t="str">
        <f t="shared" si="30"/>
        <v/>
      </c>
      <c r="E76" s="406" t="str">
        <f t="shared" si="31"/>
        <v/>
      </c>
      <c r="F76" s="406" t="str">
        <f t="shared" si="32"/>
        <v/>
      </c>
      <c r="G76" s="502">
        <f t="shared" si="33"/>
        <v>222.77999999999997</v>
      </c>
      <c r="H76" s="498" t="str">
        <f t="shared" si="34"/>
        <v/>
      </c>
      <c r="I76" s="498" t="str">
        <f t="shared" si="35"/>
        <v/>
      </c>
      <c r="J76" s="498">
        <f t="shared" si="36"/>
        <v>222.77999999999997</v>
      </c>
      <c r="K76" s="498" t="str">
        <f t="shared" si="37"/>
        <v/>
      </c>
      <c r="L76" s="501">
        <f t="shared" si="38"/>
        <v>222.77999999999997</v>
      </c>
      <c r="M76" s="500">
        <f t="shared" si="39"/>
        <v>56.117799999999988</v>
      </c>
      <c r="N76" s="498" t="str">
        <f t="shared" si="40"/>
        <v/>
      </c>
      <c r="O76" s="498" t="str">
        <f t="shared" si="41"/>
        <v/>
      </c>
      <c r="P76" s="498">
        <f t="shared" si="42"/>
        <v>56.117799999999988</v>
      </c>
      <c r="Q76" s="498" t="str">
        <f t="shared" si="43"/>
        <v/>
      </c>
      <c r="R76" s="499">
        <f t="shared" si="44"/>
        <v>56.117799999999988</v>
      </c>
      <c r="S76" s="503">
        <f t="shared" si="45"/>
        <v>8400</v>
      </c>
      <c r="T76" s="504" t="str">
        <f t="shared" si="46"/>
        <v/>
      </c>
      <c r="U76" s="504">
        <f t="shared" si="47"/>
        <v>8400</v>
      </c>
      <c r="V76" s="504" t="str">
        <f t="shared" si="48"/>
        <v/>
      </c>
      <c r="W76" s="505">
        <f t="shared" si="49"/>
        <v>8400</v>
      </c>
      <c r="X76" s="419"/>
    </row>
    <row r="77" spans="1:24" s="390" customFormat="1" ht="20.100000000000001" customHeight="1">
      <c r="A77" s="391">
        <v>31</v>
      </c>
      <c r="B77" s="422">
        <f t="shared" si="50"/>
        <v>45138</v>
      </c>
      <c r="C77" s="425"/>
      <c r="D77" s="435" t="str">
        <f t="shared" si="30"/>
        <v/>
      </c>
      <c r="E77" s="406" t="str">
        <f t="shared" si="31"/>
        <v/>
      </c>
      <c r="F77" s="406" t="str">
        <f t="shared" si="32"/>
        <v/>
      </c>
      <c r="G77" s="502">
        <f t="shared" si="33"/>
        <v>222.77999999999997</v>
      </c>
      <c r="H77" s="498" t="str">
        <f t="shared" si="34"/>
        <v/>
      </c>
      <c r="I77" s="498" t="str">
        <f t="shared" si="35"/>
        <v/>
      </c>
      <c r="J77" s="498">
        <f t="shared" si="36"/>
        <v>222.77999999999997</v>
      </c>
      <c r="K77" s="498" t="str">
        <f t="shared" si="37"/>
        <v/>
      </c>
      <c r="L77" s="501">
        <f t="shared" si="38"/>
        <v>222.77999999999997</v>
      </c>
      <c r="M77" s="500">
        <f t="shared" si="39"/>
        <v>56.117799999999988</v>
      </c>
      <c r="N77" s="498" t="str">
        <f t="shared" si="40"/>
        <v/>
      </c>
      <c r="O77" s="498" t="str">
        <f t="shared" si="41"/>
        <v/>
      </c>
      <c r="P77" s="498">
        <f t="shared" si="42"/>
        <v>56.117799999999988</v>
      </c>
      <c r="Q77" s="498" t="str">
        <f t="shared" si="43"/>
        <v/>
      </c>
      <c r="R77" s="499">
        <f t="shared" si="44"/>
        <v>56.117799999999988</v>
      </c>
      <c r="S77" s="503">
        <f t="shared" si="45"/>
        <v>8400</v>
      </c>
      <c r="T77" s="504" t="str">
        <f t="shared" si="46"/>
        <v/>
      </c>
      <c r="U77" s="504">
        <f t="shared" si="47"/>
        <v>8400</v>
      </c>
      <c r="V77" s="504" t="str">
        <f t="shared" si="48"/>
        <v/>
      </c>
      <c r="W77" s="505">
        <f t="shared" si="49"/>
        <v>8400</v>
      </c>
      <c r="X77" s="419"/>
    </row>
    <row r="78" spans="1:24" s="390" customFormat="1" ht="24" customHeight="1">
      <c r="A78" s="844" t="s">
        <v>455</v>
      </c>
      <c r="B78" s="844"/>
      <c r="C78" s="844"/>
      <c r="D78" s="488">
        <f>IF($V$3="","",SUM(D47:D77))</f>
        <v>343</v>
      </c>
      <c r="E78" s="488">
        <f t="shared" ref="E78:V78" si="51">IF($V$3="","",SUM(E47:E77))</f>
        <v>360</v>
      </c>
      <c r="F78" s="488">
        <f t="shared" si="51"/>
        <v>703</v>
      </c>
      <c r="G78" s="488"/>
      <c r="H78" s="489">
        <f t="shared" si="51"/>
        <v>100</v>
      </c>
      <c r="I78" s="489">
        <f t="shared" si="51"/>
        <v>0</v>
      </c>
      <c r="J78" s="488"/>
      <c r="K78" s="489">
        <f t="shared" si="51"/>
        <v>14.06</v>
      </c>
      <c r="L78" s="488"/>
      <c r="M78" s="488"/>
      <c r="N78" s="489">
        <f t="shared" si="51"/>
        <v>40</v>
      </c>
      <c r="O78" s="489">
        <f t="shared" si="51"/>
        <v>0</v>
      </c>
      <c r="P78" s="488"/>
      <c r="Q78" s="489">
        <f t="shared" si="51"/>
        <v>7.1706000000000003</v>
      </c>
      <c r="R78" s="488"/>
      <c r="S78" s="488"/>
      <c r="T78" s="488">
        <f t="shared" si="51"/>
        <v>0</v>
      </c>
      <c r="U78" s="488"/>
      <c r="V78" s="488">
        <f t="shared" si="51"/>
        <v>0</v>
      </c>
      <c r="W78" s="488"/>
      <c r="X78" s="419"/>
    </row>
  </sheetData>
  <sheetProtection password="EFD1" sheet="1" objects="1" scenarios="1" formatColumns="0" formatRows="0"/>
  <mergeCells count="26">
    <mergeCell ref="A1:X1"/>
    <mergeCell ref="A2:X2"/>
    <mergeCell ref="S5:W5"/>
    <mergeCell ref="C5:C6"/>
    <mergeCell ref="G5:L5"/>
    <mergeCell ref="M5:R5"/>
    <mergeCell ref="X5:X6"/>
    <mergeCell ref="A38:C38"/>
    <mergeCell ref="V3:X3"/>
    <mergeCell ref="C3:T3"/>
    <mergeCell ref="D5:F5"/>
    <mergeCell ref="A5:A6"/>
    <mergeCell ref="B5:B6"/>
    <mergeCell ref="A78:C78"/>
    <mergeCell ref="A41:X41"/>
    <mergeCell ref="A42:X42"/>
    <mergeCell ref="C43:T43"/>
    <mergeCell ref="V43:X43"/>
    <mergeCell ref="A45:A46"/>
    <mergeCell ref="B45:B46"/>
    <mergeCell ref="C45:C46"/>
    <mergeCell ref="D45:F45"/>
    <mergeCell ref="G45:L45"/>
    <mergeCell ref="M45:R45"/>
    <mergeCell ref="S45:W45"/>
    <mergeCell ref="X45:X46"/>
  </mergeCells>
  <conditionalFormatting sqref="C7:F37">
    <cfRule type="expression" dxfId="53" priority="22">
      <formula>$C7=""</formula>
    </cfRule>
  </conditionalFormatting>
  <conditionalFormatting sqref="C7:F37">
    <cfRule type="expression" dxfId="52" priority="21">
      <formula>$C7=0</formula>
    </cfRule>
  </conditionalFormatting>
  <conditionalFormatting sqref="C7:F37">
    <cfRule type="cellIs" dxfId="51" priority="20" operator="equal">
      <formula>"Sunday"</formula>
    </cfRule>
  </conditionalFormatting>
  <conditionalFormatting sqref="C7:W37">
    <cfRule type="cellIs" dxfId="50" priority="19" operator="equal">
      <formula>0</formula>
    </cfRule>
  </conditionalFormatting>
  <conditionalFormatting sqref="C47:W77">
    <cfRule type="expression" dxfId="49" priority="18">
      <formula>$B47=0</formula>
    </cfRule>
  </conditionalFormatting>
  <conditionalFormatting sqref="C47:F77">
    <cfRule type="expression" dxfId="48" priority="17">
      <formula>$C47=""</formula>
    </cfRule>
  </conditionalFormatting>
  <conditionalFormatting sqref="C47:F77">
    <cfRule type="expression" dxfId="47" priority="16">
      <formula>$C47=0</formula>
    </cfRule>
  </conditionalFormatting>
  <conditionalFormatting sqref="C47:F77">
    <cfRule type="cellIs" dxfId="46" priority="15" operator="equal">
      <formula>"Sunday"</formula>
    </cfRule>
  </conditionalFormatting>
  <conditionalFormatting sqref="C47:W77">
    <cfRule type="cellIs" dxfId="45" priority="14" operator="equal">
      <formula>0</formula>
    </cfRule>
  </conditionalFormatting>
  <conditionalFormatting sqref="G8:W37">
    <cfRule type="expression" dxfId="44" priority="13">
      <formula>$F8=""</formula>
    </cfRule>
  </conditionalFormatting>
  <conditionalFormatting sqref="D7:W37">
    <cfRule type="expression" dxfId="43" priority="12">
      <formula>$C7="Sunday"</formula>
    </cfRule>
  </conditionalFormatting>
  <conditionalFormatting sqref="D47:F77">
    <cfRule type="expression" dxfId="42" priority="11">
      <formula>$C47=""</formula>
    </cfRule>
  </conditionalFormatting>
  <conditionalFormatting sqref="D47:F77">
    <cfRule type="expression" dxfId="41" priority="10">
      <formula>$C47=0</formula>
    </cfRule>
  </conditionalFormatting>
  <conditionalFormatting sqref="D47:F77">
    <cfRule type="cellIs" dxfId="40" priority="9" operator="equal">
      <formula>"Sunday"</formula>
    </cfRule>
  </conditionalFormatting>
  <conditionalFormatting sqref="D47:W77">
    <cfRule type="cellIs" dxfId="39" priority="8" operator="equal">
      <formula>0</formula>
    </cfRule>
  </conditionalFormatting>
  <conditionalFormatting sqref="D47:W77">
    <cfRule type="expression" dxfId="38" priority="7">
      <formula>$C47="Sunday"</formula>
    </cfRule>
  </conditionalFormatting>
  <conditionalFormatting sqref="G48:W77">
    <cfRule type="cellIs" dxfId="37" priority="6" operator="equal">
      <formula>0</formula>
    </cfRule>
  </conditionalFormatting>
  <conditionalFormatting sqref="G48:W77">
    <cfRule type="expression" dxfId="36" priority="5">
      <formula>$F48=""</formula>
    </cfRule>
  </conditionalFormatting>
  <conditionalFormatting sqref="G48:W77">
    <cfRule type="expression" dxfId="35" priority="4">
      <formula>$C48="Sunday"</formula>
    </cfRule>
  </conditionalFormatting>
  <conditionalFormatting sqref="W48:W77">
    <cfRule type="cellIs" dxfId="34" priority="3" operator="equal">
      <formula>0</formula>
    </cfRule>
  </conditionalFormatting>
  <conditionalFormatting sqref="W48:W77">
    <cfRule type="expression" dxfId="33" priority="2">
      <formula>$F48=""</formula>
    </cfRule>
  </conditionalFormatting>
  <conditionalFormatting sqref="W48:W77">
    <cfRule type="expression" dxfId="32" priority="1">
      <formula>$C48="Sunday"</formula>
    </cfRule>
  </conditionalFormatting>
  <pageMargins left="0.45" right="0.2" top="0.25" bottom="0.25" header="0.3" footer="0.3"/>
  <pageSetup paperSize="9" scale="71" orientation="landscape" r:id="rId1"/>
  <drawing r:id="rId2"/>
</worksheet>
</file>

<file path=xl/worksheets/sheet13.xml><?xml version="1.0" encoding="utf-8"?>
<worksheet xmlns="http://schemas.openxmlformats.org/spreadsheetml/2006/main" xmlns:r="http://schemas.openxmlformats.org/officeDocument/2006/relationships">
  <sheetPr codeName="Sheet13">
    <pageSetUpPr fitToPage="1"/>
  </sheetPr>
  <dimension ref="A1:BW82"/>
  <sheetViews>
    <sheetView showGridLines="0" zoomScale="98" zoomScaleNormal="98" workbookViewId="0">
      <selection activeCell="R15" sqref="R15"/>
    </sheetView>
  </sheetViews>
  <sheetFormatPr defaultColWidth="9.125" defaultRowHeight="15"/>
  <cols>
    <col min="1" max="1" width="3.125" style="16" customWidth="1"/>
    <col min="2" max="2" width="10.75" style="16" customWidth="1"/>
    <col min="3" max="3" width="11.75" style="16" customWidth="1"/>
    <col min="4" max="4" width="11.375" style="16" customWidth="1"/>
    <col min="5" max="5" width="8.875" style="16" customWidth="1"/>
    <col min="6" max="6" width="8.375" style="16" customWidth="1"/>
    <col min="7" max="8" width="7.375" style="16" customWidth="1"/>
    <col min="9" max="9" width="7.125" style="16" customWidth="1"/>
    <col min="10" max="10" width="6.875" style="16" customWidth="1"/>
    <col min="11" max="11" width="6.25" style="16" customWidth="1"/>
    <col min="12" max="12" width="7.375" style="16" customWidth="1"/>
    <col min="13" max="14" width="7.25" style="16" customWidth="1"/>
    <col min="15" max="15" width="6.75" style="16" customWidth="1"/>
    <col min="16" max="16" width="13.875" style="16" customWidth="1"/>
    <col min="17" max="17" width="7.125" style="16" customWidth="1"/>
    <col min="18" max="74" width="9.125" style="16"/>
    <col min="75" max="76" width="0" style="16" hidden="1" customWidth="1"/>
    <col min="77" max="16384" width="9.125" style="16"/>
  </cols>
  <sheetData>
    <row r="1" spans="1:75">
      <c r="B1" s="212"/>
      <c r="C1" s="212"/>
      <c r="D1" s="212"/>
      <c r="E1" s="212"/>
      <c r="F1" s="212"/>
      <c r="G1" s="212"/>
      <c r="H1" s="212"/>
      <c r="I1" s="212"/>
      <c r="J1" s="212"/>
      <c r="K1" s="212"/>
      <c r="L1" s="1264"/>
      <c r="M1" s="1264"/>
      <c r="N1" s="1264"/>
      <c r="O1" s="212"/>
      <c r="P1" s="212"/>
      <c r="Q1" s="212"/>
    </row>
    <row r="2" spans="1:75" ht="38.25" customHeight="1">
      <c r="B2" s="213"/>
      <c r="C2" s="212"/>
      <c r="D2" s="1265" t="s">
        <v>280</v>
      </c>
      <c r="E2" s="1265"/>
      <c r="F2" s="1265"/>
      <c r="G2" s="1265"/>
      <c r="H2" s="1265"/>
      <c r="I2" s="1265"/>
      <c r="J2" s="1265"/>
      <c r="K2" s="1265"/>
      <c r="L2" s="1265"/>
      <c r="M2" s="1265"/>
      <c r="N2" s="1265"/>
      <c r="O2" s="1265"/>
      <c r="P2" s="1265"/>
      <c r="Q2" s="214"/>
    </row>
    <row r="3" spans="1:75" ht="5.25" customHeight="1">
      <c r="B3" s="215"/>
      <c r="C3" s="215"/>
      <c r="D3" s="215"/>
      <c r="E3" s="215"/>
      <c r="F3" s="215"/>
      <c r="G3" s="215"/>
      <c r="H3" s="215"/>
      <c r="I3" s="215"/>
      <c r="J3" s="215"/>
      <c r="K3" s="215"/>
      <c r="L3" s="215"/>
      <c r="M3" s="215"/>
      <c r="N3" s="215"/>
      <c r="O3" s="215"/>
      <c r="P3" s="215"/>
      <c r="Q3" s="215"/>
    </row>
    <row r="4" spans="1:75" ht="23.25" customHeight="1">
      <c r="B4" s="569" t="s">
        <v>19</v>
      </c>
      <c r="C4" s="1271" t="str">
        <f>IF(AND('Master Data'!K7=""),"",'Master Data'!K7)</f>
        <v>July-2023</v>
      </c>
      <c r="D4" s="1271"/>
      <c r="E4" s="1270" t="s">
        <v>593</v>
      </c>
      <c r="F4" s="1270"/>
      <c r="G4" s="1270"/>
      <c r="H4" s="1270"/>
      <c r="I4" s="1270"/>
      <c r="J4" s="1270"/>
      <c r="K4" s="1270"/>
      <c r="L4" s="1270"/>
      <c r="M4" s="1270"/>
      <c r="N4" s="1266" t="s">
        <v>281</v>
      </c>
      <c r="O4" s="1266"/>
      <c r="P4" s="1266"/>
      <c r="Q4" s="215"/>
    </row>
    <row r="5" spans="1:75">
      <c r="B5" s="215"/>
      <c r="C5" s="215"/>
      <c r="D5" s="215"/>
      <c r="E5" s="215"/>
      <c r="F5" s="215"/>
      <c r="G5" s="215"/>
      <c r="H5" s="215"/>
      <c r="I5" s="215"/>
      <c r="J5" s="215"/>
      <c r="K5" s="215"/>
      <c r="L5" s="215"/>
      <c r="M5" s="215"/>
      <c r="N5" s="215"/>
      <c r="O5" s="215"/>
      <c r="P5" s="215"/>
      <c r="Q5" s="215"/>
    </row>
    <row r="6" spans="1:75" ht="37.5" customHeight="1" thickBot="1">
      <c r="B6" s="224" t="s">
        <v>115</v>
      </c>
      <c r="C6" s="225" t="s">
        <v>282</v>
      </c>
      <c r="D6" s="226" t="s">
        <v>284</v>
      </c>
      <c r="E6" s="229" t="s">
        <v>117</v>
      </c>
      <c r="F6" s="229" t="s">
        <v>118</v>
      </c>
      <c r="G6" s="229" t="s">
        <v>285</v>
      </c>
      <c r="H6" s="229" t="s">
        <v>294</v>
      </c>
      <c r="I6" s="229" t="s">
        <v>286</v>
      </c>
      <c r="J6" s="229" t="s">
        <v>287</v>
      </c>
      <c r="K6" s="229" t="s">
        <v>288</v>
      </c>
      <c r="L6" s="229" t="s">
        <v>289</v>
      </c>
      <c r="M6" s="229" t="s">
        <v>290</v>
      </c>
      <c r="N6" s="229" t="s">
        <v>291</v>
      </c>
      <c r="O6" s="229" t="s">
        <v>292</v>
      </c>
      <c r="P6" s="246" t="s">
        <v>277</v>
      </c>
      <c r="Q6" s="216"/>
    </row>
    <row r="7" spans="1:75" ht="27" customHeight="1">
      <c r="B7" s="1267" t="s">
        <v>283</v>
      </c>
      <c r="C7" s="1268"/>
      <c r="D7" s="1269"/>
      <c r="E7" s="572">
        <f>IFERROR(IF(AND($C$4=""),"",IF(VLOOKUP(A8,psbalance,3,0)=0,"",VLOOKUP(A8,psbalance,3,0))),"")</f>
        <v>117.99999999999999</v>
      </c>
      <c r="F7" s="572">
        <f>IFERROR(IF(AND($C$4=""),"",IF(VLOOKUP(A8,psbalance,4,0)=0,"",VLOOKUP(A8,psbalance,4,0))),"")</f>
        <v>83.699999999999989</v>
      </c>
      <c r="G7" s="217">
        <v>45</v>
      </c>
      <c r="H7" s="217">
        <v>20</v>
      </c>
      <c r="I7" s="217">
        <v>15</v>
      </c>
      <c r="J7" s="217">
        <v>3</v>
      </c>
      <c r="K7" s="217">
        <v>2</v>
      </c>
      <c r="L7" s="217">
        <v>2</v>
      </c>
      <c r="M7" s="217">
        <v>1</v>
      </c>
      <c r="N7" s="217">
        <v>3</v>
      </c>
      <c r="O7" s="218"/>
      <c r="P7" s="579">
        <v>30</v>
      </c>
      <c r="Q7" s="219" t="s">
        <v>278</v>
      </c>
      <c r="W7" s="1276" t="s">
        <v>306</v>
      </c>
      <c r="X7" s="1277"/>
      <c r="Y7" s="1277"/>
      <c r="Z7" s="1277"/>
      <c r="AA7" s="1277"/>
      <c r="AB7" s="1278"/>
    </row>
    <row r="8" spans="1:75" ht="18.95" customHeight="1" thickBot="1">
      <c r="A8" s="570">
        <v>1</v>
      </c>
      <c r="B8" s="228">
        <f>IFERROR(IF(AND(C4=""),"",IF(VLOOKUP(A8,milkuc,3,0)=0,"",VLOOKUP(A8,milkuc,3,0))),"")</f>
        <v>45108</v>
      </c>
      <c r="C8" s="571" t="str">
        <f t="shared" ref="C8:C38" si="0">IFERROR(IF(AND($C$4=""),"",IF(VLOOKUP(A8,milkuc,4,0)=0,"",VLOOKUP(A8,milkuc,4,0))),"")</f>
        <v>Saturday</v>
      </c>
      <c r="D8" s="227">
        <f>IFERROR(IF(AND($C$4=""),"",IF(VLOOKUP(A8,psbalance,18,0)=0,"",VLOOKUP(A8,psbalance,18,0))),"")</f>
        <v>246</v>
      </c>
      <c r="E8" s="577">
        <f t="shared" ref="E8:E38" si="1">IFERROR(IF(AND($C$4=""),"",IF(VLOOKUP(A8,psbalance,21,0)=0,"",VLOOKUP(A8,psbalance,21,0))),"")</f>
        <v>93.399999999999977</v>
      </c>
      <c r="F8" s="577">
        <f t="shared" ref="F8:F38" si="2">IFERROR(IF(AND($C$4=""),"",IF(VLOOKUP(A8,psbalance,22,0)=0,"",VLOOKUP(A8,psbalance,22,0))),"")</f>
        <v>83.699999999999989</v>
      </c>
      <c r="G8" s="577">
        <f>IF(OR(D8="",D8=0),G7,G7-IF(AND($C8="monday"),D8*0.05,IF(AND($C8="thursday"),D8*0.025,IF(AND($C8="saturday"),D8*0.05,"0"))))</f>
        <v>32.700000000000003</v>
      </c>
      <c r="H8" s="577">
        <f>IF(OR(D8="",D8=0),H7,H7-IF(AND($C8="Tuesday"),D8*0.02,IF(AND($C8="Wednesday"),D8*0.02,IF(AND($C8="thursday"),D8*0.005,IF(AND($C8="Friday"),D8*0.02,"0")))))</f>
        <v>20</v>
      </c>
      <c r="I8" s="577">
        <f>IF(OR(D8="",D8=0),I7,I7-IF(AND(D8=""),"",D8*$X$29))</f>
        <v>13.77</v>
      </c>
      <c r="J8" s="577">
        <f>IF(OR(D8="",D8=0),J7,J7-IF(AND(D8=""),"",D8*$X$30))</f>
        <v>2.6310000000000002</v>
      </c>
      <c r="K8" s="577">
        <f>IF(OR(D8="",D8=0),K7,K7-IF(AND(D8=""),"",D8*$X$31))</f>
        <v>1.631</v>
      </c>
      <c r="L8" s="577">
        <f>IF(OR(D8="",D8=0),L7,L7-IF(AND(D8=""),"",D8*$X$32))</f>
        <v>1.877</v>
      </c>
      <c r="M8" s="577">
        <f>IF(OR(D8="",D8=0),M7,M7-IF(AND(D8=""),"",D8*$X$33))</f>
        <v>0.877</v>
      </c>
      <c r="N8" s="577">
        <f>IF(OR(D8="",D8=0),N7,N7-IF(AND(D8=""),"",D8*$X$34))</f>
        <v>2.6310000000000002</v>
      </c>
      <c r="O8" s="576"/>
      <c r="P8" s="577">
        <f>IF(OR(D8="",D8=0),P7,P7-IF(AND($P$6="Fire Woods"),D8*0.2,IF(AND($P$6="Gas"),D8*0.02,"")))</f>
        <v>25.08</v>
      </c>
      <c r="Q8" s="220"/>
      <c r="W8" s="1279"/>
      <c r="X8" s="1280"/>
      <c r="Y8" s="1280"/>
      <c r="Z8" s="1280"/>
      <c r="AA8" s="1280"/>
      <c r="AB8" s="1281"/>
    </row>
    <row r="9" spans="1:75" ht="18.95" customHeight="1">
      <c r="A9" s="570">
        <v>2</v>
      </c>
      <c r="B9" s="228">
        <f t="shared" ref="B9:B38" si="3">IFERROR(IF(AND($C$4=""),"",IF(VLOOKUP(A9,milkuc,3,0)=0,"",VLOOKUP(A9,milkuc,3,0))),"")</f>
        <v>45109</v>
      </c>
      <c r="C9" s="571" t="str">
        <f t="shared" si="0"/>
        <v>Sunday</v>
      </c>
      <c r="D9" s="227" t="str">
        <f t="shared" ref="D9:D38" si="4">IFERROR(IF(AND($C$4=""),"",IF(VLOOKUP(A9,psbalance,18,0)=0,"",VLOOKUP(A9,psbalance,18,0))),"")</f>
        <v/>
      </c>
      <c r="E9" s="577">
        <f t="shared" si="1"/>
        <v>93.399999999999977</v>
      </c>
      <c r="F9" s="577">
        <f t="shared" si="2"/>
        <v>83.699999999999989</v>
      </c>
      <c r="G9" s="577">
        <f t="shared" ref="G9:G38" si="5">IF(OR(D9="",D9=0),G8,G8-IF(AND($C9="monday"),D9*0.05,IF(AND($C9="thursday"),D9*0.025,IF(AND($C9="saturday"),D9*0.05,"0"))))</f>
        <v>32.700000000000003</v>
      </c>
      <c r="H9" s="577">
        <f t="shared" ref="H9:H38" si="6">IF(OR(D9="",D9=0),H8,H8-IF(AND($C9="Tuesday"),D9*0.02,IF(AND($C9="Wednesday"),D9*0.02,IF(AND($C9="thursday"),D9*0.005,IF(AND($C9="Friday"),D9*0.02,"0")))))</f>
        <v>20</v>
      </c>
      <c r="I9" s="577">
        <f t="shared" ref="I9:I38" si="7">IF(OR(D9="",D9=0),I8,I8-IF(AND(D9=""),"",D9*$X$29))</f>
        <v>13.77</v>
      </c>
      <c r="J9" s="577">
        <f t="shared" ref="J9:J38" si="8">IF(OR(D9="",D9=0),J8,J8-IF(AND(D9=""),"",D9*$X$30))</f>
        <v>2.6310000000000002</v>
      </c>
      <c r="K9" s="577">
        <f t="shared" ref="K9:K38" si="9">IF(OR(D9="",D9=0),K8,K8-IF(AND(D9=""),"",D9*$X$31))</f>
        <v>1.631</v>
      </c>
      <c r="L9" s="577">
        <f t="shared" ref="L9:L38" si="10">IF(OR(D9="",D9=0),L8,L8-IF(AND(D9=""),"",D9*$X$32))</f>
        <v>1.877</v>
      </c>
      <c r="M9" s="577">
        <f t="shared" ref="M9:M38" si="11">IF(OR(D9="",D9=0),M8,M8-IF(AND(D9=""),"",D9*$X$33))</f>
        <v>0.877</v>
      </c>
      <c r="N9" s="577">
        <f t="shared" ref="N9:N38" si="12">IF(OR(D9="",D9=0),N8,N8-IF(AND(D9=""),"",D9*$X$34))</f>
        <v>2.6310000000000002</v>
      </c>
      <c r="O9" s="576"/>
      <c r="P9" s="577">
        <f t="shared" ref="P9:P38" si="13">IF(OR(D9="",D9=0),P8,P8-IF(AND($P$6="Fire Woods"),D9*0.2,IF(AND($P$6="Gas"),D9*0.02,"")))</f>
        <v>25.08</v>
      </c>
      <c r="Q9" s="220"/>
      <c r="W9" s="1286" t="s">
        <v>282</v>
      </c>
      <c r="X9" s="1282"/>
      <c r="Y9" s="1282" t="s">
        <v>295</v>
      </c>
      <c r="Z9" s="1282"/>
      <c r="AA9" s="1282"/>
      <c r="AB9" s="1283"/>
    </row>
    <row r="10" spans="1:75" ht="18.95" customHeight="1">
      <c r="A10" s="570">
        <v>3</v>
      </c>
      <c r="B10" s="228">
        <f t="shared" si="3"/>
        <v>45110</v>
      </c>
      <c r="C10" s="571" t="str">
        <f t="shared" si="0"/>
        <v>Monday</v>
      </c>
      <c r="D10" s="227">
        <f t="shared" si="4"/>
        <v>225</v>
      </c>
      <c r="E10" s="577">
        <f t="shared" si="1"/>
        <v>70.899999999999977</v>
      </c>
      <c r="F10" s="577">
        <f t="shared" si="2"/>
        <v>83.699999999999989</v>
      </c>
      <c r="G10" s="577">
        <f>IF(OR(D10="",D10=0),G9,G9-IF(AND($C10="monday"),D10*0.05,IF(AND($C10="thursday"),D10*0.025,IF(AND($C10="saturday"),D10*0.05,"0"))))</f>
        <v>21.450000000000003</v>
      </c>
      <c r="H10" s="577">
        <f t="shared" si="6"/>
        <v>20</v>
      </c>
      <c r="I10" s="577">
        <f t="shared" si="7"/>
        <v>12.645</v>
      </c>
      <c r="J10" s="577">
        <f t="shared" si="8"/>
        <v>2.2935000000000003</v>
      </c>
      <c r="K10" s="577">
        <f t="shared" si="9"/>
        <v>1.2934999999999999</v>
      </c>
      <c r="L10" s="577">
        <f t="shared" si="10"/>
        <v>1.7645</v>
      </c>
      <c r="M10" s="577">
        <f t="shared" si="11"/>
        <v>0.76449999999999996</v>
      </c>
      <c r="N10" s="577">
        <f t="shared" si="12"/>
        <v>2.2935000000000003</v>
      </c>
      <c r="O10" s="576"/>
      <c r="P10" s="577">
        <f t="shared" si="13"/>
        <v>20.58</v>
      </c>
      <c r="Q10" s="220"/>
      <c r="W10" s="1287"/>
      <c r="X10" s="1284"/>
      <c r="Y10" s="1284"/>
      <c r="Z10" s="1284"/>
      <c r="AA10" s="1284"/>
      <c r="AB10" s="1285"/>
      <c r="BW10" s="16" t="s">
        <v>279</v>
      </c>
    </row>
    <row r="11" spans="1:75" ht="18.95" customHeight="1">
      <c r="A11" s="570">
        <v>4</v>
      </c>
      <c r="B11" s="228">
        <f t="shared" si="3"/>
        <v>45111</v>
      </c>
      <c r="C11" s="571" t="str">
        <f t="shared" si="0"/>
        <v>Tuesday</v>
      </c>
      <c r="D11" s="227">
        <f t="shared" si="4"/>
        <v>224</v>
      </c>
      <c r="E11" s="577">
        <f t="shared" si="1"/>
        <v>70.899999999999977</v>
      </c>
      <c r="F11" s="577">
        <f t="shared" si="2"/>
        <v>61.29999999999999</v>
      </c>
      <c r="G11" s="577">
        <f t="shared" si="5"/>
        <v>21.450000000000003</v>
      </c>
      <c r="H11" s="577">
        <f t="shared" si="6"/>
        <v>15.52</v>
      </c>
      <c r="I11" s="577">
        <f t="shared" si="7"/>
        <v>11.524999999999999</v>
      </c>
      <c r="J11" s="577">
        <f t="shared" si="8"/>
        <v>1.9575000000000002</v>
      </c>
      <c r="K11" s="577">
        <f t="shared" si="9"/>
        <v>0.9574999999999998</v>
      </c>
      <c r="L11" s="577">
        <f t="shared" si="10"/>
        <v>1.6524999999999999</v>
      </c>
      <c r="M11" s="577">
        <f t="shared" si="11"/>
        <v>0.65249999999999997</v>
      </c>
      <c r="N11" s="577">
        <f t="shared" si="12"/>
        <v>1.9575000000000002</v>
      </c>
      <c r="O11" s="576"/>
      <c r="P11" s="577">
        <f t="shared" si="13"/>
        <v>16.099999999999998</v>
      </c>
      <c r="Q11" s="220"/>
      <c r="W11" s="232"/>
      <c r="X11" s="231"/>
      <c r="Y11" s="231"/>
      <c r="Z11" s="231"/>
      <c r="AA11" s="231"/>
      <c r="AB11" s="233"/>
      <c r="BW11" s="16" t="s">
        <v>277</v>
      </c>
    </row>
    <row r="12" spans="1:75" ht="18.95" customHeight="1">
      <c r="A12" s="570">
        <v>5</v>
      </c>
      <c r="B12" s="228">
        <f t="shared" si="3"/>
        <v>45112</v>
      </c>
      <c r="C12" s="571" t="str">
        <f t="shared" si="0"/>
        <v>Wednesday</v>
      </c>
      <c r="D12" s="227">
        <f t="shared" si="4"/>
        <v>215</v>
      </c>
      <c r="E12" s="577">
        <f t="shared" si="1"/>
        <v>49.399999999999977</v>
      </c>
      <c r="F12" s="577">
        <f t="shared" si="2"/>
        <v>61.29999999999999</v>
      </c>
      <c r="G12" s="577">
        <f t="shared" si="5"/>
        <v>21.450000000000003</v>
      </c>
      <c r="H12" s="577">
        <f t="shared" si="6"/>
        <v>11.219999999999999</v>
      </c>
      <c r="I12" s="577">
        <f t="shared" si="7"/>
        <v>10.45</v>
      </c>
      <c r="J12" s="577">
        <f t="shared" si="8"/>
        <v>1.6350000000000002</v>
      </c>
      <c r="K12" s="577">
        <f t="shared" si="9"/>
        <v>0.63499999999999979</v>
      </c>
      <c r="L12" s="577">
        <f t="shared" si="10"/>
        <v>1.5449999999999999</v>
      </c>
      <c r="M12" s="577">
        <f t="shared" si="11"/>
        <v>0.54499999999999993</v>
      </c>
      <c r="N12" s="577">
        <f t="shared" si="12"/>
        <v>1.6350000000000002</v>
      </c>
      <c r="O12" s="576"/>
      <c r="P12" s="577">
        <f t="shared" si="13"/>
        <v>11.799999999999997</v>
      </c>
      <c r="Q12" s="220"/>
      <c r="W12" s="1272" t="s">
        <v>296</v>
      </c>
      <c r="X12" s="1273"/>
      <c r="Y12" s="1274" t="s">
        <v>302</v>
      </c>
      <c r="Z12" s="1274"/>
      <c r="AA12" s="1274"/>
      <c r="AB12" s="1275"/>
    </row>
    <row r="13" spans="1:75" ht="18.95" customHeight="1">
      <c r="A13" s="570">
        <v>6</v>
      </c>
      <c r="B13" s="228">
        <f t="shared" si="3"/>
        <v>45113</v>
      </c>
      <c r="C13" s="571" t="str">
        <f t="shared" si="0"/>
        <v>Thursday</v>
      </c>
      <c r="D13" s="227" t="str">
        <f t="shared" si="4"/>
        <v/>
      </c>
      <c r="E13" s="577">
        <f t="shared" si="1"/>
        <v>49.399999999999977</v>
      </c>
      <c r="F13" s="577">
        <f t="shared" si="2"/>
        <v>61.29999999999999</v>
      </c>
      <c r="G13" s="577">
        <f t="shared" si="5"/>
        <v>21.450000000000003</v>
      </c>
      <c r="H13" s="577">
        <f t="shared" si="6"/>
        <v>11.219999999999999</v>
      </c>
      <c r="I13" s="577">
        <f t="shared" si="7"/>
        <v>10.45</v>
      </c>
      <c r="J13" s="577">
        <f t="shared" si="8"/>
        <v>1.6350000000000002</v>
      </c>
      <c r="K13" s="577">
        <f t="shared" si="9"/>
        <v>0.63499999999999979</v>
      </c>
      <c r="L13" s="577">
        <f t="shared" si="10"/>
        <v>1.5449999999999999</v>
      </c>
      <c r="M13" s="577">
        <f t="shared" si="11"/>
        <v>0.54499999999999993</v>
      </c>
      <c r="N13" s="577">
        <f t="shared" si="12"/>
        <v>1.6350000000000002</v>
      </c>
      <c r="O13" s="576"/>
      <c r="P13" s="577">
        <f t="shared" si="13"/>
        <v>11.799999999999997</v>
      </c>
      <c r="Q13" s="220"/>
      <c r="W13" s="1272" t="s">
        <v>297</v>
      </c>
      <c r="X13" s="1273"/>
      <c r="Y13" s="1274" t="s">
        <v>303</v>
      </c>
      <c r="Z13" s="1274"/>
      <c r="AA13" s="1274"/>
      <c r="AB13" s="1275"/>
    </row>
    <row r="14" spans="1:75" ht="18.95" customHeight="1">
      <c r="A14" s="570">
        <v>7</v>
      </c>
      <c r="B14" s="228">
        <f t="shared" si="3"/>
        <v>45114</v>
      </c>
      <c r="C14" s="571" t="str">
        <f t="shared" si="0"/>
        <v>Friday</v>
      </c>
      <c r="D14" s="227" t="str">
        <f t="shared" si="4"/>
        <v/>
      </c>
      <c r="E14" s="577">
        <f t="shared" si="1"/>
        <v>49.399999999999977</v>
      </c>
      <c r="F14" s="577">
        <f t="shared" si="2"/>
        <v>61.29999999999999</v>
      </c>
      <c r="G14" s="577">
        <f t="shared" si="5"/>
        <v>21.450000000000003</v>
      </c>
      <c r="H14" s="577">
        <f t="shared" si="6"/>
        <v>11.219999999999999</v>
      </c>
      <c r="I14" s="577">
        <f t="shared" si="7"/>
        <v>10.45</v>
      </c>
      <c r="J14" s="577">
        <f t="shared" si="8"/>
        <v>1.6350000000000002</v>
      </c>
      <c r="K14" s="577">
        <f t="shared" si="9"/>
        <v>0.63499999999999979</v>
      </c>
      <c r="L14" s="577">
        <f t="shared" si="10"/>
        <v>1.5449999999999999</v>
      </c>
      <c r="M14" s="577">
        <f t="shared" si="11"/>
        <v>0.54499999999999993</v>
      </c>
      <c r="N14" s="577">
        <f t="shared" si="12"/>
        <v>1.6350000000000002</v>
      </c>
      <c r="O14" s="576"/>
      <c r="P14" s="577">
        <f t="shared" si="13"/>
        <v>11.799999999999997</v>
      </c>
      <c r="Q14" s="220"/>
      <c r="W14" s="1272" t="s">
        <v>298</v>
      </c>
      <c r="X14" s="1273"/>
      <c r="Y14" s="1274" t="s">
        <v>304</v>
      </c>
      <c r="Z14" s="1274"/>
      <c r="AA14" s="1274"/>
      <c r="AB14" s="1275"/>
    </row>
    <row r="15" spans="1:75" ht="18.95" customHeight="1">
      <c r="A15" s="570">
        <v>8</v>
      </c>
      <c r="B15" s="228">
        <f t="shared" si="3"/>
        <v>45115</v>
      </c>
      <c r="C15" s="571" t="str">
        <f t="shared" si="0"/>
        <v>Saturday</v>
      </c>
      <c r="D15" s="227" t="str">
        <f t="shared" si="4"/>
        <v/>
      </c>
      <c r="E15" s="577">
        <f t="shared" si="1"/>
        <v>49.399999999999977</v>
      </c>
      <c r="F15" s="577">
        <f t="shared" si="2"/>
        <v>61.29999999999999</v>
      </c>
      <c r="G15" s="577">
        <f t="shared" si="5"/>
        <v>21.450000000000003</v>
      </c>
      <c r="H15" s="577">
        <f t="shared" si="6"/>
        <v>11.219999999999999</v>
      </c>
      <c r="I15" s="577">
        <f t="shared" si="7"/>
        <v>10.45</v>
      </c>
      <c r="J15" s="577">
        <f t="shared" si="8"/>
        <v>1.6350000000000002</v>
      </c>
      <c r="K15" s="577">
        <f t="shared" si="9"/>
        <v>0.63499999999999979</v>
      </c>
      <c r="L15" s="577">
        <f t="shared" si="10"/>
        <v>1.5449999999999999</v>
      </c>
      <c r="M15" s="577">
        <f t="shared" si="11"/>
        <v>0.54499999999999993</v>
      </c>
      <c r="N15" s="577">
        <f t="shared" si="12"/>
        <v>1.6350000000000002</v>
      </c>
      <c r="O15" s="576"/>
      <c r="P15" s="577">
        <f t="shared" si="13"/>
        <v>11.799999999999997</v>
      </c>
      <c r="Q15" s="220"/>
      <c r="W15" s="1272" t="s">
        <v>299</v>
      </c>
      <c r="X15" s="1273"/>
      <c r="Y15" s="1274" t="s">
        <v>305</v>
      </c>
      <c r="Z15" s="1274"/>
      <c r="AA15" s="1274"/>
      <c r="AB15" s="1275"/>
    </row>
    <row r="16" spans="1:75" ht="18.95" customHeight="1">
      <c r="A16" s="570">
        <v>9</v>
      </c>
      <c r="B16" s="228">
        <f t="shared" si="3"/>
        <v>45116</v>
      </c>
      <c r="C16" s="571" t="str">
        <f t="shared" si="0"/>
        <v>Sunday</v>
      </c>
      <c r="D16" s="227" t="str">
        <f t="shared" si="4"/>
        <v/>
      </c>
      <c r="E16" s="577">
        <f t="shared" si="1"/>
        <v>49.399999999999977</v>
      </c>
      <c r="F16" s="577">
        <f t="shared" si="2"/>
        <v>61.29999999999999</v>
      </c>
      <c r="G16" s="577">
        <f t="shared" si="5"/>
        <v>21.450000000000003</v>
      </c>
      <c r="H16" s="577">
        <f t="shared" si="6"/>
        <v>11.219999999999999</v>
      </c>
      <c r="I16" s="577">
        <f t="shared" si="7"/>
        <v>10.45</v>
      </c>
      <c r="J16" s="577">
        <f t="shared" si="8"/>
        <v>1.6350000000000002</v>
      </c>
      <c r="K16" s="577">
        <f t="shared" si="9"/>
        <v>0.63499999999999979</v>
      </c>
      <c r="L16" s="577">
        <f t="shared" si="10"/>
        <v>1.5449999999999999</v>
      </c>
      <c r="M16" s="577">
        <f t="shared" si="11"/>
        <v>0.54499999999999993</v>
      </c>
      <c r="N16" s="577">
        <f t="shared" si="12"/>
        <v>1.6350000000000002</v>
      </c>
      <c r="O16" s="576"/>
      <c r="P16" s="577">
        <f t="shared" si="13"/>
        <v>11.799999999999997</v>
      </c>
      <c r="Q16" s="220"/>
      <c r="W16" s="1272" t="s">
        <v>300</v>
      </c>
      <c r="X16" s="1273"/>
      <c r="Y16" s="1274" t="s">
        <v>304</v>
      </c>
      <c r="Z16" s="1274"/>
      <c r="AA16" s="1274"/>
      <c r="AB16" s="1275"/>
    </row>
    <row r="17" spans="1:30" ht="18.95" customHeight="1" thickBot="1">
      <c r="A17" s="570">
        <v>10</v>
      </c>
      <c r="B17" s="228">
        <f t="shared" si="3"/>
        <v>45117</v>
      </c>
      <c r="C17" s="571" t="str">
        <f t="shared" si="0"/>
        <v>Monday</v>
      </c>
      <c r="D17" s="227" t="str">
        <f t="shared" si="4"/>
        <v/>
      </c>
      <c r="E17" s="578">
        <f t="shared" si="1"/>
        <v>49.399999999999977</v>
      </c>
      <c r="F17" s="577">
        <f t="shared" si="2"/>
        <v>61.29999999999999</v>
      </c>
      <c r="G17" s="577">
        <f t="shared" si="5"/>
        <v>21.450000000000003</v>
      </c>
      <c r="H17" s="577">
        <f t="shared" si="6"/>
        <v>11.219999999999999</v>
      </c>
      <c r="I17" s="577">
        <f t="shared" si="7"/>
        <v>10.45</v>
      </c>
      <c r="J17" s="577">
        <f t="shared" si="8"/>
        <v>1.6350000000000002</v>
      </c>
      <c r="K17" s="577">
        <f t="shared" si="9"/>
        <v>0.63499999999999979</v>
      </c>
      <c r="L17" s="577">
        <f t="shared" si="10"/>
        <v>1.5449999999999999</v>
      </c>
      <c r="M17" s="577">
        <f t="shared" si="11"/>
        <v>0.54499999999999993</v>
      </c>
      <c r="N17" s="577">
        <f t="shared" si="12"/>
        <v>1.6350000000000002</v>
      </c>
      <c r="O17" s="576"/>
      <c r="P17" s="577">
        <f t="shared" si="13"/>
        <v>11.799999999999997</v>
      </c>
      <c r="Q17" s="220"/>
      <c r="W17" s="1288" t="s">
        <v>301</v>
      </c>
      <c r="X17" s="1289"/>
      <c r="Y17" s="1290" t="s">
        <v>302</v>
      </c>
      <c r="Z17" s="1290"/>
      <c r="AA17" s="1290"/>
      <c r="AB17" s="1291"/>
    </row>
    <row r="18" spans="1:30" ht="18.95" customHeight="1">
      <c r="A18" s="570">
        <v>11</v>
      </c>
      <c r="B18" s="228">
        <f t="shared" si="3"/>
        <v>45118</v>
      </c>
      <c r="C18" s="571" t="str">
        <f t="shared" si="0"/>
        <v>Tuesday</v>
      </c>
      <c r="D18" s="227" t="str">
        <f t="shared" si="4"/>
        <v/>
      </c>
      <c r="E18" s="578">
        <f t="shared" si="1"/>
        <v>49.399999999999977</v>
      </c>
      <c r="F18" s="577">
        <f t="shared" si="2"/>
        <v>61.29999999999999</v>
      </c>
      <c r="G18" s="577">
        <f t="shared" si="5"/>
        <v>21.450000000000003</v>
      </c>
      <c r="H18" s="577">
        <f t="shared" si="6"/>
        <v>11.219999999999999</v>
      </c>
      <c r="I18" s="577">
        <f t="shared" si="7"/>
        <v>10.45</v>
      </c>
      <c r="J18" s="577">
        <f t="shared" si="8"/>
        <v>1.6350000000000002</v>
      </c>
      <c r="K18" s="577">
        <f t="shared" si="9"/>
        <v>0.63499999999999979</v>
      </c>
      <c r="L18" s="577">
        <f t="shared" si="10"/>
        <v>1.5449999999999999</v>
      </c>
      <c r="M18" s="577">
        <f t="shared" si="11"/>
        <v>0.54499999999999993</v>
      </c>
      <c r="N18" s="577">
        <f t="shared" si="12"/>
        <v>1.6350000000000002</v>
      </c>
      <c r="O18" s="576"/>
      <c r="P18" s="577">
        <f t="shared" si="13"/>
        <v>11.799999999999997</v>
      </c>
      <c r="Q18" s="220"/>
    </row>
    <row r="19" spans="1:30" ht="18.95" customHeight="1">
      <c r="A19" s="570">
        <v>12</v>
      </c>
      <c r="B19" s="228">
        <f t="shared" si="3"/>
        <v>45119</v>
      </c>
      <c r="C19" s="571" t="str">
        <f t="shared" si="0"/>
        <v>Wednesday</v>
      </c>
      <c r="D19" s="227" t="str">
        <f t="shared" si="4"/>
        <v/>
      </c>
      <c r="E19" s="578">
        <f t="shared" si="1"/>
        <v>49.399999999999977</v>
      </c>
      <c r="F19" s="577">
        <f t="shared" si="2"/>
        <v>61.29999999999999</v>
      </c>
      <c r="G19" s="577">
        <f t="shared" si="5"/>
        <v>21.450000000000003</v>
      </c>
      <c r="H19" s="577">
        <f t="shared" si="6"/>
        <v>11.219999999999999</v>
      </c>
      <c r="I19" s="577">
        <f t="shared" si="7"/>
        <v>10.45</v>
      </c>
      <c r="J19" s="577">
        <f t="shared" si="8"/>
        <v>1.6350000000000002</v>
      </c>
      <c r="K19" s="577">
        <f t="shared" si="9"/>
        <v>0.63499999999999979</v>
      </c>
      <c r="L19" s="577">
        <f t="shared" si="10"/>
        <v>1.5449999999999999</v>
      </c>
      <c r="M19" s="577">
        <f t="shared" si="11"/>
        <v>0.54499999999999993</v>
      </c>
      <c r="N19" s="577">
        <f t="shared" si="12"/>
        <v>1.6350000000000002</v>
      </c>
      <c r="O19" s="576"/>
      <c r="P19" s="577">
        <f t="shared" si="13"/>
        <v>11.799999999999997</v>
      </c>
      <c r="Q19" s="220"/>
    </row>
    <row r="20" spans="1:30" ht="18.95" customHeight="1" thickBot="1">
      <c r="A20" s="570">
        <v>13</v>
      </c>
      <c r="B20" s="228">
        <f t="shared" si="3"/>
        <v>45120</v>
      </c>
      <c r="C20" s="571" t="str">
        <f t="shared" si="0"/>
        <v>Thursday</v>
      </c>
      <c r="D20" s="227" t="str">
        <f t="shared" si="4"/>
        <v/>
      </c>
      <c r="E20" s="578">
        <f t="shared" si="1"/>
        <v>49.399999999999977</v>
      </c>
      <c r="F20" s="577">
        <f t="shared" si="2"/>
        <v>61.29999999999999</v>
      </c>
      <c r="G20" s="577">
        <f t="shared" si="5"/>
        <v>21.450000000000003</v>
      </c>
      <c r="H20" s="577">
        <f t="shared" si="6"/>
        <v>11.219999999999999</v>
      </c>
      <c r="I20" s="577">
        <f t="shared" si="7"/>
        <v>10.45</v>
      </c>
      <c r="J20" s="577">
        <f t="shared" si="8"/>
        <v>1.6350000000000002</v>
      </c>
      <c r="K20" s="577">
        <f t="shared" si="9"/>
        <v>0.63499999999999979</v>
      </c>
      <c r="L20" s="577">
        <f t="shared" si="10"/>
        <v>1.5449999999999999</v>
      </c>
      <c r="M20" s="577">
        <f t="shared" si="11"/>
        <v>0.54499999999999993</v>
      </c>
      <c r="N20" s="577">
        <f t="shared" si="12"/>
        <v>1.6350000000000002</v>
      </c>
      <c r="O20" s="576"/>
      <c r="P20" s="577">
        <f t="shared" si="13"/>
        <v>11.799999999999997</v>
      </c>
      <c r="Q20" s="220"/>
    </row>
    <row r="21" spans="1:30" ht="18.95" customHeight="1">
      <c r="A21" s="570">
        <v>14</v>
      </c>
      <c r="B21" s="228">
        <f t="shared" si="3"/>
        <v>45121</v>
      </c>
      <c r="C21" s="571" t="str">
        <f t="shared" si="0"/>
        <v>Friday</v>
      </c>
      <c r="D21" s="227" t="str">
        <f t="shared" si="4"/>
        <v/>
      </c>
      <c r="E21" s="578">
        <f t="shared" si="1"/>
        <v>49.399999999999977</v>
      </c>
      <c r="F21" s="577">
        <f t="shared" si="2"/>
        <v>61.29999999999999</v>
      </c>
      <c r="G21" s="577">
        <f t="shared" si="5"/>
        <v>21.450000000000003</v>
      </c>
      <c r="H21" s="577">
        <f t="shared" si="6"/>
        <v>11.219999999999999</v>
      </c>
      <c r="I21" s="577">
        <f t="shared" si="7"/>
        <v>10.45</v>
      </c>
      <c r="J21" s="577">
        <f t="shared" si="8"/>
        <v>1.6350000000000002</v>
      </c>
      <c r="K21" s="577">
        <f t="shared" si="9"/>
        <v>0.63499999999999979</v>
      </c>
      <c r="L21" s="577">
        <f t="shared" si="10"/>
        <v>1.5449999999999999</v>
      </c>
      <c r="M21" s="577">
        <f t="shared" si="11"/>
        <v>0.54499999999999993</v>
      </c>
      <c r="N21" s="577">
        <f t="shared" si="12"/>
        <v>1.6350000000000002</v>
      </c>
      <c r="O21" s="576"/>
      <c r="P21" s="577">
        <f t="shared" si="13"/>
        <v>11.799999999999997</v>
      </c>
      <c r="Q21" s="220"/>
      <c r="U21" s="646"/>
      <c r="V21" s="647"/>
      <c r="W21" s="1310" t="s">
        <v>307</v>
      </c>
      <c r="X21" s="1310"/>
      <c r="Y21" s="1310"/>
      <c r="Z21" s="1310"/>
      <c r="AA21" s="1310"/>
      <c r="AB21" s="1310"/>
      <c r="AC21" s="1260" t="s">
        <v>642</v>
      </c>
      <c r="AD21" s="1261"/>
    </row>
    <row r="22" spans="1:30" ht="18.95" customHeight="1">
      <c r="A22" s="570">
        <v>15</v>
      </c>
      <c r="B22" s="228">
        <f t="shared" si="3"/>
        <v>45122</v>
      </c>
      <c r="C22" s="571" t="str">
        <f t="shared" si="0"/>
        <v>Saturday</v>
      </c>
      <c r="D22" s="227" t="str">
        <f t="shared" si="4"/>
        <v/>
      </c>
      <c r="E22" s="578">
        <f t="shared" si="1"/>
        <v>49.399999999999977</v>
      </c>
      <c r="F22" s="577">
        <f t="shared" si="2"/>
        <v>61.29999999999999</v>
      </c>
      <c r="G22" s="577">
        <f t="shared" si="5"/>
        <v>21.450000000000003</v>
      </c>
      <c r="H22" s="577">
        <f t="shared" si="6"/>
        <v>11.219999999999999</v>
      </c>
      <c r="I22" s="577">
        <f t="shared" si="7"/>
        <v>10.45</v>
      </c>
      <c r="J22" s="577">
        <f t="shared" si="8"/>
        <v>1.6350000000000002</v>
      </c>
      <c r="K22" s="577">
        <f t="shared" si="9"/>
        <v>0.63499999999999979</v>
      </c>
      <c r="L22" s="577">
        <f t="shared" si="10"/>
        <v>1.5449999999999999</v>
      </c>
      <c r="M22" s="577">
        <f t="shared" si="11"/>
        <v>0.54499999999999993</v>
      </c>
      <c r="N22" s="577">
        <f t="shared" si="12"/>
        <v>1.6350000000000002</v>
      </c>
      <c r="O22" s="576"/>
      <c r="P22" s="577">
        <f t="shared" si="13"/>
        <v>11.799999999999997</v>
      </c>
      <c r="Q22" s="220"/>
      <c r="U22" s="648"/>
      <c r="V22" s="649"/>
      <c r="W22" s="1311"/>
      <c r="X22" s="1311"/>
      <c r="Y22" s="1311"/>
      <c r="Z22" s="1311"/>
      <c r="AA22" s="1311"/>
      <c r="AB22" s="1311"/>
      <c r="AC22" s="1262"/>
      <c r="AD22" s="1263"/>
    </row>
    <row r="23" spans="1:30" ht="18.95" customHeight="1">
      <c r="A23" s="570">
        <v>16</v>
      </c>
      <c r="B23" s="228">
        <f t="shared" si="3"/>
        <v>45123</v>
      </c>
      <c r="C23" s="571" t="str">
        <f t="shared" si="0"/>
        <v>Sunday</v>
      </c>
      <c r="D23" s="227" t="str">
        <f t="shared" si="4"/>
        <v/>
      </c>
      <c r="E23" s="578">
        <f t="shared" si="1"/>
        <v>49.399999999999977</v>
      </c>
      <c r="F23" s="577">
        <f t="shared" si="2"/>
        <v>61.29999999999999</v>
      </c>
      <c r="G23" s="577">
        <f t="shared" si="5"/>
        <v>21.450000000000003</v>
      </c>
      <c r="H23" s="577">
        <f t="shared" si="6"/>
        <v>11.219999999999999</v>
      </c>
      <c r="I23" s="577">
        <f t="shared" si="7"/>
        <v>10.45</v>
      </c>
      <c r="J23" s="577">
        <f t="shared" si="8"/>
        <v>1.6350000000000002</v>
      </c>
      <c r="K23" s="577">
        <f t="shared" si="9"/>
        <v>0.63499999999999979</v>
      </c>
      <c r="L23" s="577">
        <f t="shared" si="10"/>
        <v>1.5449999999999999</v>
      </c>
      <c r="M23" s="577">
        <f t="shared" si="11"/>
        <v>0.54499999999999993</v>
      </c>
      <c r="N23" s="577">
        <f t="shared" si="12"/>
        <v>1.6350000000000002</v>
      </c>
      <c r="O23" s="576"/>
      <c r="P23" s="577">
        <f t="shared" si="13"/>
        <v>11.799999999999997</v>
      </c>
      <c r="Q23" s="220"/>
      <c r="U23" s="1301" t="s">
        <v>308</v>
      </c>
      <c r="V23" s="1302"/>
      <c r="W23" s="651"/>
      <c r="X23" s="1303" t="s">
        <v>309</v>
      </c>
      <c r="Y23" s="1303"/>
      <c r="Z23" s="1303"/>
      <c r="AA23" s="651"/>
      <c r="AB23" s="1304" t="s">
        <v>310</v>
      </c>
      <c r="AC23" s="1304"/>
      <c r="AD23" s="1305"/>
    </row>
    <row r="24" spans="1:30" ht="18.95" customHeight="1">
      <c r="A24" s="570">
        <v>17</v>
      </c>
      <c r="B24" s="228">
        <f t="shared" si="3"/>
        <v>45124</v>
      </c>
      <c r="C24" s="571" t="str">
        <f t="shared" si="0"/>
        <v>Monday</v>
      </c>
      <c r="D24" s="227" t="str">
        <f t="shared" si="4"/>
        <v/>
      </c>
      <c r="E24" s="578">
        <f t="shared" si="1"/>
        <v>49.399999999999977</v>
      </c>
      <c r="F24" s="577">
        <f t="shared" si="2"/>
        <v>61.29999999999999</v>
      </c>
      <c r="G24" s="577">
        <f t="shared" si="5"/>
        <v>21.450000000000003</v>
      </c>
      <c r="H24" s="577">
        <f t="shared" si="6"/>
        <v>11.219999999999999</v>
      </c>
      <c r="I24" s="577">
        <f t="shared" si="7"/>
        <v>10.45</v>
      </c>
      <c r="J24" s="577">
        <f t="shared" si="8"/>
        <v>1.6350000000000002</v>
      </c>
      <c r="K24" s="577">
        <f t="shared" si="9"/>
        <v>0.63499999999999979</v>
      </c>
      <c r="L24" s="577">
        <f t="shared" si="10"/>
        <v>1.5449999999999999</v>
      </c>
      <c r="M24" s="577">
        <f t="shared" si="11"/>
        <v>0.54499999999999993</v>
      </c>
      <c r="N24" s="577">
        <f t="shared" si="12"/>
        <v>1.6350000000000002</v>
      </c>
      <c r="O24" s="576"/>
      <c r="P24" s="577">
        <f t="shared" si="13"/>
        <v>11.799999999999997</v>
      </c>
      <c r="Q24" s="220"/>
      <c r="U24" s="1301"/>
      <c r="V24" s="1302"/>
      <c r="W24" s="651"/>
      <c r="X24" s="1303"/>
      <c r="Y24" s="1303"/>
      <c r="Z24" s="1303"/>
      <c r="AA24" s="651"/>
      <c r="AB24" s="1304"/>
      <c r="AC24" s="1304"/>
      <c r="AD24" s="1305"/>
    </row>
    <row r="25" spans="1:30" ht="18.95" customHeight="1">
      <c r="A25" s="570">
        <v>18</v>
      </c>
      <c r="B25" s="228">
        <f t="shared" si="3"/>
        <v>45125</v>
      </c>
      <c r="C25" s="571" t="str">
        <f t="shared" si="0"/>
        <v>Tuesday</v>
      </c>
      <c r="D25" s="227" t="str">
        <f t="shared" si="4"/>
        <v/>
      </c>
      <c r="E25" s="578">
        <f t="shared" si="1"/>
        <v>49.399999999999977</v>
      </c>
      <c r="F25" s="577">
        <f t="shared" si="2"/>
        <v>61.29999999999999</v>
      </c>
      <c r="G25" s="577">
        <f t="shared" si="5"/>
        <v>21.450000000000003</v>
      </c>
      <c r="H25" s="577">
        <f t="shared" si="6"/>
        <v>11.219999999999999</v>
      </c>
      <c r="I25" s="577">
        <f t="shared" si="7"/>
        <v>10.45</v>
      </c>
      <c r="J25" s="577">
        <f t="shared" si="8"/>
        <v>1.6350000000000002</v>
      </c>
      <c r="K25" s="577">
        <f t="shared" si="9"/>
        <v>0.63499999999999979</v>
      </c>
      <c r="L25" s="577">
        <f t="shared" si="10"/>
        <v>1.5449999999999999</v>
      </c>
      <c r="M25" s="577">
        <f t="shared" si="11"/>
        <v>0.54499999999999993</v>
      </c>
      <c r="N25" s="577">
        <f t="shared" si="12"/>
        <v>1.6350000000000002</v>
      </c>
      <c r="O25" s="576"/>
      <c r="P25" s="577">
        <f t="shared" si="13"/>
        <v>11.799999999999997</v>
      </c>
      <c r="Q25" s="220"/>
      <c r="U25" s="648"/>
      <c r="V25" s="649"/>
      <c r="W25" s="649"/>
      <c r="X25" s="649"/>
      <c r="Y25" s="649"/>
      <c r="Z25" s="649"/>
      <c r="AA25" s="649"/>
      <c r="AB25" s="649"/>
      <c r="AC25" s="649"/>
      <c r="AD25" s="650"/>
    </row>
    <row r="26" spans="1:30" ht="18.95" customHeight="1">
      <c r="A26" s="570">
        <v>19</v>
      </c>
      <c r="B26" s="228">
        <f t="shared" si="3"/>
        <v>45126</v>
      </c>
      <c r="C26" s="571" t="str">
        <f t="shared" si="0"/>
        <v>Wednesday</v>
      </c>
      <c r="D26" s="227" t="str">
        <f t="shared" si="4"/>
        <v/>
      </c>
      <c r="E26" s="578">
        <f t="shared" si="1"/>
        <v>49.399999999999977</v>
      </c>
      <c r="F26" s="577">
        <f t="shared" si="2"/>
        <v>61.29999999999999</v>
      </c>
      <c r="G26" s="577">
        <f t="shared" si="5"/>
        <v>21.450000000000003</v>
      </c>
      <c r="H26" s="577">
        <f t="shared" si="6"/>
        <v>11.219999999999999</v>
      </c>
      <c r="I26" s="577">
        <f t="shared" si="7"/>
        <v>10.45</v>
      </c>
      <c r="J26" s="577">
        <f t="shared" si="8"/>
        <v>1.6350000000000002</v>
      </c>
      <c r="K26" s="577">
        <f t="shared" si="9"/>
        <v>0.63499999999999979</v>
      </c>
      <c r="L26" s="577">
        <f t="shared" si="10"/>
        <v>1.5449999999999999</v>
      </c>
      <c r="M26" s="577">
        <f t="shared" si="11"/>
        <v>0.54499999999999993</v>
      </c>
      <c r="N26" s="577">
        <f t="shared" si="12"/>
        <v>1.6350000000000002</v>
      </c>
      <c r="O26" s="576"/>
      <c r="P26" s="577">
        <f t="shared" si="13"/>
        <v>11.799999999999997</v>
      </c>
      <c r="Q26" s="220"/>
      <c r="U26" s="1306" t="s">
        <v>311</v>
      </c>
      <c r="V26" s="1307"/>
      <c r="W26" s="649"/>
      <c r="X26" s="655">
        <v>0.1</v>
      </c>
      <c r="Y26" s="652" t="s">
        <v>641</v>
      </c>
      <c r="Z26" s="653"/>
      <c r="AA26" s="649"/>
      <c r="AB26" s="654"/>
      <c r="AC26" s="655">
        <v>0.15</v>
      </c>
      <c r="AD26" s="659" t="s">
        <v>641</v>
      </c>
    </row>
    <row r="27" spans="1:30" ht="18.95" customHeight="1">
      <c r="A27" s="570">
        <v>20</v>
      </c>
      <c r="B27" s="228">
        <f t="shared" si="3"/>
        <v>45127</v>
      </c>
      <c r="C27" s="571" t="str">
        <f t="shared" si="0"/>
        <v>Thursday</v>
      </c>
      <c r="D27" s="227" t="str">
        <f t="shared" si="4"/>
        <v/>
      </c>
      <c r="E27" s="578">
        <f t="shared" si="1"/>
        <v>49.399999999999977</v>
      </c>
      <c r="F27" s="577">
        <f t="shared" si="2"/>
        <v>61.29999999999999</v>
      </c>
      <c r="G27" s="577">
        <f t="shared" si="5"/>
        <v>21.450000000000003</v>
      </c>
      <c r="H27" s="577">
        <f t="shared" si="6"/>
        <v>11.219999999999999</v>
      </c>
      <c r="I27" s="577">
        <f t="shared" si="7"/>
        <v>10.45</v>
      </c>
      <c r="J27" s="577">
        <f t="shared" si="8"/>
        <v>1.6350000000000002</v>
      </c>
      <c r="K27" s="577">
        <f t="shared" si="9"/>
        <v>0.63499999999999979</v>
      </c>
      <c r="L27" s="577">
        <f t="shared" si="10"/>
        <v>1.5449999999999999</v>
      </c>
      <c r="M27" s="577">
        <f t="shared" si="11"/>
        <v>0.54499999999999993</v>
      </c>
      <c r="N27" s="577">
        <f t="shared" si="12"/>
        <v>1.6350000000000002</v>
      </c>
      <c r="O27" s="576"/>
      <c r="P27" s="577">
        <f t="shared" si="13"/>
        <v>11.799999999999997</v>
      </c>
      <c r="Q27" s="220"/>
      <c r="U27" s="1306" t="s">
        <v>312</v>
      </c>
      <c r="V27" s="1307"/>
      <c r="W27" s="649"/>
      <c r="X27" s="655">
        <v>0.02</v>
      </c>
      <c r="Y27" s="652" t="s">
        <v>641</v>
      </c>
      <c r="Z27" s="653"/>
      <c r="AA27" s="649"/>
      <c r="AB27" s="654"/>
      <c r="AC27" s="655">
        <v>0.03</v>
      </c>
      <c r="AD27" s="659" t="s">
        <v>641</v>
      </c>
    </row>
    <row r="28" spans="1:30" ht="18.95" customHeight="1">
      <c r="A28" s="570">
        <v>21</v>
      </c>
      <c r="B28" s="228">
        <f t="shared" si="3"/>
        <v>45128</v>
      </c>
      <c r="C28" s="571" t="str">
        <f t="shared" si="0"/>
        <v>Friday</v>
      </c>
      <c r="D28" s="227" t="str">
        <f t="shared" si="4"/>
        <v/>
      </c>
      <c r="E28" s="578">
        <f t="shared" si="1"/>
        <v>49.399999999999977</v>
      </c>
      <c r="F28" s="577">
        <f t="shared" si="2"/>
        <v>61.29999999999999</v>
      </c>
      <c r="G28" s="577">
        <f t="shared" si="5"/>
        <v>21.450000000000003</v>
      </c>
      <c r="H28" s="577">
        <f t="shared" si="6"/>
        <v>11.219999999999999</v>
      </c>
      <c r="I28" s="577">
        <f t="shared" si="7"/>
        <v>10.45</v>
      </c>
      <c r="J28" s="577">
        <f t="shared" si="8"/>
        <v>1.6350000000000002</v>
      </c>
      <c r="K28" s="577">
        <f t="shared" si="9"/>
        <v>0.63499999999999979</v>
      </c>
      <c r="L28" s="577">
        <f t="shared" si="10"/>
        <v>1.5449999999999999</v>
      </c>
      <c r="M28" s="577">
        <f t="shared" si="11"/>
        <v>0.54499999999999993</v>
      </c>
      <c r="N28" s="577">
        <f t="shared" si="12"/>
        <v>1.6350000000000002</v>
      </c>
      <c r="O28" s="576"/>
      <c r="P28" s="577">
        <f t="shared" si="13"/>
        <v>11.799999999999997</v>
      </c>
      <c r="Q28" s="220"/>
      <c r="U28" s="1306" t="s">
        <v>313</v>
      </c>
      <c r="V28" s="1307"/>
      <c r="W28" s="649"/>
      <c r="X28" s="655">
        <v>0.05</v>
      </c>
      <c r="Y28" s="652" t="s">
        <v>641</v>
      </c>
      <c r="Z28" s="653"/>
      <c r="AA28" s="649"/>
      <c r="AB28" s="654"/>
      <c r="AC28" s="656">
        <v>7.4999999999999997E-2</v>
      </c>
      <c r="AD28" s="659" t="s">
        <v>641</v>
      </c>
    </row>
    <row r="29" spans="1:30" ht="18.95" customHeight="1">
      <c r="A29" s="570">
        <v>22</v>
      </c>
      <c r="B29" s="228">
        <f t="shared" si="3"/>
        <v>45129</v>
      </c>
      <c r="C29" s="571" t="str">
        <f t="shared" si="0"/>
        <v>Saturday</v>
      </c>
      <c r="D29" s="227" t="str">
        <f t="shared" si="4"/>
        <v/>
      </c>
      <c r="E29" s="578">
        <f t="shared" si="1"/>
        <v>49.399999999999977</v>
      </c>
      <c r="F29" s="577">
        <f t="shared" si="2"/>
        <v>61.29999999999999</v>
      </c>
      <c r="G29" s="577">
        <f t="shared" si="5"/>
        <v>21.450000000000003</v>
      </c>
      <c r="H29" s="577">
        <f t="shared" si="6"/>
        <v>11.219999999999999</v>
      </c>
      <c r="I29" s="577">
        <f t="shared" si="7"/>
        <v>10.45</v>
      </c>
      <c r="J29" s="577">
        <f t="shared" si="8"/>
        <v>1.6350000000000002</v>
      </c>
      <c r="K29" s="577">
        <f t="shared" si="9"/>
        <v>0.63499999999999979</v>
      </c>
      <c r="L29" s="577">
        <f t="shared" si="10"/>
        <v>1.5449999999999999</v>
      </c>
      <c r="M29" s="577">
        <f t="shared" si="11"/>
        <v>0.54499999999999993</v>
      </c>
      <c r="N29" s="577">
        <f t="shared" si="12"/>
        <v>1.6350000000000002</v>
      </c>
      <c r="O29" s="576"/>
      <c r="P29" s="577">
        <f t="shared" si="13"/>
        <v>11.799999999999997</v>
      </c>
      <c r="Q29" s="220"/>
      <c r="U29" s="1306" t="s">
        <v>314</v>
      </c>
      <c r="V29" s="1307"/>
      <c r="W29" s="649"/>
      <c r="X29" s="657">
        <v>5.0000000000000001E-3</v>
      </c>
      <c r="Y29" s="652" t="s">
        <v>641</v>
      </c>
      <c r="Z29" s="653"/>
      <c r="AA29" s="649"/>
      <c r="AB29" s="654"/>
      <c r="AC29" s="657">
        <v>7.4999999999999997E-3</v>
      </c>
      <c r="AD29" s="659" t="s">
        <v>641</v>
      </c>
    </row>
    <row r="30" spans="1:30" ht="18.95" customHeight="1">
      <c r="A30" s="570">
        <v>23</v>
      </c>
      <c r="B30" s="228">
        <f t="shared" si="3"/>
        <v>45130</v>
      </c>
      <c r="C30" s="571" t="str">
        <f t="shared" si="0"/>
        <v>Sunday</v>
      </c>
      <c r="D30" s="227" t="str">
        <f t="shared" si="4"/>
        <v/>
      </c>
      <c r="E30" s="578">
        <f t="shared" si="1"/>
        <v>49.399999999999977</v>
      </c>
      <c r="F30" s="577">
        <f t="shared" si="2"/>
        <v>61.29999999999999</v>
      </c>
      <c r="G30" s="577">
        <f t="shared" si="5"/>
        <v>21.450000000000003</v>
      </c>
      <c r="H30" s="577">
        <f t="shared" si="6"/>
        <v>11.219999999999999</v>
      </c>
      <c r="I30" s="577">
        <f t="shared" si="7"/>
        <v>10.45</v>
      </c>
      <c r="J30" s="577">
        <f t="shared" si="8"/>
        <v>1.6350000000000002</v>
      </c>
      <c r="K30" s="577">
        <f t="shared" si="9"/>
        <v>0.63499999999999979</v>
      </c>
      <c r="L30" s="577">
        <f t="shared" si="10"/>
        <v>1.5449999999999999</v>
      </c>
      <c r="M30" s="577">
        <f t="shared" si="11"/>
        <v>0.54499999999999993</v>
      </c>
      <c r="N30" s="577">
        <f t="shared" si="12"/>
        <v>1.6350000000000002</v>
      </c>
      <c r="O30" s="576"/>
      <c r="P30" s="577">
        <f t="shared" si="13"/>
        <v>11.799999999999997</v>
      </c>
      <c r="Q30" s="220"/>
      <c r="U30" s="1308" t="s">
        <v>287</v>
      </c>
      <c r="V30" s="1309"/>
      <c r="W30" s="649"/>
      <c r="X30" s="657">
        <v>1.5E-3</v>
      </c>
      <c r="Y30" s="652" t="s">
        <v>641</v>
      </c>
      <c r="Z30" s="653"/>
      <c r="AA30" s="649"/>
      <c r="AB30" s="654"/>
      <c r="AC30" s="657">
        <v>1.5E-3</v>
      </c>
      <c r="AD30" s="659" t="s">
        <v>641</v>
      </c>
    </row>
    <row r="31" spans="1:30" ht="18.95" customHeight="1">
      <c r="A31" s="570">
        <v>24</v>
      </c>
      <c r="B31" s="228">
        <f t="shared" si="3"/>
        <v>45131</v>
      </c>
      <c r="C31" s="571" t="str">
        <f t="shared" si="0"/>
        <v>Monday</v>
      </c>
      <c r="D31" s="227" t="str">
        <f t="shared" si="4"/>
        <v/>
      </c>
      <c r="E31" s="578">
        <f t="shared" si="1"/>
        <v>49.399999999999977</v>
      </c>
      <c r="F31" s="577">
        <f t="shared" si="2"/>
        <v>61.29999999999999</v>
      </c>
      <c r="G31" s="577">
        <f t="shared" si="5"/>
        <v>21.450000000000003</v>
      </c>
      <c r="H31" s="577">
        <f t="shared" si="6"/>
        <v>11.219999999999999</v>
      </c>
      <c r="I31" s="577">
        <f t="shared" si="7"/>
        <v>10.45</v>
      </c>
      <c r="J31" s="577">
        <f t="shared" si="8"/>
        <v>1.6350000000000002</v>
      </c>
      <c r="K31" s="577">
        <f t="shared" si="9"/>
        <v>0.63499999999999979</v>
      </c>
      <c r="L31" s="577">
        <f t="shared" si="10"/>
        <v>1.5449999999999999</v>
      </c>
      <c r="M31" s="577">
        <f t="shared" si="11"/>
        <v>0.54499999999999993</v>
      </c>
      <c r="N31" s="577">
        <f t="shared" si="12"/>
        <v>1.6350000000000002</v>
      </c>
      <c r="O31" s="576"/>
      <c r="P31" s="577">
        <f t="shared" si="13"/>
        <v>11.799999999999997</v>
      </c>
      <c r="Q31" s="220"/>
      <c r="U31" s="1308" t="s">
        <v>288</v>
      </c>
      <c r="V31" s="1309"/>
      <c r="W31" s="649"/>
      <c r="X31" s="657">
        <v>1.5E-3</v>
      </c>
      <c r="Y31" s="652" t="s">
        <v>641</v>
      </c>
      <c r="Z31" s="653"/>
      <c r="AA31" s="649"/>
      <c r="AB31" s="654"/>
      <c r="AC31" s="657">
        <v>1.5E-3</v>
      </c>
      <c r="AD31" s="659" t="s">
        <v>641</v>
      </c>
    </row>
    <row r="32" spans="1:30" ht="18.95" customHeight="1">
      <c r="A32" s="570">
        <v>25</v>
      </c>
      <c r="B32" s="228">
        <f t="shared" si="3"/>
        <v>45132</v>
      </c>
      <c r="C32" s="571" t="str">
        <f t="shared" si="0"/>
        <v>Tuesday</v>
      </c>
      <c r="D32" s="227" t="str">
        <f t="shared" si="4"/>
        <v/>
      </c>
      <c r="E32" s="578">
        <f t="shared" si="1"/>
        <v>49.399999999999977</v>
      </c>
      <c r="F32" s="577">
        <f t="shared" si="2"/>
        <v>61.29999999999999</v>
      </c>
      <c r="G32" s="577">
        <f t="shared" si="5"/>
        <v>21.450000000000003</v>
      </c>
      <c r="H32" s="577">
        <f t="shared" si="6"/>
        <v>11.219999999999999</v>
      </c>
      <c r="I32" s="577">
        <f t="shared" si="7"/>
        <v>10.45</v>
      </c>
      <c r="J32" s="577">
        <f t="shared" si="8"/>
        <v>1.6350000000000002</v>
      </c>
      <c r="K32" s="577">
        <f t="shared" si="9"/>
        <v>0.63499999999999979</v>
      </c>
      <c r="L32" s="577">
        <f t="shared" si="10"/>
        <v>1.5449999999999999</v>
      </c>
      <c r="M32" s="577">
        <f t="shared" si="11"/>
        <v>0.54499999999999993</v>
      </c>
      <c r="N32" s="577">
        <f t="shared" si="12"/>
        <v>1.6350000000000002</v>
      </c>
      <c r="O32" s="576"/>
      <c r="P32" s="577">
        <f t="shared" si="13"/>
        <v>11.799999999999997</v>
      </c>
      <c r="Q32" s="220"/>
      <c r="U32" s="1308" t="s">
        <v>289</v>
      </c>
      <c r="V32" s="1309"/>
      <c r="W32" s="649"/>
      <c r="X32" s="657">
        <v>5.0000000000000001E-4</v>
      </c>
      <c r="Y32" s="652" t="s">
        <v>641</v>
      </c>
      <c r="Z32" s="653"/>
      <c r="AA32" s="649"/>
      <c r="AB32" s="654"/>
      <c r="AC32" s="657">
        <v>5.0000000000000001E-4</v>
      </c>
      <c r="AD32" s="659" t="s">
        <v>641</v>
      </c>
    </row>
    <row r="33" spans="1:30" ht="18.95" customHeight="1">
      <c r="A33" s="570">
        <v>26</v>
      </c>
      <c r="B33" s="228">
        <f t="shared" si="3"/>
        <v>45133</v>
      </c>
      <c r="C33" s="571" t="str">
        <f t="shared" si="0"/>
        <v>Wednesday</v>
      </c>
      <c r="D33" s="227" t="str">
        <f t="shared" si="4"/>
        <v/>
      </c>
      <c r="E33" s="578">
        <f t="shared" si="1"/>
        <v>49.399999999999977</v>
      </c>
      <c r="F33" s="577">
        <f t="shared" si="2"/>
        <v>61.29999999999999</v>
      </c>
      <c r="G33" s="577">
        <f t="shared" si="5"/>
        <v>21.450000000000003</v>
      </c>
      <c r="H33" s="577">
        <f t="shared" si="6"/>
        <v>11.219999999999999</v>
      </c>
      <c r="I33" s="577">
        <f t="shared" si="7"/>
        <v>10.45</v>
      </c>
      <c r="J33" s="577">
        <f t="shared" si="8"/>
        <v>1.6350000000000002</v>
      </c>
      <c r="K33" s="577">
        <f t="shared" si="9"/>
        <v>0.63499999999999979</v>
      </c>
      <c r="L33" s="577">
        <f t="shared" si="10"/>
        <v>1.5449999999999999</v>
      </c>
      <c r="M33" s="577">
        <f t="shared" si="11"/>
        <v>0.54499999999999993</v>
      </c>
      <c r="N33" s="577">
        <f t="shared" si="12"/>
        <v>1.6350000000000002</v>
      </c>
      <c r="O33" s="576"/>
      <c r="P33" s="577">
        <f t="shared" si="13"/>
        <v>11.799999999999997</v>
      </c>
      <c r="Q33" s="220"/>
      <c r="U33" s="1308" t="s">
        <v>290</v>
      </c>
      <c r="V33" s="1309"/>
      <c r="W33" s="649"/>
      <c r="X33" s="657">
        <v>5.0000000000000001E-4</v>
      </c>
      <c r="Y33" s="652" t="s">
        <v>641</v>
      </c>
      <c r="Z33" s="653"/>
      <c r="AA33" s="649"/>
      <c r="AB33" s="654"/>
      <c r="AC33" s="657">
        <v>5.0000000000000001E-4</v>
      </c>
      <c r="AD33" s="659" t="s">
        <v>641</v>
      </c>
    </row>
    <row r="34" spans="1:30" ht="18.95" customHeight="1">
      <c r="A34" s="570">
        <v>27</v>
      </c>
      <c r="B34" s="228">
        <f t="shared" si="3"/>
        <v>45134</v>
      </c>
      <c r="C34" s="571" t="str">
        <f t="shared" si="0"/>
        <v>Thursday</v>
      </c>
      <c r="D34" s="227" t="str">
        <f t="shared" si="4"/>
        <v/>
      </c>
      <c r="E34" s="578">
        <f t="shared" si="1"/>
        <v>49.399999999999977</v>
      </c>
      <c r="F34" s="577">
        <f t="shared" si="2"/>
        <v>61.29999999999999</v>
      </c>
      <c r="G34" s="577">
        <f t="shared" si="5"/>
        <v>21.450000000000003</v>
      </c>
      <c r="H34" s="577">
        <f t="shared" si="6"/>
        <v>11.219999999999999</v>
      </c>
      <c r="I34" s="577">
        <f t="shared" si="7"/>
        <v>10.45</v>
      </c>
      <c r="J34" s="577">
        <f t="shared" si="8"/>
        <v>1.6350000000000002</v>
      </c>
      <c r="K34" s="577">
        <f t="shared" si="9"/>
        <v>0.63499999999999979</v>
      </c>
      <c r="L34" s="577">
        <f t="shared" si="10"/>
        <v>1.5449999999999999</v>
      </c>
      <c r="M34" s="577">
        <f t="shared" si="11"/>
        <v>0.54499999999999993</v>
      </c>
      <c r="N34" s="577">
        <f t="shared" si="12"/>
        <v>1.6350000000000002</v>
      </c>
      <c r="O34" s="576"/>
      <c r="P34" s="577">
        <f t="shared" si="13"/>
        <v>11.799999999999997</v>
      </c>
      <c r="Q34" s="220"/>
      <c r="U34" s="1308" t="s">
        <v>291</v>
      </c>
      <c r="V34" s="1309"/>
      <c r="W34" s="649"/>
      <c r="X34" s="657">
        <v>1.5E-3</v>
      </c>
      <c r="Y34" s="652" t="s">
        <v>641</v>
      </c>
      <c r="Z34" s="653"/>
      <c r="AA34" s="649"/>
      <c r="AB34" s="654"/>
      <c r="AC34" s="657">
        <v>1.5E-3</v>
      </c>
      <c r="AD34" s="659" t="s">
        <v>641</v>
      </c>
    </row>
    <row r="35" spans="1:30" ht="18.95" customHeight="1">
      <c r="A35" s="570">
        <v>28</v>
      </c>
      <c r="B35" s="228">
        <f t="shared" si="3"/>
        <v>45135</v>
      </c>
      <c r="C35" s="571" t="str">
        <f t="shared" si="0"/>
        <v>Friday</v>
      </c>
      <c r="D35" s="227" t="str">
        <f t="shared" si="4"/>
        <v/>
      </c>
      <c r="E35" s="578">
        <f t="shared" si="1"/>
        <v>49.399999999999977</v>
      </c>
      <c r="F35" s="577">
        <f t="shared" si="2"/>
        <v>61.29999999999999</v>
      </c>
      <c r="G35" s="577">
        <f t="shared" si="5"/>
        <v>21.450000000000003</v>
      </c>
      <c r="H35" s="577">
        <f t="shared" si="6"/>
        <v>11.219999999999999</v>
      </c>
      <c r="I35" s="577">
        <f t="shared" si="7"/>
        <v>10.45</v>
      </c>
      <c r="J35" s="577">
        <f t="shared" si="8"/>
        <v>1.6350000000000002</v>
      </c>
      <c r="K35" s="577">
        <f t="shared" si="9"/>
        <v>0.63499999999999979</v>
      </c>
      <c r="L35" s="577">
        <f t="shared" si="10"/>
        <v>1.5449999999999999</v>
      </c>
      <c r="M35" s="577">
        <f t="shared" si="11"/>
        <v>0.54499999999999993</v>
      </c>
      <c r="N35" s="577">
        <f t="shared" si="12"/>
        <v>1.6350000000000002</v>
      </c>
      <c r="O35" s="576"/>
      <c r="P35" s="577">
        <f t="shared" si="13"/>
        <v>11.799999999999997</v>
      </c>
      <c r="Q35" s="220"/>
      <c r="U35" s="1292" t="s">
        <v>315</v>
      </c>
      <c r="V35" s="1293"/>
      <c r="W35" s="1293"/>
      <c r="X35" s="1293"/>
      <c r="Y35" s="1293"/>
      <c r="Z35" s="1293"/>
      <c r="AA35" s="1293"/>
      <c r="AB35" s="1293"/>
      <c r="AC35" s="1293"/>
      <c r="AD35" s="1294"/>
    </row>
    <row r="36" spans="1:30" ht="18.95" customHeight="1" thickBot="1">
      <c r="A36" s="570">
        <v>29</v>
      </c>
      <c r="B36" s="228">
        <f t="shared" si="3"/>
        <v>45136</v>
      </c>
      <c r="C36" s="571" t="str">
        <f t="shared" si="0"/>
        <v>Saturday</v>
      </c>
      <c r="D36" s="227" t="str">
        <f t="shared" si="4"/>
        <v/>
      </c>
      <c r="E36" s="578">
        <f t="shared" si="1"/>
        <v>49.399999999999977</v>
      </c>
      <c r="F36" s="577">
        <f t="shared" si="2"/>
        <v>61.29999999999999</v>
      </c>
      <c r="G36" s="577">
        <f t="shared" si="5"/>
        <v>21.450000000000003</v>
      </c>
      <c r="H36" s="577">
        <f t="shared" si="6"/>
        <v>11.219999999999999</v>
      </c>
      <c r="I36" s="577">
        <f t="shared" si="7"/>
        <v>10.45</v>
      </c>
      <c r="J36" s="577">
        <f t="shared" si="8"/>
        <v>1.6350000000000002</v>
      </c>
      <c r="K36" s="577">
        <f t="shared" si="9"/>
        <v>0.63499999999999979</v>
      </c>
      <c r="L36" s="577">
        <f t="shared" si="10"/>
        <v>1.5449999999999999</v>
      </c>
      <c r="M36" s="577">
        <f t="shared" si="11"/>
        <v>0.54499999999999993</v>
      </c>
      <c r="N36" s="577">
        <f t="shared" si="12"/>
        <v>1.6350000000000002</v>
      </c>
      <c r="O36" s="576"/>
      <c r="P36" s="577">
        <f t="shared" si="13"/>
        <v>11.799999999999997</v>
      </c>
      <c r="Q36" s="220"/>
      <c r="U36" s="1295"/>
      <c r="V36" s="1296"/>
      <c r="W36" s="1296"/>
      <c r="X36" s="1296"/>
      <c r="Y36" s="1296"/>
      <c r="Z36" s="1296"/>
      <c r="AA36" s="1296"/>
      <c r="AB36" s="1296"/>
      <c r="AC36" s="1296"/>
      <c r="AD36" s="1297"/>
    </row>
    <row r="37" spans="1:30" ht="18.95" customHeight="1">
      <c r="A37" s="570">
        <v>30</v>
      </c>
      <c r="B37" s="228">
        <f t="shared" si="3"/>
        <v>45137</v>
      </c>
      <c r="C37" s="571" t="str">
        <f t="shared" si="0"/>
        <v>Sunday</v>
      </c>
      <c r="D37" s="227" t="str">
        <f t="shared" si="4"/>
        <v/>
      </c>
      <c r="E37" s="578">
        <f t="shared" si="1"/>
        <v>49.399999999999977</v>
      </c>
      <c r="F37" s="577">
        <f t="shared" si="2"/>
        <v>61.29999999999999</v>
      </c>
      <c r="G37" s="577">
        <f t="shared" si="5"/>
        <v>21.450000000000003</v>
      </c>
      <c r="H37" s="577">
        <f t="shared" si="6"/>
        <v>11.219999999999999</v>
      </c>
      <c r="I37" s="577">
        <f t="shared" si="7"/>
        <v>10.45</v>
      </c>
      <c r="J37" s="577">
        <f t="shared" si="8"/>
        <v>1.6350000000000002</v>
      </c>
      <c r="K37" s="577">
        <f t="shared" si="9"/>
        <v>0.63499999999999979</v>
      </c>
      <c r="L37" s="577">
        <f t="shared" si="10"/>
        <v>1.5449999999999999</v>
      </c>
      <c r="M37" s="577">
        <f t="shared" si="11"/>
        <v>0.54499999999999993</v>
      </c>
      <c r="N37" s="577">
        <f t="shared" si="12"/>
        <v>1.6350000000000002</v>
      </c>
      <c r="O37" s="576"/>
      <c r="P37" s="577">
        <f t="shared" si="13"/>
        <v>11.799999999999997</v>
      </c>
      <c r="Q37" s="220"/>
    </row>
    <row r="38" spans="1:30" ht="18.95" customHeight="1">
      <c r="A38" s="570">
        <v>31</v>
      </c>
      <c r="B38" s="228">
        <f t="shared" si="3"/>
        <v>45138</v>
      </c>
      <c r="C38" s="571" t="str">
        <f t="shared" si="0"/>
        <v>Monday</v>
      </c>
      <c r="D38" s="227" t="str">
        <f t="shared" si="4"/>
        <v/>
      </c>
      <c r="E38" s="578">
        <f t="shared" si="1"/>
        <v>49.399999999999977</v>
      </c>
      <c r="F38" s="577">
        <f t="shared" si="2"/>
        <v>61.29999999999999</v>
      </c>
      <c r="G38" s="577">
        <f t="shared" si="5"/>
        <v>21.450000000000003</v>
      </c>
      <c r="H38" s="577">
        <f t="shared" si="6"/>
        <v>11.219999999999999</v>
      </c>
      <c r="I38" s="577">
        <f t="shared" si="7"/>
        <v>10.45</v>
      </c>
      <c r="J38" s="577">
        <f t="shared" si="8"/>
        <v>1.6350000000000002</v>
      </c>
      <c r="K38" s="577">
        <f t="shared" si="9"/>
        <v>0.63499999999999979</v>
      </c>
      <c r="L38" s="577">
        <f t="shared" si="10"/>
        <v>1.5449999999999999</v>
      </c>
      <c r="M38" s="577">
        <f t="shared" si="11"/>
        <v>0.54499999999999993</v>
      </c>
      <c r="N38" s="577">
        <f t="shared" si="12"/>
        <v>1.6350000000000002</v>
      </c>
      <c r="O38" s="576"/>
      <c r="P38" s="577">
        <f t="shared" si="13"/>
        <v>11.799999999999997</v>
      </c>
      <c r="Q38" s="220"/>
    </row>
    <row r="39" spans="1:30" ht="18.95" customHeight="1">
      <c r="B39" s="1298" t="s">
        <v>592</v>
      </c>
      <c r="C39" s="1299"/>
      <c r="D39" s="1300"/>
      <c r="E39" s="230">
        <f>E38</f>
        <v>49.399999999999977</v>
      </c>
      <c r="F39" s="230">
        <f t="shared" ref="F39:P39" si="14">F38</f>
        <v>61.29999999999999</v>
      </c>
      <c r="G39" s="230">
        <f t="shared" si="14"/>
        <v>21.450000000000003</v>
      </c>
      <c r="H39" s="230">
        <f t="shared" si="14"/>
        <v>11.219999999999999</v>
      </c>
      <c r="I39" s="230">
        <f t="shared" si="14"/>
        <v>10.45</v>
      </c>
      <c r="J39" s="230">
        <f t="shared" si="14"/>
        <v>1.6350000000000002</v>
      </c>
      <c r="K39" s="230">
        <f t="shared" si="14"/>
        <v>0.63499999999999979</v>
      </c>
      <c r="L39" s="230">
        <f t="shared" si="14"/>
        <v>1.5449999999999999</v>
      </c>
      <c r="M39" s="230">
        <f t="shared" si="14"/>
        <v>0.54499999999999993</v>
      </c>
      <c r="N39" s="230">
        <f t="shared" si="14"/>
        <v>1.6350000000000002</v>
      </c>
      <c r="O39" s="230">
        <f t="shared" si="14"/>
        <v>0</v>
      </c>
      <c r="P39" s="230">
        <f t="shared" si="14"/>
        <v>11.799999999999997</v>
      </c>
      <c r="Q39" s="220"/>
    </row>
    <row r="40" spans="1:30">
      <c r="B40" s="215"/>
      <c r="C40" s="215"/>
      <c r="D40" s="215"/>
      <c r="E40" s="215"/>
      <c r="F40" s="215"/>
      <c r="G40" s="215"/>
      <c r="H40" s="215"/>
      <c r="I40" s="215"/>
      <c r="J40" s="215"/>
      <c r="K40" s="215"/>
      <c r="L40" s="215"/>
      <c r="M40" s="215"/>
      <c r="N40" s="215"/>
      <c r="O40" s="215"/>
      <c r="P40" s="215"/>
      <c r="Q40" s="215"/>
    </row>
    <row r="41" spans="1:30">
      <c r="B41" s="215"/>
      <c r="C41" s="215"/>
      <c r="D41" s="215"/>
      <c r="E41" s="215"/>
      <c r="F41" s="215"/>
      <c r="G41" s="215"/>
      <c r="H41" s="215"/>
      <c r="I41" s="215"/>
      <c r="J41" s="215"/>
      <c r="K41" s="215"/>
      <c r="L41" s="215"/>
      <c r="M41" s="215"/>
      <c r="N41" s="215"/>
      <c r="O41" s="215"/>
      <c r="P41" s="215"/>
      <c r="Q41" s="215"/>
    </row>
    <row r="42" spans="1:30">
      <c r="B42" s="215"/>
      <c r="C42" s="215"/>
      <c r="D42" s="215"/>
      <c r="E42" s="215"/>
      <c r="F42" s="215"/>
      <c r="G42" s="215"/>
      <c r="H42" s="215"/>
      <c r="I42" s="215"/>
      <c r="J42" s="215"/>
      <c r="K42" s="215"/>
      <c r="L42" s="215"/>
      <c r="M42" s="215"/>
      <c r="N42" s="215"/>
      <c r="O42" s="215"/>
      <c r="P42" s="215"/>
      <c r="Q42" s="215"/>
    </row>
    <row r="43" spans="1:30" ht="23.25" customHeight="1">
      <c r="B43" s="569" t="s">
        <v>19</v>
      </c>
      <c r="C43" s="1271" t="str">
        <f>IF(AND('Master Data'!K7=""),"",'Master Data'!K7)</f>
        <v>July-2023</v>
      </c>
      <c r="D43" s="1271"/>
      <c r="E43" s="1270" t="s">
        <v>593</v>
      </c>
      <c r="F43" s="1270"/>
      <c r="G43" s="1270"/>
      <c r="H43" s="1270"/>
      <c r="I43" s="1270"/>
      <c r="J43" s="1270"/>
      <c r="K43" s="1270"/>
      <c r="L43" s="1270"/>
      <c r="M43" s="1270"/>
      <c r="N43" s="1266" t="s">
        <v>293</v>
      </c>
      <c r="O43" s="1266"/>
      <c r="P43" s="1266"/>
      <c r="Q43" s="215"/>
    </row>
    <row r="44" spans="1:30">
      <c r="B44" s="215"/>
      <c r="C44" s="215"/>
      <c r="D44" s="215"/>
      <c r="E44" s="215"/>
      <c r="F44" s="215"/>
      <c r="G44" s="215"/>
      <c r="H44" s="215"/>
      <c r="I44" s="215"/>
      <c r="J44" s="215"/>
      <c r="K44" s="215"/>
      <c r="L44" s="215"/>
      <c r="M44" s="215"/>
      <c r="N44" s="215"/>
      <c r="O44" s="215"/>
      <c r="P44" s="215"/>
      <c r="Q44" s="215"/>
    </row>
    <row r="45" spans="1:30" ht="35.25" customHeight="1">
      <c r="B45" s="224" t="s">
        <v>115</v>
      </c>
      <c r="C45" s="225" t="s">
        <v>282</v>
      </c>
      <c r="D45" s="226" t="s">
        <v>284</v>
      </c>
      <c r="E45" s="229" t="s">
        <v>117</v>
      </c>
      <c r="F45" s="229" t="s">
        <v>118</v>
      </c>
      <c r="G45" s="229" t="s">
        <v>285</v>
      </c>
      <c r="H45" s="229" t="s">
        <v>294</v>
      </c>
      <c r="I45" s="229" t="s">
        <v>286</v>
      </c>
      <c r="J45" s="229" t="s">
        <v>287</v>
      </c>
      <c r="K45" s="229" t="s">
        <v>288</v>
      </c>
      <c r="L45" s="229" t="s">
        <v>289</v>
      </c>
      <c r="M45" s="229" t="s">
        <v>290</v>
      </c>
      <c r="N45" s="229" t="s">
        <v>291</v>
      </c>
      <c r="O45" s="229" t="s">
        <v>292</v>
      </c>
      <c r="P45" s="246" t="s">
        <v>277</v>
      </c>
      <c r="Q45" s="216"/>
    </row>
    <row r="46" spans="1:30" ht="24" customHeight="1">
      <c r="B46" s="1267" t="s">
        <v>283</v>
      </c>
      <c r="C46" s="1268"/>
      <c r="D46" s="1269"/>
      <c r="E46" s="572">
        <f>'UPS Balance Sheet'!C6</f>
        <v>41.65</v>
      </c>
      <c r="F46" s="572">
        <f>'UPS Balance Sheet'!D6</f>
        <v>21.9</v>
      </c>
      <c r="G46" s="217">
        <v>45</v>
      </c>
      <c r="H46" s="217">
        <v>30</v>
      </c>
      <c r="I46" s="217">
        <v>15</v>
      </c>
      <c r="J46" s="217">
        <v>3</v>
      </c>
      <c r="K46" s="217">
        <v>2</v>
      </c>
      <c r="L46" s="217">
        <v>2</v>
      </c>
      <c r="M46" s="217">
        <v>1</v>
      </c>
      <c r="N46" s="217">
        <v>3</v>
      </c>
      <c r="O46" s="218"/>
      <c r="P46" s="579">
        <v>30</v>
      </c>
      <c r="Q46" s="219" t="s">
        <v>278</v>
      </c>
    </row>
    <row r="47" spans="1:30" ht="18.95" customHeight="1">
      <c r="A47" s="570">
        <v>1</v>
      </c>
      <c r="B47" s="228">
        <f t="shared" ref="B47:B77" si="15">IFERROR(IF(AND($C$43=""),"",IF(VLOOKUP(A47,milkuc,28,0)=0,"",VLOOKUP(A47,milkuc,28,0))),"")</f>
        <v>45108</v>
      </c>
      <c r="C47" s="571" t="str">
        <f t="shared" ref="C47:C77" si="16">IFERROR(IF(AND($C$43=""),"",IF(VLOOKUP(A47,milkuc,29,0)=0,"",VLOOKUP(A47,milkuc,29,0))),"")</f>
        <v>Saturday</v>
      </c>
      <c r="D47" s="227">
        <f t="shared" ref="D47:D77" si="17">IFERROR(IF(AND($C$4=""),"",IF(VLOOKUP(A8,upsbalance,18,0)=0,"",VLOOKUP(A8,upsbalance,18,0))),"")</f>
        <v>190</v>
      </c>
      <c r="E47" s="577">
        <f t="shared" ref="E47:E77" si="18">IFERROR(IF(AND($C$4=""),"",IF(VLOOKUP(A8,upsbalance,21,0)=0,"",VLOOKUP(A8,upsbalance,21,0))),"")</f>
        <v>13.149999999999999</v>
      </c>
      <c r="F47" s="577">
        <f t="shared" ref="F47:F77" si="19">IFERROR(IF(AND($C$4=""),"",IF(VLOOKUP(A8,upsbalance,22,0)=0,"",VLOOKUP(A8,upsbalance,22,0))),"")</f>
        <v>21.9</v>
      </c>
      <c r="G47" s="577">
        <f>IF(OR(D47="",D47=0),G46,G46-IF(AND($C47="monday"),D47*0.075,IF(AND($C47="thursday"),D47*0.038,IF(AND($C47="saturday"),D47*0.075,"0"))))</f>
        <v>30.75</v>
      </c>
      <c r="H47" s="577">
        <f>IF(OR(D47="",D47=0),H46,H46-IF(AND($C47="Tuesday"),D47*0.03,IF(AND($C47="Wednesday"),D47*0.03,IF(AND($C47="thursday"),D47*0.005,IF(AND($C47="Friday"),D47*0.03,"0")))))</f>
        <v>30</v>
      </c>
      <c r="I47" s="577">
        <f>IF(OR(D47="",D47=0),I46,I46-IF(AND(D47=""),"",D47*$AC$29))</f>
        <v>13.574999999999999</v>
      </c>
      <c r="J47" s="577">
        <f>IF(OR(D47="",D47=0),J46,J46-IF(AND(D47=""),"",D47*$AC$30))</f>
        <v>2.7149999999999999</v>
      </c>
      <c r="K47" s="577">
        <f>IF(OR(D47="",D47=0),K46,K46-IF(AND(D47=""),"",D47*$AC$31))</f>
        <v>1.7149999999999999</v>
      </c>
      <c r="L47" s="577">
        <f>IF(OR(D47="",D47=0),L46,L46-IF(AND(D47=""),"",D47*$AC$32))</f>
        <v>1.905</v>
      </c>
      <c r="M47" s="577">
        <f>IF(OR(D47="",D47=0),M46,M46-IF(AND(D47=""),"",D47*$AC$33))</f>
        <v>0.90500000000000003</v>
      </c>
      <c r="N47" s="577">
        <f>IF(OR(D47="",D47=0),N46,N46-IF(AND(D47=""),"",D47*$AC$34))</f>
        <v>2.7149999999999999</v>
      </c>
      <c r="O47" s="576"/>
      <c r="P47" s="577">
        <f>IF(OR(D47="",D47=0),P46,P46-IF(AND($P$6="Fire Woods"),D47*0.2,IF(AND($P$6="Gas"),D47*0.02,"")))</f>
        <v>26.2</v>
      </c>
      <c r="Q47" s="221"/>
    </row>
    <row r="48" spans="1:30" ht="18.95" customHeight="1">
      <c r="A48" s="570">
        <v>2</v>
      </c>
      <c r="B48" s="228">
        <f t="shared" si="15"/>
        <v>45109</v>
      </c>
      <c r="C48" s="571" t="str">
        <f t="shared" si="16"/>
        <v>Sunday</v>
      </c>
      <c r="D48" s="227" t="str">
        <f t="shared" si="17"/>
        <v/>
      </c>
      <c r="E48" s="577">
        <f t="shared" si="18"/>
        <v>13.149999999999999</v>
      </c>
      <c r="F48" s="577">
        <f t="shared" si="19"/>
        <v>21.9</v>
      </c>
      <c r="G48" s="577">
        <f t="shared" ref="G48:G77" si="20">IF(OR(D48="",D48=0),G47,G47-IF(AND($C48="monday"),D48*0.075,IF(AND($C48="thursday"),D48*0.038,IF(AND($C48="saturday"),D48*0.075,"0"))))</f>
        <v>30.75</v>
      </c>
      <c r="H48" s="577">
        <f t="shared" ref="H48:H77" si="21">IF(OR(D48="",D48=0),H47,H47-IF(AND($C48="Tuesday"),D48*0.03,IF(AND($C48="Wednesday"),D48*0.03,IF(AND($C48="thursday"),D48*0.005,IF(AND($C48="Friday"),D48*0.03,"0")))))</f>
        <v>30</v>
      </c>
      <c r="I48" s="577">
        <f t="shared" ref="I48:I77" si="22">IF(OR(D48="",D48=0),I47,I47-IF(AND(D48=""),"",D48*$AC$29))</f>
        <v>13.574999999999999</v>
      </c>
      <c r="J48" s="577">
        <f t="shared" ref="J48:J77" si="23">IF(OR(D48="",D48=0),J47,J47-IF(AND(D48=""),"",D48*$AC$30))</f>
        <v>2.7149999999999999</v>
      </c>
      <c r="K48" s="577">
        <f t="shared" ref="K48:K77" si="24">IF(OR(D48="",D48=0),K47,K47-IF(AND(D48=""),"",D48*$AC$31))</f>
        <v>1.7149999999999999</v>
      </c>
      <c r="L48" s="577">
        <f t="shared" ref="L48:L77" si="25">IF(OR(D48="",D48=0),L47,L47-IF(AND(D48=""),"",D48*$AC$32))</f>
        <v>1.905</v>
      </c>
      <c r="M48" s="577">
        <f t="shared" ref="M48:M77" si="26">IF(OR(D48="",D48=0),M47,M47-IF(AND(D48=""),"",D48*$AC$33))</f>
        <v>0.90500000000000003</v>
      </c>
      <c r="N48" s="577">
        <f t="shared" ref="N48:N77" si="27">IF(OR(D48="",D48=0),N47,N47-IF(AND(D48=""),"",D48*$AC$34))</f>
        <v>2.7149999999999999</v>
      </c>
      <c r="O48" s="576"/>
      <c r="P48" s="577">
        <f t="shared" ref="P48:P77" si="28">IF(OR(D48="",D48=0),P47,P47-IF(AND($P$6="Fire Woods"),D48*0.2,IF(AND($P$6="Gas"),D48*0.02,"")))</f>
        <v>26.2</v>
      </c>
      <c r="Q48" s="221"/>
    </row>
    <row r="49" spans="1:17" ht="18.95" customHeight="1">
      <c r="A49" s="570">
        <v>3</v>
      </c>
      <c r="B49" s="228">
        <f t="shared" si="15"/>
        <v>45110</v>
      </c>
      <c r="C49" s="571" t="str">
        <f t="shared" si="16"/>
        <v>Monday</v>
      </c>
      <c r="D49" s="227">
        <f t="shared" si="17"/>
        <v>155</v>
      </c>
      <c r="E49" s="577">
        <f t="shared" si="18"/>
        <v>189.9</v>
      </c>
      <c r="F49" s="577">
        <f t="shared" si="19"/>
        <v>171.9</v>
      </c>
      <c r="G49" s="577">
        <f t="shared" si="20"/>
        <v>19.125</v>
      </c>
      <c r="H49" s="577">
        <f t="shared" si="21"/>
        <v>30</v>
      </c>
      <c r="I49" s="577">
        <f t="shared" si="22"/>
        <v>12.4125</v>
      </c>
      <c r="J49" s="577">
        <f t="shared" si="23"/>
        <v>2.4824999999999999</v>
      </c>
      <c r="K49" s="577">
        <f t="shared" si="24"/>
        <v>1.4824999999999999</v>
      </c>
      <c r="L49" s="577">
        <f t="shared" si="25"/>
        <v>1.8275000000000001</v>
      </c>
      <c r="M49" s="577">
        <f t="shared" si="26"/>
        <v>0.82750000000000001</v>
      </c>
      <c r="N49" s="577">
        <f t="shared" si="27"/>
        <v>2.4824999999999999</v>
      </c>
      <c r="O49" s="576"/>
      <c r="P49" s="577">
        <f t="shared" si="28"/>
        <v>23.099999999999998</v>
      </c>
      <c r="Q49" s="221"/>
    </row>
    <row r="50" spans="1:17" ht="18.95" customHeight="1">
      <c r="A50" s="570">
        <v>4</v>
      </c>
      <c r="B50" s="228">
        <f t="shared" si="15"/>
        <v>45111</v>
      </c>
      <c r="C50" s="571" t="str">
        <f t="shared" si="16"/>
        <v>Tuesday</v>
      </c>
      <c r="D50" s="227">
        <f t="shared" si="17"/>
        <v>180</v>
      </c>
      <c r="E50" s="577">
        <f t="shared" si="18"/>
        <v>189.9</v>
      </c>
      <c r="F50" s="577">
        <f t="shared" si="19"/>
        <v>144.9</v>
      </c>
      <c r="G50" s="577">
        <f t="shared" si="20"/>
        <v>19.125</v>
      </c>
      <c r="H50" s="577">
        <f t="shared" si="21"/>
        <v>24.6</v>
      </c>
      <c r="I50" s="577">
        <f t="shared" si="22"/>
        <v>11.0625</v>
      </c>
      <c r="J50" s="577">
        <f t="shared" si="23"/>
        <v>2.2124999999999999</v>
      </c>
      <c r="K50" s="577">
        <f t="shared" si="24"/>
        <v>1.2124999999999999</v>
      </c>
      <c r="L50" s="577">
        <f t="shared" si="25"/>
        <v>1.7375</v>
      </c>
      <c r="M50" s="577">
        <f t="shared" si="26"/>
        <v>0.73750000000000004</v>
      </c>
      <c r="N50" s="577">
        <f t="shared" si="27"/>
        <v>2.2124999999999999</v>
      </c>
      <c r="O50" s="576"/>
      <c r="P50" s="577">
        <f t="shared" si="28"/>
        <v>19.499999999999996</v>
      </c>
      <c r="Q50" s="221"/>
    </row>
    <row r="51" spans="1:17" ht="18.95" customHeight="1">
      <c r="A51" s="570">
        <v>5</v>
      </c>
      <c r="B51" s="228">
        <f t="shared" si="15"/>
        <v>45112</v>
      </c>
      <c r="C51" s="571" t="str">
        <f t="shared" si="16"/>
        <v>Wednesday</v>
      </c>
      <c r="D51" s="227">
        <f t="shared" si="17"/>
        <v>178</v>
      </c>
      <c r="E51" s="577">
        <f t="shared" si="18"/>
        <v>163.20000000000002</v>
      </c>
      <c r="F51" s="577">
        <f t="shared" si="19"/>
        <v>144.9</v>
      </c>
      <c r="G51" s="577">
        <f t="shared" si="20"/>
        <v>19.125</v>
      </c>
      <c r="H51" s="577">
        <f t="shared" si="21"/>
        <v>19.260000000000002</v>
      </c>
      <c r="I51" s="577">
        <f t="shared" si="22"/>
        <v>9.7274999999999991</v>
      </c>
      <c r="J51" s="577">
        <f t="shared" si="23"/>
        <v>1.9455</v>
      </c>
      <c r="K51" s="577">
        <f t="shared" si="24"/>
        <v>0.9454999999999999</v>
      </c>
      <c r="L51" s="577">
        <f t="shared" si="25"/>
        <v>1.6485000000000001</v>
      </c>
      <c r="M51" s="577">
        <f t="shared" si="26"/>
        <v>0.64850000000000008</v>
      </c>
      <c r="N51" s="577">
        <f t="shared" si="27"/>
        <v>1.9455</v>
      </c>
      <c r="O51" s="576"/>
      <c r="P51" s="577">
        <f t="shared" si="28"/>
        <v>15.939999999999996</v>
      </c>
      <c r="Q51" s="221"/>
    </row>
    <row r="52" spans="1:17" ht="18.95" customHeight="1">
      <c r="A52" s="570">
        <v>6</v>
      </c>
      <c r="B52" s="228">
        <f t="shared" si="15"/>
        <v>45113</v>
      </c>
      <c r="C52" s="571" t="str">
        <f t="shared" si="16"/>
        <v>Thursday</v>
      </c>
      <c r="D52" s="227" t="str">
        <f t="shared" si="17"/>
        <v/>
      </c>
      <c r="E52" s="577">
        <f t="shared" si="18"/>
        <v>163.20000000000002</v>
      </c>
      <c r="F52" s="577">
        <f t="shared" si="19"/>
        <v>144.9</v>
      </c>
      <c r="G52" s="577">
        <f t="shared" si="20"/>
        <v>19.125</v>
      </c>
      <c r="H52" s="577">
        <f t="shared" si="21"/>
        <v>19.260000000000002</v>
      </c>
      <c r="I52" s="577">
        <f t="shared" si="22"/>
        <v>9.7274999999999991</v>
      </c>
      <c r="J52" s="577">
        <f t="shared" si="23"/>
        <v>1.9455</v>
      </c>
      <c r="K52" s="577">
        <f t="shared" si="24"/>
        <v>0.9454999999999999</v>
      </c>
      <c r="L52" s="577">
        <f t="shared" si="25"/>
        <v>1.6485000000000001</v>
      </c>
      <c r="M52" s="577">
        <f t="shared" si="26"/>
        <v>0.64850000000000008</v>
      </c>
      <c r="N52" s="577">
        <f t="shared" si="27"/>
        <v>1.9455</v>
      </c>
      <c r="O52" s="576"/>
      <c r="P52" s="577">
        <f t="shared" si="28"/>
        <v>15.939999999999996</v>
      </c>
      <c r="Q52" s="221"/>
    </row>
    <row r="53" spans="1:17" ht="18.95" customHeight="1">
      <c r="A53" s="570">
        <v>7</v>
      </c>
      <c r="B53" s="228">
        <f t="shared" si="15"/>
        <v>45114</v>
      </c>
      <c r="C53" s="571" t="str">
        <f t="shared" si="16"/>
        <v>Friday</v>
      </c>
      <c r="D53" s="227" t="str">
        <f t="shared" si="17"/>
        <v/>
      </c>
      <c r="E53" s="577">
        <f t="shared" si="18"/>
        <v>163.20000000000002</v>
      </c>
      <c r="F53" s="577">
        <f t="shared" si="19"/>
        <v>144.9</v>
      </c>
      <c r="G53" s="577">
        <f t="shared" si="20"/>
        <v>19.125</v>
      </c>
      <c r="H53" s="577">
        <f t="shared" si="21"/>
        <v>19.260000000000002</v>
      </c>
      <c r="I53" s="577">
        <f t="shared" si="22"/>
        <v>9.7274999999999991</v>
      </c>
      <c r="J53" s="577">
        <f t="shared" si="23"/>
        <v>1.9455</v>
      </c>
      <c r="K53" s="577">
        <f t="shared" si="24"/>
        <v>0.9454999999999999</v>
      </c>
      <c r="L53" s="577">
        <f t="shared" si="25"/>
        <v>1.6485000000000001</v>
      </c>
      <c r="M53" s="577">
        <f t="shared" si="26"/>
        <v>0.64850000000000008</v>
      </c>
      <c r="N53" s="577">
        <f t="shared" si="27"/>
        <v>1.9455</v>
      </c>
      <c r="O53" s="576"/>
      <c r="P53" s="577">
        <f t="shared" si="28"/>
        <v>15.939999999999996</v>
      </c>
      <c r="Q53" s="221"/>
    </row>
    <row r="54" spans="1:17" ht="18.95" customHeight="1">
      <c r="A54" s="570">
        <v>8</v>
      </c>
      <c r="B54" s="228">
        <f t="shared" si="15"/>
        <v>45115</v>
      </c>
      <c r="C54" s="571" t="str">
        <f t="shared" si="16"/>
        <v>Saturday</v>
      </c>
      <c r="D54" s="227" t="str">
        <f t="shared" si="17"/>
        <v/>
      </c>
      <c r="E54" s="577">
        <f t="shared" si="18"/>
        <v>163.20000000000002</v>
      </c>
      <c r="F54" s="577">
        <f t="shared" si="19"/>
        <v>144.9</v>
      </c>
      <c r="G54" s="577">
        <f t="shared" si="20"/>
        <v>19.125</v>
      </c>
      <c r="H54" s="577">
        <f t="shared" si="21"/>
        <v>19.260000000000002</v>
      </c>
      <c r="I54" s="577">
        <f t="shared" si="22"/>
        <v>9.7274999999999991</v>
      </c>
      <c r="J54" s="577">
        <f t="shared" si="23"/>
        <v>1.9455</v>
      </c>
      <c r="K54" s="577">
        <f t="shared" si="24"/>
        <v>0.9454999999999999</v>
      </c>
      <c r="L54" s="577">
        <f t="shared" si="25"/>
        <v>1.6485000000000001</v>
      </c>
      <c r="M54" s="577">
        <f t="shared" si="26"/>
        <v>0.64850000000000008</v>
      </c>
      <c r="N54" s="577">
        <f t="shared" si="27"/>
        <v>1.9455</v>
      </c>
      <c r="O54" s="576"/>
      <c r="P54" s="577">
        <f t="shared" si="28"/>
        <v>15.939999999999996</v>
      </c>
      <c r="Q54" s="221"/>
    </row>
    <row r="55" spans="1:17" ht="18.95" customHeight="1">
      <c r="A55" s="570">
        <v>9</v>
      </c>
      <c r="B55" s="228">
        <f t="shared" si="15"/>
        <v>45116</v>
      </c>
      <c r="C55" s="571" t="str">
        <f t="shared" si="16"/>
        <v>Sunday</v>
      </c>
      <c r="D55" s="227" t="str">
        <f t="shared" si="17"/>
        <v/>
      </c>
      <c r="E55" s="577">
        <f t="shared" si="18"/>
        <v>163.20000000000002</v>
      </c>
      <c r="F55" s="577">
        <f t="shared" si="19"/>
        <v>144.9</v>
      </c>
      <c r="G55" s="577">
        <f t="shared" si="20"/>
        <v>19.125</v>
      </c>
      <c r="H55" s="577">
        <f t="shared" si="21"/>
        <v>19.260000000000002</v>
      </c>
      <c r="I55" s="577">
        <f t="shared" si="22"/>
        <v>9.7274999999999991</v>
      </c>
      <c r="J55" s="577">
        <f t="shared" si="23"/>
        <v>1.9455</v>
      </c>
      <c r="K55" s="577">
        <f t="shared" si="24"/>
        <v>0.9454999999999999</v>
      </c>
      <c r="L55" s="577">
        <f t="shared" si="25"/>
        <v>1.6485000000000001</v>
      </c>
      <c r="M55" s="577">
        <f t="shared" si="26"/>
        <v>0.64850000000000008</v>
      </c>
      <c r="N55" s="577">
        <f t="shared" si="27"/>
        <v>1.9455</v>
      </c>
      <c r="O55" s="576"/>
      <c r="P55" s="577">
        <f t="shared" si="28"/>
        <v>15.939999999999996</v>
      </c>
      <c r="Q55" s="221"/>
    </row>
    <row r="56" spans="1:17" ht="18.95" customHeight="1">
      <c r="A56" s="570">
        <v>10</v>
      </c>
      <c r="B56" s="228">
        <f t="shared" si="15"/>
        <v>45117</v>
      </c>
      <c r="C56" s="571" t="str">
        <f t="shared" si="16"/>
        <v>Monday</v>
      </c>
      <c r="D56" s="227" t="str">
        <f t="shared" si="17"/>
        <v/>
      </c>
      <c r="E56" s="577">
        <f t="shared" si="18"/>
        <v>163.20000000000002</v>
      </c>
      <c r="F56" s="577">
        <f t="shared" si="19"/>
        <v>144.9</v>
      </c>
      <c r="G56" s="577">
        <f t="shared" si="20"/>
        <v>19.125</v>
      </c>
      <c r="H56" s="577">
        <f t="shared" si="21"/>
        <v>19.260000000000002</v>
      </c>
      <c r="I56" s="577">
        <f t="shared" si="22"/>
        <v>9.7274999999999991</v>
      </c>
      <c r="J56" s="577">
        <f t="shared" si="23"/>
        <v>1.9455</v>
      </c>
      <c r="K56" s="577">
        <f t="shared" si="24"/>
        <v>0.9454999999999999</v>
      </c>
      <c r="L56" s="577">
        <f t="shared" si="25"/>
        <v>1.6485000000000001</v>
      </c>
      <c r="M56" s="577">
        <f t="shared" si="26"/>
        <v>0.64850000000000008</v>
      </c>
      <c r="N56" s="577">
        <f t="shared" si="27"/>
        <v>1.9455</v>
      </c>
      <c r="O56" s="576"/>
      <c r="P56" s="577">
        <f t="shared" si="28"/>
        <v>15.939999999999996</v>
      </c>
      <c r="Q56" s="221"/>
    </row>
    <row r="57" spans="1:17" ht="18.95" customHeight="1">
      <c r="A57" s="570">
        <v>11</v>
      </c>
      <c r="B57" s="228">
        <f t="shared" si="15"/>
        <v>45118</v>
      </c>
      <c r="C57" s="571" t="str">
        <f t="shared" si="16"/>
        <v>Tuesday</v>
      </c>
      <c r="D57" s="227" t="str">
        <f t="shared" si="17"/>
        <v/>
      </c>
      <c r="E57" s="577">
        <f t="shared" si="18"/>
        <v>163.20000000000002</v>
      </c>
      <c r="F57" s="577">
        <f t="shared" si="19"/>
        <v>144.9</v>
      </c>
      <c r="G57" s="577">
        <f t="shared" si="20"/>
        <v>19.125</v>
      </c>
      <c r="H57" s="577">
        <f t="shared" si="21"/>
        <v>19.260000000000002</v>
      </c>
      <c r="I57" s="577">
        <f t="shared" si="22"/>
        <v>9.7274999999999991</v>
      </c>
      <c r="J57" s="577">
        <f t="shared" si="23"/>
        <v>1.9455</v>
      </c>
      <c r="K57" s="577">
        <f t="shared" si="24"/>
        <v>0.9454999999999999</v>
      </c>
      <c r="L57" s="577">
        <f t="shared" si="25"/>
        <v>1.6485000000000001</v>
      </c>
      <c r="M57" s="577">
        <f t="shared" si="26"/>
        <v>0.64850000000000008</v>
      </c>
      <c r="N57" s="577">
        <f t="shared" si="27"/>
        <v>1.9455</v>
      </c>
      <c r="O57" s="576"/>
      <c r="P57" s="577">
        <f t="shared" si="28"/>
        <v>15.939999999999996</v>
      </c>
      <c r="Q57" s="221"/>
    </row>
    <row r="58" spans="1:17" ht="18.95" customHeight="1">
      <c r="A58" s="570">
        <v>12</v>
      </c>
      <c r="B58" s="228">
        <f t="shared" si="15"/>
        <v>45119</v>
      </c>
      <c r="C58" s="571" t="str">
        <f t="shared" si="16"/>
        <v>Wednesday</v>
      </c>
      <c r="D58" s="227" t="str">
        <f t="shared" si="17"/>
        <v/>
      </c>
      <c r="E58" s="577">
        <f t="shared" si="18"/>
        <v>163.20000000000002</v>
      </c>
      <c r="F58" s="577">
        <f t="shared" si="19"/>
        <v>144.9</v>
      </c>
      <c r="G58" s="577">
        <f t="shared" si="20"/>
        <v>19.125</v>
      </c>
      <c r="H58" s="577">
        <f t="shared" si="21"/>
        <v>19.260000000000002</v>
      </c>
      <c r="I58" s="577">
        <f t="shared" si="22"/>
        <v>9.7274999999999991</v>
      </c>
      <c r="J58" s="577">
        <f t="shared" si="23"/>
        <v>1.9455</v>
      </c>
      <c r="K58" s="577">
        <f t="shared" si="24"/>
        <v>0.9454999999999999</v>
      </c>
      <c r="L58" s="577">
        <f t="shared" si="25"/>
        <v>1.6485000000000001</v>
      </c>
      <c r="M58" s="577">
        <f t="shared" si="26"/>
        <v>0.64850000000000008</v>
      </c>
      <c r="N58" s="577">
        <f t="shared" si="27"/>
        <v>1.9455</v>
      </c>
      <c r="O58" s="576"/>
      <c r="P58" s="577">
        <f t="shared" si="28"/>
        <v>15.939999999999996</v>
      </c>
      <c r="Q58" s="221"/>
    </row>
    <row r="59" spans="1:17" ht="18.95" customHeight="1">
      <c r="A59" s="570">
        <v>13</v>
      </c>
      <c r="B59" s="228">
        <f t="shared" si="15"/>
        <v>45120</v>
      </c>
      <c r="C59" s="571" t="str">
        <f t="shared" si="16"/>
        <v>Thursday</v>
      </c>
      <c r="D59" s="227" t="str">
        <f t="shared" si="17"/>
        <v/>
      </c>
      <c r="E59" s="577">
        <f t="shared" si="18"/>
        <v>163.20000000000002</v>
      </c>
      <c r="F59" s="577">
        <f t="shared" si="19"/>
        <v>144.9</v>
      </c>
      <c r="G59" s="577">
        <f t="shared" si="20"/>
        <v>19.125</v>
      </c>
      <c r="H59" s="577">
        <f t="shared" si="21"/>
        <v>19.260000000000002</v>
      </c>
      <c r="I59" s="577">
        <f t="shared" si="22"/>
        <v>9.7274999999999991</v>
      </c>
      <c r="J59" s="577">
        <f t="shared" si="23"/>
        <v>1.9455</v>
      </c>
      <c r="K59" s="577">
        <f t="shared" si="24"/>
        <v>0.9454999999999999</v>
      </c>
      <c r="L59" s="577">
        <f t="shared" si="25"/>
        <v>1.6485000000000001</v>
      </c>
      <c r="M59" s="577">
        <f t="shared" si="26"/>
        <v>0.64850000000000008</v>
      </c>
      <c r="N59" s="577">
        <f t="shared" si="27"/>
        <v>1.9455</v>
      </c>
      <c r="O59" s="576"/>
      <c r="P59" s="577">
        <f t="shared" si="28"/>
        <v>15.939999999999996</v>
      </c>
      <c r="Q59" s="221"/>
    </row>
    <row r="60" spans="1:17" ht="18.95" customHeight="1">
      <c r="A60" s="570">
        <v>14</v>
      </c>
      <c r="B60" s="228">
        <f t="shared" si="15"/>
        <v>45121</v>
      </c>
      <c r="C60" s="571" t="str">
        <f t="shared" si="16"/>
        <v>Friday</v>
      </c>
      <c r="D60" s="227" t="str">
        <f t="shared" si="17"/>
        <v/>
      </c>
      <c r="E60" s="577">
        <f t="shared" si="18"/>
        <v>163.20000000000002</v>
      </c>
      <c r="F60" s="577">
        <f t="shared" si="19"/>
        <v>144.9</v>
      </c>
      <c r="G60" s="577">
        <f t="shared" si="20"/>
        <v>19.125</v>
      </c>
      <c r="H60" s="577">
        <f t="shared" si="21"/>
        <v>19.260000000000002</v>
      </c>
      <c r="I60" s="577">
        <f t="shared" si="22"/>
        <v>9.7274999999999991</v>
      </c>
      <c r="J60" s="577">
        <f t="shared" si="23"/>
        <v>1.9455</v>
      </c>
      <c r="K60" s="577">
        <f t="shared" si="24"/>
        <v>0.9454999999999999</v>
      </c>
      <c r="L60" s="577">
        <f t="shared" si="25"/>
        <v>1.6485000000000001</v>
      </c>
      <c r="M60" s="577">
        <f t="shared" si="26"/>
        <v>0.64850000000000008</v>
      </c>
      <c r="N60" s="577">
        <f t="shared" si="27"/>
        <v>1.9455</v>
      </c>
      <c r="O60" s="576"/>
      <c r="P60" s="577">
        <f t="shared" si="28"/>
        <v>15.939999999999996</v>
      </c>
      <c r="Q60" s="221"/>
    </row>
    <row r="61" spans="1:17" ht="18.95" customHeight="1">
      <c r="A61" s="570">
        <v>15</v>
      </c>
      <c r="B61" s="228">
        <f t="shared" si="15"/>
        <v>45122</v>
      </c>
      <c r="C61" s="571" t="str">
        <f t="shared" si="16"/>
        <v>Saturday</v>
      </c>
      <c r="D61" s="227" t="str">
        <f t="shared" si="17"/>
        <v/>
      </c>
      <c r="E61" s="577">
        <f t="shared" si="18"/>
        <v>163.20000000000002</v>
      </c>
      <c r="F61" s="577">
        <f t="shared" si="19"/>
        <v>144.9</v>
      </c>
      <c r="G61" s="577">
        <f t="shared" si="20"/>
        <v>19.125</v>
      </c>
      <c r="H61" s="577">
        <f t="shared" si="21"/>
        <v>19.260000000000002</v>
      </c>
      <c r="I61" s="577">
        <f t="shared" si="22"/>
        <v>9.7274999999999991</v>
      </c>
      <c r="J61" s="577">
        <f t="shared" si="23"/>
        <v>1.9455</v>
      </c>
      <c r="K61" s="577">
        <f t="shared" si="24"/>
        <v>0.9454999999999999</v>
      </c>
      <c r="L61" s="577">
        <f t="shared" si="25"/>
        <v>1.6485000000000001</v>
      </c>
      <c r="M61" s="577">
        <f t="shared" si="26"/>
        <v>0.64850000000000008</v>
      </c>
      <c r="N61" s="577">
        <f t="shared" si="27"/>
        <v>1.9455</v>
      </c>
      <c r="O61" s="576"/>
      <c r="P61" s="577">
        <f t="shared" si="28"/>
        <v>15.939999999999996</v>
      </c>
      <c r="Q61" s="221"/>
    </row>
    <row r="62" spans="1:17" ht="18.95" customHeight="1">
      <c r="A62" s="570">
        <v>16</v>
      </c>
      <c r="B62" s="228">
        <f t="shared" si="15"/>
        <v>45123</v>
      </c>
      <c r="C62" s="571" t="str">
        <f t="shared" si="16"/>
        <v>Sunday</v>
      </c>
      <c r="D62" s="227" t="str">
        <f t="shared" si="17"/>
        <v/>
      </c>
      <c r="E62" s="577">
        <f t="shared" si="18"/>
        <v>163.20000000000002</v>
      </c>
      <c r="F62" s="577">
        <f t="shared" si="19"/>
        <v>144.9</v>
      </c>
      <c r="G62" s="577">
        <f t="shared" si="20"/>
        <v>19.125</v>
      </c>
      <c r="H62" s="577">
        <f t="shared" si="21"/>
        <v>19.260000000000002</v>
      </c>
      <c r="I62" s="577">
        <f t="shared" si="22"/>
        <v>9.7274999999999991</v>
      </c>
      <c r="J62" s="577">
        <f t="shared" si="23"/>
        <v>1.9455</v>
      </c>
      <c r="K62" s="577">
        <f t="shared" si="24"/>
        <v>0.9454999999999999</v>
      </c>
      <c r="L62" s="577">
        <f t="shared" si="25"/>
        <v>1.6485000000000001</v>
      </c>
      <c r="M62" s="577">
        <f t="shared" si="26"/>
        <v>0.64850000000000008</v>
      </c>
      <c r="N62" s="577">
        <f t="shared" si="27"/>
        <v>1.9455</v>
      </c>
      <c r="O62" s="576"/>
      <c r="P62" s="577">
        <f t="shared" si="28"/>
        <v>15.939999999999996</v>
      </c>
      <c r="Q62" s="221"/>
    </row>
    <row r="63" spans="1:17" ht="18.95" customHeight="1">
      <c r="A63" s="570">
        <v>17</v>
      </c>
      <c r="B63" s="228">
        <f t="shared" si="15"/>
        <v>45124</v>
      </c>
      <c r="C63" s="571" t="str">
        <f t="shared" si="16"/>
        <v>Monday</v>
      </c>
      <c r="D63" s="227" t="str">
        <f t="shared" si="17"/>
        <v/>
      </c>
      <c r="E63" s="577">
        <f t="shared" si="18"/>
        <v>163.20000000000002</v>
      </c>
      <c r="F63" s="577">
        <f t="shared" si="19"/>
        <v>144.9</v>
      </c>
      <c r="G63" s="577">
        <f t="shared" si="20"/>
        <v>19.125</v>
      </c>
      <c r="H63" s="577">
        <f t="shared" si="21"/>
        <v>19.260000000000002</v>
      </c>
      <c r="I63" s="577">
        <f t="shared" si="22"/>
        <v>9.7274999999999991</v>
      </c>
      <c r="J63" s="577">
        <f t="shared" si="23"/>
        <v>1.9455</v>
      </c>
      <c r="K63" s="577">
        <f t="shared" si="24"/>
        <v>0.9454999999999999</v>
      </c>
      <c r="L63" s="577">
        <f t="shared" si="25"/>
        <v>1.6485000000000001</v>
      </c>
      <c r="M63" s="577">
        <f t="shared" si="26"/>
        <v>0.64850000000000008</v>
      </c>
      <c r="N63" s="577">
        <f t="shared" si="27"/>
        <v>1.9455</v>
      </c>
      <c r="O63" s="576"/>
      <c r="P63" s="577">
        <f t="shared" si="28"/>
        <v>15.939999999999996</v>
      </c>
      <c r="Q63" s="221"/>
    </row>
    <row r="64" spans="1:17" ht="18.95" customHeight="1">
      <c r="A64" s="570">
        <v>18</v>
      </c>
      <c r="B64" s="228">
        <f t="shared" si="15"/>
        <v>45125</v>
      </c>
      <c r="C64" s="571" t="str">
        <f t="shared" si="16"/>
        <v>Tuesday</v>
      </c>
      <c r="D64" s="227" t="str">
        <f t="shared" si="17"/>
        <v/>
      </c>
      <c r="E64" s="577">
        <f t="shared" si="18"/>
        <v>163.20000000000002</v>
      </c>
      <c r="F64" s="577">
        <f t="shared" si="19"/>
        <v>144.9</v>
      </c>
      <c r="G64" s="577">
        <f t="shared" si="20"/>
        <v>19.125</v>
      </c>
      <c r="H64" s="577">
        <f t="shared" si="21"/>
        <v>19.260000000000002</v>
      </c>
      <c r="I64" s="577">
        <f t="shared" si="22"/>
        <v>9.7274999999999991</v>
      </c>
      <c r="J64" s="577">
        <f t="shared" si="23"/>
        <v>1.9455</v>
      </c>
      <c r="K64" s="577">
        <f t="shared" si="24"/>
        <v>0.9454999999999999</v>
      </c>
      <c r="L64" s="577">
        <f t="shared" si="25"/>
        <v>1.6485000000000001</v>
      </c>
      <c r="M64" s="577">
        <f t="shared" si="26"/>
        <v>0.64850000000000008</v>
      </c>
      <c r="N64" s="577">
        <f t="shared" si="27"/>
        <v>1.9455</v>
      </c>
      <c r="O64" s="576"/>
      <c r="P64" s="577">
        <f t="shared" si="28"/>
        <v>15.939999999999996</v>
      </c>
      <c r="Q64" s="221"/>
    </row>
    <row r="65" spans="1:17" ht="18.95" customHeight="1">
      <c r="A65" s="570">
        <v>19</v>
      </c>
      <c r="B65" s="228">
        <f t="shared" si="15"/>
        <v>45126</v>
      </c>
      <c r="C65" s="571" t="str">
        <f t="shared" si="16"/>
        <v>Wednesday</v>
      </c>
      <c r="D65" s="227" t="str">
        <f t="shared" si="17"/>
        <v/>
      </c>
      <c r="E65" s="577">
        <f t="shared" si="18"/>
        <v>163.20000000000002</v>
      </c>
      <c r="F65" s="577">
        <f t="shared" si="19"/>
        <v>144.9</v>
      </c>
      <c r="G65" s="577">
        <f t="shared" si="20"/>
        <v>19.125</v>
      </c>
      <c r="H65" s="577">
        <f t="shared" si="21"/>
        <v>19.260000000000002</v>
      </c>
      <c r="I65" s="577">
        <f t="shared" si="22"/>
        <v>9.7274999999999991</v>
      </c>
      <c r="J65" s="577">
        <f t="shared" si="23"/>
        <v>1.9455</v>
      </c>
      <c r="K65" s="577">
        <f t="shared" si="24"/>
        <v>0.9454999999999999</v>
      </c>
      <c r="L65" s="577">
        <f t="shared" si="25"/>
        <v>1.6485000000000001</v>
      </c>
      <c r="M65" s="577">
        <f t="shared" si="26"/>
        <v>0.64850000000000008</v>
      </c>
      <c r="N65" s="577">
        <f t="shared" si="27"/>
        <v>1.9455</v>
      </c>
      <c r="O65" s="576"/>
      <c r="P65" s="577">
        <f t="shared" si="28"/>
        <v>15.939999999999996</v>
      </c>
      <c r="Q65" s="221"/>
    </row>
    <row r="66" spans="1:17" ht="18.95" customHeight="1">
      <c r="A66" s="570">
        <v>20</v>
      </c>
      <c r="B66" s="228">
        <f t="shared" si="15"/>
        <v>45127</v>
      </c>
      <c r="C66" s="571" t="str">
        <f t="shared" si="16"/>
        <v>Thursday</v>
      </c>
      <c r="D66" s="227" t="str">
        <f t="shared" si="17"/>
        <v/>
      </c>
      <c r="E66" s="577">
        <f t="shared" si="18"/>
        <v>163.20000000000002</v>
      </c>
      <c r="F66" s="577">
        <f t="shared" si="19"/>
        <v>144.9</v>
      </c>
      <c r="G66" s="577">
        <f t="shared" si="20"/>
        <v>19.125</v>
      </c>
      <c r="H66" s="577">
        <f t="shared" si="21"/>
        <v>19.260000000000002</v>
      </c>
      <c r="I66" s="577">
        <f t="shared" si="22"/>
        <v>9.7274999999999991</v>
      </c>
      <c r="J66" s="577">
        <f t="shared" si="23"/>
        <v>1.9455</v>
      </c>
      <c r="K66" s="577">
        <f t="shared" si="24"/>
        <v>0.9454999999999999</v>
      </c>
      <c r="L66" s="577">
        <f t="shared" si="25"/>
        <v>1.6485000000000001</v>
      </c>
      <c r="M66" s="577">
        <f t="shared" si="26"/>
        <v>0.64850000000000008</v>
      </c>
      <c r="N66" s="577">
        <f t="shared" si="27"/>
        <v>1.9455</v>
      </c>
      <c r="O66" s="576"/>
      <c r="P66" s="577">
        <f t="shared" si="28"/>
        <v>15.939999999999996</v>
      </c>
      <c r="Q66" s="221"/>
    </row>
    <row r="67" spans="1:17" ht="18.95" customHeight="1">
      <c r="A67" s="570">
        <v>21</v>
      </c>
      <c r="B67" s="228">
        <f t="shared" si="15"/>
        <v>45128</v>
      </c>
      <c r="C67" s="571" t="str">
        <f t="shared" si="16"/>
        <v>Friday</v>
      </c>
      <c r="D67" s="227" t="str">
        <f t="shared" si="17"/>
        <v/>
      </c>
      <c r="E67" s="577">
        <f t="shared" si="18"/>
        <v>163.20000000000002</v>
      </c>
      <c r="F67" s="577">
        <f t="shared" si="19"/>
        <v>144.9</v>
      </c>
      <c r="G67" s="577">
        <f t="shared" si="20"/>
        <v>19.125</v>
      </c>
      <c r="H67" s="577">
        <f t="shared" si="21"/>
        <v>19.260000000000002</v>
      </c>
      <c r="I67" s="577">
        <f t="shared" si="22"/>
        <v>9.7274999999999991</v>
      </c>
      <c r="J67" s="577">
        <f t="shared" si="23"/>
        <v>1.9455</v>
      </c>
      <c r="K67" s="577">
        <f t="shared" si="24"/>
        <v>0.9454999999999999</v>
      </c>
      <c r="L67" s="577">
        <f t="shared" si="25"/>
        <v>1.6485000000000001</v>
      </c>
      <c r="M67" s="577">
        <f t="shared" si="26"/>
        <v>0.64850000000000008</v>
      </c>
      <c r="N67" s="577">
        <f t="shared" si="27"/>
        <v>1.9455</v>
      </c>
      <c r="O67" s="576"/>
      <c r="P67" s="577">
        <f t="shared" si="28"/>
        <v>15.939999999999996</v>
      </c>
      <c r="Q67" s="221"/>
    </row>
    <row r="68" spans="1:17" ht="18.95" customHeight="1">
      <c r="A68" s="570">
        <v>22</v>
      </c>
      <c r="B68" s="228">
        <f t="shared" si="15"/>
        <v>45129</v>
      </c>
      <c r="C68" s="571" t="str">
        <f t="shared" si="16"/>
        <v>Saturday</v>
      </c>
      <c r="D68" s="227" t="str">
        <f t="shared" si="17"/>
        <v/>
      </c>
      <c r="E68" s="577">
        <f t="shared" si="18"/>
        <v>163.20000000000002</v>
      </c>
      <c r="F68" s="577">
        <f t="shared" si="19"/>
        <v>144.9</v>
      </c>
      <c r="G68" s="577">
        <f t="shared" si="20"/>
        <v>19.125</v>
      </c>
      <c r="H68" s="577">
        <f t="shared" si="21"/>
        <v>19.260000000000002</v>
      </c>
      <c r="I68" s="577">
        <f t="shared" si="22"/>
        <v>9.7274999999999991</v>
      </c>
      <c r="J68" s="577">
        <f t="shared" si="23"/>
        <v>1.9455</v>
      </c>
      <c r="K68" s="577">
        <f t="shared" si="24"/>
        <v>0.9454999999999999</v>
      </c>
      <c r="L68" s="577">
        <f t="shared" si="25"/>
        <v>1.6485000000000001</v>
      </c>
      <c r="M68" s="577">
        <f t="shared" si="26"/>
        <v>0.64850000000000008</v>
      </c>
      <c r="N68" s="577">
        <f t="shared" si="27"/>
        <v>1.9455</v>
      </c>
      <c r="O68" s="576"/>
      <c r="P68" s="577">
        <f t="shared" si="28"/>
        <v>15.939999999999996</v>
      </c>
      <c r="Q68" s="221"/>
    </row>
    <row r="69" spans="1:17" ht="18.95" customHeight="1">
      <c r="A69" s="570">
        <v>23</v>
      </c>
      <c r="B69" s="228">
        <f t="shared" si="15"/>
        <v>45130</v>
      </c>
      <c r="C69" s="571" t="str">
        <f t="shared" si="16"/>
        <v>Sunday</v>
      </c>
      <c r="D69" s="227" t="str">
        <f t="shared" si="17"/>
        <v/>
      </c>
      <c r="E69" s="577">
        <f t="shared" si="18"/>
        <v>163.20000000000002</v>
      </c>
      <c r="F69" s="577">
        <f t="shared" si="19"/>
        <v>144.9</v>
      </c>
      <c r="G69" s="577">
        <f t="shared" si="20"/>
        <v>19.125</v>
      </c>
      <c r="H69" s="577">
        <f t="shared" si="21"/>
        <v>19.260000000000002</v>
      </c>
      <c r="I69" s="577">
        <f t="shared" si="22"/>
        <v>9.7274999999999991</v>
      </c>
      <c r="J69" s="577">
        <f t="shared" si="23"/>
        <v>1.9455</v>
      </c>
      <c r="K69" s="577">
        <f t="shared" si="24"/>
        <v>0.9454999999999999</v>
      </c>
      <c r="L69" s="577">
        <f t="shared" si="25"/>
        <v>1.6485000000000001</v>
      </c>
      <c r="M69" s="577">
        <f t="shared" si="26"/>
        <v>0.64850000000000008</v>
      </c>
      <c r="N69" s="577">
        <f t="shared" si="27"/>
        <v>1.9455</v>
      </c>
      <c r="O69" s="576"/>
      <c r="P69" s="577">
        <f t="shared" si="28"/>
        <v>15.939999999999996</v>
      </c>
      <c r="Q69" s="221"/>
    </row>
    <row r="70" spans="1:17" ht="18.95" customHeight="1">
      <c r="A70" s="570">
        <v>24</v>
      </c>
      <c r="B70" s="228">
        <f t="shared" si="15"/>
        <v>45131</v>
      </c>
      <c r="C70" s="571" t="str">
        <f t="shared" si="16"/>
        <v>Monday</v>
      </c>
      <c r="D70" s="227" t="str">
        <f t="shared" si="17"/>
        <v/>
      </c>
      <c r="E70" s="577">
        <f t="shared" si="18"/>
        <v>163.20000000000002</v>
      </c>
      <c r="F70" s="577">
        <f t="shared" si="19"/>
        <v>144.9</v>
      </c>
      <c r="G70" s="577">
        <f t="shared" si="20"/>
        <v>19.125</v>
      </c>
      <c r="H70" s="577">
        <f t="shared" si="21"/>
        <v>19.260000000000002</v>
      </c>
      <c r="I70" s="577">
        <f t="shared" si="22"/>
        <v>9.7274999999999991</v>
      </c>
      <c r="J70" s="577">
        <f t="shared" si="23"/>
        <v>1.9455</v>
      </c>
      <c r="K70" s="577">
        <f t="shared" si="24"/>
        <v>0.9454999999999999</v>
      </c>
      <c r="L70" s="577">
        <f t="shared" si="25"/>
        <v>1.6485000000000001</v>
      </c>
      <c r="M70" s="577">
        <f t="shared" si="26"/>
        <v>0.64850000000000008</v>
      </c>
      <c r="N70" s="577">
        <f t="shared" si="27"/>
        <v>1.9455</v>
      </c>
      <c r="O70" s="576"/>
      <c r="P70" s="577">
        <f t="shared" si="28"/>
        <v>15.939999999999996</v>
      </c>
      <c r="Q70" s="221"/>
    </row>
    <row r="71" spans="1:17" ht="18.95" customHeight="1">
      <c r="A71" s="570">
        <v>25</v>
      </c>
      <c r="B71" s="228">
        <f t="shared" si="15"/>
        <v>45132</v>
      </c>
      <c r="C71" s="571" t="str">
        <f t="shared" si="16"/>
        <v>Tuesday</v>
      </c>
      <c r="D71" s="227" t="str">
        <f t="shared" si="17"/>
        <v/>
      </c>
      <c r="E71" s="577">
        <f t="shared" si="18"/>
        <v>163.20000000000002</v>
      </c>
      <c r="F71" s="577">
        <f t="shared" si="19"/>
        <v>144.9</v>
      </c>
      <c r="G71" s="577">
        <f t="shared" si="20"/>
        <v>19.125</v>
      </c>
      <c r="H71" s="577">
        <f t="shared" si="21"/>
        <v>19.260000000000002</v>
      </c>
      <c r="I71" s="577">
        <f t="shared" si="22"/>
        <v>9.7274999999999991</v>
      </c>
      <c r="J71" s="577">
        <f t="shared" si="23"/>
        <v>1.9455</v>
      </c>
      <c r="K71" s="577">
        <f t="shared" si="24"/>
        <v>0.9454999999999999</v>
      </c>
      <c r="L71" s="577">
        <f t="shared" si="25"/>
        <v>1.6485000000000001</v>
      </c>
      <c r="M71" s="577">
        <f t="shared" si="26"/>
        <v>0.64850000000000008</v>
      </c>
      <c r="N71" s="577">
        <f t="shared" si="27"/>
        <v>1.9455</v>
      </c>
      <c r="O71" s="576"/>
      <c r="P71" s="577">
        <f t="shared" si="28"/>
        <v>15.939999999999996</v>
      </c>
      <c r="Q71" s="221"/>
    </row>
    <row r="72" spans="1:17" ht="18.95" customHeight="1">
      <c r="A72" s="570">
        <v>26</v>
      </c>
      <c r="B72" s="228">
        <f t="shared" si="15"/>
        <v>45133</v>
      </c>
      <c r="C72" s="571" t="str">
        <f t="shared" si="16"/>
        <v>Wednesday</v>
      </c>
      <c r="D72" s="227" t="str">
        <f t="shared" si="17"/>
        <v/>
      </c>
      <c r="E72" s="577">
        <f t="shared" si="18"/>
        <v>163.20000000000002</v>
      </c>
      <c r="F72" s="577">
        <f t="shared" si="19"/>
        <v>144.9</v>
      </c>
      <c r="G72" s="577">
        <f t="shared" si="20"/>
        <v>19.125</v>
      </c>
      <c r="H72" s="577">
        <f t="shared" si="21"/>
        <v>19.260000000000002</v>
      </c>
      <c r="I72" s="577">
        <f t="shared" si="22"/>
        <v>9.7274999999999991</v>
      </c>
      <c r="J72" s="577">
        <f t="shared" si="23"/>
        <v>1.9455</v>
      </c>
      <c r="K72" s="577">
        <f t="shared" si="24"/>
        <v>0.9454999999999999</v>
      </c>
      <c r="L72" s="577">
        <f t="shared" si="25"/>
        <v>1.6485000000000001</v>
      </c>
      <c r="M72" s="577">
        <f t="shared" si="26"/>
        <v>0.64850000000000008</v>
      </c>
      <c r="N72" s="577">
        <f t="shared" si="27"/>
        <v>1.9455</v>
      </c>
      <c r="O72" s="576"/>
      <c r="P72" s="577">
        <f t="shared" si="28"/>
        <v>15.939999999999996</v>
      </c>
      <c r="Q72" s="221"/>
    </row>
    <row r="73" spans="1:17" ht="18.95" customHeight="1">
      <c r="A73" s="570">
        <v>27</v>
      </c>
      <c r="B73" s="228">
        <f t="shared" si="15"/>
        <v>45134</v>
      </c>
      <c r="C73" s="571" t="str">
        <f t="shared" si="16"/>
        <v>Thursday</v>
      </c>
      <c r="D73" s="227" t="str">
        <f t="shared" si="17"/>
        <v/>
      </c>
      <c r="E73" s="577">
        <f t="shared" si="18"/>
        <v>163.20000000000002</v>
      </c>
      <c r="F73" s="577">
        <f t="shared" si="19"/>
        <v>144.9</v>
      </c>
      <c r="G73" s="577">
        <f t="shared" si="20"/>
        <v>19.125</v>
      </c>
      <c r="H73" s="577">
        <f t="shared" si="21"/>
        <v>19.260000000000002</v>
      </c>
      <c r="I73" s="577">
        <f t="shared" si="22"/>
        <v>9.7274999999999991</v>
      </c>
      <c r="J73" s="577">
        <f t="shared" si="23"/>
        <v>1.9455</v>
      </c>
      <c r="K73" s="577">
        <f t="shared" si="24"/>
        <v>0.9454999999999999</v>
      </c>
      <c r="L73" s="577">
        <f t="shared" si="25"/>
        <v>1.6485000000000001</v>
      </c>
      <c r="M73" s="577">
        <f t="shared" si="26"/>
        <v>0.64850000000000008</v>
      </c>
      <c r="N73" s="577">
        <f t="shared" si="27"/>
        <v>1.9455</v>
      </c>
      <c r="O73" s="576"/>
      <c r="P73" s="577">
        <f t="shared" si="28"/>
        <v>15.939999999999996</v>
      </c>
      <c r="Q73" s="221"/>
    </row>
    <row r="74" spans="1:17" ht="18.95" customHeight="1">
      <c r="A74" s="570">
        <v>28</v>
      </c>
      <c r="B74" s="228">
        <f t="shared" si="15"/>
        <v>45135</v>
      </c>
      <c r="C74" s="571" t="str">
        <f t="shared" si="16"/>
        <v>Friday</v>
      </c>
      <c r="D74" s="227" t="str">
        <f t="shared" si="17"/>
        <v/>
      </c>
      <c r="E74" s="577">
        <f t="shared" si="18"/>
        <v>163.20000000000002</v>
      </c>
      <c r="F74" s="577">
        <f t="shared" si="19"/>
        <v>144.9</v>
      </c>
      <c r="G74" s="577">
        <f t="shared" si="20"/>
        <v>19.125</v>
      </c>
      <c r="H74" s="577">
        <f t="shared" si="21"/>
        <v>19.260000000000002</v>
      </c>
      <c r="I74" s="577">
        <f t="shared" si="22"/>
        <v>9.7274999999999991</v>
      </c>
      <c r="J74" s="577">
        <f t="shared" si="23"/>
        <v>1.9455</v>
      </c>
      <c r="K74" s="577">
        <f t="shared" si="24"/>
        <v>0.9454999999999999</v>
      </c>
      <c r="L74" s="577">
        <f t="shared" si="25"/>
        <v>1.6485000000000001</v>
      </c>
      <c r="M74" s="577">
        <f t="shared" si="26"/>
        <v>0.64850000000000008</v>
      </c>
      <c r="N74" s="577">
        <f t="shared" si="27"/>
        <v>1.9455</v>
      </c>
      <c r="O74" s="576"/>
      <c r="P74" s="577">
        <f t="shared" si="28"/>
        <v>15.939999999999996</v>
      </c>
      <c r="Q74" s="221"/>
    </row>
    <row r="75" spans="1:17" ht="18.95" customHeight="1">
      <c r="A75" s="570">
        <v>29</v>
      </c>
      <c r="B75" s="228">
        <f t="shared" si="15"/>
        <v>45136</v>
      </c>
      <c r="C75" s="571" t="str">
        <f t="shared" si="16"/>
        <v>Saturday</v>
      </c>
      <c r="D75" s="227" t="str">
        <f t="shared" si="17"/>
        <v/>
      </c>
      <c r="E75" s="577">
        <f t="shared" si="18"/>
        <v>163.20000000000002</v>
      </c>
      <c r="F75" s="577">
        <f t="shared" si="19"/>
        <v>144.9</v>
      </c>
      <c r="G75" s="577">
        <f t="shared" si="20"/>
        <v>19.125</v>
      </c>
      <c r="H75" s="577">
        <f t="shared" si="21"/>
        <v>19.260000000000002</v>
      </c>
      <c r="I75" s="577">
        <f t="shared" si="22"/>
        <v>9.7274999999999991</v>
      </c>
      <c r="J75" s="577">
        <f t="shared" si="23"/>
        <v>1.9455</v>
      </c>
      <c r="K75" s="577">
        <f t="shared" si="24"/>
        <v>0.9454999999999999</v>
      </c>
      <c r="L75" s="577">
        <f t="shared" si="25"/>
        <v>1.6485000000000001</v>
      </c>
      <c r="M75" s="577">
        <f t="shared" si="26"/>
        <v>0.64850000000000008</v>
      </c>
      <c r="N75" s="577">
        <f t="shared" si="27"/>
        <v>1.9455</v>
      </c>
      <c r="O75" s="576"/>
      <c r="P75" s="577">
        <f t="shared" si="28"/>
        <v>15.939999999999996</v>
      </c>
      <c r="Q75" s="221"/>
    </row>
    <row r="76" spans="1:17" ht="18.95" customHeight="1">
      <c r="A76" s="570">
        <v>30</v>
      </c>
      <c r="B76" s="228">
        <f t="shared" si="15"/>
        <v>45137</v>
      </c>
      <c r="C76" s="571" t="str">
        <f t="shared" si="16"/>
        <v>Sunday</v>
      </c>
      <c r="D76" s="227" t="str">
        <f t="shared" si="17"/>
        <v/>
      </c>
      <c r="E76" s="577">
        <f t="shared" si="18"/>
        <v>163.20000000000002</v>
      </c>
      <c r="F76" s="577">
        <f t="shared" si="19"/>
        <v>144.9</v>
      </c>
      <c r="G76" s="577">
        <f t="shared" si="20"/>
        <v>19.125</v>
      </c>
      <c r="H76" s="577">
        <f t="shared" si="21"/>
        <v>19.260000000000002</v>
      </c>
      <c r="I76" s="577">
        <f t="shared" si="22"/>
        <v>9.7274999999999991</v>
      </c>
      <c r="J76" s="577">
        <f t="shared" si="23"/>
        <v>1.9455</v>
      </c>
      <c r="K76" s="577">
        <f t="shared" si="24"/>
        <v>0.9454999999999999</v>
      </c>
      <c r="L76" s="577">
        <f t="shared" si="25"/>
        <v>1.6485000000000001</v>
      </c>
      <c r="M76" s="577">
        <f t="shared" si="26"/>
        <v>0.64850000000000008</v>
      </c>
      <c r="N76" s="577">
        <f t="shared" si="27"/>
        <v>1.9455</v>
      </c>
      <c r="O76" s="576"/>
      <c r="P76" s="577">
        <f t="shared" si="28"/>
        <v>15.939999999999996</v>
      </c>
      <c r="Q76" s="221"/>
    </row>
    <row r="77" spans="1:17" ht="18.95" customHeight="1">
      <c r="A77" s="570">
        <v>31</v>
      </c>
      <c r="B77" s="228">
        <f t="shared" si="15"/>
        <v>45138</v>
      </c>
      <c r="C77" s="571" t="str">
        <f t="shared" si="16"/>
        <v>Monday</v>
      </c>
      <c r="D77" s="227" t="str">
        <f t="shared" si="17"/>
        <v/>
      </c>
      <c r="E77" s="577">
        <f t="shared" si="18"/>
        <v>163.20000000000002</v>
      </c>
      <c r="F77" s="577">
        <f t="shared" si="19"/>
        <v>144.9</v>
      </c>
      <c r="G77" s="577">
        <f t="shared" si="20"/>
        <v>19.125</v>
      </c>
      <c r="H77" s="577">
        <f t="shared" si="21"/>
        <v>19.260000000000002</v>
      </c>
      <c r="I77" s="577">
        <f t="shared" si="22"/>
        <v>9.7274999999999991</v>
      </c>
      <c r="J77" s="577">
        <f t="shared" si="23"/>
        <v>1.9455</v>
      </c>
      <c r="K77" s="577">
        <f t="shared" si="24"/>
        <v>0.9454999999999999</v>
      </c>
      <c r="L77" s="577">
        <f t="shared" si="25"/>
        <v>1.6485000000000001</v>
      </c>
      <c r="M77" s="577">
        <f t="shared" si="26"/>
        <v>0.64850000000000008</v>
      </c>
      <c r="N77" s="577">
        <f t="shared" si="27"/>
        <v>1.9455</v>
      </c>
      <c r="O77" s="576"/>
      <c r="P77" s="577">
        <f t="shared" si="28"/>
        <v>15.939999999999996</v>
      </c>
      <c r="Q77" s="221"/>
    </row>
    <row r="78" spans="1:17" ht="18.95" customHeight="1">
      <c r="A78" s="570"/>
      <c r="B78" s="1298" t="s">
        <v>592</v>
      </c>
      <c r="C78" s="1299"/>
      <c r="D78" s="1300"/>
      <c r="E78" s="230">
        <f>E77</f>
        <v>163.20000000000002</v>
      </c>
      <c r="F78" s="230">
        <f t="shared" ref="F78:P78" si="29">F77</f>
        <v>144.9</v>
      </c>
      <c r="G78" s="230">
        <f t="shared" si="29"/>
        <v>19.125</v>
      </c>
      <c r="H78" s="230">
        <f t="shared" si="29"/>
        <v>19.260000000000002</v>
      </c>
      <c r="I78" s="230">
        <f t="shared" si="29"/>
        <v>9.7274999999999991</v>
      </c>
      <c r="J78" s="230">
        <f t="shared" si="29"/>
        <v>1.9455</v>
      </c>
      <c r="K78" s="230">
        <f t="shared" si="29"/>
        <v>0.9454999999999999</v>
      </c>
      <c r="L78" s="230">
        <f t="shared" si="29"/>
        <v>1.6485000000000001</v>
      </c>
      <c r="M78" s="230">
        <f t="shared" si="29"/>
        <v>0.64850000000000008</v>
      </c>
      <c r="N78" s="230">
        <f t="shared" si="29"/>
        <v>1.9455</v>
      </c>
      <c r="O78" s="230">
        <f t="shared" si="29"/>
        <v>0</v>
      </c>
      <c r="P78" s="230">
        <f t="shared" si="29"/>
        <v>15.939999999999996</v>
      </c>
      <c r="Q78" s="221"/>
    </row>
    <row r="79" spans="1:17">
      <c r="B79" s="215"/>
      <c r="C79" s="215"/>
      <c r="D79" s="215"/>
      <c r="E79" s="215"/>
      <c r="F79" s="215"/>
      <c r="G79" s="215"/>
      <c r="H79" s="215"/>
      <c r="I79" s="215"/>
      <c r="J79" s="215"/>
      <c r="K79" s="215"/>
      <c r="L79" s="215"/>
      <c r="M79" s="215"/>
      <c r="N79" s="215"/>
      <c r="O79" s="215"/>
      <c r="P79" s="215"/>
      <c r="Q79" s="215"/>
    </row>
    <row r="80" spans="1:17">
      <c r="B80" s="215"/>
      <c r="C80" s="215"/>
      <c r="D80" s="215"/>
      <c r="E80" s="215"/>
      <c r="F80" s="215"/>
      <c r="G80" s="215"/>
      <c r="H80" s="215"/>
      <c r="I80" s="215"/>
      <c r="J80" s="215"/>
      <c r="K80" s="215"/>
      <c r="L80" s="215"/>
      <c r="M80" s="215"/>
      <c r="N80" s="215"/>
      <c r="O80" s="215"/>
      <c r="P80" s="215"/>
      <c r="Q80" s="215"/>
    </row>
    <row r="81" spans="2:17">
      <c r="B81" s="222"/>
      <c r="C81" s="222"/>
      <c r="D81" s="222"/>
      <c r="E81" s="223"/>
      <c r="F81" s="223"/>
      <c r="G81" s="223"/>
      <c r="H81" s="223"/>
      <c r="I81" s="223"/>
      <c r="J81" s="223"/>
      <c r="K81" s="223"/>
      <c r="L81" s="223"/>
      <c r="M81" s="223"/>
      <c r="N81" s="223"/>
      <c r="O81" s="223"/>
      <c r="P81" s="223"/>
      <c r="Q81" s="223"/>
    </row>
    <row r="82" spans="2:17">
      <c r="B82" s="222"/>
      <c r="C82" s="222"/>
      <c r="D82" s="222"/>
      <c r="E82" s="223"/>
      <c r="F82" s="223"/>
      <c r="G82" s="223"/>
      <c r="H82" s="223"/>
      <c r="I82" s="223"/>
      <c r="J82" s="223"/>
      <c r="K82" s="223"/>
      <c r="L82" s="223"/>
      <c r="M82" s="223"/>
      <c r="N82" s="223"/>
      <c r="O82" s="223"/>
      <c r="P82" s="223"/>
      <c r="Q82" s="223"/>
    </row>
  </sheetData>
  <sheetProtection password="EFD1" sheet="1" objects="1" scenarios="1" formatColumns="0" formatRows="0"/>
  <protectedRanges>
    <protectedRange sqref="P6:P7 P45:P46" name="Range9_1_1"/>
    <protectedRange password="CF29" sqref="Y12:AB17" name="Range5_2"/>
  </protectedRanges>
  <mergeCells count="42">
    <mergeCell ref="W21:AB22"/>
    <mergeCell ref="U31:V31"/>
    <mergeCell ref="U32:V32"/>
    <mergeCell ref="U33:V33"/>
    <mergeCell ref="U34:V34"/>
    <mergeCell ref="U35:AD36"/>
    <mergeCell ref="B78:D78"/>
    <mergeCell ref="U23:V24"/>
    <mergeCell ref="X23:Z24"/>
    <mergeCell ref="AB23:AD24"/>
    <mergeCell ref="U26:V26"/>
    <mergeCell ref="U27:V27"/>
    <mergeCell ref="U28:V28"/>
    <mergeCell ref="U29:V29"/>
    <mergeCell ref="U30:V30"/>
    <mergeCell ref="B46:D46"/>
    <mergeCell ref="B39:D39"/>
    <mergeCell ref="C43:D43"/>
    <mergeCell ref="E43:M43"/>
    <mergeCell ref="N43:P43"/>
    <mergeCell ref="W13:X13"/>
    <mergeCell ref="Y13:AB13"/>
    <mergeCell ref="W14:X14"/>
    <mergeCell ref="Y14:AB14"/>
    <mergeCell ref="W15:X15"/>
    <mergeCell ref="Y15:AB15"/>
    <mergeCell ref="AC21:AD22"/>
    <mergeCell ref="L1:N1"/>
    <mergeCell ref="D2:P2"/>
    <mergeCell ref="N4:P4"/>
    <mergeCell ref="B7:D7"/>
    <mergeCell ref="E4:M4"/>
    <mergeCell ref="C4:D4"/>
    <mergeCell ref="W12:X12"/>
    <mergeCell ref="Y12:AB12"/>
    <mergeCell ref="W7:AB8"/>
    <mergeCell ref="Y9:AB10"/>
    <mergeCell ref="W9:X10"/>
    <mergeCell ref="W16:X16"/>
    <mergeCell ref="Y16:AB16"/>
    <mergeCell ref="W17:X17"/>
    <mergeCell ref="Y17:AB17"/>
  </mergeCells>
  <conditionalFormatting sqref="C8:C38 C47:C77">
    <cfRule type="cellIs" dxfId="31" priority="34" operator="equal">
      <formula>"Sunday"</formula>
    </cfRule>
  </conditionalFormatting>
  <conditionalFormatting sqref="C8:C38 C47:C77">
    <cfRule type="cellIs" dxfId="30" priority="33" operator="equal">
      <formula>0</formula>
    </cfRule>
  </conditionalFormatting>
  <conditionalFormatting sqref="C8:C38">
    <cfRule type="expression" dxfId="29" priority="32">
      <formula>$B8=0</formula>
    </cfRule>
  </conditionalFormatting>
  <conditionalFormatting sqref="C8:C38">
    <cfRule type="expression" dxfId="28" priority="31">
      <formula>$C8=""</formula>
    </cfRule>
  </conditionalFormatting>
  <conditionalFormatting sqref="C8:C38">
    <cfRule type="expression" dxfId="27" priority="30">
      <formula>$C8=0</formula>
    </cfRule>
  </conditionalFormatting>
  <conditionalFormatting sqref="E8:E38">
    <cfRule type="expression" dxfId="26" priority="29">
      <formula>$D8=""</formula>
    </cfRule>
  </conditionalFormatting>
  <conditionalFormatting sqref="F8:F38">
    <cfRule type="expression" dxfId="25" priority="28">
      <formula>$D8=""</formula>
    </cfRule>
  </conditionalFormatting>
  <conditionalFormatting sqref="P47:P77">
    <cfRule type="expression" dxfId="24" priority="11">
      <formula>$D47=""</formula>
    </cfRule>
  </conditionalFormatting>
  <conditionalFormatting sqref="G8:G38">
    <cfRule type="expression" dxfId="23" priority="27">
      <formula>$D8=""</formula>
    </cfRule>
  </conditionalFormatting>
  <conditionalFormatting sqref="H8:H38">
    <cfRule type="expression" dxfId="22" priority="26">
      <formula>$D8=""</formula>
    </cfRule>
  </conditionalFormatting>
  <conditionalFormatting sqref="I8:N38">
    <cfRule type="expression" dxfId="21" priority="25">
      <formula>$D8=""</formula>
    </cfRule>
  </conditionalFormatting>
  <conditionalFormatting sqref="O8:O38">
    <cfRule type="expression" dxfId="20" priority="24">
      <formula>$D8=""</formula>
    </cfRule>
  </conditionalFormatting>
  <conditionalFormatting sqref="P8:P38">
    <cfRule type="expression" dxfId="19" priority="23">
      <formula>$D8=""</formula>
    </cfRule>
  </conditionalFormatting>
  <conditionalFormatting sqref="C47:C77">
    <cfRule type="expression" dxfId="18" priority="20">
      <formula>$B47=0</formula>
    </cfRule>
  </conditionalFormatting>
  <conditionalFormatting sqref="C47:C77">
    <cfRule type="expression" dxfId="17" priority="19">
      <formula>$C47=""</formula>
    </cfRule>
  </conditionalFormatting>
  <conditionalFormatting sqref="C47:C77">
    <cfRule type="expression" dxfId="16" priority="18">
      <formula>$C47=0</formula>
    </cfRule>
  </conditionalFormatting>
  <conditionalFormatting sqref="E47:E77">
    <cfRule type="expression" dxfId="15" priority="17">
      <formula>$D47=""</formula>
    </cfRule>
  </conditionalFormatting>
  <conditionalFormatting sqref="F47:F77">
    <cfRule type="expression" dxfId="14" priority="16">
      <formula>$D47=""</formula>
    </cfRule>
  </conditionalFormatting>
  <conditionalFormatting sqref="G47:G77">
    <cfRule type="expression" dxfId="13" priority="15">
      <formula>$D47=""</formula>
    </cfRule>
  </conditionalFormatting>
  <conditionalFormatting sqref="H47:H77">
    <cfRule type="expression" dxfId="12" priority="14">
      <formula>$D47=""</formula>
    </cfRule>
  </conditionalFormatting>
  <conditionalFormatting sqref="I47:N77">
    <cfRule type="expression" dxfId="11" priority="13">
      <formula>$D47=""</formula>
    </cfRule>
  </conditionalFormatting>
  <conditionalFormatting sqref="O47 O55 O63 O71">
    <cfRule type="expression" dxfId="10" priority="12">
      <formula>$D47=""</formula>
    </cfRule>
  </conditionalFormatting>
  <conditionalFormatting sqref="G47:G77">
    <cfRule type="expression" dxfId="9" priority="10">
      <formula>$D47=""</formula>
    </cfRule>
  </conditionalFormatting>
  <conditionalFormatting sqref="H47:H77">
    <cfRule type="expression" dxfId="8" priority="9">
      <formula>$D47=""</formula>
    </cfRule>
  </conditionalFormatting>
  <conditionalFormatting sqref="I47:I77">
    <cfRule type="expression" dxfId="7" priority="8">
      <formula>$D47=""</formula>
    </cfRule>
  </conditionalFormatting>
  <conditionalFormatting sqref="J47:J77">
    <cfRule type="expression" dxfId="6" priority="7">
      <formula>$D47=""</formula>
    </cfRule>
  </conditionalFormatting>
  <conditionalFormatting sqref="K47:K77">
    <cfRule type="expression" dxfId="5" priority="6">
      <formula>$D47=""</formula>
    </cfRule>
  </conditionalFormatting>
  <conditionalFormatting sqref="L47:L77">
    <cfRule type="expression" dxfId="4" priority="5">
      <formula>$D47=""</formula>
    </cfRule>
  </conditionalFormatting>
  <conditionalFormatting sqref="M47:M77">
    <cfRule type="expression" dxfId="3" priority="4">
      <formula>$D47=""</formula>
    </cfRule>
  </conditionalFormatting>
  <conditionalFormatting sqref="N47:N77">
    <cfRule type="expression" dxfId="2" priority="3">
      <formula>$D47=""</formula>
    </cfRule>
  </conditionalFormatting>
  <conditionalFormatting sqref="O47:O77">
    <cfRule type="expression" dxfId="1" priority="2">
      <formula>$D47=""</formula>
    </cfRule>
  </conditionalFormatting>
  <conditionalFormatting sqref="P47:P77">
    <cfRule type="expression" dxfId="0" priority="1">
      <formula>$D47=""</formula>
    </cfRule>
  </conditionalFormatting>
  <dataValidations count="1">
    <dataValidation type="list" allowBlank="1" showInputMessage="1" showErrorMessage="1" promptTitle="Fuel" prompt="Write  here Fire wood / Gas by using Butten" sqref="P6 P45">
      <formula1>$BW$10:$BW$12</formula1>
    </dataValidation>
  </dataValidations>
  <pageMargins left="0.45" right="0.2" top="0.5" bottom="0.25" header="0.3" footer="0.3"/>
  <pageSetup paperSize="9" scale="75"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sheetPr>
    <pageSetUpPr fitToPage="1"/>
  </sheetPr>
  <dimension ref="A1:AP76"/>
  <sheetViews>
    <sheetView showGridLines="0" view="pageBreakPreview" topLeftCell="M1" zoomScaleSheetLayoutView="100" workbookViewId="0">
      <selection activeCell="A5" sqref="A5"/>
    </sheetView>
  </sheetViews>
  <sheetFormatPr defaultRowHeight="15"/>
  <cols>
    <col min="1" max="1" width="4" customWidth="1"/>
    <col min="2" max="2" width="4.625" style="573" customWidth="1"/>
    <col min="3" max="3" width="12.5" customWidth="1"/>
    <col min="4" max="4" width="6.125" customWidth="1"/>
    <col min="5" max="6" width="6.125" style="573" customWidth="1"/>
    <col min="7" max="8" width="6.125" customWidth="1"/>
    <col min="9" max="10" width="6.125" style="573" customWidth="1"/>
    <col min="11" max="12" width="6.125" customWidth="1"/>
    <col min="13" max="14" width="6.125" style="573" customWidth="1"/>
    <col min="15" max="16" width="6.125" customWidth="1"/>
    <col min="17" max="18" width="6.125" style="573" customWidth="1"/>
    <col min="19" max="20" width="6.125" customWidth="1"/>
    <col min="21" max="22" width="6.125" style="573" customWidth="1"/>
    <col min="23" max="23" width="6.125" customWidth="1"/>
    <col min="24" max="24" width="6.625" customWidth="1"/>
    <col min="25" max="26" width="6.625" style="573" customWidth="1"/>
    <col min="27" max="27" width="6.625" customWidth="1"/>
    <col min="28" max="28" width="6.125" customWidth="1"/>
    <col min="29" max="30" width="6.125" style="573" customWidth="1"/>
    <col min="31" max="31" width="6.125" customWidth="1"/>
    <col min="32" max="32" width="6.125" style="573" customWidth="1"/>
    <col min="33" max="35" width="6.125" customWidth="1"/>
    <col min="36" max="36" width="6.875" customWidth="1"/>
    <col min="37" max="38" width="6.125" customWidth="1"/>
    <col min="39" max="39" width="7" customWidth="1"/>
  </cols>
  <sheetData>
    <row r="1" spans="1:42" s="16" customFormat="1" ht="21" customHeight="1">
      <c r="I1" s="1167" t="s">
        <v>220</v>
      </c>
      <c r="J1" s="1167"/>
      <c r="K1" s="1167"/>
      <c r="L1" s="1167"/>
      <c r="M1" s="1167"/>
      <c r="N1" s="1167"/>
      <c r="O1" s="1167"/>
      <c r="P1" s="1167"/>
      <c r="Q1" s="1167"/>
      <c r="R1" s="1167"/>
      <c r="S1" s="1167"/>
      <c r="T1" s="1167"/>
      <c r="U1" s="1167"/>
      <c r="V1" s="1167"/>
      <c r="W1" s="1167"/>
      <c r="X1" s="1167"/>
      <c r="Y1" s="1167"/>
      <c r="Z1" s="1167"/>
      <c r="AA1" s="1167"/>
      <c r="AB1" s="1167"/>
      <c r="AC1" s="1167"/>
      <c r="AD1" s="1167"/>
      <c r="AE1" s="1167"/>
      <c r="AF1" s="575"/>
      <c r="AG1" s="581"/>
      <c r="AH1" s="581"/>
      <c r="AI1" s="581"/>
      <c r="AJ1" s="581"/>
      <c r="AK1" s="581"/>
      <c r="AL1" s="581"/>
      <c r="AM1" s="581"/>
      <c r="AN1" s="581"/>
      <c r="AO1" s="581"/>
      <c r="AP1" s="581"/>
    </row>
    <row r="2" spans="1:42" s="16" customFormat="1" ht="25.5" customHeight="1">
      <c r="A2" s="18"/>
      <c r="B2" s="18"/>
      <c r="C2" s="18"/>
      <c r="D2" s="18"/>
      <c r="E2" s="18"/>
      <c r="F2" s="18"/>
      <c r="G2" s="18"/>
      <c r="H2" s="18"/>
      <c r="I2" s="1166" t="s">
        <v>597</v>
      </c>
      <c r="J2" s="1166"/>
      <c r="K2" s="1166"/>
      <c r="L2" s="1166"/>
      <c r="M2" s="1166"/>
      <c r="N2" s="1166"/>
      <c r="O2" s="1166"/>
      <c r="P2" s="1166"/>
      <c r="Q2" s="1166"/>
      <c r="R2" s="1166"/>
      <c r="S2" s="1166"/>
      <c r="T2" s="1166"/>
      <c r="U2" s="1166"/>
      <c r="V2" s="1166"/>
      <c r="W2" s="1166"/>
      <c r="X2" s="1166"/>
      <c r="Y2" s="1166"/>
      <c r="Z2" s="1166"/>
      <c r="AA2" s="1166"/>
      <c r="AB2" s="1166"/>
      <c r="AC2" s="1166"/>
      <c r="AD2" s="1166"/>
      <c r="AE2" s="1166"/>
      <c r="AF2" s="574"/>
      <c r="AG2" s="582"/>
      <c r="AH2" s="582"/>
      <c r="AI2" s="582"/>
      <c r="AJ2" s="582"/>
      <c r="AK2" s="582"/>
      <c r="AL2" s="582"/>
      <c r="AM2" s="582"/>
      <c r="AN2" s="582"/>
      <c r="AO2" s="582"/>
      <c r="AP2" s="582"/>
    </row>
    <row r="3" spans="1:42" s="16" customFormat="1" ht="25.5" customHeight="1">
      <c r="A3" s="18"/>
      <c r="B3" s="18"/>
      <c r="C3" s="1172" t="s">
        <v>222</v>
      </c>
      <c r="D3" s="1172"/>
      <c r="E3" s="1314" t="str">
        <f>IF(AND('Master Data'!D5=""),"",'Master Data'!D5)</f>
        <v>Mahtma Gandhi Government School (English Medium) Bar, Pali</v>
      </c>
      <c r="F3" s="1314"/>
      <c r="G3" s="1314"/>
      <c r="H3" s="1314"/>
      <c r="I3" s="1314"/>
      <c r="J3" s="1314"/>
      <c r="K3" s="1314"/>
      <c r="L3" s="1314"/>
      <c r="M3" s="1314"/>
      <c r="N3" s="1314"/>
      <c r="O3" s="1314"/>
      <c r="P3" s="1314"/>
      <c r="Q3" s="1314"/>
      <c r="R3" s="1314"/>
      <c r="S3" s="1314"/>
      <c r="T3" s="1314"/>
      <c r="U3" s="1314"/>
      <c r="V3" s="1314"/>
      <c r="W3" s="1314"/>
      <c r="X3" s="1314"/>
      <c r="Y3" s="587"/>
      <c r="Z3" s="587"/>
      <c r="AA3" s="1180" t="s">
        <v>639</v>
      </c>
      <c r="AB3" s="1172"/>
      <c r="AC3" s="1172"/>
      <c r="AD3" s="1172"/>
      <c r="AE3" s="1172"/>
      <c r="AF3" s="1378" t="str">
        <f>IF(AND('Master Data'!D6=""),"",'Master Data'!D6)</f>
        <v>CBEO Raipur</v>
      </c>
      <c r="AG3" s="1378"/>
      <c r="AH3" s="1378"/>
      <c r="AI3" s="1378"/>
      <c r="AJ3" s="1378"/>
      <c r="AK3" s="1378"/>
      <c r="AL3" s="1378"/>
      <c r="AM3" s="1378"/>
      <c r="AN3" s="583"/>
      <c r="AO3" s="584"/>
      <c r="AP3" s="584"/>
    </row>
    <row r="4" spans="1:42" ht="22.5" customHeight="1">
      <c r="L4" s="1315" t="s">
        <v>598</v>
      </c>
      <c r="M4" s="1315"/>
      <c r="N4" s="1315"/>
      <c r="O4" s="1315"/>
      <c r="P4" s="1315"/>
      <c r="Q4" s="1315"/>
      <c r="R4" s="1315"/>
      <c r="S4" s="1315"/>
      <c r="T4" s="1315"/>
      <c r="U4" s="1315"/>
      <c r="V4" s="1315"/>
      <c r="W4" s="1315"/>
      <c r="X4" s="1315"/>
      <c r="Y4" s="1315"/>
      <c r="Z4" s="1315"/>
      <c r="AA4" s="1315"/>
      <c r="AB4" s="1315"/>
      <c r="AC4" s="588"/>
      <c r="AD4" s="588"/>
    </row>
    <row r="5" spans="1:42" s="573" customFormat="1" ht="9" customHeight="1">
      <c r="T5" s="585"/>
      <c r="U5" s="585"/>
      <c r="V5" s="585"/>
      <c r="W5" s="585"/>
      <c r="X5" s="585"/>
      <c r="Y5" s="585"/>
      <c r="Z5" s="585"/>
      <c r="AA5" s="585"/>
      <c r="AB5" s="585"/>
      <c r="AC5" s="589"/>
      <c r="AD5" s="589"/>
    </row>
    <row r="6" spans="1:42" ht="56.25" customHeight="1">
      <c r="B6" s="855" t="s">
        <v>600</v>
      </c>
      <c r="C6" s="1358" t="s">
        <v>599</v>
      </c>
      <c r="D6" s="1353" t="s">
        <v>594</v>
      </c>
      <c r="E6" s="1353"/>
      <c r="F6" s="1353"/>
      <c r="G6" s="1353"/>
      <c r="H6" s="1360" t="s">
        <v>595</v>
      </c>
      <c r="I6" s="1361"/>
      <c r="J6" s="1361"/>
      <c r="K6" s="1362"/>
      <c r="L6" s="861" t="s">
        <v>602</v>
      </c>
      <c r="M6" s="861"/>
      <c r="N6" s="861"/>
      <c r="O6" s="861"/>
      <c r="P6" s="861" t="s">
        <v>603</v>
      </c>
      <c r="Q6" s="861"/>
      <c r="R6" s="861"/>
      <c r="S6" s="861"/>
      <c r="T6" s="1323" t="s">
        <v>126</v>
      </c>
      <c r="U6" s="1354"/>
      <c r="V6" s="1354"/>
      <c r="W6" s="1355"/>
      <c r="X6" s="1341" t="s">
        <v>132</v>
      </c>
      <c r="Y6" s="1342"/>
      <c r="Z6" s="1342"/>
      <c r="AA6" s="1343"/>
      <c r="AB6" s="1323" t="s">
        <v>133</v>
      </c>
      <c r="AC6" s="1354"/>
      <c r="AD6" s="1354"/>
      <c r="AE6" s="1355"/>
      <c r="AF6" s="1342" t="s">
        <v>596</v>
      </c>
      <c r="AG6" s="1343"/>
      <c r="AH6" s="854" t="s">
        <v>606</v>
      </c>
      <c r="AI6" s="854"/>
      <c r="AJ6" s="854"/>
      <c r="AK6" s="854" t="s">
        <v>607</v>
      </c>
      <c r="AL6" s="854"/>
      <c r="AM6" s="854"/>
    </row>
    <row r="7" spans="1:42" ht="24" customHeight="1">
      <c r="B7" s="855"/>
      <c r="C7" s="1358"/>
      <c r="D7" s="1312" t="s">
        <v>234</v>
      </c>
      <c r="E7" s="1338"/>
      <c r="F7" s="1312" t="s">
        <v>601</v>
      </c>
      <c r="G7" s="1338"/>
      <c r="H7" s="1312" t="s">
        <v>234</v>
      </c>
      <c r="I7" s="1338"/>
      <c r="J7" s="1312" t="s">
        <v>601</v>
      </c>
      <c r="K7" s="1338"/>
      <c r="L7" s="1312" t="s">
        <v>234</v>
      </c>
      <c r="M7" s="1338"/>
      <c r="N7" s="1312" t="s">
        <v>601</v>
      </c>
      <c r="O7" s="1338"/>
      <c r="P7" s="1312" t="s">
        <v>234</v>
      </c>
      <c r="Q7" s="1338"/>
      <c r="R7" s="1312" t="s">
        <v>601</v>
      </c>
      <c r="S7" s="1338"/>
      <c r="T7" s="1312" t="s">
        <v>234</v>
      </c>
      <c r="U7" s="1338"/>
      <c r="V7" s="1312" t="s">
        <v>601</v>
      </c>
      <c r="W7" s="1338"/>
      <c r="X7" s="1312" t="s">
        <v>234</v>
      </c>
      <c r="Y7" s="1338"/>
      <c r="Z7" s="1312" t="s">
        <v>601</v>
      </c>
      <c r="AA7" s="1338"/>
      <c r="AB7" s="1312" t="s">
        <v>234</v>
      </c>
      <c r="AC7" s="1338"/>
      <c r="AD7" s="1312" t="s">
        <v>601</v>
      </c>
      <c r="AE7" s="1338"/>
      <c r="AF7" s="1356"/>
      <c r="AG7" s="1357"/>
      <c r="AH7" s="854"/>
      <c r="AI7" s="854"/>
      <c r="AJ7" s="854"/>
      <c r="AK7" s="854"/>
      <c r="AL7" s="854"/>
      <c r="AM7" s="854"/>
    </row>
    <row r="8" spans="1:42" ht="22.5" customHeight="1">
      <c r="B8" s="855"/>
      <c r="C8" s="1320"/>
      <c r="D8" s="586" t="s">
        <v>117</v>
      </c>
      <c r="E8" s="586" t="s">
        <v>118</v>
      </c>
      <c r="F8" s="586" t="s">
        <v>117</v>
      </c>
      <c r="G8" s="586" t="s">
        <v>118</v>
      </c>
      <c r="H8" s="586" t="s">
        <v>117</v>
      </c>
      <c r="I8" s="586" t="s">
        <v>118</v>
      </c>
      <c r="J8" s="586" t="s">
        <v>117</v>
      </c>
      <c r="K8" s="586" t="s">
        <v>118</v>
      </c>
      <c r="L8" s="586" t="s">
        <v>117</v>
      </c>
      <c r="M8" s="586" t="s">
        <v>118</v>
      </c>
      <c r="N8" s="586" t="s">
        <v>117</v>
      </c>
      <c r="O8" s="586" t="s">
        <v>118</v>
      </c>
      <c r="P8" s="586" t="s">
        <v>117</v>
      </c>
      <c r="Q8" s="586" t="s">
        <v>118</v>
      </c>
      <c r="R8" s="586" t="s">
        <v>117</v>
      </c>
      <c r="S8" s="586" t="s">
        <v>118</v>
      </c>
      <c r="T8" s="586" t="s">
        <v>117</v>
      </c>
      <c r="U8" s="586" t="s">
        <v>118</v>
      </c>
      <c r="V8" s="586" t="s">
        <v>117</v>
      </c>
      <c r="W8" s="586" t="s">
        <v>118</v>
      </c>
      <c r="X8" s="586" t="s">
        <v>117</v>
      </c>
      <c r="Y8" s="586" t="s">
        <v>118</v>
      </c>
      <c r="Z8" s="586" t="s">
        <v>117</v>
      </c>
      <c r="AA8" s="586" t="s">
        <v>118</v>
      </c>
      <c r="AB8" s="586" t="s">
        <v>117</v>
      </c>
      <c r="AC8" s="586" t="s">
        <v>118</v>
      </c>
      <c r="AD8" s="586" t="s">
        <v>117</v>
      </c>
      <c r="AE8" s="586" t="s">
        <v>118</v>
      </c>
      <c r="AF8" s="600" t="s">
        <v>604</v>
      </c>
      <c r="AG8" s="600" t="s">
        <v>605</v>
      </c>
      <c r="AH8" s="600" t="s">
        <v>604</v>
      </c>
      <c r="AI8" s="600" t="s">
        <v>605</v>
      </c>
      <c r="AJ8" s="600" t="s">
        <v>330</v>
      </c>
      <c r="AK8" s="600" t="s">
        <v>604</v>
      </c>
      <c r="AL8" s="600" t="s">
        <v>605</v>
      </c>
      <c r="AM8" s="127" t="s">
        <v>330</v>
      </c>
    </row>
    <row r="9" spans="1:42" ht="30" customHeight="1">
      <c r="B9" s="624">
        <v>1</v>
      </c>
      <c r="C9" s="599" t="str">
        <f>IF('Master Data'!BH9="","",'Master Data'!BH9)</f>
        <v>April-2023</v>
      </c>
      <c r="D9" s="594">
        <f>IF(OR(Sheet1!D6="",Sheet1!D6=0),"",Sheet1!D6)</f>
        <v>300</v>
      </c>
      <c r="E9" s="594">
        <f>IF(OR(Sheet1!E6="",Sheet1!E6=0),"",Sheet1!E6)</f>
        <v>200</v>
      </c>
      <c r="F9" s="594">
        <f>IF(OR(Sheet1!AC6="",Sheet1!AC6=0),"",Sheet1!AC6)</f>
        <v>250</v>
      </c>
      <c r="G9" s="594">
        <f>IF(OR(Sheet1!AD6="",Sheet1!AD6=0),"",Sheet1!AD6)</f>
        <v>150</v>
      </c>
      <c r="H9" s="590" t="str">
        <f t="shared" ref="H9:H20" si="0">IFERROR(IF(VLOOKUP(B9,yearly,6,0)=0,"",VLOOKUP(B9,yearly,6,0)),"")</f>
        <v/>
      </c>
      <c r="I9" s="591" t="str">
        <f t="shared" ref="I9:I20" si="1">IFERROR(IF(VLOOKUP(B9,yearly,7,0)=0,"",VLOOKUP(B9,yearly,7,0)),"")</f>
        <v/>
      </c>
      <c r="J9" s="590" t="str">
        <f t="shared" ref="J9:J20" si="2">IFERROR(IF(VLOOKUP(B9,yearly,31,0)=0,"",VLOOKUP(B9,yearly,31,0)),"")</f>
        <v/>
      </c>
      <c r="K9" s="591" t="str">
        <f t="shared" ref="K9:K20" si="3">IFERROR(IF(VLOOKUP(B9,yearly,32,0)=0,"",VLOOKUP(B9,yearly,32,0)),"")</f>
        <v/>
      </c>
      <c r="L9" s="590" t="str">
        <f t="shared" ref="L9:L20" si="4">IFERROR(IF(VLOOKUP(B9,yearly,8,0)=0,"",VLOOKUP(B9,yearly,8,0)),"")</f>
        <v/>
      </c>
      <c r="M9" s="591" t="str">
        <f t="shared" ref="M9:M20" si="5">IFERROR(IF(VLOOKUP(B9,yearly,9,0)=0,"",VLOOKUP(B9,yearly,9,0)),"")</f>
        <v/>
      </c>
      <c r="N9" s="590" t="str">
        <f t="shared" ref="N9:N20" si="6">IFERROR(IF(VLOOKUP(B9,yearly,33,0)=0,"",VLOOKUP(B9,yearly,33,0)),"")</f>
        <v/>
      </c>
      <c r="O9" s="591" t="str">
        <f t="shared" ref="O9:O20" si="7">IFERROR(IF(VLOOKUP(B9,yearly,34,0)=0,"",VLOOKUP(B9,yearly,34,0)),"")</f>
        <v/>
      </c>
      <c r="P9" s="590" t="str">
        <f t="shared" ref="P9:P20" si="8">IFERROR(IF(VLOOKUP(B9,yearly,10,0)=0,"",VLOOKUP(B9,yearly,10,0)),"")</f>
        <v/>
      </c>
      <c r="Q9" s="591" t="str">
        <f t="shared" ref="Q9:Q20" si="9">IFERROR(IF(VLOOKUP(B9,yearly,11,0)=0,"",VLOOKUP(B9,yearly,11,0)),"")</f>
        <v/>
      </c>
      <c r="R9" s="590" t="str">
        <f t="shared" ref="R9:R20" si="10">IFERROR(IF(VLOOKUP(B9,yearly,35,0)=0,"",VLOOKUP(B9,yearly,35,0)),"")</f>
        <v/>
      </c>
      <c r="S9" s="591" t="str">
        <f t="shared" ref="S9:S20" si="11">IFERROR(IF(VLOOKUP(B9,yearly,36,0)=0,"",VLOOKUP(B9,yearly,36,0)),"")</f>
        <v/>
      </c>
      <c r="T9" s="590">
        <f>IF(AND(D9="",H9="",L9="",P9=""),"",SUM(D9,H9,L9,P9))</f>
        <v>300</v>
      </c>
      <c r="U9" s="591">
        <f t="shared" ref="U9:W9" si="12">IF(AND(E9="",I9="",M9="",Q9=""),"",SUM(E9,I9,M9,Q9))</f>
        <v>200</v>
      </c>
      <c r="V9" s="590">
        <f t="shared" si="12"/>
        <v>250</v>
      </c>
      <c r="W9" s="591">
        <f t="shared" si="12"/>
        <v>150</v>
      </c>
      <c r="X9" s="592">
        <f t="shared" ref="X9:X20" si="13">IFERROR(IF(VLOOKUP(B9,yearly,20,0)=0,"",VLOOKUP(B9,yearly,20,0)),"")</f>
        <v>92.199999999999989</v>
      </c>
      <c r="Y9" s="593">
        <f t="shared" ref="Y9:Y20" si="14">IFERROR(IF(VLOOKUP(B9,yearly,21,0)=0,"",VLOOKUP(B9,yearly,21,0)),"")</f>
        <v>46.5</v>
      </c>
      <c r="Z9" s="592">
        <f t="shared" ref="Z9:Z20" si="15">IFERROR(IF(VLOOKUP(B9,yearly,45,0)=0,"",VLOOKUP(B9,yearly,45,0)),"")</f>
        <v>105.9</v>
      </c>
      <c r="AA9" s="593">
        <f t="shared" ref="AA9:AA20" si="16">IFERROR(IF(VLOOKUP(B9,yearly,46,0)=0,"",VLOOKUP(B9,yearly,46,0)),"")</f>
        <v>47.25</v>
      </c>
      <c r="AB9" s="590">
        <f>IF(AND(T9="",X9=""),"",SUM(T9-X9))</f>
        <v>207.8</v>
      </c>
      <c r="AC9" s="591">
        <f t="shared" ref="AC9:AE9" si="17">IF(AND(U9="",Y9=""),"",SUM(U9-Y9))</f>
        <v>153.5</v>
      </c>
      <c r="AD9" s="590">
        <f t="shared" si="17"/>
        <v>144.1</v>
      </c>
      <c r="AE9" s="591">
        <f t="shared" si="17"/>
        <v>102.75</v>
      </c>
      <c r="AF9" s="595">
        <f>'Att. Dairy'!L40</f>
        <v>6</v>
      </c>
      <c r="AG9" s="596">
        <f>'Att. Dairy'!O40</f>
        <v>6</v>
      </c>
      <c r="AH9" s="597">
        <f t="shared" ref="AH9:AH20" si="18">IFERROR(IF(VLOOKUP(B9,yearly,16,0)=0,"",VLOOKUP(B9,yearly,16,0)),"")</f>
        <v>1458</v>
      </c>
      <c r="AI9" s="597">
        <f t="shared" ref="AI9:AI20" si="19">IFERROR(IF(VLOOKUP(B9,yearly,41,0)=0,"",VLOOKUP(B9,yearly,41,0)),"")</f>
        <v>1140</v>
      </c>
      <c r="AJ9" s="598">
        <f>IF(AND(AH9="",AI9=""),"",SUM(AH9:AI9))</f>
        <v>2598</v>
      </c>
      <c r="AK9" s="597">
        <f t="shared" ref="AK9:AK20" si="20">IFERROR(IF(VLOOKUP(B9,yearly,19,0)=0,"",VLOOKUP(B9,yearly,19,0)),"")</f>
        <v>1387</v>
      </c>
      <c r="AL9" s="597">
        <f t="shared" ref="AL9:AL20" si="21">IFERROR(IF(VLOOKUP(B9,yearly,44,0)=0,"",VLOOKUP(B9,yearly,44,0)),"")</f>
        <v>1021</v>
      </c>
      <c r="AM9" s="598">
        <f>IF(AND(AK9="",AL9=""),"",SUM(AK9:AL9))</f>
        <v>2408</v>
      </c>
    </row>
    <row r="10" spans="1:42" ht="30" customHeight="1">
      <c r="B10" s="624">
        <v>2</v>
      </c>
      <c r="C10" s="599" t="str">
        <f>IF('Master Data'!BH10="","",'Master Data'!BH10)</f>
        <v>May-2023</v>
      </c>
      <c r="D10" s="590">
        <f>IF(OR(Sheet1!D44="",Sheet1!D44=0),"",Sheet1!D44)</f>
        <v>207.79999999999998</v>
      </c>
      <c r="E10" s="591">
        <f>IF(OR(Sheet1!E44="",Sheet1!E44=0),"",Sheet1!E44)</f>
        <v>153.5</v>
      </c>
      <c r="F10" s="590">
        <f>IF(OR(Sheet1!AC44="",Sheet1!AC44=0),"",Sheet1!AC44)</f>
        <v>144.1</v>
      </c>
      <c r="G10" s="591">
        <f>IF(OR(Sheet1!AD44="",Sheet1!AD44=0),"",Sheet1!AD44)</f>
        <v>102.75</v>
      </c>
      <c r="H10" s="590" t="str">
        <f t="shared" si="0"/>
        <v/>
      </c>
      <c r="I10" s="591" t="str">
        <f t="shared" si="1"/>
        <v/>
      </c>
      <c r="J10" s="590" t="str">
        <f t="shared" si="2"/>
        <v/>
      </c>
      <c r="K10" s="591" t="str">
        <f t="shared" si="3"/>
        <v/>
      </c>
      <c r="L10" s="590" t="str">
        <f t="shared" si="4"/>
        <v/>
      </c>
      <c r="M10" s="591" t="str">
        <f t="shared" si="5"/>
        <v/>
      </c>
      <c r="N10" s="590" t="str">
        <f t="shared" si="6"/>
        <v/>
      </c>
      <c r="O10" s="591" t="str">
        <f t="shared" si="7"/>
        <v/>
      </c>
      <c r="P10" s="590" t="str">
        <f t="shared" si="8"/>
        <v/>
      </c>
      <c r="Q10" s="591" t="str">
        <f t="shared" si="9"/>
        <v/>
      </c>
      <c r="R10" s="590" t="str">
        <f t="shared" si="10"/>
        <v/>
      </c>
      <c r="S10" s="591" t="str">
        <f t="shared" si="11"/>
        <v/>
      </c>
      <c r="T10" s="590">
        <f t="shared" ref="T10:T20" si="22">IF(AND(D10="",H10="",L10="",P10=""),"",SUM(D10,H10,L10,P10))</f>
        <v>207.79999999999998</v>
      </c>
      <c r="U10" s="591">
        <f t="shared" ref="U10:U20" si="23">IF(AND(E10="",I10="",M10="",Q10=""),"",SUM(E10,I10,M10,Q10))</f>
        <v>153.5</v>
      </c>
      <c r="V10" s="590">
        <f t="shared" ref="V10:V20" si="24">IF(AND(F10="",J10="",N10="",R10=""),"",SUM(F10,J10,N10,R10))</f>
        <v>144.1</v>
      </c>
      <c r="W10" s="591">
        <f t="shared" ref="W10:W20" si="25">IF(AND(G10="",K10="",O10="",S10=""),"",SUM(G10,K10,O10,S10))</f>
        <v>102.75</v>
      </c>
      <c r="X10" s="592">
        <f t="shared" si="13"/>
        <v>46.6</v>
      </c>
      <c r="Y10" s="593">
        <f t="shared" si="14"/>
        <v>45.2</v>
      </c>
      <c r="Z10" s="592">
        <f t="shared" si="15"/>
        <v>52.8</v>
      </c>
      <c r="AA10" s="593">
        <f t="shared" si="16"/>
        <v>52.35</v>
      </c>
      <c r="AB10" s="590">
        <f t="shared" ref="AB10:AB20" si="26">IF(AND(T10="",X10=""),"",SUM(T10-X10))</f>
        <v>161.19999999999999</v>
      </c>
      <c r="AC10" s="591">
        <f t="shared" ref="AC10:AC20" si="27">IF(AND(U10="",Y10=""),"",SUM(U10-Y10))</f>
        <v>108.3</v>
      </c>
      <c r="AD10" s="590">
        <f t="shared" ref="AD10:AD20" si="28">IF(AND(V10="",Z10=""),"",SUM(V10-Z10))</f>
        <v>91.3</v>
      </c>
      <c r="AE10" s="591">
        <f t="shared" ref="AE10:AE20" si="29">IF(AND(W10="",AA10=""),"",SUM(W10-AA10))</f>
        <v>50.4</v>
      </c>
      <c r="AF10" s="595">
        <f>'Att. Dairy'!L84</f>
        <v>4</v>
      </c>
      <c r="AG10" s="596">
        <f>'Att. Dairy'!O84</f>
        <v>4</v>
      </c>
      <c r="AH10" s="597">
        <f t="shared" si="18"/>
        <v>975</v>
      </c>
      <c r="AI10" s="597">
        <f t="shared" si="19"/>
        <v>745</v>
      </c>
      <c r="AJ10" s="598">
        <f t="shared" ref="AJ10:AJ20" si="30">IF(AND(AH10="",AI10=""),"",SUM(AH10:AI10))</f>
        <v>1720</v>
      </c>
      <c r="AK10" s="597">
        <f t="shared" si="20"/>
        <v>918</v>
      </c>
      <c r="AL10" s="597">
        <f t="shared" si="21"/>
        <v>701</v>
      </c>
      <c r="AM10" s="598">
        <f t="shared" ref="AM10:AM20" si="31">IF(AND(AK10="",AL10=""),"",SUM(AK10:AL10))</f>
        <v>1619</v>
      </c>
    </row>
    <row r="11" spans="1:42" ht="30" customHeight="1">
      <c r="B11" s="624">
        <v>3</v>
      </c>
      <c r="C11" s="599" t="str">
        <f>IF('Master Data'!BH11="","",'Master Data'!BH11)</f>
        <v>June-2023</v>
      </c>
      <c r="D11" s="590">
        <f>IF(OR(Sheet1!D82="",Sheet1!D82=0),"",Sheet1!D82)</f>
        <v>161.19999999999999</v>
      </c>
      <c r="E11" s="591">
        <f>IF(OR(Sheet1!E82="",Sheet1!E82=0),"",Sheet1!E82)</f>
        <v>108.3</v>
      </c>
      <c r="F11" s="590">
        <f>IF(OR(Sheet1!AC82="",Sheet1!AC82=0),"",Sheet1!AC82)</f>
        <v>91.3</v>
      </c>
      <c r="G11" s="591">
        <f>IF(OR(Sheet1!AD82="",Sheet1!AD82=0),"",Sheet1!AD82)</f>
        <v>50.4</v>
      </c>
      <c r="H11" s="590" t="str">
        <f t="shared" si="0"/>
        <v/>
      </c>
      <c r="I11" s="591" t="str">
        <f t="shared" si="1"/>
        <v/>
      </c>
      <c r="J11" s="590" t="str">
        <f t="shared" si="2"/>
        <v/>
      </c>
      <c r="K11" s="591" t="str">
        <f t="shared" si="3"/>
        <v/>
      </c>
      <c r="L11" s="590" t="str">
        <f t="shared" si="4"/>
        <v/>
      </c>
      <c r="M11" s="591" t="str">
        <f t="shared" si="5"/>
        <v/>
      </c>
      <c r="N11" s="590" t="str">
        <f t="shared" si="6"/>
        <v/>
      </c>
      <c r="O11" s="591" t="str">
        <f t="shared" si="7"/>
        <v/>
      </c>
      <c r="P11" s="590" t="str">
        <f t="shared" si="8"/>
        <v/>
      </c>
      <c r="Q11" s="591" t="str">
        <f t="shared" si="9"/>
        <v/>
      </c>
      <c r="R11" s="590" t="str">
        <f t="shared" si="10"/>
        <v/>
      </c>
      <c r="S11" s="591" t="str">
        <f t="shared" si="11"/>
        <v/>
      </c>
      <c r="T11" s="590">
        <f t="shared" si="22"/>
        <v>161.19999999999999</v>
      </c>
      <c r="U11" s="591">
        <f t="shared" si="23"/>
        <v>108.3</v>
      </c>
      <c r="V11" s="590">
        <f t="shared" si="24"/>
        <v>91.3</v>
      </c>
      <c r="W11" s="591">
        <f t="shared" si="25"/>
        <v>50.4</v>
      </c>
      <c r="X11" s="592">
        <f t="shared" si="13"/>
        <v>43.2</v>
      </c>
      <c r="Y11" s="593">
        <f t="shared" si="14"/>
        <v>24.6</v>
      </c>
      <c r="Z11" s="592">
        <f t="shared" si="15"/>
        <v>49.65</v>
      </c>
      <c r="AA11" s="593">
        <f t="shared" si="16"/>
        <v>28.5</v>
      </c>
      <c r="AB11" s="590">
        <f t="shared" si="26"/>
        <v>117.99999999999999</v>
      </c>
      <c r="AC11" s="591">
        <f t="shared" si="27"/>
        <v>83.699999999999989</v>
      </c>
      <c r="AD11" s="590">
        <f t="shared" si="28"/>
        <v>41.65</v>
      </c>
      <c r="AE11" s="591">
        <f t="shared" si="29"/>
        <v>21.9</v>
      </c>
      <c r="AF11" s="595">
        <f>'Att. Dairy'!L128</f>
        <v>3</v>
      </c>
      <c r="AG11" s="596">
        <f>'Att. Dairy'!O128</f>
        <v>3</v>
      </c>
      <c r="AH11" s="597">
        <f t="shared" si="18"/>
        <v>732</v>
      </c>
      <c r="AI11" s="597">
        <f t="shared" si="19"/>
        <v>570</v>
      </c>
      <c r="AJ11" s="598">
        <f t="shared" si="30"/>
        <v>1302</v>
      </c>
      <c r="AK11" s="597">
        <f t="shared" si="20"/>
        <v>678</v>
      </c>
      <c r="AL11" s="597">
        <f t="shared" si="21"/>
        <v>521</v>
      </c>
      <c r="AM11" s="598">
        <f t="shared" si="31"/>
        <v>1199</v>
      </c>
    </row>
    <row r="12" spans="1:42" ht="30" customHeight="1">
      <c r="B12" s="624">
        <v>4</v>
      </c>
      <c r="C12" s="599" t="str">
        <f>IF('Master Data'!BH12="","",'Master Data'!BH12)</f>
        <v>July-2023</v>
      </c>
      <c r="D12" s="590">
        <f>IF(OR(Sheet1!D120="",Sheet1!D120=0),"",Sheet1!D120)</f>
        <v>117.99999999999999</v>
      </c>
      <c r="E12" s="591">
        <f>IF(OR(Sheet1!E120="",Sheet1!E120=0),"",Sheet1!E120)</f>
        <v>83.699999999999989</v>
      </c>
      <c r="F12" s="590">
        <f>IF(OR(Sheet1!AC120="",Sheet1!AC120=0),"",Sheet1!AC120)</f>
        <v>41.65</v>
      </c>
      <c r="G12" s="591">
        <f>IF(OR(Sheet1!AD120="",Sheet1!AD120=0),"",Sheet1!AD120)</f>
        <v>21.9</v>
      </c>
      <c r="H12" s="590" t="str">
        <f t="shared" si="0"/>
        <v/>
      </c>
      <c r="I12" s="591" t="str">
        <f t="shared" si="1"/>
        <v/>
      </c>
      <c r="J12" s="590">
        <f t="shared" si="2"/>
        <v>200</v>
      </c>
      <c r="K12" s="591">
        <f t="shared" si="3"/>
        <v>150</v>
      </c>
      <c r="L12" s="590" t="str">
        <f t="shared" si="4"/>
        <v/>
      </c>
      <c r="M12" s="591" t="str">
        <f t="shared" si="5"/>
        <v/>
      </c>
      <c r="N12" s="590" t="str">
        <f t="shared" si="6"/>
        <v/>
      </c>
      <c r="O12" s="591" t="str">
        <f t="shared" si="7"/>
        <v/>
      </c>
      <c r="P12" s="590" t="str">
        <f t="shared" si="8"/>
        <v/>
      </c>
      <c r="Q12" s="591" t="str">
        <f t="shared" si="9"/>
        <v/>
      </c>
      <c r="R12" s="590" t="str">
        <f t="shared" si="10"/>
        <v/>
      </c>
      <c r="S12" s="591" t="str">
        <f t="shared" si="11"/>
        <v/>
      </c>
      <c r="T12" s="590">
        <f t="shared" si="22"/>
        <v>117.99999999999999</v>
      </c>
      <c r="U12" s="591">
        <f t="shared" si="23"/>
        <v>83.699999999999989</v>
      </c>
      <c r="V12" s="590">
        <f t="shared" si="24"/>
        <v>241.65</v>
      </c>
      <c r="W12" s="591">
        <f t="shared" si="25"/>
        <v>171.9</v>
      </c>
      <c r="X12" s="592">
        <f t="shared" si="13"/>
        <v>68.599999999999994</v>
      </c>
      <c r="Y12" s="593">
        <f t="shared" si="14"/>
        <v>22.4</v>
      </c>
      <c r="Z12" s="592">
        <f t="shared" si="15"/>
        <v>78.45</v>
      </c>
      <c r="AA12" s="593">
        <f t="shared" si="16"/>
        <v>27</v>
      </c>
      <c r="AB12" s="590">
        <f t="shared" si="26"/>
        <v>49.399999999999991</v>
      </c>
      <c r="AC12" s="591">
        <f t="shared" si="27"/>
        <v>61.29999999999999</v>
      </c>
      <c r="AD12" s="590">
        <f t="shared" si="28"/>
        <v>163.19999999999999</v>
      </c>
      <c r="AE12" s="591">
        <f t="shared" si="29"/>
        <v>144.9</v>
      </c>
      <c r="AF12" s="595">
        <f>'Att. Dairy'!L172</f>
        <v>4</v>
      </c>
      <c r="AG12" s="596">
        <f>'Att. Dairy'!O172</f>
        <v>4</v>
      </c>
      <c r="AH12" s="597">
        <f t="shared" si="18"/>
        <v>1186</v>
      </c>
      <c r="AI12" s="597">
        <f t="shared" si="19"/>
        <v>950</v>
      </c>
      <c r="AJ12" s="598">
        <f t="shared" si="30"/>
        <v>2136</v>
      </c>
      <c r="AK12" s="597">
        <f t="shared" si="20"/>
        <v>910</v>
      </c>
      <c r="AL12" s="597">
        <f t="shared" si="21"/>
        <v>703</v>
      </c>
      <c r="AM12" s="598">
        <f t="shared" si="31"/>
        <v>1613</v>
      </c>
    </row>
    <row r="13" spans="1:42" ht="30" customHeight="1">
      <c r="B13" s="624">
        <v>5</v>
      </c>
      <c r="C13" s="599" t="str">
        <f>IF('Master Data'!BH13="","",'Master Data'!BH13)</f>
        <v>August-2023</v>
      </c>
      <c r="D13" s="590">
        <f>IF(OR(Sheet1!D158="",Sheet1!D158=0),"",Sheet1!D158)</f>
        <v>49.399999999999977</v>
      </c>
      <c r="E13" s="591">
        <f>IF(OR(Sheet1!E158="",Sheet1!E158=0),"",Sheet1!E158)</f>
        <v>61.29999999999999</v>
      </c>
      <c r="F13" s="590">
        <f>IF(OR(Sheet1!AC158="",Sheet1!AC158=0),"",Sheet1!AC158)</f>
        <v>163.20000000000002</v>
      </c>
      <c r="G13" s="591">
        <f>IF(OR(Sheet1!AD158="",Sheet1!AD158=0),"",Sheet1!AD158)</f>
        <v>144.9</v>
      </c>
      <c r="H13" s="590" t="str">
        <f t="shared" si="0"/>
        <v/>
      </c>
      <c r="I13" s="591" t="str">
        <f t="shared" si="1"/>
        <v/>
      </c>
      <c r="J13" s="590" t="str">
        <f t="shared" si="2"/>
        <v/>
      </c>
      <c r="K13" s="591" t="str">
        <f t="shared" si="3"/>
        <v/>
      </c>
      <c r="L13" s="590" t="str">
        <f t="shared" si="4"/>
        <v/>
      </c>
      <c r="M13" s="591" t="str">
        <f t="shared" si="5"/>
        <v/>
      </c>
      <c r="N13" s="590" t="str">
        <f t="shared" si="6"/>
        <v/>
      </c>
      <c r="O13" s="591" t="str">
        <f t="shared" si="7"/>
        <v/>
      </c>
      <c r="P13" s="590" t="str">
        <f t="shared" si="8"/>
        <v/>
      </c>
      <c r="Q13" s="591" t="str">
        <f t="shared" si="9"/>
        <v/>
      </c>
      <c r="R13" s="590" t="str">
        <f t="shared" si="10"/>
        <v/>
      </c>
      <c r="S13" s="591" t="str">
        <f t="shared" si="11"/>
        <v/>
      </c>
      <c r="T13" s="590">
        <f t="shared" si="22"/>
        <v>49.399999999999977</v>
      </c>
      <c r="U13" s="591">
        <f t="shared" si="23"/>
        <v>61.29999999999999</v>
      </c>
      <c r="V13" s="590">
        <f t="shared" si="24"/>
        <v>163.20000000000002</v>
      </c>
      <c r="W13" s="591">
        <f t="shared" si="25"/>
        <v>144.9</v>
      </c>
      <c r="X13" s="592">
        <f t="shared" si="13"/>
        <v>21</v>
      </c>
      <c r="Y13" s="593">
        <f t="shared" si="14"/>
        <v>46.6</v>
      </c>
      <c r="Z13" s="592">
        <f t="shared" si="15"/>
        <v>27</v>
      </c>
      <c r="AA13" s="593">
        <f t="shared" si="16"/>
        <v>54</v>
      </c>
      <c r="AB13" s="590">
        <f t="shared" si="26"/>
        <v>28.399999999999977</v>
      </c>
      <c r="AC13" s="591">
        <f t="shared" si="27"/>
        <v>14.699999999999989</v>
      </c>
      <c r="AD13" s="590">
        <f t="shared" si="28"/>
        <v>136.20000000000002</v>
      </c>
      <c r="AE13" s="591">
        <f t="shared" si="29"/>
        <v>90.9</v>
      </c>
      <c r="AF13" s="595">
        <f>'Att. Dairy'!L216</f>
        <v>3</v>
      </c>
      <c r="AG13" s="596">
        <f>'Att. Dairy'!O216</f>
        <v>3</v>
      </c>
      <c r="AH13" s="597">
        <f t="shared" si="18"/>
        <v>706</v>
      </c>
      <c r="AI13" s="597">
        <f t="shared" si="19"/>
        <v>570</v>
      </c>
      <c r="AJ13" s="598">
        <f t="shared" si="30"/>
        <v>1276</v>
      </c>
      <c r="AK13" s="597">
        <f t="shared" si="20"/>
        <v>676</v>
      </c>
      <c r="AL13" s="597">
        <f t="shared" si="21"/>
        <v>540</v>
      </c>
      <c r="AM13" s="598">
        <f t="shared" si="31"/>
        <v>1216</v>
      </c>
    </row>
    <row r="14" spans="1:42" ht="30" customHeight="1">
      <c r="B14" s="624">
        <v>6</v>
      </c>
      <c r="C14" s="599" t="str">
        <f>IF('Master Data'!BH14="","",'Master Data'!BH14)</f>
        <v>September-2023</v>
      </c>
      <c r="D14" s="590">
        <f>IF(OR(Sheet1!D196="",Sheet1!D196=0),"",Sheet1!D196)</f>
        <v>28.399999999999977</v>
      </c>
      <c r="E14" s="591">
        <f>IF(OR(Sheet1!E196="",Sheet1!E196=0),"",Sheet1!E196)</f>
        <v>14.699999999999989</v>
      </c>
      <c r="F14" s="590">
        <f>IF(OR(Sheet1!AC196="",Sheet1!AC196=0),"",Sheet1!AC196)</f>
        <v>136.20000000000002</v>
      </c>
      <c r="G14" s="591">
        <f>IF(OR(Sheet1!AD196="",Sheet1!AD196=0),"",Sheet1!AD196)</f>
        <v>90.9</v>
      </c>
      <c r="H14" s="590">
        <f t="shared" si="0"/>
        <v>200</v>
      </c>
      <c r="I14" s="591">
        <f t="shared" si="1"/>
        <v>200</v>
      </c>
      <c r="J14" s="590">
        <f t="shared" si="2"/>
        <v>100</v>
      </c>
      <c r="K14" s="591">
        <f t="shared" si="3"/>
        <v>100</v>
      </c>
      <c r="L14" s="590" t="str">
        <f t="shared" si="4"/>
        <v/>
      </c>
      <c r="M14" s="591" t="str">
        <f t="shared" si="5"/>
        <v/>
      </c>
      <c r="N14" s="590" t="str">
        <f t="shared" si="6"/>
        <v/>
      </c>
      <c r="O14" s="591" t="str">
        <f t="shared" si="7"/>
        <v/>
      </c>
      <c r="P14" s="590" t="str">
        <f t="shared" si="8"/>
        <v/>
      </c>
      <c r="Q14" s="591" t="str">
        <f t="shared" si="9"/>
        <v/>
      </c>
      <c r="R14" s="590" t="str">
        <f t="shared" si="10"/>
        <v/>
      </c>
      <c r="S14" s="591" t="str">
        <f t="shared" si="11"/>
        <v/>
      </c>
      <c r="T14" s="590">
        <f t="shared" si="22"/>
        <v>228.39999999999998</v>
      </c>
      <c r="U14" s="591">
        <f t="shared" si="23"/>
        <v>214.7</v>
      </c>
      <c r="V14" s="590">
        <f t="shared" si="24"/>
        <v>236.20000000000002</v>
      </c>
      <c r="W14" s="591">
        <f t="shared" si="25"/>
        <v>190.9</v>
      </c>
      <c r="X14" s="592">
        <f t="shared" si="13"/>
        <v>70.2</v>
      </c>
      <c r="Y14" s="593">
        <f t="shared" si="14"/>
        <v>22.5</v>
      </c>
      <c r="Z14" s="592">
        <f t="shared" si="15"/>
        <v>81.599999999999994</v>
      </c>
      <c r="AA14" s="593">
        <f t="shared" si="16"/>
        <v>27</v>
      </c>
      <c r="AB14" s="590">
        <f t="shared" si="26"/>
        <v>158.19999999999999</v>
      </c>
      <c r="AC14" s="591">
        <f t="shared" si="27"/>
        <v>192.2</v>
      </c>
      <c r="AD14" s="590">
        <f t="shared" si="28"/>
        <v>154.60000000000002</v>
      </c>
      <c r="AE14" s="591">
        <f t="shared" si="29"/>
        <v>163.9</v>
      </c>
      <c r="AF14" s="595">
        <f>'Att. Dairy'!L260</f>
        <v>4</v>
      </c>
      <c r="AG14" s="596">
        <f>'Att. Dairy'!O260</f>
        <v>4</v>
      </c>
      <c r="AH14" s="597">
        <f t="shared" si="18"/>
        <v>951</v>
      </c>
      <c r="AI14" s="597">
        <f t="shared" si="19"/>
        <v>760</v>
      </c>
      <c r="AJ14" s="598">
        <f t="shared" si="30"/>
        <v>1711</v>
      </c>
      <c r="AK14" s="597">
        <f t="shared" si="20"/>
        <v>927</v>
      </c>
      <c r="AL14" s="597">
        <f t="shared" si="21"/>
        <v>724</v>
      </c>
      <c r="AM14" s="598">
        <f t="shared" si="31"/>
        <v>1651</v>
      </c>
    </row>
    <row r="15" spans="1:42" ht="30" customHeight="1">
      <c r="B15" s="624">
        <v>7</v>
      </c>
      <c r="C15" s="599" t="str">
        <f>IF('Master Data'!BH15="","",'Master Data'!BH15)</f>
        <v>October-2023</v>
      </c>
      <c r="D15" s="590">
        <f>IF(OR(Sheet1!D234="",Sheet1!D234=0),"",Sheet1!D234)</f>
        <v>158.19999999999999</v>
      </c>
      <c r="E15" s="591">
        <f>IF(OR(Sheet1!E234="",Sheet1!E234=0),"",Sheet1!E234)</f>
        <v>192.2</v>
      </c>
      <c r="F15" s="590">
        <f>IF(OR(Sheet1!AC234="",Sheet1!AC234=0),"",Sheet1!AC234)</f>
        <v>154.60000000000002</v>
      </c>
      <c r="G15" s="591">
        <f>IF(OR(Sheet1!AD234="",Sheet1!AD234=0),"",Sheet1!AD234)</f>
        <v>163.9</v>
      </c>
      <c r="H15" s="590" t="str">
        <f t="shared" si="0"/>
        <v/>
      </c>
      <c r="I15" s="591" t="str">
        <f t="shared" si="1"/>
        <v/>
      </c>
      <c r="J15" s="590" t="str">
        <f t="shared" si="2"/>
        <v/>
      </c>
      <c r="K15" s="591" t="str">
        <f t="shared" si="3"/>
        <v/>
      </c>
      <c r="L15" s="590" t="str">
        <f t="shared" si="4"/>
        <v/>
      </c>
      <c r="M15" s="591" t="str">
        <f t="shared" si="5"/>
        <v/>
      </c>
      <c r="N15" s="590" t="str">
        <f t="shared" si="6"/>
        <v/>
      </c>
      <c r="O15" s="591" t="str">
        <f t="shared" si="7"/>
        <v/>
      </c>
      <c r="P15" s="590" t="str">
        <f t="shared" si="8"/>
        <v/>
      </c>
      <c r="Q15" s="591" t="str">
        <f t="shared" si="9"/>
        <v/>
      </c>
      <c r="R15" s="590" t="str">
        <f t="shared" si="10"/>
        <v/>
      </c>
      <c r="S15" s="591" t="str">
        <f t="shared" si="11"/>
        <v/>
      </c>
      <c r="T15" s="590">
        <f t="shared" si="22"/>
        <v>158.19999999999999</v>
      </c>
      <c r="U15" s="591">
        <f t="shared" si="23"/>
        <v>192.2</v>
      </c>
      <c r="V15" s="590">
        <f t="shared" si="24"/>
        <v>154.60000000000002</v>
      </c>
      <c r="W15" s="591">
        <f t="shared" si="25"/>
        <v>163.9</v>
      </c>
      <c r="X15" s="592">
        <f t="shared" si="13"/>
        <v>22.5</v>
      </c>
      <c r="Y15" s="593">
        <f t="shared" si="14"/>
        <v>22.2</v>
      </c>
      <c r="Z15" s="592">
        <f t="shared" si="15"/>
        <v>27.75</v>
      </c>
      <c r="AA15" s="593">
        <f t="shared" si="16"/>
        <v>27.6</v>
      </c>
      <c r="AB15" s="590">
        <f t="shared" si="26"/>
        <v>135.69999999999999</v>
      </c>
      <c r="AC15" s="591">
        <f t="shared" si="27"/>
        <v>170</v>
      </c>
      <c r="AD15" s="590">
        <f t="shared" si="28"/>
        <v>126.85000000000002</v>
      </c>
      <c r="AE15" s="591">
        <f t="shared" si="29"/>
        <v>136.30000000000001</v>
      </c>
      <c r="AF15" s="595">
        <f>'Att. Dairy'!L304</f>
        <v>2</v>
      </c>
      <c r="AG15" s="596">
        <f>'Att. Dairy'!O304</f>
        <v>2</v>
      </c>
      <c r="AH15" s="597">
        <f t="shared" si="18"/>
        <v>470</v>
      </c>
      <c r="AI15" s="597">
        <f t="shared" si="19"/>
        <v>380</v>
      </c>
      <c r="AJ15" s="598">
        <f t="shared" si="30"/>
        <v>850</v>
      </c>
      <c r="AK15" s="597">
        <f t="shared" si="20"/>
        <v>447</v>
      </c>
      <c r="AL15" s="597">
        <f t="shared" si="21"/>
        <v>369</v>
      </c>
      <c r="AM15" s="598">
        <f t="shared" si="31"/>
        <v>816</v>
      </c>
    </row>
    <row r="16" spans="1:42" ht="30" customHeight="1">
      <c r="B16" s="624">
        <v>8</v>
      </c>
      <c r="C16" s="599" t="str">
        <f>IF('Master Data'!BH16="","",'Master Data'!BH16)</f>
        <v>November-2023</v>
      </c>
      <c r="D16" s="590">
        <f>IF(OR(Sheet1!D272="",Sheet1!D272=0),"",Sheet1!D272)</f>
        <v>135.69999999999999</v>
      </c>
      <c r="E16" s="591">
        <f>IF(OR(Sheet1!E272="",Sheet1!E272=0),"",Sheet1!E272)</f>
        <v>170</v>
      </c>
      <c r="F16" s="590">
        <f>IF(OR(Sheet1!AC272="",Sheet1!AC272=0),"",Sheet1!AC272)</f>
        <v>126.85000000000002</v>
      </c>
      <c r="G16" s="591">
        <f>IF(OR(Sheet1!AD272="",Sheet1!AD272=0),"",Sheet1!AD272)</f>
        <v>136.30000000000001</v>
      </c>
      <c r="H16" s="590" t="str">
        <f t="shared" si="0"/>
        <v/>
      </c>
      <c r="I16" s="591" t="str">
        <f t="shared" si="1"/>
        <v/>
      </c>
      <c r="J16" s="590" t="str">
        <f t="shared" si="2"/>
        <v/>
      </c>
      <c r="K16" s="591" t="str">
        <f t="shared" si="3"/>
        <v/>
      </c>
      <c r="L16" s="590" t="str">
        <f t="shared" si="4"/>
        <v/>
      </c>
      <c r="M16" s="591" t="str">
        <f t="shared" si="5"/>
        <v/>
      </c>
      <c r="N16" s="590" t="str">
        <f t="shared" si="6"/>
        <v/>
      </c>
      <c r="O16" s="591" t="str">
        <f t="shared" si="7"/>
        <v/>
      </c>
      <c r="P16" s="590" t="str">
        <f t="shared" si="8"/>
        <v/>
      </c>
      <c r="Q16" s="591" t="str">
        <f t="shared" si="9"/>
        <v/>
      </c>
      <c r="R16" s="590" t="str">
        <f t="shared" si="10"/>
        <v/>
      </c>
      <c r="S16" s="591" t="str">
        <f t="shared" si="11"/>
        <v/>
      </c>
      <c r="T16" s="590">
        <f t="shared" si="22"/>
        <v>135.69999999999999</v>
      </c>
      <c r="U16" s="591">
        <f t="shared" si="23"/>
        <v>170</v>
      </c>
      <c r="V16" s="590">
        <f t="shared" si="24"/>
        <v>126.85000000000002</v>
      </c>
      <c r="W16" s="591">
        <f t="shared" si="25"/>
        <v>136.30000000000001</v>
      </c>
      <c r="X16" s="592">
        <f t="shared" si="13"/>
        <v>69.599999999999994</v>
      </c>
      <c r="Y16" s="593">
        <f t="shared" si="14"/>
        <v>24</v>
      </c>
      <c r="Z16" s="592">
        <f t="shared" si="15"/>
        <v>84</v>
      </c>
      <c r="AA16" s="593">
        <f t="shared" si="16"/>
        <v>29.55</v>
      </c>
      <c r="AB16" s="590">
        <f t="shared" si="26"/>
        <v>66.099999999999994</v>
      </c>
      <c r="AC16" s="591">
        <f t="shared" si="27"/>
        <v>146</v>
      </c>
      <c r="AD16" s="590">
        <f t="shared" si="28"/>
        <v>42.850000000000023</v>
      </c>
      <c r="AE16" s="591">
        <f t="shared" si="29"/>
        <v>106.75000000000001</v>
      </c>
      <c r="AF16" s="595">
        <f>'Att. Dairy'!L348</f>
        <v>4</v>
      </c>
      <c r="AG16" s="596">
        <f>'Att. Dairy'!O348</f>
        <v>4</v>
      </c>
      <c r="AH16" s="597">
        <f t="shared" si="18"/>
        <v>975</v>
      </c>
      <c r="AI16" s="597">
        <f t="shared" si="19"/>
        <v>805</v>
      </c>
      <c r="AJ16" s="598">
        <f t="shared" si="30"/>
        <v>1780</v>
      </c>
      <c r="AK16" s="597">
        <f t="shared" si="20"/>
        <v>936</v>
      </c>
      <c r="AL16" s="597">
        <f t="shared" si="21"/>
        <v>757</v>
      </c>
      <c r="AM16" s="598">
        <f t="shared" si="31"/>
        <v>1693</v>
      </c>
    </row>
    <row r="17" spans="2:39" ht="30" customHeight="1">
      <c r="B17" s="624">
        <v>9</v>
      </c>
      <c r="C17" s="599" t="str">
        <f>IF('Master Data'!BH17="","",'Master Data'!BH17)</f>
        <v>December-2023</v>
      </c>
      <c r="D17" s="590">
        <f>IF(OR(Sheet1!D310="",Sheet1!D310=0),"",Sheet1!D310)</f>
        <v>66.099999999999994</v>
      </c>
      <c r="E17" s="591">
        <f>IF(OR(Sheet1!E310="",Sheet1!E310=0),"",Sheet1!E310)</f>
        <v>146</v>
      </c>
      <c r="F17" s="590">
        <f>IF(OR(Sheet1!AC310="",Sheet1!AC310=0),"",Sheet1!AC310)</f>
        <v>42.850000000000023</v>
      </c>
      <c r="G17" s="591">
        <f>IF(OR(Sheet1!AD310="",Sheet1!AD310=0),"",Sheet1!AD310)</f>
        <v>106.75000000000001</v>
      </c>
      <c r="H17" s="590">
        <f t="shared" si="0"/>
        <v>100</v>
      </c>
      <c r="I17" s="591" t="str">
        <f t="shared" si="1"/>
        <v/>
      </c>
      <c r="J17" s="590">
        <f t="shared" si="2"/>
        <v>100</v>
      </c>
      <c r="K17" s="591" t="str">
        <f t="shared" si="3"/>
        <v/>
      </c>
      <c r="L17" s="590" t="str">
        <f t="shared" si="4"/>
        <v/>
      </c>
      <c r="M17" s="591" t="str">
        <f t="shared" si="5"/>
        <v/>
      </c>
      <c r="N17" s="590" t="str">
        <f t="shared" si="6"/>
        <v/>
      </c>
      <c r="O17" s="591" t="str">
        <f t="shared" si="7"/>
        <v/>
      </c>
      <c r="P17" s="590" t="str">
        <f t="shared" si="8"/>
        <v/>
      </c>
      <c r="Q17" s="591" t="str">
        <f t="shared" si="9"/>
        <v/>
      </c>
      <c r="R17" s="590" t="str">
        <f t="shared" si="10"/>
        <v/>
      </c>
      <c r="S17" s="591" t="str">
        <f t="shared" si="11"/>
        <v/>
      </c>
      <c r="T17" s="590">
        <f t="shared" si="22"/>
        <v>166.1</v>
      </c>
      <c r="U17" s="591">
        <f t="shared" si="23"/>
        <v>146</v>
      </c>
      <c r="V17" s="590">
        <f t="shared" si="24"/>
        <v>142.85000000000002</v>
      </c>
      <c r="W17" s="591">
        <f t="shared" si="25"/>
        <v>106.75000000000001</v>
      </c>
      <c r="X17" s="592">
        <f t="shared" si="13"/>
        <v>69.7</v>
      </c>
      <c r="Y17" s="593">
        <f t="shared" si="14"/>
        <v>20.7</v>
      </c>
      <c r="Z17" s="592">
        <f t="shared" si="15"/>
        <v>80.25</v>
      </c>
      <c r="AA17" s="593">
        <f t="shared" si="16"/>
        <v>27.75</v>
      </c>
      <c r="AB17" s="590">
        <f t="shared" si="26"/>
        <v>96.399999999999991</v>
      </c>
      <c r="AC17" s="591">
        <f t="shared" si="27"/>
        <v>125.3</v>
      </c>
      <c r="AD17" s="590">
        <f t="shared" si="28"/>
        <v>62.600000000000023</v>
      </c>
      <c r="AE17" s="591">
        <f t="shared" si="29"/>
        <v>79.000000000000014</v>
      </c>
      <c r="AF17" s="595">
        <f>'Att. Dairy'!L392</f>
        <v>4</v>
      </c>
      <c r="AG17" s="596">
        <f>'Att. Dairy'!O392</f>
        <v>4</v>
      </c>
      <c r="AH17" s="597">
        <f t="shared" si="18"/>
        <v>966</v>
      </c>
      <c r="AI17" s="597">
        <f t="shared" si="19"/>
        <v>760</v>
      </c>
      <c r="AJ17" s="598">
        <f t="shared" si="30"/>
        <v>1726</v>
      </c>
      <c r="AK17" s="597">
        <f t="shared" si="20"/>
        <v>904</v>
      </c>
      <c r="AL17" s="597">
        <f t="shared" si="21"/>
        <v>720</v>
      </c>
      <c r="AM17" s="598">
        <f t="shared" si="31"/>
        <v>1624</v>
      </c>
    </row>
    <row r="18" spans="2:39" ht="30" customHeight="1">
      <c r="B18" s="624">
        <v>10</v>
      </c>
      <c r="C18" s="599" t="str">
        <f>IF('Master Data'!BH18="","",'Master Data'!BH18)</f>
        <v>January-2024</v>
      </c>
      <c r="D18" s="590">
        <f>IF(OR(Sheet1!D348="",Sheet1!D348=0),"",Sheet1!D348)</f>
        <v>96.4</v>
      </c>
      <c r="E18" s="591">
        <f>IF(OR(Sheet1!E348="",Sheet1!E348=0),"",Sheet1!E348)</f>
        <v>125.3</v>
      </c>
      <c r="F18" s="590">
        <f>IF(OR(Sheet1!AC348="",Sheet1!AC348=0),"",Sheet1!AC348)</f>
        <v>62.600000000000023</v>
      </c>
      <c r="G18" s="591">
        <f>IF(OR(Sheet1!AD348="",Sheet1!AD348=0),"",Sheet1!AD348)</f>
        <v>79.000000000000014</v>
      </c>
      <c r="H18" s="590" t="str">
        <f t="shared" si="0"/>
        <v/>
      </c>
      <c r="I18" s="591" t="str">
        <f t="shared" si="1"/>
        <v/>
      </c>
      <c r="J18" s="590" t="str">
        <f t="shared" si="2"/>
        <v/>
      </c>
      <c r="K18" s="591" t="str">
        <f t="shared" si="3"/>
        <v/>
      </c>
      <c r="L18" s="590" t="str">
        <f t="shared" si="4"/>
        <v/>
      </c>
      <c r="M18" s="591" t="str">
        <f t="shared" si="5"/>
        <v/>
      </c>
      <c r="N18" s="590" t="str">
        <f t="shared" si="6"/>
        <v/>
      </c>
      <c r="O18" s="591" t="str">
        <f t="shared" si="7"/>
        <v/>
      </c>
      <c r="P18" s="590" t="str">
        <f t="shared" si="8"/>
        <v/>
      </c>
      <c r="Q18" s="591" t="str">
        <f t="shared" si="9"/>
        <v/>
      </c>
      <c r="R18" s="590" t="str">
        <f t="shared" si="10"/>
        <v/>
      </c>
      <c r="S18" s="591" t="str">
        <f t="shared" si="11"/>
        <v/>
      </c>
      <c r="T18" s="590">
        <f t="shared" si="22"/>
        <v>96.4</v>
      </c>
      <c r="U18" s="591">
        <f t="shared" si="23"/>
        <v>125.3</v>
      </c>
      <c r="V18" s="590">
        <f t="shared" si="24"/>
        <v>62.600000000000023</v>
      </c>
      <c r="W18" s="591">
        <f t="shared" si="25"/>
        <v>79.000000000000014</v>
      </c>
      <c r="X18" s="592">
        <f t="shared" si="13"/>
        <v>47.7</v>
      </c>
      <c r="Y18" s="593">
        <f t="shared" si="14"/>
        <v>45.5</v>
      </c>
      <c r="Z18" s="592">
        <f t="shared" si="15"/>
        <v>55.5</v>
      </c>
      <c r="AA18" s="593">
        <f t="shared" si="16"/>
        <v>51</v>
      </c>
      <c r="AB18" s="590">
        <f t="shared" si="26"/>
        <v>48.7</v>
      </c>
      <c r="AC18" s="591">
        <f t="shared" si="27"/>
        <v>79.8</v>
      </c>
      <c r="AD18" s="590">
        <f t="shared" si="28"/>
        <v>7.1000000000000227</v>
      </c>
      <c r="AE18" s="591">
        <f t="shared" si="29"/>
        <v>28.000000000000014</v>
      </c>
      <c r="AF18" s="595">
        <f>'Att. Dairy'!L436</f>
        <v>4</v>
      </c>
      <c r="AG18" s="596">
        <f>'Att. Dairy'!O436</f>
        <v>4</v>
      </c>
      <c r="AH18" s="597">
        <f t="shared" si="18"/>
        <v>975</v>
      </c>
      <c r="AI18" s="597">
        <f t="shared" si="19"/>
        <v>760</v>
      </c>
      <c r="AJ18" s="598">
        <f t="shared" si="30"/>
        <v>1735</v>
      </c>
      <c r="AK18" s="597">
        <f t="shared" si="20"/>
        <v>932</v>
      </c>
      <c r="AL18" s="597">
        <f t="shared" si="21"/>
        <v>710</v>
      </c>
      <c r="AM18" s="598">
        <f t="shared" si="31"/>
        <v>1642</v>
      </c>
    </row>
    <row r="19" spans="2:39" s="573" customFormat="1" ht="30" customHeight="1">
      <c r="B19" s="624">
        <v>11</v>
      </c>
      <c r="C19" s="599" t="str">
        <f>IF('Master Data'!BH19="","",'Master Data'!BH19)</f>
        <v>February-2024</v>
      </c>
      <c r="D19" s="590">
        <f>IF(OR(Sheet1!D386="",Sheet1!D386=0),"",Sheet1!D386)</f>
        <v>48.70000000000001</v>
      </c>
      <c r="E19" s="591">
        <f>IF(OR(Sheet1!E386="",Sheet1!E386=0),"",Sheet1!E386)</f>
        <v>79.8</v>
      </c>
      <c r="F19" s="590">
        <f>IF(OR(Sheet1!AC386="",Sheet1!AC386=0),"",Sheet1!AC386)</f>
        <v>7.1000000000000227</v>
      </c>
      <c r="G19" s="591">
        <f>IF(OR(Sheet1!AD386="",Sheet1!AD386=0),"",Sheet1!AD386)</f>
        <v>28.000000000000014</v>
      </c>
      <c r="H19" s="590" t="str">
        <f t="shared" si="0"/>
        <v/>
      </c>
      <c r="I19" s="591" t="str">
        <f t="shared" si="1"/>
        <v/>
      </c>
      <c r="J19" s="590">
        <f t="shared" si="2"/>
        <v>100</v>
      </c>
      <c r="K19" s="591">
        <f t="shared" si="3"/>
        <v>100</v>
      </c>
      <c r="L19" s="590" t="str">
        <f t="shared" si="4"/>
        <v/>
      </c>
      <c r="M19" s="591" t="str">
        <f t="shared" si="5"/>
        <v/>
      </c>
      <c r="N19" s="590" t="str">
        <f t="shared" si="6"/>
        <v/>
      </c>
      <c r="O19" s="591" t="str">
        <f t="shared" si="7"/>
        <v/>
      </c>
      <c r="P19" s="590" t="str">
        <f t="shared" si="8"/>
        <v/>
      </c>
      <c r="Q19" s="591" t="str">
        <f t="shared" si="9"/>
        <v/>
      </c>
      <c r="R19" s="590" t="str">
        <f t="shared" si="10"/>
        <v/>
      </c>
      <c r="S19" s="591" t="str">
        <f t="shared" si="11"/>
        <v/>
      </c>
      <c r="T19" s="590">
        <f t="shared" si="22"/>
        <v>48.70000000000001</v>
      </c>
      <c r="U19" s="591">
        <f t="shared" si="23"/>
        <v>79.8</v>
      </c>
      <c r="V19" s="590">
        <f t="shared" si="24"/>
        <v>107.10000000000002</v>
      </c>
      <c r="W19" s="591">
        <f t="shared" si="25"/>
        <v>128</v>
      </c>
      <c r="X19" s="592">
        <f t="shared" si="13"/>
        <v>47.6</v>
      </c>
      <c r="Y19" s="593">
        <f t="shared" si="14"/>
        <v>24.6</v>
      </c>
      <c r="Z19" s="592">
        <f t="shared" si="15"/>
        <v>55.8</v>
      </c>
      <c r="AA19" s="593">
        <f t="shared" si="16"/>
        <v>28.5</v>
      </c>
      <c r="AB19" s="590">
        <f t="shared" si="26"/>
        <v>1.1000000000000085</v>
      </c>
      <c r="AC19" s="591">
        <f t="shared" si="27"/>
        <v>55.199999999999996</v>
      </c>
      <c r="AD19" s="590">
        <f t="shared" si="28"/>
        <v>51.300000000000026</v>
      </c>
      <c r="AE19" s="591">
        <f t="shared" si="29"/>
        <v>99.5</v>
      </c>
      <c r="AF19" s="595">
        <f>'Att. Dairy'!L480</f>
        <v>3</v>
      </c>
      <c r="AG19" s="596">
        <f>'Att. Dairy'!O480</f>
        <v>3</v>
      </c>
      <c r="AH19" s="597">
        <f t="shared" si="18"/>
        <v>732</v>
      </c>
      <c r="AI19" s="597">
        <f t="shared" si="19"/>
        <v>580</v>
      </c>
      <c r="AJ19" s="598">
        <f t="shared" si="30"/>
        <v>1312</v>
      </c>
      <c r="AK19" s="597">
        <f t="shared" si="20"/>
        <v>722</v>
      </c>
      <c r="AL19" s="597">
        <f t="shared" si="21"/>
        <v>562</v>
      </c>
      <c r="AM19" s="598">
        <f t="shared" si="31"/>
        <v>1284</v>
      </c>
    </row>
    <row r="20" spans="2:39" s="573" customFormat="1" ht="30" customHeight="1">
      <c r="B20" s="625">
        <v>12</v>
      </c>
      <c r="C20" s="603" t="str">
        <f>IF('Master Data'!BH20="","",'Master Data'!BH20)</f>
        <v>March-2024</v>
      </c>
      <c r="D20" s="590">
        <f>IF(OR(Sheet1!D424="",Sheet1!D424=0),"",Sheet1!D424)</f>
        <v>1.1000000000000085</v>
      </c>
      <c r="E20" s="591">
        <f>IF(OR(Sheet1!E424="",Sheet1!E424=0),"",Sheet1!E424)</f>
        <v>55.199999999999996</v>
      </c>
      <c r="F20" s="590">
        <f>IF(OR(Sheet1!AC424="",Sheet1!AC424=0),"",Sheet1!AC424)</f>
        <v>51.300000000000026</v>
      </c>
      <c r="G20" s="591">
        <f>IF(OR(Sheet1!AD424="",Sheet1!AD424=0),"",Sheet1!AD424)</f>
        <v>99.5</v>
      </c>
      <c r="H20" s="590">
        <f t="shared" si="0"/>
        <v>100</v>
      </c>
      <c r="I20" s="591">
        <f t="shared" si="1"/>
        <v>100</v>
      </c>
      <c r="J20" s="590">
        <f t="shared" si="2"/>
        <v>100</v>
      </c>
      <c r="K20" s="591">
        <f t="shared" si="3"/>
        <v>100</v>
      </c>
      <c r="L20" s="590" t="str">
        <f t="shared" si="4"/>
        <v/>
      </c>
      <c r="M20" s="591" t="str">
        <f t="shared" si="5"/>
        <v/>
      </c>
      <c r="N20" s="590" t="str">
        <f t="shared" si="6"/>
        <v/>
      </c>
      <c r="O20" s="591" t="str">
        <f t="shared" si="7"/>
        <v/>
      </c>
      <c r="P20" s="590" t="str">
        <f t="shared" si="8"/>
        <v/>
      </c>
      <c r="Q20" s="591" t="str">
        <f t="shared" si="9"/>
        <v/>
      </c>
      <c r="R20" s="590" t="str">
        <f t="shared" si="10"/>
        <v/>
      </c>
      <c r="S20" s="591" t="str">
        <f t="shared" si="11"/>
        <v/>
      </c>
      <c r="T20" s="590">
        <f t="shared" si="22"/>
        <v>101.10000000000001</v>
      </c>
      <c r="U20" s="591">
        <f t="shared" si="23"/>
        <v>155.19999999999999</v>
      </c>
      <c r="V20" s="590">
        <f t="shared" si="24"/>
        <v>151.30000000000001</v>
      </c>
      <c r="W20" s="591">
        <f t="shared" si="25"/>
        <v>199.5</v>
      </c>
      <c r="X20" s="592">
        <f t="shared" si="13"/>
        <v>69.8</v>
      </c>
      <c r="Y20" s="593">
        <f t="shared" si="14"/>
        <v>22.5</v>
      </c>
      <c r="Z20" s="592">
        <f t="shared" si="15"/>
        <v>80.400000000000006</v>
      </c>
      <c r="AA20" s="593">
        <f t="shared" si="16"/>
        <v>25.5</v>
      </c>
      <c r="AB20" s="590">
        <f t="shared" si="26"/>
        <v>31.300000000000011</v>
      </c>
      <c r="AC20" s="591">
        <f t="shared" si="27"/>
        <v>132.69999999999999</v>
      </c>
      <c r="AD20" s="590">
        <f t="shared" si="28"/>
        <v>70.900000000000006</v>
      </c>
      <c r="AE20" s="591">
        <f t="shared" si="29"/>
        <v>174</v>
      </c>
      <c r="AF20" s="595">
        <f>'Att. Dairy'!L524</f>
        <v>4</v>
      </c>
      <c r="AG20" s="596">
        <f>'Att. Dairy'!O524</f>
        <v>4</v>
      </c>
      <c r="AH20" s="597">
        <f t="shared" si="18"/>
        <v>975</v>
      </c>
      <c r="AI20" s="597">
        <f t="shared" si="19"/>
        <v>760</v>
      </c>
      <c r="AJ20" s="598">
        <f t="shared" si="30"/>
        <v>1735</v>
      </c>
      <c r="AK20" s="597">
        <f t="shared" si="20"/>
        <v>923</v>
      </c>
      <c r="AL20" s="597">
        <f t="shared" si="21"/>
        <v>706</v>
      </c>
      <c r="AM20" s="598">
        <f t="shared" si="31"/>
        <v>1629</v>
      </c>
    </row>
    <row r="21" spans="2:39" s="573" customFormat="1" ht="75" customHeight="1">
      <c r="B21" s="1318" t="s">
        <v>608</v>
      </c>
      <c r="C21" s="1319"/>
      <c r="D21" s="606">
        <f>IF(AB20="","",AB20)</f>
        <v>31.300000000000011</v>
      </c>
      <c r="E21" s="607">
        <f t="shared" ref="E21:G21" si="32">IF(AC20="","",AC20)</f>
        <v>132.69999999999999</v>
      </c>
      <c r="F21" s="606">
        <f t="shared" si="32"/>
        <v>70.900000000000006</v>
      </c>
      <c r="G21" s="607">
        <f t="shared" si="32"/>
        <v>174</v>
      </c>
      <c r="H21" s="606">
        <f>SUM(H9:H20)</f>
        <v>400</v>
      </c>
      <c r="I21" s="607">
        <f>SUM(I9:I20)</f>
        <v>300</v>
      </c>
      <c r="J21" s="606">
        <f>SUM(J9:J20)</f>
        <v>600</v>
      </c>
      <c r="K21" s="607">
        <f>SUM(K9:K20)</f>
        <v>450</v>
      </c>
      <c r="L21" s="606">
        <f>SUM(L9:L20)</f>
        <v>0</v>
      </c>
      <c r="M21" s="607">
        <f t="shared" ref="M21:S21" si="33">SUM(M9:M20)</f>
        <v>0</v>
      </c>
      <c r="N21" s="606">
        <f t="shared" si="33"/>
        <v>0</v>
      </c>
      <c r="O21" s="607">
        <f t="shared" si="33"/>
        <v>0</v>
      </c>
      <c r="P21" s="606">
        <f t="shared" si="33"/>
        <v>0</v>
      </c>
      <c r="Q21" s="607">
        <f t="shared" si="33"/>
        <v>0</v>
      </c>
      <c r="R21" s="606">
        <f t="shared" si="33"/>
        <v>0</v>
      </c>
      <c r="S21" s="607">
        <f t="shared" si="33"/>
        <v>0</v>
      </c>
      <c r="T21" s="606"/>
      <c r="U21" s="606"/>
      <c r="V21" s="606"/>
      <c r="W21" s="606"/>
      <c r="X21" s="606">
        <f t="shared" ref="X21:AA21" si="34">SUM(X9:X20)</f>
        <v>668.69999999999993</v>
      </c>
      <c r="Y21" s="607">
        <f t="shared" si="34"/>
        <v>367.3</v>
      </c>
      <c r="Z21" s="606">
        <f t="shared" si="34"/>
        <v>779.09999999999991</v>
      </c>
      <c r="AA21" s="607">
        <f t="shared" si="34"/>
        <v>426</v>
      </c>
      <c r="AB21" s="606"/>
      <c r="AC21" s="606"/>
      <c r="AD21" s="606"/>
      <c r="AE21" s="606"/>
      <c r="AF21" s="604">
        <f>SUM(AF9:AF20)</f>
        <v>45</v>
      </c>
      <c r="AG21" s="604">
        <f>SUM(AG9:AG20)</f>
        <v>45</v>
      </c>
      <c r="AH21" s="604">
        <f t="shared" ref="AH21:AM21" si="35">SUM(AH9:AH20)</f>
        <v>11101</v>
      </c>
      <c r="AI21" s="604">
        <f t="shared" si="35"/>
        <v>8780</v>
      </c>
      <c r="AJ21" s="605">
        <f t="shared" si="35"/>
        <v>19881</v>
      </c>
      <c r="AK21" s="604">
        <f t="shared" si="35"/>
        <v>10360</v>
      </c>
      <c r="AL21" s="604">
        <f t="shared" si="35"/>
        <v>8034</v>
      </c>
      <c r="AM21" s="605">
        <f t="shared" si="35"/>
        <v>18394</v>
      </c>
    </row>
    <row r="22" spans="2:39" ht="30.75" customHeight="1"/>
    <row r="23" spans="2:39" ht="22.5" customHeight="1">
      <c r="I23" s="1316" t="str">
        <f>CONCATENATE("( ",'Master Data'!D9," )")</f>
        <v>( Sampat Raj )</v>
      </c>
      <c r="J23" s="1316"/>
      <c r="K23" s="1316"/>
      <c r="L23" s="1316"/>
      <c r="M23" s="1316"/>
      <c r="N23" s="1316"/>
      <c r="AB23" s="601"/>
      <c r="AC23" s="1316" t="str">
        <f>CONCATENATE("( ",'Master Data'!D7," )")</f>
        <v>( Usha Paliya )</v>
      </c>
      <c r="AD23" s="1316"/>
      <c r="AE23" s="1316"/>
      <c r="AF23" s="1316"/>
      <c r="AG23" s="1316"/>
      <c r="AH23" s="1316"/>
    </row>
    <row r="24" spans="2:39" ht="22.5" customHeight="1">
      <c r="I24" s="1317" t="s">
        <v>609</v>
      </c>
      <c r="J24" s="1317"/>
      <c r="K24" s="1317"/>
      <c r="L24" s="1317"/>
      <c r="M24" s="1317"/>
      <c r="N24" s="1317"/>
      <c r="AC24" s="1317" t="s">
        <v>610</v>
      </c>
      <c r="AD24" s="1317"/>
      <c r="AE24" s="1317"/>
      <c r="AF24" s="1317"/>
      <c r="AG24" s="1317"/>
      <c r="AH24" s="1317"/>
    </row>
    <row r="26" spans="2:39" s="612" customFormat="1" ht="24.75" customHeight="1">
      <c r="D26" s="1167" t="s">
        <v>220</v>
      </c>
      <c r="E26" s="1167"/>
      <c r="F26" s="1167"/>
      <c r="G26" s="1167"/>
      <c r="H26" s="1167"/>
      <c r="I26" s="1167"/>
      <c r="J26" s="1167"/>
      <c r="K26" s="1167"/>
      <c r="L26" s="1167"/>
      <c r="M26" s="1167"/>
      <c r="N26" s="1167"/>
      <c r="O26" s="1167"/>
      <c r="P26" s="1167"/>
      <c r="Q26" s="1167"/>
      <c r="R26" s="1167"/>
      <c r="S26" s="1167"/>
      <c r="T26" s="1167"/>
      <c r="U26" s="1167"/>
      <c r="V26" s="1167"/>
      <c r="W26" s="1167"/>
      <c r="X26" s="1167"/>
      <c r="Y26" s="1167"/>
      <c r="Z26" s="1167"/>
    </row>
    <row r="27" spans="2:39" s="612" customFormat="1" ht="21.75" customHeight="1">
      <c r="D27" s="1166" t="s">
        <v>597</v>
      </c>
      <c r="E27" s="1166"/>
      <c r="F27" s="1166"/>
      <c r="G27" s="1166"/>
      <c r="H27" s="1166"/>
      <c r="I27" s="1166"/>
      <c r="J27" s="1166"/>
      <c r="K27" s="1166"/>
      <c r="L27" s="1166"/>
      <c r="M27" s="1166"/>
      <c r="N27" s="1166"/>
      <c r="O27" s="1166"/>
      <c r="P27" s="1166"/>
      <c r="Q27" s="1166"/>
      <c r="R27" s="1166"/>
      <c r="S27" s="1166"/>
      <c r="T27" s="1166"/>
      <c r="U27" s="1166"/>
      <c r="V27" s="1166"/>
      <c r="W27" s="1166"/>
      <c r="X27" s="1166"/>
      <c r="Y27" s="1166"/>
      <c r="Z27" s="1166"/>
    </row>
    <row r="28" spans="2:39" ht="20.25" customHeight="1">
      <c r="C28" s="1172" t="s">
        <v>222</v>
      </c>
      <c r="D28" s="1172"/>
      <c r="E28" s="1314" t="str">
        <f>IF(AND('Master Data'!D5=""),"",'Master Data'!D5)</f>
        <v>Mahtma Gandhi Government School (English Medium) Bar, Pali</v>
      </c>
      <c r="F28" s="1314"/>
      <c r="G28" s="1314"/>
      <c r="H28" s="1314"/>
      <c r="I28" s="1314"/>
      <c r="J28" s="1314"/>
      <c r="K28" s="1314"/>
      <c r="L28" s="1314"/>
      <c r="M28" s="1314"/>
      <c r="N28" s="1314"/>
      <c r="O28" s="1314"/>
      <c r="P28" s="1314"/>
      <c r="Q28" s="1314"/>
      <c r="R28" s="1314"/>
      <c r="S28" s="1314"/>
      <c r="T28" s="1314"/>
      <c r="U28" s="1314"/>
      <c r="V28" s="1314"/>
      <c r="W28" s="1314"/>
      <c r="X28" s="1314"/>
    </row>
    <row r="29" spans="2:39" s="612" customFormat="1" ht="20.25" customHeight="1">
      <c r="C29" s="613"/>
      <c r="D29" s="613"/>
      <c r="E29" s="614"/>
      <c r="F29" s="614"/>
      <c r="G29" s="1315" t="s">
        <v>612</v>
      </c>
      <c r="H29" s="1315"/>
      <c r="I29" s="1315"/>
      <c r="J29" s="1315"/>
      <c r="K29" s="1315"/>
      <c r="L29" s="1315"/>
      <c r="M29" s="1315"/>
      <c r="N29" s="1315"/>
      <c r="O29" s="1315"/>
      <c r="P29" s="1315"/>
      <c r="Q29" s="1315"/>
      <c r="R29" s="1315"/>
      <c r="S29" s="1315"/>
      <c r="T29" s="1315"/>
      <c r="U29" s="1315"/>
      <c r="V29" s="1315"/>
      <c r="W29" s="1315"/>
      <c r="X29" s="614"/>
    </row>
    <row r="30" spans="2:39" ht="9.75" customHeight="1"/>
    <row r="31" spans="2:39" ht="60.75" customHeight="1">
      <c r="B31" s="1320" t="s">
        <v>600</v>
      </c>
      <c r="C31" s="1323" t="s">
        <v>599</v>
      </c>
      <c r="D31" s="1326" t="s">
        <v>594</v>
      </c>
      <c r="E31" s="1327"/>
      <c r="F31" s="1327"/>
      <c r="G31" s="1328"/>
      <c r="H31" s="1329" t="s">
        <v>595</v>
      </c>
      <c r="I31" s="1330"/>
      <c r="J31" s="1330"/>
      <c r="K31" s="1331"/>
      <c r="L31" s="1332" t="s">
        <v>602</v>
      </c>
      <c r="M31" s="1333"/>
      <c r="N31" s="1333"/>
      <c r="O31" s="1334"/>
      <c r="P31" s="1335" t="s">
        <v>330</v>
      </c>
      <c r="Q31" s="1336"/>
      <c r="R31" s="1336"/>
      <c r="S31" s="1337"/>
      <c r="T31" s="1347" t="s">
        <v>611</v>
      </c>
      <c r="U31" s="1348"/>
      <c r="V31" s="1348"/>
      <c r="W31" s="1349"/>
      <c r="X31" s="1350" t="s">
        <v>133</v>
      </c>
      <c r="Y31" s="1351"/>
      <c r="Z31" s="1351"/>
      <c r="AA31" s="1352"/>
      <c r="AB31" s="1341" t="s">
        <v>607</v>
      </c>
      <c r="AC31" s="1342"/>
      <c r="AD31" s="1343"/>
      <c r="AE31" s="609"/>
      <c r="AF31" s="609"/>
      <c r="AG31" s="609"/>
      <c r="AH31" s="609"/>
    </row>
    <row r="32" spans="2:39" ht="28.5" customHeight="1">
      <c r="B32" s="1321"/>
      <c r="C32" s="1324"/>
      <c r="D32" s="1312" t="s">
        <v>234</v>
      </c>
      <c r="E32" s="1338"/>
      <c r="F32" s="1312" t="s">
        <v>601</v>
      </c>
      <c r="G32" s="1338"/>
      <c r="H32" s="1312" t="s">
        <v>234</v>
      </c>
      <c r="I32" s="1338"/>
      <c r="J32" s="1312" t="s">
        <v>601</v>
      </c>
      <c r="K32" s="1338"/>
      <c r="L32" s="1339" t="s">
        <v>234</v>
      </c>
      <c r="M32" s="1340"/>
      <c r="N32" s="1339" t="s">
        <v>601</v>
      </c>
      <c r="O32" s="1340"/>
      <c r="P32" s="1339" t="s">
        <v>234</v>
      </c>
      <c r="Q32" s="1340"/>
      <c r="R32" s="1339" t="s">
        <v>601</v>
      </c>
      <c r="S32" s="1340"/>
      <c r="T32" s="1312" t="s">
        <v>234</v>
      </c>
      <c r="U32" s="1338"/>
      <c r="V32" s="1312" t="s">
        <v>601</v>
      </c>
      <c r="W32" s="1338"/>
      <c r="X32" s="1312" t="s">
        <v>234</v>
      </c>
      <c r="Y32" s="1338"/>
      <c r="Z32" s="1312" t="s">
        <v>601</v>
      </c>
      <c r="AA32" s="1313"/>
      <c r="AB32" s="1344"/>
      <c r="AC32" s="1345"/>
      <c r="AD32" s="1346"/>
      <c r="AE32" s="609"/>
      <c r="AF32" s="609"/>
      <c r="AG32" s="609"/>
      <c r="AH32" s="609"/>
    </row>
    <row r="33" spans="2:34" ht="63" customHeight="1">
      <c r="B33" s="1322"/>
      <c r="C33" s="1325"/>
      <c r="D33" s="608" t="s">
        <v>390</v>
      </c>
      <c r="E33" s="608" t="s">
        <v>431</v>
      </c>
      <c r="F33" s="608" t="s">
        <v>390</v>
      </c>
      <c r="G33" s="608" t="s">
        <v>431</v>
      </c>
      <c r="H33" s="608" t="s">
        <v>390</v>
      </c>
      <c r="I33" s="608" t="s">
        <v>431</v>
      </c>
      <c r="J33" s="608" t="s">
        <v>390</v>
      </c>
      <c r="K33" s="608" t="s">
        <v>431</v>
      </c>
      <c r="L33" s="608" t="s">
        <v>390</v>
      </c>
      <c r="M33" s="608" t="s">
        <v>431</v>
      </c>
      <c r="N33" s="608" t="s">
        <v>390</v>
      </c>
      <c r="O33" s="608" t="s">
        <v>431</v>
      </c>
      <c r="P33" s="608" t="s">
        <v>390</v>
      </c>
      <c r="Q33" s="608" t="s">
        <v>431</v>
      </c>
      <c r="R33" s="608" t="s">
        <v>390</v>
      </c>
      <c r="S33" s="608" t="s">
        <v>431</v>
      </c>
      <c r="T33" s="608" t="s">
        <v>390</v>
      </c>
      <c r="U33" s="608" t="s">
        <v>431</v>
      </c>
      <c r="V33" s="608" t="s">
        <v>390</v>
      </c>
      <c r="W33" s="608" t="s">
        <v>431</v>
      </c>
      <c r="X33" s="608" t="s">
        <v>390</v>
      </c>
      <c r="Y33" s="608" t="s">
        <v>431</v>
      </c>
      <c r="Z33" s="608" t="s">
        <v>390</v>
      </c>
      <c r="AA33" s="608" t="s">
        <v>431</v>
      </c>
      <c r="AB33" s="600" t="s">
        <v>604</v>
      </c>
      <c r="AC33" s="600" t="s">
        <v>605</v>
      </c>
      <c r="AD33" s="600" t="s">
        <v>330</v>
      </c>
      <c r="AE33" s="609"/>
      <c r="AF33" s="609"/>
      <c r="AG33" s="609"/>
      <c r="AH33" s="609"/>
    </row>
    <row r="34" spans="2:34" ht="27" customHeight="1">
      <c r="B34" s="624">
        <v>1</v>
      </c>
      <c r="C34" s="599" t="str">
        <f>IF('Master Data'!BH9="","",'Master Data'!BH9)</f>
        <v>April-2023</v>
      </c>
      <c r="D34" s="594">
        <f>IF(OR(Sheet1!BQ6="",Sheet1!BQ6=0),"",Sheet1!BQ6)</f>
        <v>100</v>
      </c>
      <c r="E34" s="594">
        <f>IF(OR(Sheet1!BW6="",Sheet1!BW6=0),"",Sheet1!BW6)</f>
        <v>25</v>
      </c>
      <c r="F34" s="594">
        <f>IF(OR(Sheet1!CP6="",Sheet1!CP6=0),"",Sheet1!CP6)</f>
        <v>150</v>
      </c>
      <c r="G34" s="594">
        <f>IF(OR(Sheet1!CV6="",Sheet1!CV6=0),"",Sheet1!CV6)</f>
        <v>30</v>
      </c>
      <c r="H34" s="590" t="str">
        <f t="shared" ref="H34:H45" si="36">IFERROR(IF(VLOOKUP(B34,yearly,70,0)=0,"",VLOOKUP(B34,yearly,70,0)),"")</f>
        <v/>
      </c>
      <c r="I34" s="591" t="str">
        <f t="shared" ref="I34:I45" si="37">IFERROR(IF(VLOOKUP(B34,yearly,76,0)=0,"",VLOOKUP(B34,yearly,76,0)),"")</f>
        <v/>
      </c>
      <c r="J34" s="590" t="str">
        <f t="shared" ref="J34:J45" si="38">IFERROR(IF(VLOOKUP(B34,yearly,95,0)=0,"",VLOOKUP(B34,yearly,95,0)),"")</f>
        <v/>
      </c>
      <c r="K34" s="591" t="str">
        <f t="shared" ref="K34:K45" si="39">IFERROR(IF(VLOOKUP(B34,yearly,101,0)=0,"",VLOOKUP(B34,yearly,101,0)),"")</f>
        <v/>
      </c>
      <c r="L34" s="590" t="str">
        <f t="shared" ref="L34:L45" si="40">IFERROR(IF(VLOOKUP(B34,yearly,71,0)=0,"",VLOOKUP(B34,yearly,71,0)),"")</f>
        <v/>
      </c>
      <c r="M34" s="591" t="str">
        <f t="shared" ref="M34:M45" si="41">IFERROR(IF(VLOOKUP(B34,yearly,77,0)=0,"",VLOOKUP(B34,yearly,77,0)),"")</f>
        <v/>
      </c>
      <c r="N34" s="590" t="str">
        <f t="shared" ref="N34:N45" si="42">IFERROR(IF(VLOOKUP(B34,yearly,96,0)=0,"",VLOOKUP(B34,yearly,96,0)),"")</f>
        <v/>
      </c>
      <c r="O34" s="591" t="str">
        <f t="shared" ref="O34:O45" si="43">IFERROR(IF(VLOOKUP(B34,yearly,102,0)=0,"",VLOOKUP(B34,yearly,102,0)),"")</f>
        <v/>
      </c>
      <c r="P34" s="590">
        <f>IF(AND(D34="",H34="",L34=""),"",SUM(D34,H34,L34))</f>
        <v>100</v>
      </c>
      <c r="Q34" s="591">
        <f t="shared" ref="Q34:S34" si="44">IF(AND(E34="",I34="",M34=""),"",SUM(E34,I34,M34))</f>
        <v>25</v>
      </c>
      <c r="R34" s="590">
        <f t="shared" si="44"/>
        <v>150</v>
      </c>
      <c r="S34" s="591">
        <f t="shared" si="44"/>
        <v>30</v>
      </c>
      <c r="T34" s="610">
        <f t="shared" ref="T34:T45" si="45">IFERROR(IF(VLOOKUP(B34,yearly,73,0)=0,"",VLOOKUP(B34,yearly,73,0)),"")</f>
        <v>6.6899999999999995</v>
      </c>
      <c r="U34" s="611">
        <f t="shared" ref="U34:U45" si="46">IFERROR(IF(VLOOKUP(B34,yearly,79,0)=0,"",VLOOKUP(B34,yearly,79,0)),"")</f>
        <v>3.7463999999999995</v>
      </c>
      <c r="V34" s="610">
        <f t="shared" ref="V34:V45" si="47">IFERROR(IF(VLOOKUP(B34,yearly,98,0)=0,"",VLOOKUP(B34,yearly,98,0)),"")</f>
        <v>6.620000000000001</v>
      </c>
      <c r="W34" s="611">
        <f t="shared" ref="W34:W45" si="48">IFERROR(IF(VLOOKUP(B34,yearly,104,0)=0,"",VLOOKUP(B34,yearly,104,0)),"")</f>
        <v>3.3761999999999999</v>
      </c>
      <c r="X34" s="590">
        <f>IF(AND(P34="",T34=""),"",SUM(P34-T34))</f>
        <v>93.31</v>
      </c>
      <c r="Y34" s="591">
        <f t="shared" ref="Y34" si="49">IF(AND(Q34="",U34=""),"",SUM(Q34-U34))</f>
        <v>21.253599999999999</v>
      </c>
      <c r="Z34" s="590">
        <f t="shared" ref="Z34" si="50">IF(AND(R34="",V34=""),"",SUM(R34-V34))</f>
        <v>143.38</v>
      </c>
      <c r="AA34" s="591">
        <f t="shared" ref="AA34" si="51">IF(AND(S34="",W34=""),"",SUM(S34-W34))</f>
        <v>26.623799999999999</v>
      </c>
      <c r="AB34" s="597">
        <f t="shared" ref="AB34:AB45" si="52">IFERROR(IF(VLOOKUP(B34,yearly,68,0)=0,"",VLOOKUP(B34,yearly,68,0)),"")</f>
        <v>446</v>
      </c>
      <c r="AC34" s="597">
        <f t="shared" ref="AC34:AC45" si="53">IFERROR(IF(VLOOKUP(B34,yearly,93,0)=0,"",VLOOKUP(B34,yearly,93,0)),"")</f>
        <v>331</v>
      </c>
      <c r="AD34" s="598">
        <f>IF(AND(AB34="",AC34=""),"",SUM(AB34:AC34))</f>
        <v>777</v>
      </c>
      <c r="AE34" s="609"/>
      <c r="AF34" s="609"/>
      <c r="AG34" s="609"/>
      <c r="AH34" s="609"/>
    </row>
    <row r="35" spans="2:34" ht="27" customHeight="1">
      <c r="B35" s="624">
        <v>2</v>
      </c>
      <c r="C35" s="599" t="str">
        <f>IF('Master Data'!BH10="","",'Master Data'!BH10)</f>
        <v>May-2023</v>
      </c>
      <c r="D35" s="590">
        <f>IF(OR(Sheet1!BQ44="",Sheet1!BQ44=0),"",Sheet1!BQ44)</f>
        <v>93.31</v>
      </c>
      <c r="E35" s="591">
        <f>IF(OR(Sheet1!BW44="",Sheet1!BW44=0),"",Sheet1!BW44)</f>
        <v>21.253599999999999</v>
      </c>
      <c r="F35" s="590">
        <f>IF(OR(Sheet1!CP44="",Sheet1!CP44=0),"",Sheet1!CP44)</f>
        <v>143.38</v>
      </c>
      <c r="G35" s="591">
        <f>IF(OR(Sheet1!CV44="",Sheet1!CV44=0),"",Sheet1!CV44)</f>
        <v>26.623799999999999</v>
      </c>
      <c r="H35" s="590" t="str">
        <f t="shared" si="36"/>
        <v/>
      </c>
      <c r="I35" s="591" t="str">
        <f t="shared" si="37"/>
        <v/>
      </c>
      <c r="J35" s="590" t="str">
        <f t="shared" si="38"/>
        <v/>
      </c>
      <c r="K35" s="591" t="str">
        <f t="shared" si="39"/>
        <v/>
      </c>
      <c r="L35" s="590" t="str">
        <f t="shared" si="40"/>
        <v/>
      </c>
      <c r="M35" s="591" t="str">
        <f t="shared" si="41"/>
        <v/>
      </c>
      <c r="N35" s="590" t="str">
        <f t="shared" si="42"/>
        <v/>
      </c>
      <c r="O35" s="591" t="str">
        <f t="shared" si="43"/>
        <v/>
      </c>
      <c r="P35" s="590">
        <f t="shared" ref="P35:P45" si="54">IF(AND(D35="",H35="",L35=""),"",SUM(D35,H35,L35))</f>
        <v>93.31</v>
      </c>
      <c r="Q35" s="591">
        <f t="shared" ref="Q35:Q45" si="55">IF(AND(E35="",I35="",M35=""),"",SUM(E35,I35,M35))</f>
        <v>21.253599999999999</v>
      </c>
      <c r="R35" s="590">
        <f t="shared" ref="R35:R45" si="56">IF(AND(F35="",J35="",N35=""),"",SUM(F35,J35,N35))</f>
        <v>143.38</v>
      </c>
      <c r="S35" s="591">
        <f t="shared" ref="S35:S45" si="57">IF(AND(G35="",K35="",O35=""),"",SUM(G35,K35,O35))</f>
        <v>26.623799999999999</v>
      </c>
      <c r="T35" s="610">
        <f t="shared" si="45"/>
        <v>3.3</v>
      </c>
      <c r="U35" s="611">
        <f t="shared" si="46"/>
        <v>1.8479999999999999</v>
      </c>
      <c r="V35" s="610">
        <f t="shared" si="47"/>
        <v>3.24</v>
      </c>
      <c r="W35" s="611">
        <f t="shared" si="48"/>
        <v>1.6524000000000001</v>
      </c>
      <c r="X35" s="590">
        <f t="shared" ref="X35:X45" si="58">IF(AND(P35="",T35=""),"",SUM(P35-T35))</f>
        <v>90.01</v>
      </c>
      <c r="Y35" s="591">
        <f t="shared" ref="Y35:Y45" si="59">IF(AND(Q35="",U35=""),"",SUM(Q35-U35))</f>
        <v>19.4056</v>
      </c>
      <c r="Z35" s="590">
        <f t="shared" ref="Z35:Z45" si="60">IF(AND(R35="",V35=""),"",SUM(R35-V35))</f>
        <v>140.13999999999999</v>
      </c>
      <c r="AA35" s="591">
        <f t="shared" ref="AA35:AA45" si="61">IF(AND(S35="",W35=""),"",SUM(S35-W35))</f>
        <v>24.971399999999999</v>
      </c>
      <c r="AB35" s="597">
        <f t="shared" si="52"/>
        <v>220</v>
      </c>
      <c r="AC35" s="597">
        <f t="shared" si="53"/>
        <v>162</v>
      </c>
      <c r="AD35" s="598">
        <f t="shared" ref="AD35:AD45" si="62">IF(AND(AB35="",AC35=""),"",SUM(AB35:AC35))</f>
        <v>382</v>
      </c>
    </row>
    <row r="36" spans="2:34" ht="27" customHeight="1">
      <c r="B36" s="624">
        <v>3</v>
      </c>
      <c r="C36" s="599" t="str">
        <f>IF('Master Data'!BH11="","",'Master Data'!BH11)</f>
        <v>June-2023</v>
      </c>
      <c r="D36" s="590">
        <f>IF(OR(Sheet1!BQ82="",Sheet1!BQ82=0),"",Sheet1!BQ82)</f>
        <v>90.01</v>
      </c>
      <c r="E36" s="591">
        <f>IF(OR(Sheet1!BW82="",Sheet1!BW82=0),"",Sheet1!BW82)</f>
        <v>19.4056</v>
      </c>
      <c r="F36" s="590">
        <f>IF(OR(Sheet1!CP82="",Sheet1!CP82=0),"",Sheet1!CP82)</f>
        <v>140.13999999999999</v>
      </c>
      <c r="G36" s="591">
        <f>IF(OR(Sheet1!CV82="",Sheet1!CV82=0),"",Sheet1!CV82)</f>
        <v>24.971399999999999</v>
      </c>
      <c r="H36" s="590" t="str">
        <f t="shared" si="36"/>
        <v/>
      </c>
      <c r="I36" s="591" t="str">
        <f t="shared" si="37"/>
        <v/>
      </c>
      <c r="J36" s="590" t="str">
        <f t="shared" si="38"/>
        <v/>
      </c>
      <c r="K36" s="591" t="str">
        <f t="shared" si="39"/>
        <v/>
      </c>
      <c r="L36" s="590" t="str">
        <f t="shared" si="40"/>
        <v/>
      </c>
      <c r="M36" s="591" t="str">
        <f t="shared" si="41"/>
        <v/>
      </c>
      <c r="N36" s="590" t="str">
        <f t="shared" si="42"/>
        <v/>
      </c>
      <c r="O36" s="591" t="str">
        <f t="shared" si="43"/>
        <v/>
      </c>
      <c r="P36" s="590">
        <f t="shared" si="54"/>
        <v>90.01</v>
      </c>
      <c r="Q36" s="591">
        <f t="shared" si="55"/>
        <v>19.4056</v>
      </c>
      <c r="R36" s="590">
        <f t="shared" si="56"/>
        <v>140.13999999999999</v>
      </c>
      <c r="S36" s="591">
        <f t="shared" si="57"/>
        <v>24.971399999999999</v>
      </c>
      <c r="T36" s="610">
        <f t="shared" si="45"/>
        <v>3.3</v>
      </c>
      <c r="U36" s="611">
        <f t="shared" si="46"/>
        <v>1.8479999999999999</v>
      </c>
      <c r="V36" s="610">
        <f t="shared" si="47"/>
        <v>3.3000000000000003</v>
      </c>
      <c r="W36" s="611">
        <f t="shared" si="48"/>
        <v>1.6830000000000001</v>
      </c>
      <c r="X36" s="590">
        <f t="shared" si="58"/>
        <v>86.710000000000008</v>
      </c>
      <c r="Y36" s="591">
        <f t="shared" si="59"/>
        <v>17.557600000000001</v>
      </c>
      <c r="Z36" s="590">
        <f t="shared" si="60"/>
        <v>136.83999999999997</v>
      </c>
      <c r="AA36" s="591">
        <f t="shared" si="61"/>
        <v>23.288399999999999</v>
      </c>
      <c r="AB36" s="597">
        <f t="shared" si="52"/>
        <v>220</v>
      </c>
      <c r="AC36" s="597">
        <f t="shared" si="53"/>
        <v>165</v>
      </c>
      <c r="AD36" s="598">
        <f t="shared" si="62"/>
        <v>385</v>
      </c>
    </row>
    <row r="37" spans="2:34" ht="27" customHeight="1">
      <c r="B37" s="624">
        <v>4</v>
      </c>
      <c r="C37" s="599" t="str">
        <f>IF('Master Data'!BH12="","",'Master Data'!BH12)</f>
        <v>July-2023</v>
      </c>
      <c r="D37" s="590">
        <f>IF(OR(Sheet1!BQ120="",Sheet1!BQ120=0),"",Sheet1!BQ120)</f>
        <v>86.710000000000008</v>
      </c>
      <c r="E37" s="591">
        <f>IF(OR(Sheet1!BW120="",Sheet1!BW120=0),"",Sheet1!BW120)</f>
        <v>17.557600000000001</v>
      </c>
      <c r="F37" s="590">
        <f>IF(OR(Sheet1!CP120="",Sheet1!CP120=0),"",Sheet1!CP120)</f>
        <v>136.83999999999997</v>
      </c>
      <c r="G37" s="591">
        <f>IF(OR(Sheet1!CV120="",Sheet1!CV120=0),"",Sheet1!CV120)</f>
        <v>23.288399999999999</v>
      </c>
      <c r="H37" s="590">
        <f t="shared" si="36"/>
        <v>100</v>
      </c>
      <c r="I37" s="591">
        <f t="shared" si="37"/>
        <v>40</v>
      </c>
      <c r="J37" s="590">
        <f t="shared" si="38"/>
        <v>100</v>
      </c>
      <c r="K37" s="591">
        <f t="shared" si="39"/>
        <v>40</v>
      </c>
      <c r="L37" s="590" t="str">
        <f t="shared" si="40"/>
        <v/>
      </c>
      <c r="M37" s="591" t="str">
        <f t="shared" si="41"/>
        <v/>
      </c>
      <c r="N37" s="590" t="str">
        <f t="shared" si="42"/>
        <v/>
      </c>
      <c r="O37" s="591" t="str">
        <f t="shared" si="43"/>
        <v/>
      </c>
      <c r="P37" s="590">
        <f t="shared" si="54"/>
        <v>186.71</v>
      </c>
      <c r="Q37" s="591">
        <f t="shared" si="55"/>
        <v>57.557600000000001</v>
      </c>
      <c r="R37" s="590">
        <f t="shared" si="56"/>
        <v>236.83999999999997</v>
      </c>
      <c r="S37" s="591">
        <f t="shared" si="57"/>
        <v>63.288399999999996</v>
      </c>
      <c r="T37" s="610">
        <f t="shared" si="45"/>
        <v>13.649999999999999</v>
      </c>
      <c r="U37" s="611">
        <f t="shared" si="46"/>
        <v>7.6439999999999992</v>
      </c>
      <c r="V37" s="610">
        <f t="shared" si="47"/>
        <v>14.06</v>
      </c>
      <c r="W37" s="611">
        <f t="shared" si="48"/>
        <v>7.1706000000000003</v>
      </c>
      <c r="X37" s="590">
        <f t="shared" si="58"/>
        <v>173.06</v>
      </c>
      <c r="Y37" s="591">
        <f t="shared" si="59"/>
        <v>49.913600000000002</v>
      </c>
      <c r="Z37" s="590">
        <f t="shared" si="60"/>
        <v>222.77999999999997</v>
      </c>
      <c r="AA37" s="591">
        <f t="shared" si="61"/>
        <v>56.117799999999995</v>
      </c>
      <c r="AB37" s="597">
        <f t="shared" si="52"/>
        <v>910</v>
      </c>
      <c r="AC37" s="597">
        <f t="shared" si="53"/>
        <v>703</v>
      </c>
      <c r="AD37" s="598">
        <f t="shared" si="62"/>
        <v>1613</v>
      </c>
    </row>
    <row r="38" spans="2:34" ht="27" customHeight="1">
      <c r="B38" s="624">
        <v>5</v>
      </c>
      <c r="C38" s="599" t="str">
        <f>IF('Master Data'!BH13="","",'Master Data'!BH13)</f>
        <v>August-2023</v>
      </c>
      <c r="D38" s="590">
        <f>IF(OR(Sheet1!BQ158="",Sheet1!BQ158=0),"",Sheet1!BQ158)</f>
        <v>173.06</v>
      </c>
      <c r="E38" s="591">
        <f>IF(OR(Sheet1!BW158="",Sheet1!BW158=0),"",Sheet1!BW158)</f>
        <v>49.913600000000002</v>
      </c>
      <c r="F38" s="590">
        <f>IF(OR(Sheet1!CP158="",Sheet1!CP158=0),"",Sheet1!CP158)</f>
        <v>222.77999999999997</v>
      </c>
      <c r="G38" s="591">
        <f>IF(OR(Sheet1!CV158="",Sheet1!CV158=0),"",Sheet1!CV158)</f>
        <v>56.117799999999988</v>
      </c>
      <c r="H38" s="590" t="str">
        <f t="shared" si="36"/>
        <v/>
      </c>
      <c r="I38" s="591" t="str">
        <f t="shared" si="37"/>
        <v/>
      </c>
      <c r="J38" s="590" t="str">
        <f t="shared" si="38"/>
        <v/>
      </c>
      <c r="K38" s="591" t="str">
        <f t="shared" si="39"/>
        <v/>
      </c>
      <c r="L38" s="590" t="str">
        <f t="shared" si="40"/>
        <v/>
      </c>
      <c r="M38" s="591" t="str">
        <f t="shared" si="41"/>
        <v/>
      </c>
      <c r="N38" s="590" t="str">
        <f t="shared" si="42"/>
        <v/>
      </c>
      <c r="O38" s="591" t="str">
        <f t="shared" si="43"/>
        <v/>
      </c>
      <c r="P38" s="590">
        <f t="shared" si="54"/>
        <v>173.06</v>
      </c>
      <c r="Q38" s="591">
        <f t="shared" si="55"/>
        <v>49.913600000000002</v>
      </c>
      <c r="R38" s="590">
        <f t="shared" si="56"/>
        <v>222.77999999999997</v>
      </c>
      <c r="S38" s="591">
        <f t="shared" si="57"/>
        <v>56.117799999999988</v>
      </c>
      <c r="T38" s="610">
        <f t="shared" si="45"/>
        <v>10.14</v>
      </c>
      <c r="U38" s="611">
        <f t="shared" si="46"/>
        <v>5.6783999999999999</v>
      </c>
      <c r="V38" s="610">
        <f t="shared" si="47"/>
        <v>10.8</v>
      </c>
      <c r="W38" s="611">
        <f t="shared" si="48"/>
        <v>5.508</v>
      </c>
      <c r="X38" s="590">
        <f t="shared" si="58"/>
        <v>162.92000000000002</v>
      </c>
      <c r="Y38" s="591">
        <f t="shared" si="59"/>
        <v>44.235200000000006</v>
      </c>
      <c r="Z38" s="590">
        <f t="shared" si="60"/>
        <v>211.97999999999996</v>
      </c>
      <c r="AA38" s="591">
        <f t="shared" si="61"/>
        <v>50.609799999999986</v>
      </c>
      <c r="AB38" s="597">
        <f t="shared" si="52"/>
        <v>676</v>
      </c>
      <c r="AC38" s="597">
        <f t="shared" si="53"/>
        <v>540</v>
      </c>
      <c r="AD38" s="598">
        <f t="shared" si="62"/>
        <v>1216</v>
      </c>
    </row>
    <row r="39" spans="2:34" ht="27" customHeight="1">
      <c r="B39" s="624">
        <v>6</v>
      </c>
      <c r="C39" s="599" t="str">
        <f>IF('Master Data'!BH14="","",'Master Data'!BH14)</f>
        <v>September-2023</v>
      </c>
      <c r="D39" s="590">
        <f>IF(OR(Sheet1!BQ196="",Sheet1!BQ196=0),"",Sheet1!BQ196)</f>
        <v>162.91999999999999</v>
      </c>
      <c r="E39" s="591">
        <f>IF(OR(Sheet1!BW196="",Sheet1!BW196=0),"",Sheet1!BW196)</f>
        <v>44.235199999999999</v>
      </c>
      <c r="F39" s="590">
        <f>IF(OR(Sheet1!CP196="",Sheet1!CP196=0),"",Sheet1!CP196)</f>
        <v>211.97999999999996</v>
      </c>
      <c r="G39" s="591">
        <f>IF(OR(Sheet1!CV196="",Sheet1!CV196=0),"",Sheet1!CV196)</f>
        <v>50.609799999999986</v>
      </c>
      <c r="H39" s="590" t="str">
        <f t="shared" si="36"/>
        <v/>
      </c>
      <c r="I39" s="591" t="str">
        <f t="shared" si="37"/>
        <v/>
      </c>
      <c r="J39" s="590" t="str">
        <f t="shared" si="38"/>
        <v/>
      </c>
      <c r="K39" s="591" t="str">
        <f t="shared" si="39"/>
        <v/>
      </c>
      <c r="L39" s="590" t="str">
        <f t="shared" si="40"/>
        <v/>
      </c>
      <c r="M39" s="591" t="str">
        <f t="shared" si="41"/>
        <v/>
      </c>
      <c r="N39" s="590" t="str">
        <f t="shared" si="42"/>
        <v/>
      </c>
      <c r="O39" s="591" t="str">
        <f t="shared" si="43"/>
        <v/>
      </c>
      <c r="P39" s="590">
        <f t="shared" si="54"/>
        <v>162.91999999999999</v>
      </c>
      <c r="Q39" s="591">
        <f t="shared" si="55"/>
        <v>44.235199999999999</v>
      </c>
      <c r="R39" s="590">
        <f t="shared" si="56"/>
        <v>211.97999999999996</v>
      </c>
      <c r="S39" s="591">
        <f t="shared" si="57"/>
        <v>50.609799999999986</v>
      </c>
      <c r="T39" s="610">
        <f t="shared" si="45"/>
        <v>13.904999999999999</v>
      </c>
      <c r="U39" s="611">
        <f t="shared" si="46"/>
        <v>7.7867999999999986</v>
      </c>
      <c r="V39" s="610">
        <f t="shared" si="47"/>
        <v>14.48</v>
      </c>
      <c r="W39" s="611">
        <f t="shared" si="48"/>
        <v>7.3848000000000003</v>
      </c>
      <c r="X39" s="590">
        <f t="shared" si="58"/>
        <v>149.01499999999999</v>
      </c>
      <c r="Y39" s="591">
        <f t="shared" si="59"/>
        <v>36.448399999999999</v>
      </c>
      <c r="Z39" s="590">
        <f t="shared" si="60"/>
        <v>197.49999999999997</v>
      </c>
      <c r="AA39" s="591">
        <f t="shared" si="61"/>
        <v>43.224999999999987</v>
      </c>
      <c r="AB39" s="597">
        <f t="shared" si="52"/>
        <v>927</v>
      </c>
      <c r="AC39" s="597">
        <f t="shared" si="53"/>
        <v>724</v>
      </c>
      <c r="AD39" s="598">
        <f t="shared" si="62"/>
        <v>1651</v>
      </c>
    </row>
    <row r="40" spans="2:34" ht="27" customHeight="1">
      <c r="B40" s="624">
        <v>7</v>
      </c>
      <c r="C40" s="599" t="str">
        <f>IF('Master Data'!BH15="","",'Master Data'!BH15)</f>
        <v>October-2023</v>
      </c>
      <c r="D40" s="590">
        <f>IF(OR(Sheet1!BQ234="",Sheet1!BQ234=0),"",Sheet1!BQ234)</f>
        <v>149.01500000000001</v>
      </c>
      <c r="E40" s="591">
        <f>IF(OR(Sheet1!BW234="",Sheet1!BW234=0),"",Sheet1!BW234)</f>
        <v>36.448399999999992</v>
      </c>
      <c r="F40" s="590">
        <f>IF(OR(Sheet1!CP234="",Sheet1!CP234=0),"",Sheet1!CP234)</f>
        <v>197.49999999999997</v>
      </c>
      <c r="G40" s="591">
        <f>IF(OR(Sheet1!CV234="",Sheet1!CV234=0),"",Sheet1!CV234)</f>
        <v>43.224999999999987</v>
      </c>
      <c r="H40" s="590" t="str">
        <f t="shared" si="36"/>
        <v/>
      </c>
      <c r="I40" s="591" t="str">
        <f t="shared" si="37"/>
        <v/>
      </c>
      <c r="J40" s="590" t="str">
        <f t="shared" si="38"/>
        <v/>
      </c>
      <c r="K40" s="591" t="str">
        <f t="shared" si="39"/>
        <v/>
      </c>
      <c r="L40" s="590" t="str">
        <f t="shared" si="40"/>
        <v/>
      </c>
      <c r="M40" s="591" t="str">
        <f t="shared" si="41"/>
        <v/>
      </c>
      <c r="N40" s="590" t="str">
        <f t="shared" si="42"/>
        <v/>
      </c>
      <c r="O40" s="591" t="str">
        <f t="shared" si="43"/>
        <v/>
      </c>
      <c r="P40" s="590">
        <f t="shared" si="54"/>
        <v>149.01500000000001</v>
      </c>
      <c r="Q40" s="591">
        <f t="shared" si="55"/>
        <v>36.448399999999992</v>
      </c>
      <c r="R40" s="590">
        <f t="shared" si="56"/>
        <v>197.49999999999997</v>
      </c>
      <c r="S40" s="591">
        <f t="shared" si="57"/>
        <v>43.224999999999987</v>
      </c>
      <c r="T40" s="610">
        <f t="shared" si="45"/>
        <v>6.7050000000000001</v>
      </c>
      <c r="U40" s="611">
        <f t="shared" si="46"/>
        <v>3.7547999999999995</v>
      </c>
      <c r="V40" s="610">
        <f t="shared" si="47"/>
        <v>7.3800000000000008</v>
      </c>
      <c r="W40" s="611">
        <f t="shared" si="48"/>
        <v>3.7638000000000007</v>
      </c>
      <c r="X40" s="590">
        <f t="shared" si="58"/>
        <v>142.31</v>
      </c>
      <c r="Y40" s="591">
        <f t="shared" si="59"/>
        <v>32.693599999999989</v>
      </c>
      <c r="Z40" s="590">
        <f t="shared" si="60"/>
        <v>190.11999999999998</v>
      </c>
      <c r="AA40" s="591">
        <f t="shared" si="61"/>
        <v>39.461199999999984</v>
      </c>
      <c r="AB40" s="597">
        <f t="shared" si="52"/>
        <v>447</v>
      </c>
      <c r="AC40" s="597">
        <f t="shared" si="53"/>
        <v>369</v>
      </c>
      <c r="AD40" s="598">
        <f t="shared" si="62"/>
        <v>816</v>
      </c>
    </row>
    <row r="41" spans="2:34" ht="27" customHeight="1">
      <c r="B41" s="624">
        <v>8</v>
      </c>
      <c r="C41" s="599" t="str">
        <f>IF('Master Data'!BH16="","",'Master Data'!BH16)</f>
        <v>November-2023</v>
      </c>
      <c r="D41" s="590">
        <f>IF(OR(Sheet1!BQ272="",Sheet1!BQ272=0),"",Sheet1!BQ272)</f>
        <v>142.31</v>
      </c>
      <c r="E41" s="591">
        <f>IF(OR(Sheet1!BW272="",Sheet1!BW272=0),"",Sheet1!BW272)</f>
        <v>32.693599999999989</v>
      </c>
      <c r="F41" s="590">
        <f>IF(OR(Sheet1!CP272="",Sheet1!CP272=0),"",Sheet1!CP272)</f>
        <v>190.11999999999998</v>
      </c>
      <c r="G41" s="591">
        <f>IF(OR(Sheet1!CV272="",Sheet1!CV272=0),"",Sheet1!CV272)</f>
        <v>39.461199999999984</v>
      </c>
      <c r="H41" s="590" t="str">
        <f t="shared" si="36"/>
        <v/>
      </c>
      <c r="I41" s="591" t="str">
        <f t="shared" si="37"/>
        <v/>
      </c>
      <c r="J41" s="590" t="str">
        <f t="shared" si="38"/>
        <v/>
      </c>
      <c r="K41" s="591" t="str">
        <f t="shared" si="39"/>
        <v/>
      </c>
      <c r="L41" s="590" t="str">
        <f t="shared" si="40"/>
        <v/>
      </c>
      <c r="M41" s="591" t="str">
        <f t="shared" si="41"/>
        <v/>
      </c>
      <c r="N41" s="590" t="str">
        <f t="shared" si="42"/>
        <v/>
      </c>
      <c r="O41" s="591" t="str">
        <f t="shared" si="43"/>
        <v/>
      </c>
      <c r="P41" s="590">
        <f t="shared" si="54"/>
        <v>142.31</v>
      </c>
      <c r="Q41" s="591">
        <f t="shared" si="55"/>
        <v>32.693599999999989</v>
      </c>
      <c r="R41" s="590">
        <f t="shared" si="56"/>
        <v>190.11999999999998</v>
      </c>
      <c r="S41" s="591">
        <f t="shared" si="57"/>
        <v>39.461199999999984</v>
      </c>
      <c r="T41" s="610">
        <f t="shared" si="45"/>
        <v>14.04</v>
      </c>
      <c r="U41" s="611">
        <f t="shared" si="46"/>
        <v>7.8624000000000001</v>
      </c>
      <c r="V41" s="610">
        <f t="shared" si="47"/>
        <v>15.14</v>
      </c>
      <c r="W41" s="611">
        <f t="shared" si="48"/>
        <v>7.7214000000000009</v>
      </c>
      <c r="X41" s="590">
        <f t="shared" si="58"/>
        <v>128.27000000000001</v>
      </c>
      <c r="Y41" s="591">
        <f t="shared" si="59"/>
        <v>24.831199999999988</v>
      </c>
      <c r="Z41" s="590">
        <f t="shared" si="60"/>
        <v>174.97999999999996</v>
      </c>
      <c r="AA41" s="591">
        <f t="shared" si="61"/>
        <v>31.739799999999981</v>
      </c>
      <c r="AB41" s="597">
        <f t="shared" si="52"/>
        <v>936</v>
      </c>
      <c r="AC41" s="597">
        <f t="shared" si="53"/>
        <v>757</v>
      </c>
      <c r="AD41" s="598">
        <f t="shared" si="62"/>
        <v>1693</v>
      </c>
    </row>
    <row r="42" spans="2:34" ht="27" customHeight="1">
      <c r="B42" s="624">
        <v>9</v>
      </c>
      <c r="C42" s="599" t="str">
        <f>IF('Master Data'!BH17="","",'Master Data'!BH17)</f>
        <v>December-2023</v>
      </c>
      <c r="D42" s="590">
        <f>IF(OR(Sheet1!BQ310="",Sheet1!BQ310=0),"",Sheet1!BQ310)</f>
        <v>128.27000000000001</v>
      </c>
      <c r="E42" s="591">
        <f>IF(OR(Sheet1!BW310="",Sheet1!BW310=0),"",Sheet1!BW310)</f>
        <v>24.831199999999992</v>
      </c>
      <c r="F42" s="590">
        <f>IF(OR(Sheet1!CP310="",Sheet1!CP310=0),"",Sheet1!CP310)</f>
        <v>174.97999999999996</v>
      </c>
      <c r="G42" s="591">
        <f>IF(OR(Sheet1!CV310="",Sheet1!CV310=0),"",Sheet1!CV310)</f>
        <v>31.739799999999981</v>
      </c>
      <c r="H42" s="590" t="str">
        <f t="shared" si="36"/>
        <v/>
      </c>
      <c r="I42" s="591" t="str">
        <f t="shared" si="37"/>
        <v/>
      </c>
      <c r="J42" s="590" t="str">
        <f t="shared" si="38"/>
        <v/>
      </c>
      <c r="K42" s="591" t="str">
        <f t="shared" si="39"/>
        <v/>
      </c>
      <c r="L42" s="590" t="str">
        <f t="shared" si="40"/>
        <v/>
      </c>
      <c r="M42" s="591" t="str">
        <f t="shared" si="41"/>
        <v/>
      </c>
      <c r="N42" s="590" t="str">
        <f t="shared" si="42"/>
        <v/>
      </c>
      <c r="O42" s="591" t="str">
        <f t="shared" si="43"/>
        <v/>
      </c>
      <c r="P42" s="590">
        <f t="shared" si="54"/>
        <v>128.27000000000001</v>
      </c>
      <c r="Q42" s="591">
        <f t="shared" si="55"/>
        <v>24.831199999999992</v>
      </c>
      <c r="R42" s="590">
        <f t="shared" si="56"/>
        <v>174.97999999999996</v>
      </c>
      <c r="S42" s="591">
        <f t="shared" si="57"/>
        <v>31.739799999999981</v>
      </c>
      <c r="T42" s="610">
        <f t="shared" si="45"/>
        <v>13.56</v>
      </c>
      <c r="U42" s="611">
        <f t="shared" si="46"/>
        <v>7.5935999999999986</v>
      </c>
      <c r="V42" s="610">
        <f t="shared" si="47"/>
        <v>14.399999999999999</v>
      </c>
      <c r="W42" s="611">
        <f t="shared" si="48"/>
        <v>7.3440000000000012</v>
      </c>
      <c r="X42" s="590">
        <f t="shared" si="58"/>
        <v>114.71000000000001</v>
      </c>
      <c r="Y42" s="591">
        <f t="shared" si="59"/>
        <v>17.237599999999993</v>
      </c>
      <c r="Z42" s="590">
        <f t="shared" si="60"/>
        <v>160.57999999999996</v>
      </c>
      <c r="AA42" s="591">
        <f t="shared" si="61"/>
        <v>24.39579999999998</v>
      </c>
      <c r="AB42" s="597">
        <f t="shared" si="52"/>
        <v>904</v>
      </c>
      <c r="AC42" s="597">
        <f t="shared" si="53"/>
        <v>720</v>
      </c>
      <c r="AD42" s="598">
        <f t="shared" si="62"/>
        <v>1624</v>
      </c>
    </row>
    <row r="43" spans="2:34" ht="27" customHeight="1">
      <c r="B43" s="624">
        <v>10</v>
      </c>
      <c r="C43" s="599" t="str">
        <f>IF('Master Data'!BH18="","",'Master Data'!BH18)</f>
        <v>January-2024</v>
      </c>
      <c r="D43" s="590">
        <f>IF(OR(Sheet1!BQ348="",Sheet1!BQ348=0),"",Sheet1!BQ348)</f>
        <v>114.71000000000001</v>
      </c>
      <c r="E43" s="591">
        <f>IF(OR(Sheet1!BW348="",Sheet1!BW348=0),"",Sheet1!BW348)</f>
        <v>17.237599999999993</v>
      </c>
      <c r="F43" s="590">
        <f>IF(OR(Sheet1!CP348="",Sheet1!CP348=0),"",Sheet1!CP348)</f>
        <v>160.57999999999996</v>
      </c>
      <c r="G43" s="591">
        <f>IF(OR(Sheet1!CV348="",Sheet1!CV348=0),"",Sheet1!CV348)</f>
        <v>24.39579999999998</v>
      </c>
      <c r="H43" s="590" t="str">
        <f t="shared" si="36"/>
        <v/>
      </c>
      <c r="I43" s="591" t="str">
        <f t="shared" si="37"/>
        <v/>
      </c>
      <c r="J43" s="590" t="str">
        <f t="shared" si="38"/>
        <v/>
      </c>
      <c r="K43" s="591" t="str">
        <f t="shared" si="39"/>
        <v/>
      </c>
      <c r="L43" s="590" t="str">
        <f t="shared" si="40"/>
        <v/>
      </c>
      <c r="M43" s="591" t="str">
        <f t="shared" si="41"/>
        <v/>
      </c>
      <c r="N43" s="590" t="str">
        <f t="shared" si="42"/>
        <v/>
      </c>
      <c r="O43" s="591" t="str">
        <f t="shared" si="43"/>
        <v/>
      </c>
      <c r="P43" s="590">
        <f t="shared" si="54"/>
        <v>114.71000000000001</v>
      </c>
      <c r="Q43" s="591">
        <f t="shared" si="55"/>
        <v>17.237599999999993</v>
      </c>
      <c r="R43" s="590">
        <f t="shared" si="56"/>
        <v>160.57999999999996</v>
      </c>
      <c r="S43" s="591">
        <f t="shared" si="57"/>
        <v>24.39579999999998</v>
      </c>
      <c r="T43" s="610">
        <f t="shared" si="45"/>
        <v>13.98</v>
      </c>
      <c r="U43" s="611">
        <f t="shared" si="46"/>
        <v>7.8287999999999993</v>
      </c>
      <c r="V43" s="610">
        <f t="shared" si="47"/>
        <v>14.200000000000001</v>
      </c>
      <c r="W43" s="611">
        <f t="shared" si="48"/>
        <v>7.2420000000000009</v>
      </c>
      <c r="X43" s="590">
        <f t="shared" si="58"/>
        <v>100.73</v>
      </c>
      <c r="Y43" s="591">
        <f t="shared" si="59"/>
        <v>9.4087999999999941</v>
      </c>
      <c r="Z43" s="590">
        <f t="shared" si="60"/>
        <v>146.37999999999997</v>
      </c>
      <c r="AA43" s="591">
        <f t="shared" si="61"/>
        <v>17.153799999999979</v>
      </c>
      <c r="AB43" s="597">
        <f t="shared" si="52"/>
        <v>932</v>
      </c>
      <c r="AC43" s="597">
        <f t="shared" si="53"/>
        <v>710</v>
      </c>
      <c r="AD43" s="598">
        <f t="shared" si="62"/>
        <v>1642</v>
      </c>
    </row>
    <row r="44" spans="2:34" ht="27" customHeight="1">
      <c r="B44" s="624">
        <v>11</v>
      </c>
      <c r="C44" s="599" t="str">
        <f>IF('Master Data'!BH19="","",'Master Data'!BH19)</f>
        <v>February-2024</v>
      </c>
      <c r="D44" s="590">
        <f>IF(OR(Sheet1!BQ386="",Sheet1!BQ386=0),"",Sheet1!BQ386)</f>
        <v>100.73</v>
      </c>
      <c r="E44" s="591">
        <f>IF(OR(Sheet1!BW386="",Sheet1!BW386=0),"",Sheet1!BW386)</f>
        <v>9.4087999999999923</v>
      </c>
      <c r="F44" s="590">
        <f>IF(OR(Sheet1!CP386="",Sheet1!CP386=0),"",Sheet1!CP386)</f>
        <v>146.37999999999994</v>
      </c>
      <c r="G44" s="591">
        <f>IF(OR(Sheet1!CV386="",Sheet1!CV386=0),"",Sheet1!CV386)</f>
        <v>17.153799999999979</v>
      </c>
      <c r="H44" s="590" t="str">
        <f t="shared" si="36"/>
        <v/>
      </c>
      <c r="I44" s="591" t="str">
        <f t="shared" si="37"/>
        <v/>
      </c>
      <c r="J44" s="590" t="str">
        <f t="shared" si="38"/>
        <v/>
      </c>
      <c r="K44" s="591" t="str">
        <f t="shared" si="39"/>
        <v/>
      </c>
      <c r="L44" s="590" t="str">
        <f t="shared" si="40"/>
        <v/>
      </c>
      <c r="M44" s="591" t="str">
        <f t="shared" si="41"/>
        <v/>
      </c>
      <c r="N44" s="590" t="str">
        <f t="shared" si="42"/>
        <v/>
      </c>
      <c r="O44" s="591" t="str">
        <f t="shared" si="43"/>
        <v/>
      </c>
      <c r="P44" s="590">
        <f t="shared" si="54"/>
        <v>100.73</v>
      </c>
      <c r="Q44" s="591">
        <f t="shared" si="55"/>
        <v>9.4087999999999923</v>
      </c>
      <c r="R44" s="590">
        <f t="shared" si="56"/>
        <v>146.37999999999994</v>
      </c>
      <c r="S44" s="591">
        <f t="shared" si="57"/>
        <v>17.153799999999979</v>
      </c>
      <c r="T44" s="610">
        <f t="shared" si="45"/>
        <v>10.83</v>
      </c>
      <c r="U44" s="611">
        <f t="shared" si="46"/>
        <v>6.0648</v>
      </c>
      <c r="V44" s="610">
        <f t="shared" si="47"/>
        <v>11.24</v>
      </c>
      <c r="W44" s="611">
        <f t="shared" si="48"/>
        <v>5.7324000000000002</v>
      </c>
      <c r="X44" s="590">
        <f t="shared" si="58"/>
        <v>89.9</v>
      </c>
      <c r="Y44" s="591">
        <f t="shared" si="59"/>
        <v>3.3439999999999923</v>
      </c>
      <c r="Z44" s="590">
        <f t="shared" si="60"/>
        <v>135.13999999999993</v>
      </c>
      <c r="AA44" s="591">
        <f t="shared" si="61"/>
        <v>11.421399999999979</v>
      </c>
      <c r="AB44" s="597">
        <f t="shared" si="52"/>
        <v>722</v>
      </c>
      <c r="AC44" s="597">
        <f t="shared" si="53"/>
        <v>562</v>
      </c>
      <c r="AD44" s="598">
        <f t="shared" si="62"/>
        <v>1284</v>
      </c>
    </row>
    <row r="45" spans="2:34" ht="27" customHeight="1">
      <c r="B45" s="624">
        <v>12</v>
      </c>
      <c r="C45" s="599" t="str">
        <f>IF('Master Data'!BH20="","",'Master Data'!BH20)</f>
        <v>March-2024</v>
      </c>
      <c r="D45" s="590">
        <f>IF(OR(Sheet1!BQ424="",Sheet1!BQ424=0),"",Sheet1!BQ424)</f>
        <v>89.9</v>
      </c>
      <c r="E45" s="591">
        <f>IF(OR(Sheet1!BW424="",Sheet1!BW424=0),"",Sheet1!BW424)</f>
        <v>3.3439999999999923</v>
      </c>
      <c r="F45" s="590">
        <f>IF(OR(Sheet1!CP424="",Sheet1!CP424=0),"",Sheet1!CP424)</f>
        <v>135.13999999999993</v>
      </c>
      <c r="G45" s="591">
        <f>IF(OR(Sheet1!CV424="",Sheet1!CV424=0),"",Sheet1!CV424)</f>
        <v>11.421399999999977</v>
      </c>
      <c r="H45" s="590" t="str">
        <f t="shared" si="36"/>
        <v/>
      </c>
      <c r="I45" s="591" t="str">
        <f t="shared" si="37"/>
        <v/>
      </c>
      <c r="J45" s="590" t="str">
        <f t="shared" si="38"/>
        <v/>
      </c>
      <c r="K45" s="591" t="str">
        <f t="shared" si="39"/>
        <v/>
      </c>
      <c r="L45" s="590" t="str">
        <f t="shared" si="40"/>
        <v/>
      </c>
      <c r="M45" s="591" t="str">
        <f t="shared" si="41"/>
        <v/>
      </c>
      <c r="N45" s="590" t="str">
        <f t="shared" si="42"/>
        <v/>
      </c>
      <c r="O45" s="591" t="str">
        <f t="shared" si="43"/>
        <v/>
      </c>
      <c r="P45" s="590">
        <f t="shared" si="54"/>
        <v>89.9</v>
      </c>
      <c r="Q45" s="591">
        <f t="shared" si="55"/>
        <v>3.3439999999999923</v>
      </c>
      <c r="R45" s="590">
        <f t="shared" si="56"/>
        <v>135.13999999999993</v>
      </c>
      <c r="S45" s="591">
        <f t="shared" si="57"/>
        <v>11.421399999999977</v>
      </c>
      <c r="T45" s="610">
        <f t="shared" si="45"/>
        <v>13.844999999999999</v>
      </c>
      <c r="U45" s="611">
        <f t="shared" si="46"/>
        <v>7.7531999999999996</v>
      </c>
      <c r="V45" s="610">
        <f t="shared" si="47"/>
        <v>14.120000000000001</v>
      </c>
      <c r="W45" s="611">
        <f t="shared" si="48"/>
        <v>7.2012</v>
      </c>
      <c r="X45" s="590">
        <f t="shared" si="58"/>
        <v>76.055000000000007</v>
      </c>
      <c r="Y45" s="591">
        <f t="shared" si="59"/>
        <v>-4.4092000000000073</v>
      </c>
      <c r="Z45" s="590">
        <f t="shared" si="60"/>
        <v>121.01999999999992</v>
      </c>
      <c r="AA45" s="591">
        <f t="shared" si="61"/>
        <v>4.2201999999999771</v>
      </c>
      <c r="AB45" s="597">
        <f t="shared" si="52"/>
        <v>923</v>
      </c>
      <c r="AC45" s="597">
        <f t="shared" si="53"/>
        <v>706</v>
      </c>
      <c r="AD45" s="598">
        <f t="shared" si="62"/>
        <v>1629</v>
      </c>
    </row>
    <row r="46" spans="2:34" ht="61.5" customHeight="1">
      <c r="B46" s="1318" t="s">
        <v>608</v>
      </c>
      <c r="C46" s="1319"/>
      <c r="D46" s="606">
        <f>IF(X45="","",X45)</f>
        <v>76.055000000000007</v>
      </c>
      <c r="E46" s="607">
        <f t="shared" ref="E46:G46" si="63">IF(Y45="","",Y45)</f>
        <v>-4.4092000000000073</v>
      </c>
      <c r="F46" s="606">
        <f t="shared" si="63"/>
        <v>121.01999999999992</v>
      </c>
      <c r="G46" s="607">
        <f t="shared" si="63"/>
        <v>4.2201999999999771</v>
      </c>
      <c r="H46" s="606">
        <f>SUM(H34:H45)</f>
        <v>100</v>
      </c>
      <c r="I46" s="607">
        <f t="shared" ref="I46:W46" si="64">SUM(I34:I45)</f>
        <v>40</v>
      </c>
      <c r="J46" s="606">
        <f t="shared" si="64"/>
        <v>100</v>
      </c>
      <c r="K46" s="607">
        <f t="shared" si="64"/>
        <v>40</v>
      </c>
      <c r="L46" s="606">
        <f t="shared" si="64"/>
        <v>0</v>
      </c>
      <c r="M46" s="607">
        <f t="shared" si="64"/>
        <v>0</v>
      </c>
      <c r="N46" s="606">
        <f t="shared" si="64"/>
        <v>0</v>
      </c>
      <c r="O46" s="607">
        <f t="shared" si="64"/>
        <v>0</v>
      </c>
      <c r="P46" s="606"/>
      <c r="Q46" s="607"/>
      <c r="R46" s="606"/>
      <c r="S46" s="607"/>
      <c r="T46" s="606">
        <f t="shared" si="64"/>
        <v>123.94499999999999</v>
      </c>
      <c r="U46" s="607">
        <f t="shared" si="64"/>
        <v>69.409199999999998</v>
      </c>
      <c r="V46" s="606">
        <f t="shared" si="64"/>
        <v>128.98000000000002</v>
      </c>
      <c r="W46" s="607">
        <f t="shared" si="64"/>
        <v>65.779799999999994</v>
      </c>
      <c r="X46" s="606"/>
      <c r="Y46" s="607"/>
      <c r="Z46" s="606"/>
      <c r="AA46" s="607"/>
      <c r="AB46" s="604">
        <f t="shared" ref="AB46" si="65">SUM(AB34:AB45)</f>
        <v>8263</v>
      </c>
      <c r="AC46" s="604">
        <f t="shared" ref="AC46" si="66">SUM(AC34:AC45)</f>
        <v>6449</v>
      </c>
      <c r="AD46" s="605">
        <f t="shared" ref="AD46" si="67">SUM(AD34:AD45)</f>
        <v>14712</v>
      </c>
    </row>
    <row r="48" spans="2:34" ht="18" customHeight="1"/>
    <row r="49" spans="2:33" ht="21" customHeight="1">
      <c r="H49" s="1316" t="str">
        <f>CONCATENATE("( ",'Master Data'!D9," )")</f>
        <v>( Sampat Raj )</v>
      </c>
      <c r="I49" s="1316"/>
      <c r="J49" s="1316"/>
      <c r="K49" s="1316"/>
      <c r="L49" s="1316"/>
      <c r="M49" s="1316"/>
      <c r="W49" s="1316" t="str">
        <f>CONCATENATE("( ",'Master Data'!D7," )")</f>
        <v>( Usha Paliya )</v>
      </c>
      <c r="X49" s="1316"/>
      <c r="Y49" s="1316"/>
      <c r="Z49" s="1316"/>
      <c r="AA49" s="1316"/>
      <c r="AB49" s="1316"/>
    </row>
    <row r="50" spans="2:33" ht="19.5" customHeight="1">
      <c r="H50" s="1317" t="s">
        <v>609</v>
      </c>
      <c r="I50" s="1317"/>
      <c r="J50" s="1317"/>
      <c r="K50" s="1317"/>
      <c r="L50" s="1317"/>
      <c r="M50" s="1317"/>
      <c r="W50" s="1317" t="s">
        <v>610</v>
      </c>
      <c r="X50" s="1317"/>
      <c r="Y50" s="1317"/>
      <c r="Z50" s="1317"/>
      <c r="AA50" s="1317"/>
      <c r="AB50" s="1317"/>
    </row>
    <row r="52" spans="2:33" ht="15.75">
      <c r="F52" s="1167" t="s">
        <v>220</v>
      </c>
      <c r="G52" s="1167"/>
      <c r="H52" s="1167"/>
      <c r="I52" s="1167"/>
      <c r="J52" s="1167"/>
      <c r="K52" s="1167"/>
      <c r="L52" s="1167"/>
      <c r="M52" s="1167"/>
      <c r="N52" s="1167"/>
      <c r="O52" s="1167"/>
      <c r="P52" s="1167"/>
      <c r="Q52" s="1167"/>
      <c r="R52" s="1167"/>
      <c r="S52" s="1167"/>
      <c r="T52" s="1167"/>
      <c r="U52" s="1167"/>
      <c r="V52" s="1167"/>
      <c r="W52" s="1167"/>
      <c r="X52" s="1167"/>
      <c r="Y52" s="1167"/>
      <c r="Z52" s="1167"/>
      <c r="AA52" s="1167"/>
      <c r="AB52" s="1167"/>
    </row>
    <row r="53" spans="2:33">
      <c r="F53" s="1166" t="s">
        <v>618</v>
      </c>
      <c r="G53" s="1166"/>
      <c r="H53" s="1166"/>
      <c r="I53" s="1166"/>
      <c r="J53" s="1166"/>
      <c r="K53" s="1166"/>
      <c r="L53" s="1166"/>
      <c r="M53" s="1166"/>
      <c r="N53" s="1166"/>
      <c r="O53" s="1166"/>
      <c r="P53" s="1166"/>
      <c r="Q53" s="1166"/>
      <c r="R53" s="1166"/>
      <c r="S53" s="1166"/>
      <c r="T53" s="1166"/>
      <c r="U53" s="1166"/>
      <c r="V53" s="1166"/>
      <c r="W53" s="1166"/>
      <c r="X53" s="1166"/>
      <c r="Y53" s="1166"/>
      <c r="Z53" s="1166"/>
      <c r="AA53" s="1166"/>
      <c r="AB53" s="1166"/>
    </row>
    <row r="54" spans="2:33" s="615" customFormat="1" ht="16.5">
      <c r="D54" s="1379" t="s">
        <v>222</v>
      </c>
      <c r="E54" s="1379"/>
      <c r="F54" s="1379"/>
      <c r="G54" s="1314" t="str">
        <f>IF(AND('Master Data'!G32=""),"",'Master Data'!G32)</f>
        <v/>
      </c>
      <c r="H54" s="1314"/>
      <c r="I54" s="1314"/>
      <c r="J54" s="1314"/>
      <c r="K54" s="1314"/>
      <c r="L54" s="1314"/>
      <c r="M54" s="1314"/>
      <c r="N54" s="1314"/>
      <c r="O54" s="1314"/>
      <c r="P54" s="1314"/>
      <c r="Q54" s="1314"/>
      <c r="R54" s="1314"/>
      <c r="S54" s="1314"/>
      <c r="T54" s="1314"/>
      <c r="U54" s="1314"/>
      <c r="V54" s="1314"/>
      <c r="W54" s="1314"/>
      <c r="X54" s="1314"/>
      <c r="Y54" s="1314"/>
      <c r="Z54" s="1314"/>
      <c r="AA54" s="616"/>
      <c r="AB54" s="616"/>
    </row>
    <row r="55" spans="2:33" ht="16.5">
      <c r="E55" s="617"/>
      <c r="F55" s="617"/>
      <c r="G55" s="619"/>
      <c r="H55" s="619"/>
      <c r="I55" s="1315" t="s">
        <v>617</v>
      </c>
      <c r="J55" s="1315"/>
      <c r="K55" s="1315"/>
      <c r="L55" s="1315"/>
      <c r="M55" s="1315"/>
      <c r="N55" s="1315"/>
      <c r="O55" s="1315"/>
      <c r="P55" s="1315"/>
      <c r="Q55" s="1315"/>
      <c r="R55" s="1315"/>
      <c r="S55" s="1315"/>
      <c r="T55" s="1315"/>
      <c r="U55" s="1315"/>
      <c r="V55" s="1315"/>
      <c r="W55" s="1315"/>
      <c r="X55" s="1315"/>
      <c r="Y55" s="1315"/>
      <c r="Z55" s="619"/>
    </row>
    <row r="56" spans="2:33" ht="7.5" customHeight="1"/>
    <row r="57" spans="2:33" s="623" customFormat="1" ht="27.75" customHeight="1">
      <c r="B57" s="1368" t="s">
        <v>600</v>
      </c>
      <c r="C57" s="1369" t="s">
        <v>599</v>
      </c>
      <c r="D57" s="1367" t="s">
        <v>239</v>
      </c>
      <c r="E57" s="1367"/>
      <c r="F57" s="1367"/>
      <c r="G57" s="1367"/>
      <c r="H57" s="1367"/>
      <c r="I57" s="1367"/>
      <c r="J57" s="1359" t="s">
        <v>614</v>
      </c>
      <c r="K57" s="1367"/>
      <c r="L57" s="1367"/>
      <c r="M57" s="1367"/>
      <c r="N57" s="1367"/>
      <c r="O57" s="1367"/>
      <c r="P57" s="1359" t="s">
        <v>241</v>
      </c>
      <c r="Q57" s="1367"/>
      <c r="R57" s="1367"/>
      <c r="S57" s="1367"/>
      <c r="T57" s="1367"/>
      <c r="U57" s="1367"/>
      <c r="V57" s="1359" t="s">
        <v>615</v>
      </c>
      <c r="W57" s="1367"/>
      <c r="X57" s="1367"/>
      <c r="Y57" s="1367"/>
      <c r="Z57" s="1367"/>
      <c r="AA57" s="1367"/>
      <c r="AB57" s="1359" t="s">
        <v>616</v>
      </c>
      <c r="AC57" s="1367"/>
      <c r="AD57" s="1367"/>
      <c r="AE57" s="1367"/>
      <c r="AF57" s="1367"/>
      <c r="AG57" s="1367"/>
    </row>
    <row r="58" spans="2:33" s="623" customFormat="1" ht="30" customHeight="1">
      <c r="B58" s="1368"/>
      <c r="C58" s="1369"/>
      <c r="D58" s="1367" t="s">
        <v>613</v>
      </c>
      <c r="E58" s="1367"/>
      <c r="F58" s="1367"/>
      <c r="G58" s="1367"/>
      <c r="H58" s="1363" t="s">
        <v>474</v>
      </c>
      <c r="I58" s="1364"/>
      <c r="J58" s="1367" t="s">
        <v>613</v>
      </c>
      <c r="K58" s="1367"/>
      <c r="L58" s="1367"/>
      <c r="M58" s="1367"/>
      <c r="N58" s="1363" t="s">
        <v>474</v>
      </c>
      <c r="O58" s="1364"/>
      <c r="P58" s="1367" t="s">
        <v>613</v>
      </c>
      <c r="Q58" s="1367"/>
      <c r="R58" s="1367"/>
      <c r="S58" s="1367"/>
      <c r="T58" s="1363" t="s">
        <v>474</v>
      </c>
      <c r="U58" s="1364"/>
      <c r="V58" s="1367" t="s">
        <v>613</v>
      </c>
      <c r="W58" s="1367"/>
      <c r="X58" s="1367"/>
      <c r="Y58" s="1367"/>
      <c r="Z58" s="1363" t="s">
        <v>474</v>
      </c>
      <c r="AA58" s="1364"/>
      <c r="AB58" s="1367" t="s">
        <v>613</v>
      </c>
      <c r="AC58" s="1367"/>
      <c r="AD58" s="1367"/>
      <c r="AE58" s="1367"/>
      <c r="AF58" s="1363" t="s">
        <v>474</v>
      </c>
      <c r="AG58" s="1364"/>
    </row>
    <row r="59" spans="2:33" s="618" customFormat="1" ht="19.5" customHeight="1">
      <c r="B59" s="1368"/>
      <c r="C59" s="1370"/>
      <c r="D59" s="1371" t="s">
        <v>234</v>
      </c>
      <c r="E59" s="1371"/>
      <c r="F59" s="1371" t="s">
        <v>601</v>
      </c>
      <c r="G59" s="1371"/>
      <c r="H59" s="1365"/>
      <c r="I59" s="1366"/>
      <c r="J59" s="1371" t="s">
        <v>234</v>
      </c>
      <c r="K59" s="1371"/>
      <c r="L59" s="1371" t="s">
        <v>601</v>
      </c>
      <c r="M59" s="1371"/>
      <c r="N59" s="1365"/>
      <c r="O59" s="1366"/>
      <c r="P59" s="1371" t="s">
        <v>234</v>
      </c>
      <c r="Q59" s="1371"/>
      <c r="R59" s="1371" t="s">
        <v>601</v>
      </c>
      <c r="S59" s="1371"/>
      <c r="T59" s="1365"/>
      <c r="U59" s="1366"/>
      <c r="V59" s="1371" t="s">
        <v>234</v>
      </c>
      <c r="W59" s="1371"/>
      <c r="X59" s="1371" t="s">
        <v>601</v>
      </c>
      <c r="Y59" s="1371"/>
      <c r="Z59" s="1365"/>
      <c r="AA59" s="1366"/>
      <c r="AB59" s="1371" t="s">
        <v>234</v>
      </c>
      <c r="AC59" s="1371"/>
      <c r="AD59" s="1371" t="s">
        <v>601</v>
      </c>
      <c r="AE59" s="1371"/>
      <c r="AF59" s="1365"/>
      <c r="AG59" s="1366"/>
    </row>
    <row r="60" spans="2:33" ht="24.95" customHeight="1">
      <c r="B60" s="624">
        <v>1</v>
      </c>
      <c r="C60" s="599" t="str">
        <f>IF('Master Data'!BH9="","",'Master Data'!BH9)</f>
        <v>April-2023</v>
      </c>
      <c r="D60" s="1359">
        <f>IFERROR(IF('Opening Balance'!G14="","",'Opening Balance'!G14),"")</f>
        <v>10000</v>
      </c>
      <c r="E60" s="1359"/>
      <c r="F60" s="1359">
        <f>IFERROR(IF('Opening Balance'!H14="","",'Opening Balance'!H14),"")</f>
        <v>15000</v>
      </c>
      <c r="G60" s="1359"/>
      <c r="H60" s="1359">
        <f>IFERROR(IF('Opening Balance'!G19="","",'Opening Balance'!G19)+IF('Opening Balance'!H19="","",'Opening Balance'!H19),"")</f>
        <v>4000</v>
      </c>
      <c r="I60" s="1359"/>
      <c r="J60" s="1359">
        <f>IFERROR(IF('Opening Balance'!G15="","",'Opening Balance'!G15),"")</f>
        <v>0</v>
      </c>
      <c r="K60" s="1359"/>
      <c r="L60" s="1359">
        <f>IFERROR(IF('Opening Balance'!H15="","",'Opening Balance'!H15),"")</f>
        <v>0</v>
      </c>
      <c r="M60" s="1359"/>
      <c r="N60" s="1359">
        <f>IFERROR(IF('Opening Balance'!G20="","",'Opening Balance'!G20)+IF('Opening Balance'!H20="","",'Opening Balance'!H20),0)</f>
        <v>12000</v>
      </c>
      <c r="O60" s="1359"/>
      <c r="P60" s="1372">
        <f>IFERROR(IF(AND(D60="",J60=""),"",SUM(D60+J60)),"")</f>
        <v>10000</v>
      </c>
      <c r="Q60" s="1372"/>
      <c r="R60" s="1372">
        <f>IFERROR(IF(AND(F60="",L60=""),"",SUM(F60+L60)),"")</f>
        <v>15000</v>
      </c>
      <c r="S60" s="1372"/>
      <c r="T60" s="1359">
        <f>IFERROR(IF(AND(H60="",N60=""),"",SUM(H60+N60)),"")</f>
        <v>16000</v>
      </c>
      <c r="U60" s="1359"/>
      <c r="V60" s="1359">
        <f>IFERROR(IF('Opening Balance'!G17="","",'Opening Balance'!G17),"")</f>
        <v>7559.1500000000005</v>
      </c>
      <c r="W60" s="1359"/>
      <c r="X60" s="1359">
        <f>IFERROR(IF('Opening Balance'!H17="","",'Opening Balance'!H17),"")</f>
        <v>8341.57</v>
      </c>
      <c r="Y60" s="1359"/>
      <c r="Z60" s="1359">
        <f>IFERROR(IF('Opening Balance'!G22="","",'Opening Balance'!G22)+IF('Opening Balance'!H22="","",'Opening Balance'!H22),0)</f>
        <v>0</v>
      </c>
      <c r="AA60" s="1359"/>
      <c r="AB60" s="1359">
        <f>IFERROR(IF(AND(P60="",V60=""),"",SUM(P60-V60)),"")</f>
        <v>2440.8499999999995</v>
      </c>
      <c r="AC60" s="1359"/>
      <c r="AD60" s="1359">
        <f>IFERROR(IF(AND(R60="",X60=""),"",SUM(R60-X60)),"")</f>
        <v>6658.43</v>
      </c>
      <c r="AE60" s="1359"/>
      <c r="AF60" s="1359">
        <f>IFERROR(IF(AND(T60="",Z60=""),"",SUM(T60-Z60)),"")</f>
        <v>16000</v>
      </c>
      <c r="AG60" s="1359"/>
    </row>
    <row r="61" spans="2:33" ht="24.95" customHeight="1">
      <c r="B61" s="624">
        <v>2</v>
      </c>
      <c r="C61" s="599" t="str">
        <f>IF('Master Data'!BH10="","",'Master Data'!BH10)</f>
        <v>May-2023</v>
      </c>
      <c r="D61" s="1359">
        <f>IFERROR(IF('Opening Balance'!G52="","",'Opening Balance'!G52),"")</f>
        <v>2440.8499999999995</v>
      </c>
      <c r="E61" s="1359"/>
      <c r="F61" s="1359">
        <f>IFERROR(IF('Opening Balance'!H52="","",'Opening Balance'!H52),"")</f>
        <v>6658.43</v>
      </c>
      <c r="G61" s="1359"/>
      <c r="H61" s="1359">
        <f>IFERROR(IF('Opening Balance'!G57="","",'Opening Balance'!G57)+IF('Opening Balance'!H57="","",'Opening Balance'!H57),"")</f>
        <v>16000</v>
      </c>
      <c r="I61" s="1359"/>
      <c r="J61" s="1359">
        <f>IFERROR(IF('Opening Balance'!G53="","",'Opening Balance'!G53),"")</f>
        <v>0</v>
      </c>
      <c r="K61" s="1359"/>
      <c r="L61" s="1359">
        <f>IFERROR(IF('Opening Balance'!H53="","",'Opening Balance'!H53),"")</f>
        <v>0</v>
      </c>
      <c r="M61" s="1359"/>
      <c r="N61" s="1359">
        <f>IFERROR(IF('Opening Balance'!G58="","",'Opening Balance'!G58)+IF('Opening Balance'!H58="","",'Opening Balance'!H58),0)</f>
        <v>0</v>
      </c>
      <c r="O61" s="1359"/>
      <c r="P61" s="1359">
        <f t="shared" ref="P61:P71" si="68">IFERROR(IF(AND(D61="",J61=""),"",SUM(D61+J61)),"")</f>
        <v>2440.8499999999995</v>
      </c>
      <c r="Q61" s="1359"/>
      <c r="R61" s="1359">
        <f t="shared" ref="R61:R71" si="69">IFERROR(IF(AND(F61="",L61=""),"",SUM(F61+L61)),"")</f>
        <v>6658.43</v>
      </c>
      <c r="S61" s="1359"/>
      <c r="T61" s="1359">
        <f t="shared" ref="T61:T71" si="70">IFERROR(IF(AND(H61="",N61=""),"",SUM(H61+N61)),"")</f>
        <v>16000</v>
      </c>
      <c r="U61" s="1359"/>
      <c r="V61" s="1359">
        <f>IFERROR(IF('Opening Balance'!G55="","",'Opening Balance'!G55),"")</f>
        <v>5003.1000000000004</v>
      </c>
      <c r="W61" s="1359"/>
      <c r="X61" s="1359">
        <f>IFERROR(IF('Opening Balance'!H55="","",'Opening Balance'!H55),"")</f>
        <v>5727.17</v>
      </c>
      <c r="Y61" s="1359"/>
      <c r="Z61" s="1359">
        <f>IFERROR(IF('Opening Balance'!G60="","",'Opening Balance'!G60)+IF('Opening Balance'!H60="","",'Opening Balance'!H60),0)</f>
        <v>0</v>
      </c>
      <c r="AA61" s="1359"/>
      <c r="AB61" s="1359">
        <f>IFERROR(IF(AND(P61="",V61=""),"",SUM(P61-V61)),"")</f>
        <v>-2562.2500000000009</v>
      </c>
      <c r="AC61" s="1359"/>
      <c r="AD61" s="1359">
        <f t="shared" ref="AD61:AD71" si="71">IFERROR(IF(AND(R61="",X61=""),"",SUM(R61-X61)),"")</f>
        <v>931.26000000000022</v>
      </c>
      <c r="AE61" s="1359"/>
      <c r="AF61" s="1359">
        <f t="shared" ref="AF61:AF71" si="72">IFERROR(IF(AND(T61="",Z61=""),"",SUM(T61-Z61)),"")</f>
        <v>16000</v>
      </c>
      <c r="AG61" s="1359"/>
    </row>
    <row r="62" spans="2:33" ht="24.95" customHeight="1">
      <c r="B62" s="624">
        <v>3</v>
      </c>
      <c r="C62" s="599" t="str">
        <f>IF('Master Data'!BH11="","",'Master Data'!BH11)</f>
        <v>June-2023</v>
      </c>
      <c r="D62" s="1359">
        <f>IFERROR(IF('Opening Balance'!G90="","",'Opening Balance'!G90),"")</f>
        <v>-2562.2500000000009</v>
      </c>
      <c r="E62" s="1359"/>
      <c r="F62" s="1359">
        <f>IFERROR(IF('Opening Balance'!H90="","",'Opening Balance'!H90),"")</f>
        <v>931.26000000000022</v>
      </c>
      <c r="G62" s="1359"/>
      <c r="H62" s="1359">
        <f>IFERROR(IF('Opening Balance'!G95="","",'Opening Balance'!G95)+IF('Opening Balance'!H95="","",'Opening Balance'!H95),"")</f>
        <v>16000</v>
      </c>
      <c r="I62" s="1359"/>
      <c r="J62" s="1359">
        <f>IFERROR(IF('Opening Balance'!G91="","",'Opening Balance'!G91),"")</f>
        <v>0</v>
      </c>
      <c r="K62" s="1359"/>
      <c r="L62" s="1359">
        <f>IFERROR(IF('Opening Balance'!H91="","",'Opening Balance'!H91),"")</f>
        <v>0</v>
      </c>
      <c r="M62" s="1359"/>
      <c r="N62" s="1359">
        <f>IFERROR(IF('Opening Balance'!G96="","",'Opening Balance'!G96)+IF('Opening Balance'!H96="","",'Opening Balance'!H96),0)</f>
        <v>0</v>
      </c>
      <c r="O62" s="1359"/>
      <c r="P62" s="1359">
        <f t="shared" si="68"/>
        <v>-2562.2500000000009</v>
      </c>
      <c r="Q62" s="1359"/>
      <c r="R62" s="1359">
        <f t="shared" si="69"/>
        <v>931.26000000000022</v>
      </c>
      <c r="S62" s="1359"/>
      <c r="T62" s="1359">
        <f t="shared" si="70"/>
        <v>16000</v>
      </c>
      <c r="U62" s="1359"/>
      <c r="V62" s="1359">
        <f>IFERROR(IF('Opening Balance'!G93="","",'Opening Balance'!G93),"")</f>
        <v>3695.1</v>
      </c>
      <c r="W62" s="1359"/>
      <c r="X62" s="1359">
        <f>IFERROR(IF('Opening Balance'!H93="","",'Opening Balance'!H93),"")</f>
        <v>4256.57</v>
      </c>
      <c r="Y62" s="1359"/>
      <c r="Z62" s="1359">
        <f>IFERROR(IF('Opening Balance'!G98="","",'Opening Balance'!G98)+IF('Opening Balance'!H98="","",'Opening Balance'!H98),0)</f>
        <v>0</v>
      </c>
      <c r="AA62" s="1359"/>
      <c r="AB62" s="1359">
        <f t="shared" ref="AB62:AB71" si="73">IFERROR(IF(AND(P62="",V62=""),"",SUM(P62-V62)),"")</f>
        <v>-6257.35</v>
      </c>
      <c r="AC62" s="1359"/>
      <c r="AD62" s="1359">
        <f t="shared" si="71"/>
        <v>-3325.3099999999995</v>
      </c>
      <c r="AE62" s="1359"/>
      <c r="AF62" s="1359">
        <f t="shared" si="72"/>
        <v>16000</v>
      </c>
      <c r="AG62" s="1359"/>
    </row>
    <row r="63" spans="2:33" ht="24.95" customHeight="1">
      <c r="B63" s="624">
        <v>4</v>
      </c>
      <c r="C63" s="599" t="str">
        <f>IF('Master Data'!BH12="","",'Master Data'!BH12)</f>
        <v>July-2023</v>
      </c>
      <c r="D63" s="1359">
        <f>IFERROR(IF('Opening Balance'!G128="","",'Opening Balance'!G128),"")</f>
        <v>-6257.35</v>
      </c>
      <c r="E63" s="1359"/>
      <c r="F63" s="1359">
        <f>IFERROR(IF('Opening Balance'!H128="","",'Opening Balance'!H128),"")</f>
        <v>-3325.3099999999995</v>
      </c>
      <c r="G63" s="1359"/>
      <c r="H63" s="1359">
        <f>IFERROR(IF('Opening Balance'!G133="","",'Opening Balance'!G133)+IF('Opening Balance'!H133="","",'Opening Balance'!H133),"")</f>
        <v>16000</v>
      </c>
      <c r="I63" s="1359"/>
      <c r="J63" s="1359">
        <f>IFERROR(IF('Opening Balance'!G129="","",'Opening Balance'!G129),"")</f>
        <v>20000</v>
      </c>
      <c r="K63" s="1359"/>
      <c r="L63" s="1359">
        <f>IFERROR(IF('Opening Balance'!H129="","",'Opening Balance'!H129),"")</f>
        <v>20000</v>
      </c>
      <c r="M63" s="1359"/>
      <c r="N63" s="1359">
        <f>IFERROR(IF('Opening Balance'!G134="","",'Opening Balance'!G134)+IF('Opening Balance'!H134="","",'Opening Balance'!H134),0)</f>
        <v>0</v>
      </c>
      <c r="O63" s="1359"/>
      <c r="P63" s="1359">
        <f>IFERROR(IF(AND(D63="",J63=""),"",SUM(D63+J63)),"")</f>
        <v>13742.65</v>
      </c>
      <c r="Q63" s="1359"/>
      <c r="R63" s="1359">
        <f t="shared" si="69"/>
        <v>16674.690000000002</v>
      </c>
      <c r="S63" s="1359"/>
      <c r="T63" s="1359">
        <f t="shared" si="70"/>
        <v>16000</v>
      </c>
      <c r="U63" s="1359"/>
      <c r="V63" s="1359">
        <f>IFERROR(IF('Opening Balance'!G131="","",'Opening Balance'!G131),"")</f>
        <v>4959.5</v>
      </c>
      <c r="W63" s="1359"/>
      <c r="X63" s="1359">
        <f>IFERROR(IF('Opening Balance'!H131="","",'Opening Balance'!H131),"")</f>
        <v>5743.51</v>
      </c>
      <c r="Y63" s="1359"/>
      <c r="Z63" s="1359">
        <f>IFERROR(IF('Opening Balance'!G136="","",'Opening Balance'!G136)+IF('Opening Balance'!H136="","",'Opening Balance'!H136),0)</f>
        <v>0</v>
      </c>
      <c r="AA63" s="1359"/>
      <c r="AB63" s="1359">
        <f t="shared" si="73"/>
        <v>8783.15</v>
      </c>
      <c r="AC63" s="1359"/>
      <c r="AD63" s="1359">
        <f t="shared" si="71"/>
        <v>10931.180000000002</v>
      </c>
      <c r="AE63" s="1359"/>
      <c r="AF63" s="1359">
        <f t="shared" si="72"/>
        <v>16000</v>
      </c>
      <c r="AG63" s="1359"/>
    </row>
    <row r="64" spans="2:33" ht="24.95" customHeight="1">
      <c r="B64" s="624">
        <v>5</v>
      </c>
      <c r="C64" s="599" t="str">
        <f>IF('Master Data'!BH13="","",'Master Data'!BH13)</f>
        <v>August-2023</v>
      </c>
      <c r="D64" s="1359">
        <f>IFERROR(IF('Opening Balance'!G166="","",'Opening Balance'!G166),"")</f>
        <v>8783.15</v>
      </c>
      <c r="E64" s="1359"/>
      <c r="F64" s="1359">
        <f>IFERROR(IF('Opening Balance'!H166="","",'Opening Balance'!H166),"")</f>
        <v>10931.180000000002</v>
      </c>
      <c r="G64" s="1359"/>
      <c r="H64" s="1359">
        <f>IFERROR(IF('Opening Balance'!G171="","",'Opening Balance'!G171)+IF('Opening Balance'!H171="","",'Opening Balance'!H171),"")</f>
        <v>16000</v>
      </c>
      <c r="I64" s="1359"/>
      <c r="J64" s="1359">
        <f>IFERROR(IF('Opening Balance'!G167="","",'Opening Balance'!G167),"")</f>
        <v>0</v>
      </c>
      <c r="K64" s="1359"/>
      <c r="L64" s="1359">
        <f>IFERROR(IF('Opening Balance'!H167="","",'Opening Balance'!H167),"")</f>
        <v>0</v>
      </c>
      <c r="M64" s="1359"/>
      <c r="N64" s="1359">
        <f>IFERROR(IF('Opening Balance'!G172="","",'Opening Balance'!G172)+IF('Opening Balance'!H172="","",'Opening Balance'!H172),0)</f>
        <v>0</v>
      </c>
      <c r="O64" s="1359"/>
      <c r="P64" s="1359">
        <f t="shared" si="68"/>
        <v>8783.15</v>
      </c>
      <c r="Q64" s="1359"/>
      <c r="R64" s="1359">
        <f t="shared" si="69"/>
        <v>10931.180000000002</v>
      </c>
      <c r="S64" s="1359"/>
      <c r="T64" s="1359">
        <f t="shared" si="70"/>
        <v>16000</v>
      </c>
      <c r="U64" s="1359"/>
      <c r="V64" s="1359">
        <f>IFERROR(IF('Opening Balance'!G169="","",'Opening Balance'!G169),"")</f>
        <v>3684.2</v>
      </c>
      <c r="W64" s="1359"/>
      <c r="X64" s="1359">
        <f>IFERROR(IF('Opening Balance'!H169="","",'Opening Balance'!H169),"")</f>
        <v>4411.7999999999993</v>
      </c>
      <c r="Y64" s="1359"/>
      <c r="Z64" s="1359">
        <f>IFERROR(IF('Opening Balance'!G174="","",'Opening Balance'!G174)+IF('Opening Balance'!H174="","",'Opening Balance'!H174),0)</f>
        <v>0</v>
      </c>
      <c r="AA64" s="1359"/>
      <c r="AB64" s="1359">
        <f t="shared" si="73"/>
        <v>5098.95</v>
      </c>
      <c r="AC64" s="1359"/>
      <c r="AD64" s="1359">
        <f t="shared" si="71"/>
        <v>6519.3800000000028</v>
      </c>
      <c r="AE64" s="1359"/>
      <c r="AF64" s="1359">
        <f t="shared" si="72"/>
        <v>16000</v>
      </c>
      <c r="AG64" s="1359"/>
    </row>
    <row r="65" spans="2:33" ht="24.95" customHeight="1">
      <c r="B65" s="624">
        <v>6</v>
      </c>
      <c r="C65" s="599" t="str">
        <f>IF('Master Data'!BH14="","",'Master Data'!BH14)</f>
        <v>September-2023</v>
      </c>
      <c r="D65" s="1359">
        <f>IFERROR(IF('Opening Balance'!G204="","",'Opening Balance'!G204),"")</f>
        <v>5098.95</v>
      </c>
      <c r="E65" s="1359"/>
      <c r="F65" s="1359">
        <f>IFERROR(IF('Opening Balance'!H204="","",'Opening Balance'!H204),"")</f>
        <v>6519.3800000000028</v>
      </c>
      <c r="G65" s="1359"/>
      <c r="H65" s="1359">
        <f>IFERROR(IF('Opening Balance'!G209="","",'Opening Balance'!G209)+IF('Opening Balance'!H209="","",'Opening Balance'!H209),"")</f>
        <v>16000</v>
      </c>
      <c r="I65" s="1359"/>
      <c r="J65" s="1359">
        <f>IFERROR(IF('Opening Balance'!G205="","",'Opening Balance'!G205),"")</f>
        <v>0</v>
      </c>
      <c r="K65" s="1359"/>
      <c r="L65" s="1359">
        <f>IFERROR(IF('Opening Balance'!H205="","",'Opening Balance'!H205),"")</f>
        <v>0</v>
      </c>
      <c r="M65" s="1359"/>
      <c r="N65" s="1359">
        <f>IFERROR(IF('Opening Balance'!G210="","",'Opening Balance'!G210)+IF('Opening Balance'!H210="","",'Opening Balance'!H210),0)</f>
        <v>0</v>
      </c>
      <c r="O65" s="1359"/>
      <c r="P65" s="1359">
        <f t="shared" si="68"/>
        <v>5098.95</v>
      </c>
      <c r="Q65" s="1359"/>
      <c r="R65" s="1359">
        <f t="shared" si="69"/>
        <v>6519.3800000000028</v>
      </c>
      <c r="S65" s="1359"/>
      <c r="T65" s="1359">
        <f t="shared" si="70"/>
        <v>16000</v>
      </c>
      <c r="U65" s="1359"/>
      <c r="V65" s="1359">
        <f>IFERROR(IF('Opening Balance'!G207="","",'Opening Balance'!G207),"")</f>
        <v>5052.1499999999996</v>
      </c>
      <c r="W65" s="1359"/>
      <c r="X65" s="1359">
        <f>IFERROR(IF('Opening Balance'!H207="","",'Opening Balance'!H207),"")</f>
        <v>5915.08</v>
      </c>
      <c r="Y65" s="1359"/>
      <c r="Z65" s="1359">
        <f>IFERROR(IF('Opening Balance'!G212="","",'Opening Balance'!G212)+IF('Opening Balance'!H212="","",'Opening Balance'!H212),0)</f>
        <v>0</v>
      </c>
      <c r="AA65" s="1359"/>
      <c r="AB65" s="1359">
        <f t="shared" si="73"/>
        <v>46.800000000000182</v>
      </c>
      <c r="AC65" s="1359"/>
      <c r="AD65" s="1359">
        <f t="shared" si="71"/>
        <v>604.30000000000291</v>
      </c>
      <c r="AE65" s="1359"/>
      <c r="AF65" s="1359">
        <f t="shared" si="72"/>
        <v>16000</v>
      </c>
      <c r="AG65" s="1359"/>
    </row>
    <row r="66" spans="2:33" ht="24.95" customHeight="1">
      <c r="B66" s="624">
        <v>7</v>
      </c>
      <c r="C66" s="599" t="str">
        <f>IF('Master Data'!BH15="","",'Master Data'!BH15)</f>
        <v>October-2023</v>
      </c>
      <c r="D66" s="1359">
        <f>IFERROR(IF('Opening Balance'!G242="","",'Opening Balance'!G242),"")</f>
        <v>46.800000000000182</v>
      </c>
      <c r="E66" s="1359"/>
      <c r="F66" s="1359">
        <f>IFERROR(IF('Opening Balance'!H242="","",'Opening Balance'!H242),"")</f>
        <v>604.30000000000291</v>
      </c>
      <c r="G66" s="1359"/>
      <c r="H66" s="1359">
        <f>IFERROR(IF('Opening Balance'!G247="","",'Opening Balance'!G247)+IF('Opening Balance'!H247="","",'Opening Balance'!H247),"")</f>
        <v>16000</v>
      </c>
      <c r="I66" s="1359"/>
      <c r="J66" s="1359">
        <f>IFERROR(IF('Opening Balance'!G243="","",'Opening Balance'!G243),"")</f>
        <v>0</v>
      </c>
      <c r="K66" s="1359"/>
      <c r="L66" s="1359">
        <f>IFERROR(IF('Opening Balance'!H243="","",'Opening Balance'!H243),"")</f>
        <v>0</v>
      </c>
      <c r="M66" s="1359"/>
      <c r="N66" s="1359">
        <f>IFERROR(IF('Opening Balance'!G248="","",'Opening Balance'!G248)+IF('Opening Balance'!H248="","",'Opening Balance'!H248),0)</f>
        <v>0</v>
      </c>
      <c r="O66" s="1359"/>
      <c r="P66" s="1359">
        <f t="shared" si="68"/>
        <v>46.800000000000182</v>
      </c>
      <c r="Q66" s="1359"/>
      <c r="R66" s="1359">
        <f t="shared" si="69"/>
        <v>604.30000000000291</v>
      </c>
      <c r="S66" s="1359"/>
      <c r="T66" s="1359">
        <f t="shared" si="70"/>
        <v>16000</v>
      </c>
      <c r="U66" s="1359"/>
      <c r="V66" s="1359">
        <f>IFERROR(IF('Opening Balance'!G245="","",'Opening Balance'!G245),"")</f>
        <v>2436.15</v>
      </c>
      <c r="W66" s="1359"/>
      <c r="X66" s="1359">
        <f>IFERROR(IF('Opening Balance'!H245="","",'Opening Balance'!H245),"")</f>
        <v>3014.73</v>
      </c>
      <c r="Y66" s="1359"/>
      <c r="Z66" s="1359">
        <f>IFERROR(IF('Opening Balance'!G250="","",'Opening Balance'!G250)+IF('Opening Balance'!H250="","",'Opening Balance'!H250),0)</f>
        <v>0</v>
      </c>
      <c r="AA66" s="1359"/>
      <c r="AB66" s="1359">
        <f t="shared" si="73"/>
        <v>-2389.35</v>
      </c>
      <c r="AC66" s="1359"/>
      <c r="AD66" s="1359">
        <f t="shared" si="71"/>
        <v>-2410.4299999999971</v>
      </c>
      <c r="AE66" s="1359"/>
      <c r="AF66" s="1359">
        <f t="shared" si="72"/>
        <v>16000</v>
      </c>
      <c r="AG66" s="1359"/>
    </row>
    <row r="67" spans="2:33" ht="24.95" customHeight="1">
      <c r="B67" s="624">
        <v>8</v>
      </c>
      <c r="C67" s="599" t="str">
        <f>IF('Master Data'!BH16="","",'Master Data'!BH16)</f>
        <v>November-2023</v>
      </c>
      <c r="D67" s="1359">
        <f>IFERROR(IF('Opening Balance'!G280="","",'Opening Balance'!G280),"")</f>
        <v>-2389.35</v>
      </c>
      <c r="E67" s="1359"/>
      <c r="F67" s="1359">
        <f>IFERROR(IF('Opening Balance'!H280="","",'Opening Balance'!H280),"")</f>
        <v>-2410.4299999999971</v>
      </c>
      <c r="G67" s="1359"/>
      <c r="H67" s="1359">
        <f>IFERROR(IF('Opening Balance'!G285="","",'Opening Balance'!G285)+IF('Opening Balance'!H285="","",'Opening Balance'!H285),"")</f>
        <v>16000</v>
      </c>
      <c r="I67" s="1359"/>
      <c r="J67" s="1359">
        <f>IFERROR(IF('Opening Balance'!G281="","",'Opening Balance'!G281),"")</f>
        <v>20000</v>
      </c>
      <c r="K67" s="1359"/>
      <c r="L67" s="1359">
        <f>IFERROR(IF('Opening Balance'!H281="","",'Opening Balance'!H281),"")</f>
        <v>20000</v>
      </c>
      <c r="M67" s="1359"/>
      <c r="N67" s="1359">
        <f>IFERROR(IF('Opening Balance'!G286="","",'Opening Balance'!G286)+IF('Opening Balance'!H286="","",'Opening Balance'!H286),0)</f>
        <v>0</v>
      </c>
      <c r="O67" s="1359"/>
      <c r="P67" s="1359">
        <f t="shared" si="68"/>
        <v>17610.650000000001</v>
      </c>
      <c r="Q67" s="1359"/>
      <c r="R67" s="1359">
        <f t="shared" si="69"/>
        <v>17589.570000000003</v>
      </c>
      <c r="S67" s="1359"/>
      <c r="T67" s="1359">
        <f t="shared" si="70"/>
        <v>16000</v>
      </c>
      <c r="U67" s="1359"/>
      <c r="V67" s="1359">
        <f>IFERROR(IF('Opening Balance'!G283="","",'Opening Balance'!G283),"")</f>
        <v>5101.2</v>
      </c>
      <c r="W67" s="1359"/>
      <c r="X67" s="1359">
        <f>IFERROR(IF('Opening Balance'!H283="","",'Opening Balance'!H283),"")</f>
        <v>6184.6900000000005</v>
      </c>
      <c r="Y67" s="1359"/>
      <c r="Z67" s="1359">
        <f>IFERROR(IF('Opening Balance'!G288="","",'Opening Balance'!G288)+IF('Opening Balance'!H288="","",'Opening Balance'!H288),0)</f>
        <v>0</v>
      </c>
      <c r="AA67" s="1359"/>
      <c r="AB67" s="1359">
        <f t="shared" si="73"/>
        <v>12509.45</v>
      </c>
      <c r="AC67" s="1359"/>
      <c r="AD67" s="1359">
        <f t="shared" si="71"/>
        <v>11404.880000000003</v>
      </c>
      <c r="AE67" s="1359"/>
      <c r="AF67" s="1359">
        <f t="shared" si="72"/>
        <v>16000</v>
      </c>
      <c r="AG67" s="1359"/>
    </row>
    <row r="68" spans="2:33" ht="24.95" customHeight="1">
      <c r="B68" s="624">
        <v>9</v>
      </c>
      <c r="C68" s="599" t="str">
        <f>IF('Master Data'!BH17="","",'Master Data'!BH17)</f>
        <v>December-2023</v>
      </c>
      <c r="D68" s="1359">
        <f>IFERROR(IF('Opening Balance'!G318="","",'Opening Balance'!G318),"")</f>
        <v>12509.45</v>
      </c>
      <c r="E68" s="1359"/>
      <c r="F68" s="1359">
        <f>IFERROR(IF('Opening Balance'!H318="","",'Opening Balance'!H318),"")</f>
        <v>11404.880000000003</v>
      </c>
      <c r="G68" s="1359"/>
      <c r="H68" s="1359">
        <f>IFERROR(IF('Opening Balance'!G323="","",'Opening Balance'!G323)+IF('Opening Balance'!H323="","",'Opening Balance'!H323),"")</f>
        <v>16000</v>
      </c>
      <c r="I68" s="1359"/>
      <c r="J68" s="1359">
        <f>IFERROR(IF('Opening Balance'!G319="","",'Opening Balance'!G319),"")</f>
        <v>0</v>
      </c>
      <c r="K68" s="1359"/>
      <c r="L68" s="1359">
        <f>IFERROR(IF('Opening Balance'!H319="","",'Opening Balance'!H319),"")</f>
        <v>0</v>
      </c>
      <c r="M68" s="1359"/>
      <c r="N68" s="1359">
        <f>IFERROR(IF('Opening Balance'!G324="","",'Opening Balance'!G324)+IF('Opening Balance'!H324="","",'Opening Balance'!H324),0)</f>
        <v>0</v>
      </c>
      <c r="O68" s="1359"/>
      <c r="P68" s="1359">
        <f t="shared" si="68"/>
        <v>12509.45</v>
      </c>
      <c r="Q68" s="1359"/>
      <c r="R68" s="1359">
        <f t="shared" si="69"/>
        <v>11404.880000000003</v>
      </c>
      <c r="S68" s="1359"/>
      <c r="T68" s="1359">
        <f t="shared" si="70"/>
        <v>16000</v>
      </c>
      <c r="U68" s="1359"/>
      <c r="V68" s="1359">
        <f>IFERROR(IF('Opening Balance'!G321="","",'Opening Balance'!G321),"")</f>
        <v>4926.7999999999993</v>
      </c>
      <c r="W68" s="1359"/>
      <c r="X68" s="1359">
        <f>IFERROR(IF('Opening Balance'!H321="","",'Opening Balance'!H321),"")</f>
        <v>5882.4</v>
      </c>
      <c r="Y68" s="1359"/>
      <c r="Z68" s="1359">
        <f>IFERROR(IF('Opening Balance'!G326="","",'Opening Balance'!G326)+IF('Opening Balance'!H326="","",'Opening Balance'!H326),0)</f>
        <v>0</v>
      </c>
      <c r="AA68" s="1359"/>
      <c r="AB68" s="1359">
        <f t="shared" si="73"/>
        <v>7582.6500000000015</v>
      </c>
      <c r="AC68" s="1359"/>
      <c r="AD68" s="1359">
        <f t="shared" si="71"/>
        <v>5522.4800000000032</v>
      </c>
      <c r="AE68" s="1359"/>
      <c r="AF68" s="1359">
        <f t="shared" si="72"/>
        <v>16000</v>
      </c>
      <c r="AG68" s="1359"/>
    </row>
    <row r="69" spans="2:33" ht="24.95" customHeight="1">
      <c r="B69" s="624">
        <v>10</v>
      </c>
      <c r="C69" s="599" t="str">
        <f>IF('Master Data'!BH18="","",'Master Data'!BH18)</f>
        <v>January-2024</v>
      </c>
      <c r="D69" s="1359">
        <f>IFERROR(IF('Opening Balance'!G356="","",'Opening Balance'!G356),"")</f>
        <v>7582.6500000000015</v>
      </c>
      <c r="E69" s="1359"/>
      <c r="F69" s="1359">
        <f>IFERROR(IF('Opening Balance'!H356="","",'Opening Balance'!H356),"")</f>
        <v>5522.4800000000032</v>
      </c>
      <c r="G69" s="1359"/>
      <c r="H69" s="1359">
        <f>IFERROR(IF('Opening Balance'!G361="","",'Opening Balance'!G361)+IF('Opening Balance'!H361="","",'Opening Balance'!H361),"")</f>
        <v>16000</v>
      </c>
      <c r="I69" s="1359"/>
      <c r="J69" s="1359">
        <f>IFERROR(IF('Opening Balance'!G357="","",'Opening Balance'!G357),"")</f>
        <v>0</v>
      </c>
      <c r="K69" s="1359"/>
      <c r="L69" s="1359">
        <f>IFERROR(IF('Opening Balance'!H357="","",'Opening Balance'!H357),"")</f>
        <v>0</v>
      </c>
      <c r="M69" s="1359"/>
      <c r="N69" s="1359">
        <f>IFERROR(IF('Opening Balance'!G362="","",'Opening Balance'!G362)+IF('Opening Balance'!H362="","",'Opening Balance'!H362),0)</f>
        <v>0</v>
      </c>
      <c r="O69" s="1359"/>
      <c r="P69" s="1359">
        <f t="shared" si="68"/>
        <v>7582.6500000000015</v>
      </c>
      <c r="Q69" s="1359"/>
      <c r="R69" s="1359">
        <f t="shared" si="69"/>
        <v>5522.4800000000032</v>
      </c>
      <c r="S69" s="1359"/>
      <c r="T69" s="1359">
        <f t="shared" si="70"/>
        <v>16000</v>
      </c>
      <c r="U69" s="1359"/>
      <c r="V69" s="1359">
        <f>IFERROR(IF('Opening Balance'!G359="","",'Opening Balance'!G359),"")</f>
        <v>5079.3999999999996</v>
      </c>
      <c r="W69" s="1359"/>
      <c r="X69" s="1359">
        <f>IFERROR(IF('Opening Balance'!H359="","",'Opening Balance'!H359),"")</f>
        <v>5800.6999999999989</v>
      </c>
      <c r="Y69" s="1359"/>
      <c r="Z69" s="1359">
        <f>IFERROR(IF('Opening Balance'!G364="","",'Opening Balance'!G364)+IF('Opening Balance'!H364="","",'Opening Balance'!H364),0)</f>
        <v>0</v>
      </c>
      <c r="AA69" s="1359"/>
      <c r="AB69" s="1359">
        <f t="shared" si="73"/>
        <v>2503.2500000000018</v>
      </c>
      <c r="AC69" s="1359"/>
      <c r="AD69" s="1359">
        <f t="shared" si="71"/>
        <v>-278.21999999999571</v>
      </c>
      <c r="AE69" s="1359"/>
      <c r="AF69" s="1359">
        <f t="shared" si="72"/>
        <v>16000</v>
      </c>
      <c r="AG69" s="1359"/>
    </row>
    <row r="70" spans="2:33" ht="24.95" customHeight="1">
      <c r="B70" s="624">
        <v>11</v>
      </c>
      <c r="C70" s="599" t="str">
        <f>IF('Master Data'!BH19="","",'Master Data'!BH19)</f>
        <v>February-2024</v>
      </c>
      <c r="D70" s="1359">
        <f>IFERROR(IF('Opening Balance'!G394="","",'Opening Balance'!G394),"")</f>
        <v>2503.2500000000018</v>
      </c>
      <c r="E70" s="1359"/>
      <c r="F70" s="1359">
        <f>IFERROR(IF('Opening Balance'!H394="","",'Opening Balance'!H394),"")</f>
        <v>-278.21999999999571</v>
      </c>
      <c r="G70" s="1359"/>
      <c r="H70" s="1359">
        <f>IFERROR(IF('Opening Balance'!G399="","",'Opening Balance'!G399)+IF('Opening Balance'!H399="","",'Opening Balance'!H399),"")</f>
        <v>16000</v>
      </c>
      <c r="I70" s="1359"/>
      <c r="J70" s="1359">
        <f>IFERROR(IF('Opening Balance'!G395="","",'Opening Balance'!G395),"")</f>
        <v>0</v>
      </c>
      <c r="K70" s="1359"/>
      <c r="L70" s="1359">
        <f>IFERROR(IF('Opening Balance'!H395="","",'Opening Balance'!H395),"")</f>
        <v>0</v>
      </c>
      <c r="M70" s="1359"/>
      <c r="N70" s="1359">
        <f>IFERROR(IF('Opening Balance'!G400="","",'Opening Balance'!G400)+IF('Opening Balance'!H400="","",'Opening Balance'!H400),0)</f>
        <v>0</v>
      </c>
      <c r="O70" s="1359"/>
      <c r="P70" s="1359">
        <f t="shared" si="68"/>
        <v>2503.2500000000018</v>
      </c>
      <c r="Q70" s="1359"/>
      <c r="R70" s="1359">
        <f t="shared" si="69"/>
        <v>-278.21999999999571</v>
      </c>
      <c r="S70" s="1359"/>
      <c r="T70" s="1359">
        <f t="shared" si="70"/>
        <v>16000</v>
      </c>
      <c r="U70" s="1359"/>
      <c r="V70" s="1359">
        <f>IFERROR(IF('Opening Balance'!G397="","",'Opening Balance'!G397),"")</f>
        <v>3934.8999999999996</v>
      </c>
      <c r="W70" s="1359"/>
      <c r="X70" s="1359">
        <f>IFERROR(IF('Opening Balance'!H397="","",'Opening Balance'!H397),"")</f>
        <v>4591.54</v>
      </c>
      <c r="Y70" s="1359"/>
      <c r="Z70" s="1359">
        <f>IFERROR(IF('Opening Balance'!G402="","",'Opening Balance'!G402)+IF('Opening Balance'!H402="","",'Opening Balance'!H402),0)</f>
        <v>0</v>
      </c>
      <c r="AA70" s="1359"/>
      <c r="AB70" s="1359">
        <f t="shared" si="73"/>
        <v>-1431.6499999999978</v>
      </c>
      <c r="AC70" s="1359"/>
      <c r="AD70" s="1359">
        <f t="shared" si="71"/>
        <v>-4869.7599999999957</v>
      </c>
      <c r="AE70" s="1359"/>
      <c r="AF70" s="1359">
        <f t="shared" si="72"/>
        <v>16000</v>
      </c>
      <c r="AG70" s="1359"/>
    </row>
    <row r="71" spans="2:33" ht="24.95" customHeight="1">
      <c r="B71" s="624">
        <v>12</v>
      </c>
      <c r="C71" s="599" t="str">
        <f>IF('Master Data'!BH20="","",'Master Data'!BH20)</f>
        <v>March-2024</v>
      </c>
      <c r="D71" s="1359">
        <f>IFERROR(IF('Opening Balance'!G432="","",'Opening Balance'!G432),"")</f>
        <v>-1431.6499999999978</v>
      </c>
      <c r="E71" s="1359"/>
      <c r="F71" s="1359">
        <f>IFERROR(IF('Opening Balance'!H432="","",'Opening Balance'!H432),"")</f>
        <v>-4869.7599999999957</v>
      </c>
      <c r="G71" s="1359"/>
      <c r="H71" s="1359">
        <f>IFERROR(IF('Opening Balance'!G437="","",'Opening Balance'!G437)+IF('Opening Balance'!H437="","",'Opening Balance'!H437),"")</f>
        <v>16000</v>
      </c>
      <c r="I71" s="1359"/>
      <c r="J71" s="1359">
        <f>IFERROR(IF('Opening Balance'!G433="","",'Opening Balance'!G433),"")</f>
        <v>0</v>
      </c>
      <c r="K71" s="1359"/>
      <c r="L71" s="1359">
        <f>IFERROR(IF('Opening Balance'!H433="","",'Opening Balance'!H433),"")</f>
        <v>0</v>
      </c>
      <c r="M71" s="1359"/>
      <c r="N71" s="1377">
        <f>IFERROR(IF('Opening Balance'!G438="","",'Opening Balance'!G438)+IF('Opening Balance'!H438="","",'Opening Balance'!H438),0)</f>
        <v>0</v>
      </c>
      <c r="O71" s="1377"/>
      <c r="P71" s="1359">
        <f t="shared" si="68"/>
        <v>-1431.6499999999978</v>
      </c>
      <c r="Q71" s="1359"/>
      <c r="R71" s="1359">
        <f t="shared" si="69"/>
        <v>-4869.7599999999957</v>
      </c>
      <c r="S71" s="1359"/>
      <c r="T71" s="1377">
        <f t="shared" si="70"/>
        <v>16000</v>
      </c>
      <c r="U71" s="1377"/>
      <c r="V71" s="1359">
        <f>IFERROR(IF('Opening Balance'!G435="","",'Opening Balance'!G435),"")</f>
        <v>5030.3500000000004</v>
      </c>
      <c r="W71" s="1359"/>
      <c r="X71" s="1359">
        <f>IFERROR(IF('Opening Balance'!H435="","",'Opening Balance'!H435),"")</f>
        <v>5768.02</v>
      </c>
      <c r="Y71" s="1359"/>
      <c r="Z71" s="1359">
        <f>IFERROR(IF('Opening Balance'!G440="","",'Opening Balance'!G440)+IF('Opening Balance'!H440="","",'Opening Balance'!H440),0)</f>
        <v>0</v>
      </c>
      <c r="AA71" s="1359"/>
      <c r="AB71" s="1359">
        <f t="shared" si="73"/>
        <v>-6461.9999999999982</v>
      </c>
      <c r="AC71" s="1359"/>
      <c r="AD71" s="1359">
        <f t="shared" si="71"/>
        <v>-10637.779999999995</v>
      </c>
      <c r="AE71" s="1359"/>
      <c r="AF71" s="1359">
        <f t="shared" si="72"/>
        <v>16000</v>
      </c>
      <c r="AG71" s="1359"/>
    </row>
    <row r="72" spans="2:33" ht="61.5" customHeight="1">
      <c r="B72" s="1318" t="s">
        <v>608</v>
      </c>
      <c r="C72" s="1319"/>
      <c r="D72" s="1373">
        <f>IF(AB71="","",AB71)</f>
        <v>-6461.9999999999982</v>
      </c>
      <c r="E72" s="1374"/>
      <c r="F72" s="1373">
        <f>IF(AD71="","",AD71)</f>
        <v>-10637.779999999995</v>
      </c>
      <c r="G72" s="1374"/>
      <c r="H72" s="1373">
        <f>IF(AF71="","",AF71)</f>
        <v>16000</v>
      </c>
      <c r="I72" s="1374"/>
      <c r="J72" s="1375">
        <f>SUM(J60:K71)</f>
        <v>40000</v>
      </c>
      <c r="K72" s="1376"/>
      <c r="L72" s="1375">
        <f>SUM(L60:M71)</f>
        <v>40000</v>
      </c>
      <c r="M72" s="1376"/>
      <c r="N72" s="1375">
        <f t="shared" ref="N72:Z72" si="74">SUM(N60:O71)</f>
        <v>12000</v>
      </c>
      <c r="O72" s="1376"/>
      <c r="P72" s="1375"/>
      <c r="Q72" s="1376"/>
      <c r="R72" s="1375"/>
      <c r="S72" s="1376"/>
      <c r="T72" s="1375"/>
      <c r="U72" s="1376"/>
      <c r="V72" s="1375">
        <f t="shared" si="74"/>
        <v>56461.999999999993</v>
      </c>
      <c r="W72" s="1376"/>
      <c r="X72" s="1375">
        <f t="shared" si="74"/>
        <v>65637.78</v>
      </c>
      <c r="Y72" s="1376"/>
      <c r="Z72" s="1375">
        <f t="shared" si="74"/>
        <v>0</v>
      </c>
      <c r="AA72" s="1376"/>
      <c r="AB72" s="1375"/>
      <c r="AC72" s="1376"/>
      <c r="AD72" s="1375"/>
      <c r="AE72" s="1376"/>
      <c r="AF72" s="1375"/>
      <c r="AG72" s="1376"/>
    </row>
    <row r="75" spans="2:33" ht="21" customHeight="1">
      <c r="H75" s="1316" t="str">
        <f>CONCATENATE("( ",'Master Data'!D9," )")</f>
        <v>( Sampat Raj )</v>
      </c>
      <c r="I75" s="1316"/>
      <c r="J75" s="1316"/>
      <c r="K75" s="1316"/>
      <c r="L75" s="1316"/>
      <c r="M75" s="1316"/>
      <c r="Y75" s="1316" t="str">
        <f>CONCATENATE("( ",'Master Data'!D7," )")</f>
        <v>( Usha Paliya )</v>
      </c>
      <c r="Z75" s="1316"/>
      <c r="AA75" s="1316"/>
      <c r="AB75" s="1316"/>
      <c r="AC75" s="1316"/>
      <c r="AD75" s="1316"/>
    </row>
    <row r="76" spans="2:33" ht="21" customHeight="1">
      <c r="H76" s="1317" t="s">
        <v>609</v>
      </c>
      <c r="I76" s="1317"/>
      <c r="J76" s="1317"/>
      <c r="K76" s="1317"/>
      <c r="L76" s="1317"/>
      <c r="M76" s="1317"/>
      <c r="Y76" s="1317" t="s">
        <v>610</v>
      </c>
      <c r="Z76" s="1317"/>
      <c r="AA76" s="1317"/>
      <c r="AB76" s="1317"/>
      <c r="AC76" s="1317"/>
      <c r="AD76" s="1317"/>
    </row>
  </sheetData>
  <sheetProtection password="EFD1" sheet="1" objects="1" scenarios="1" formatColumns="0" formatRows="0"/>
  <mergeCells count="301">
    <mergeCell ref="AF3:AM3"/>
    <mergeCell ref="H75:M75"/>
    <mergeCell ref="H76:M76"/>
    <mergeCell ref="Y75:AD75"/>
    <mergeCell ref="Y76:AD76"/>
    <mergeCell ref="G54:Z54"/>
    <mergeCell ref="I55:Y55"/>
    <mergeCell ref="D54:F54"/>
    <mergeCell ref="AF72:AG72"/>
    <mergeCell ref="F52:AB52"/>
    <mergeCell ref="F53:AB53"/>
    <mergeCell ref="V72:W72"/>
    <mergeCell ref="X72:Y72"/>
    <mergeCell ref="Z72:AA72"/>
    <mergeCell ref="AB72:AC72"/>
    <mergeCell ref="AD72:AE72"/>
    <mergeCell ref="L72:M72"/>
    <mergeCell ref="N72:O72"/>
    <mergeCell ref="P72:Q72"/>
    <mergeCell ref="R72:S72"/>
    <mergeCell ref="T72:U72"/>
    <mergeCell ref="AF71:AG71"/>
    <mergeCell ref="X70:Y70"/>
    <mergeCell ref="Z70:AA70"/>
    <mergeCell ref="L71:M71"/>
    <mergeCell ref="AB70:AC70"/>
    <mergeCell ref="X71:Y71"/>
    <mergeCell ref="Z71:AA71"/>
    <mergeCell ref="AB71:AC71"/>
    <mergeCell ref="AD71:AE71"/>
    <mergeCell ref="N71:O71"/>
    <mergeCell ref="P71:Q71"/>
    <mergeCell ref="R71:S71"/>
    <mergeCell ref="T71:U71"/>
    <mergeCell ref="V71:W71"/>
    <mergeCell ref="AD70:AE70"/>
    <mergeCell ref="B72:C72"/>
    <mergeCell ref="D72:E72"/>
    <mergeCell ref="F72:G72"/>
    <mergeCell ref="H72:I72"/>
    <mergeCell ref="J72:K72"/>
    <mergeCell ref="D71:E71"/>
    <mergeCell ref="F71:G71"/>
    <mergeCell ref="H71:I71"/>
    <mergeCell ref="J71:K71"/>
    <mergeCell ref="D68:E68"/>
    <mergeCell ref="F68:G68"/>
    <mergeCell ref="H68:I68"/>
    <mergeCell ref="J68:K68"/>
    <mergeCell ref="AF70:AG70"/>
    <mergeCell ref="N70:O70"/>
    <mergeCell ref="P70:Q70"/>
    <mergeCell ref="R70:S70"/>
    <mergeCell ref="T70:U70"/>
    <mergeCell ref="V70:W70"/>
    <mergeCell ref="D70:E70"/>
    <mergeCell ref="F70:G70"/>
    <mergeCell ref="H70:I70"/>
    <mergeCell ref="J70:K70"/>
    <mergeCell ref="L70:M70"/>
    <mergeCell ref="D69:E69"/>
    <mergeCell ref="F69:G69"/>
    <mergeCell ref="H69:I69"/>
    <mergeCell ref="J69:K69"/>
    <mergeCell ref="L69:M69"/>
    <mergeCell ref="D67:E67"/>
    <mergeCell ref="F67:G67"/>
    <mergeCell ref="H67:I67"/>
    <mergeCell ref="AF69:AG69"/>
    <mergeCell ref="N69:O69"/>
    <mergeCell ref="P69:Q69"/>
    <mergeCell ref="R69:S69"/>
    <mergeCell ref="T69:U69"/>
    <mergeCell ref="V69:W69"/>
    <mergeCell ref="V68:W68"/>
    <mergeCell ref="X68:Y68"/>
    <mergeCell ref="Z68:AA68"/>
    <mergeCell ref="AB68:AC68"/>
    <mergeCell ref="AD68:AE68"/>
    <mergeCell ref="AF68:AG68"/>
    <mergeCell ref="V67:W67"/>
    <mergeCell ref="X67:Y67"/>
    <mergeCell ref="Z67:AA67"/>
    <mergeCell ref="AB67:AC67"/>
    <mergeCell ref="X69:Y69"/>
    <mergeCell ref="Z69:AA69"/>
    <mergeCell ref="AB69:AC69"/>
    <mergeCell ref="AD69:AE69"/>
    <mergeCell ref="J67:K67"/>
    <mergeCell ref="L67:M67"/>
    <mergeCell ref="N67:O67"/>
    <mergeCell ref="P67:Q67"/>
    <mergeCell ref="R67:S67"/>
    <mergeCell ref="T67:U67"/>
    <mergeCell ref="L68:M68"/>
    <mergeCell ref="N68:O68"/>
    <mergeCell ref="P68:Q68"/>
    <mergeCell ref="R68:S68"/>
    <mergeCell ref="T68:U68"/>
    <mergeCell ref="AD67:AE67"/>
    <mergeCell ref="AB65:AC65"/>
    <mergeCell ref="AD65:AE65"/>
    <mergeCell ref="AF65:AG65"/>
    <mergeCell ref="V66:W66"/>
    <mergeCell ref="X66:Y66"/>
    <mergeCell ref="Z66:AA66"/>
    <mergeCell ref="AB66:AC66"/>
    <mergeCell ref="AD66:AE66"/>
    <mergeCell ref="AF66:AG66"/>
    <mergeCell ref="AF67:AG67"/>
    <mergeCell ref="D66:E66"/>
    <mergeCell ref="F66:G66"/>
    <mergeCell ref="H66:I66"/>
    <mergeCell ref="J66:K66"/>
    <mergeCell ref="L66:M66"/>
    <mergeCell ref="N66:O66"/>
    <mergeCell ref="P66:Q66"/>
    <mergeCell ref="R66:S66"/>
    <mergeCell ref="T66:U66"/>
    <mergeCell ref="Z64:AA64"/>
    <mergeCell ref="AB64:AC64"/>
    <mergeCell ref="AD64:AE64"/>
    <mergeCell ref="AF64:AG64"/>
    <mergeCell ref="D65:E65"/>
    <mergeCell ref="F65:G65"/>
    <mergeCell ref="H65:I65"/>
    <mergeCell ref="J65:K65"/>
    <mergeCell ref="L65:M65"/>
    <mergeCell ref="N65:O65"/>
    <mergeCell ref="P65:Q65"/>
    <mergeCell ref="R65:S65"/>
    <mergeCell ref="T65:U65"/>
    <mergeCell ref="V65:W65"/>
    <mergeCell ref="X65:Y65"/>
    <mergeCell ref="Z65:AA65"/>
    <mergeCell ref="P64:Q64"/>
    <mergeCell ref="R64:S64"/>
    <mergeCell ref="T64:U64"/>
    <mergeCell ref="V64:W64"/>
    <mergeCell ref="X64:Y64"/>
    <mergeCell ref="D64:E64"/>
    <mergeCell ref="F64:G64"/>
    <mergeCell ref="H64:I64"/>
    <mergeCell ref="Z62:AA62"/>
    <mergeCell ref="AB62:AC62"/>
    <mergeCell ref="AD62:AE62"/>
    <mergeCell ref="AF62:AG62"/>
    <mergeCell ref="F63:G63"/>
    <mergeCell ref="H63:I63"/>
    <mergeCell ref="L63:M63"/>
    <mergeCell ref="N63:O63"/>
    <mergeCell ref="R63:S63"/>
    <mergeCell ref="T63:U63"/>
    <mergeCell ref="V63:W63"/>
    <mergeCell ref="X63:Y63"/>
    <mergeCell ref="Z63:AA63"/>
    <mergeCell ref="AB63:AC63"/>
    <mergeCell ref="AD63:AE63"/>
    <mergeCell ref="AF63:AG63"/>
    <mergeCell ref="P62:Q62"/>
    <mergeCell ref="R62:S62"/>
    <mergeCell ref="T62:U62"/>
    <mergeCell ref="V62:W62"/>
    <mergeCell ref="X62:Y62"/>
    <mergeCell ref="X61:Y61"/>
    <mergeCell ref="Z61:AA61"/>
    <mergeCell ref="AB61:AC61"/>
    <mergeCell ref="AD61:AE61"/>
    <mergeCell ref="AF61:AG61"/>
    <mergeCell ref="N61:O61"/>
    <mergeCell ref="P61:Q61"/>
    <mergeCell ref="R61:S61"/>
    <mergeCell ref="T61:U61"/>
    <mergeCell ref="V61:W61"/>
    <mergeCell ref="D61:E61"/>
    <mergeCell ref="F61:G61"/>
    <mergeCell ref="H61:I61"/>
    <mergeCell ref="J61:K61"/>
    <mergeCell ref="L61:M61"/>
    <mergeCell ref="V60:W60"/>
    <mergeCell ref="X60:Y60"/>
    <mergeCell ref="Z60:AA60"/>
    <mergeCell ref="AB57:AG57"/>
    <mergeCell ref="AB58:AE58"/>
    <mergeCell ref="AF58:AG59"/>
    <mergeCell ref="AB59:AC59"/>
    <mergeCell ref="AD59:AE59"/>
    <mergeCell ref="AB60:AC60"/>
    <mergeCell ref="AD60:AE60"/>
    <mergeCell ref="AF60:AG60"/>
    <mergeCell ref="V57:AA57"/>
    <mergeCell ref="V58:Y58"/>
    <mergeCell ref="Z58:AA59"/>
    <mergeCell ref="V59:W59"/>
    <mergeCell ref="X59:Y59"/>
    <mergeCell ref="J60:K60"/>
    <mergeCell ref="L60:M60"/>
    <mergeCell ref="N60:O60"/>
    <mergeCell ref="P57:U57"/>
    <mergeCell ref="P58:S58"/>
    <mergeCell ref="T58:U59"/>
    <mergeCell ref="P59:Q59"/>
    <mergeCell ref="R59:S59"/>
    <mergeCell ref="P60:Q60"/>
    <mergeCell ref="R60:S60"/>
    <mergeCell ref="T60:U60"/>
    <mergeCell ref="J57:O57"/>
    <mergeCell ref="J58:M58"/>
    <mergeCell ref="N58:O59"/>
    <mergeCell ref="J59:K59"/>
    <mergeCell ref="L59:M59"/>
    <mergeCell ref="D60:E60"/>
    <mergeCell ref="F60:G60"/>
    <mergeCell ref="H58:I59"/>
    <mergeCell ref="D57:I57"/>
    <mergeCell ref="H60:I60"/>
    <mergeCell ref="B57:B59"/>
    <mergeCell ref="C57:C59"/>
    <mergeCell ref="D58:G58"/>
    <mergeCell ref="D59:E59"/>
    <mergeCell ref="F59:G59"/>
    <mergeCell ref="D63:E63"/>
    <mergeCell ref="J63:K63"/>
    <mergeCell ref="P63:Q63"/>
    <mergeCell ref="D62:E62"/>
    <mergeCell ref="F62:G62"/>
    <mergeCell ref="H62:I62"/>
    <mergeCell ref="J62:K62"/>
    <mergeCell ref="L62:M62"/>
    <mergeCell ref="N62:O62"/>
    <mergeCell ref="J64:K64"/>
    <mergeCell ref="L64:M64"/>
    <mergeCell ref="N64:O64"/>
    <mergeCell ref="AA3:AE3"/>
    <mergeCell ref="AH6:AJ7"/>
    <mergeCell ref="AK6:AM7"/>
    <mergeCell ref="H6:K6"/>
    <mergeCell ref="H7:I7"/>
    <mergeCell ref="J7:K7"/>
    <mergeCell ref="L7:M7"/>
    <mergeCell ref="N7:O7"/>
    <mergeCell ref="P7:Q7"/>
    <mergeCell ref="R7:S7"/>
    <mergeCell ref="T6:W6"/>
    <mergeCell ref="T7:U7"/>
    <mergeCell ref="V7:W7"/>
    <mergeCell ref="X6:AA6"/>
    <mergeCell ref="X7:Y7"/>
    <mergeCell ref="I24:N24"/>
    <mergeCell ref="I23:N23"/>
    <mergeCell ref="AC23:AH23"/>
    <mergeCell ref="AC24:AH24"/>
    <mergeCell ref="V32:W32"/>
    <mergeCell ref="X32:Y32"/>
    <mergeCell ref="B6:B8"/>
    <mergeCell ref="D6:G6"/>
    <mergeCell ref="D7:E7"/>
    <mergeCell ref="F7:G7"/>
    <mergeCell ref="Z7:AA7"/>
    <mergeCell ref="AB6:AE6"/>
    <mergeCell ref="AB7:AC7"/>
    <mergeCell ref="AD7:AE7"/>
    <mergeCell ref="AF6:AG7"/>
    <mergeCell ref="C6:C8"/>
    <mergeCell ref="L6:O6"/>
    <mergeCell ref="P6:S6"/>
    <mergeCell ref="I1:AE1"/>
    <mergeCell ref="I2:AE2"/>
    <mergeCell ref="L4:AB4"/>
    <mergeCell ref="E3:X3"/>
    <mergeCell ref="B21:C21"/>
    <mergeCell ref="C3:D3"/>
    <mergeCell ref="B31:B33"/>
    <mergeCell ref="C31:C33"/>
    <mergeCell ref="D31:G31"/>
    <mergeCell ref="H31:K31"/>
    <mergeCell ref="L31:O31"/>
    <mergeCell ref="P31:S31"/>
    <mergeCell ref="D32:E32"/>
    <mergeCell ref="F32:G32"/>
    <mergeCell ref="H32:I32"/>
    <mergeCell ref="J32:K32"/>
    <mergeCell ref="L32:M32"/>
    <mergeCell ref="N32:O32"/>
    <mergeCell ref="P32:Q32"/>
    <mergeCell ref="R32:S32"/>
    <mergeCell ref="AB31:AD32"/>
    <mergeCell ref="T31:W31"/>
    <mergeCell ref="X31:AA31"/>
    <mergeCell ref="T32:U32"/>
    <mergeCell ref="Z32:AA32"/>
    <mergeCell ref="D26:Z26"/>
    <mergeCell ref="D27:Z27"/>
    <mergeCell ref="C28:D28"/>
    <mergeCell ref="E28:X28"/>
    <mergeCell ref="G29:W29"/>
    <mergeCell ref="H49:M49"/>
    <mergeCell ref="H50:M50"/>
    <mergeCell ref="W49:AB49"/>
    <mergeCell ref="W50:AB50"/>
    <mergeCell ref="B46:C46"/>
  </mergeCells>
  <pageMargins left="0.45" right="0.45" top="0.5" bottom="0.5" header="0.3" footer="0.3"/>
  <pageSetup paperSize="9" scale="57" orientation="landscape"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2:I40"/>
  <sheetViews>
    <sheetView view="pageBreakPreview" zoomScaleSheetLayoutView="100" workbookViewId="0">
      <selection activeCell="H16" sqref="H16"/>
    </sheetView>
  </sheetViews>
  <sheetFormatPr defaultRowHeight="15"/>
  <cols>
    <col min="1" max="1" width="4.5" style="16" customWidth="1"/>
    <col min="2" max="2" width="7.625" style="16" customWidth="1"/>
    <col min="3" max="3" width="17.375" style="16" customWidth="1"/>
    <col min="4" max="4" width="8.875" style="16" customWidth="1"/>
    <col min="5" max="5" width="7.875" style="16" customWidth="1"/>
    <col min="6" max="9" width="14.625" style="16" customWidth="1"/>
    <col min="10" max="10" width="9.625" style="16" customWidth="1"/>
    <col min="11" max="16384" width="9" style="16"/>
  </cols>
  <sheetData>
    <row r="2" spans="2:9" ht="24" customHeight="1">
      <c r="B2" s="1398" t="s">
        <v>317</v>
      </c>
      <c r="C2" s="1398"/>
      <c r="D2" s="1398"/>
      <c r="E2" s="1398"/>
      <c r="F2" s="1398"/>
      <c r="G2" s="1398"/>
      <c r="H2" s="1398"/>
      <c r="I2" s="1398"/>
    </row>
    <row r="3" spans="2:9" ht="23.25" customHeight="1">
      <c r="B3" s="1398" t="str">
        <f>CONCATENATE("सीबीईओ कार्यालय का नाम  :-  ",'Master Data'!D6)</f>
        <v>सीबीईओ कार्यालय का नाम  :-  CBEO Raipur</v>
      </c>
      <c r="C3" s="1398"/>
      <c r="D3" s="1398"/>
      <c r="E3" s="1398"/>
      <c r="F3" s="1398"/>
      <c r="G3" s="1398"/>
      <c r="H3" s="1398"/>
      <c r="I3" s="1398"/>
    </row>
    <row r="4" spans="2:9" ht="25.5" customHeight="1">
      <c r="B4" s="1399" t="str">
        <f>CONCATENATE("School Name"," :-  ",'Master Data'!D5)</f>
        <v>School Name :-  Mahtma Gandhi Government School (English Medium) Bar, Pali</v>
      </c>
      <c r="C4" s="1399"/>
      <c r="D4" s="1399"/>
      <c r="E4" s="1399"/>
      <c r="F4" s="1399"/>
      <c r="G4" s="1399"/>
      <c r="H4" s="1399"/>
      <c r="I4" s="1399"/>
    </row>
    <row r="5" spans="2:9" ht="6.75" customHeight="1">
      <c r="B5" s="674"/>
      <c r="C5" s="674"/>
      <c r="D5" s="674"/>
      <c r="E5" s="674"/>
      <c r="F5" s="674"/>
      <c r="G5" s="674"/>
      <c r="H5" s="674"/>
      <c r="I5" s="674"/>
    </row>
    <row r="6" spans="2:9" ht="23.25" customHeight="1">
      <c r="B6" s="1400" t="str">
        <f>CONCATENATE("उपयोगिता प्रमाण - पत्र :-  ",'Master Data'!G7," -",'Master Data'!I7)</f>
        <v>उपयोगिता प्रमाण - पत्र :-  2023 -2024</v>
      </c>
      <c r="C6" s="1400"/>
      <c r="D6" s="1400"/>
      <c r="E6" s="1400"/>
      <c r="F6" s="1400"/>
      <c r="G6" s="1400"/>
      <c r="H6" s="1400"/>
      <c r="I6" s="1400"/>
    </row>
    <row r="7" spans="2:9" ht="9" customHeight="1"/>
    <row r="8" spans="2:9" s="47" customFormat="1" ht="21" customHeight="1">
      <c r="B8" s="1387" t="s">
        <v>101</v>
      </c>
      <c r="C8" s="1388" t="s">
        <v>647</v>
      </c>
      <c r="D8" s="675" t="s">
        <v>648</v>
      </c>
      <c r="E8" s="676">
        <f>'Master Data'!G7</f>
        <v>2023</v>
      </c>
      <c r="F8" s="1390" t="str">
        <f>CONCATENATE("वित्तीय वर्ष   ",'Master Data'!G7," -",'Master Data'!I7,"  में प्राप्त राशि")</f>
        <v>वित्तीय वर्ष   2023 -2024  में प्राप्त राशि</v>
      </c>
      <c r="G8" s="1391" t="s">
        <v>650</v>
      </c>
      <c r="H8" s="1391" t="str">
        <f>CONCATENATE("वित्तीय वर्ष   ",'Master Data'!G7," -",'Master Data'!I7,"  में व्यय राशि")</f>
        <v>वित्तीय वर्ष   2023 -2024  में व्यय राशि</v>
      </c>
      <c r="I8" s="1391" t="str">
        <f>CONCATENATE("शेष राशि 31 मार्च,   ",'Master Data'!I7)</f>
        <v>शेष राशि 31 मार्च,   2024</v>
      </c>
    </row>
    <row r="9" spans="2:9" s="47" customFormat="1" ht="21" customHeight="1">
      <c r="B9" s="1387"/>
      <c r="C9" s="1388"/>
      <c r="D9" s="1392" t="s">
        <v>649</v>
      </c>
      <c r="E9" s="1393"/>
      <c r="F9" s="1390"/>
      <c r="G9" s="1391"/>
      <c r="H9" s="1391"/>
      <c r="I9" s="1391"/>
    </row>
    <row r="10" spans="2:9" ht="21" customHeight="1">
      <c r="B10" s="677">
        <v>1</v>
      </c>
      <c r="C10" s="678" t="s">
        <v>651</v>
      </c>
      <c r="D10" s="1396">
        <f>'Opening Balance'!G14+'Opening Balance'!H14</f>
        <v>25000</v>
      </c>
      <c r="E10" s="1397"/>
      <c r="F10" s="658">
        <f>'MDM Yearly Report'!J72+'MDM Yearly Report'!L72</f>
        <v>80000</v>
      </c>
      <c r="G10" s="658">
        <f>SUM(D10,F10)</f>
        <v>105000</v>
      </c>
      <c r="H10" s="658">
        <f>'MDM Yearly Report'!V72+'MDM Yearly Report'!X72</f>
        <v>122099.78</v>
      </c>
      <c r="I10" s="658">
        <f>SUM(G10-H10)</f>
        <v>-17099.78</v>
      </c>
    </row>
    <row r="11" spans="2:9" ht="21" customHeight="1">
      <c r="B11" s="677">
        <v>2</v>
      </c>
      <c r="C11" s="678" t="s">
        <v>652</v>
      </c>
      <c r="D11" s="1381">
        <f>'MDM Yearly Report'!H60</f>
        <v>4000</v>
      </c>
      <c r="E11" s="1381"/>
      <c r="F11" s="679">
        <f>'MDM Yearly Report'!N60</f>
        <v>12000</v>
      </c>
      <c r="G11" s="658">
        <f>SUM(D11,F11)</f>
        <v>16000</v>
      </c>
      <c r="H11" s="658">
        <f>'MDM Yearly Report'!Z72</f>
        <v>0</v>
      </c>
      <c r="I11" s="658">
        <f t="shared" ref="I11:I18" si="0">SUM(G11-H11)</f>
        <v>16000</v>
      </c>
    </row>
    <row r="12" spans="2:9" ht="21" customHeight="1">
      <c r="B12" s="677">
        <v>3</v>
      </c>
      <c r="C12" s="678" t="s">
        <v>389</v>
      </c>
      <c r="D12" s="1394"/>
      <c r="E12" s="1394"/>
      <c r="F12" s="672"/>
      <c r="G12" s="658">
        <f t="shared" ref="G12:G18" si="1">SUM(D12,F12)</f>
        <v>0</v>
      </c>
      <c r="H12" s="673"/>
      <c r="I12" s="658">
        <f t="shared" si="0"/>
        <v>0</v>
      </c>
    </row>
    <row r="13" spans="2:9" ht="21" customHeight="1">
      <c r="B13" s="677">
        <v>4</v>
      </c>
      <c r="C13" s="678" t="s">
        <v>653</v>
      </c>
      <c r="D13" s="1394"/>
      <c r="E13" s="1394"/>
      <c r="F13" s="672"/>
      <c r="G13" s="658">
        <f t="shared" si="1"/>
        <v>0</v>
      </c>
      <c r="H13" s="673"/>
      <c r="I13" s="658">
        <f t="shared" si="0"/>
        <v>0</v>
      </c>
    </row>
    <row r="14" spans="2:9" ht="21" customHeight="1">
      <c r="B14" s="677">
        <v>5</v>
      </c>
      <c r="C14" s="678" t="s">
        <v>654</v>
      </c>
      <c r="D14" s="1394"/>
      <c r="E14" s="1394"/>
      <c r="F14" s="672"/>
      <c r="G14" s="658">
        <f t="shared" si="1"/>
        <v>0</v>
      </c>
      <c r="H14" s="673"/>
      <c r="I14" s="658">
        <f t="shared" si="0"/>
        <v>0</v>
      </c>
    </row>
    <row r="15" spans="2:9" ht="21" customHeight="1">
      <c r="B15" s="677">
        <v>6</v>
      </c>
      <c r="C15" s="678" t="s">
        <v>655</v>
      </c>
      <c r="D15" s="1394"/>
      <c r="E15" s="1394"/>
      <c r="F15" s="672"/>
      <c r="G15" s="658">
        <f t="shared" si="1"/>
        <v>0</v>
      </c>
      <c r="H15" s="673"/>
      <c r="I15" s="658">
        <f t="shared" si="0"/>
        <v>0</v>
      </c>
    </row>
    <row r="16" spans="2:9" ht="21" customHeight="1">
      <c r="B16" s="677">
        <v>7</v>
      </c>
      <c r="C16" s="678" t="s">
        <v>656</v>
      </c>
      <c r="D16" s="1394"/>
      <c r="E16" s="1394"/>
      <c r="F16" s="672"/>
      <c r="G16" s="658">
        <f t="shared" si="1"/>
        <v>0</v>
      </c>
      <c r="H16" s="673"/>
      <c r="I16" s="658">
        <f t="shared" si="0"/>
        <v>0</v>
      </c>
    </row>
    <row r="17" spans="2:9" ht="21" customHeight="1">
      <c r="B17" s="677">
        <v>8</v>
      </c>
      <c r="C17" s="678" t="s">
        <v>657</v>
      </c>
      <c r="D17" s="1394"/>
      <c r="E17" s="1394"/>
      <c r="F17" s="672"/>
      <c r="G17" s="658">
        <f t="shared" si="1"/>
        <v>0</v>
      </c>
      <c r="H17" s="673"/>
      <c r="I17" s="658">
        <f t="shared" si="0"/>
        <v>0</v>
      </c>
    </row>
    <row r="18" spans="2:9" ht="21" customHeight="1">
      <c r="B18" s="677">
        <v>9</v>
      </c>
      <c r="C18" s="678" t="s">
        <v>658</v>
      </c>
      <c r="D18" s="1394"/>
      <c r="E18" s="1394"/>
      <c r="F18" s="672"/>
      <c r="G18" s="658">
        <f t="shared" si="1"/>
        <v>0</v>
      </c>
      <c r="H18" s="673"/>
      <c r="I18" s="658">
        <f t="shared" si="0"/>
        <v>0</v>
      </c>
    </row>
    <row r="19" spans="2:9" ht="21" customHeight="1">
      <c r="B19" s="1387" t="s">
        <v>417</v>
      </c>
      <c r="C19" s="1387"/>
      <c r="D19" s="1395">
        <f>SUM(D10:E18)</f>
        <v>29000</v>
      </c>
      <c r="E19" s="1395"/>
      <c r="F19" s="680">
        <f>SUM(F10:F18)</f>
        <v>92000</v>
      </c>
      <c r="G19" s="680">
        <f t="shared" ref="G19:I19" si="2">SUM(G10:G18)</f>
        <v>121000</v>
      </c>
      <c r="H19" s="680">
        <f t="shared" si="2"/>
        <v>122099.78</v>
      </c>
      <c r="I19" s="680">
        <f t="shared" si="2"/>
        <v>-1099.7799999999988</v>
      </c>
    </row>
    <row r="20" spans="2:9" ht="8.25" customHeight="1"/>
    <row r="21" spans="2:9" ht="21" customHeight="1">
      <c r="B21" s="1389" t="s">
        <v>661</v>
      </c>
      <c r="C21" s="1389"/>
      <c r="D21" s="1389"/>
      <c r="E21" s="1389"/>
      <c r="F21" s="1389"/>
      <c r="G21" s="1389"/>
      <c r="H21" s="1389"/>
      <c r="I21" s="1389"/>
    </row>
    <row r="22" spans="2:9" ht="9" customHeight="1"/>
    <row r="23" spans="2:9" ht="21" customHeight="1">
      <c r="B23" s="1387" t="s">
        <v>101</v>
      </c>
      <c r="C23" s="1388" t="s">
        <v>659</v>
      </c>
      <c r="D23" s="675" t="s">
        <v>648</v>
      </c>
      <c r="E23" s="681">
        <f>'Master Data'!G7</f>
        <v>2023</v>
      </c>
      <c r="F23" s="1390" t="str">
        <f>CONCATENATE("वित्तीय वर्ष   ",'Master Data'!G7," -",'Master Data'!I7,"  में प्राप्त खाद्यान्न")</f>
        <v>वित्तीय वर्ष   2023 -2024  में प्राप्त खाद्यान्न</v>
      </c>
      <c r="G23" s="1391" t="s">
        <v>650</v>
      </c>
      <c r="H23" s="1391" t="str">
        <f>CONCATENATE("वित्तीय वर्ष   ",'Master Data'!G7," -",'Master Data'!I7,"  में व्यय")</f>
        <v>वित्तीय वर्ष   2023 -2024  में व्यय</v>
      </c>
      <c r="I23" s="1391" t="str">
        <f>CONCATENATE("शेष राशि 31 मार्च,   ",'Master Data'!I7)</f>
        <v>शेष राशि 31 मार्च,   2024</v>
      </c>
    </row>
    <row r="24" spans="2:9" ht="21" customHeight="1">
      <c r="B24" s="1387"/>
      <c r="C24" s="1388"/>
      <c r="D24" s="1392" t="s">
        <v>649</v>
      </c>
      <c r="E24" s="1393"/>
      <c r="F24" s="1390"/>
      <c r="G24" s="1391"/>
      <c r="H24" s="1391"/>
      <c r="I24" s="1391"/>
    </row>
    <row r="25" spans="2:9" ht="23.1" customHeight="1">
      <c r="B25" s="677">
        <v>1</v>
      </c>
      <c r="C25" s="678" t="s">
        <v>660</v>
      </c>
      <c r="D25" s="1385">
        <f>'MDM Yearly Report'!D9+'MDM Yearly Report'!F9</f>
        <v>550</v>
      </c>
      <c r="E25" s="1385"/>
      <c r="F25" s="682">
        <f>'MDM Yearly Report'!H21+'MDM Yearly Report'!J21+'MDM Yearly Report'!L21+'MDM Yearly Report'!N21+'MDM Yearly Report'!P21+'MDM Yearly Report'!R21</f>
        <v>1000</v>
      </c>
      <c r="G25" s="682">
        <f>SUM(D25,F25)</f>
        <v>1550</v>
      </c>
      <c r="H25" s="682">
        <f>'MDM Yearly Report'!X21+'MDM Yearly Report'!Z21</f>
        <v>1447.7999999999997</v>
      </c>
      <c r="I25" s="682">
        <f>SUM(G25-H25)</f>
        <v>102.20000000000027</v>
      </c>
    </row>
    <row r="26" spans="2:9" ht="23.1" customHeight="1">
      <c r="B26" s="677">
        <v>2</v>
      </c>
      <c r="C26" s="678" t="s">
        <v>118</v>
      </c>
      <c r="D26" s="1385">
        <f>'MDM Yearly Report'!E9+'MDM Yearly Report'!G9</f>
        <v>350</v>
      </c>
      <c r="E26" s="1385"/>
      <c r="F26" s="682">
        <f>'MDM Yearly Report'!I21+'MDM Yearly Report'!K21+'MDM Yearly Report'!M21+'MDM Yearly Report'!O21+'MDM Yearly Report'!Q21+'MDM Yearly Report'!S21</f>
        <v>750</v>
      </c>
      <c r="G26" s="682">
        <f>SUM(D26,F26)</f>
        <v>1100</v>
      </c>
      <c r="H26" s="682">
        <f>'MDM Yearly Report'!Y21+'MDM Yearly Report'!AA21</f>
        <v>793.3</v>
      </c>
      <c r="I26" s="682">
        <f>SUM(G26-H26)</f>
        <v>306.70000000000005</v>
      </c>
    </row>
    <row r="27" spans="2:9" ht="23.1" customHeight="1">
      <c r="B27" s="677">
        <v>3</v>
      </c>
      <c r="C27" s="678" t="s">
        <v>650</v>
      </c>
      <c r="D27" s="1386">
        <f>SUM(D25:E26)</f>
        <v>900</v>
      </c>
      <c r="E27" s="1386"/>
      <c r="F27" s="683">
        <f>SUM(F25:F26)</f>
        <v>1750</v>
      </c>
      <c r="G27" s="683">
        <f t="shared" ref="G27:I27" si="3">SUM(G25:G26)</f>
        <v>2650</v>
      </c>
      <c r="H27" s="683">
        <f t="shared" si="3"/>
        <v>2241.0999999999995</v>
      </c>
      <c r="I27" s="683">
        <f t="shared" si="3"/>
        <v>408.90000000000032</v>
      </c>
    </row>
    <row r="28" spans="2:9" ht="8.25" customHeight="1"/>
    <row r="29" spans="2:9" ht="21" customHeight="1">
      <c r="B29" s="1389" t="s">
        <v>662</v>
      </c>
      <c r="C29" s="1389"/>
      <c r="D29" s="1389"/>
      <c r="E29" s="1389"/>
      <c r="F29" s="1389"/>
      <c r="G29" s="1389"/>
      <c r="H29" s="1389"/>
      <c r="I29" s="1389"/>
    </row>
    <row r="30" spans="2:9" ht="9" customHeight="1"/>
    <row r="31" spans="2:9" ht="21" customHeight="1">
      <c r="B31" s="1387" t="s">
        <v>101</v>
      </c>
      <c r="C31" s="1388" t="s">
        <v>308</v>
      </c>
      <c r="D31" s="675" t="s">
        <v>648</v>
      </c>
      <c r="E31" s="681">
        <f>'Master Data'!G7</f>
        <v>2023</v>
      </c>
      <c r="F31" s="1390" t="str">
        <f>CONCATENATE("वित्तीय वर्ष   ",'Master Data'!G7," -",'Master Data'!I7,"  में प्राप्त दुग्ध पाउडर")</f>
        <v>वित्तीय वर्ष   2023 -2024  में प्राप्त दुग्ध पाउडर</v>
      </c>
      <c r="G31" s="1391" t="s">
        <v>650</v>
      </c>
      <c r="H31" s="1391" t="str">
        <f>CONCATENATE("वित्तीय वर्ष   ",'Master Data'!G7," -",'Master Data'!I7,"  में व्यय")</f>
        <v>वित्तीय वर्ष   2023 -2024  में व्यय</v>
      </c>
      <c r="I31" s="1391" t="str">
        <f>CONCATENATE("शेष राशि 31 मार्च,   ",'Master Data'!I7)</f>
        <v>शेष राशि 31 मार्च,   2024</v>
      </c>
    </row>
    <row r="32" spans="2:9" ht="21" customHeight="1">
      <c r="B32" s="1387"/>
      <c r="C32" s="1388"/>
      <c r="D32" s="1392" t="s">
        <v>649</v>
      </c>
      <c r="E32" s="1393"/>
      <c r="F32" s="1390"/>
      <c r="G32" s="1391"/>
      <c r="H32" s="1391"/>
      <c r="I32" s="1391"/>
    </row>
    <row r="33" spans="2:9" ht="27.75" customHeight="1">
      <c r="B33" s="677">
        <v>1</v>
      </c>
      <c r="C33" s="684" t="s">
        <v>663</v>
      </c>
      <c r="D33" s="1380">
        <f>'MDM Yearly Report'!D34+'MDM Yearly Report'!F34</f>
        <v>250</v>
      </c>
      <c r="E33" s="1381"/>
      <c r="F33" s="679">
        <f>'MDM Yearly Report'!H46+'MDM Yearly Report'!J46+'MDM Yearly Report'!L46+'MDM Yearly Report'!N46</f>
        <v>200</v>
      </c>
      <c r="G33" s="686">
        <f>SUM(D33:F33)</f>
        <v>450</v>
      </c>
      <c r="H33" s="679">
        <f>'MDM Yearly Report'!T46+'MDM Yearly Report'!V46</f>
        <v>252.92500000000001</v>
      </c>
      <c r="I33" s="685">
        <f>SUM(G33-H33)</f>
        <v>197.07499999999999</v>
      </c>
    </row>
    <row r="34" spans="2:9" ht="8.25" customHeight="1"/>
    <row r="35" spans="2:9" ht="21" customHeight="1">
      <c r="C35" s="1382" t="s">
        <v>664</v>
      </c>
      <c r="D35" s="1382"/>
      <c r="E35" s="1382"/>
      <c r="F35" s="1382"/>
      <c r="G35" s="1382"/>
      <c r="H35" s="1382"/>
      <c r="I35" s="1382"/>
    </row>
    <row r="36" spans="2:9" ht="21" customHeight="1">
      <c r="C36" s="1382"/>
      <c r="D36" s="1382"/>
      <c r="E36" s="1382"/>
      <c r="F36" s="1382"/>
      <c r="G36" s="1382"/>
      <c r="H36" s="1382"/>
      <c r="I36" s="1382"/>
    </row>
    <row r="37" spans="2:9" ht="24.75" customHeight="1"/>
    <row r="38" spans="2:9" ht="17.100000000000001" customHeight="1">
      <c r="C38" s="1383" t="str">
        <f>CONCATENATE("( ",'Master Data'!D9," )")</f>
        <v>( Sampat Raj )</v>
      </c>
      <c r="D38" s="1383"/>
      <c r="E38" s="1383"/>
      <c r="G38" s="1383" t="str">
        <f>CONCATENATE("( ",'Master Data'!D7," )")</f>
        <v>( Usha Paliya )</v>
      </c>
      <c r="H38" s="1383"/>
      <c r="I38" s="1383"/>
    </row>
    <row r="39" spans="2:9" ht="17.100000000000001" customHeight="1">
      <c r="C39" s="1384" t="str">
        <f>CONCATENATE("मोबाइल न. :   ", 'Master Data'!D10)</f>
        <v>मोबाइल न. :   9602692896</v>
      </c>
      <c r="D39" s="1384"/>
      <c r="E39" s="1384"/>
      <c r="G39" s="1384" t="str">
        <f>CONCATENATE("मोबाइल न. :   ", 'Master Data'!D8)</f>
        <v>मोबाइल न. :   9928765219</v>
      </c>
      <c r="H39" s="1384"/>
      <c r="I39" s="1384"/>
    </row>
    <row r="40" spans="2:9" ht="17.100000000000001" customHeight="1">
      <c r="C40" s="1384" t="s">
        <v>520</v>
      </c>
      <c r="D40" s="1384"/>
      <c r="E40" s="1384"/>
      <c r="G40" s="1384" t="s">
        <v>610</v>
      </c>
      <c r="H40" s="1384"/>
      <c r="I40" s="1384"/>
    </row>
  </sheetData>
  <sheetProtection password="EFD1" sheet="1" objects="1" scenarios="1" formatColumns="0" formatRows="0"/>
  <mergeCells count="49">
    <mergeCell ref="B2:I2"/>
    <mergeCell ref="B3:I3"/>
    <mergeCell ref="B4:I4"/>
    <mergeCell ref="B6:I6"/>
    <mergeCell ref="C8:C9"/>
    <mergeCell ref="B8:B9"/>
    <mergeCell ref="F8:F9"/>
    <mergeCell ref="G8:G9"/>
    <mergeCell ref="H8:H9"/>
    <mergeCell ref="D10:E10"/>
    <mergeCell ref="D11:E11"/>
    <mergeCell ref="D12:E12"/>
    <mergeCell ref="D13:E13"/>
    <mergeCell ref="I8:I9"/>
    <mergeCell ref="D9:E9"/>
    <mergeCell ref="F23:F24"/>
    <mergeCell ref="G23:G24"/>
    <mergeCell ref="H23:H24"/>
    <mergeCell ref="B19:C19"/>
    <mergeCell ref="D14:E14"/>
    <mergeCell ref="D15:E15"/>
    <mergeCell ref="D16:E16"/>
    <mergeCell ref="D17:E17"/>
    <mergeCell ref="D18:E18"/>
    <mergeCell ref="D19:E19"/>
    <mergeCell ref="B21:I21"/>
    <mergeCell ref="I23:I24"/>
    <mergeCell ref="D24:E24"/>
    <mergeCell ref="B29:I29"/>
    <mergeCell ref="B31:B32"/>
    <mergeCell ref="C31:C32"/>
    <mergeCell ref="F31:F32"/>
    <mergeCell ref="G31:G32"/>
    <mergeCell ref="H31:H32"/>
    <mergeCell ref="I31:I32"/>
    <mergeCell ref="D32:E32"/>
    <mergeCell ref="D25:E25"/>
    <mergeCell ref="D26:E26"/>
    <mergeCell ref="D27:E27"/>
    <mergeCell ref="B23:B24"/>
    <mergeCell ref="C23:C24"/>
    <mergeCell ref="D33:E33"/>
    <mergeCell ref="C35:I36"/>
    <mergeCell ref="C38:E38"/>
    <mergeCell ref="C39:E39"/>
    <mergeCell ref="C40:E40"/>
    <mergeCell ref="G38:I38"/>
    <mergeCell ref="G39:I39"/>
    <mergeCell ref="G40:I40"/>
  </mergeCells>
  <pageMargins left="0.7" right="0.45" top="0.25" bottom="0.25"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Q45"/>
  <sheetViews>
    <sheetView showGridLines="0" view="pageBreakPreview" topLeftCell="A7" zoomScaleSheetLayoutView="100" workbookViewId="0">
      <selection activeCell="K28" sqref="K28"/>
    </sheetView>
  </sheetViews>
  <sheetFormatPr defaultColWidth="8.875" defaultRowHeight="15"/>
  <cols>
    <col min="1" max="1" width="4.625" style="18" customWidth="1"/>
    <col min="2" max="2" width="9.5" style="18" customWidth="1"/>
    <col min="3" max="3" width="9.75" style="18" customWidth="1"/>
    <col min="4" max="4" width="11.75" style="18" customWidth="1"/>
    <col min="5" max="5" width="10.75" style="18" customWidth="1"/>
    <col min="6" max="6" width="10.875" style="18" customWidth="1"/>
    <col min="7" max="8" width="9.25" style="18" customWidth="1"/>
    <col min="9" max="9" width="12.625" style="18" customWidth="1"/>
    <col min="10" max="16384" width="8.875" style="18"/>
  </cols>
  <sheetData>
    <row r="1" spans="1:17" ht="22.5" customHeight="1">
      <c r="A1" s="1474" t="str">
        <f>CONCATENATE("School Name :-","  ",'Master Data'!D5)</f>
        <v>School Name :-  Mahtma Gandhi Government School (English Medium) Bar, Pali</v>
      </c>
      <c r="B1" s="1474"/>
      <c r="C1" s="1474"/>
      <c r="D1" s="1474"/>
      <c r="E1" s="1474"/>
      <c r="F1" s="1474"/>
      <c r="G1" s="1474"/>
      <c r="H1" s="1474"/>
      <c r="I1" s="1474"/>
    </row>
    <row r="2" spans="1:17" ht="20.25" customHeight="1">
      <c r="A2" s="155"/>
      <c r="B2" s="155"/>
      <c r="C2" s="155"/>
      <c r="D2" s="1478" t="s">
        <v>316</v>
      </c>
      <c r="E2" s="1478"/>
      <c r="F2" s="1478"/>
      <c r="G2" s="1478"/>
      <c r="H2" s="1478"/>
      <c r="I2" s="155"/>
    </row>
    <row r="3" spans="1:17" ht="8.25" customHeight="1">
      <c r="A3" s="155"/>
      <c r="B3" s="155"/>
      <c r="C3" s="155"/>
      <c r="D3" s="155"/>
      <c r="E3" s="155"/>
      <c r="F3" s="155"/>
      <c r="G3" s="155"/>
      <c r="H3" s="155"/>
      <c r="I3" s="155"/>
    </row>
    <row r="4" spans="1:17" ht="20.25" customHeight="1" thickBot="1">
      <c r="A4" s="1479" t="s">
        <v>317</v>
      </c>
      <c r="B4" s="1479"/>
      <c r="C4" s="1479"/>
      <c r="D4" s="1479"/>
      <c r="E4" s="1479"/>
      <c r="F4" s="1479"/>
      <c r="G4" s="1479"/>
      <c r="H4" s="1479"/>
      <c r="I4" s="1479"/>
    </row>
    <row r="5" spans="1:17" ht="18.75" customHeight="1">
      <c r="A5" s="1480" t="s">
        <v>318</v>
      </c>
      <c r="B5" s="1481"/>
      <c r="C5" s="1481"/>
      <c r="D5" s="1481"/>
      <c r="E5" s="1481"/>
      <c r="F5" s="1481"/>
      <c r="G5" s="1481"/>
      <c r="H5" s="1481"/>
      <c r="I5" s="1482"/>
    </row>
    <row r="6" spans="1:17" ht="15.75">
      <c r="A6" s="1483" t="s">
        <v>349</v>
      </c>
      <c r="B6" s="1484"/>
      <c r="C6" s="1485" t="str">
        <f>'Master Data'!K7</f>
        <v>July-2023</v>
      </c>
      <c r="D6" s="1485"/>
      <c r="E6" s="1485"/>
      <c r="F6" s="1485"/>
      <c r="G6" s="1485"/>
      <c r="H6" s="1485"/>
      <c r="I6" s="1486"/>
    </row>
    <row r="7" spans="1:17" ht="25.5" customHeight="1">
      <c r="A7" s="670" t="s">
        <v>101</v>
      </c>
      <c r="B7" s="1458" t="s">
        <v>319</v>
      </c>
      <c r="C7" s="1459"/>
      <c r="D7" s="1459"/>
      <c r="E7" s="1459"/>
      <c r="F7" s="1459"/>
      <c r="G7" s="1459"/>
      <c r="H7" s="1459"/>
      <c r="I7" s="1460"/>
    </row>
    <row r="8" spans="1:17" ht="18.75">
      <c r="A8" s="665">
        <v>1</v>
      </c>
      <c r="B8" s="1184" t="s">
        <v>320</v>
      </c>
      <c r="C8" s="1184"/>
      <c r="D8" s="1476">
        <f>'PS Balance Sheet'!R37</f>
        <v>910</v>
      </c>
      <c r="E8" s="1476"/>
      <c r="F8" s="1476"/>
      <c r="G8" s="1476"/>
      <c r="H8" s="1476"/>
      <c r="I8" s="1477"/>
    </row>
    <row r="9" spans="1:17" ht="18.75">
      <c r="A9" s="665">
        <v>2</v>
      </c>
      <c r="B9" s="1184" t="s">
        <v>321</v>
      </c>
      <c r="C9" s="1184"/>
      <c r="D9" s="1476">
        <f>'UPS Balance Sheet'!R37</f>
        <v>703</v>
      </c>
      <c r="E9" s="1476"/>
      <c r="F9" s="1476"/>
      <c r="G9" s="1476"/>
      <c r="H9" s="1476"/>
      <c r="I9" s="1477"/>
    </row>
    <row r="10" spans="1:17" ht="18.75" customHeight="1">
      <c r="A10" s="1446" t="s">
        <v>333</v>
      </c>
      <c r="B10" s="1411"/>
      <c r="C10" s="1411"/>
      <c r="D10" s="1411"/>
      <c r="E10" s="1411"/>
      <c r="F10" s="1475"/>
      <c r="G10" s="1475"/>
      <c r="H10" s="1411"/>
      <c r="I10" s="1447"/>
    </row>
    <row r="11" spans="1:17" ht="26.25">
      <c r="A11" s="670" t="s">
        <v>101</v>
      </c>
      <c r="B11" s="1405" t="s">
        <v>336</v>
      </c>
      <c r="C11" s="1405"/>
      <c r="D11" s="1463" t="s">
        <v>335</v>
      </c>
      <c r="E11" s="1464"/>
      <c r="F11" s="1405" t="s">
        <v>337</v>
      </c>
      <c r="G11" s="1405"/>
      <c r="H11" s="1407" t="s">
        <v>241</v>
      </c>
      <c r="I11" s="1408"/>
    </row>
    <row r="12" spans="1:17" ht="15.75">
      <c r="A12" s="665">
        <v>1</v>
      </c>
      <c r="B12" s="1184" t="s">
        <v>320</v>
      </c>
      <c r="C12" s="1184"/>
      <c r="D12" s="1380">
        <f>'MDM Dak'!B48</f>
        <v>-6257.35</v>
      </c>
      <c r="E12" s="1409"/>
      <c r="F12" s="1406">
        <f>'MDM Dak'!C48</f>
        <v>20000</v>
      </c>
      <c r="G12" s="1406"/>
      <c r="H12" s="1409">
        <f>SUM(D12,F12)</f>
        <v>13742.65</v>
      </c>
      <c r="I12" s="1410"/>
    </row>
    <row r="13" spans="1:17" ht="15.75">
      <c r="A13" s="665">
        <v>2</v>
      </c>
      <c r="B13" s="1184" t="s">
        <v>321</v>
      </c>
      <c r="C13" s="1184"/>
      <c r="D13" s="1380">
        <f>'MDM Dak'!G48</f>
        <v>-3325.3099999999995</v>
      </c>
      <c r="E13" s="1409"/>
      <c r="F13" s="1406">
        <f>'MDM Dak'!H48</f>
        <v>20000</v>
      </c>
      <c r="G13" s="1406"/>
      <c r="H13" s="1409">
        <f>SUM(D13,F13)</f>
        <v>16674.690000000002</v>
      </c>
      <c r="I13" s="1410"/>
    </row>
    <row r="14" spans="1:17" ht="21" customHeight="1">
      <c r="A14" s="1401" t="s">
        <v>338</v>
      </c>
      <c r="B14" s="1402"/>
      <c r="C14" s="1402"/>
      <c r="D14" s="1402"/>
      <c r="E14" s="1402"/>
      <c r="F14" s="1402"/>
      <c r="G14" s="1402"/>
      <c r="H14" s="1403">
        <f>SUM(H12:I13)</f>
        <v>30417.340000000004</v>
      </c>
      <c r="I14" s="1403"/>
    </row>
    <row r="15" spans="1:17" ht="19.5" customHeight="1" thickBot="1">
      <c r="A15" s="1412" t="s">
        <v>334</v>
      </c>
      <c r="B15" s="1413"/>
      <c r="C15" s="1413"/>
      <c r="D15" s="1413"/>
      <c r="E15" s="1413"/>
      <c r="F15" s="1413"/>
      <c r="G15" s="1413"/>
      <c r="H15" s="1413"/>
      <c r="I15" s="1414"/>
    </row>
    <row r="16" spans="1:17" ht="30.75" customHeight="1">
      <c r="A16" s="669" t="s">
        <v>101</v>
      </c>
      <c r="B16" s="1487" t="s">
        <v>348</v>
      </c>
      <c r="C16" s="1488"/>
      <c r="D16" s="641" t="s">
        <v>328</v>
      </c>
      <c r="E16" s="641" t="s">
        <v>321</v>
      </c>
      <c r="F16" s="641" t="s">
        <v>329</v>
      </c>
      <c r="G16" s="660" t="s">
        <v>643</v>
      </c>
      <c r="H16" s="660" t="s">
        <v>326</v>
      </c>
      <c r="I16" s="662" t="s">
        <v>327</v>
      </c>
      <c r="O16" s="1424" t="s">
        <v>646</v>
      </c>
      <c r="P16" s="1425"/>
      <c r="Q16" s="1426"/>
    </row>
    <row r="17" spans="1:17" ht="15.75">
      <c r="A17" s="241">
        <v>1</v>
      </c>
      <c r="B17" s="1465" t="s">
        <v>313</v>
      </c>
      <c r="C17" s="1466"/>
      <c r="D17" s="234">
        <f>'PS Balance Sheet'!Y45*0.05</f>
        <v>0</v>
      </c>
      <c r="E17" s="234">
        <f>'UPS Balance Sheet'!Y45*0.075</f>
        <v>25.875</v>
      </c>
      <c r="F17" s="235">
        <f>SUM(D17+E17)</f>
        <v>25.875</v>
      </c>
      <c r="G17" s="642">
        <f>ROUNDUP(F17,0)</f>
        <v>26</v>
      </c>
      <c r="H17" s="631">
        <v>30</v>
      </c>
      <c r="I17" s="661">
        <f>SUM(G17*H17)</f>
        <v>780</v>
      </c>
      <c r="O17" s="1427"/>
      <c r="P17" s="1428"/>
      <c r="Q17" s="1429"/>
    </row>
    <row r="18" spans="1:17" ht="15.75">
      <c r="A18" s="241">
        <v>2</v>
      </c>
      <c r="B18" s="1465" t="s">
        <v>322</v>
      </c>
      <c r="C18" s="1466"/>
      <c r="D18" s="234">
        <f>'PS Balance Sheet'!Y46*0.02</f>
        <v>0</v>
      </c>
      <c r="E18" s="234">
        <f>'UPS Balance Sheet'!Y46*0.03</f>
        <v>5.34</v>
      </c>
      <c r="F18" s="235">
        <f t="shared" ref="F18:F24" si="0">SUM(D18+E18)</f>
        <v>5.34</v>
      </c>
      <c r="G18" s="642">
        <f t="shared" ref="G18:G25" si="1">ROUNDUP(F18,0)</f>
        <v>6</v>
      </c>
      <c r="H18" s="631">
        <v>70</v>
      </c>
      <c r="I18" s="661">
        <f t="shared" ref="I18:I25" si="2">SUM(G18*H18)</f>
        <v>420</v>
      </c>
      <c r="O18" s="1427"/>
      <c r="P18" s="1428"/>
      <c r="Q18" s="1429"/>
    </row>
    <row r="19" spans="1:17" ht="16.5" thickBot="1">
      <c r="A19" s="241">
        <v>3</v>
      </c>
      <c r="B19" s="1465" t="s">
        <v>286</v>
      </c>
      <c r="C19" s="1466"/>
      <c r="D19" s="234">
        <f>'PS Balance Sheet'!R$37*0.005</f>
        <v>4.55</v>
      </c>
      <c r="E19" s="234">
        <f>'UPS Balance Sheet'!R$37*0.0075</f>
        <v>5.2725</v>
      </c>
      <c r="F19" s="235">
        <f t="shared" si="0"/>
        <v>9.8224999999999998</v>
      </c>
      <c r="G19" s="642">
        <f t="shared" si="1"/>
        <v>10</v>
      </c>
      <c r="H19" s="631">
        <v>200</v>
      </c>
      <c r="I19" s="661">
        <f t="shared" si="2"/>
        <v>2000</v>
      </c>
      <c r="O19" s="1430"/>
      <c r="P19" s="1431"/>
      <c r="Q19" s="1432"/>
    </row>
    <row r="20" spans="1:17" ht="15.75">
      <c r="A20" s="241">
        <v>4</v>
      </c>
      <c r="B20" s="1465" t="s">
        <v>287</v>
      </c>
      <c r="C20" s="1466"/>
      <c r="D20" s="234">
        <f>'PS Balance Sheet'!R$37*0.0015</f>
        <v>1.365</v>
      </c>
      <c r="E20" s="234">
        <f>'UPS Balance Sheet'!R$37*0.0015</f>
        <v>1.0545</v>
      </c>
      <c r="F20" s="235">
        <f t="shared" si="0"/>
        <v>2.4195000000000002</v>
      </c>
      <c r="G20" s="642">
        <f t="shared" si="1"/>
        <v>3</v>
      </c>
      <c r="H20" s="631">
        <v>180</v>
      </c>
      <c r="I20" s="661">
        <f t="shared" si="2"/>
        <v>540</v>
      </c>
    </row>
    <row r="21" spans="1:17" ht="15.75">
      <c r="A21" s="241">
        <v>5</v>
      </c>
      <c r="B21" s="1465" t="s">
        <v>288</v>
      </c>
      <c r="C21" s="1466"/>
      <c r="D21" s="234">
        <f>'PS Balance Sheet'!R$37*0.0015</f>
        <v>1.365</v>
      </c>
      <c r="E21" s="234">
        <f>'UPS Balance Sheet'!R$37*0.0015</f>
        <v>1.0545</v>
      </c>
      <c r="F21" s="235">
        <f t="shared" si="0"/>
        <v>2.4195000000000002</v>
      </c>
      <c r="G21" s="642">
        <f t="shared" si="1"/>
        <v>3</v>
      </c>
      <c r="H21" s="631">
        <v>150</v>
      </c>
      <c r="I21" s="661">
        <f t="shared" si="2"/>
        <v>450</v>
      </c>
    </row>
    <row r="22" spans="1:17" ht="15.75">
      <c r="A22" s="241">
        <v>6</v>
      </c>
      <c r="B22" s="1465" t="s">
        <v>323</v>
      </c>
      <c r="C22" s="1466"/>
      <c r="D22" s="234">
        <f>'PS Balance Sheet'!R$37*0.0005</f>
        <v>0.45500000000000002</v>
      </c>
      <c r="E22" s="234">
        <f>'UPS Balance Sheet'!R$37*0.0005</f>
        <v>0.35150000000000003</v>
      </c>
      <c r="F22" s="235">
        <f t="shared" si="0"/>
        <v>0.80649999999999999</v>
      </c>
      <c r="G22" s="642">
        <f t="shared" si="1"/>
        <v>1</v>
      </c>
      <c r="H22" s="631">
        <v>150</v>
      </c>
      <c r="I22" s="661">
        <f t="shared" si="2"/>
        <v>150</v>
      </c>
    </row>
    <row r="23" spans="1:17" ht="15.75">
      <c r="A23" s="241">
        <v>7</v>
      </c>
      <c r="B23" s="1465" t="s">
        <v>325</v>
      </c>
      <c r="C23" s="1466"/>
      <c r="D23" s="234">
        <f>'PS Balance Sheet'!R$37*0.0005</f>
        <v>0.45500000000000002</v>
      </c>
      <c r="E23" s="234">
        <f>'UPS Balance Sheet'!R$37*0.0005</f>
        <v>0.35150000000000003</v>
      </c>
      <c r="F23" s="235">
        <f t="shared" si="0"/>
        <v>0.80649999999999999</v>
      </c>
      <c r="G23" s="642">
        <f t="shared" si="1"/>
        <v>1</v>
      </c>
      <c r="H23" s="631">
        <v>300</v>
      </c>
      <c r="I23" s="661">
        <f t="shared" si="2"/>
        <v>300</v>
      </c>
    </row>
    <row r="24" spans="1:17" ht="15.75">
      <c r="A24" s="241">
        <v>8</v>
      </c>
      <c r="B24" s="1465" t="s">
        <v>324</v>
      </c>
      <c r="C24" s="1466"/>
      <c r="D24" s="234">
        <f>'PS Balance Sheet'!R$37*0.0015</f>
        <v>1.365</v>
      </c>
      <c r="E24" s="234">
        <f>'UPS Balance Sheet'!R$37*0.0015</f>
        <v>1.0545</v>
      </c>
      <c r="F24" s="235">
        <f t="shared" si="0"/>
        <v>2.4195000000000002</v>
      </c>
      <c r="G24" s="642">
        <f t="shared" si="1"/>
        <v>3</v>
      </c>
      <c r="H24" s="631">
        <v>20</v>
      </c>
      <c r="I24" s="661">
        <f t="shared" si="2"/>
        <v>60</v>
      </c>
    </row>
    <row r="25" spans="1:17" ht="15.75">
      <c r="A25" s="241">
        <v>9</v>
      </c>
      <c r="B25" s="1465" t="s">
        <v>331</v>
      </c>
      <c r="C25" s="1466"/>
      <c r="D25" s="234">
        <f>'Stock Reg.'!O40</f>
        <v>0</v>
      </c>
      <c r="E25" s="234">
        <f>'Stock Reg.'!O79</f>
        <v>0</v>
      </c>
      <c r="F25" s="235">
        <f>SUM(D25+E25)</f>
        <v>0</v>
      </c>
      <c r="G25" s="642">
        <f t="shared" si="1"/>
        <v>0</v>
      </c>
      <c r="H25" s="631">
        <v>50</v>
      </c>
      <c r="I25" s="661">
        <f t="shared" si="2"/>
        <v>0</v>
      </c>
    </row>
    <row r="26" spans="1:17" ht="15.75">
      <c r="A26" s="236"/>
      <c r="B26" s="1471" t="s">
        <v>330</v>
      </c>
      <c r="C26" s="1471"/>
      <c r="D26" s="1472"/>
      <c r="E26" s="1472"/>
      <c r="F26" s="1472"/>
      <c r="G26" s="1472"/>
      <c r="H26" s="1473"/>
      <c r="I26" s="661">
        <f>SUM(I17:I25)</f>
        <v>4700</v>
      </c>
    </row>
    <row r="27" spans="1:17" ht="22.5" customHeight="1">
      <c r="A27" s="1415" t="s">
        <v>339</v>
      </c>
      <c r="B27" s="1416"/>
      <c r="C27" s="1416"/>
      <c r="D27" s="1416"/>
      <c r="E27" s="1416"/>
      <c r="F27" s="1416"/>
      <c r="G27" s="1416"/>
      <c r="H27" s="1416"/>
      <c r="I27" s="1417"/>
    </row>
    <row r="28" spans="1:17" ht="26.25">
      <c r="A28" s="670" t="s">
        <v>101</v>
      </c>
      <c r="B28" s="1467" t="s">
        <v>332</v>
      </c>
      <c r="C28" s="1468"/>
      <c r="D28" s="1461" t="s">
        <v>328</v>
      </c>
      <c r="E28" s="1462"/>
      <c r="F28" s="1496" t="s">
        <v>321</v>
      </c>
      <c r="G28" s="1497"/>
      <c r="H28" s="1469" t="s">
        <v>241</v>
      </c>
      <c r="I28" s="1470"/>
    </row>
    <row r="29" spans="1:17" ht="15.75">
      <c r="A29" s="666">
        <v>1</v>
      </c>
      <c r="B29" s="1422" t="s">
        <v>340</v>
      </c>
      <c r="C29" s="1423"/>
      <c r="D29" s="1456">
        <f>ROUND('PS Balance Sheet'!W37*10/100,0)</f>
        <v>496</v>
      </c>
      <c r="E29" s="1457"/>
      <c r="F29" s="1409">
        <f>ROUND('UPS Balance Sheet'!W37*10/100,0)</f>
        <v>574</v>
      </c>
      <c r="G29" s="1493"/>
      <c r="H29" s="1450">
        <f>SUM(D29,F29)</f>
        <v>1070</v>
      </c>
      <c r="I29" s="1451"/>
    </row>
    <row r="30" spans="1:17" ht="15.75">
      <c r="A30" s="666">
        <v>2</v>
      </c>
      <c r="B30" s="1422" t="s">
        <v>341</v>
      </c>
      <c r="C30" s="1423"/>
      <c r="D30" s="1409">
        <f>ROUND('PS Balance Sheet'!S37*3,0)</f>
        <v>206</v>
      </c>
      <c r="E30" s="1493"/>
      <c r="F30" s="1409">
        <f>ROUND('UPS Balance Sheet'!S37*3,0)</f>
        <v>235</v>
      </c>
      <c r="G30" s="1493"/>
      <c r="H30" s="1450">
        <f>SUM(D30,F30)</f>
        <v>441</v>
      </c>
      <c r="I30" s="1451"/>
    </row>
    <row r="31" spans="1:17" ht="15.75">
      <c r="A31" s="666">
        <v>3</v>
      </c>
      <c r="B31" s="1422" t="s">
        <v>342</v>
      </c>
      <c r="C31" s="1423"/>
      <c r="D31" s="1456">
        <f>ROUND((D25*H25),0)</f>
        <v>0</v>
      </c>
      <c r="E31" s="1457"/>
      <c r="F31" s="1409">
        <f>ROUND((E25*H25),0)</f>
        <v>0</v>
      </c>
      <c r="G31" s="1493"/>
      <c r="H31" s="1450">
        <f>SUM(D31,F31)</f>
        <v>0</v>
      </c>
      <c r="I31" s="1451"/>
    </row>
    <row r="32" spans="1:17" ht="15.75">
      <c r="A32" s="666">
        <v>4</v>
      </c>
      <c r="B32" s="1422" t="s">
        <v>313</v>
      </c>
      <c r="C32" s="1423"/>
      <c r="D32" s="1456">
        <f>ROUND((D17*H17),0)</f>
        <v>0</v>
      </c>
      <c r="E32" s="1457"/>
      <c r="F32" s="1409">
        <f>ROUND((E17*H17),0)</f>
        <v>776</v>
      </c>
      <c r="G32" s="1493"/>
      <c r="H32" s="1450">
        <f>SUM(D32,F32)</f>
        <v>776</v>
      </c>
      <c r="I32" s="1451"/>
    </row>
    <row r="33" spans="1:9" ht="15.75">
      <c r="A33" s="666">
        <v>5</v>
      </c>
      <c r="B33" s="1422" t="s">
        <v>343</v>
      </c>
      <c r="C33" s="1423"/>
      <c r="D33" s="1456">
        <f>ROUND('PS Balance Sheet'!W37,0)-('Estimate Bill'!D29+'Estimate Bill'!D30+'Estimate Bill'!D31+'Estimate Bill'!D32)</f>
        <v>4258</v>
      </c>
      <c r="E33" s="1457"/>
      <c r="F33" s="1409">
        <f>ROUND('UPS Balance Sheet'!W37,0)-('Estimate Bill'!F29+'Estimate Bill'!F30+'Estimate Bill'!F31+'Estimate Bill'!F32)</f>
        <v>4159</v>
      </c>
      <c r="G33" s="1493"/>
      <c r="H33" s="1450">
        <f>SUM(D33,F33)</f>
        <v>8417</v>
      </c>
      <c r="I33" s="1451"/>
    </row>
    <row r="34" spans="1:9" ht="21" customHeight="1">
      <c r="A34" s="666">
        <v>6</v>
      </c>
      <c r="B34" s="1489" t="s">
        <v>344</v>
      </c>
      <c r="C34" s="1490"/>
      <c r="D34" s="1403">
        <f>SUM(D29:D33)</f>
        <v>4960</v>
      </c>
      <c r="E34" s="1403"/>
      <c r="F34" s="1494">
        <f>SUM(F29:F33)</f>
        <v>5744</v>
      </c>
      <c r="G34" s="1495"/>
      <c r="H34" s="1491">
        <f>SUM(H29:I33)</f>
        <v>10704</v>
      </c>
      <c r="I34" s="1492"/>
    </row>
    <row r="35" spans="1:9" ht="16.5" customHeight="1">
      <c r="A35" s="1418" t="s">
        <v>347</v>
      </c>
      <c r="B35" s="1419"/>
      <c r="C35" s="1419"/>
      <c r="D35" s="1419"/>
      <c r="E35" s="1419"/>
      <c r="F35" s="1419"/>
      <c r="G35" s="1419"/>
      <c r="H35" s="1419"/>
      <c r="I35" s="1420"/>
    </row>
    <row r="36" spans="1:9" ht="18.75">
      <c r="A36" s="239"/>
      <c r="B36" s="1421" t="s">
        <v>320</v>
      </c>
      <c r="C36" s="1421"/>
      <c r="D36" s="1452" t="s">
        <v>321</v>
      </c>
      <c r="E36" s="1452"/>
      <c r="F36" s="1453" t="s">
        <v>350</v>
      </c>
      <c r="G36" s="1454"/>
      <c r="H36" s="1455"/>
      <c r="I36" s="242"/>
    </row>
    <row r="37" spans="1:9" ht="18.75">
      <c r="A37" s="240"/>
      <c r="B37" s="1448">
        <f>H12-D34</f>
        <v>8782.65</v>
      </c>
      <c r="C37" s="1449"/>
      <c r="D37" s="1443">
        <f>H13-F34</f>
        <v>10930.690000000002</v>
      </c>
      <c r="E37" s="1443"/>
      <c r="F37" s="1444">
        <f>H14-H34</f>
        <v>19713.340000000004</v>
      </c>
      <c r="G37" s="1445"/>
      <c r="H37" s="1445"/>
      <c r="I37" s="243"/>
    </row>
    <row r="38" spans="1:9" ht="19.5" customHeight="1">
      <c r="A38" s="1446" t="s">
        <v>351</v>
      </c>
      <c r="B38" s="1411"/>
      <c r="C38" s="1411"/>
      <c r="D38" s="1411"/>
      <c r="E38" s="1411"/>
      <c r="F38" s="1411"/>
      <c r="G38" s="1411"/>
      <c r="H38" s="1411"/>
      <c r="I38" s="1447"/>
    </row>
    <row r="39" spans="1:9" ht="24.75" customHeight="1">
      <c r="A39" s="671" t="s">
        <v>101</v>
      </c>
      <c r="B39" s="1437" t="s">
        <v>281</v>
      </c>
      <c r="C39" s="1438"/>
      <c r="D39" s="1438"/>
      <c r="E39" s="1438"/>
      <c r="F39" s="1437" t="s">
        <v>293</v>
      </c>
      <c r="G39" s="1438"/>
      <c r="H39" s="1438"/>
      <c r="I39" s="1439"/>
    </row>
    <row r="40" spans="1:9" ht="18.95" customHeight="1">
      <c r="A40" s="667">
        <v>1</v>
      </c>
      <c r="B40" s="1440" t="s">
        <v>302</v>
      </c>
      <c r="C40" s="1411"/>
      <c r="D40" s="1441"/>
      <c r="E40" s="244">
        <f>COUNTIF('PS Balance Sheet'!$X$6:$X$36,"सब्जी रोटी")</f>
        <v>2</v>
      </c>
      <c r="F40" s="1442" t="s">
        <v>302</v>
      </c>
      <c r="G40" s="1411"/>
      <c r="H40" s="1411"/>
      <c r="I40" s="245">
        <f>COUNTIF('UPS Balance Sheet'!$X$6:$X$36,"सब्जी रोटी")</f>
        <v>2</v>
      </c>
    </row>
    <row r="41" spans="1:9" ht="18.95" customHeight="1">
      <c r="A41" s="667">
        <v>2</v>
      </c>
      <c r="B41" s="1440" t="s">
        <v>304</v>
      </c>
      <c r="C41" s="1411"/>
      <c r="D41" s="1441"/>
      <c r="E41" s="244">
        <f>COUNTIF('PS Balance Sheet'!$X$6:$X$36,"दाल रोटी")</f>
        <v>1</v>
      </c>
      <c r="F41" s="1442" t="s">
        <v>304</v>
      </c>
      <c r="G41" s="1411"/>
      <c r="H41" s="1411"/>
      <c r="I41" s="245">
        <f>COUNTIF('UPS Balance Sheet'!$X$6:$X$36,"दाल रोटी")</f>
        <v>1</v>
      </c>
    </row>
    <row r="42" spans="1:9" ht="18.95" customHeight="1">
      <c r="A42" s="667">
        <v>3</v>
      </c>
      <c r="B42" s="1440" t="s">
        <v>303</v>
      </c>
      <c r="C42" s="1411"/>
      <c r="D42" s="1441"/>
      <c r="E42" s="244">
        <f>COUNTIF('PS Balance Sheet'!$X$6:$X$36,"दाल चावल")</f>
        <v>1</v>
      </c>
      <c r="F42" s="1411" t="s">
        <v>303</v>
      </c>
      <c r="G42" s="1411"/>
      <c r="H42" s="1411"/>
      <c r="I42" s="245">
        <f>COUNTIF('UPS Balance Sheet'!$X$6:$X$36,"दाल चावल")</f>
        <v>1</v>
      </c>
    </row>
    <row r="43" spans="1:9" ht="18.95" customHeight="1">
      <c r="A43" s="667">
        <v>4</v>
      </c>
      <c r="B43" s="1440" t="s">
        <v>305</v>
      </c>
      <c r="C43" s="1411"/>
      <c r="D43" s="1441"/>
      <c r="E43" s="244">
        <f>COUNTIF('PS Balance Sheet'!$X$6:$X$36,"खिचड़ी")</f>
        <v>0</v>
      </c>
      <c r="F43" s="1411" t="s">
        <v>305</v>
      </c>
      <c r="G43" s="1411"/>
      <c r="H43" s="1411"/>
      <c r="I43" s="245">
        <f>COUNTIF('UPS Balance Sheet'!$X$6:$X$36,"खिचड़ी")</f>
        <v>0</v>
      </c>
    </row>
    <row r="44" spans="1:9" ht="21.75" customHeight="1" thickBot="1">
      <c r="A44" s="668">
        <v>5</v>
      </c>
      <c r="B44" s="1433" t="s">
        <v>352</v>
      </c>
      <c r="C44" s="1434"/>
      <c r="D44" s="1435"/>
      <c r="E44" s="664">
        <f>SUM(E40:E43)</f>
        <v>4</v>
      </c>
      <c r="F44" s="1436" t="s">
        <v>352</v>
      </c>
      <c r="G44" s="1434"/>
      <c r="H44" s="1435"/>
      <c r="I44" s="663">
        <f>SUM(I40:I43)</f>
        <v>4</v>
      </c>
    </row>
    <row r="45" spans="1:9" ht="32.25" customHeight="1">
      <c r="B45" s="1404" t="s">
        <v>644</v>
      </c>
      <c r="C45" s="1404"/>
      <c r="D45" s="1404"/>
      <c r="G45" s="1404" t="s">
        <v>645</v>
      </c>
      <c r="H45" s="1404"/>
      <c r="I45" s="1404"/>
    </row>
  </sheetData>
  <sheetProtection password="EFD1" sheet="1" objects="1" scenarios="1" formatColumns="0" formatRows="0"/>
  <mergeCells count="91">
    <mergeCell ref="B23:C23"/>
    <mergeCell ref="B29:C29"/>
    <mergeCell ref="H29:I29"/>
    <mergeCell ref="D29:E29"/>
    <mergeCell ref="F28:G28"/>
    <mergeCell ref="F29:G29"/>
    <mergeCell ref="B30:C30"/>
    <mergeCell ref="B34:C34"/>
    <mergeCell ref="H34:I34"/>
    <mergeCell ref="H30:I30"/>
    <mergeCell ref="B31:C31"/>
    <mergeCell ref="H31:I31"/>
    <mergeCell ref="D30:E30"/>
    <mergeCell ref="D31:E31"/>
    <mergeCell ref="F30:G30"/>
    <mergeCell ref="F31:G31"/>
    <mergeCell ref="F32:G32"/>
    <mergeCell ref="F33:G33"/>
    <mergeCell ref="F34:G34"/>
    <mergeCell ref="H32:I32"/>
    <mergeCell ref="B33:C33"/>
    <mergeCell ref="D34:E34"/>
    <mergeCell ref="A1:I1"/>
    <mergeCell ref="B18:C18"/>
    <mergeCell ref="B19:C19"/>
    <mergeCell ref="B20:C20"/>
    <mergeCell ref="B21:C21"/>
    <mergeCell ref="A10:I10"/>
    <mergeCell ref="B8:C8"/>
    <mergeCell ref="D8:I8"/>
    <mergeCell ref="B9:C9"/>
    <mergeCell ref="D9:I9"/>
    <mergeCell ref="D2:H2"/>
    <mergeCell ref="A4:I4"/>
    <mergeCell ref="A5:I5"/>
    <mergeCell ref="A6:B6"/>
    <mergeCell ref="C6:I6"/>
    <mergeCell ref="B16:C16"/>
    <mergeCell ref="B11:C11"/>
    <mergeCell ref="B7:I7"/>
    <mergeCell ref="D28:E28"/>
    <mergeCell ref="B12:C12"/>
    <mergeCell ref="B13:C13"/>
    <mergeCell ref="D11:E11"/>
    <mergeCell ref="D12:E12"/>
    <mergeCell ref="D13:E13"/>
    <mergeCell ref="B22:C22"/>
    <mergeCell ref="B28:C28"/>
    <mergeCell ref="H28:I28"/>
    <mergeCell ref="B24:C24"/>
    <mergeCell ref="B17:C17"/>
    <mergeCell ref="B26:C26"/>
    <mergeCell ref="D26:H26"/>
    <mergeCell ref="B25:C25"/>
    <mergeCell ref="H33:I33"/>
    <mergeCell ref="D36:E36"/>
    <mergeCell ref="F36:H36"/>
    <mergeCell ref="D32:E32"/>
    <mergeCell ref="D33:E33"/>
    <mergeCell ref="O16:Q19"/>
    <mergeCell ref="B44:D44"/>
    <mergeCell ref="F44:H44"/>
    <mergeCell ref="B39:E39"/>
    <mergeCell ref="F39:I39"/>
    <mergeCell ref="B40:D40"/>
    <mergeCell ref="B41:D41"/>
    <mergeCell ref="B42:D42"/>
    <mergeCell ref="B43:D43"/>
    <mergeCell ref="F42:H42"/>
    <mergeCell ref="F41:H41"/>
    <mergeCell ref="F40:H40"/>
    <mergeCell ref="D37:E37"/>
    <mergeCell ref="F37:H37"/>
    <mergeCell ref="A38:I38"/>
    <mergeCell ref="B37:C37"/>
    <mergeCell ref="A14:G14"/>
    <mergeCell ref="H14:I14"/>
    <mergeCell ref="G45:I45"/>
    <mergeCell ref="B45:D45"/>
    <mergeCell ref="F11:G11"/>
    <mergeCell ref="F12:G12"/>
    <mergeCell ref="F13:G13"/>
    <mergeCell ref="H11:I11"/>
    <mergeCell ref="H12:I12"/>
    <mergeCell ref="H13:I13"/>
    <mergeCell ref="F43:H43"/>
    <mergeCell ref="A15:I15"/>
    <mergeCell ref="A27:I27"/>
    <mergeCell ref="A35:I35"/>
    <mergeCell ref="B36:C36"/>
    <mergeCell ref="B32:C32"/>
  </mergeCells>
  <pageMargins left="0.95" right="0.45" top="0.25" bottom="0.2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sheetPr codeName="Sheet2"/>
  <dimension ref="A1:BN42"/>
  <sheetViews>
    <sheetView showGridLines="0" workbookViewId="0">
      <selection activeCell="I16" sqref="I16:K16"/>
    </sheetView>
  </sheetViews>
  <sheetFormatPr defaultColWidth="0" defaultRowHeight="15" zeroHeight="1"/>
  <cols>
    <col min="1" max="1" width="4.625" customWidth="1"/>
    <col min="2" max="2" width="25.375" customWidth="1"/>
    <col min="3" max="3" width="10" style="622" customWidth="1"/>
    <col min="4" max="4" width="27.375" customWidth="1"/>
    <col min="5" max="5" width="10.125" customWidth="1"/>
    <col min="6" max="6" width="4.625" style="622" customWidth="1"/>
    <col min="7" max="7" width="9.125" customWidth="1"/>
    <col min="8" max="8" width="3.875" customWidth="1"/>
    <col min="9" max="9" width="9" customWidth="1"/>
    <col min="10" max="10" width="9.75" customWidth="1"/>
    <col min="11" max="11" width="8.5" customWidth="1"/>
    <col min="12" max="12" width="10.375" customWidth="1"/>
    <col min="13" max="13" width="8.375" customWidth="1"/>
    <col min="14" max="14" width="8.625" customWidth="1"/>
    <col min="15" max="15" width="11.625" customWidth="1"/>
    <col min="16" max="16" width="11.125" customWidth="1"/>
    <col min="17" max="17" width="9" customWidth="1"/>
    <col min="18" max="18" width="12" customWidth="1"/>
    <col min="19" max="19" width="9" customWidth="1"/>
    <col min="20" max="20" width="5.5" customWidth="1"/>
    <col min="21" max="16384" width="9" hidden="1"/>
  </cols>
  <sheetData>
    <row r="1" spans="1:66" ht="19.5" customHeight="1">
      <c r="A1" s="41"/>
      <c r="B1" s="41"/>
      <c r="C1" s="41"/>
      <c r="D1" s="41"/>
      <c r="E1" s="41"/>
      <c r="F1" s="41"/>
      <c r="G1" s="41"/>
      <c r="H1" s="41"/>
      <c r="I1" s="41"/>
      <c r="J1" s="41"/>
      <c r="K1" s="41"/>
      <c r="L1" s="41"/>
      <c r="M1" s="41"/>
      <c r="N1" s="41"/>
      <c r="O1" s="41"/>
      <c r="P1" s="41"/>
      <c r="Q1" s="41"/>
      <c r="R1" s="41"/>
      <c r="S1" s="41"/>
      <c r="T1" s="41"/>
    </row>
    <row r="2" spans="1:66" ht="26.25">
      <c r="A2" s="41"/>
      <c r="B2" s="24"/>
      <c r="C2" s="24"/>
      <c r="D2" s="24"/>
      <c r="E2" s="24"/>
      <c r="F2" s="24"/>
      <c r="G2" s="24"/>
      <c r="H2" s="24"/>
      <c r="I2" s="24"/>
      <c r="J2" s="24"/>
      <c r="K2" s="24"/>
      <c r="L2" s="24"/>
      <c r="M2" s="24"/>
      <c r="N2" s="24"/>
      <c r="O2" s="24"/>
      <c r="P2" s="24"/>
      <c r="Q2" s="24"/>
      <c r="R2" s="24"/>
      <c r="S2" s="24"/>
      <c r="T2" s="41"/>
    </row>
    <row r="3" spans="1:66" ht="26.25">
      <c r="A3" s="41"/>
      <c r="B3" s="24"/>
      <c r="C3" s="24"/>
      <c r="D3" s="24"/>
      <c r="E3" s="24"/>
      <c r="F3" s="24"/>
      <c r="G3" s="24"/>
      <c r="H3" s="24"/>
      <c r="I3" s="24"/>
      <c r="J3" s="24"/>
      <c r="K3" s="24"/>
      <c r="L3" s="24"/>
      <c r="M3" s="24"/>
      <c r="N3" s="24"/>
      <c r="O3" s="24"/>
      <c r="P3" s="24"/>
      <c r="Q3" s="24"/>
      <c r="R3" s="24"/>
      <c r="S3" s="24"/>
      <c r="T3" s="41"/>
    </row>
    <row r="4" spans="1:66" ht="21" customHeight="1" thickBot="1">
      <c r="A4" s="41"/>
      <c r="B4" s="25"/>
      <c r="C4" s="25"/>
      <c r="D4" s="25"/>
      <c r="E4" s="25"/>
      <c r="F4" s="25"/>
      <c r="G4" s="25"/>
      <c r="H4" s="25"/>
      <c r="I4" s="25"/>
      <c r="J4" s="25"/>
      <c r="K4" s="25"/>
      <c r="L4" s="25"/>
      <c r="M4" s="25"/>
      <c r="N4" s="25"/>
      <c r="O4" s="25"/>
      <c r="P4" s="25"/>
      <c r="Q4" s="25"/>
      <c r="R4" s="25"/>
      <c r="S4" s="24"/>
      <c r="T4" s="41"/>
    </row>
    <row r="5" spans="1:66" ht="28.5" customHeight="1" thickBot="1">
      <c r="A5" s="41"/>
      <c r="B5" s="720" t="s">
        <v>406</v>
      </c>
      <c r="C5" s="721"/>
      <c r="D5" s="734" t="s">
        <v>354</v>
      </c>
      <c r="E5" s="735"/>
      <c r="F5" s="735"/>
      <c r="G5" s="735"/>
      <c r="H5" s="735"/>
      <c r="I5" s="735"/>
      <c r="J5" s="735"/>
      <c r="K5" s="736"/>
      <c r="L5" s="26"/>
      <c r="M5" s="26"/>
      <c r="N5" s="26"/>
      <c r="O5" s="27"/>
      <c r="P5" s="27"/>
      <c r="Q5" s="27"/>
      <c r="R5" s="27"/>
      <c r="S5" s="24"/>
      <c r="T5" s="41"/>
    </row>
    <row r="6" spans="1:66" ht="27" customHeight="1">
      <c r="A6" s="41"/>
      <c r="B6" s="711" t="s">
        <v>637</v>
      </c>
      <c r="C6" s="712"/>
      <c r="D6" s="380" t="s">
        <v>638</v>
      </c>
      <c r="E6" s="750" t="s">
        <v>619</v>
      </c>
      <c r="F6" s="751"/>
      <c r="G6" s="751"/>
      <c r="H6" s="751"/>
      <c r="I6" s="751"/>
      <c r="J6" s="749" t="s">
        <v>620</v>
      </c>
      <c r="K6" s="749"/>
      <c r="L6" s="749"/>
      <c r="M6" s="749"/>
      <c r="N6" s="749"/>
      <c r="O6" s="29"/>
      <c r="P6" s="27"/>
      <c r="Q6" s="27"/>
      <c r="R6" s="27"/>
      <c r="S6" s="24"/>
      <c r="T6" s="41"/>
      <c r="BC6" s="16"/>
      <c r="BD6" s="16"/>
      <c r="BE6" s="16"/>
      <c r="BF6" s="16"/>
      <c r="BG6" s="16"/>
      <c r="BH6" s="17"/>
      <c r="BI6" s="17"/>
      <c r="BJ6" s="17"/>
      <c r="BK6" s="17"/>
      <c r="BL6" s="17"/>
      <c r="BM6" s="17"/>
      <c r="BN6" s="17"/>
    </row>
    <row r="7" spans="1:66" ht="25.5" customHeight="1">
      <c r="A7" s="41"/>
      <c r="B7" s="711" t="s">
        <v>52</v>
      </c>
      <c r="C7" s="712"/>
      <c r="D7" s="385" t="s">
        <v>355</v>
      </c>
      <c r="E7" s="703" t="s">
        <v>625</v>
      </c>
      <c r="F7" s="704"/>
      <c r="G7" s="374">
        <v>2023</v>
      </c>
      <c r="H7" s="28" t="s">
        <v>20</v>
      </c>
      <c r="I7" s="374">
        <v>2024</v>
      </c>
      <c r="J7" s="630" t="s">
        <v>626</v>
      </c>
      <c r="K7" s="713" t="s">
        <v>666</v>
      </c>
      <c r="L7" s="713"/>
      <c r="M7" s="713"/>
      <c r="N7" s="30"/>
      <c r="O7" s="30"/>
      <c r="P7" s="737" t="s">
        <v>59</v>
      </c>
      <c r="Q7" s="737"/>
      <c r="R7" s="737"/>
      <c r="S7" s="24"/>
      <c r="T7" s="41"/>
      <c r="BC7" s="16"/>
      <c r="BD7" s="16"/>
      <c r="BE7" s="16"/>
      <c r="BF7" s="16"/>
      <c r="BG7" s="16"/>
      <c r="BH7" s="17"/>
      <c r="BI7" s="17"/>
      <c r="BJ7" s="17"/>
      <c r="BK7" s="17"/>
      <c r="BL7" s="17"/>
      <c r="BM7" s="17"/>
      <c r="BN7" s="17"/>
    </row>
    <row r="8" spans="1:66" ht="21" customHeight="1">
      <c r="A8" s="41"/>
      <c r="B8" s="711" t="s">
        <v>54</v>
      </c>
      <c r="C8" s="712"/>
      <c r="D8" s="377">
        <v>9928765219</v>
      </c>
      <c r="E8" s="30"/>
      <c r="F8" s="30"/>
      <c r="G8" s="30"/>
      <c r="H8" s="30"/>
      <c r="I8" s="30"/>
      <c r="J8" s="30"/>
      <c r="K8" s="30"/>
      <c r="L8" s="30"/>
      <c r="M8" s="30"/>
      <c r="N8" s="30"/>
      <c r="O8" s="30"/>
      <c r="P8" s="737"/>
      <c r="Q8" s="737"/>
      <c r="R8" s="737"/>
      <c r="S8" s="24"/>
      <c r="T8" s="41"/>
      <c r="BC8" s="16"/>
      <c r="BD8" s="16"/>
      <c r="BE8" s="16"/>
      <c r="BF8" s="16"/>
      <c r="BG8" s="16"/>
      <c r="BH8" s="17"/>
      <c r="BI8" s="17"/>
      <c r="BJ8" s="17"/>
      <c r="BK8" s="17"/>
      <c r="BL8" s="17"/>
      <c r="BM8" s="17"/>
      <c r="BN8" s="17"/>
    </row>
    <row r="9" spans="1:66" ht="21" customHeight="1">
      <c r="A9" s="41"/>
      <c r="B9" s="711" t="s">
        <v>53</v>
      </c>
      <c r="C9" s="712"/>
      <c r="D9" s="386" t="s">
        <v>356</v>
      </c>
      <c r="E9" s="376"/>
      <c r="F9" s="376"/>
      <c r="G9" s="373"/>
      <c r="H9" s="373"/>
      <c r="I9" s="373"/>
      <c r="J9" s="373"/>
      <c r="K9" s="373"/>
      <c r="L9" s="373"/>
      <c r="M9" s="373"/>
      <c r="N9" s="373"/>
      <c r="O9" s="373"/>
      <c r="P9" s="373"/>
      <c r="Q9" s="373"/>
      <c r="R9" s="31"/>
      <c r="S9" s="24"/>
      <c r="T9" s="41"/>
      <c r="BC9" s="16"/>
      <c r="BD9" s="16" t="s">
        <v>21</v>
      </c>
      <c r="BE9" s="18" t="s">
        <v>22</v>
      </c>
      <c r="BF9" s="16" t="s">
        <v>21</v>
      </c>
      <c r="BG9" s="16">
        <f>G7</f>
        <v>2023</v>
      </c>
      <c r="BH9" s="17" t="str">
        <f>CONCATENATE(BF9,"-",BG9)</f>
        <v>April-2023</v>
      </c>
      <c r="BI9" s="19" t="str">
        <f>CONCATENATE(BE9,"&amp;",BG9)</f>
        <v>vizsy&amp;2023</v>
      </c>
      <c r="BJ9" s="17"/>
      <c r="BK9" s="17"/>
      <c r="BL9" s="20" t="s">
        <v>16</v>
      </c>
      <c r="BM9" s="20"/>
      <c r="BN9" s="21" t="s">
        <v>17</v>
      </c>
    </row>
    <row r="10" spans="1:66" ht="21" customHeight="1" thickBot="1">
      <c r="A10" s="41"/>
      <c r="B10" s="711" t="s">
        <v>55</v>
      </c>
      <c r="C10" s="712"/>
      <c r="D10" s="378">
        <v>9602692896</v>
      </c>
      <c r="E10" s="32"/>
      <c r="F10" s="32"/>
      <c r="G10" s="32"/>
      <c r="H10" s="32"/>
      <c r="I10" s="32"/>
      <c r="J10" s="32"/>
      <c r="K10" s="32"/>
      <c r="L10" s="32"/>
      <c r="M10" s="32"/>
      <c r="N10" s="32"/>
      <c r="O10" s="32"/>
      <c r="P10" s="32"/>
      <c r="Q10" s="32"/>
      <c r="R10" s="32"/>
      <c r="S10" s="24"/>
      <c r="T10" s="41"/>
      <c r="BC10" s="16"/>
      <c r="BD10" s="16" t="s">
        <v>23</v>
      </c>
      <c r="BE10" s="18" t="s">
        <v>24</v>
      </c>
      <c r="BF10" s="16" t="s">
        <v>23</v>
      </c>
      <c r="BG10" s="16">
        <f>BG9</f>
        <v>2023</v>
      </c>
      <c r="BH10" s="17" t="str">
        <f t="shared" ref="BH10:BH20" si="0">CONCATENATE(BF10,"-",BG10)</f>
        <v>May-2023</v>
      </c>
      <c r="BI10" s="19" t="str">
        <f t="shared" ref="BI10:BI20" si="1">CONCATENATE(BE10,"&amp;",BG10)</f>
        <v>ebZ&amp;2023</v>
      </c>
      <c r="BJ10" s="17"/>
      <c r="BK10" s="17"/>
      <c r="BL10" s="20" t="s">
        <v>25</v>
      </c>
      <c r="BM10" s="20"/>
      <c r="BN10" s="22" t="s">
        <v>26</v>
      </c>
    </row>
    <row r="11" spans="1:66" ht="24" customHeight="1" thickBot="1">
      <c r="A11" s="41"/>
      <c r="B11" s="711" t="s">
        <v>357</v>
      </c>
      <c r="C11" s="712"/>
      <c r="D11" s="378">
        <v>214110</v>
      </c>
      <c r="E11" s="33"/>
      <c r="F11" s="33"/>
      <c r="G11" s="714" t="s">
        <v>401</v>
      </c>
      <c r="H11" s="716"/>
      <c r="I11" s="714" t="s">
        <v>68</v>
      </c>
      <c r="J11" s="715"/>
      <c r="K11" s="716"/>
      <c r="L11" s="375" t="s">
        <v>402</v>
      </c>
      <c r="M11" s="717" t="s">
        <v>69</v>
      </c>
      <c r="N11" s="718"/>
      <c r="O11" s="539" t="s">
        <v>70</v>
      </c>
      <c r="P11" s="539" t="s">
        <v>556</v>
      </c>
      <c r="Q11" s="722" t="s">
        <v>557</v>
      </c>
      <c r="R11" s="723"/>
      <c r="S11" s="24"/>
      <c r="T11" s="41"/>
      <c r="BC11" s="16"/>
      <c r="BD11" s="16" t="s">
        <v>27</v>
      </c>
      <c r="BE11" s="18" t="s">
        <v>28</v>
      </c>
      <c r="BF11" s="16" t="s">
        <v>27</v>
      </c>
      <c r="BG11" s="16">
        <f t="shared" ref="BG11:BG17" si="2">BG10</f>
        <v>2023</v>
      </c>
      <c r="BH11" s="17" t="str">
        <f t="shared" si="0"/>
        <v>June-2023</v>
      </c>
      <c r="BI11" s="19" t="str">
        <f t="shared" si="1"/>
        <v>twu&amp;2023</v>
      </c>
      <c r="BJ11" s="17"/>
      <c r="BK11" s="17"/>
      <c r="BL11" s="20" t="s">
        <v>29</v>
      </c>
      <c r="BM11" s="20"/>
      <c r="BN11" s="22" t="s">
        <v>30</v>
      </c>
    </row>
    <row r="12" spans="1:66" ht="21" customHeight="1">
      <c r="A12" s="41"/>
      <c r="B12" s="709" t="s">
        <v>621</v>
      </c>
      <c r="C12" s="710"/>
      <c r="D12" s="378">
        <v>8200303101</v>
      </c>
      <c r="E12" s="34"/>
      <c r="F12" s="34"/>
      <c r="G12" s="727">
        <v>1</v>
      </c>
      <c r="H12" s="728"/>
      <c r="I12" s="726" t="s">
        <v>209</v>
      </c>
      <c r="J12" s="726"/>
      <c r="K12" s="726"/>
      <c r="L12" s="621" t="s">
        <v>176</v>
      </c>
      <c r="M12" s="733" t="s">
        <v>10</v>
      </c>
      <c r="N12" s="733"/>
      <c r="O12" s="536" t="s">
        <v>463</v>
      </c>
      <c r="P12" s="541">
        <v>2003</v>
      </c>
      <c r="Q12" s="724">
        <v>12345678932</v>
      </c>
      <c r="R12" s="725"/>
      <c r="S12" s="24"/>
      <c r="T12" s="41"/>
      <c r="BC12" s="16"/>
      <c r="BD12" s="16" t="s">
        <v>31</v>
      </c>
      <c r="BE12" s="18" t="s">
        <v>32</v>
      </c>
      <c r="BF12" s="16" t="s">
        <v>31</v>
      </c>
      <c r="BG12" s="16">
        <f t="shared" si="2"/>
        <v>2023</v>
      </c>
      <c r="BH12" s="17" t="str">
        <f t="shared" si="0"/>
        <v>July-2023</v>
      </c>
      <c r="BI12" s="19" t="str">
        <f t="shared" si="1"/>
        <v>tqykbZ&amp;2023</v>
      </c>
      <c r="BJ12" s="17"/>
      <c r="BK12" s="17"/>
      <c r="BL12" s="20" t="s">
        <v>33</v>
      </c>
      <c r="BM12" s="20"/>
      <c r="BN12" s="17"/>
    </row>
    <row r="13" spans="1:66" ht="21" customHeight="1">
      <c r="A13" s="41"/>
      <c r="B13" s="709" t="s">
        <v>359</v>
      </c>
      <c r="C13" s="710"/>
      <c r="D13" s="379" t="s">
        <v>407</v>
      </c>
      <c r="E13" s="34"/>
      <c r="F13" s="34"/>
      <c r="G13" s="727">
        <v>2</v>
      </c>
      <c r="H13" s="728"/>
      <c r="I13" s="726" t="s">
        <v>12</v>
      </c>
      <c r="J13" s="726"/>
      <c r="K13" s="726"/>
      <c r="L13" s="621" t="s">
        <v>176</v>
      </c>
      <c r="M13" s="733" t="s">
        <v>564</v>
      </c>
      <c r="N13" s="733"/>
      <c r="O13" s="537" t="s">
        <v>463</v>
      </c>
      <c r="P13" s="537">
        <v>2003</v>
      </c>
      <c r="Q13" s="731">
        <v>12345678933</v>
      </c>
      <c r="R13" s="732"/>
      <c r="S13" s="24"/>
      <c r="T13" s="41"/>
      <c r="BC13" s="16"/>
      <c r="BD13" s="16" t="s">
        <v>34</v>
      </c>
      <c r="BE13" s="18" t="s">
        <v>35</v>
      </c>
      <c r="BF13" s="16" t="s">
        <v>34</v>
      </c>
      <c r="BG13" s="16">
        <f t="shared" si="2"/>
        <v>2023</v>
      </c>
      <c r="BH13" s="17" t="str">
        <f t="shared" si="0"/>
        <v>August-2023</v>
      </c>
      <c r="BI13" s="19" t="str">
        <f t="shared" si="1"/>
        <v>vxLr&amp;2023</v>
      </c>
      <c r="BJ13" s="17"/>
      <c r="BK13" s="17"/>
      <c r="BL13" s="20" t="s">
        <v>36</v>
      </c>
      <c r="BM13" s="20"/>
      <c r="BN13" s="17"/>
    </row>
    <row r="14" spans="1:66" ht="21" customHeight="1">
      <c r="A14" s="41"/>
      <c r="B14" s="709" t="s">
        <v>58</v>
      </c>
      <c r="C14" s="710"/>
      <c r="D14" s="380" t="s">
        <v>15</v>
      </c>
      <c r="E14" s="34"/>
      <c r="F14" s="34"/>
      <c r="G14" s="727">
        <v>3</v>
      </c>
      <c r="H14" s="728"/>
      <c r="I14" s="726" t="s">
        <v>403</v>
      </c>
      <c r="J14" s="726"/>
      <c r="K14" s="726"/>
      <c r="L14" s="621" t="s">
        <v>176</v>
      </c>
      <c r="M14" s="733" t="s">
        <v>8</v>
      </c>
      <c r="N14" s="733"/>
      <c r="O14" s="537" t="s">
        <v>463</v>
      </c>
      <c r="P14" s="537">
        <v>2003</v>
      </c>
      <c r="Q14" s="731">
        <v>12345678934</v>
      </c>
      <c r="R14" s="732"/>
      <c r="S14" s="24"/>
      <c r="T14" s="41"/>
      <c r="BC14" s="16"/>
      <c r="BD14" s="16" t="s">
        <v>37</v>
      </c>
      <c r="BE14" s="18" t="s">
        <v>38</v>
      </c>
      <c r="BF14" s="16" t="s">
        <v>37</v>
      </c>
      <c r="BG14" s="16">
        <f t="shared" si="2"/>
        <v>2023</v>
      </c>
      <c r="BH14" s="17" t="str">
        <f t="shared" si="0"/>
        <v>September-2023</v>
      </c>
      <c r="BI14" s="19" t="str">
        <f>CONCATENATE(BE14,"&amp;",BG14)</f>
        <v>flrEcj&amp;2023</v>
      </c>
      <c r="BJ14" s="17"/>
      <c r="BK14" s="17"/>
      <c r="BL14" s="17"/>
      <c r="BM14" s="17"/>
      <c r="BN14" s="17"/>
    </row>
    <row r="15" spans="1:66" ht="21" customHeight="1">
      <c r="A15" s="41"/>
      <c r="B15" s="711" t="s">
        <v>56</v>
      </c>
      <c r="C15" s="712"/>
      <c r="D15" s="381" t="s">
        <v>15</v>
      </c>
      <c r="E15" s="34"/>
      <c r="F15" s="34"/>
      <c r="G15" s="727">
        <v>4</v>
      </c>
      <c r="H15" s="728"/>
      <c r="I15" s="726" t="s">
        <v>404</v>
      </c>
      <c r="J15" s="726"/>
      <c r="K15" s="726"/>
      <c r="L15" s="621" t="s">
        <v>176</v>
      </c>
      <c r="M15" s="733" t="s">
        <v>9</v>
      </c>
      <c r="N15" s="733"/>
      <c r="O15" s="537" t="s">
        <v>208</v>
      </c>
      <c r="P15" s="537">
        <v>2003</v>
      </c>
      <c r="Q15" s="731">
        <v>12345678935</v>
      </c>
      <c r="R15" s="732"/>
      <c r="S15" s="24"/>
      <c r="T15" s="41"/>
      <c r="BC15" s="16"/>
      <c r="BD15" s="16" t="s">
        <v>39</v>
      </c>
      <c r="BE15" s="18" t="s">
        <v>40</v>
      </c>
      <c r="BF15" s="16" t="s">
        <v>39</v>
      </c>
      <c r="BG15" s="16">
        <f t="shared" si="2"/>
        <v>2023</v>
      </c>
      <c r="BH15" s="17" t="str">
        <f t="shared" si="0"/>
        <v>October-2023</v>
      </c>
      <c r="BI15" s="19" t="str">
        <f t="shared" si="1"/>
        <v>vDVqcj&amp;2023</v>
      </c>
      <c r="BJ15" s="17"/>
      <c r="BK15" s="17"/>
      <c r="BL15" s="17"/>
      <c r="BM15" s="17"/>
      <c r="BN15" s="17"/>
    </row>
    <row r="16" spans="1:66" ht="21" customHeight="1" thickBot="1">
      <c r="A16" s="41"/>
      <c r="B16" s="711" t="s">
        <v>57</v>
      </c>
      <c r="C16" s="712"/>
      <c r="D16" s="381" t="s">
        <v>358</v>
      </c>
      <c r="E16" s="34"/>
      <c r="F16" s="34"/>
      <c r="G16" s="747"/>
      <c r="H16" s="748"/>
      <c r="I16" s="755"/>
      <c r="J16" s="755"/>
      <c r="K16" s="755"/>
      <c r="L16" s="620"/>
      <c r="M16" s="719"/>
      <c r="N16" s="719"/>
      <c r="O16" s="538"/>
      <c r="P16" s="538"/>
      <c r="Q16" s="729"/>
      <c r="R16" s="730"/>
      <c r="S16" s="24"/>
      <c r="T16" s="41"/>
      <c r="BC16" s="16"/>
      <c r="BD16" s="16" t="s">
        <v>41</v>
      </c>
      <c r="BE16" s="18" t="s">
        <v>42</v>
      </c>
      <c r="BF16" s="16" t="s">
        <v>41</v>
      </c>
      <c r="BG16" s="16">
        <f t="shared" si="2"/>
        <v>2023</v>
      </c>
      <c r="BH16" s="17" t="str">
        <f t="shared" si="0"/>
        <v>November-2023</v>
      </c>
      <c r="BI16" s="19" t="str">
        <f t="shared" si="1"/>
        <v>uoEcj&amp;2023</v>
      </c>
      <c r="BJ16" s="17"/>
      <c r="BK16" s="17"/>
      <c r="BL16" s="17"/>
      <c r="BM16" s="17"/>
      <c r="BN16" s="17"/>
    </row>
    <row r="17" spans="1:66" ht="23.25" customHeight="1" thickBot="1">
      <c r="A17" s="41"/>
      <c r="B17" s="711" t="s">
        <v>360</v>
      </c>
      <c r="C17" s="712"/>
      <c r="D17" s="382" t="s">
        <v>16</v>
      </c>
      <c r="E17" s="35"/>
      <c r="F17" s="705" t="s">
        <v>405</v>
      </c>
      <c r="G17" s="706"/>
      <c r="H17" s="706"/>
      <c r="I17" s="706"/>
      <c r="J17" s="706"/>
      <c r="K17" s="707"/>
      <c r="L17" s="35"/>
      <c r="M17" s="35"/>
      <c r="N17" s="35"/>
      <c r="O17" s="35"/>
      <c r="P17" s="35"/>
      <c r="Q17" s="35"/>
      <c r="R17" s="35"/>
      <c r="S17" s="24"/>
      <c r="T17" s="41"/>
      <c r="BC17" s="16"/>
      <c r="BD17" s="16" t="s">
        <v>43</v>
      </c>
      <c r="BE17" s="18" t="s">
        <v>44</v>
      </c>
      <c r="BF17" s="16" t="s">
        <v>43</v>
      </c>
      <c r="BG17" s="16">
        <f t="shared" si="2"/>
        <v>2023</v>
      </c>
      <c r="BH17" s="17" t="str">
        <f t="shared" si="0"/>
        <v>December-2023</v>
      </c>
      <c r="BI17" s="19" t="str">
        <f t="shared" si="1"/>
        <v>fnlEcj&amp;2023</v>
      </c>
      <c r="BJ17" s="17"/>
      <c r="BK17" s="17"/>
      <c r="BL17" s="17"/>
      <c r="BM17" s="17"/>
      <c r="BN17" s="17"/>
    </row>
    <row r="18" spans="1:66" ht="21" customHeight="1">
      <c r="A18" s="41"/>
      <c r="B18" s="711" t="s">
        <v>361</v>
      </c>
      <c r="C18" s="712"/>
      <c r="D18" s="383" t="s">
        <v>17</v>
      </c>
      <c r="E18" s="633"/>
      <c r="F18" s="694" t="s">
        <v>60</v>
      </c>
      <c r="G18" s="695"/>
      <c r="H18" s="696"/>
      <c r="I18" s="738" t="s">
        <v>61</v>
      </c>
      <c r="J18" s="739"/>
      <c r="K18" s="740"/>
      <c r="L18" s="34"/>
      <c r="M18" s="34"/>
      <c r="N18" s="34"/>
      <c r="O18" s="34"/>
      <c r="P18" s="34"/>
      <c r="Q18" s="34"/>
      <c r="R18" s="34"/>
      <c r="S18" s="24"/>
      <c r="T18" s="41"/>
      <c r="BC18" s="16"/>
      <c r="BD18" s="16" t="s">
        <v>45</v>
      </c>
      <c r="BE18" s="18" t="s">
        <v>46</v>
      </c>
      <c r="BF18" s="16" t="s">
        <v>45</v>
      </c>
      <c r="BG18" s="16">
        <f>I7</f>
        <v>2024</v>
      </c>
      <c r="BH18" s="17" t="str">
        <f t="shared" si="0"/>
        <v>January-2024</v>
      </c>
      <c r="BI18" s="19" t="str">
        <f t="shared" si="1"/>
        <v>tuojh &amp;2024</v>
      </c>
      <c r="BJ18" s="17"/>
      <c r="BK18" s="17"/>
      <c r="BL18" s="17"/>
      <c r="BM18" s="17"/>
      <c r="BN18" s="17"/>
    </row>
    <row r="19" spans="1:66" ht="21" customHeight="1" thickBot="1">
      <c r="A19" s="41"/>
      <c r="B19" s="711" t="s">
        <v>476</v>
      </c>
      <c r="C19" s="712"/>
      <c r="D19" s="384" t="s">
        <v>477</v>
      </c>
      <c r="E19" s="633"/>
      <c r="F19" s="697" t="s">
        <v>62</v>
      </c>
      <c r="G19" s="698"/>
      <c r="H19" s="699"/>
      <c r="I19" s="741" t="s">
        <v>63</v>
      </c>
      <c r="J19" s="742"/>
      <c r="K19" s="743"/>
      <c r="L19" s="34"/>
      <c r="M19" s="34"/>
      <c r="N19" s="34"/>
      <c r="O19" s="34"/>
      <c r="P19" s="34"/>
      <c r="Q19" s="34"/>
      <c r="R19" s="34"/>
      <c r="S19" s="24"/>
      <c r="T19" s="41"/>
      <c r="BC19" s="16"/>
      <c r="BD19" s="16" t="s">
        <v>47</v>
      </c>
      <c r="BE19" s="18" t="s">
        <v>48</v>
      </c>
      <c r="BF19" s="16" t="s">
        <v>49</v>
      </c>
      <c r="BG19" s="16">
        <f>BG18</f>
        <v>2024</v>
      </c>
      <c r="BH19" s="17" t="str">
        <f t="shared" si="0"/>
        <v>February-2024</v>
      </c>
      <c r="BI19" s="19" t="str">
        <f t="shared" si="1"/>
        <v>Qjojh&amp;2024</v>
      </c>
      <c r="BJ19" s="17"/>
      <c r="BK19" s="17"/>
      <c r="BL19" s="17"/>
      <c r="BM19" s="17"/>
      <c r="BN19" s="17"/>
    </row>
    <row r="20" spans="1:66" ht="21" customHeight="1" thickBot="1">
      <c r="A20" s="41"/>
      <c r="B20" s="38"/>
      <c r="C20" s="38"/>
      <c r="D20" s="39"/>
      <c r="E20" s="634"/>
      <c r="F20" s="700" t="s">
        <v>64</v>
      </c>
      <c r="G20" s="701"/>
      <c r="H20" s="702"/>
      <c r="I20" s="744">
        <v>510223344551245</v>
      </c>
      <c r="J20" s="745"/>
      <c r="K20" s="746"/>
      <c r="L20" s="34"/>
      <c r="M20" s="34"/>
      <c r="N20" s="34"/>
      <c r="O20" s="34"/>
      <c r="P20" s="34"/>
      <c r="Q20" s="34"/>
      <c r="R20" s="34"/>
      <c r="S20" s="24"/>
      <c r="T20" s="41"/>
      <c r="BC20" s="16"/>
      <c r="BD20" s="16" t="s">
        <v>50</v>
      </c>
      <c r="BE20" s="18" t="s">
        <v>51</v>
      </c>
      <c r="BF20" s="16" t="s">
        <v>50</v>
      </c>
      <c r="BG20" s="16">
        <f>BG19</f>
        <v>2024</v>
      </c>
      <c r="BH20" s="17" t="str">
        <f t="shared" si="0"/>
        <v>March-2024</v>
      </c>
      <c r="BI20" s="19" t="str">
        <f t="shared" si="1"/>
        <v>ekpZ&amp;2024</v>
      </c>
      <c r="BJ20" s="17"/>
      <c r="BK20" s="17"/>
      <c r="BL20" s="17"/>
      <c r="BM20" s="17"/>
      <c r="BN20" s="17"/>
    </row>
    <row r="21" spans="1:66" ht="21" customHeight="1" thickBot="1">
      <c r="A21" s="41"/>
      <c r="B21" s="752" t="s">
        <v>408</v>
      </c>
      <c r="C21" s="753"/>
      <c r="D21" s="754"/>
      <c r="E21" s="35"/>
      <c r="F21" s="35"/>
      <c r="G21" s="35"/>
      <c r="H21" s="35"/>
      <c r="I21" s="35"/>
      <c r="J21" s="35"/>
      <c r="K21" s="35"/>
      <c r="L21" s="35"/>
      <c r="M21" s="40"/>
      <c r="N21" s="40"/>
      <c r="O21" s="35"/>
      <c r="P21" s="35"/>
      <c r="Q21" s="35"/>
      <c r="R21" s="35"/>
      <c r="S21" s="24"/>
      <c r="T21" s="41"/>
      <c r="BC21" s="16"/>
      <c r="BD21" s="16"/>
      <c r="BE21" s="16"/>
      <c r="BF21" s="16"/>
      <c r="BG21" s="16"/>
      <c r="BH21" s="17"/>
      <c r="BI21" s="17"/>
      <c r="BJ21" s="17"/>
      <c r="BK21" s="17"/>
      <c r="BL21" s="17"/>
      <c r="BM21" s="17"/>
      <c r="BN21" s="17"/>
    </row>
    <row r="22" spans="1:66" ht="22.5" customHeight="1">
      <c r="A22" s="41"/>
      <c r="B22" s="708" t="s">
        <v>409</v>
      </c>
      <c r="C22" s="708"/>
      <c r="D22" s="635" t="s">
        <v>410</v>
      </c>
      <c r="E22" s="40"/>
      <c r="F22" s="40"/>
      <c r="G22" s="691" t="s">
        <v>667</v>
      </c>
      <c r="H22" s="691"/>
      <c r="I22" s="691"/>
      <c r="J22" s="691"/>
      <c r="K22" s="691"/>
      <c r="L22" s="691"/>
      <c r="M22" s="40"/>
      <c r="N22" s="690" t="s">
        <v>668</v>
      </c>
      <c r="O22" s="691"/>
      <c r="P22" s="691"/>
      <c r="Q22" s="691"/>
      <c r="R22" s="691"/>
      <c r="S22" s="40"/>
      <c r="T22" s="41"/>
    </row>
    <row r="23" spans="1:66" s="371" customFormat="1" ht="22.5" customHeight="1">
      <c r="A23" s="41"/>
      <c r="B23" s="626" t="s">
        <v>622</v>
      </c>
      <c r="C23" s="628">
        <v>1.4999999999999999E-2</v>
      </c>
      <c r="D23" s="387" t="s">
        <v>411</v>
      </c>
      <c r="E23" s="628">
        <v>0.02</v>
      </c>
      <c r="F23" s="40"/>
      <c r="G23" s="40"/>
      <c r="H23" s="40"/>
      <c r="I23" s="40"/>
      <c r="J23" s="40"/>
      <c r="K23" s="40"/>
      <c r="L23" s="40"/>
      <c r="M23" s="40"/>
      <c r="N23" s="40"/>
      <c r="O23" s="40"/>
      <c r="P23" s="40"/>
      <c r="Q23" s="40"/>
      <c r="R23" s="40"/>
      <c r="S23" s="40"/>
      <c r="T23" s="41"/>
    </row>
    <row r="24" spans="1:66" s="371" customFormat="1" ht="22.5" customHeight="1">
      <c r="A24" s="41"/>
      <c r="B24" s="626" t="s">
        <v>623</v>
      </c>
      <c r="C24" s="627">
        <v>150</v>
      </c>
      <c r="D24" s="387" t="s">
        <v>413</v>
      </c>
      <c r="E24" s="627">
        <v>200</v>
      </c>
      <c r="F24" s="40"/>
      <c r="G24" s="691" t="s">
        <v>669</v>
      </c>
      <c r="H24" s="691"/>
      <c r="I24" s="691"/>
      <c r="J24" s="691"/>
      <c r="K24" s="691"/>
      <c r="L24" s="691"/>
      <c r="M24" s="40"/>
      <c r="N24" s="692" t="s">
        <v>670</v>
      </c>
      <c r="O24" s="693"/>
      <c r="P24" s="693"/>
      <c r="Q24" s="693"/>
      <c r="R24" s="693"/>
      <c r="S24" s="40"/>
      <c r="T24" s="41"/>
    </row>
    <row r="25" spans="1:66" s="371" customFormat="1" ht="22.5" customHeight="1">
      <c r="A25" s="41"/>
      <c r="B25" s="626" t="s">
        <v>624</v>
      </c>
      <c r="C25" s="629">
        <v>8.3999999999999995E-3</v>
      </c>
      <c r="D25" s="387" t="s">
        <v>412</v>
      </c>
      <c r="E25" s="629">
        <v>1.0200000000000001E-2</v>
      </c>
      <c r="F25" s="40"/>
      <c r="G25" s="40"/>
      <c r="H25" s="40"/>
      <c r="I25" s="40"/>
      <c r="J25" s="40"/>
      <c r="K25" s="40"/>
      <c r="L25" s="40"/>
      <c r="M25" s="40"/>
      <c r="N25" s="40"/>
      <c r="O25" s="40"/>
      <c r="P25" s="40"/>
      <c r="Q25" s="40"/>
      <c r="R25" s="40"/>
      <c r="S25" s="40"/>
      <c r="T25" s="41"/>
    </row>
    <row r="26" spans="1:66" s="371" customFormat="1" ht="22.5" customHeight="1" thickBot="1">
      <c r="A26" s="41"/>
      <c r="B26" s="40"/>
      <c r="C26" s="40"/>
      <c r="D26" s="40"/>
      <c r="E26" s="40"/>
      <c r="F26" s="40"/>
      <c r="G26" s="690" t="s">
        <v>671</v>
      </c>
      <c r="H26" s="691"/>
      <c r="I26" s="691"/>
      <c r="J26" s="691"/>
      <c r="K26" s="691"/>
      <c r="L26" s="691"/>
      <c r="M26" s="40"/>
      <c r="N26" s="692" t="s">
        <v>673</v>
      </c>
      <c r="O26" s="693"/>
      <c r="P26" s="693"/>
      <c r="Q26" s="693"/>
      <c r="R26" s="693"/>
      <c r="S26" s="40"/>
      <c r="T26" s="41"/>
    </row>
    <row r="27" spans="1:66" s="371" customFormat="1" ht="22.5" customHeight="1" thickTop="1">
      <c r="A27" s="41"/>
      <c r="B27" s="640" t="s">
        <v>628</v>
      </c>
      <c r="C27" s="40"/>
      <c r="D27" s="639" t="s">
        <v>627</v>
      </c>
      <c r="E27" s="40"/>
      <c r="F27" s="40"/>
      <c r="G27" s="40"/>
      <c r="H27" s="40"/>
      <c r="I27" s="40"/>
      <c r="J27" s="40"/>
      <c r="K27" s="689" t="s">
        <v>672</v>
      </c>
      <c r="L27" s="689"/>
      <c r="M27" s="689"/>
      <c r="N27" s="689"/>
      <c r="O27" s="689"/>
      <c r="P27" s="40"/>
      <c r="Q27" s="40"/>
      <c r="R27" s="40"/>
      <c r="S27" s="40"/>
      <c r="T27" s="41"/>
    </row>
    <row r="28" spans="1:66" s="371" customFormat="1" ht="22.5" customHeight="1">
      <c r="A28" s="41"/>
      <c r="B28" s="40"/>
      <c r="C28" s="40"/>
      <c r="D28" s="40"/>
      <c r="E28" s="40"/>
      <c r="F28" s="40"/>
      <c r="G28" s="40"/>
      <c r="H28" s="40"/>
      <c r="I28" s="40"/>
      <c r="J28" s="1500" t="s">
        <v>676</v>
      </c>
      <c r="K28" s="1501"/>
      <c r="L28" s="1501"/>
      <c r="M28" s="1501"/>
      <c r="N28" s="1501"/>
      <c r="O28" s="1501"/>
      <c r="P28" s="1501"/>
      <c r="Q28" s="40"/>
      <c r="R28" s="40"/>
      <c r="S28" s="40"/>
      <c r="T28" s="41"/>
    </row>
    <row r="29" spans="1:66" s="622" customFormat="1" ht="22.5" customHeight="1">
      <c r="A29" s="41"/>
      <c r="B29" s="40"/>
      <c r="C29" s="40"/>
      <c r="D29" s="40"/>
      <c r="E29" s="40"/>
      <c r="F29" s="40"/>
      <c r="G29" s="40"/>
      <c r="H29" s="40"/>
      <c r="I29" s="40"/>
      <c r="J29" s="40"/>
      <c r="K29" s="40"/>
      <c r="L29" s="40"/>
      <c r="M29" s="40"/>
      <c r="N29" s="40"/>
      <c r="O29" s="40"/>
      <c r="P29" s="40"/>
      <c r="Q29" s="40"/>
      <c r="R29" s="40"/>
      <c r="S29" s="40"/>
      <c r="T29" s="41"/>
    </row>
    <row r="30" spans="1:66" ht="20.25" customHeight="1">
      <c r="A30" s="41"/>
      <c r="B30" s="41"/>
      <c r="C30" s="41"/>
      <c r="D30" s="41"/>
      <c r="E30" s="41"/>
      <c r="F30" s="41"/>
      <c r="G30" s="41"/>
      <c r="H30" s="41"/>
      <c r="I30" s="41"/>
      <c r="J30" s="41"/>
      <c r="K30" s="41"/>
      <c r="L30" s="41"/>
      <c r="M30" s="41"/>
      <c r="N30" s="41"/>
      <c r="O30" s="41"/>
      <c r="P30" s="41"/>
      <c r="Q30" s="41"/>
      <c r="R30" s="41"/>
      <c r="S30" s="41"/>
      <c r="T30" s="41"/>
    </row>
    <row r="31" spans="1:66"/>
    <row r="32" spans="1:66"/>
    <row r="33"/>
    <row r="34"/>
    <row r="35"/>
    <row r="36"/>
    <row r="37"/>
    <row r="38"/>
    <row r="39"/>
    <row r="40"/>
    <row r="41"/>
    <row r="42"/>
  </sheetData>
  <sheetProtection password="C1FB" sheet="1" objects="1" scenarios="1" formatColumns="0" formatRows="0" selectLockedCells="1"/>
  <mergeCells count="62">
    <mergeCell ref="B10:C10"/>
    <mergeCell ref="B11:C11"/>
    <mergeCell ref="B12:C12"/>
    <mergeCell ref="B21:D21"/>
    <mergeCell ref="I16:K16"/>
    <mergeCell ref="B18:C18"/>
    <mergeCell ref="B19:C19"/>
    <mergeCell ref="D5:K5"/>
    <mergeCell ref="P7:R8"/>
    <mergeCell ref="I18:K18"/>
    <mergeCell ref="I19:K19"/>
    <mergeCell ref="I20:K20"/>
    <mergeCell ref="I13:K13"/>
    <mergeCell ref="M13:N13"/>
    <mergeCell ref="Q13:R13"/>
    <mergeCell ref="G14:H14"/>
    <mergeCell ref="I14:K14"/>
    <mergeCell ref="M14:N14"/>
    <mergeCell ref="G16:H16"/>
    <mergeCell ref="J6:N6"/>
    <mergeCell ref="E6:I6"/>
    <mergeCell ref="M12:N12"/>
    <mergeCell ref="G11:H11"/>
    <mergeCell ref="Q16:R16"/>
    <mergeCell ref="Q14:R14"/>
    <mergeCell ref="G15:H15"/>
    <mergeCell ref="I15:K15"/>
    <mergeCell ref="M15:N15"/>
    <mergeCell ref="Q15:R15"/>
    <mergeCell ref="Q11:R11"/>
    <mergeCell ref="Q12:R12"/>
    <mergeCell ref="I12:K12"/>
    <mergeCell ref="G12:H12"/>
    <mergeCell ref="G13:H13"/>
    <mergeCell ref="B5:C5"/>
    <mergeCell ref="B6:C6"/>
    <mergeCell ref="B7:C7"/>
    <mergeCell ref="B8:C8"/>
    <mergeCell ref="B9:C9"/>
    <mergeCell ref="B22:C22"/>
    <mergeCell ref="B13:C13"/>
    <mergeCell ref="B14:C14"/>
    <mergeCell ref="B15:C15"/>
    <mergeCell ref="B16:C16"/>
    <mergeCell ref="B17:C17"/>
    <mergeCell ref="F18:H18"/>
    <mergeCell ref="F19:H19"/>
    <mergeCell ref="F20:H20"/>
    <mergeCell ref="G22:L22"/>
    <mergeCell ref="E7:F7"/>
    <mergeCell ref="F17:K17"/>
    <mergeCell ref="K7:M7"/>
    <mergeCell ref="I11:K11"/>
    <mergeCell ref="M11:N11"/>
    <mergeCell ref="M16:N16"/>
    <mergeCell ref="K27:O27"/>
    <mergeCell ref="J28:P28"/>
    <mergeCell ref="N22:R22"/>
    <mergeCell ref="G24:L24"/>
    <mergeCell ref="N24:R24"/>
    <mergeCell ref="G26:L26"/>
    <mergeCell ref="N26:R26"/>
  </mergeCells>
  <dataValidations count="13">
    <dataValidation allowBlank="1" showInputMessage="1" showErrorMessage="1" promptTitle="Write Here Current Session" sqref="G7"/>
    <dataValidation allowBlank="1" showInputMessage="1" showErrorMessage="1" promptTitle="H.M. name" sqref="D7"/>
    <dataValidation allowBlank="1" showInputMessage="1" showErrorMessage="1" promptTitle="school name" sqref="D6"/>
    <dataValidation allowBlank="1" showInputMessage="1" showErrorMessage="1" promptTitle="School Name" sqref="D5:K5"/>
    <dataValidation allowBlank="1" showInputMessage="1" showErrorMessage="1" promptTitle="incharge MDM" sqref="D9"/>
    <dataValidation type="list" allowBlank="1" showInputMessage="1" showErrorMessage="1" sqref="D17">
      <formula1>$BL$9:$BL$13</formula1>
    </dataValidation>
    <dataValidation type="list" allowBlank="1" showInputMessage="1" showErrorMessage="1" sqref="D18">
      <formula1>$BN$9:$BN$12</formula1>
    </dataValidation>
    <dataValidation allowBlank="1" showInputMessage="1" showErrorMessage="1" promptTitle="incharge Mob. No." sqref="D11 E23:E25 C23:C25"/>
    <dataValidation allowBlank="1" showInputMessage="1" showErrorMessage="1" promptTitle="hm mob." sqref="D10 D8"/>
    <dataValidation type="list" allowBlank="1" showInputMessage="1" showErrorMessage="1" sqref="L12:L16">
      <formula1>"Male, Female"</formula1>
    </dataValidation>
    <dataValidation type="list" allowBlank="1" showInputMessage="1" showErrorMessage="1" sqref="M12:N16">
      <formula1>"GEN, OBC, SC, ST, SBC"</formula1>
    </dataValidation>
    <dataValidation type="list" allowBlank="1" showInputMessage="1" showErrorMessage="1" sqref="O12:O16">
      <formula1>" BY CHEQE , BY CASH"</formula1>
    </dataValidation>
    <dataValidation type="list" allowBlank="1" showInputMessage="1" showErrorMessage="1" sqref="K7:M7">
      <formula1>Month</formula1>
    </dataValidation>
  </dataValidations>
  <hyperlinks>
    <hyperlink ref="G22:I22" location="'Att. Dairy'!A1" display="APRIL"/>
    <hyperlink ref="B27" location="'Milk Distri.'!A1" display="GO  TO  BAL  GOPAL  DUDH  YOJANA"/>
    <hyperlink ref="D27" location="'Milk Stock-UC'!A1" display="'Milk Stock-UC'!A1"/>
    <hyperlink ref="N22:P22" location="'Att. Dairy'!A188" display="AUGUST"/>
    <hyperlink ref="G24:I24" location="'MDM Yearly Report'!A5" display="Yearly Report"/>
    <hyperlink ref="N24:O24" location="'MDM Dak'!A4" display="MDM Monthly Dak"/>
    <hyperlink ref="G26:H26" location="MPR!A4" display="MPR Report"/>
    <hyperlink ref="N26:O26" location="'Estimate Bill'!A5" display="Auto Bill Generate"/>
    <hyperlink ref="N22:R22" location="'Opening Balance'!A1" display="Go to Opening Balance Sheet"/>
    <hyperlink ref="J28"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sheetPr codeName="Sheet3"/>
  <dimension ref="A1:AF529"/>
  <sheetViews>
    <sheetView topLeftCell="B1" workbookViewId="0">
      <selection activeCell="L143" sqref="L143"/>
    </sheetView>
  </sheetViews>
  <sheetFormatPr defaultColWidth="0" defaultRowHeight="0" customHeight="1" zeroHeight="1"/>
  <cols>
    <col min="1" max="1" width="5.5" style="257" customWidth="1"/>
    <col min="2" max="2" width="12.625" style="257" customWidth="1"/>
    <col min="3" max="3" width="15.25" style="257" customWidth="1"/>
    <col min="4" max="5" width="14.125" style="257" customWidth="1"/>
    <col min="6" max="6" width="8.625" style="257" customWidth="1"/>
    <col min="7" max="8" width="7.625" style="257" customWidth="1"/>
    <col min="9" max="9" width="8.25" style="257" customWidth="1"/>
    <col min="10" max="11" width="8.125" style="257" customWidth="1"/>
    <col min="12" max="12" width="7.375" style="257" customWidth="1"/>
    <col min="13" max="13" width="7.125" style="257" customWidth="1"/>
    <col min="14" max="14" width="7.375" style="257" customWidth="1"/>
    <col min="15" max="16" width="7.25" style="257" customWidth="1"/>
    <col min="17" max="17" width="7" style="257" customWidth="1"/>
    <col min="18" max="18" width="7.875" style="257" customWidth="1"/>
    <col min="19" max="19" width="8.75" style="258" customWidth="1"/>
    <col min="20" max="20" width="9.5" style="258" customWidth="1"/>
    <col min="21" max="22" width="4.625" style="258" customWidth="1"/>
    <col min="23" max="28" width="4.625" style="258" hidden="1" customWidth="1"/>
    <col min="29" max="29" width="8.875" style="258" hidden="1" customWidth="1"/>
    <col min="30" max="30" width="10.375" style="258" hidden="1" customWidth="1"/>
    <col min="31" max="31" width="4.625" style="258" hidden="1" customWidth="1"/>
    <col min="32" max="32" width="10.25" style="258" hidden="1" customWidth="1"/>
    <col min="33" max="16384" width="4.625" style="258" hidden="1"/>
  </cols>
  <sheetData>
    <row r="1" spans="1:32" s="16" customFormat="1" ht="28.5" customHeight="1" thickBot="1">
      <c r="A1" s="757" t="s">
        <v>108</v>
      </c>
      <c r="B1" s="757"/>
      <c r="C1" s="757"/>
      <c r="D1" s="757"/>
      <c r="E1" s="757"/>
      <c r="F1" s="757"/>
      <c r="G1" s="757"/>
      <c r="H1" s="757"/>
      <c r="I1" s="757"/>
      <c r="J1" s="757"/>
      <c r="K1" s="757"/>
      <c r="L1" s="758" t="s">
        <v>19</v>
      </c>
      <c r="M1" s="758"/>
      <c r="N1" s="759" t="str">
        <f>IF('Master Data'!BH9="","",'Master Data'!BH9)</f>
        <v>April-2023</v>
      </c>
      <c r="O1" s="759"/>
      <c r="P1" s="759"/>
      <c r="Q1" s="86"/>
      <c r="R1" s="86"/>
      <c r="S1" s="86"/>
      <c r="T1" s="42"/>
      <c r="U1" s="43"/>
      <c r="V1" s="15"/>
    </row>
    <row r="2" spans="1:32" s="47" customFormat="1" ht="24" customHeight="1">
      <c r="A2" s="760" t="s">
        <v>101</v>
      </c>
      <c r="B2" s="763" t="s">
        <v>100</v>
      </c>
      <c r="C2" s="765" t="s">
        <v>640</v>
      </c>
      <c r="D2" s="768" t="s">
        <v>102</v>
      </c>
      <c r="E2" s="784" t="s">
        <v>397</v>
      </c>
      <c r="F2" s="770" t="s">
        <v>105</v>
      </c>
      <c r="G2" s="771"/>
      <c r="H2" s="771"/>
      <c r="I2" s="771"/>
      <c r="J2" s="771"/>
      <c r="K2" s="772"/>
      <c r="L2" s="773" t="s">
        <v>106</v>
      </c>
      <c r="M2" s="773"/>
      <c r="N2" s="773"/>
      <c r="O2" s="773"/>
      <c r="P2" s="773"/>
      <c r="Q2" s="773"/>
      <c r="R2" s="790"/>
      <c r="S2" s="87"/>
      <c r="T2" s="44"/>
      <c r="U2" s="45"/>
      <c r="V2" s="46"/>
      <c r="AB2" s="48"/>
      <c r="AC2" s="49" t="str">
        <f>IF('Master Data'!BH9="","",'Master Data'!BH9)</f>
        <v>April-2023</v>
      </c>
      <c r="AD2" s="49">
        <f>DATEVALUE("1"&amp;AC2)</f>
        <v>45017</v>
      </c>
      <c r="AF2" s="49">
        <f>EOMONTH(AD2,0)</f>
        <v>45046</v>
      </c>
    </row>
    <row r="3" spans="1:32" s="47" customFormat="1" ht="33.75" customHeight="1">
      <c r="A3" s="761"/>
      <c r="B3" s="764"/>
      <c r="C3" s="766"/>
      <c r="D3" s="769"/>
      <c r="E3" s="785"/>
      <c r="F3" s="775" t="s">
        <v>71</v>
      </c>
      <c r="G3" s="776"/>
      <c r="H3" s="777"/>
      <c r="I3" s="778" t="s">
        <v>72</v>
      </c>
      <c r="J3" s="779"/>
      <c r="K3" s="780"/>
      <c r="L3" s="781" t="s">
        <v>73</v>
      </c>
      <c r="M3" s="782"/>
      <c r="N3" s="782"/>
      <c r="O3" s="782" t="s">
        <v>74</v>
      </c>
      <c r="P3" s="782"/>
      <c r="Q3" s="782"/>
      <c r="R3" s="783" t="s">
        <v>75</v>
      </c>
      <c r="S3" s="335"/>
      <c r="T3" s="50"/>
      <c r="U3" s="51"/>
      <c r="V3" s="46"/>
    </row>
    <row r="4" spans="1:32" s="47" customFormat="1" ht="21.75" customHeight="1" thickBot="1">
      <c r="A4" s="761"/>
      <c r="B4" s="764"/>
      <c r="C4" s="766"/>
      <c r="D4" s="74" t="s">
        <v>103</v>
      </c>
      <c r="E4" s="785"/>
      <c r="F4" s="354" t="s">
        <v>12</v>
      </c>
      <c r="G4" s="354" t="s">
        <v>13</v>
      </c>
      <c r="H4" s="354" t="s">
        <v>14</v>
      </c>
      <c r="I4" s="354" t="s">
        <v>12</v>
      </c>
      <c r="J4" s="354" t="s">
        <v>13</v>
      </c>
      <c r="K4" s="354" t="s">
        <v>14</v>
      </c>
      <c r="L4" s="355" t="s">
        <v>12</v>
      </c>
      <c r="M4" s="355" t="s">
        <v>13</v>
      </c>
      <c r="N4" s="355" t="s">
        <v>14</v>
      </c>
      <c r="O4" s="355" t="s">
        <v>12</v>
      </c>
      <c r="P4" s="355" t="s">
        <v>13</v>
      </c>
      <c r="Q4" s="355" t="s">
        <v>14</v>
      </c>
      <c r="R4" s="789"/>
      <c r="S4" s="88"/>
      <c r="T4" s="52"/>
      <c r="U4" s="53"/>
      <c r="V4" s="46"/>
    </row>
    <row r="5" spans="1:32" s="16" customFormat="1" ht="21.75" customHeight="1" thickTop="1" thickBot="1">
      <c r="A5" s="762"/>
      <c r="B5" s="336"/>
      <c r="C5" s="767"/>
      <c r="D5" s="337" t="s">
        <v>104</v>
      </c>
      <c r="E5" s="791"/>
      <c r="F5" s="645">
        <v>144</v>
      </c>
      <c r="G5" s="645">
        <v>145</v>
      </c>
      <c r="H5" s="365">
        <f>F5+G5</f>
        <v>289</v>
      </c>
      <c r="I5" s="645">
        <v>96</v>
      </c>
      <c r="J5" s="645">
        <v>110</v>
      </c>
      <c r="K5" s="366">
        <f>I5+J5</f>
        <v>206</v>
      </c>
      <c r="L5" s="787" t="s">
        <v>400</v>
      </c>
      <c r="M5" s="787"/>
      <c r="N5" s="787"/>
      <c r="O5" s="787"/>
      <c r="P5" s="787"/>
      <c r="Q5" s="787"/>
      <c r="R5" s="788"/>
      <c r="S5" s="36"/>
      <c r="T5" s="54"/>
      <c r="U5" s="55"/>
      <c r="V5" s="56"/>
      <c r="AB5" s="57"/>
    </row>
    <row r="6" spans="1:32" s="16" customFormat="1" ht="17.45" customHeight="1">
      <c r="A6" s="361">
        <v>1</v>
      </c>
      <c r="B6" s="362">
        <f>IFERROR(AD2,"")</f>
        <v>45017</v>
      </c>
      <c r="C6" s="643" t="str">
        <f>IF(OR(R6="",R6=0),"",IF(D6="Sunday","",IF(D6="Monday","Wheat",IF(D6="Tuesday","Rice",IF(D6="Wednesday","Wheat",IF(D6="Thursday","Rice",IF(D6="Friday","Wheat",IF(D6="Saturday","Wheat",""))))))))</f>
        <v>Wheat</v>
      </c>
      <c r="D6" s="363" t="str">
        <f>IF(U6=1,"Sunday",IF(U6=2,"Monday",IF(U6=3,"Tuesday",IF(U6=4,"Wednesday",IF(U6=5,"Thursday",IF(U6=6,"Friday",IF(U6=7,"Saturday"," ")))))))</f>
        <v>Saturday</v>
      </c>
      <c r="E6" s="636"/>
      <c r="F6" s="356">
        <v>123</v>
      </c>
      <c r="G6" s="357">
        <v>120</v>
      </c>
      <c r="H6" s="358">
        <f>IF(AND(F6="",G6=""),"",SUM(F6,G6))</f>
        <v>243</v>
      </c>
      <c r="I6" s="357">
        <v>90</v>
      </c>
      <c r="J6" s="357">
        <v>100</v>
      </c>
      <c r="K6" s="358">
        <f>IF(AND(I6="",J6=""),"",SUM(I6,J6))</f>
        <v>190</v>
      </c>
      <c r="L6" s="357">
        <v>123</v>
      </c>
      <c r="M6" s="357">
        <v>120</v>
      </c>
      <c r="N6" s="359">
        <f>IF(AND(L6="",M6=""),"",SUM(L6,M6))</f>
        <v>243</v>
      </c>
      <c r="O6" s="357">
        <v>90</v>
      </c>
      <c r="P6" s="357">
        <v>100</v>
      </c>
      <c r="Q6" s="359">
        <f>IF(AND(O6="",P6=""),"",SUM(O6,P6))</f>
        <v>190</v>
      </c>
      <c r="R6" s="360">
        <f>IF(AND(N6="",Q6=""),"",SUM(N6,Q6))</f>
        <v>433</v>
      </c>
      <c r="S6" s="37"/>
      <c r="T6" s="60"/>
      <c r="U6" s="61">
        <f t="shared" ref="U6:U36" si="0">IF(AND(B6=""),"",SUM(V6))</f>
        <v>7</v>
      </c>
      <c r="V6" s="61">
        <f>IFERROR(WEEKDAY(B6),"")</f>
        <v>7</v>
      </c>
    </row>
    <row r="7" spans="1:32" s="16" customFormat="1" ht="17.45" customHeight="1">
      <c r="A7" s="345">
        <v>2</v>
      </c>
      <c r="B7" s="58">
        <f>IF(B6="","",IF(B6&lt;$AF$2,B6+1,""))</f>
        <v>45018</v>
      </c>
      <c r="C7" s="644" t="str">
        <f>IF(OR(R7="",R7=0),"",IF(D7="Sunday","",IF(D7="Monday","Wheat",IF(D7="Tuesday","Rice",IF(D7="Wednesday","Wheat",IF(D7="Thursday","Rice",IF(D7="Friday","Wheat",IF(D7="Saturday","Wheat",""))))))))</f>
        <v/>
      </c>
      <c r="D7" s="75" t="str">
        <f t="shared" ref="D7:D35" si="1">IF(U7=1,"Sunday",IF(U7=2,"Monday",IF(U7=3,"Tuesday",IF(U7=4,"Wednesday",IF(U7=5,"Thursday",IF(U7=6,"Friday",IF(U7=7,"Saturday"," ")))))))</f>
        <v>Sunday</v>
      </c>
      <c r="E7" s="637"/>
      <c r="F7" s="334"/>
      <c r="G7" s="59"/>
      <c r="H7" s="76" t="str">
        <f t="shared" ref="H7:H36" si="2">IF(AND(F7="",G7=""),"",SUM(F7,G7))</f>
        <v/>
      </c>
      <c r="I7" s="59"/>
      <c r="J7" s="59"/>
      <c r="K7" s="76" t="str">
        <f t="shared" ref="K7:K36" si="3">IF(AND(I7="",J7=""),"",SUM(I7,J7))</f>
        <v/>
      </c>
      <c r="L7" s="59"/>
      <c r="M7" s="59"/>
      <c r="N7" s="256" t="str">
        <f t="shared" ref="N7:N36" si="4">IF(AND(L7="",M7=""),"",SUM(L7,M7))</f>
        <v/>
      </c>
      <c r="O7" s="59"/>
      <c r="P7" s="59"/>
      <c r="Q7" s="256" t="str">
        <f t="shared" ref="Q7:Q36" si="5">IF(AND(O7="",P7=""),"",SUM(O7,P7))</f>
        <v/>
      </c>
      <c r="R7" s="346" t="str">
        <f t="shared" ref="R7:R36" si="6">IF(AND(N7="",Q7=""),"",SUM(N7,Q7))</f>
        <v/>
      </c>
      <c r="S7" s="37"/>
      <c r="T7" s="60"/>
      <c r="U7" s="61">
        <f t="shared" si="0"/>
        <v>1</v>
      </c>
      <c r="V7" s="61">
        <f t="shared" ref="V7:V36" si="7">IFERROR(WEEKDAY(B7),"")</f>
        <v>1</v>
      </c>
      <c r="W7" s="16" t="s">
        <v>76</v>
      </c>
      <c r="AC7" s="62"/>
      <c r="AD7" s="62"/>
    </row>
    <row r="8" spans="1:32" s="16" customFormat="1" ht="17.45" customHeight="1">
      <c r="A8" s="345">
        <v>3</v>
      </c>
      <c r="B8" s="58">
        <f t="shared" ref="B8:B36" si="8">IF(B7="","",IF(B7&lt;$AF$2,B7+1,""))</f>
        <v>45019</v>
      </c>
      <c r="C8" s="644" t="str">
        <f t="shared" ref="C8:C36" si="9">IF(OR(R8="",R8=0),"",IF(D8="Sunday","",IF(D8="Monday","Wheat",IF(D8="Tuesday","Rice",IF(D8="Wednesday","Wheat",IF(D8="Thursday","Rice",IF(D8="Friday","Wheat",IF(D8="Saturday","Wheat",""))))))))</f>
        <v>Wheat</v>
      </c>
      <c r="D8" s="75" t="str">
        <f>IF(U8=1,"Sunday",IF(U8=2,"Monday",IF(U8=3,"Tuesday",IF(U8=4,"Wednesday",IF(U8=5,"Thursday",IF(U8=6,"Friday",IF(U8=7,"Saturday"," ")))))))</f>
        <v>Monday</v>
      </c>
      <c r="E8" s="637"/>
      <c r="F8" s="334">
        <v>123</v>
      </c>
      <c r="G8" s="59">
        <v>120</v>
      </c>
      <c r="H8" s="76">
        <f t="shared" si="2"/>
        <v>243</v>
      </c>
      <c r="I8" s="59">
        <v>90</v>
      </c>
      <c r="J8" s="59">
        <v>100</v>
      </c>
      <c r="K8" s="76">
        <f t="shared" si="3"/>
        <v>190</v>
      </c>
      <c r="L8" s="59">
        <v>115</v>
      </c>
      <c r="M8" s="59">
        <v>118</v>
      </c>
      <c r="N8" s="256">
        <f t="shared" si="4"/>
        <v>233</v>
      </c>
      <c r="O8" s="59">
        <v>88</v>
      </c>
      <c r="P8" s="59">
        <v>97</v>
      </c>
      <c r="Q8" s="256">
        <f t="shared" si="5"/>
        <v>185</v>
      </c>
      <c r="R8" s="346">
        <f t="shared" si="6"/>
        <v>418</v>
      </c>
      <c r="S8" s="37"/>
      <c r="T8" s="60"/>
      <c r="U8" s="61">
        <f t="shared" si="0"/>
        <v>2</v>
      </c>
      <c r="V8" s="61">
        <f t="shared" si="7"/>
        <v>2</v>
      </c>
      <c r="W8" s="16" t="s">
        <v>77</v>
      </c>
      <c r="AC8" s="62"/>
    </row>
    <row r="9" spans="1:32" s="16" customFormat="1" ht="17.45" customHeight="1">
      <c r="A9" s="345">
        <v>4</v>
      </c>
      <c r="B9" s="58">
        <f t="shared" si="8"/>
        <v>45020</v>
      </c>
      <c r="C9" s="644" t="str">
        <f t="shared" si="9"/>
        <v>Rice</v>
      </c>
      <c r="D9" s="75" t="str">
        <f t="shared" si="1"/>
        <v>Tuesday</v>
      </c>
      <c r="E9" s="637"/>
      <c r="F9" s="334">
        <v>123</v>
      </c>
      <c r="G9" s="59">
        <v>120</v>
      </c>
      <c r="H9" s="76">
        <f t="shared" si="2"/>
        <v>243</v>
      </c>
      <c r="I9" s="59">
        <v>90</v>
      </c>
      <c r="J9" s="59">
        <v>100</v>
      </c>
      <c r="K9" s="76">
        <f t="shared" si="3"/>
        <v>190</v>
      </c>
      <c r="L9" s="59">
        <v>115</v>
      </c>
      <c r="M9" s="59">
        <v>116</v>
      </c>
      <c r="N9" s="256">
        <f t="shared" si="4"/>
        <v>231</v>
      </c>
      <c r="O9" s="59">
        <v>80</v>
      </c>
      <c r="P9" s="59">
        <v>90</v>
      </c>
      <c r="Q9" s="256">
        <f t="shared" si="5"/>
        <v>170</v>
      </c>
      <c r="R9" s="346">
        <f t="shared" si="6"/>
        <v>401</v>
      </c>
      <c r="S9" s="37"/>
      <c r="T9" s="60"/>
      <c r="U9" s="61">
        <f t="shared" si="0"/>
        <v>3</v>
      </c>
      <c r="V9" s="61">
        <f t="shared" si="7"/>
        <v>3</v>
      </c>
      <c r="W9" s="16" t="s">
        <v>78</v>
      </c>
      <c r="Y9" s="16" t="s">
        <v>79</v>
      </c>
      <c r="AC9" s="62"/>
    </row>
    <row r="10" spans="1:32" s="47" customFormat="1" ht="17.45" customHeight="1">
      <c r="A10" s="345">
        <v>5</v>
      </c>
      <c r="B10" s="58">
        <f t="shared" si="8"/>
        <v>45021</v>
      </c>
      <c r="C10" s="644" t="str">
        <f t="shared" si="9"/>
        <v>Wheat</v>
      </c>
      <c r="D10" s="75" t="str">
        <f t="shared" si="1"/>
        <v>Wednesday</v>
      </c>
      <c r="E10" s="637" t="s">
        <v>398</v>
      </c>
      <c r="F10" s="334">
        <v>123</v>
      </c>
      <c r="G10" s="59">
        <v>120</v>
      </c>
      <c r="H10" s="76">
        <f t="shared" si="2"/>
        <v>243</v>
      </c>
      <c r="I10" s="59">
        <v>90</v>
      </c>
      <c r="J10" s="59">
        <v>100</v>
      </c>
      <c r="K10" s="76">
        <f t="shared" si="3"/>
        <v>190</v>
      </c>
      <c r="L10" s="59">
        <v>114</v>
      </c>
      <c r="M10" s="59">
        <v>111</v>
      </c>
      <c r="N10" s="256">
        <f t="shared" si="4"/>
        <v>225</v>
      </c>
      <c r="O10" s="59">
        <v>80</v>
      </c>
      <c r="P10" s="59">
        <v>85</v>
      </c>
      <c r="Q10" s="256">
        <f t="shared" si="5"/>
        <v>165</v>
      </c>
      <c r="R10" s="346">
        <f t="shared" si="6"/>
        <v>390</v>
      </c>
      <c r="S10" s="37"/>
      <c r="T10" s="60"/>
      <c r="U10" s="61">
        <f t="shared" si="0"/>
        <v>4</v>
      </c>
      <c r="V10" s="61">
        <f t="shared" si="7"/>
        <v>4</v>
      </c>
      <c r="W10" s="16" t="s">
        <v>80</v>
      </c>
      <c r="Y10" s="16" t="s">
        <v>81</v>
      </c>
      <c r="AC10" s="62"/>
    </row>
    <row r="11" spans="1:32" s="47" customFormat="1" ht="17.45" customHeight="1">
      <c r="A11" s="345">
        <v>6</v>
      </c>
      <c r="B11" s="58">
        <f t="shared" si="8"/>
        <v>45022</v>
      </c>
      <c r="C11" s="644" t="str">
        <f t="shared" si="9"/>
        <v>Rice</v>
      </c>
      <c r="D11" s="75" t="str">
        <f>IF(U11=1,"Sunday",IF(U11=2,"Monday",IF(U11=3,"Tuesday",IF(U11=4,"Wednesday",IF(U11=5,"Thursday",IF(U11=6,"Friday",IF(U11=7,"Saturday"," ")))))))</f>
        <v>Thursday</v>
      </c>
      <c r="E11" s="637"/>
      <c r="F11" s="334">
        <v>123</v>
      </c>
      <c r="G11" s="59">
        <v>120</v>
      </c>
      <c r="H11" s="76">
        <f t="shared" si="2"/>
        <v>243</v>
      </c>
      <c r="I11" s="59">
        <v>90</v>
      </c>
      <c r="J11" s="59">
        <v>100</v>
      </c>
      <c r="K11" s="76">
        <f t="shared" si="3"/>
        <v>190</v>
      </c>
      <c r="L11" s="59">
        <v>116</v>
      </c>
      <c r="M11" s="59">
        <v>118</v>
      </c>
      <c r="N11" s="256">
        <f t="shared" si="4"/>
        <v>234</v>
      </c>
      <c r="O11" s="59">
        <v>70</v>
      </c>
      <c r="P11" s="59">
        <v>75</v>
      </c>
      <c r="Q11" s="256">
        <f t="shared" si="5"/>
        <v>145</v>
      </c>
      <c r="R11" s="346">
        <f t="shared" si="6"/>
        <v>379</v>
      </c>
      <c r="S11" s="37"/>
      <c r="T11" s="60"/>
      <c r="U11" s="61">
        <f t="shared" si="0"/>
        <v>5</v>
      </c>
      <c r="V11" s="61">
        <f t="shared" si="7"/>
        <v>5</v>
      </c>
      <c r="W11" s="16" t="s">
        <v>82</v>
      </c>
      <c r="Y11" s="16" t="s">
        <v>83</v>
      </c>
      <c r="AC11" s="62"/>
    </row>
    <row r="12" spans="1:32" s="47" customFormat="1" ht="17.45" customHeight="1">
      <c r="A12" s="345">
        <v>7</v>
      </c>
      <c r="B12" s="58">
        <f t="shared" si="8"/>
        <v>45023</v>
      </c>
      <c r="C12" s="644" t="str">
        <f t="shared" si="9"/>
        <v>Wheat</v>
      </c>
      <c r="D12" s="75" t="str">
        <f>IF(U12=1,"Sunday",IF(U12=2,"Monday",IF(U12=3,"Tuesday",IF(U12=4,"Wednesday",IF(U12=5,"Thursday",IF(U12=6,"Friday",IF(U12=7,"Saturday"," ")))))))</f>
        <v>Friday</v>
      </c>
      <c r="E12" s="637" t="s">
        <v>398</v>
      </c>
      <c r="F12" s="334">
        <v>123</v>
      </c>
      <c r="G12" s="59">
        <v>120</v>
      </c>
      <c r="H12" s="76">
        <f t="shared" si="2"/>
        <v>243</v>
      </c>
      <c r="I12" s="59">
        <v>90</v>
      </c>
      <c r="J12" s="59">
        <v>100</v>
      </c>
      <c r="K12" s="76">
        <f t="shared" si="3"/>
        <v>190</v>
      </c>
      <c r="L12" s="59">
        <v>111</v>
      </c>
      <c r="M12" s="59">
        <v>110</v>
      </c>
      <c r="N12" s="256">
        <f t="shared" si="4"/>
        <v>221</v>
      </c>
      <c r="O12" s="59">
        <v>78</v>
      </c>
      <c r="P12" s="59">
        <v>88</v>
      </c>
      <c r="Q12" s="256">
        <f t="shared" si="5"/>
        <v>166</v>
      </c>
      <c r="R12" s="346">
        <f t="shared" si="6"/>
        <v>387</v>
      </c>
      <c r="S12" s="37"/>
      <c r="T12" s="60"/>
      <c r="U12" s="61">
        <f t="shared" si="0"/>
        <v>6</v>
      </c>
      <c r="V12" s="61">
        <f t="shared" si="7"/>
        <v>6</v>
      </c>
      <c r="W12" s="16" t="s">
        <v>84</v>
      </c>
      <c r="Y12" s="16" t="s">
        <v>85</v>
      </c>
      <c r="AC12" s="62"/>
    </row>
    <row r="13" spans="1:32" s="47" customFormat="1" ht="17.45" customHeight="1">
      <c r="A13" s="345">
        <v>8</v>
      </c>
      <c r="B13" s="58">
        <f t="shared" si="8"/>
        <v>45024</v>
      </c>
      <c r="C13" s="644" t="str">
        <f t="shared" si="9"/>
        <v/>
      </c>
      <c r="D13" s="75" t="str">
        <f t="shared" si="1"/>
        <v>Saturday</v>
      </c>
      <c r="E13" s="637"/>
      <c r="F13" s="334"/>
      <c r="G13" s="59"/>
      <c r="H13" s="76" t="str">
        <f t="shared" si="2"/>
        <v/>
      </c>
      <c r="I13" s="59"/>
      <c r="J13" s="59"/>
      <c r="K13" s="76" t="str">
        <f t="shared" si="3"/>
        <v/>
      </c>
      <c r="L13" s="59"/>
      <c r="M13" s="59"/>
      <c r="N13" s="256" t="str">
        <f t="shared" si="4"/>
        <v/>
      </c>
      <c r="O13" s="59"/>
      <c r="P13" s="59"/>
      <c r="Q13" s="256" t="str">
        <f t="shared" si="5"/>
        <v/>
      </c>
      <c r="R13" s="346" t="str">
        <f t="shared" si="6"/>
        <v/>
      </c>
      <c r="S13" s="37"/>
      <c r="T13" s="60"/>
      <c r="U13" s="61">
        <f t="shared" si="0"/>
        <v>7</v>
      </c>
      <c r="V13" s="61">
        <f t="shared" si="7"/>
        <v>7</v>
      </c>
      <c r="W13" s="16" t="s">
        <v>87</v>
      </c>
      <c r="Y13" s="16" t="s">
        <v>88</v>
      </c>
      <c r="AC13" s="62"/>
    </row>
    <row r="14" spans="1:32" s="16" customFormat="1" ht="17.45" customHeight="1">
      <c r="A14" s="345">
        <v>9</v>
      </c>
      <c r="B14" s="58">
        <f t="shared" si="8"/>
        <v>45025</v>
      </c>
      <c r="C14" s="644" t="str">
        <f t="shared" si="9"/>
        <v/>
      </c>
      <c r="D14" s="75" t="str">
        <f t="shared" si="1"/>
        <v>Sunday</v>
      </c>
      <c r="E14" s="637"/>
      <c r="F14" s="334"/>
      <c r="G14" s="59"/>
      <c r="H14" s="76" t="str">
        <f t="shared" si="2"/>
        <v/>
      </c>
      <c r="I14" s="59"/>
      <c r="J14" s="59"/>
      <c r="K14" s="76" t="str">
        <f t="shared" si="3"/>
        <v/>
      </c>
      <c r="L14" s="59"/>
      <c r="M14" s="59"/>
      <c r="N14" s="256" t="str">
        <f t="shared" si="4"/>
        <v/>
      </c>
      <c r="O14" s="59"/>
      <c r="P14" s="59"/>
      <c r="Q14" s="256" t="str">
        <f t="shared" si="5"/>
        <v/>
      </c>
      <c r="R14" s="346" t="str">
        <f t="shared" si="6"/>
        <v/>
      </c>
      <c r="S14" s="37"/>
      <c r="T14" s="60"/>
      <c r="U14" s="61">
        <f t="shared" si="0"/>
        <v>1</v>
      </c>
      <c r="V14" s="61">
        <f t="shared" si="7"/>
        <v>1</v>
      </c>
      <c r="W14" s="16" t="s">
        <v>89</v>
      </c>
      <c r="Y14" s="16" t="s">
        <v>90</v>
      </c>
      <c r="AC14" s="62"/>
    </row>
    <row r="15" spans="1:32" s="16" customFormat="1" ht="17.45" customHeight="1">
      <c r="A15" s="345">
        <v>10</v>
      </c>
      <c r="B15" s="58">
        <f t="shared" si="8"/>
        <v>45026</v>
      </c>
      <c r="C15" s="644" t="str">
        <f t="shared" si="9"/>
        <v/>
      </c>
      <c r="D15" s="75" t="str">
        <f>IF(U15=1,"Sunday",IF(U15=2,"Monday",IF(U15=3,"Tuesday",IF(U15=4,"Wednesday",IF(U15=5,"Thursday",IF(U15=6,"Friday",IF(U15=7,"Saturday"," ")))))))</f>
        <v>Monday</v>
      </c>
      <c r="E15" s="637"/>
      <c r="F15" s="334"/>
      <c r="G15" s="59"/>
      <c r="H15" s="76" t="str">
        <f t="shared" si="2"/>
        <v/>
      </c>
      <c r="I15" s="59"/>
      <c r="J15" s="59"/>
      <c r="K15" s="76" t="str">
        <f t="shared" si="3"/>
        <v/>
      </c>
      <c r="L15" s="59"/>
      <c r="M15" s="59"/>
      <c r="N15" s="256" t="str">
        <f t="shared" si="4"/>
        <v/>
      </c>
      <c r="O15" s="59"/>
      <c r="P15" s="59"/>
      <c r="Q15" s="256" t="str">
        <f t="shared" si="5"/>
        <v/>
      </c>
      <c r="R15" s="346" t="str">
        <f t="shared" si="6"/>
        <v/>
      </c>
      <c r="S15" s="37"/>
      <c r="T15" s="60"/>
      <c r="U15" s="61">
        <f t="shared" si="0"/>
        <v>2</v>
      </c>
      <c r="V15" s="61">
        <f t="shared" si="7"/>
        <v>2</v>
      </c>
      <c r="W15" s="16" t="s">
        <v>91</v>
      </c>
      <c r="Y15" s="16" t="s">
        <v>92</v>
      </c>
      <c r="AC15" s="62"/>
      <c r="AD15" s="16" t="s">
        <v>398</v>
      </c>
    </row>
    <row r="16" spans="1:32" s="16" customFormat="1" ht="17.45" customHeight="1">
      <c r="A16" s="345">
        <v>11</v>
      </c>
      <c r="B16" s="58">
        <f t="shared" si="8"/>
        <v>45027</v>
      </c>
      <c r="C16" s="644" t="str">
        <f t="shared" si="9"/>
        <v/>
      </c>
      <c r="D16" s="75" t="str">
        <f t="shared" si="1"/>
        <v>Tuesday</v>
      </c>
      <c r="E16" s="637"/>
      <c r="F16" s="334"/>
      <c r="G16" s="59"/>
      <c r="H16" s="76" t="str">
        <f t="shared" si="2"/>
        <v/>
      </c>
      <c r="I16" s="59"/>
      <c r="J16" s="59"/>
      <c r="K16" s="76" t="str">
        <f t="shared" si="3"/>
        <v/>
      </c>
      <c r="L16" s="59"/>
      <c r="M16" s="59"/>
      <c r="N16" s="256" t="str">
        <f t="shared" si="4"/>
        <v/>
      </c>
      <c r="O16" s="59"/>
      <c r="P16" s="59"/>
      <c r="Q16" s="256" t="str">
        <f t="shared" si="5"/>
        <v/>
      </c>
      <c r="R16" s="346" t="str">
        <f t="shared" si="6"/>
        <v/>
      </c>
      <c r="S16" s="37"/>
      <c r="T16" s="60"/>
      <c r="U16" s="61">
        <f t="shared" si="0"/>
        <v>3</v>
      </c>
      <c r="V16" s="61">
        <f t="shared" si="7"/>
        <v>3</v>
      </c>
      <c r="W16" s="16" t="s">
        <v>93</v>
      </c>
      <c r="AC16" s="62"/>
      <c r="AD16" s="16" t="s">
        <v>399</v>
      </c>
    </row>
    <row r="17" spans="1:29" s="16" customFormat="1" ht="17.45" customHeight="1">
      <c r="A17" s="345">
        <v>12</v>
      </c>
      <c r="B17" s="58">
        <f t="shared" si="8"/>
        <v>45028</v>
      </c>
      <c r="C17" s="644" t="str">
        <f t="shared" si="9"/>
        <v/>
      </c>
      <c r="D17" s="75" t="str">
        <f t="shared" si="1"/>
        <v>Wednesday</v>
      </c>
      <c r="E17" s="637"/>
      <c r="F17" s="334"/>
      <c r="G17" s="59"/>
      <c r="H17" s="76" t="str">
        <f t="shared" si="2"/>
        <v/>
      </c>
      <c r="I17" s="59"/>
      <c r="J17" s="59"/>
      <c r="K17" s="76" t="str">
        <f t="shared" si="3"/>
        <v/>
      </c>
      <c r="L17" s="59"/>
      <c r="M17" s="59"/>
      <c r="N17" s="256" t="str">
        <f t="shared" si="4"/>
        <v/>
      </c>
      <c r="O17" s="59"/>
      <c r="P17" s="59"/>
      <c r="Q17" s="256" t="str">
        <f t="shared" si="5"/>
        <v/>
      </c>
      <c r="R17" s="346" t="str">
        <f t="shared" si="6"/>
        <v/>
      </c>
      <c r="S17" s="37"/>
      <c r="T17" s="60"/>
      <c r="U17" s="61">
        <f t="shared" si="0"/>
        <v>4</v>
      </c>
      <c r="V17" s="61">
        <f t="shared" si="7"/>
        <v>4</v>
      </c>
      <c r="W17" s="16" t="s">
        <v>94</v>
      </c>
      <c r="AC17" s="62"/>
    </row>
    <row r="18" spans="1:29" s="16" customFormat="1" ht="17.45" customHeight="1">
      <c r="A18" s="345">
        <v>13</v>
      </c>
      <c r="B18" s="58">
        <f t="shared" si="8"/>
        <v>45029</v>
      </c>
      <c r="C18" s="644" t="str">
        <f t="shared" si="9"/>
        <v/>
      </c>
      <c r="D18" s="75" t="str">
        <f t="shared" si="1"/>
        <v>Thursday</v>
      </c>
      <c r="E18" s="637"/>
      <c r="F18" s="334"/>
      <c r="G18" s="59"/>
      <c r="H18" s="76" t="str">
        <f t="shared" si="2"/>
        <v/>
      </c>
      <c r="I18" s="59"/>
      <c r="J18" s="59"/>
      <c r="K18" s="76" t="str">
        <f t="shared" si="3"/>
        <v/>
      </c>
      <c r="L18" s="59"/>
      <c r="M18" s="59"/>
      <c r="N18" s="256" t="str">
        <f t="shared" si="4"/>
        <v/>
      </c>
      <c r="O18" s="59"/>
      <c r="P18" s="59"/>
      <c r="Q18" s="256" t="str">
        <f t="shared" si="5"/>
        <v/>
      </c>
      <c r="R18" s="346" t="str">
        <f t="shared" si="6"/>
        <v/>
      </c>
      <c r="S18" s="37"/>
      <c r="T18" s="60"/>
      <c r="U18" s="61">
        <f t="shared" si="0"/>
        <v>5</v>
      </c>
      <c r="V18" s="61">
        <f t="shared" si="7"/>
        <v>5</v>
      </c>
      <c r="W18" s="16" t="s">
        <v>95</v>
      </c>
      <c r="AC18" s="62"/>
    </row>
    <row r="19" spans="1:29" s="16" customFormat="1" ht="17.45" customHeight="1">
      <c r="A19" s="345">
        <v>14</v>
      </c>
      <c r="B19" s="58">
        <f t="shared" si="8"/>
        <v>45030</v>
      </c>
      <c r="C19" s="644" t="str">
        <f t="shared" si="9"/>
        <v/>
      </c>
      <c r="D19" s="75" t="str">
        <f t="shared" si="1"/>
        <v>Friday</v>
      </c>
      <c r="E19" s="637"/>
      <c r="F19" s="334"/>
      <c r="G19" s="59"/>
      <c r="H19" s="76" t="str">
        <f t="shared" si="2"/>
        <v/>
      </c>
      <c r="I19" s="59"/>
      <c r="J19" s="59"/>
      <c r="K19" s="76" t="str">
        <f t="shared" si="3"/>
        <v/>
      </c>
      <c r="L19" s="59"/>
      <c r="M19" s="59"/>
      <c r="N19" s="256" t="str">
        <f t="shared" si="4"/>
        <v/>
      </c>
      <c r="O19" s="59"/>
      <c r="P19" s="59"/>
      <c r="Q19" s="256" t="str">
        <f t="shared" si="5"/>
        <v/>
      </c>
      <c r="R19" s="346" t="str">
        <f t="shared" si="6"/>
        <v/>
      </c>
      <c r="S19" s="37"/>
      <c r="T19" s="60"/>
      <c r="U19" s="61">
        <f t="shared" si="0"/>
        <v>6</v>
      </c>
      <c r="V19" s="61">
        <f t="shared" si="7"/>
        <v>6</v>
      </c>
      <c r="AC19" s="62"/>
    </row>
    <row r="20" spans="1:29" s="16" customFormat="1" ht="17.45" customHeight="1">
      <c r="A20" s="345">
        <v>15</v>
      </c>
      <c r="B20" s="58">
        <f t="shared" si="8"/>
        <v>45031</v>
      </c>
      <c r="C20" s="644" t="str">
        <f t="shared" si="9"/>
        <v/>
      </c>
      <c r="D20" s="75" t="str">
        <f t="shared" si="1"/>
        <v>Saturday</v>
      </c>
      <c r="E20" s="637"/>
      <c r="F20" s="334"/>
      <c r="G20" s="59"/>
      <c r="H20" s="76" t="str">
        <f t="shared" si="2"/>
        <v/>
      </c>
      <c r="I20" s="59"/>
      <c r="J20" s="59"/>
      <c r="K20" s="76" t="str">
        <f t="shared" si="3"/>
        <v/>
      </c>
      <c r="L20" s="59"/>
      <c r="M20" s="59"/>
      <c r="N20" s="256" t="str">
        <f t="shared" si="4"/>
        <v/>
      </c>
      <c r="O20" s="59"/>
      <c r="P20" s="59"/>
      <c r="Q20" s="256" t="str">
        <f t="shared" si="5"/>
        <v/>
      </c>
      <c r="R20" s="346" t="str">
        <f t="shared" si="6"/>
        <v/>
      </c>
      <c r="S20" s="37"/>
      <c r="T20" s="60"/>
      <c r="U20" s="61">
        <f t="shared" si="0"/>
        <v>7</v>
      </c>
      <c r="V20" s="61">
        <f t="shared" si="7"/>
        <v>7</v>
      </c>
      <c r="Y20" s="16" t="s">
        <v>86</v>
      </c>
      <c r="AC20" s="62"/>
    </row>
    <row r="21" spans="1:29" s="16" customFormat="1" ht="17.45" customHeight="1">
      <c r="A21" s="345">
        <v>16</v>
      </c>
      <c r="B21" s="58">
        <f t="shared" si="8"/>
        <v>45032</v>
      </c>
      <c r="C21" s="644" t="str">
        <f t="shared" si="9"/>
        <v/>
      </c>
      <c r="D21" s="75" t="str">
        <f t="shared" si="1"/>
        <v>Sunday</v>
      </c>
      <c r="E21" s="637"/>
      <c r="F21" s="334"/>
      <c r="G21" s="59"/>
      <c r="H21" s="76" t="str">
        <f t="shared" si="2"/>
        <v/>
      </c>
      <c r="I21" s="59"/>
      <c r="J21" s="59"/>
      <c r="K21" s="76" t="str">
        <f t="shared" si="3"/>
        <v/>
      </c>
      <c r="L21" s="59"/>
      <c r="M21" s="59"/>
      <c r="N21" s="256" t="str">
        <f t="shared" si="4"/>
        <v/>
      </c>
      <c r="O21" s="59"/>
      <c r="P21" s="59"/>
      <c r="Q21" s="256" t="str">
        <f t="shared" si="5"/>
        <v/>
      </c>
      <c r="R21" s="346" t="str">
        <f t="shared" si="6"/>
        <v/>
      </c>
      <c r="S21" s="37"/>
      <c r="T21" s="60"/>
      <c r="U21" s="61">
        <f t="shared" si="0"/>
        <v>1</v>
      </c>
      <c r="V21" s="61">
        <f t="shared" si="7"/>
        <v>1</v>
      </c>
      <c r="Y21" s="16" t="s">
        <v>96</v>
      </c>
    </row>
    <row r="22" spans="1:29" s="16" customFormat="1" ht="17.45" customHeight="1">
      <c r="A22" s="345">
        <v>17</v>
      </c>
      <c r="B22" s="58">
        <f t="shared" si="8"/>
        <v>45033</v>
      </c>
      <c r="C22" s="644" t="str">
        <f t="shared" si="9"/>
        <v/>
      </c>
      <c r="D22" s="75" t="str">
        <f t="shared" si="1"/>
        <v>Monday</v>
      </c>
      <c r="E22" s="637"/>
      <c r="F22" s="334"/>
      <c r="G22" s="59"/>
      <c r="H22" s="76" t="str">
        <f t="shared" si="2"/>
        <v/>
      </c>
      <c r="I22" s="59"/>
      <c r="J22" s="59"/>
      <c r="K22" s="76" t="str">
        <f t="shared" si="3"/>
        <v/>
      </c>
      <c r="L22" s="59"/>
      <c r="M22" s="59"/>
      <c r="N22" s="256" t="str">
        <f t="shared" si="4"/>
        <v/>
      </c>
      <c r="O22" s="59"/>
      <c r="P22" s="59"/>
      <c r="Q22" s="256" t="str">
        <f t="shared" si="5"/>
        <v/>
      </c>
      <c r="R22" s="346" t="str">
        <f t="shared" si="6"/>
        <v/>
      </c>
      <c r="S22" s="37"/>
      <c r="T22" s="60"/>
      <c r="U22" s="61">
        <f t="shared" si="0"/>
        <v>2</v>
      </c>
      <c r="V22" s="61">
        <f t="shared" si="7"/>
        <v>2</v>
      </c>
    </row>
    <row r="23" spans="1:29" s="16" customFormat="1" ht="17.45" customHeight="1">
      <c r="A23" s="345">
        <v>18</v>
      </c>
      <c r="B23" s="58">
        <f t="shared" si="8"/>
        <v>45034</v>
      </c>
      <c r="C23" s="644" t="str">
        <f t="shared" si="9"/>
        <v/>
      </c>
      <c r="D23" s="75" t="str">
        <f t="shared" si="1"/>
        <v>Tuesday</v>
      </c>
      <c r="E23" s="637"/>
      <c r="F23" s="334"/>
      <c r="G23" s="59"/>
      <c r="H23" s="76" t="str">
        <f t="shared" si="2"/>
        <v/>
      </c>
      <c r="I23" s="59"/>
      <c r="J23" s="59"/>
      <c r="K23" s="76" t="str">
        <f t="shared" si="3"/>
        <v/>
      </c>
      <c r="L23" s="59"/>
      <c r="M23" s="59"/>
      <c r="N23" s="256" t="str">
        <f t="shared" si="4"/>
        <v/>
      </c>
      <c r="O23" s="59"/>
      <c r="P23" s="59"/>
      <c r="Q23" s="256" t="str">
        <f t="shared" si="5"/>
        <v/>
      </c>
      <c r="R23" s="346" t="str">
        <f t="shared" si="6"/>
        <v/>
      </c>
      <c r="S23" s="37"/>
      <c r="T23" s="60"/>
      <c r="U23" s="61">
        <f t="shared" si="0"/>
        <v>3</v>
      </c>
      <c r="V23" s="61">
        <f t="shared" si="7"/>
        <v>3</v>
      </c>
    </row>
    <row r="24" spans="1:29" s="16" customFormat="1" ht="17.45" customHeight="1">
      <c r="A24" s="345">
        <v>19</v>
      </c>
      <c r="B24" s="58">
        <f t="shared" si="8"/>
        <v>45035</v>
      </c>
      <c r="C24" s="644" t="str">
        <f t="shared" si="9"/>
        <v/>
      </c>
      <c r="D24" s="75" t="str">
        <f t="shared" si="1"/>
        <v>Wednesday</v>
      </c>
      <c r="E24" s="637"/>
      <c r="F24" s="334"/>
      <c r="G24" s="59"/>
      <c r="H24" s="76" t="str">
        <f t="shared" si="2"/>
        <v/>
      </c>
      <c r="I24" s="59"/>
      <c r="J24" s="59"/>
      <c r="K24" s="76" t="str">
        <f t="shared" si="3"/>
        <v/>
      </c>
      <c r="L24" s="59"/>
      <c r="M24" s="59"/>
      <c r="N24" s="256" t="str">
        <f t="shared" si="4"/>
        <v/>
      </c>
      <c r="O24" s="59"/>
      <c r="P24" s="59"/>
      <c r="Q24" s="256" t="str">
        <f t="shared" si="5"/>
        <v/>
      </c>
      <c r="R24" s="346" t="str">
        <f t="shared" si="6"/>
        <v/>
      </c>
      <c r="S24" s="37"/>
      <c r="T24" s="60"/>
      <c r="U24" s="61">
        <f t="shared" si="0"/>
        <v>4</v>
      </c>
      <c r="V24" s="61">
        <f t="shared" si="7"/>
        <v>4</v>
      </c>
    </row>
    <row r="25" spans="1:29" s="16" customFormat="1" ht="17.45" customHeight="1">
      <c r="A25" s="345">
        <v>20</v>
      </c>
      <c r="B25" s="58">
        <f t="shared" si="8"/>
        <v>45036</v>
      </c>
      <c r="C25" s="644" t="str">
        <f t="shared" si="9"/>
        <v/>
      </c>
      <c r="D25" s="75" t="str">
        <f t="shared" si="1"/>
        <v>Thursday</v>
      </c>
      <c r="E25" s="637"/>
      <c r="F25" s="334"/>
      <c r="G25" s="59"/>
      <c r="H25" s="76" t="str">
        <f t="shared" si="2"/>
        <v/>
      </c>
      <c r="I25" s="59"/>
      <c r="J25" s="59"/>
      <c r="K25" s="76" t="str">
        <f t="shared" si="3"/>
        <v/>
      </c>
      <c r="L25" s="59"/>
      <c r="M25" s="59"/>
      <c r="N25" s="256" t="str">
        <f t="shared" si="4"/>
        <v/>
      </c>
      <c r="O25" s="59"/>
      <c r="P25" s="59"/>
      <c r="Q25" s="256" t="str">
        <f t="shared" si="5"/>
        <v/>
      </c>
      <c r="R25" s="346" t="str">
        <f t="shared" si="6"/>
        <v/>
      </c>
      <c r="S25" s="37"/>
      <c r="T25" s="60"/>
      <c r="U25" s="61">
        <f t="shared" si="0"/>
        <v>5</v>
      </c>
      <c r="V25" s="61">
        <f t="shared" si="7"/>
        <v>5</v>
      </c>
    </row>
    <row r="26" spans="1:29" s="16" customFormat="1" ht="17.45" customHeight="1">
      <c r="A26" s="345">
        <v>21</v>
      </c>
      <c r="B26" s="58">
        <f t="shared" si="8"/>
        <v>45037</v>
      </c>
      <c r="C26" s="644" t="str">
        <f t="shared" si="9"/>
        <v/>
      </c>
      <c r="D26" s="75" t="str">
        <f t="shared" si="1"/>
        <v>Friday</v>
      </c>
      <c r="E26" s="637"/>
      <c r="F26" s="334"/>
      <c r="G26" s="59"/>
      <c r="H26" s="76" t="str">
        <f t="shared" si="2"/>
        <v/>
      </c>
      <c r="I26" s="59"/>
      <c r="J26" s="59"/>
      <c r="K26" s="76" t="str">
        <f t="shared" si="3"/>
        <v/>
      </c>
      <c r="L26" s="59"/>
      <c r="M26" s="59"/>
      <c r="N26" s="256" t="str">
        <f t="shared" si="4"/>
        <v/>
      </c>
      <c r="O26" s="59"/>
      <c r="P26" s="59"/>
      <c r="Q26" s="256" t="str">
        <f t="shared" si="5"/>
        <v/>
      </c>
      <c r="R26" s="346" t="str">
        <f t="shared" si="6"/>
        <v/>
      </c>
      <c r="S26" s="37"/>
      <c r="T26" s="60"/>
      <c r="U26" s="61">
        <f t="shared" si="0"/>
        <v>6</v>
      </c>
      <c r="V26" s="61">
        <f t="shared" si="7"/>
        <v>6</v>
      </c>
    </row>
    <row r="27" spans="1:29" s="16" customFormat="1" ht="17.45" customHeight="1">
      <c r="A27" s="345">
        <v>22</v>
      </c>
      <c r="B27" s="58">
        <f t="shared" si="8"/>
        <v>45038</v>
      </c>
      <c r="C27" s="644" t="str">
        <f t="shared" si="9"/>
        <v/>
      </c>
      <c r="D27" s="75" t="str">
        <f t="shared" si="1"/>
        <v>Saturday</v>
      </c>
      <c r="E27" s="637"/>
      <c r="F27" s="334"/>
      <c r="G27" s="59"/>
      <c r="H27" s="76" t="str">
        <f t="shared" si="2"/>
        <v/>
      </c>
      <c r="I27" s="59"/>
      <c r="J27" s="59"/>
      <c r="K27" s="76" t="str">
        <f t="shared" si="3"/>
        <v/>
      </c>
      <c r="L27" s="59"/>
      <c r="M27" s="59"/>
      <c r="N27" s="256" t="str">
        <f t="shared" si="4"/>
        <v/>
      </c>
      <c r="O27" s="59"/>
      <c r="P27" s="59"/>
      <c r="Q27" s="256" t="str">
        <f t="shared" si="5"/>
        <v/>
      </c>
      <c r="R27" s="346" t="str">
        <f t="shared" si="6"/>
        <v/>
      </c>
      <c r="S27" s="37"/>
      <c r="T27" s="60"/>
      <c r="U27" s="61">
        <f t="shared" si="0"/>
        <v>7</v>
      </c>
      <c r="V27" s="61">
        <f t="shared" si="7"/>
        <v>7</v>
      </c>
    </row>
    <row r="28" spans="1:29" s="16" customFormat="1" ht="17.45" customHeight="1">
      <c r="A28" s="345">
        <v>23</v>
      </c>
      <c r="B28" s="58">
        <f t="shared" si="8"/>
        <v>45039</v>
      </c>
      <c r="C28" s="644" t="str">
        <f t="shared" si="9"/>
        <v/>
      </c>
      <c r="D28" s="75" t="str">
        <f t="shared" si="1"/>
        <v>Sunday</v>
      </c>
      <c r="E28" s="637"/>
      <c r="F28" s="334"/>
      <c r="G28" s="59"/>
      <c r="H28" s="76" t="str">
        <f t="shared" si="2"/>
        <v/>
      </c>
      <c r="I28" s="59"/>
      <c r="J28" s="59"/>
      <c r="K28" s="76" t="str">
        <f t="shared" si="3"/>
        <v/>
      </c>
      <c r="L28" s="59"/>
      <c r="M28" s="59"/>
      <c r="N28" s="256" t="str">
        <f t="shared" si="4"/>
        <v/>
      </c>
      <c r="O28" s="59"/>
      <c r="P28" s="59"/>
      <c r="Q28" s="256" t="str">
        <f t="shared" si="5"/>
        <v/>
      </c>
      <c r="R28" s="346" t="str">
        <f t="shared" si="6"/>
        <v/>
      </c>
      <c r="S28" s="37"/>
      <c r="T28" s="60"/>
      <c r="U28" s="61">
        <f t="shared" si="0"/>
        <v>1</v>
      </c>
      <c r="V28" s="61">
        <f t="shared" si="7"/>
        <v>1</v>
      </c>
    </row>
    <row r="29" spans="1:29" s="16" customFormat="1" ht="17.45" customHeight="1">
      <c r="A29" s="345">
        <v>24</v>
      </c>
      <c r="B29" s="58">
        <f t="shared" si="8"/>
        <v>45040</v>
      </c>
      <c r="C29" s="644" t="str">
        <f t="shared" si="9"/>
        <v/>
      </c>
      <c r="D29" s="75" t="str">
        <f t="shared" si="1"/>
        <v>Monday</v>
      </c>
      <c r="E29" s="637"/>
      <c r="F29" s="334"/>
      <c r="G29" s="59"/>
      <c r="H29" s="76" t="str">
        <f t="shared" si="2"/>
        <v/>
      </c>
      <c r="I29" s="59"/>
      <c r="J29" s="59"/>
      <c r="K29" s="76" t="str">
        <f t="shared" si="3"/>
        <v/>
      </c>
      <c r="L29" s="59"/>
      <c r="M29" s="59"/>
      <c r="N29" s="256" t="str">
        <f t="shared" si="4"/>
        <v/>
      </c>
      <c r="O29" s="59"/>
      <c r="P29" s="59"/>
      <c r="Q29" s="256" t="str">
        <f t="shared" si="5"/>
        <v/>
      </c>
      <c r="R29" s="346" t="str">
        <f t="shared" si="6"/>
        <v/>
      </c>
      <c r="S29" s="37"/>
      <c r="T29" s="60"/>
      <c r="U29" s="61">
        <f t="shared" si="0"/>
        <v>2</v>
      </c>
      <c r="V29" s="61">
        <f t="shared" si="7"/>
        <v>2</v>
      </c>
    </row>
    <row r="30" spans="1:29" s="16" customFormat="1" ht="17.45" customHeight="1">
      <c r="A30" s="345">
        <v>25</v>
      </c>
      <c r="B30" s="58">
        <f t="shared" si="8"/>
        <v>45041</v>
      </c>
      <c r="C30" s="644" t="str">
        <f t="shared" si="9"/>
        <v/>
      </c>
      <c r="D30" s="75" t="str">
        <f t="shared" si="1"/>
        <v>Tuesday</v>
      </c>
      <c r="E30" s="637"/>
      <c r="F30" s="334"/>
      <c r="G30" s="59"/>
      <c r="H30" s="76" t="str">
        <f t="shared" si="2"/>
        <v/>
      </c>
      <c r="I30" s="59"/>
      <c r="J30" s="59"/>
      <c r="K30" s="76" t="str">
        <f t="shared" si="3"/>
        <v/>
      </c>
      <c r="L30" s="59"/>
      <c r="M30" s="59"/>
      <c r="N30" s="256" t="str">
        <f t="shared" si="4"/>
        <v/>
      </c>
      <c r="O30" s="59"/>
      <c r="P30" s="59"/>
      <c r="Q30" s="256" t="str">
        <f t="shared" si="5"/>
        <v/>
      </c>
      <c r="R30" s="346" t="str">
        <f t="shared" si="6"/>
        <v/>
      </c>
      <c r="S30" s="37"/>
      <c r="T30" s="60"/>
      <c r="U30" s="61">
        <f t="shared" si="0"/>
        <v>3</v>
      </c>
      <c r="V30" s="61">
        <f t="shared" si="7"/>
        <v>3</v>
      </c>
    </row>
    <row r="31" spans="1:29" s="16" customFormat="1" ht="17.45" customHeight="1">
      <c r="A31" s="345">
        <v>26</v>
      </c>
      <c r="B31" s="58">
        <f t="shared" si="8"/>
        <v>45042</v>
      </c>
      <c r="C31" s="644" t="str">
        <f t="shared" si="9"/>
        <v/>
      </c>
      <c r="D31" s="75" t="str">
        <f t="shared" si="1"/>
        <v>Wednesday</v>
      </c>
      <c r="E31" s="637"/>
      <c r="F31" s="334"/>
      <c r="G31" s="59"/>
      <c r="H31" s="76" t="str">
        <f t="shared" si="2"/>
        <v/>
      </c>
      <c r="I31" s="59"/>
      <c r="J31" s="59"/>
      <c r="K31" s="76" t="str">
        <f t="shared" si="3"/>
        <v/>
      </c>
      <c r="L31" s="59"/>
      <c r="M31" s="59"/>
      <c r="N31" s="256" t="str">
        <f t="shared" si="4"/>
        <v/>
      </c>
      <c r="O31" s="59"/>
      <c r="P31" s="59"/>
      <c r="Q31" s="256" t="str">
        <f t="shared" si="5"/>
        <v/>
      </c>
      <c r="R31" s="346" t="str">
        <f t="shared" si="6"/>
        <v/>
      </c>
      <c r="S31" s="37"/>
      <c r="T31" s="60"/>
      <c r="U31" s="61">
        <f t="shared" si="0"/>
        <v>4</v>
      </c>
      <c r="V31" s="61">
        <f t="shared" si="7"/>
        <v>4</v>
      </c>
    </row>
    <row r="32" spans="1:29" s="16" customFormat="1" ht="17.45" customHeight="1">
      <c r="A32" s="345">
        <v>27</v>
      </c>
      <c r="B32" s="58">
        <f t="shared" si="8"/>
        <v>45043</v>
      </c>
      <c r="C32" s="644" t="str">
        <f t="shared" si="9"/>
        <v/>
      </c>
      <c r="D32" s="75" t="str">
        <f t="shared" si="1"/>
        <v>Thursday</v>
      </c>
      <c r="E32" s="637"/>
      <c r="F32" s="334"/>
      <c r="G32" s="59"/>
      <c r="H32" s="76" t="str">
        <f t="shared" si="2"/>
        <v/>
      </c>
      <c r="I32" s="59"/>
      <c r="J32" s="59"/>
      <c r="K32" s="76" t="str">
        <f t="shared" si="3"/>
        <v/>
      </c>
      <c r="L32" s="59"/>
      <c r="M32" s="59"/>
      <c r="N32" s="256" t="str">
        <f t="shared" si="4"/>
        <v/>
      </c>
      <c r="O32" s="59"/>
      <c r="P32" s="59"/>
      <c r="Q32" s="256" t="str">
        <f t="shared" si="5"/>
        <v/>
      </c>
      <c r="R32" s="346" t="str">
        <f t="shared" si="6"/>
        <v/>
      </c>
      <c r="S32" s="37"/>
      <c r="T32" s="60"/>
      <c r="U32" s="61">
        <f t="shared" si="0"/>
        <v>5</v>
      </c>
      <c r="V32" s="61">
        <f t="shared" si="7"/>
        <v>5</v>
      </c>
    </row>
    <row r="33" spans="1:32" s="16" customFormat="1" ht="17.45" customHeight="1">
      <c r="A33" s="345">
        <v>28</v>
      </c>
      <c r="B33" s="58">
        <f t="shared" si="8"/>
        <v>45044</v>
      </c>
      <c r="C33" s="644" t="str">
        <f t="shared" si="9"/>
        <v/>
      </c>
      <c r="D33" s="75" t="str">
        <f t="shared" si="1"/>
        <v>Friday</v>
      </c>
      <c r="E33" s="637"/>
      <c r="F33" s="334"/>
      <c r="G33" s="59"/>
      <c r="H33" s="76" t="str">
        <f t="shared" si="2"/>
        <v/>
      </c>
      <c r="I33" s="59"/>
      <c r="J33" s="59"/>
      <c r="K33" s="76" t="str">
        <f t="shared" si="3"/>
        <v/>
      </c>
      <c r="L33" s="59"/>
      <c r="M33" s="59"/>
      <c r="N33" s="256" t="str">
        <f t="shared" si="4"/>
        <v/>
      </c>
      <c r="O33" s="59"/>
      <c r="P33" s="59"/>
      <c r="Q33" s="256" t="str">
        <f t="shared" si="5"/>
        <v/>
      </c>
      <c r="R33" s="346" t="str">
        <f t="shared" si="6"/>
        <v/>
      </c>
      <c r="S33" s="37"/>
      <c r="T33" s="60"/>
      <c r="U33" s="61">
        <f t="shared" si="0"/>
        <v>6</v>
      </c>
      <c r="V33" s="61">
        <f t="shared" si="7"/>
        <v>6</v>
      </c>
    </row>
    <row r="34" spans="1:32" s="16" customFormat="1" ht="17.45" customHeight="1">
      <c r="A34" s="345">
        <v>29</v>
      </c>
      <c r="B34" s="58">
        <f t="shared" si="8"/>
        <v>45045</v>
      </c>
      <c r="C34" s="644" t="str">
        <f t="shared" si="9"/>
        <v/>
      </c>
      <c r="D34" s="75" t="str">
        <f>IF(U34=1,"Sunday",IF(U34=2,"Monday",IF(U34=3,"Tuesday",IF(U34=4,"Wednesday",IF(U34=5,"Thursday",IF(U34=6,"Friday",IF(U34=7,"Saturday"," ")))))))</f>
        <v>Saturday</v>
      </c>
      <c r="E34" s="637"/>
      <c r="F34" s="334"/>
      <c r="G34" s="59"/>
      <c r="H34" s="76" t="str">
        <f t="shared" si="2"/>
        <v/>
      </c>
      <c r="I34" s="59"/>
      <c r="J34" s="59"/>
      <c r="K34" s="76" t="str">
        <f t="shared" si="3"/>
        <v/>
      </c>
      <c r="L34" s="59"/>
      <c r="M34" s="59"/>
      <c r="N34" s="256" t="str">
        <f t="shared" si="4"/>
        <v/>
      </c>
      <c r="O34" s="59"/>
      <c r="P34" s="59"/>
      <c r="Q34" s="256" t="str">
        <f t="shared" si="5"/>
        <v/>
      </c>
      <c r="R34" s="346" t="str">
        <f t="shared" si="6"/>
        <v/>
      </c>
      <c r="S34" s="37"/>
      <c r="T34" s="60"/>
      <c r="U34" s="61">
        <f t="shared" si="0"/>
        <v>7</v>
      </c>
      <c r="V34" s="61">
        <f t="shared" si="7"/>
        <v>7</v>
      </c>
    </row>
    <row r="35" spans="1:32" s="16" customFormat="1" ht="17.45" customHeight="1">
      <c r="A35" s="345">
        <v>30</v>
      </c>
      <c r="B35" s="58">
        <f t="shared" si="8"/>
        <v>45046</v>
      </c>
      <c r="C35" s="644" t="str">
        <f t="shared" si="9"/>
        <v/>
      </c>
      <c r="D35" s="75" t="str">
        <f t="shared" si="1"/>
        <v>Sunday</v>
      </c>
      <c r="E35" s="637"/>
      <c r="F35" s="334"/>
      <c r="G35" s="59"/>
      <c r="H35" s="76" t="str">
        <f t="shared" si="2"/>
        <v/>
      </c>
      <c r="I35" s="59"/>
      <c r="J35" s="59"/>
      <c r="K35" s="76" t="str">
        <f t="shared" si="3"/>
        <v/>
      </c>
      <c r="L35" s="59"/>
      <c r="M35" s="59"/>
      <c r="N35" s="256" t="str">
        <f t="shared" si="4"/>
        <v/>
      </c>
      <c r="O35" s="59"/>
      <c r="P35" s="59"/>
      <c r="Q35" s="256" t="str">
        <f t="shared" si="5"/>
        <v/>
      </c>
      <c r="R35" s="346" t="str">
        <f t="shared" si="6"/>
        <v/>
      </c>
      <c r="S35" s="37"/>
      <c r="T35" s="60"/>
      <c r="U35" s="61">
        <f t="shared" si="0"/>
        <v>1</v>
      </c>
      <c r="V35" s="61">
        <f t="shared" si="7"/>
        <v>1</v>
      </c>
    </row>
    <row r="36" spans="1:32" s="16" customFormat="1" ht="17.45" customHeight="1">
      <c r="A36" s="345">
        <v>31</v>
      </c>
      <c r="B36" s="63" t="str">
        <f t="shared" si="8"/>
        <v/>
      </c>
      <c r="C36" s="644" t="str">
        <f t="shared" si="9"/>
        <v/>
      </c>
      <c r="D36" s="75" t="str">
        <f>IF(U36=1,"Sunday",IF(U36=2,"Monday",IF(U36=3,"Tuesday",IF(U36=4,"Wednesday",IF(U36=5,"Thursday",IF(U36=6,"Friday",IF(U36=7,"Saturday"," ")))))))</f>
        <v xml:space="preserve"> </v>
      </c>
      <c r="E36" s="637"/>
      <c r="F36" s="334"/>
      <c r="G36" s="59"/>
      <c r="H36" s="76" t="str">
        <f t="shared" si="2"/>
        <v/>
      </c>
      <c r="I36" s="59"/>
      <c r="J36" s="59"/>
      <c r="K36" s="76" t="str">
        <f t="shared" si="3"/>
        <v/>
      </c>
      <c r="L36" s="59"/>
      <c r="M36" s="59"/>
      <c r="N36" s="256" t="str">
        <f t="shared" si="4"/>
        <v/>
      </c>
      <c r="O36" s="59"/>
      <c r="P36" s="59"/>
      <c r="Q36" s="256" t="str">
        <f t="shared" si="5"/>
        <v/>
      </c>
      <c r="R36" s="346" t="str">
        <f t="shared" si="6"/>
        <v/>
      </c>
      <c r="S36" s="37"/>
      <c r="T36" s="60"/>
      <c r="U36" s="61" t="str">
        <f t="shared" si="0"/>
        <v/>
      </c>
      <c r="V36" s="61" t="str">
        <f t="shared" si="7"/>
        <v/>
      </c>
    </row>
    <row r="37" spans="1:32" s="66" customFormat="1" ht="42.75" customHeight="1" thickBot="1">
      <c r="A37" s="347"/>
      <c r="B37" s="348"/>
      <c r="C37" s="349" t="s">
        <v>97</v>
      </c>
      <c r="D37" s="349"/>
      <c r="E37" s="349"/>
      <c r="F37" s="350">
        <f>SUM(F6:F36)</f>
        <v>738</v>
      </c>
      <c r="G37" s="350">
        <f t="shared" ref="G37:R37" si="10">SUM(G6:G36)</f>
        <v>720</v>
      </c>
      <c r="H37" s="350">
        <f t="shared" si="10"/>
        <v>1458</v>
      </c>
      <c r="I37" s="350">
        <f t="shared" si="10"/>
        <v>540</v>
      </c>
      <c r="J37" s="350">
        <f t="shared" si="10"/>
        <v>600</v>
      </c>
      <c r="K37" s="350">
        <f t="shared" si="10"/>
        <v>1140</v>
      </c>
      <c r="L37" s="350">
        <f t="shared" si="10"/>
        <v>694</v>
      </c>
      <c r="M37" s="350">
        <f t="shared" si="10"/>
        <v>693</v>
      </c>
      <c r="N37" s="350">
        <f t="shared" si="10"/>
        <v>1387</v>
      </c>
      <c r="O37" s="350">
        <f t="shared" si="10"/>
        <v>486</v>
      </c>
      <c r="P37" s="350">
        <f t="shared" si="10"/>
        <v>535</v>
      </c>
      <c r="Q37" s="350">
        <f t="shared" si="10"/>
        <v>1021</v>
      </c>
      <c r="R37" s="351">
        <f t="shared" si="10"/>
        <v>2408</v>
      </c>
      <c r="S37" s="89"/>
      <c r="T37" s="64"/>
      <c r="U37" s="65"/>
      <c r="V37" s="65"/>
    </row>
    <row r="38" spans="1:32" s="16" customFormat="1" ht="21" customHeight="1">
      <c r="A38" s="81"/>
      <c r="B38" s="82"/>
      <c r="C38" s="82"/>
      <c r="D38" s="82"/>
      <c r="E38" s="82"/>
      <c r="F38" s="83"/>
      <c r="G38" s="83"/>
      <c r="H38" s="83"/>
      <c r="I38" s="83"/>
      <c r="J38" s="83"/>
      <c r="K38" s="83"/>
      <c r="L38" s="84" t="s">
        <v>98</v>
      </c>
      <c r="M38" s="83"/>
      <c r="N38" s="83"/>
      <c r="O38" s="85" t="s">
        <v>99</v>
      </c>
      <c r="P38" s="83"/>
      <c r="Q38" s="83"/>
      <c r="R38" s="83"/>
      <c r="S38" s="37"/>
      <c r="T38" s="68"/>
      <c r="U38" s="15"/>
      <c r="V38" s="15"/>
    </row>
    <row r="39" spans="1:32" s="16" customFormat="1" ht="6.75" customHeight="1">
      <c r="A39" s="67"/>
      <c r="B39" s="252"/>
      <c r="C39" s="252"/>
      <c r="D39" s="252"/>
      <c r="E39" s="252"/>
      <c r="F39" s="253"/>
      <c r="G39" s="253"/>
      <c r="H39" s="253"/>
      <c r="I39" s="253"/>
      <c r="J39" s="253"/>
      <c r="K39" s="253"/>
      <c r="L39" s="254"/>
      <c r="M39" s="253"/>
      <c r="N39" s="253"/>
      <c r="O39" s="255"/>
      <c r="P39" s="253"/>
      <c r="Q39" s="253"/>
      <c r="R39" s="253"/>
      <c r="S39" s="23"/>
      <c r="T39" s="68"/>
      <c r="U39" s="15"/>
      <c r="V39" s="15"/>
    </row>
    <row r="40" spans="1:32" s="16" customFormat="1" ht="21" customHeight="1">
      <c r="A40" s="67"/>
      <c r="B40" s="69"/>
      <c r="C40" s="69"/>
      <c r="D40" s="756" t="s">
        <v>107</v>
      </c>
      <c r="E40" s="756"/>
      <c r="F40" s="756"/>
      <c r="G40" s="756"/>
      <c r="H40" s="756"/>
      <c r="I40" s="756"/>
      <c r="J40" s="756"/>
      <c r="K40" s="70"/>
      <c r="L40" s="250">
        <f>COUNTA(N6:N36)-COUNTIF(N6:N36,"0")-COUNTIF(N6:N36,"blank")-COUNTIF(N6:N36,"")</f>
        <v>6</v>
      </c>
      <c r="M40" s="80"/>
      <c r="N40" s="80"/>
      <c r="O40" s="250">
        <f>COUNTA(Q6:Q36)-COUNTIF(Q6:Q36,"0")-COUNTIF(Q6:Q36,"blank")-COUNTIF(Q6:Q36,"")</f>
        <v>6</v>
      </c>
      <c r="P40" s="71"/>
      <c r="Q40" s="71"/>
      <c r="R40" s="71"/>
      <c r="S40" s="23"/>
      <c r="T40" s="72"/>
      <c r="U40" s="15"/>
      <c r="V40" s="15"/>
    </row>
    <row r="41" spans="1:32" s="16" customFormat="1" ht="7.5" customHeight="1">
      <c r="A41" s="67"/>
      <c r="B41" s="69"/>
      <c r="C41" s="69"/>
      <c r="D41" s="69"/>
      <c r="E41" s="69"/>
      <c r="F41" s="67"/>
      <c r="G41" s="67"/>
      <c r="H41" s="67"/>
      <c r="I41" s="67"/>
      <c r="J41" s="67"/>
      <c r="K41" s="67"/>
      <c r="L41" s="67"/>
      <c r="M41" s="67"/>
      <c r="N41" s="67"/>
      <c r="O41" s="67"/>
      <c r="P41" s="67"/>
      <c r="Q41" s="67"/>
      <c r="R41" s="67"/>
      <c r="S41" s="23"/>
      <c r="T41" s="23"/>
      <c r="U41" s="15"/>
      <c r="V41" s="15"/>
    </row>
    <row r="42" spans="1:32" s="16" customFormat="1" ht="21" customHeight="1">
      <c r="A42" s="67"/>
      <c r="B42" s="69"/>
      <c r="C42" s="69"/>
      <c r="D42" s="756" t="s">
        <v>362</v>
      </c>
      <c r="E42" s="756"/>
      <c r="F42" s="756"/>
      <c r="G42" s="756"/>
      <c r="H42" s="756"/>
      <c r="I42" s="756"/>
      <c r="J42" s="756"/>
      <c r="K42" s="67"/>
      <c r="L42" s="251">
        <f>COUNTA(H6:H36)-COUNTIF(H6:H36,"0")-COUNTIF(H6:H36,"blank")-COUNTIF(H6:H36,"")</f>
        <v>6</v>
      </c>
      <c r="M42" s="249"/>
      <c r="N42" s="249"/>
      <c r="O42" s="251">
        <f>COUNTA(K6:K36)-COUNTIF(K6:K36,"0")-COUNTIF(K6:K36,"blank")-COUNTIF(K6:K36,"")</f>
        <v>6</v>
      </c>
      <c r="P42" s="79"/>
      <c r="Q42" s="79"/>
      <c r="R42" s="67"/>
      <c r="S42" s="23"/>
      <c r="T42" s="23"/>
      <c r="U42" s="15"/>
      <c r="V42" s="15"/>
    </row>
    <row r="43" spans="1:32" s="16" customFormat="1" ht="10.5" customHeight="1">
      <c r="A43" s="67"/>
      <c r="B43" s="69"/>
      <c r="C43" s="69"/>
      <c r="D43" s="69"/>
      <c r="E43" s="69"/>
      <c r="F43" s="67"/>
      <c r="G43" s="67"/>
      <c r="H43" s="67"/>
      <c r="I43" s="67"/>
      <c r="J43" s="67"/>
      <c r="K43" s="67"/>
      <c r="L43" s="79"/>
      <c r="M43" s="79"/>
      <c r="N43" s="79"/>
      <c r="O43" s="79"/>
      <c r="P43" s="79"/>
      <c r="Q43" s="79"/>
      <c r="R43" s="67"/>
      <c r="S43" s="23"/>
      <c r="T43" s="23"/>
      <c r="U43" s="15"/>
      <c r="V43" s="15"/>
    </row>
    <row r="44" spans="1:32" s="16" customFormat="1" ht="15">
      <c r="A44" s="77"/>
      <c r="B44" s="78"/>
      <c r="C44" s="78"/>
      <c r="D44" s="78"/>
      <c r="E44" s="78"/>
      <c r="F44" s="77"/>
      <c r="G44" s="77"/>
      <c r="H44" s="77"/>
      <c r="I44" s="77"/>
      <c r="J44" s="77"/>
      <c r="K44" s="77"/>
      <c r="L44" s="77"/>
      <c r="M44" s="77"/>
      <c r="N44" s="77"/>
      <c r="O44" s="77"/>
      <c r="P44" s="77"/>
      <c r="Q44" s="77"/>
      <c r="R44" s="77"/>
      <c r="S44" s="15"/>
      <c r="T44" s="15"/>
      <c r="U44" s="15"/>
      <c r="V44" s="15"/>
    </row>
    <row r="45" spans="1:32" s="16" customFormat="1" ht="28.5" customHeight="1" thickBot="1">
      <c r="A45" s="757" t="s">
        <v>108</v>
      </c>
      <c r="B45" s="757"/>
      <c r="C45" s="757"/>
      <c r="D45" s="757"/>
      <c r="E45" s="757"/>
      <c r="F45" s="757"/>
      <c r="G45" s="757"/>
      <c r="H45" s="757"/>
      <c r="I45" s="757"/>
      <c r="J45" s="757"/>
      <c r="K45" s="757"/>
      <c r="L45" s="758" t="s">
        <v>19</v>
      </c>
      <c r="M45" s="758"/>
      <c r="N45" s="759" t="str">
        <f>IF('Master Data'!BH10="","",'Master Data'!BH10)</f>
        <v>May-2023</v>
      </c>
      <c r="O45" s="759"/>
      <c r="P45" s="759"/>
      <c r="Q45" s="86"/>
      <c r="R45" s="86"/>
      <c r="S45" s="86"/>
      <c r="T45" s="42"/>
      <c r="U45" s="43"/>
      <c r="V45" s="15"/>
      <c r="AD45" s="57"/>
    </row>
    <row r="46" spans="1:32" s="47" customFormat="1" ht="24" customHeight="1">
      <c r="A46" s="760" t="s">
        <v>101</v>
      </c>
      <c r="B46" s="763" t="s">
        <v>100</v>
      </c>
      <c r="C46" s="765" t="s">
        <v>640</v>
      </c>
      <c r="D46" s="768" t="s">
        <v>102</v>
      </c>
      <c r="E46" s="784" t="s">
        <v>397</v>
      </c>
      <c r="F46" s="770" t="s">
        <v>105</v>
      </c>
      <c r="G46" s="771"/>
      <c r="H46" s="771"/>
      <c r="I46" s="771"/>
      <c r="J46" s="771"/>
      <c r="K46" s="772"/>
      <c r="L46" s="773" t="s">
        <v>106</v>
      </c>
      <c r="M46" s="773"/>
      <c r="N46" s="773"/>
      <c r="O46" s="773"/>
      <c r="P46" s="773"/>
      <c r="Q46" s="773"/>
      <c r="R46" s="774"/>
      <c r="S46" s="87"/>
      <c r="T46" s="44"/>
      <c r="U46" s="45"/>
      <c r="V46" s="46"/>
      <c r="AB46" s="48"/>
      <c r="AC46" s="49"/>
      <c r="AD46" s="49">
        <f>IFERROR(DATE(YEAR(AD2),MONTH(AD2)+1,DAY(AD2)),"")</f>
        <v>45047</v>
      </c>
      <c r="AF46" s="49">
        <f>EOMONTH(AD46,0)</f>
        <v>45077</v>
      </c>
    </row>
    <row r="47" spans="1:32" s="47" customFormat="1" ht="33.75" customHeight="1">
      <c r="A47" s="761"/>
      <c r="B47" s="764"/>
      <c r="C47" s="766"/>
      <c r="D47" s="769"/>
      <c r="E47" s="785"/>
      <c r="F47" s="775" t="s">
        <v>71</v>
      </c>
      <c r="G47" s="776"/>
      <c r="H47" s="777"/>
      <c r="I47" s="778" t="s">
        <v>72</v>
      </c>
      <c r="J47" s="779"/>
      <c r="K47" s="780"/>
      <c r="L47" s="781" t="s">
        <v>73</v>
      </c>
      <c r="M47" s="782"/>
      <c r="N47" s="782"/>
      <c r="O47" s="782" t="s">
        <v>74</v>
      </c>
      <c r="P47" s="782"/>
      <c r="Q47" s="782"/>
      <c r="R47" s="783" t="s">
        <v>75</v>
      </c>
      <c r="S47" s="335"/>
      <c r="T47" s="50"/>
      <c r="U47" s="51"/>
      <c r="V47" s="46"/>
    </row>
    <row r="48" spans="1:32" s="47" customFormat="1" ht="21.75" customHeight="1" thickBot="1">
      <c r="A48" s="761"/>
      <c r="B48" s="764"/>
      <c r="C48" s="766"/>
      <c r="D48" s="74" t="s">
        <v>103</v>
      </c>
      <c r="E48" s="785"/>
      <c r="F48" s="248" t="s">
        <v>12</v>
      </c>
      <c r="G48" s="248" t="s">
        <v>13</v>
      </c>
      <c r="H48" s="248" t="s">
        <v>14</v>
      </c>
      <c r="I48" s="248" t="s">
        <v>12</v>
      </c>
      <c r="J48" s="248" t="s">
        <v>13</v>
      </c>
      <c r="K48" s="248" t="s">
        <v>14</v>
      </c>
      <c r="L48" s="355" t="s">
        <v>12</v>
      </c>
      <c r="M48" s="355" t="s">
        <v>13</v>
      </c>
      <c r="N48" s="355" t="s">
        <v>14</v>
      </c>
      <c r="O48" s="355" t="s">
        <v>12</v>
      </c>
      <c r="P48" s="355" t="s">
        <v>13</v>
      </c>
      <c r="Q48" s="355" t="s">
        <v>14</v>
      </c>
      <c r="R48" s="789"/>
      <c r="S48" s="88"/>
      <c r="T48" s="52"/>
      <c r="U48" s="53"/>
      <c r="V48" s="46"/>
    </row>
    <row r="49" spans="1:30" s="16" customFormat="1" ht="21.75" customHeight="1" thickTop="1" thickBot="1">
      <c r="A49" s="762"/>
      <c r="B49" s="336"/>
      <c r="C49" s="767"/>
      <c r="D49" s="337" t="s">
        <v>104</v>
      </c>
      <c r="E49" s="786"/>
      <c r="F49" s="364">
        <f>F5</f>
        <v>144</v>
      </c>
      <c r="G49" s="364">
        <f>G5</f>
        <v>145</v>
      </c>
      <c r="H49" s="365">
        <f>F49+G49</f>
        <v>289</v>
      </c>
      <c r="I49" s="364">
        <f>I5</f>
        <v>96</v>
      </c>
      <c r="J49" s="364">
        <f>J5</f>
        <v>110</v>
      </c>
      <c r="K49" s="366">
        <f>I49+J49</f>
        <v>206</v>
      </c>
      <c r="L49" s="787" t="s">
        <v>400</v>
      </c>
      <c r="M49" s="787"/>
      <c r="N49" s="787"/>
      <c r="O49" s="787"/>
      <c r="P49" s="787"/>
      <c r="Q49" s="787"/>
      <c r="R49" s="788"/>
      <c r="S49" s="36"/>
      <c r="T49" s="54"/>
      <c r="U49" s="55"/>
      <c r="V49" s="56"/>
      <c r="AB49" s="57"/>
    </row>
    <row r="50" spans="1:30" s="16" customFormat="1" ht="17.45" customHeight="1">
      <c r="A50" s="361">
        <v>1</v>
      </c>
      <c r="B50" s="362">
        <f>IFERROR(AD46,"")</f>
        <v>45047</v>
      </c>
      <c r="C50" s="643" t="str">
        <f>IF(OR(R50="",R50=0),"",IF(D50="Sunday","",IF(D50="Monday","Wheat",IF(D50="Tuesday","Rice",IF(D50="Wednesday","Wheat",IF(D50="Thursday","Rice",IF(D50="Friday","Wheat",IF(D50="Saturday","Wheat",""))))))))</f>
        <v>Wheat</v>
      </c>
      <c r="D50" s="363" t="str">
        <f t="shared" ref="D50:D59" si="11">IF(U50=1,"Sunday",IF(U50=2,"Monday",IF(U50=3,"Tuesday",IF(U50=4,"Wednesday",IF(U50=5,"Thursday",IF(U50=6,"Friday",IF(U50=7,"Saturday"," ")))))))</f>
        <v>Monday</v>
      </c>
      <c r="E50" s="636"/>
      <c r="F50" s="357">
        <v>123</v>
      </c>
      <c r="G50" s="357">
        <v>123</v>
      </c>
      <c r="H50" s="358">
        <f>IF(AND(F50="",G50=""),"",SUM(F50,G50))</f>
        <v>246</v>
      </c>
      <c r="I50" s="357">
        <v>90</v>
      </c>
      <c r="J50" s="357">
        <v>100</v>
      </c>
      <c r="K50" s="358">
        <f>IF(AND(I50="",J50=""),"",SUM(I50,J50))</f>
        <v>190</v>
      </c>
      <c r="L50" s="357">
        <v>123</v>
      </c>
      <c r="M50" s="357">
        <v>123</v>
      </c>
      <c r="N50" s="359">
        <f>IF(AND(L50="",M50=""),"",SUM(L50,M50))</f>
        <v>246</v>
      </c>
      <c r="O50" s="357">
        <v>90</v>
      </c>
      <c r="P50" s="357">
        <v>100</v>
      </c>
      <c r="Q50" s="359">
        <f>IF(AND(O50="",P50=""),"",SUM(O50,P50))</f>
        <v>190</v>
      </c>
      <c r="R50" s="360">
        <f>IF(AND(N50="",Q50=""),"",SUM(N50,Q50))</f>
        <v>436</v>
      </c>
      <c r="S50" s="37"/>
      <c r="T50" s="60"/>
      <c r="U50" s="61">
        <f t="shared" ref="U50:U80" si="12">IF(AND(B50=""),"",SUM(V50))</f>
        <v>2</v>
      </c>
      <c r="V50" s="61">
        <f>IFERROR(WEEKDAY(B50),"")</f>
        <v>2</v>
      </c>
    </row>
    <row r="51" spans="1:30" s="16" customFormat="1" ht="17.45" customHeight="1">
      <c r="A51" s="345">
        <v>2</v>
      </c>
      <c r="B51" s="58">
        <f>IF(B50="","",IF(B50&lt;$AF$46,B50+1,""))</f>
        <v>45048</v>
      </c>
      <c r="C51" s="644" t="str">
        <f>IF(OR(R51="",R51=0),"",IF(D51="Sunday","",IF(D51="Monday","Wheat",IF(D51="Tuesday","Rice",IF(D51="Wednesday","Wheat",IF(D51="Thursday","Rice",IF(D51="Friday","Wheat",IF(D51="Saturday","Wheat",""))))))))</f>
        <v>Rice</v>
      </c>
      <c r="D51" s="75" t="str">
        <f t="shared" si="11"/>
        <v>Tuesday</v>
      </c>
      <c r="E51" s="637"/>
      <c r="F51" s="59">
        <v>123</v>
      </c>
      <c r="G51" s="59">
        <v>120</v>
      </c>
      <c r="H51" s="76">
        <f t="shared" ref="H51:H80" si="13">IF(AND(F51="",G51=""),"",SUM(F51,G51))</f>
        <v>243</v>
      </c>
      <c r="I51" s="59">
        <v>90</v>
      </c>
      <c r="J51" s="59">
        <v>95</v>
      </c>
      <c r="K51" s="76">
        <f t="shared" ref="K51:K80" si="14">IF(AND(I51="",J51=""),"",SUM(I51,J51))</f>
        <v>185</v>
      </c>
      <c r="L51" s="59">
        <v>120</v>
      </c>
      <c r="M51" s="59">
        <v>115</v>
      </c>
      <c r="N51" s="256">
        <f t="shared" ref="N51:N80" si="15">IF(AND(L51="",M51=""),"",SUM(L51,M51))</f>
        <v>235</v>
      </c>
      <c r="O51" s="59">
        <v>85</v>
      </c>
      <c r="P51" s="59">
        <v>90</v>
      </c>
      <c r="Q51" s="256">
        <f t="shared" ref="Q51:Q80" si="16">IF(AND(O51="",P51=""),"",SUM(O51,P51))</f>
        <v>175</v>
      </c>
      <c r="R51" s="346">
        <f t="shared" ref="R51:R80" si="17">IF(AND(N51="",Q51=""),"",SUM(N51,Q51))</f>
        <v>410</v>
      </c>
      <c r="S51" s="37"/>
      <c r="T51" s="60"/>
      <c r="U51" s="61">
        <f t="shared" si="12"/>
        <v>3</v>
      </c>
      <c r="V51" s="61">
        <f t="shared" ref="V51:V80" si="18">IFERROR(WEEKDAY(B51),"")</f>
        <v>3</v>
      </c>
      <c r="AC51" s="62"/>
      <c r="AD51" s="62"/>
    </row>
    <row r="52" spans="1:30" s="16" customFormat="1" ht="17.45" customHeight="1">
      <c r="A52" s="345">
        <v>3</v>
      </c>
      <c r="B52" s="58">
        <f t="shared" ref="B52:B80" si="19">IF(B51="","",IF(B51&lt;$AF$46,B51+1,""))</f>
        <v>45049</v>
      </c>
      <c r="C52" s="644" t="str">
        <f>IF(OR(R52="",R52=0),"",IF(D52="Sunday","",IF(D52="Monday","Wheat",IF(D52="Tuesday","Rice",IF(D52="Wednesday","Wheat",IF(D52="Thursday","Rice",IF(D52="Friday","Wheat",IF(D52="Saturday","Wheat",""))))))))</f>
        <v>Wheat</v>
      </c>
      <c r="D52" s="75" t="str">
        <f t="shared" si="11"/>
        <v>Wednesday</v>
      </c>
      <c r="E52" s="637" t="s">
        <v>398</v>
      </c>
      <c r="F52" s="59">
        <v>123</v>
      </c>
      <c r="G52" s="59">
        <v>120</v>
      </c>
      <c r="H52" s="76">
        <f t="shared" si="13"/>
        <v>243</v>
      </c>
      <c r="I52" s="59">
        <v>90</v>
      </c>
      <c r="J52" s="59">
        <v>95</v>
      </c>
      <c r="K52" s="76">
        <f t="shared" si="14"/>
        <v>185</v>
      </c>
      <c r="L52" s="59">
        <v>110</v>
      </c>
      <c r="M52" s="59">
        <v>110</v>
      </c>
      <c r="N52" s="256">
        <f t="shared" si="15"/>
        <v>220</v>
      </c>
      <c r="O52" s="59">
        <v>80</v>
      </c>
      <c r="P52" s="59">
        <v>82</v>
      </c>
      <c r="Q52" s="256">
        <f t="shared" si="16"/>
        <v>162</v>
      </c>
      <c r="R52" s="346">
        <f t="shared" si="17"/>
        <v>382</v>
      </c>
      <c r="S52" s="37"/>
      <c r="T52" s="60"/>
      <c r="U52" s="61">
        <f t="shared" si="12"/>
        <v>4</v>
      </c>
      <c r="V52" s="61">
        <f t="shared" si="18"/>
        <v>4</v>
      </c>
      <c r="AC52" s="62"/>
    </row>
    <row r="53" spans="1:30" s="16" customFormat="1" ht="17.45" customHeight="1">
      <c r="A53" s="345">
        <v>4</v>
      </c>
      <c r="B53" s="58">
        <f t="shared" si="19"/>
        <v>45050</v>
      </c>
      <c r="C53" s="644" t="str">
        <f t="shared" ref="C53:C80" si="20">IF(OR(R53="",R53=0),"",IF(D53="Sunday","",IF(D53="Monday","Wheat",IF(D53="Tuesday","Rice",IF(D53="Wednesday","Wheat",IF(D53="Thursday","Rice",IF(D53="Friday","Wheat",IF(D53="Saturday","Wheat",""))))))))</f>
        <v>Rice</v>
      </c>
      <c r="D53" s="75" t="str">
        <f t="shared" si="11"/>
        <v>Thursday</v>
      </c>
      <c r="E53" s="637"/>
      <c r="F53" s="59">
        <v>123</v>
      </c>
      <c r="G53" s="59">
        <v>120</v>
      </c>
      <c r="H53" s="76">
        <f t="shared" si="13"/>
        <v>243</v>
      </c>
      <c r="I53" s="59">
        <v>90</v>
      </c>
      <c r="J53" s="59">
        <v>95</v>
      </c>
      <c r="K53" s="76">
        <f t="shared" si="14"/>
        <v>185</v>
      </c>
      <c r="L53" s="59">
        <v>108</v>
      </c>
      <c r="M53" s="59">
        <v>109</v>
      </c>
      <c r="N53" s="256">
        <f t="shared" si="15"/>
        <v>217</v>
      </c>
      <c r="O53" s="59">
        <v>86</v>
      </c>
      <c r="P53" s="59">
        <v>88</v>
      </c>
      <c r="Q53" s="256">
        <f t="shared" si="16"/>
        <v>174</v>
      </c>
      <c r="R53" s="346">
        <f t="shared" si="17"/>
        <v>391</v>
      </c>
      <c r="S53" s="37"/>
      <c r="T53" s="60"/>
      <c r="U53" s="61">
        <f t="shared" si="12"/>
        <v>5</v>
      </c>
      <c r="V53" s="61">
        <f t="shared" si="18"/>
        <v>5</v>
      </c>
      <c r="AC53" s="62"/>
    </row>
    <row r="54" spans="1:30" s="47" customFormat="1" ht="17.45" customHeight="1">
      <c r="A54" s="345">
        <v>5</v>
      </c>
      <c r="B54" s="58">
        <f t="shared" si="19"/>
        <v>45051</v>
      </c>
      <c r="C54" s="644" t="str">
        <f t="shared" si="20"/>
        <v/>
      </c>
      <c r="D54" s="75" t="str">
        <f t="shared" si="11"/>
        <v>Friday</v>
      </c>
      <c r="E54" s="637"/>
      <c r="F54" s="59"/>
      <c r="G54" s="59"/>
      <c r="H54" s="76" t="str">
        <f t="shared" si="13"/>
        <v/>
      </c>
      <c r="I54" s="59"/>
      <c r="J54" s="59"/>
      <c r="K54" s="76" t="str">
        <f t="shared" si="14"/>
        <v/>
      </c>
      <c r="L54" s="59"/>
      <c r="M54" s="59"/>
      <c r="N54" s="256" t="str">
        <f t="shared" si="15"/>
        <v/>
      </c>
      <c r="O54" s="59"/>
      <c r="P54" s="59"/>
      <c r="Q54" s="256" t="str">
        <f t="shared" si="16"/>
        <v/>
      </c>
      <c r="R54" s="346" t="str">
        <f t="shared" si="17"/>
        <v/>
      </c>
      <c r="S54" s="37"/>
      <c r="T54" s="60"/>
      <c r="U54" s="61">
        <f t="shared" si="12"/>
        <v>6</v>
      </c>
      <c r="V54" s="61">
        <f t="shared" si="18"/>
        <v>6</v>
      </c>
      <c r="W54" s="16"/>
      <c r="Y54" s="16"/>
      <c r="AC54" s="62"/>
    </row>
    <row r="55" spans="1:30" s="47" customFormat="1" ht="17.45" customHeight="1">
      <c r="A55" s="345">
        <v>6</v>
      </c>
      <c r="B55" s="58">
        <f t="shared" si="19"/>
        <v>45052</v>
      </c>
      <c r="C55" s="644" t="str">
        <f t="shared" si="20"/>
        <v/>
      </c>
      <c r="D55" s="75" t="str">
        <f t="shared" si="11"/>
        <v>Saturday</v>
      </c>
      <c r="E55" s="637"/>
      <c r="F55" s="59"/>
      <c r="G55" s="59"/>
      <c r="H55" s="76" t="str">
        <f t="shared" si="13"/>
        <v/>
      </c>
      <c r="I55" s="59"/>
      <c r="J55" s="59"/>
      <c r="K55" s="76" t="str">
        <f t="shared" si="14"/>
        <v/>
      </c>
      <c r="L55" s="59"/>
      <c r="M55" s="59"/>
      <c r="N55" s="256" t="str">
        <f t="shared" si="15"/>
        <v/>
      </c>
      <c r="O55" s="59"/>
      <c r="P55" s="59"/>
      <c r="Q55" s="256" t="str">
        <f t="shared" si="16"/>
        <v/>
      </c>
      <c r="R55" s="346" t="str">
        <f t="shared" si="17"/>
        <v/>
      </c>
      <c r="S55" s="37"/>
      <c r="T55" s="60"/>
      <c r="U55" s="61">
        <f t="shared" si="12"/>
        <v>7</v>
      </c>
      <c r="V55" s="61">
        <f t="shared" si="18"/>
        <v>7</v>
      </c>
      <c r="W55" s="16"/>
      <c r="Y55" s="16"/>
      <c r="AC55" s="62"/>
    </row>
    <row r="56" spans="1:30" s="47" customFormat="1" ht="17.45" customHeight="1">
      <c r="A56" s="345">
        <v>7</v>
      </c>
      <c r="B56" s="58">
        <f t="shared" si="19"/>
        <v>45053</v>
      </c>
      <c r="C56" s="644" t="str">
        <f t="shared" si="20"/>
        <v/>
      </c>
      <c r="D56" s="75" t="str">
        <f t="shared" si="11"/>
        <v>Sunday</v>
      </c>
      <c r="E56" s="637"/>
      <c r="F56" s="59"/>
      <c r="G56" s="59"/>
      <c r="H56" s="76" t="str">
        <f t="shared" si="13"/>
        <v/>
      </c>
      <c r="I56" s="59"/>
      <c r="J56" s="59"/>
      <c r="K56" s="76" t="str">
        <f t="shared" si="14"/>
        <v/>
      </c>
      <c r="L56" s="59"/>
      <c r="M56" s="59"/>
      <c r="N56" s="256" t="str">
        <f t="shared" si="15"/>
        <v/>
      </c>
      <c r="O56" s="59"/>
      <c r="P56" s="59"/>
      <c r="Q56" s="256" t="str">
        <f t="shared" si="16"/>
        <v/>
      </c>
      <c r="R56" s="346" t="str">
        <f t="shared" si="17"/>
        <v/>
      </c>
      <c r="S56" s="37"/>
      <c r="T56" s="60"/>
      <c r="U56" s="61">
        <f t="shared" si="12"/>
        <v>1</v>
      </c>
      <c r="V56" s="61">
        <f t="shared" si="18"/>
        <v>1</v>
      </c>
      <c r="W56" s="16"/>
      <c r="Y56" s="16"/>
      <c r="AC56" s="62"/>
    </row>
    <row r="57" spans="1:30" s="47" customFormat="1" ht="17.45" customHeight="1">
      <c r="A57" s="345">
        <v>8</v>
      </c>
      <c r="B57" s="58">
        <f t="shared" si="19"/>
        <v>45054</v>
      </c>
      <c r="C57" s="644" t="str">
        <f t="shared" si="20"/>
        <v/>
      </c>
      <c r="D57" s="75" t="str">
        <f t="shared" si="11"/>
        <v>Monday</v>
      </c>
      <c r="E57" s="637"/>
      <c r="F57" s="59"/>
      <c r="G57" s="59"/>
      <c r="H57" s="76" t="str">
        <f t="shared" si="13"/>
        <v/>
      </c>
      <c r="I57" s="59"/>
      <c r="J57" s="59"/>
      <c r="K57" s="76" t="str">
        <f t="shared" si="14"/>
        <v/>
      </c>
      <c r="L57" s="59"/>
      <c r="M57" s="59"/>
      <c r="N57" s="256" t="str">
        <f t="shared" si="15"/>
        <v/>
      </c>
      <c r="O57" s="59"/>
      <c r="P57" s="59"/>
      <c r="Q57" s="256" t="str">
        <f t="shared" si="16"/>
        <v/>
      </c>
      <c r="R57" s="346" t="str">
        <f t="shared" si="17"/>
        <v/>
      </c>
      <c r="S57" s="37"/>
      <c r="T57" s="60"/>
      <c r="U57" s="61">
        <f t="shared" si="12"/>
        <v>2</v>
      </c>
      <c r="V57" s="61">
        <f t="shared" si="18"/>
        <v>2</v>
      </c>
      <c r="W57" s="16"/>
      <c r="Y57" s="16"/>
      <c r="AC57" s="62"/>
    </row>
    <row r="58" spans="1:30" s="16" customFormat="1" ht="17.45" customHeight="1">
      <c r="A58" s="345">
        <v>9</v>
      </c>
      <c r="B58" s="58">
        <f t="shared" si="19"/>
        <v>45055</v>
      </c>
      <c r="C58" s="644" t="str">
        <f t="shared" si="20"/>
        <v/>
      </c>
      <c r="D58" s="75" t="str">
        <f t="shared" si="11"/>
        <v>Tuesday</v>
      </c>
      <c r="E58" s="637"/>
      <c r="F58" s="59"/>
      <c r="G58" s="59"/>
      <c r="H58" s="76" t="str">
        <f t="shared" si="13"/>
        <v/>
      </c>
      <c r="I58" s="59"/>
      <c r="J58" s="59"/>
      <c r="K58" s="76" t="str">
        <f t="shared" si="14"/>
        <v/>
      </c>
      <c r="L58" s="59"/>
      <c r="M58" s="59"/>
      <c r="N58" s="256" t="str">
        <f t="shared" si="15"/>
        <v/>
      </c>
      <c r="O58" s="59"/>
      <c r="P58" s="59"/>
      <c r="Q58" s="256" t="str">
        <f t="shared" si="16"/>
        <v/>
      </c>
      <c r="R58" s="346" t="str">
        <f t="shared" si="17"/>
        <v/>
      </c>
      <c r="S58" s="37"/>
      <c r="T58" s="60"/>
      <c r="U58" s="61">
        <f t="shared" si="12"/>
        <v>3</v>
      </c>
      <c r="V58" s="61">
        <f t="shared" si="18"/>
        <v>3</v>
      </c>
      <c r="AC58" s="62"/>
    </row>
    <row r="59" spans="1:30" s="16" customFormat="1" ht="17.45" customHeight="1">
      <c r="A59" s="345">
        <v>10</v>
      </c>
      <c r="B59" s="58">
        <f t="shared" si="19"/>
        <v>45056</v>
      </c>
      <c r="C59" s="644" t="str">
        <f t="shared" si="20"/>
        <v/>
      </c>
      <c r="D59" s="75" t="str">
        <f t="shared" si="11"/>
        <v>Wednesday</v>
      </c>
      <c r="E59" s="637"/>
      <c r="F59" s="59"/>
      <c r="G59" s="59"/>
      <c r="H59" s="76" t="str">
        <f t="shared" si="13"/>
        <v/>
      </c>
      <c r="I59" s="59"/>
      <c r="J59" s="59"/>
      <c r="K59" s="76" t="str">
        <f t="shared" si="14"/>
        <v/>
      </c>
      <c r="L59" s="59"/>
      <c r="M59" s="59"/>
      <c r="N59" s="256" t="str">
        <f t="shared" si="15"/>
        <v/>
      </c>
      <c r="O59" s="59"/>
      <c r="P59" s="59"/>
      <c r="Q59" s="256" t="str">
        <f t="shared" si="16"/>
        <v/>
      </c>
      <c r="R59" s="346" t="str">
        <f t="shared" si="17"/>
        <v/>
      </c>
      <c r="S59" s="37"/>
      <c r="T59" s="60"/>
      <c r="U59" s="61">
        <f t="shared" si="12"/>
        <v>4</v>
      </c>
      <c r="V59" s="61">
        <f t="shared" si="18"/>
        <v>4</v>
      </c>
      <c r="AC59" s="62"/>
    </row>
    <row r="60" spans="1:30" s="16" customFormat="1" ht="17.45" customHeight="1">
      <c r="A60" s="345">
        <v>11</v>
      </c>
      <c r="B60" s="58">
        <f t="shared" si="19"/>
        <v>45057</v>
      </c>
      <c r="C60" s="644" t="str">
        <f t="shared" si="20"/>
        <v/>
      </c>
      <c r="D60" s="75" t="str">
        <f t="shared" ref="D60:D77" si="21">IF(U60=1,"Sunday",IF(U60=2,"Monday",IF(U60=3,"Tuesday",IF(U60=4,"Wednesday",IF(U60=5,"Thursday",IF(U60=6,"Friday",IF(U60=7,"Saturday"," ")))))))</f>
        <v>Thursday</v>
      </c>
      <c r="E60" s="637"/>
      <c r="F60" s="59"/>
      <c r="G60" s="59"/>
      <c r="H60" s="76" t="str">
        <f t="shared" si="13"/>
        <v/>
      </c>
      <c r="I60" s="59"/>
      <c r="J60" s="59"/>
      <c r="K60" s="76" t="str">
        <f t="shared" si="14"/>
        <v/>
      </c>
      <c r="L60" s="59"/>
      <c r="M60" s="59"/>
      <c r="N60" s="256" t="str">
        <f t="shared" si="15"/>
        <v/>
      </c>
      <c r="O60" s="59"/>
      <c r="P60" s="59"/>
      <c r="Q60" s="256" t="str">
        <f t="shared" si="16"/>
        <v/>
      </c>
      <c r="R60" s="346" t="str">
        <f t="shared" si="17"/>
        <v/>
      </c>
      <c r="S60" s="37"/>
      <c r="T60" s="60"/>
      <c r="U60" s="61">
        <f t="shared" si="12"/>
        <v>5</v>
      </c>
      <c r="V60" s="61">
        <f t="shared" si="18"/>
        <v>5</v>
      </c>
      <c r="AC60" s="62"/>
    </row>
    <row r="61" spans="1:30" s="16" customFormat="1" ht="17.45" customHeight="1">
      <c r="A61" s="345">
        <v>12</v>
      </c>
      <c r="B61" s="58">
        <f t="shared" si="19"/>
        <v>45058</v>
      </c>
      <c r="C61" s="644" t="str">
        <f t="shared" si="20"/>
        <v/>
      </c>
      <c r="D61" s="75" t="str">
        <f t="shared" si="21"/>
        <v>Friday</v>
      </c>
      <c r="E61" s="637"/>
      <c r="F61" s="59"/>
      <c r="G61" s="59"/>
      <c r="H61" s="76" t="str">
        <f t="shared" si="13"/>
        <v/>
      </c>
      <c r="I61" s="59"/>
      <c r="J61" s="59"/>
      <c r="K61" s="76" t="str">
        <f t="shared" si="14"/>
        <v/>
      </c>
      <c r="L61" s="59"/>
      <c r="M61" s="59"/>
      <c r="N61" s="256" t="str">
        <f t="shared" si="15"/>
        <v/>
      </c>
      <c r="O61" s="59"/>
      <c r="P61" s="59"/>
      <c r="Q61" s="256" t="str">
        <f t="shared" si="16"/>
        <v/>
      </c>
      <c r="R61" s="346" t="str">
        <f t="shared" si="17"/>
        <v/>
      </c>
      <c r="S61" s="37"/>
      <c r="T61" s="60"/>
      <c r="U61" s="61">
        <f t="shared" si="12"/>
        <v>6</v>
      </c>
      <c r="V61" s="61">
        <f t="shared" si="18"/>
        <v>6</v>
      </c>
      <c r="AC61" s="62"/>
    </row>
    <row r="62" spans="1:30" s="16" customFormat="1" ht="17.45" customHeight="1">
      <c r="A62" s="345">
        <v>13</v>
      </c>
      <c r="B62" s="58">
        <f t="shared" si="19"/>
        <v>45059</v>
      </c>
      <c r="C62" s="644" t="str">
        <f t="shared" si="20"/>
        <v/>
      </c>
      <c r="D62" s="75" t="str">
        <f t="shared" si="21"/>
        <v>Saturday</v>
      </c>
      <c r="E62" s="637"/>
      <c r="F62" s="59"/>
      <c r="G62" s="59"/>
      <c r="H62" s="76" t="str">
        <f t="shared" si="13"/>
        <v/>
      </c>
      <c r="I62" s="59"/>
      <c r="J62" s="59"/>
      <c r="K62" s="76" t="str">
        <f t="shared" si="14"/>
        <v/>
      </c>
      <c r="L62" s="59"/>
      <c r="M62" s="59"/>
      <c r="N62" s="256" t="str">
        <f t="shared" si="15"/>
        <v/>
      </c>
      <c r="O62" s="59"/>
      <c r="P62" s="59"/>
      <c r="Q62" s="256" t="str">
        <f t="shared" si="16"/>
        <v/>
      </c>
      <c r="R62" s="346" t="str">
        <f t="shared" si="17"/>
        <v/>
      </c>
      <c r="S62" s="37"/>
      <c r="T62" s="60"/>
      <c r="U62" s="61">
        <f t="shared" si="12"/>
        <v>7</v>
      </c>
      <c r="V62" s="61">
        <f t="shared" si="18"/>
        <v>7</v>
      </c>
      <c r="AC62" s="62"/>
    </row>
    <row r="63" spans="1:30" s="16" customFormat="1" ht="17.45" customHeight="1">
      <c r="A63" s="345">
        <v>14</v>
      </c>
      <c r="B63" s="58">
        <f t="shared" si="19"/>
        <v>45060</v>
      </c>
      <c r="C63" s="644" t="str">
        <f t="shared" si="20"/>
        <v/>
      </c>
      <c r="D63" s="75" t="str">
        <f t="shared" si="21"/>
        <v>Sunday</v>
      </c>
      <c r="E63" s="637"/>
      <c r="F63" s="59"/>
      <c r="G63" s="59"/>
      <c r="H63" s="76" t="str">
        <f t="shared" si="13"/>
        <v/>
      </c>
      <c r="I63" s="59"/>
      <c r="J63" s="59"/>
      <c r="K63" s="76" t="str">
        <f t="shared" si="14"/>
        <v/>
      </c>
      <c r="L63" s="59"/>
      <c r="M63" s="59"/>
      <c r="N63" s="256" t="str">
        <f t="shared" si="15"/>
        <v/>
      </c>
      <c r="O63" s="59"/>
      <c r="P63" s="59"/>
      <c r="Q63" s="256" t="str">
        <f t="shared" si="16"/>
        <v/>
      </c>
      <c r="R63" s="346" t="str">
        <f t="shared" si="17"/>
        <v/>
      </c>
      <c r="S63" s="37"/>
      <c r="T63" s="60"/>
      <c r="U63" s="61">
        <f t="shared" si="12"/>
        <v>1</v>
      </c>
      <c r="V63" s="61">
        <f t="shared" si="18"/>
        <v>1</v>
      </c>
      <c r="AC63" s="62"/>
    </row>
    <row r="64" spans="1:30" s="16" customFormat="1" ht="17.45" customHeight="1">
      <c r="A64" s="345">
        <v>15</v>
      </c>
      <c r="B64" s="58">
        <f t="shared" si="19"/>
        <v>45061</v>
      </c>
      <c r="C64" s="644" t="str">
        <f t="shared" si="20"/>
        <v/>
      </c>
      <c r="D64" s="75" t="str">
        <f t="shared" si="21"/>
        <v>Monday</v>
      </c>
      <c r="E64" s="637"/>
      <c r="F64" s="59"/>
      <c r="G64" s="59"/>
      <c r="H64" s="76" t="str">
        <f t="shared" si="13"/>
        <v/>
      </c>
      <c r="I64" s="59"/>
      <c r="J64" s="59"/>
      <c r="K64" s="76" t="str">
        <f t="shared" si="14"/>
        <v/>
      </c>
      <c r="L64" s="59"/>
      <c r="M64" s="59"/>
      <c r="N64" s="256" t="str">
        <f t="shared" si="15"/>
        <v/>
      </c>
      <c r="O64" s="59"/>
      <c r="P64" s="59"/>
      <c r="Q64" s="256" t="str">
        <f t="shared" si="16"/>
        <v/>
      </c>
      <c r="R64" s="346" t="str">
        <f t="shared" si="17"/>
        <v/>
      </c>
      <c r="S64" s="37"/>
      <c r="T64" s="60"/>
      <c r="U64" s="61">
        <f t="shared" si="12"/>
        <v>2</v>
      </c>
      <c r="V64" s="61">
        <f t="shared" si="18"/>
        <v>2</v>
      </c>
      <c r="AC64" s="62"/>
    </row>
    <row r="65" spans="1:22" s="16" customFormat="1" ht="17.45" customHeight="1">
      <c r="A65" s="345">
        <v>16</v>
      </c>
      <c r="B65" s="58">
        <f t="shared" si="19"/>
        <v>45062</v>
      </c>
      <c r="C65" s="644" t="str">
        <f t="shared" si="20"/>
        <v/>
      </c>
      <c r="D65" s="75" t="str">
        <f t="shared" si="21"/>
        <v>Tuesday</v>
      </c>
      <c r="E65" s="637"/>
      <c r="F65" s="59"/>
      <c r="G65" s="59"/>
      <c r="H65" s="76" t="str">
        <f t="shared" si="13"/>
        <v/>
      </c>
      <c r="I65" s="59"/>
      <c r="J65" s="59"/>
      <c r="K65" s="76" t="str">
        <f t="shared" si="14"/>
        <v/>
      </c>
      <c r="L65" s="59"/>
      <c r="M65" s="59"/>
      <c r="N65" s="256" t="str">
        <f t="shared" si="15"/>
        <v/>
      </c>
      <c r="O65" s="59"/>
      <c r="P65" s="59"/>
      <c r="Q65" s="256" t="str">
        <f t="shared" si="16"/>
        <v/>
      </c>
      <c r="R65" s="346" t="str">
        <f t="shared" si="17"/>
        <v/>
      </c>
      <c r="S65" s="37"/>
      <c r="T65" s="60"/>
      <c r="U65" s="61">
        <f t="shared" si="12"/>
        <v>3</v>
      </c>
      <c r="V65" s="61">
        <f t="shared" si="18"/>
        <v>3</v>
      </c>
    </row>
    <row r="66" spans="1:22" s="16" customFormat="1" ht="17.45" customHeight="1">
      <c r="A66" s="345">
        <v>17</v>
      </c>
      <c r="B66" s="58">
        <f t="shared" si="19"/>
        <v>45063</v>
      </c>
      <c r="C66" s="644" t="str">
        <f t="shared" si="20"/>
        <v/>
      </c>
      <c r="D66" s="75" t="str">
        <f t="shared" si="21"/>
        <v>Wednesday</v>
      </c>
      <c r="E66" s="637"/>
      <c r="F66" s="59"/>
      <c r="G66" s="59"/>
      <c r="H66" s="76" t="str">
        <f t="shared" si="13"/>
        <v/>
      </c>
      <c r="I66" s="59"/>
      <c r="J66" s="59"/>
      <c r="K66" s="76" t="str">
        <f t="shared" si="14"/>
        <v/>
      </c>
      <c r="L66" s="59"/>
      <c r="M66" s="59"/>
      <c r="N66" s="256" t="str">
        <f t="shared" si="15"/>
        <v/>
      </c>
      <c r="O66" s="59"/>
      <c r="P66" s="59"/>
      <c r="Q66" s="256" t="str">
        <f t="shared" si="16"/>
        <v/>
      </c>
      <c r="R66" s="346" t="str">
        <f t="shared" si="17"/>
        <v/>
      </c>
      <c r="S66" s="37"/>
      <c r="T66" s="60"/>
      <c r="U66" s="61">
        <f t="shared" si="12"/>
        <v>4</v>
      </c>
      <c r="V66" s="61">
        <f t="shared" si="18"/>
        <v>4</v>
      </c>
    </row>
    <row r="67" spans="1:22" s="16" customFormat="1" ht="17.45" customHeight="1">
      <c r="A67" s="345">
        <v>18</v>
      </c>
      <c r="B67" s="58">
        <f t="shared" si="19"/>
        <v>45064</v>
      </c>
      <c r="C67" s="644" t="str">
        <f t="shared" si="20"/>
        <v/>
      </c>
      <c r="D67" s="75" t="str">
        <f t="shared" si="21"/>
        <v>Thursday</v>
      </c>
      <c r="E67" s="637"/>
      <c r="F67" s="59"/>
      <c r="G67" s="59"/>
      <c r="H67" s="76" t="str">
        <f t="shared" si="13"/>
        <v/>
      </c>
      <c r="I67" s="59"/>
      <c r="J67" s="59"/>
      <c r="K67" s="76" t="str">
        <f t="shared" si="14"/>
        <v/>
      </c>
      <c r="L67" s="59"/>
      <c r="M67" s="59"/>
      <c r="N67" s="256" t="str">
        <f t="shared" si="15"/>
        <v/>
      </c>
      <c r="O67" s="59"/>
      <c r="P67" s="59"/>
      <c r="Q67" s="256" t="str">
        <f t="shared" si="16"/>
        <v/>
      </c>
      <c r="R67" s="346" t="str">
        <f t="shared" si="17"/>
        <v/>
      </c>
      <c r="S67" s="37"/>
      <c r="T67" s="60"/>
      <c r="U67" s="61">
        <f t="shared" si="12"/>
        <v>5</v>
      </c>
      <c r="V67" s="61">
        <f t="shared" si="18"/>
        <v>5</v>
      </c>
    </row>
    <row r="68" spans="1:22" s="16" customFormat="1" ht="17.45" customHeight="1">
      <c r="A68" s="345">
        <v>19</v>
      </c>
      <c r="B68" s="58">
        <f t="shared" si="19"/>
        <v>45065</v>
      </c>
      <c r="C68" s="644" t="str">
        <f t="shared" si="20"/>
        <v/>
      </c>
      <c r="D68" s="75" t="str">
        <f t="shared" si="21"/>
        <v>Friday</v>
      </c>
      <c r="E68" s="637"/>
      <c r="F68" s="59"/>
      <c r="G68" s="59"/>
      <c r="H68" s="76" t="str">
        <f t="shared" si="13"/>
        <v/>
      </c>
      <c r="I68" s="59"/>
      <c r="J68" s="59"/>
      <c r="K68" s="76" t="str">
        <f t="shared" si="14"/>
        <v/>
      </c>
      <c r="L68" s="59"/>
      <c r="M68" s="59"/>
      <c r="N68" s="256" t="str">
        <f t="shared" si="15"/>
        <v/>
      </c>
      <c r="O68" s="59"/>
      <c r="P68" s="59"/>
      <c r="Q68" s="256" t="str">
        <f t="shared" si="16"/>
        <v/>
      </c>
      <c r="R68" s="346" t="str">
        <f t="shared" si="17"/>
        <v/>
      </c>
      <c r="S68" s="37"/>
      <c r="T68" s="60"/>
      <c r="U68" s="61">
        <f t="shared" si="12"/>
        <v>6</v>
      </c>
      <c r="V68" s="61">
        <f t="shared" si="18"/>
        <v>6</v>
      </c>
    </row>
    <row r="69" spans="1:22" s="16" customFormat="1" ht="17.45" customHeight="1">
      <c r="A69" s="345">
        <v>20</v>
      </c>
      <c r="B69" s="58">
        <f t="shared" si="19"/>
        <v>45066</v>
      </c>
      <c r="C69" s="644" t="str">
        <f t="shared" si="20"/>
        <v/>
      </c>
      <c r="D69" s="75" t="str">
        <f t="shared" si="21"/>
        <v>Saturday</v>
      </c>
      <c r="E69" s="637"/>
      <c r="F69" s="59"/>
      <c r="G69" s="59"/>
      <c r="H69" s="76" t="str">
        <f t="shared" si="13"/>
        <v/>
      </c>
      <c r="I69" s="59"/>
      <c r="J69" s="59"/>
      <c r="K69" s="76" t="str">
        <f t="shared" si="14"/>
        <v/>
      </c>
      <c r="L69" s="59"/>
      <c r="M69" s="59"/>
      <c r="N69" s="256" t="str">
        <f t="shared" si="15"/>
        <v/>
      </c>
      <c r="O69" s="59"/>
      <c r="P69" s="59"/>
      <c r="Q69" s="256" t="str">
        <f t="shared" si="16"/>
        <v/>
      </c>
      <c r="R69" s="346" t="str">
        <f t="shared" si="17"/>
        <v/>
      </c>
      <c r="S69" s="37"/>
      <c r="T69" s="60"/>
      <c r="U69" s="61">
        <f t="shared" si="12"/>
        <v>7</v>
      </c>
      <c r="V69" s="61">
        <f t="shared" si="18"/>
        <v>7</v>
      </c>
    </row>
    <row r="70" spans="1:22" s="16" customFormat="1" ht="17.45" customHeight="1">
      <c r="A70" s="345">
        <v>21</v>
      </c>
      <c r="B70" s="58">
        <f t="shared" si="19"/>
        <v>45067</v>
      </c>
      <c r="C70" s="644" t="str">
        <f t="shared" si="20"/>
        <v/>
      </c>
      <c r="D70" s="75" t="str">
        <f t="shared" si="21"/>
        <v>Sunday</v>
      </c>
      <c r="E70" s="637"/>
      <c r="F70" s="59"/>
      <c r="G70" s="59"/>
      <c r="H70" s="76" t="str">
        <f t="shared" si="13"/>
        <v/>
      </c>
      <c r="I70" s="59"/>
      <c r="J70" s="59"/>
      <c r="K70" s="76" t="str">
        <f t="shared" si="14"/>
        <v/>
      </c>
      <c r="L70" s="59"/>
      <c r="M70" s="59"/>
      <c r="N70" s="256" t="str">
        <f t="shared" si="15"/>
        <v/>
      </c>
      <c r="O70" s="59"/>
      <c r="P70" s="59"/>
      <c r="Q70" s="256" t="str">
        <f t="shared" si="16"/>
        <v/>
      </c>
      <c r="R70" s="346" t="str">
        <f t="shared" si="17"/>
        <v/>
      </c>
      <c r="S70" s="37"/>
      <c r="T70" s="60"/>
      <c r="U70" s="61">
        <f t="shared" si="12"/>
        <v>1</v>
      </c>
      <c r="V70" s="61">
        <f t="shared" si="18"/>
        <v>1</v>
      </c>
    </row>
    <row r="71" spans="1:22" s="16" customFormat="1" ht="17.45" customHeight="1">
      <c r="A71" s="345">
        <v>22</v>
      </c>
      <c r="B71" s="58">
        <f t="shared" si="19"/>
        <v>45068</v>
      </c>
      <c r="C71" s="644" t="str">
        <f t="shared" si="20"/>
        <v/>
      </c>
      <c r="D71" s="75" t="str">
        <f t="shared" si="21"/>
        <v>Monday</v>
      </c>
      <c r="E71" s="637"/>
      <c r="F71" s="59"/>
      <c r="G71" s="59"/>
      <c r="H71" s="76" t="str">
        <f t="shared" si="13"/>
        <v/>
      </c>
      <c r="I71" s="59"/>
      <c r="J71" s="59"/>
      <c r="K71" s="76" t="str">
        <f t="shared" si="14"/>
        <v/>
      </c>
      <c r="L71" s="59"/>
      <c r="M71" s="59"/>
      <c r="N71" s="256" t="str">
        <f t="shared" si="15"/>
        <v/>
      </c>
      <c r="O71" s="59"/>
      <c r="P71" s="59"/>
      <c r="Q71" s="256" t="str">
        <f t="shared" si="16"/>
        <v/>
      </c>
      <c r="R71" s="346" t="str">
        <f t="shared" si="17"/>
        <v/>
      </c>
      <c r="S71" s="37"/>
      <c r="T71" s="60"/>
      <c r="U71" s="61">
        <f t="shared" si="12"/>
        <v>2</v>
      </c>
      <c r="V71" s="61">
        <f t="shared" si="18"/>
        <v>2</v>
      </c>
    </row>
    <row r="72" spans="1:22" s="16" customFormat="1" ht="17.45" customHeight="1">
      <c r="A72" s="345">
        <v>23</v>
      </c>
      <c r="B72" s="58">
        <f t="shared" si="19"/>
        <v>45069</v>
      </c>
      <c r="C72" s="644" t="str">
        <f t="shared" si="20"/>
        <v/>
      </c>
      <c r="D72" s="75" t="str">
        <f t="shared" si="21"/>
        <v>Tuesday</v>
      </c>
      <c r="E72" s="637"/>
      <c r="F72" s="59"/>
      <c r="G72" s="59"/>
      <c r="H72" s="76" t="str">
        <f t="shared" si="13"/>
        <v/>
      </c>
      <c r="I72" s="59"/>
      <c r="J72" s="59"/>
      <c r="K72" s="76" t="str">
        <f t="shared" si="14"/>
        <v/>
      </c>
      <c r="L72" s="59"/>
      <c r="M72" s="59"/>
      <c r="N72" s="256" t="str">
        <f t="shared" si="15"/>
        <v/>
      </c>
      <c r="O72" s="59"/>
      <c r="P72" s="59"/>
      <c r="Q72" s="256" t="str">
        <f t="shared" si="16"/>
        <v/>
      </c>
      <c r="R72" s="346" t="str">
        <f t="shared" si="17"/>
        <v/>
      </c>
      <c r="S72" s="37"/>
      <c r="T72" s="60"/>
      <c r="U72" s="61">
        <f t="shared" si="12"/>
        <v>3</v>
      </c>
      <c r="V72" s="61">
        <f t="shared" si="18"/>
        <v>3</v>
      </c>
    </row>
    <row r="73" spans="1:22" s="16" customFormat="1" ht="17.45" customHeight="1">
      <c r="A73" s="345">
        <v>24</v>
      </c>
      <c r="B73" s="58">
        <f t="shared" si="19"/>
        <v>45070</v>
      </c>
      <c r="C73" s="644" t="str">
        <f t="shared" si="20"/>
        <v/>
      </c>
      <c r="D73" s="75" t="str">
        <f t="shared" si="21"/>
        <v>Wednesday</v>
      </c>
      <c r="E73" s="637"/>
      <c r="F73" s="59"/>
      <c r="G73" s="59"/>
      <c r="H73" s="76" t="str">
        <f t="shared" si="13"/>
        <v/>
      </c>
      <c r="I73" s="59"/>
      <c r="J73" s="59"/>
      <c r="K73" s="76" t="str">
        <f t="shared" si="14"/>
        <v/>
      </c>
      <c r="L73" s="59"/>
      <c r="M73" s="59"/>
      <c r="N73" s="256" t="str">
        <f t="shared" si="15"/>
        <v/>
      </c>
      <c r="O73" s="59"/>
      <c r="P73" s="59"/>
      <c r="Q73" s="256" t="str">
        <f t="shared" si="16"/>
        <v/>
      </c>
      <c r="R73" s="346" t="str">
        <f t="shared" si="17"/>
        <v/>
      </c>
      <c r="S73" s="37"/>
      <c r="T73" s="60"/>
      <c r="U73" s="61">
        <f t="shared" si="12"/>
        <v>4</v>
      </c>
      <c r="V73" s="61">
        <f t="shared" si="18"/>
        <v>4</v>
      </c>
    </row>
    <row r="74" spans="1:22" s="16" customFormat="1" ht="17.45" customHeight="1">
      <c r="A74" s="345">
        <v>25</v>
      </c>
      <c r="B74" s="58">
        <f t="shared" si="19"/>
        <v>45071</v>
      </c>
      <c r="C74" s="644" t="str">
        <f t="shared" si="20"/>
        <v/>
      </c>
      <c r="D74" s="75" t="str">
        <f t="shared" si="21"/>
        <v>Thursday</v>
      </c>
      <c r="E74" s="637"/>
      <c r="F74" s="59"/>
      <c r="G74" s="59"/>
      <c r="H74" s="76" t="str">
        <f t="shared" si="13"/>
        <v/>
      </c>
      <c r="I74" s="59"/>
      <c r="J74" s="59"/>
      <c r="K74" s="76" t="str">
        <f t="shared" si="14"/>
        <v/>
      </c>
      <c r="L74" s="59"/>
      <c r="M74" s="59"/>
      <c r="N74" s="256" t="str">
        <f t="shared" si="15"/>
        <v/>
      </c>
      <c r="O74" s="59"/>
      <c r="P74" s="59"/>
      <c r="Q74" s="256" t="str">
        <f t="shared" si="16"/>
        <v/>
      </c>
      <c r="R74" s="346" t="str">
        <f t="shared" si="17"/>
        <v/>
      </c>
      <c r="S74" s="37"/>
      <c r="T74" s="60"/>
      <c r="U74" s="61">
        <f t="shared" si="12"/>
        <v>5</v>
      </c>
      <c r="V74" s="61">
        <f t="shared" si="18"/>
        <v>5</v>
      </c>
    </row>
    <row r="75" spans="1:22" s="16" customFormat="1" ht="17.45" customHeight="1">
      <c r="A75" s="345">
        <v>26</v>
      </c>
      <c r="B75" s="58">
        <f t="shared" si="19"/>
        <v>45072</v>
      </c>
      <c r="C75" s="644" t="str">
        <f t="shared" si="20"/>
        <v/>
      </c>
      <c r="D75" s="75" t="str">
        <f t="shared" si="21"/>
        <v>Friday</v>
      </c>
      <c r="E75" s="637"/>
      <c r="F75" s="59"/>
      <c r="G75" s="59"/>
      <c r="H75" s="76" t="str">
        <f t="shared" si="13"/>
        <v/>
      </c>
      <c r="I75" s="59"/>
      <c r="J75" s="59"/>
      <c r="K75" s="76" t="str">
        <f t="shared" si="14"/>
        <v/>
      </c>
      <c r="L75" s="59"/>
      <c r="M75" s="59"/>
      <c r="N75" s="256" t="str">
        <f t="shared" si="15"/>
        <v/>
      </c>
      <c r="O75" s="59"/>
      <c r="P75" s="59"/>
      <c r="Q75" s="256" t="str">
        <f t="shared" si="16"/>
        <v/>
      </c>
      <c r="R75" s="346" t="str">
        <f t="shared" si="17"/>
        <v/>
      </c>
      <c r="S75" s="37"/>
      <c r="T75" s="60"/>
      <c r="U75" s="61">
        <f t="shared" si="12"/>
        <v>6</v>
      </c>
      <c r="V75" s="61">
        <f t="shared" si="18"/>
        <v>6</v>
      </c>
    </row>
    <row r="76" spans="1:22" s="16" customFormat="1" ht="17.45" customHeight="1">
      <c r="A76" s="345">
        <v>27</v>
      </c>
      <c r="B76" s="58">
        <f t="shared" si="19"/>
        <v>45073</v>
      </c>
      <c r="C76" s="644" t="str">
        <f t="shared" si="20"/>
        <v/>
      </c>
      <c r="D76" s="75" t="str">
        <f t="shared" si="21"/>
        <v>Saturday</v>
      </c>
      <c r="E76" s="637"/>
      <c r="F76" s="59"/>
      <c r="G76" s="59"/>
      <c r="H76" s="76" t="str">
        <f t="shared" si="13"/>
        <v/>
      </c>
      <c r="I76" s="59"/>
      <c r="J76" s="59"/>
      <c r="K76" s="76" t="str">
        <f t="shared" si="14"/>
        <v/>
      </c>
      <c r="L76" s="59"/>
      <c r="M76" s="59"/>
      <c r="N76" s="256" t="str">
        <f t="shared" si="15"/>
        <v/>
      </c>
      <c r="O76" s="59"/>
      <c r="P76" s="59"/>
      <c r="Q76" s="256" t="str">
        <f t="shared" si="16"/>
        <v/>
      </c>
      <c r="R76" s="346" t="str">
        <f t="shared" si="17"/>
        <v/>
      </c>
      <c r="S76" s="37"/>
      <c r="T76" s="60"/>
      <c r="U76" s="61">
        <f t="shared" si="12"/>
        <v>7</v>
      </c>
      <c r="V76" s="61">
        <f t="shared" si="18"/>
        <v>7</v>
      </c>
    </row>
    <row r="77" spans="1:22" s="16" customFormat="1" ht="17.45" customHeight="1">
      <c r="A77" s="345">
        <v>28</v>
      </c>
      <c r="B77" s="58">
        <f t="shared" si="19"/>
        <v>45074</v>
      </c>
      <c r="C77" s="644" t="str">
        <f t="shared" si="20"/>
        <v/>
      </c>
      <c r="D77" s="75" t="str">
        <f t="shared" si="21"/>
        <v>Sunday</v>
      </c>
      <c r="E77" s="637"/>
      <c r="F77" s="59"/>
      <c r="G77" s="59"/>
      <c r="H77" s="76" t="str">
        <f t="shared" si="13"/>
        <v/>
      </c>
      <c r="I77" s="59"/>
      <c r="J77" s="59"/>
      <c r="K77" s="76" t="str">
        <f t="shared" si="14"/>
        <v/>
      </c>
      <c r="L77" s="59"/>
      <c r="M77" s="59"/>
      <c r="N77" s="256" t="str">
        <f t="shared" si="15"/>
        <v/>
      </c>
      <c r="O77" s="59"/>
      <c r="P77" s="59"/>
      <c r="Q77" s="256" t="str">
        <f t="shared" si="16"/>
        <v/>
      </c>
      <c r="R77" s="346" t="str">
        <f t="shared" si="17"/>
        <v/>
      </c>
      <c r="S77" s="37"/>
      <c r="T77" s="60"/>
      <c r="U77" s="61">
        <f t="shared" si="12"/>
        <v>1</v>
      </c>
      <c r="V77" s="61">
        <f t="shared" si="18"/>
        <v>1</v>
      </c>
    </row>
    <row r="78" spans="1:22" s="16" customFormat="1" ht="17.45" customHeight="1">
      <c r="A78" s="345">
        <v>29</v>
      </c>
      <c r="B78" s="58">
        <f t="shared" si="19"/>
        <v>45075</v>
      </c>
      <c r="C78" s="644" t="str">
        <f t="shared" si="20"/>
        <v/>
      </c>
      <c r="D78" s="75" t="str">
        <f>IF(U78=1,"Sunday",IF(U78=2,"Monday",IF(U78=3,"Tuesday",IF(U78=4,"Wednesday",IF(U78=5,"Thursday",IF(U78=6,"Friday",IF(U78=7,"Saturday"," ")))))))</f>
        <v>Monday</v>
      </c>
      <c r="E78" s="637"/>
      <c r="F78" s="59"/>
      <c r="G78" s="59"/>
      <c r="H78" s="76" t="str">
        <f t="shared" si="13"/>
        <v/>
      </c>
      <c r="I78" s="59"/>
      <c r="J78" s="59"/>
      <c r="K78" s="76" t="str">
        <f t="shared" si="14"/>
        <v/>
      </c>
      <c r="L78" s="59"/>
      <c r="M78" s="59"/>
      <c r="N78" s="256" t="str">
        <f t="shared" si="15"/>
        <v/>
      </c>
      <c r="O78" s="59"/>
      <c r="P78" s="59"/>
      <c r="Q78" s="256" t="str">
        <f t="shared" si="16"/>
        <v/>
      </c>
      <c r="R78" s="346" t="str">
        <f t="shared" si="17"/>
        <v/>
      </c>
      <c r="S78" s="37"/>
      <c r="T78" s="60"/>
      <c r="U78" s="61">
        <f t="shared" si="12"/>
        <v>2</v>
      </c>
      <c r="V78" s="61">
        <f t="shared" si="18"/>
        <v>2</v>
      </c>
    </row>
    <row r="79" spans="1:22" s="16" customFormat="1" ht="17.45" customHeight="1">
      <c r="A79" s="345">
        <v>30</v>
      </c>
      <c r="B79" s="58">
        <f t="shared" si="19"/>
        <v>45076</v>
      </c>
      <c r="C79" s="644" t="str">
        <f t="shared" si="20"/>
        <v/>
      </c>
      <c r="D79" s="75" t="str">
        <f>IF(U79=1,"Sunday",IF(U79=2,"Monday",IF(U79=3,"Tuesday",IF(U79=4,"Wednesday",IF(U79=5,"Thursday",IF(U79=6,"Friday",IF(U79=7,"Saturday"," ")))))))</f>
        <v>Tuesday</v>
      </c>
      <c r="E79" s="637"/>
      <c r="F79" s="59"/>
      <c r="G79" s="59"/>
      <c r="H79" s="76" t="str">
        <f t="shared" si="13"/>
        <v/>
      </c>
      <c r="I79" s="59"/>
      <c r="J79" s="59"/>
      <c r="K79" s="76" t="str">
        <f t="shared" si="14"/>
        <v/>
      </c>
      <c r="L79" s="59"/>
      <c r="M79" s="59"/>
      <c r="N79" s="256" t="str">
        <f t="shared" si="15"/>
        <v/>
      </c>
      <c r="O79" s="59"/>
      <c r="P79" s="59"/>
      <c r="Q79" s="256" t="str">
        <f t="shared" si="16"/>
        <v/>
      </c>
      <c r="R79" s="346" t="str">
        <f t="shared" si="17"/>
        <v/>
      </c>
      <c r="S79" s="37"/>
      <c r="T79" s="60"/>
      <c r="U79" s="61">
        <f t="shared" si="12"/>
        <v>3</v>
      </c>
      <c r="V79" s="61">
        <f t="shared" si="18"/>
        <v>3</v>
      </c>
    </row>
    <row r="80" spans="1:22" s="16" customFormat="1" ht="17.45" customHeight="1">
      <c r="A80" s="345">
        <v>31</v>
      </c>
      <c r="B80" s="58">
        <f t="shared" si="19"/>
        <v>45077</v>
      </c>
      <c r="C80" s="644" t="str">
        <f t="shared" si="20"/>
        <v/>
      </c>
      <c r="D80" s="75" t="str">
        <f>IF(U80=1,"Sunday",IF(U80=2,"Monday",IF(U80=3,"Tuesday",IF(U80=4,"Wednesday",IF(U80=5,"Thursday",IF(U80=6,"Friday",IF(U80=7,"Saturday"," ")))))))</f>
        <v>Wednesday</v>
      </c>
      <c r="E80" s="637"/>
      <c r="F80" s="59"/>
      <c r="G80" s="59"/>
      <c r="H80" s="76" t="str">
        <f t="shared" si="13"/>
        <v/>
      </c>
      <c r="I80" s="59"/>
      <c r="J80" s="59"/>
      <c r="K80" s="76" t="str">
        <f t="shared" si="14"/>
        <v/>
      </c>
      <c r="L80" s="59"/>
      <c r="M80" s="59"/>
      <c r="N80" s="256" t="str">
        <f t="shared" si="15"/>
        <v/>
      </c>
      <c r="O80" s="59"/>
      <c r="P80" s="59"/>
      <c r="Q80" s="256" t="str">
        <f t="shared" si="16"/>
        <v/>
      </c>
      <c r="R80" s="346" t="str">
        <f t="shared" si="17"/>
        <v/>
      </c>
      <c r="S80" s="37"/>
      <c r="T80" s="60"/>
      <c r="U80" s="61">
        <f t="shared" si="12"/>
        <v>4</v>
      </c>
      <c r="V80" s="61">
        <f t="shared" si="18"/>
        <v>4</v>
      </c>
    </row>
    <row r="81" spans="1:32" s="66" customFormat="1" ht="42.75" customHeight="1" thickBot="1">
      <c r="A81" s="347"/>
      <c r="B81" s="348"/>
      <c r="C81" s="349" t="s">
        <v>97</v>
      </c>
      <c r="D81" s="349"/>
      <c r="E81" s="349"/>
      <c r="F81" s="350">
        <f>SUM(F50:F80)</f>
        <v>492</v>
      </c>
      <c r="G81" s="350">
        <f t="shared" ref="G81:R81" si="22">SUM(G50:G80)</f>
        <v>483</v>
      </c>
      <c r="H81" s="350">
        <f t="shared" si="22"/>
        <v>975</v>
      </c>
      <c r="I81" s="350">
        <f t="shared" si="22"/>
        <v>360</v>
      </c>
      <c r="J81" s="350">
        <f t="shared" si="22"/>
        <v>385</v>
      </c>
      <c r="K81" s="350">
        <f t="shared" si="22"/>
        <v>745</v>
      </c>
      <c r="L81" s="350">
        <f t="shared" si="22"/>
        <v>461</v>
      </c>
      <c r="M81" s="350">
        <f t="shared" si="22"/>
        <v>457</v>
      </c>
      <c r="N81" s="350">
        <f t="shared" si="22"/>
        <v>918</v>
      </c>
      <c r="O81" s="350">
        <f t="shared" si="22"/>
        <v>341</v>
      </c>
      <c r="P81" s="350">
        <f t="shared" si="22"/>
        <v>360</v>
      </c>
      <c r="Q81" s="350">
        <f t="shared" si="22"/>
        <v>701</v>
      </c>
      <c r="R81" s="351">
        <f t="shared" si="22"/>
        <v>1619</v>
      </c>
      <c r="S81" s="89"/>
      <c r="T81" s="64"/>
      <c r="U81" s="65"/>
      <c r="V81" s="65"/>
    </row>
    <row r="82" spans="1:32" s="16" customFormat="1" ht="21" customHeight="1">
      <c r="A82" s="81"/>
      <c r="B82" s="82"/>
      <c r="C82" s="82"/>
      <c r="D82" s="82"/>
      <c r="E82" s="82"/>
      <c r="F82" s="83"/>
      <c r="G82" s="83"/>
      <c r="H82" s="83"/>
      <c r="I82" s="83"/>
      <c r="J82" s="83"/>
      <c r="K82" s="83"/>
      <c r="L82" s="84" t="s">
        <v>98</v>
      </c>
      <c r="M82" s="83"/>
      <c r="N82" s="83"/>
      <c r="O82" s="85" t="s">
        <v>99</v>
      </c>
      <c r="P82" s="83"/>
      <c r="Q82" s="83"/>
      <c r="R82" s="83"/>
      <c r="S82" s="37"/>
      <c r="T82" s="68"/>
      <c r="U82" s="15"/>
      <c r="V82" s="15"/>
    </row>
    <row r="83" spans="1:32" s="16" customFormat="1" ht="6.75" customHeight="1">
      <c r="A83" s="67"/>
      <c r="B83" s="252"/>
      <c r="C83" s="252"/>
      <c r="D83" s="252"/>
      <c r="E83" s="252"/>
      <c r="F83" s="253"/>
      <c r="G83" s="253"/>
      <c r="H83" s="253"/>
      <c r="I83" s="253"/>
      <c r="J83" s="253"/>
      <c r="K83" s="253"/>
      <c r="L83" s="254"/>
      <c r="M83" s="253"/>
      <c r="N83" s="253"/>
      <c r="O83" s="255"/>
      <c r="P83" s="253"/>
      <c r="Q83" s="253"/>
      <c r="R83" s="253"/>
      <c r="S83" s="23"/>
      <c r="T83" s="68"/>
      <c r="U83" s="15"/>
      <c r="V83" s="15"/>
    </row>
    <row r="84" spans="1:32" s="16" customFormat="1" ht="21" customHeight="1">
      <c r="A84" s="67"/>
      <c r="B84" s="69"/>
      <c r="C84" s="69"/>
      <c r="D84" s="756" t="s">
        <v>107</v>
      </c>
      <c r="E84" s="756"/>
      <c r="F84" s="756"/>
      <c r="G84" s="756"/>
      <c r="H84" s="756"/>
      <c r="I84" s="756"/>
      <c r="J84" s="756"/>
      <c r="K84" s="70"/>
      <c r="L84" s="250">
        <f>COUNTA(N50:N80)-COUNTIF(N50:N80,"0")-COUNTIF(N50:N80,"blank")-COUNTIF(N50:N80,"")</f>
        <v>4</v>
      </c>
      <c r="M84" s="80"/>
      <c r="N84" s="80"/>
      <c r="O84" s="250">
        <f>COUNTA(Q50:Q80)-COUNTIF(Q50:Q80,"0")-COUNTIF(Q50:Q80,"blank")-COUNTIF(Q50:Q80,"")</f>
        <v>4</v>
      </c>
      <c r="P84" s="71"/>
      <c r="Q84" s="71"/>
      <c r="R84" s="71"/>
      <c r="S84" s="23"/>
      <c r="T84" s="72"/>
      <c r="U84" s="15"/>
      <c r="V84" s="15"/>
    </row>
    <row r="85" spans="1:32" s="16" customFormat="1" ht="7.5" customHeight="1">
      <c r="A85" s="67"/>
      <c r="B85" s="69"/>
      <c r="C85" s="69"/>
      <c r="D85" s="69"/>
      <c r="E85" s="69"/>
      <c r="F85" s="67"/>
      <c r="G85" s="67"/>
      <c r="H85" s="67"/>
      <c r="I85" s="67"/>
      <c r="J85" s="67"/>
      <c r="K85" s="67"/>
      <c r="L85" s="67"/>
      <c r="M85" s="67"/>
      <c r="N85" s="67"/>
      <c r="O85" s="67"/>
      <c r="P85" s="67"/>
      <c r="Q85" s="67"/>
      <c r="R85" s="67"/>
      <c r="S85" s="23"/>
      <c r="T85" s="23"/>
      <c r="U85" s="15"/>
      <c r="V85" s="15"/>
    </row>
    <row r="86" spans="1:32" s="16" customFormat="1" ht="21" customHeight="1">
      <c r="A86" s="67"/>
      <c r="B86" s="69"/>
      <c r="C86" s="69"/>
      <c r="D86" s="756" t="s">
        <v>362</v>
      </c>
      <c r="E86" s="756"/>
      <c r="F86" s="756"/>
      <c r="G86" s="756"/>
      <c r="H86" s="756"/>
      <c r="I86" s="756"/>
      <c r="J86" s="756"/>
      <c r="K86" s="67"/>
      <c r="L86" s="251">
        <f>COUNTA(H50:H80)-COUNTIF(H50:H80,"0")-COUNTIF(H50:H80,"blank")-COUNTIF(H50:H80,"")</f>
        <v>4</v>
      </c>
      <c r="M86" s="249"/>
      <c r="N86" s="249"/>
      <c r="O86" s="251">
        <f>COUNTA(K50:K80)-COUNTIF(K50:K80,"0")-COUNTIF(K50:K80,"blank")-COUNTIF(K50:K80,"")</f>
        <v>4</v>
      </c>
      <c r="P86" s="79"/>
      <c r="Q86" s="79"/>
      <c r="R86" s="67"/>
      <c r="S86" s="23"/>
      <c r="T86" s="23"/>
      <c r="U86" s="15"/>
      <c r="V86" s="15"/>
    </row>
    <row r="87" spans="1:32" s="16" customFormat="1" ht="10.5" customHeight="1">
      <c r="A87" s="67"/>
      <c r="B87" s="69"/>
      <c r="C87" s="69"/>
      <c r="D87" s="69"/>
      <c r="E87" s="69"/>
      <c r="F87" s="67"/>
      <c r="G87" s="67"/>
      <c r="H87" s="67"/>
      <c r="I87" s="67"/>
      <c r="J87" s="67"/>
      <c r="K87" s="67"/>
      <c r="L87" s="79"/>
      <c r="M87" s="79"/>
      <c r="N87" s="79"/>
      <c r="O87" s="79"/>
      <c r="P87" s="79"/>
      <c r="Q87" s="79"/>
      <c r="R87" s="67"/>
      <c r="S87" s="23"/>
      <c r="T87" s="23"/>
      <c r="U87" s="15"/>
      <c r="V87" s="15"/>
    </row>
    <row r="88" spans="1:32" s="16" customFormat="1" ht="15">
      <c r="A88" s="77"/>
      <c r="B88" s="78"/>
      <c r="C88" s="78"/>
      <c r="D88" s="78"/>
      <c r="E88" s="78"/>
      <c r="F88" s="77"/>
      <c r="G88" s="77"/>
      <c r="H88" s="77"/>
      <c r="I88" s="77"/>
      <c r="J88" s="77"/>
      <c r="K88" s="77"/>
      <c r="L88" s="77"/>
      <c r="M88" s="77"/>
      <c r="N88" s="77"/>
      <c r="O88" s="77"/>
      <c r="P88" s="77"/>
      <c r="Q88" s="77"/>
      <c r="R88" s="77"/>
      <c r="S88" s="15"/>
      <c r="T88" s="15"/>
      <c r="U88" s="15"/>
      <c r="V88" s="15"/>
    </row>
    <row r="89" spans="1:32" s="16" customFormat="1" ht="28.5" customHeight="1" thickBot="1">
      <c r="A89" s="757" t="s">
        <v>108</v>
      </c>
      <c r="B89" s="757"/>
      <c r="C89" s="757"/>
      <c r="D89" s="757"/>
      <c r="E89" s="757"/>
      <c r="F89" s="757"/>
      <c r="G89" s="757"/>
      <c r="H89" s="757"/>
      <c r="I89" s="757"/>
      <c r="J89" s="757"/>
      <c r="K89" s="757"/>
      <c r="L89" s="758" t="s">
        <v>19</v>
      </c>
      <c r="M89" s="758"/>
      <c r="N89" s="759" t="str">
        <f>IF('Master Data'!BH11="","",'Master Data'!BH11)</f>
        <v>June-2023</v>
      </c>
      <c r="O89" s="759"/>
      <c r="P89" s="759"/>
      <c r="Q89" s="86"/>
      <c r="R89" s="86"/>
      <c r="S89" s="86"/>
      <c r="T89" s="42"/>
      <c r="U89" s="43"/>
      <c r="V89" s="15"/>
    </row>
    <row r="90" spans="1:32" s="47" customFormat="1" ht="24" customHeight="1">
      <c r="A90" s="760" t="s">
        <v>101</v>
      </c>
      <c r="B90" s="763" t="s">
        <v>100</v>
      </c>
      <c r="C90" s="765" t="s">
        <v>640</v>
      </c>
      <c r="D90" s="768" t="s">
        <v>102</v>
      </c>
      <c r="E90" s="784" t="s">
        <v>397</v>
      </c>
      <c r="F90" s="770" t="s">
        <v>105</v>
      </c>
      <c r="G90" s="771"/>
      <c r="H90" s="771"/>
      <c r="I90" s="771"/>
      <c r="J90" s="771"/>
      <c r="K90" s="772"/>
      <c r="L90" s="773" t="s">
        <v>106</v>
      </c>
      <c r="M90" s="773"/>
      <c r="N90" s="773"/>
      <c r="O90" s="773"/>
      <c r="P90" s="773"/>
      <c r="Q90" s="773"/>
      <c r="R90" s="774"/>
      <c r="S90" s="87"/>
      <c r="T90" s="44"/>
      <c r="U90" s="45"/>
      <c r="V90" s="46"/>
      <c r="AB90" s="48"/>
      <c r="AC90" s="49"/>
      <c r="AD90" s="49">
        <f>IFERROR(DATE(YEAR(AD46),MONTH(AD46)+1,DAY(AD46)),"")</f>
        <v>45078</v>
      </c>
      <c r="AF90" s="49">
        <f>EOMONTH(AD90,0)</f>
        <v>45107</v>
      </c>
    </row>
    <row r="91" spans="1:32" s="47" customFormat="1" ht="33.75" customHeight="1">
      <c r="A91" s="761"/>
      <c r="B91" s="764"/>
      <c r="C91" s="766"/>
      <c r="D91" s="769"/>
      <c r="E91" s="785"/>
      <c r="F91" s="775" t="s">
        <v>71</v>
      </c>
      <c r="G91" s="776"/>
      <c r="H91" s="777"/>
      <c r="I91" s="778" t="s">
        <v>72</v>
      </c>
      <c r="J91" s="779"/>
      <c r="K91" s="780"/>
      <c r="L91" s="781" t="s">
        <v>73</v>
      </c>
      <c r="M91" s="782"/>
      <c r="N91" s="782"/>
      <c r="O91" s="782" t="s">
        <v>74</v>
      </c>
      <c r="P91" s="782"/>
      <c r="Q91" s="782"/>
      <c r="R91" s="783" t="s">
        <v>75</v>
      </c>
      <c r="S91" s="335"/>
      <c r="T91" s="50"/>
      <c r="U91" s="51"/>
      <c r="V91" s="46"/>
    </row>
    <row r="92" spans="1:32" s="47" customFormat="1" ht="21.75" customHeight="1" thickBot="1">
      <c r="A92" s="761"/>
      <c r="B92" s="764"/>
      <c r="C92" s="766"/>
      <c r="D92" s="74" t="s">
        <v>103</v>
      </c>
      <c r="E92" s="785"/>
      <c r="F92" s="248" t="s">
        <v>12</v>
      </c>
      <c r="G92" s="248" t="s">
        <v>13</v>
      </c>
      <c r="H92" s="248" t="s">
        <v>14</v>
      </c>
      <c r="I92" s="248" t="s">
        <v>12</v>
      </c>
      <c r="J92" s="248" t="s">
        <v>13</v>
      </c>
      <c r="K92" s="248" t="s">
        <v>14</v>
      </c>
      <c r="L92" s="328" t="s">
        <v>12</v>
      </c>
      <c r="M92" s="328" t="s">
        <v>13</v>
      </c>
      <c r="N92" s="328" t="s">
        <v>14</v>
      </c>
      <c r="O92" s="328" t="s">
        <v>12</v>
      </c>
      <c r="P92" s="328" t="s">
        <v>13</v>
      </c>
      <c r="Q92" s="328" t="s">
        <v>14</v>
      </c>
      <c r="R92" s="783"/>
      <c r="S92" s="88"/>
      <c r="T92" s="52"/>
      <c r="U92" s="53"/>
      <c r="V92" s="46"/>
    </row>
    <row r="93" spans="1:32" s="16" customFormat="1" ht="22.5" customHeight="1" thickTop="1" thickBot="1">
      <c r="A93" s="762"/>
      <c r="B93" s="336"/>
      <c r="C93" s="767"/>
      <c r="D93" s="337" t="s">
        <v>104</v>
      </c>
      <c r="E93" s="786"/>
      <c r="F93" s="364">
        <f>F49</f>
        <v>144</v>
      </c>
      <c r="G93" s="364">
        <f>G49</f>
        <v>145</v>
      </c>
      <c r="H93" s="365">
        <f>F93+G93</f>
        <v>289</v>
      </c>
      <c r="I93" s="364">
        <f>I49</f>
        <v>96</v>
      </c>
      <c r="J93" s="364">
        <f>J49</f>
        <v>110</v>
      </c>
      <c r="K93" s="366">
        <f>I93+J93</f>
        <v>206</v>
      </c>
      <c r="L93" s="787" t="s">
        <v>400</v>
      </c>
      <c r="M93" s="787"/>
      <c r="N93" s="787"/>
      <c r="O93" s="787"/>
      <c r="P93" s="787"/>
      <c r="Q93" s="787"/>
      <c r="R93" s="788"/>
      <c r="S93" s="36"/>
      <c r="T93" s="54"/>
      <c r="U93" s="55"/>
      <c r="V93" s="56"/>
      <c r="AB93" s="57"/>
    </row>
    <row r="94" spans="1:32" s="16" customFormat="1" ht="17.45" customHeight="1">
      <c r="A94" s="338">
        <v>1</v>
      </c>
      <c r="B94" s="339">
        <f>IFERROR(AD90,"")</f>
        <v>45078</v>
      </c>
      <c r="C94" s="643" t="str">
        <f>IF(OR(R94="",R94=0),"",IF(D94="Sunday","",IF(D94="Monday","Wheat",IF(D94="Tuesday","Rice",IF(D94="Wednesday","Wheat",IF(D94="Thursday","Rice",IF(D94="Friday","Wheat",IF(D94="Saturday","Wheat",""))))))))</f>
        <v>Rice</v>
      </c>
      <c r="D94" s="340" t="str">
        <f t="shared" ref="D94:D103" si="23">IF(U94=1,"Sunday",IF(U94=2,"Monday",IF(U94=3,"Tuesday",IF(U94=4,"Wednesday",IF(U94=5,"Thursday",IF(U94=6,"Friday",IF(U94=7,"Saturday"," ")))))))</f>
        <v>Thursday</v>
      </c>
      <c r="E94" s="638"/>
      <c r="F94" s="341">
        <v>123</v>
      </c>
      <c r="G94" s="341">
        <v>123</v>
      </c>
      <c r="H94" s="342">
        <f>IF(AND(F94="",G94=""),"",SUM(F94,G94))</f>
        <v>246</v>
      </c>
      <c r="I94" s="341">
        <v>90</v>
      </c>
      <c r="J94" s="341">
        <v>100</v>
      </c>
      <c r="K94" s="342">
        <f>IF(AND(I94="",J94=""),"",SUM(I94,J94))</f>
        <v>190</v>
      </c>
      <c r="L94" s="341">
        <v>123</v>
      </c>
      <c r="M94" s="341">
        <v>123</v>
      </c>
      <c r="N94" s="343">
        <f>IF(AND(L94="",M94=""),"",SUM(L94,M94))</f>
        <v>246</v>
      </c>
      <c r="O94" s="341">
        <v>90</v>
      </c>
      <c r="P94" s="341">
        <v>100</v>
      </c>
      <c r="Q94" s="343">
        <f>IF(AND(O94="",P94=""),"",SUM(O94,P94))</f>
        <v>190</v>
      </c>
      <c r="R94" s="344">
        <f>IF(AND(N94="",Q94=""),"",SUM(N94,Q94))</f>
        <v>436</v>
      </c>
      <c r="S94" s="37"/>
      <c r="T94" s="60"/>
      <c r="U94" s="61">
        <f t="shared" ref="U94:U124" si="24">IF(AND(B94=""),"",SUM(V94))</f>
        <v>5</v>
      </c>
      <c r="V94" s="61">
        <f>IFERROR(WEEKDAY(B94),"")</f>
        <v>5</v>
      </c>
    </row>
    <row r="95" spans="1:32" s="16" customFormat="1" ht="17.45" customHeight="1">
      <c r="A95" s="345">
        <v>2</v>
      </c>
      <c r="B95" s="58">
        <f>IF(B94="","",IF(B94&lt;$AF$90,B94+1,""))</f>
        <v>45079</v>
      </c>
      <c r="C95" s="644" t="str">
        <f>IF(OR(R95="",R95=0),"",IF(D95="Sunday","",IF(D95="Monday","Wheat",IF(D95="Tuesday","Rice",IF(D95="Wednesday","Wheat",IF(D95="Thursday","Rice",IF(D95="Friday","Wheat",IF(D95="Saturday","Wheat",""))))))))</f>
        <v>Wheat</v>
      </c>
      <c r="D95" s="75" t="str">
        <f t="shared" si="23"/>
        <v>Friday</v>
      </c>
      <c r="E95" s="637" t="s">
        <v>398</v>
      </c>
      <c r="F95" s="59">
        <v>123</v>
      </c>
      <c r="G95" s="59">
        <v>120</v>
      </c>
      <c r="H95" s="76">
        <f t="shared" ref="H95:H124" si="25">IF(AND(F95="",G95=""),"",SUM(F95,G95))</f>
        <v>243</v>
      </c>
      <c r="I95" s="59">
        <v>90</v>
      </c>
      <c r="J95" s="59">
        <v>100</v>
      </c>
      <c r="K95" s="76">
        <f t="shared" ref="K95:K124" si="26">IF(AND(I95="",J95=""),"",SUM(I95,J95))</f>
        <v>190</v>
      </c>
      <c r="L95" s="59">
        <v>110</v>
      </c>
      <c r="M95" s="59">
        <v>110</v>
      </c>
      <c r="N95" s="256">
        <f t="shared" ref="N95:N124" si="27">IF(AND(L95="",M95=""),"",SUM(L95,M95))</f>
        <v>220</v>
      </c>
      <c r="O95" s="59">
        <v>80</v>
      </c>
      <c r="P95" s="59">
        <v>85</v>
      </c>
      <c r="Q95" s="256">
        <f t="shared" ref="Q95:Q124" si="28">IF(AND(O95="",P95=""),"",SUM(O95,P95))</f>
        <v>165</v>
      </c>
      <c r="R95" s="346">
        <f t="shared" ref="R95:R124" si="29">IF(AND(N95="",Q95=""),"",SUM(N95,Q95))</f>
        <v>385</v>
      </c>
      <c r="S95" s="37"/>
      <c r="T95" s="60"/>
      <c r="U95" s="61">
        <f t="shared" si="24"/>
        <v>6</v>
      </c>
      <c r="V95" s="61">
        <f t="shared" ref="V95:V124" si="30">IFERROR(WEEKDAY(B95),"")</f>
        <v>6</v>
      </c>
      <c r="AC95" s="62"/>
      <c r="AD95" s="62"/>
    </row>
    <row r="96" spans="1:32" s="16" customFormat="1" ht="17.45" customHeight="1">
      <c r="A96" s="345">
        <v>3</v>
      </c>
      <c r="B96" s="58">
        <f t="shared" ref="B96:B124" si="31">IF(B95="","",IF(B95&lt;$AF$90,B95+1,""))</f>
        <v>45080</v>
      </c>
      <c r="C96" s="644" t="str">
        <f>IF(OR(R96="",R96=0),"",IF(D96="Sunday","",IF(D96="Monday","Wheat",IF(D96="Tuesday","Rice",IF(D96="Wednesday","Wheat",IF(D96="Thursday","Rice",IF(D96="Friday","Wheat",IF(D96="Saturday","Wheat",""))))))))</f>
        <v>Wheat</v>
      </c>
      <c r="D96" s="75" t="str">
        <f t="shared" si="23"/>
        <v>Saturday</v>
      </c>
      <c r="E96" s="637"/>
      <c r="F96" s="59">
        <v>123</v>
      </c>
      <c r="G96" s="59">
        <v>120</v>
      </c>
      <c r="H96" s="76">
        <f t="shared" si="25"/>
        <v>243</v>
      </c>
      <c r="I96" s="59">
        <v>90</v>
      </c>
      <c r="J96" s="59">
        <v>100</v>
      </c>
      <c r="K96" s="76">
        <f t="shared" si="26"/>
        <v>190</v>
      </c>
      <c r="L96" s="59">
        <v>105</v>
      </c>
      <c r="M96" s="59">
        <v>107</v>
      </c>
      <c r="N96" s="256">
        <f t="shared" si="27"/>
        <v>212</v>
      </c>
      <c r="O96" s="59">
        <v>82</v>
      </c>
      <c r="P96" s="59">
        <v>84</v>
      </c>
      <c r="Q96" s="256">
        <f t="shared" si="28"/>
        <v>166</v>
      </c>
      <c r="R96" s="346">
        <f t="shared" si="29"/>
        <v>378</v>
      </c>
      <c r="S96" s="37"/>
      <c r="T96" s="60"/>
      <c r="U96" s="61">
        <f t="shared" si="24"/>
        <v>7</v>
      </c>
      <c r="V96" s="61">
        <f t="shared" si="30"/>
        <v>7</v>
      </c>
      <c r="AC96" s="62"/>
    </row>
    <row r="97" spans="1:29" s="16" customFormat="1" ht="17.45" customHeight="1">
      <c r="A97" s="345">
        <v>4</v>
      </c>
      <c r="B97" s="58">
        <f t="shared" si="31"/>
        <v>45081</v>
      </c>
      <c r="C97" s="644" t="str">
        <f t="shared" ref="C97:C124" si="32">IF(OR(R97="",R97=0),"",IF(D97="Sunday","",IF(D97="Monday","Wheat",IF(D97="Tuesday","Rice",IF(D97="Wednesday","Wheat",IF(D97="Thursday","Rice",IF(D97="Friday","Wheat",IF(D97="Saturday","Wheat",""))))))))</f>
        <v/>
      </c>
      <c r="D97" s="75" t="str">
        <f t="shared" si="23"/>
        <v>Sunday</v>
      </c>
      <c r="E97" s="637"/>
      <c r="F97" s="59"/>
      <c r="G97" s="59"/>
      <c r="H97" s="76" t="str">
        <f t="shared" si="25"/>
        <v/>
      </c>
      <c r="I97" s="59"/>
      <c r="J97" s="59"/>
      <c r="K97" s="76" t="str">
        <f t="shared" si="26"/>
        <v/>
      </c>
      <c r="L97" s="59"/>
      <c r="M97" s="59"/>
      <c r="N97" s="256" t="str">
        <f t="shared" si="27"/>
        <v/>
      </c>
      <c r="O97" s="59"/>
      <c r="P97" s="59"/>
      <c r="Q97" s="256" t="str">
        <f t="shared" si="28"/>
        <v/>
      </c>
      <c r="R97" s="346" t="str">
        <f t="shared" si="29"/>
        <v/>
      </c>
      <c r="S97" s="37"/>
      <c r="T97" s="60"/>
      <c r="U97" s="61">
        <f t="shared" si="24"/>
        <v>1</v>
      </c>
      <c r="V97" s="61">
        <f t="shared" si="30"/>
        <v>1</v>
      </c>
      <c r="AC97" s="62"/>
    </row>
    <row r="98" spans="1:29" s="47" customFormat="1" ht="17.45" customHeight="1">
      <c r="A98" s="345">
        <v>5</v>
      </c>
      <c r="B98" s="58">
        <f t="shared" si="31"/>
        <v>45082</v>
      </c>
      <c r="C98" s="644" t="str">
        <f t="shared" si="32"/>
        <v/>
      </c>
      <c r="D98" s="75" t="str">
        <f t="shared" si="23"/>
        <v>Monday</v>
      </c>
      <c r="E98" s="637"/>
      <c r="F98" s="59"/>
      <c r="G98" s="59"/>
      <c r="H98" s="76" t="str">
        <f t="shared" si="25"/>
        <v/>
      </c>
      <c r="I98" s="59"/>
      <c r="J98" s="59"/>
      <c r="K98" s="76" t="str">
        <f t="shared" si="26"/>
        <v/>
      </c>
      <c r="L98" s="59"/>
      <c r="M98" s="59"/>
      <c r="N98" s="256" t="str">
        <f t="shared" si="27"/>
        <v/>
      </c>
      <c r="O98" s="59"/>
      <c r="P98" s="59"/>
      <c r="Q98" s="256" t="str">
        <f t="shared" si="28"/>
        <v/>
      </c>
      <c r="R98" s="346" t="str">
        <f t="shared" si="29"/>
        <v/>
      </c>
      <c r="S98" s="37"/>
      <c r="T98" s="60"/>
      <c r="U98" s="61">
        <f t="shared" si="24"/>
        <v>2</v>
      </c>
      <c r="V98" s="61">
        <f t="shared" si="30"/>
        <v>2</v>
      </c>
      <c r="W98" s="16"/>
      <c r="Y98" s="16"/>
      <c r="AC98" s="62"/>
    </row>
    <row r="99" spans="1:29" s="47" customFormat="1" ht="17.45" customHeight="1">
      <c r="A99" s="345">
        <v>6</v>
      </c>
      <c r="B99" s="58">
        <f t="shared" si="31"/>
        <v>45083</v>
      </c>
      <c r="C99" s="644" t="str">
        <f t="shared" si="32"/>
        <v/>
      </c>
      <c r="D99" s="75" t="str">
        <f t="shared" si="23"/>
        <v>Tuesday</v>
      </c>
      <c r="E99" s="637"/>
      <c r="F99" s="59"/>
      <c r="G99" s="59"/>
      <c r="H99" s="76" t="str">
        <f t="shared" si="25"/>
        <v/>
      </c>
      <c r="I99" s="59"/>
      <c r="J99" s="59"/>
      <c r="K99" s="76" t="str">
        <f t="shared" si="26"/>
        <v/>
      </c>
      <c r="L99" s="59"/>
      <c r="M99" s="59"/>
      <c r="N99" s="256" t="str">
        <f t="shared" si="27"/>
        <v/>
      </c>
      <c r="O99" s="59"/>
      <c r="P99" s="59"/>
      <c r="Q99" s="256" t="str">
        <f t="shared" si="28"/>
        <v/>
      </c>
      <c r="R99" s="346" t="str">
        <f t="shared" si="29"/>
        <v/>
      </c>
      <c r="S99" s="37"/>
      <c r="T99" s="60"/>
      <c r="U99" s="61">
        <f t="shared" si="24"/>
        <v>3</v>
      </c>
      <c r="V99" s="61">
        <f t="shared" si="30"/>
        <v>3</v>
      </c>
      <c r="W99" s="16"/>
      <c r="Y99" s="16"/>
      <c r="AC99" s="62"/>
    </row>
    <row r="100" spans="1:29" s="47" customFormat="1" ht="17.45" customHeight="1">
      <c r="A100" s="345">
        <v>7</v>
      </c>
      <c r="B100" s="58">
        <f t="shared" si="31"/>
        <v>45084</v>
      </c>
      <c r="C100" s="644" t="str">
        <f t="shared" si="32"/>
        <v/>
      </c>
      <c r="D100" s="75" t="str">
        <f t="shared" si="23"/>
        <v>Wednesday</v>
      </c>
      <c r="E100" s="637"/>
      <c r="F100" s="59"/>
      <c r="G100" s="59"/>
      <c r="H100" s="76" t="str">
        <f t="shared" si="25"/>
        <v/>
      </c>
      <c r="I100" s="59"/>
      <c r="J100" s="59"/>
      <c r="K100" s="76" t="str">
        <f t="shared" si="26"/>
        <v/>
      </c>
      <c r="L100" s="59"/>
      <c r="M100" s="59"/>
      <c r="N100" s="256" t="str">
        <f t="shared" si="27"/>
        <v/>
      </c>
      <c r="O100" s="59"/>
      <c r="P100" s="59"/>
      <c r="Q100" s="256" t="str">
        <f t="shared" si="28"/>
        <v/>
      </c>
      <c r="R100" s="346" t="str">
        <f t="shared" si="29"/>
        <v/>
      </c>
      <c r="S100" s="37"/>
      <c r="T100" s="60"/>
      <c r="U100" s="61">
        <f t="shared" si="24"/>
        <v>4</v>
      </c>
      <c r="V100" s="61">
        <f t="shared" si="30"/>
        <v>4</v>
      </c>
      <c r="W100" s="16"/>
      <c r="Y100" s="16"/>
      <c r="AC100" s="62"/>
    </row>
    <row r="101" spans="1:29" s="47" customFormat="1" ht="17.45" customHeight="1">
      <c r="A101" s="345">
        <v>8</v>
      </c>
      <c r="B101" s="58">
        <f t="shared" si="31"/>
        <v>45085</v>
      </c>
      <c r="C101" s="644" t="str">
        <f t="shared" si="32"/>
        <v/>
      </c>
      <c r="D101" s="75" t="str">
        <f t="shared" si="23"/>
        <v>Thursday</v>
      </c>
      <c r="E101" s="637"/>
      <c r="F101" s="59"/>
      <c r="G101" s="59"/>
      <c r="H101" s="76" t="str">
        <f t="shared" si="25"/>
        <v/>
      </c>
      <c r="I101" s="59"/>
      <c r="J101" s="59"/>
      <c r="K101" s="76" t="str">
        <f t="shared" si="26"/>
        <v/>
      </c>
      <c r="L101" s="59"/>
      <c r="M101" s="59"/>
      <c r="N101" s="256" t="str">
        <f t="shared" si="27"/>
        <v/>
      </c>
      <c r="O101" s="59"/>
      <c r="P101" s="59"/>
      <c r="Q101" s="256" t="str">
        <f t="shared" si="28"/>
        <v/>
      </c>
      <c r="R101" s="346" t="str">
        <f t="shared" si="29"/>
        <v/>
      </c>
      <c r="S101" s="37"/>
      <c r="T101" s="60"/>
      <c r="U101" s="61">
        <f t="shared" si="24"/>
        <v>5</v>
      </c>
      <c r="V101" s="61">
        <f t="shared" si="30"/>
        <v>5</v>
      </c>
      <c r="W101" s="16"/>
      <c r="Y101" s="16"/>
      <c r="AC101" s="62"/>
    </row>
    <row r="102" spans="1:29" s="16" customFormat="1" ht="17.45" customHeight="1">
      <c r="A102" s="345">
        <v>9</v>
      </c>
      <c r="B102" s="58">
        <f t="shared" si="31"/>
        <v>45086</v>
      </c>
      <c r="C102" s="644" t="str">
        <f t="shared" si="32"/>
        <v/>
      </c>
      <c r="D102" s="75" t="str">
        <f t="shared" si="23"/>
        <v>Friday</v>
      </c>
      <c r="E102" s="637"/>
      <c r="F102" s="59"/>
      <c r="G102" s="59"/>
      <c r="H102" s="76" t="str">
        <f t="shared" si="25"/>
        <v/>
      </c>
      <c r="I102" s="59"/>
      <c r="J102" s="59"/>
      <c r="K102" s="76" t="str">
        <f t="shared" si="26"/>
        <v/>
      </c>
      <c r="L102" s="59"/>
      <c r="M102" s="59"/>
      <c r="N102" s="256" t="str">
        <f t="shared" si="27"/>
        <v/>
      </c>
      <c r="O102" s="59"/>
      <c r="P102" s="59"/>
      <c r="Q102" s="256" t="str">
        <f t="shared" si="28"/>
        <v/>
      </c>
      <c r="R102" s="346" t="str">
        <f t="shared" si="29"/>
        <v/>
      </c>
      <c r="S102" s="37"/>
      <c r="T102" s="60"/>
      <c r="U102" s="61">
        <f t="shared" si="24"/>
        <v>6</v>
      </c>
      <c r="V102" s="61">
        <f t="shared" si="30"/>
        <v>6</v>
      </c>
      <c r="AC102" s="62"/>
    </row>
    <row r="103" spans="1:29" s="16" customFormat="1" ht="17.45" customHeight="1">
      <c r="A103" s="345">
        <v>10</v>
      </c>
      <c r="B103" s="58">
        <f t="shared" si="31"/>
        <v>45087</v>
      </c>
      <c r="C103" s="644" t="str">
        <f t="shared" si="32"/>
        <v/>
      </c>
      <c r="D103" s="75" t="str">
        <f t="shared" si="23"/>
        <v>Saturday</v>
      </c>
      <c r="E103" s="637"/>
      <c r="F103" s="59"/>
      <c r="G103" s="59"/>
      <c r="H103" s="76" t="str">
        <f t="shared" si="25"/>
        <v/>
      </c>
      <c r="I103" s="59"/>
      <c r="J103" s="59"/>
      <c r="K103" s="76" t="str">
        <f t="shared" si="26"/>
        <v/>
      </c>
      <c r="L103" s="59"/>
      <c r="M103" s="59"/>
      <c r="N103" s="256" t="str">
        <f t="shared" si="27"/>
        <v/>
      </c>
      <c r="O103" s="59"/>
      <c r="P103" s="59"/>
      <c r="Q103" s="256" t="str">
        <f t="shared" si="28"/>
        <v/>
      </c>
      <c r="R103" s="346" t="str">
        <f t="shared" si="29"/>
        <v/>
      </c>
      <c r="S103" s="37"/>
      <c r="T103" s="60"/>
      <c r="U103" s="61">
        <f t="shared" si="24"/>
        <v>7</v>
      </c>
      <c r="V103" s="61">
        <f t="shared" si="30"/>
        <v>7</v>
      </c>
      <c r="AC103" s="62"/>
    </row>
    <row r="104" spans="1:29" s="16" customFormat="1" ht="17.45" customHeight="1">
      <c r="A104" s="345">
        <v>11</v>
      </c>
      <c r="B104" s="58">
        <f t="shared" si="31"/>
        <v>45088</v>
      </c>
      <c r="C104" s="644" t="str">
        <f t="shared" si="32"/>
        <v/>
      </c>
      <c r="D104" s="75" t="str">
        <f t="shared" ref="D104:D121" si="33">IF(U104=1,"Sunday",IF(U104=2,"Monday",IF(U104=3,"Tuesday",IF(U104=4,"Wednesday",IF(U104=5,"Thursday",IF(U104=6,"Friday",IF(U104=7,"Saturday"," ")))))))</f>
        <v>Sunday</v>
      </c>
      <c r="E104" s="637"/>
      <c r="F104" s="59"/>
      <c r="G104" s="59"/>
      <c r="H104" s="76" t="str">
        <f t="shared" si="25"/>
        <v/>
      </c>
      <c r="I104" s="59"/>
      <c r="J104" s="59"/>
      <c r="K104" s="76" t="str">
        <f t="shared" si="26"/>
        <v/>
      </c>
      <c r="L104" s="59"/>
      <c r="M104" s="59"/>
      <c r="N104" s="256" t="str">
        <f t="shared" si="27"/>
        <v/>
      </c>
      <c r="O104" s="59"/>
      <c r="P104" s="59"/>
      <c r="Q104" s="256" t="str">
        <f t="shared" si="28"/>
        <v/>
      </c>
      <c r="R104" s="346" t="str">
        <f t="shared" si="29"/>
        <v/>
      </c>
      <c r="S104" s="37"/>
      <c r="T104" s="60"/>
      <c r="U104" s="61">
        <f t="shared" si="24"/>
        <v>1</v>
      </c>
      <c r="V104" s="61">
        <f t="shared" si="30"/>
        <v>1</v>
      </c>
      <c r="AC104" s="62"/>
    </row>
    <row r="105" spans="1:29" s="16" customFormat="1" ht="17.45" customHeight="1">
      <c r="A105" s="345">
        <v>12</v>
      </c>
      <c r="B105" s="58">
        <f t="shared" si="31"/>
        <v>45089</v>
      </c>
      <c r="C105" s="644" t="str">
        <f t="shared" si="32"/>
        <v/>
      </c>
      <c r="D105" s="75" t="str">
        <f t="shared" si="33"/>
        <v>Monday</v>
      </c>
      <c r="E105" s="637"/>
      <c r="F105" s="59"/>
      <c r="G105" s="59"/>
      <c r="H105" s="76" t="str">
        <f t="shared" si="25"/>
        <v/>
      </c>
      <c r="I105" s="59"/>
      <c r="J105" s="59"/>
      <c r="K105" s="76" t="str">
        <f t="shared" si="26"/>
        <v/>
      </c>
      <c r="L105" s="59"/>
      <c r="M105" s="59"/>
      <c r="N105" s="256" t="str">
        <f t="shared" si="27"/>
        <v/>
      </c>
      <c r="O105" s="59"/>
      <c r="P105" s="59"/>
      <c r="Q105" s="256" t="str">
        <f t="shared" si="28"/>
        <v/>
      </c>
      <c r="R105" s="346" t="str">
        <f t="shared" si="29"/>
        <v/>
      </c>
      <c r="S105" s="37"/>
      <c r="T105" s="60"/>
      <c r="U105" s="61">
        <f t="shared" si="24"/>
        <v>2</v>
      </c>
      <c r="V105" s="61">
        <f t="shared" si="30"/>
        <v>2</v>
      </c>
      <c r="AC105" s="62"/>
    </row>
    <row r="106" spans="1:29" s="16" customFormat="1" ht="17.45" customHeight="1">
      <c r="A106" s="345">
        <v>13</v>
      </c>
      <c r="B106" s="58">
        <f t="shared" si="31"/>
        <v>45090</v>
      </c>
      <c r="C106" s="644" t="str">
        <f t="shared" si="32"/>
        <v/>
      </c>
      <c r="D106" s="75" t="str">
        <f t="shared" si="33"/>
        <v>Tuesday</v>
      </c>
      <c r="E106" s="637"/>
      <c r="F106" s="59"/>
      <c r="G106" s="59"/>
      <c r="H106" s="76" t="str">
        <f t="shared" si="25"/>
        <v/>
      </c>
      <c r="I106" s="59"/>
      <c r="J106" s="59"/>
      <c r="K106" s="76" t="str">
        <f t="shared" si="26"/>
        <v/>
      </c>
      <c r="L106" s="59"/>
      <c r="M106" s="59"/>
      <c r="N106" s="256" t="str">
        <f t="shared" si="27"/>
        <v/>
      </c>
      <c r="O106" s="59"/>
      <c r="P106" s="59"/>
      <c r="Q106" s="256" t="str">
        <f t="shared" si="28"/>
        <v/>
      </c>
      <c r="R106" s="346" t="str">
        <f t="shared" si="29"/>
        <v/>
      </c>
      <c r="S106" s="37"/>
      <c r="T106" s="60"/>
      <c r="U106" s="61">
        <f t="shared" si="24"/>
        <v>3</v>
      </c>
      <c r="V106" s="61">
        <f t="shared" si="30"/>
        <v>3</v>
      </c>
      <c r="AC106" s="62"/>
    </row>
    <row r="107" spans="1:29" s="16" customFormat="1" ht="17.45" customHeight="1">
      <c r="A107" s="345">
        <v>14</v>
      </c>
      <c r="B107" s="58">
        <f t="shared" si="31"/>
        <v>45091</v>
      </c>
      <c r="C107" s="644" t="str">
        <f t="shared" si="32"/>
        <v/>
      </c>
      <c r="D107" s="75" t="str">
        <f t="shared" si="33"/>
        <v>Wednesday</v>
      </c>
      <c r="E107" s="637"/>
      <c r="F107" s="59"/>
      <c r="G107" s="59"/>
      <c r="H107" s="76" t="str">
        <f t="shared" si="25"/>
        <v/>
      </c>
      <c r="I107" s="59"/>
      <c r="J107" s="59"/>
      <c r="K107" s="76" t="str">
        <f t="shared" si="26"/>
        <v/>
      </c>
      <c r="L107" s="59"/>
      <c r="M107" s="59"/>
      <c r="N107" s="256" t="str">
        <f t="shared" si="27"/>
        <v/>
      </c>
      <c r="O107" s="59"/>
      <c r="P107" s="59"/>
      <c r="Q107" s="256" t="str">
        <f t="shared" si="28"/>
        <v/>
      </c>
      <c r="R107" s="346" t="str">
        <f t="shared" si="29"/>
        <v/>
      </c>
      <c r="S107" s="37"/>
      <c r="T107" s="60"/>
      <c r="U107" s="61">
        <f t="shared" si="24"/>
        <v>4</v>
      </c>
      <c r="V107" s="61">
        <f t="shared" si="30"/>
        <v>4</v>
      </c>
      <c r="AC107" s="62"/>
    </row>
    <row r="108" spans="1:29" s="16" customFormat="1" ht="17.45" customHeight="1">
      <c r="A108" s="345">
        <v>15</v>
      </c>
      <c r="B108" s="58">
        <f t="shared" si="31"/>
        <v>45092</v>
      </c>
      <c r="C108" s="644" t="str">
        <f t="shared" si="32"/>
        <v/>
      </c>
      <c r="D108" s="75" t="str">
        <f t="shared" si="33"/>
        <v>Thursday</v>
      </c>
      <c r="E108" s="637"/>
      <c r="F108" s="59"/>
      <c r="G108" s="59"/>
      <c r="H108" s="76" t="str">
        <f t="shared" si="25"/>
        <v/>
      </c>
      <c r="I108" s="59"/>
      <c r="J108" s="59"/>
      <c r="K108" s="76" t="str">
        <f t="shared" si="26"/>
        <v/>
      </c>
      <c r="L108" s="59"/>
      <c r="M108" s="59"/>
      <c r="N108" s="256" t="str">
        <f t="shared" si="27"/>
        <v/>
      </c>
      <c r="O108" s="59"/>
      <c r="P108" s="59"/>
      <c r="Q108" s="256" t="str">
        <f t="shared" si="28"/>
        <v/>
      </c>
      <c r="R108" s="346" t="str">
        <f t="shared" si="29"/>
        <v/>
      </c>
      <c r="S108" s="37"/>
      <c r="T108" s="60"/>
      <c r="U108" s="61">
        <f t="shared" si="24"/>
        <v>5</v>
      </c>
      <c r="V108" s="61">
        <f t="shared" si="30"/>
        <v>5</v>
      </c>
      <c r="AC108" s="62"/>
    </row>
    <row r="109" spans="1:29" s="16" customFormat="1" ht="17.45" customHeight="1">
      <c r="A109" s="345">
        <v>16</v>
      </c>
      <c r="B109" s="58">
        <f t="shared" si="31"/>
        <v>45093</v>
      </c>
      <c r="C109" s="644" t="str">
        <f t="shared" si="32"/>
        <v/>
      </c>
      <c r="D109" s="75" t="str">
        <f t="shared" si="33"/>
        <v>Friday</v>
      </c>
      <c r="E109" s="637"/>
      <c r="F109" s="59"/>
      <c r="G109" s="59"/>
      <c r="H109" s="76" t="str">
        <f t="shared" si="25"/>
        <v/>
      </c>
      <c r="I109" s="59"/>
      <c r="J109" s="59"/>
      <c r="K109" s="76" t="str">
        <f t="shared" si="26"/>
        <v/>
      </c>
      <c r="L109" s="59"/>
      <c r="M109" s="59"/>
      <c r="N109" s="256" t="str">
        <f t="shared" si="27"/>
        <v/>
      </c>
      <c r="O109" s="59"/>
      <c r="P109" s="59"/>
      <c r="Q109" s="256" t="str">
        <f t="shared" si="28"/>
        <v/>
      </c>
      <c r="R109" s="346" t="str">
        <f t="shared" si="29"/>
        <v/>
      </c>
      <c r="S109" s="37"/>
      <c r="T109" s="60"/>
      <c r="U109" s="61">
        <f t="shared" si="24"/>
        <v>6</v>
      </c>
      <c r="V109" s="61">
        <f t="shared" si="30"/>
        <v>6</v>
      </c>
    </row>
    <row r="110" spans="1:29" s="16" customFormat="1" ht="17.45" customHeight="1">
      <c r="A110" s="345">
        <v>17</v>
      </c>
      <c r="B110" s="58">
        <f t="shared" si="31"/>
        <v>45094</v>
      </c>
      <c r="C110" s="644" t="str">
        <f t="shared" si="32"/>
        <v/>
      </c>
      <c r="D110" s="75" t="str">
        <f t="shared" si="33"/>
        <v>Saturday</v>
      </c>
      <c r="E110" s="637"/>
      <c r="F110" s="59"/>
      <c r="G110" s="59"/>
      <c r="H110" s="76" t="str">
        <f t="shared" si="25"/>
        <v/>
      </c>
      <c r="I110" s="59"/>
      <c r="J110" s="59"/>
      <c r="K110" s="76" t="str">
        <f t="shared" si="26"/>
        <v/>
      </c>
      <c r="L110" s="59"/>
      <c r="M110" s="59"/>
      <c r="N110" s="256" t="str">
        <f t="shared" si="27"/>
        <v/>
      </c>
      <c r="O110" s="59"/>
      <c r="P110" s="59"/>
      <c r="Q110" s="256" t="str">
        <f t="shared" si="28"/>
        <v/>
      </c>
      <c r="R110" s="346" t="str">
        <f t="shared" si="29"/>
        <v/>
      </c>
      <c r="S110" s="37"/>
      <c r="T110" s="60"/>
      <c r="U110" s="61">
        <f t="shared" si="24"/>
        <v>7</v>
      </c>
      <c r="V110" s="61">
        <f t="shared" si="30"/>
        <v>7</v>
      </c>
    </row>
    <row r="111" spans="1:29" s="16" customFormat="1" ht="17.45" customHeight="1">
      <c r="A111" s="345">
        <v>18</v>
      </c>
      <c r="B111" s="58">
        <f t="shared" si="31"/>
        <v>45095</v>
      </c>
      <c r="C111" s="644" t="str">
        <f t="shared" si="32"/>
        <v/>
      </c>
      <c r="D111" s="75" t="str">
        <f t="shared" si="33"/>
        <v>Sunday</v>
      </c>
      <c r="E111" s="637"/>
      <c r="F111" s="59"/>
      <c r="G111" s="59"/>
      <c r="H111" s="76" t="str">
        <f t="shared" si="25"/>
        <v/>
      </c>
      <c r="I111" s="59"/>
      <c r="J111" s="59"/>
      <c r="K111" s="76" t="str">
        <f t="shared" si="26"/>
        <v/>
      </c>
      <c r="L111" s="59"/>
      <c r="M111" s="59"/>
      <c r="N111" s="256" t="str">
        <f t="shared" si="27"/>
        <v/>
      </c>
      <c r="O111" s="59"/>
      <c r="P111" s="59"/>
      <c r="Q111" s="256" t="str">
        <f t="shared" si="28"/>
        <v/>
      </c>
      <c r="R111" s="346" t="str">
        <f t="shared" si="29"/>
        <v/>
      </c>
      <c r="S111" s="37"/>
      <c r="T111" s="60"/>
      <c r="U111" s="61">
        <f t="shared" si="24"/>
        <v>1</v>
      </c>
      <c r="V111" s="61">
        <f t="shared" si="30"/>
        <v>1</v>
      </c>
    </row>
    <row r="112" spans="1:29" s="16" customFormat="1" ht="17.45" customHeight="1">
      <c r="A112" s="345">
        <v>19</v>
      </c>
      <c r="B112" s="58">
        <f t="shared" si="31"/>
        <v>45096</v>
      </c>
      <c r="C112" s="644" t="str">
        <f t="shared" si="32"/>
        <v/>
      </c>
      <c r="D112" s="75" t="str">
        <f t="shared" si="33"/>
        <v>Monday</v>
      </c>
      <c r="E112" s="637"/>
      <c r="F112" s="59"/>
      <c r="G112" s="59"/>
      <c r="H112" s="76" t="str">
        <f t="shared" si="25"/>
        <v/>
      </c>
      <c r="I112" s="59"/>
      <c r="J112" s="59"/>
      <c r="K112" s="76" t="str">
        <f t="shared" si="26"/>
        <v/>
      </c>
      <c r="L112" s="59"/>
      <c r="M112" s="59"/>
      <c r="N112" s="256" t="str">
        <f t="shared" si="27"/>
        <v/>
      </c>
      <c r="O112" s="59"/>
      <c r="P112" s="59"/>
      <c r="Q112" s="256" t="str">
        <f t="shared" si="28"/>
        <v/>
      </c>
      <c r="R112" s="346" t="str">
        <f t="shared" si="29"/>
        <v/>
      </c>
      <c r="S112" s="37"/>
      <c r="T112" s="60"/>
      <c r="U112" s="61">
        <f t="shared" si="24"/>
        <v>2</v>
      </c>
      <c r="V112" s="61">
        <f t="shared" si="30"/>
        <v>2</v>
      </c>
    </row>
    <row r="113" spans="1:22" s="16" customFormat="1" ht="17.45" customHeight="1">
      <c r="A113" s="345">
        <v>20</v>
      </c>
      <c r="B113" s="58">
        <f t="shared" si="31"/>
        <v>45097</v>
      </c>
      <c r="C113" s="644" t="str">
        <f t="shared" si="32"/>
        <v/>
      </c>
      <c r="D113" s="75" t="str">
        <f t="shared" si="33"/>
        <v>Tuesday</v>
      </c>
      <c r="E113" s="637"/>
      <c r="F113" s="59"/>
      <c r="G113" s="59"/>
      <c r="H113" s="76" t="str">
        <f t="shared" si="25"/>
        <v/>
      </c>
      <c r="I113" s="59"/>
      <c r="J113" s="59"/>
      <c r="K113" s="76" t="str">
        <f t="shared" si="26"/>
        <v/>
      </c>
      <c r="L113" s="59"/>
      <c r="M113" s="59"/>
      <c r="N113" s="256" t="str">
        <f t="shared" si="27"/>
        <v/>
      </c>
      <c r="O113" s="59"/>
      <c r="P113" s="59"/>
      <c r="Q113" s="256" t="str">
        <f t="shared" si="28"/>
        <v/>
      </c>
      <c r="R113" s="346" t="str">
        <f t="shared" si="29"/>
        <v/>
      </c>
      <c r="S113" s="37"/>
      <c r="T113" s="60"/>
      <c r="U113" s="61">
        <f t="shared" si="24"/>
        <v>3</v>
      </c>
      <c r="V113" s="61">
        <f t="shared" si="30"/>
        <v>3</v>
      </c>
    </row>
    <row r="114" spans="1:22" s="16" customFormat="1" ht="17.45" customHeight="1">
      <c r="A114" s="345">
        <v>21</v>
      </c>
      <c r="B114" s="58">
        <f t="shared" si="31"/>
        <v>45098</v>
      </c>
      <c r="C114" s="644" t="str">
        <f t="shared" si="32"/>
        <v/>
      </c>
      <c r="D114" s="75" t="str">
        <f t="shared" si="33"/>
        <v>Wednesday</v>
      </c>
      <c r="E114" s="637"/>
      <c r="F114" s="59"/>
      <c r="G114" s="59"/>
      <c r="H114" s="76" t="str">
        <f t="shared" si="25"/>
        <v/>
      </c>
      <c r="I114" s="59"/>
      <c r="J114" s="59"/>
      <c r="K114" s="76" t="str">
        <f t="shared" si="26"/>
        <v/>
      </c>
      <c r="L114" s="59"/>
      <c r="M114" s="59"/>
      <c r="N114" s="256" t="str">
        <f t="shared" si="27"/>
        <v/>
      </c>
      <c r="O114" s="59"/>
      <c r="P114" s="59"/>
      <c r="Q114" s="256" t="str">
        <f t="shared" si="28"/>
        <v/>
      </c>
      <c r="R114" s="346" t="str">
        <f t="shared" si="29"/>
        <v/>
      </c>
      <c r="S114" s="37"/>
      <c r="T114" s="60"/>
      <c r="U114" s="61">
        <f t="shared" si="24"/>
        <v>4</v>
      </c>
      <c r="V114" s="61">
        <f t="shared" si="30"/>
        <v>4</v>
      </c>
    </row>
    <row r="115" spans="1:22" s="16" customFormat="1" ht="17.45" customHeight="1">
      <c r="A115" s="345">
        <v>22</v>
      </c>
      <c r="B115" s="58">
        <f t="shared" si="31"/>
        <v>45099</v>
      </c>
      <c r="C115" s="644" t="str">
        <f t="shared" si="32"/>
        <v/>
      </c>
      <c r="D115" s="75" t="str">
        <f t="shared" si="33"/>
        <v>Thursday</v>
      </c>
      <c r="E115" s="637"/>
      <c r="F115" s="59"/>
      <c r="G115" s="59"/>
      <c r="H115" s="76" t="str">
        <f t="shared" si="25"/>
        <v/>
      </c>
      <c r="I115" s="59"/>
      <c r="J115" s="59"/>
      <c r="K115" s="76" t="str">
        <f t="shared" si="26"/>
        <v/>
      </c>
      <c r="L115" s="59"/>
      <c r="M115" s="59"/>
      <c r="N115" s="256" t="str">
        <f t="shared" si="27"/>
        <v/>
      </c>
      <c r="O115" s="59"/>
      <c r="P115" s="59"/>
      <c r="Q115" s="256" t="str">
        <f t="shared" si="28"/>
        <v/>
      </c>
      <c r="R115" s="346" t="str">
        <f t="shared" si="29"/>
        <v/>
      </c>
      <c r="S115" s="37"/>
      <c r="T115" s="60"/>
      <c r="U115" s="61">
        <f t="shared" si="24"/>
        <v>5</v>
      </c>
      <c r="V115" s="61">
        <f t="shared" si="30"/>
        <v>5</v>
      </c>
    </row>
    <row r="116" spans="1:22" s="16" customFormat="1" ht="17.45" customHeight="1">
      <c r="A116" s="345">
        <v>23</v>
      </c>
      <c r="B116" s="58">
        <f t="shared" si="31"/>
        <v>45100</v>
      </c>
      <c r="C116" s="644" t="str">
        <f t="shared" si="32"/>
        <v/>
      </c>
      <c r="D116" s="75" t="str">
        <f t="shared" si="33"/>
        <v>Friday</v>
      </c>
      <c r="E116" s="637"/>
      <c r="F116" s="59"/>
      <c r="G116" s="59"/>
      <c r="H116" s="76" t="str">
        <f t="shared" si="25"/>
        <v/>
      </c>
      <c r="I116" s="59"/>
      <c r="J116" s="59"/>
      <c r="K116" s="76" t="str">
        <f t="shared" si="26"/>
        <v/>
      </c>
      <c r="L116" s="59"/>
      <c r="M116" s="59"/>
      <c r="N116" s="256" t="str">
        <f t="shared" si="27"/>
        <v/>
      </c>
      <c r="O116" s="59"/>
      <c r="P116" s="59"/>
      <c r="Q116" s="256" t="str">
        <f t="shared" si="28"/>
        <v/>
      </c>
      <c r="R116" s="346" t="str">
        <f t="shared" si="29"/>
        <v/>
      </c>
      <c r="S116" s="37"/>
      <c r="T116" s="60"/>
      <c r="U116" s="61">
        <f t="shared" si="24"/>
        <v>6</v>
      </c>
      <c r="V116" s="61">
        <f t="shared" si="30"/>
        <v>6</v>
      </c>
    </row>
    <row r="117" spans="1:22" s="16" customFormat="1" ht="17.45" customHeight="1">
      <c r="A117" s="345">
        <v>24</v>
      </c>
      <c r="B117" s="58">
        <f t="shared" si="31"/>
        <v>45101</v>
      </c>
      <c r="C117" s="644" t="str">
        <f t="shared" si="32"/>
        <v/>
      </c>
      <c r="D117" s="75" t="str">
        <f t="shared" si="33"/>
        <v>Saturday</v>
      </c>
      <c r="E117" s="637"/>
      <c r="F117" s="59"/>
      <c r="G117" s="59"/>
      <c r="H117" s="76" t="str">
        <f t="shared" si="25"/>
        <v/>
      </c>
      <c r="I117" s="59"/>
      <c r="J117" s="59"/>
      <c r="K117" s="76" t="str">
        <f t="shared" si="26"/>
        <v/>
      </c>
      <c r="L117" s="59"/>
      <c r="M117" s="59"/>
      <c r="N117" s="256" t="str">
        <f t="shared" si="27"/>
        <v/>
      </c>
      <c r="O117" s="59"/>
      <c r="P117" s="59"/>
      <c r="Q117" s="256" t="str">
        <f t="shared" si="28"/>
        <v/>
      </c>
      <c r="R117" s="346" t="str">
        <f t="shared" si="29"/>
        <v/>
      </c>
      <c r="S117" s="37"/>
      <c r="T117" s="60"/>
      <c r="U117" s="61">
        <f t="shared" si="24"/>
        <v>7</v>
      </c>
      <c r="V117" s="61">
        <f t="shared" si="30"/>
        <v>7</v>
      </c>
    </row>
    <row r="118" spans="1:22" s="16" customFormat="1" ht="17.45" customHeight="1">
      <c r="A118" s="345">
        <v>25</v>
      </c>
      <c r="B118" s="58">
        <f t="shared" si="31"/>
        <v>45102</v>
      </c>
      <c r="C118" s="644" t="str">
        <f t="shared" si="32"/>
        <v/>
      </c>
      <c r="D118" s="75" t="str">
        <f t="shared" si="33"/>
        <v>Sunday</v>
      </c>
      <c r="E118" s="637"/>
      <c r="F118" s="59"/>
      <c r="G118" s="59"/>
      <c r="H118" s="76" t="str">
        <f t="shared" si="25"/>
        <v/>
      </c>
      <c r="I118" s="59"/>
      <c r="J118" s="59"/>
      <c r="K118" s="76" t="str">
        <f t="shared" si="26"/>
        <v/>
      </c>
      <c r="L118" s="59"/>
      <c r="M118" s="59"/>
      <c r="N118" s="256" t="str">
        <f t="shared" si="27"/>
        <v/>
      </c>
      <c r="O118" s="59"/>
      <c r="P118" s="59"/>
      <c r="Q118" s="256" t="str">
        <f t="shared" si="28"/>
        <v/>
      </c>
      <c r="R118" s="346" t="str">
        <f t="shared" si="29"/>
        <v/>
      </c>
      <c r="S118" s="37"/>
      <c r="T118" s="60"/>
      <c r="U118" s="61">
        <f t="shared" si="24"/>
        <v>1</v>
      </c>
      <c r="V118" s="61">
        <f t="shared" si="30"/>
        <v>1</v>
      </c>
    </row>
    <row r="119" spans="1:22" s="16" customFormat="1" ht="17.45" customHeight="1">
      <c r="A119" s="345">
        <v>26</v>
      </c>
      <c r="B119" s="58">
        <f t="shared" si="31"/>
        <v>45103</v>
      </c>
      <c r="C119" s="644" t="str">
        <f t="shared" si="32"/>
        <v/>
      </c>
      <c r="D119" s="75" t="str">
        <f t="shared" si="33"/>
        <v>Monday</v>
      </c>
      <c r="E119" s="637"/>
      <c r="F119" s="59"/>
      <c r="G119" s="59"/>
      <c r="H119" s="76" t="str">
        <f t="shared" si="25"/>
        <v/>
      </c>
      <c r="I119" s="59"/>
      <c r="J119" s="59"/>
      <c r="K119" s="76" t="str">
        <f t="shared" si="26"/>
        <v/>
      </c>
      <c r="L119" s="59"/>
      <c r="M119" s="59"/>
      <c r="N119" s="256" t="str">
        <f t="shared" si="27"/>
        <v/>
      </c>
      <c r="O119" s="59"/>
      <c r="P119" s="59"/>
      <c r="Q119" s="256" t="str">
        <f t="shared" si="28"/>
        <v/>
      </c>
      <c r="R119" s="346" t="str">
        <f t="shared" si="29"/>
        <v/>
      </c>
      <c r="S119" s="37"/>
      <c r="T119" s="60"/>
      <c r="U119" s="61">
        <f t="shared" si="24"/>
        <v>2</v>
      </c>
      <c r="V119" s="61">
        <f t="shared" si="30"/>
        <v>2</v>
      </c>
    </row>
    <row r="120" spans="1:22" s="16" customFormat="1" ht="17.45" customHeight="1">
      <c r="A120" s="345">
        <v>27</v>
      </c>
      <c r="B120" s="58">
        <f t="shared" si="31"/>
        <v>45104</v>
      </c>
      <c r="C120" s="644" t="str">
        <f t="shared" si="32"/>
        <v/>
      </c>
      <c r="D120" s="75" t="str">
        <f t="shared" si="33"/>
        <v>Tuesday</v>
      </c>
      <c r="E120" s="637"/>
      <c r="F120" s="59"/>
      <c r="G120" s="59"/>
      <c r="H120" s="76" t="str">
        <f t="shared" si="25"/>
        <v/>
      </c>
      <c r="I120" s="59"/>
      <c r="J120" s="59"/>
      <c r="K120" s="76" t="str">
        <f t="shared" si="26"/>
        <v/>
      </c>
      <c r="L120" s="59"/>
      <c r="M120" s="59"/>
      <c r="N120" s="256" t="str">
        <f t="shared" si="27"/>
        <v/>
      </c>
      <c r="O120" s="59"/>
      <c r="P120" s="59"/>
      <c r="Q120" s="256" t="str">
        <f t="shared" si="28"/>
        <v/>
      </c>
      <c r="R120" s="346" t="str">
        <f t="shared" si="29"/>
        <v/>
      </c>
      <c r="S120" s="37"/>
      <c r="T120" s="60"/>
      <c r="U120" s="61">
        <f t="shared" si="24"/>
        <v>3</v>
      </c>
      <c r="V120" s="61">
        <f t="shared" si="30"/>
        <v>3</v>
      </c>
    </row>
    <row r="121" spans="1:22" s="16" customFormat="1" ht="17.45" customHeight="1">
      <c r="A121" s="345">
        <v>28</v>
      </c>
      <c r="B121" s="58">
        <f t="shared" si="31"/>
        <v>45105</v>
      </c>
      <c r="C121" s="644" t="str">
        <f t="shared" si="32"/>
        <v/>
      </c>
      <c r="D121" s="75" t="str">
        <f t="shared" si="33"/>
        <v>Wednesday</v>
      </c>
      <c r="E121" s="637"/>
      <c r="F121" s="59"/>
      <c r="G121" s="59"/>
      <c r="H121" s="76" t="str">
        <f t="shared" si="25"/>
        <v/>
      </c>
      <c r="I121" s="59"/>
      <c r="J121" s="59"/>
      <c r="K121" s="76" t="str">
        <f t="shared" si="26"/>
        <v/>
      </c>
      <c r="L121" s="59"/>
      <c r="M121" s="59"/>
      <c r="N121" s="256" t="str">
        <f t="shared" si="27"/>
        <v/>
      </c>
      <c r="O121" s="59"/>
      <c r="P121" s="59"/>
      <c r="Q121" s="256" t="str">
        <f t="shared" si="28"/>
        <v/>
      </c>
      <c r="R121" s="346" t="str">
        <f t="shared" si="29"/>
        <v/>
      </c>
      <c r="S121" s="37"/>
      <c r="T121" s="60"/>
      <c r="U121" s="61">
        <f t="shared" si="24"/>
        <v>4</v>
      </c>
      <c r="V121" s="61">
        <f t="shared" si="30"/>
        <v>4</v>
      </c>
    </row>
    <row r="122" spans="1:22" s="16" customFormat="1" ht="17.45" customHeight="1">
      <c r="A122" s="345">
        <v>29</v>
      </c>
      <c r="B122" s="58">
        <f t="shared" si="31"/>
        <v>45106</v>
      </c>
      <c r="C122" s="644" t="str">
        <f t="shared" si="32"/>
        <v/>
      </c>
      <c r="D122" s="75" t="str">
        <f>IF(U122=1,"Sunday",IF(U122=2,"Monday",IF(U122=3,"Tuesday",IF(U122=4,"Wednesday",IF(U122=5,"Thursday",IF(U122=6,"Friday",IF(U122=7,"Saturday"," ")))))))</f>
        <v>Thursday</v>
      </c>
      <c r="E122" s="637"/>
      <c r="F122" s="59"/>
      <c r="G122" s="59"/>
      <c r="H122" s="76" t="str">
        <f t="shared" si="25"/>
        <v/>
      </c>
      <c r="I122" s="59"/>
      <c r="J122" s="59"/>
      <c r="K122" s="76" t="str">
        <f t="shared" si="26"/>
        <v/>
      </c>
      <c r="L122" s="59"/>
      <c r="M122" s="59"/>
      <c r="N122" s="256" t="str">
        <f t="shared" si="27"/>
        <v/>
      </c>
      <c r="O122" s="59"/>
      <c r="P122" s="59"/>
      <c r="Q122" s="256" t="str">
        <f t="shared" si="28"/>
        <v/>
      </c>
      <c r="R122" s="346" t="str">
        <f t="shared" si="29"/>
        <v/>
      </c>
      <c r="S122" s="37"/>
      <c r="T122" s="60"/>
      <c r="U122" s="61">
        <f t="shared" si="24"/>
        <v>5</v>
      </c>
      <c r="V122" s="61">
        <f t="shared" si="30"/>
        <v>5</v>
      </c>
    </row>
    <row r="123" spans="1:22" s="16" customFormat="1" ht="17.45" customHeight="1">
      <c r="A123" s="345">
        <v>30</v>
      </c>
      <c r="B123" s="58">
        <f t="shared" si="31"/>
        <v>45107</v>
      </c>
      <c r="C123" s="644" t="str">
        <f t="shared" si="32"/>
        <v/>
      </c>
      <c r="D123" s="75" t="str">
        <f>IF(U123=1,"Sunday",IF(U123=2,"Monday",IF(U123=3,"Tuesday",IF(U123=4,"Wednesday",IF(U123=5,"Thursday",IF(U123=6,"Friday",IF(U123=7,"Saturday"," ")))))))</f>
        <v>Friday</v>
      </c>
      <c r="E123" s="637"/>
      <c r="F123" s="59"/>
      <c r="G123" s="59"/>
      <c r="H123" s="76" t="str">
        <f t="shared" si="25"/>
        <v/>
      </c>
      <c r="I123" s="59"/>
      <c r="J123" s="59"/>
      <c r="K123" s="76" t="str">
        <f t="shared" si="26"/>
        <v/>
      </c>
      <c r="L123" s="59"/>
      <c r="M123" s="59"/>
      <c r="N123" s="256" t="str">
        <f t="shared" si="27"/>
        <v/>
      </c>
      <c r="O123" s="59"/>
      <c r="P123" s="59"/>
      <c r="Q123" s="256" t="str">
        <f t="shared" si="28"/>
        <v/>
      </c>
      <c r="R123" s="346" t="str">
        <f t="shared" si="29"/>
        <v/>
      </c>
      <c r="S123" s="37"/>
      <c r="T123" s="60"/>
      <c r="U123" s="61">
        <f t="shared" si="24"/>
        <v>6</v>
      </c>
      <c r="V123" s="61">
        <f t="shared" si="30"/>
        <v>6</v>
      </c>
    </row>
    <row r="124" spans="1:22" s="16" customFormat="1" ht="17.45" customHeight="1">
      <c r="A124" s="345">
        <v>31</v>
      </c>
      <c r="B124" s="58" t="str">
        <f t="shared" si="31"/>
        <v/>
      </c>
      <c r="C124" s="644" t="str">
        <f t="shared" si="32"/>
        <v/>
      </c>
      <c r="D124" s="75" t="str">
        <f>IF(U124=1,"Sunday",IF(U124=2,"Monday",IF(U124=3,"Tuesday",IF(U124=4,"Wednesday",IF(U124=5,"Thursday",IF(U124=6,"Friday",IF(U124=7,"Saturday"," ")))))))</f>
        <v xml:space="preserve"> </v>
      </c>
      <c r="E124" s="637"/>
      <c r="F124" s="59"/>
      <c r="G124" s="59"/>
      <c r="H124" s="76" t="str">
        <f t="shared" si="25"/>
        <v/>
      </c>
      <c r="I124" s="59"/>
      <c r="J124" s="59"/>
      <c r="K124" s="76" t="str">
        <f t="shared" si="26"/>
        <v/>
      </c>
      <c r="L124" s="59"/>
      <c r="M124" s="59"/>
      <c r="N124" s="256" t="str">
        <f t="shared" si="27"/>
        <v/>
      </c>
      <c r="O124" s="59"/>
      <c r="P124" s="59"/>
      <c r="Q124" s="256" t="str">
        <f t="shared" si="28"/>
        <v/>
      </c>
      <c r="R124" s="346" t="str">
        <f t="shared" si="29"/>
        <v/>
      </c>
      <c r="S124" s="37"/>
      <c r="T124" s="60"/>
      <c r="U124" s="61" t="str">
        <f t="shared" si="24"/>
        <v/>
      </c>
      <c r="V124" s="61" t="str">
        <f t="shared" si="30"/>
        <v/>
      </c>
    </row>
    <row r="125" spans="1:22" s="66" customFormat="1" ht="42.75" customHeight="1" thickBot="1">
      <c r="A125" s="347"/>
      <c r="B125" s="348"/>
      <c r="C125" s="349" t="s">
        <v>97</v>
      </c>
      <c r="D125" s="349"/>
      <c r="E125" s="349"/>
      <c r="F125" s="350">
        <f>SUM(F94:F124)</f>
        <v>369</v>
      </c>
      <c r="G125" s="350">
        <f t="shared" ref="G125:R125" si="34">SUM(G94:G124)</f>
        <v>363</v>
      </c>
      <c r="H125" s="350">
        <f t="shared" si="34"/>
        <v>732</v>
      </c>
      <c r="I125" s="350">
        <f t="shared" si="34"/>
        <v>270</v>
      </c>
      <c r="J125" s="350">
        <f t="shared" si="34"/>
        <v>300</v>
      </c>
      <c r="K125" s="350">
        <f t="shared" si="34"/>
        <v>570</v>
      </c>
      <c r="L125" s="350">
        <f t="shared" si="34"/>
        <v>338</v>
      </c>
      <c r="M125" s="350">
        <f t="shared" si="34"/>
        <v>340</v>
      </c>
      <c r="N125" s="350">
        <f t="shared" si="34"/>
        <v>678</v>
      </c>
      <c r="O125" s="350">
        <f t="shared" si="34"/>
        <v>252</v>
      </c>
      <c r="P125" s="350">
        <f t="shared" si="34"/>
        <v>269</v>
      </c>
      <c r="Q125" s="350">
        <f t="shared" si="34"/>
        <v>521</v>
      </c>
      <c r="R125" s="351">
        <f t="shared" si="34"/>
        <v>1199</v>
      </c>
      <c r="S125" s="89"/>
      <c r="T125" s="64"/>
      <c r="U125" s="65"/>
      <c r="V125" s="65"/>
    </row>
    <row r="126" spans="1:22" s="16" customFormat="1" ht="21" customHeight="1">
      <c r="A126" s="81"/>
      <c r="B126" s="82"/>
      <c r="C126" s="82"/>
      <c r="D126" s="82"/>
      <c r="E126" s="82"/>
      <c r="F126" s="83"/>
      <c r="G126" s="83"/>
      <c r="H126" s="83"/>
      <c r="I126" s="83"/>
      <c r="J126" s="83"/>
      <c r="K126" s="83"/>
      <c r="L126" s="84" t="s">
        <v>98</v>
      </c>
      <c r="M126" s="83"/>
      <c r="N126" s="83"/>
      <c r="O126" s="85" t="s">
        <v>99</v>
      </c>
      <c r="P126" s="83"/>
      <c r="Q126" s="83"/>
      <c r="R126" s="83"/>
      <c r="S126" s="37"/>
      <c r="T126" s="68"/>
      <c r="U126" s="15"/>
      <c r="V126" s="15"/>
    </row>
    <row r="127" spans="1:22" s="16" customFormat="1" ht="6.75" customHeight="1">
      <c r="A127" s="67"/>
      <c r="B127" s="252"/>
      <c r="C127" s="252"/>
      <c r="D127" s="252"/>
      <c r="E127" s="252"/>
      <c r="F127" s="253"/>
      <c r="G127" s="253"/>
      <c r="H127" s="253"/>
      <c r="I127" s="253"/>
      <c r="J127" s="253"/>
      <c r="K127" s="253"/>
      <c r="L127" s="254"/>
      <c r="M127" s="253"/>
      <c r="N127" s="253"/>
      <c r="O127" s="255"/>
      <c r="P127" s="253"/>
      <c r="Q127" s="253"/>
      <c r="R127" s="253"/>
      <c r="S127" s="23"/>
      <c r="T127" s="68"/>
      <c r="U127" s="15"/>
      <c r="V127" s="15"/>
    </row>
    <row r="128" spans="1:22" s="16" customFormat="1" ht="21" customHeight="1">
      <c r="A128" s="67"/>
      <c r="B128" s="69"/>
      <c r="C128" s="69"/>
      <c r="D128" s="756" t="s">
        <v>107</v>
      </c>
      <c r="E128" s="756"/>
      <c r="F128" s="756"/>
      <c r="G128" s="756"/>
      <c r="H128" s="756"/>
      <c r="I128" s="756"/>
      <c r="J128" s="756"/>
      <c r="K128" s="70"/>
      <c r="L128" s="250">
        <f>COUNTA(N94:N124)-COUNTIF(N94:N124,"0")-COUNTIF(N94:N124,"blank")-COUNTIF(N94:N124,"")</f>
        <v>3</v>
      </c>
      <c r="M128" s="80"/>
      <c r="N128" s="80"/>
      <c r="O128" s="250">
        <f>COUNTA(Q94:Q124)-COUNTIF(Q94:Q124,"0")-COUNTIF(Q94:Q124,"blank")-COUNTIF(Q94:Q124,"")</f>
        <v>3</v>
      </c>
      <c r="P128" s="71"/>
      <c r="Q128" s="71"/>
      <c r="R128" s="71"/>
      <c r="S128" s="23"/>
      <c r="T128" s="72"/>
      <c r="U128" s="15"/>
      <c r="V128" s="15"/>
    </row>
    <row r="129" spans="1:32" s="16" customFormat="1" ht="7.5" customHeight="1">
      <c r="A129" s="67"/>
      <c r="B129" s="69"/>
      <c r="C129" s="69"/>
      <c r="D129" s="69"/>
      <c r="E129" s="69"/>
      <c r="F129" s="67"/>
      <c r="G129" s="67"/>
      <c r="H129" s="67"/>
      <c r="I129" s="67"/>
      <c r="J129" s="67"/>
      <c r="K129" s="67"/>
      <c r="L129" s="67"/>
      <c r="M129" s="67"/>
      <c r="N129" s="67"/>
      <c r="O129" s="67"/>
      <c r="P129" s="67"/>
      <c r="Q129" s="67"/>
      <c r="R129" s="67"/>
      <c r="S129" s="23"/>
      <c r="T129" s="23"/>
      <c r="U129" s="15"/>
      <c r="V129" s="15"/>
    </row>
    <row r="130" spans="1:32" s="16" customFormat="1" ht="21" customHeight="1">
      <c r="A130" s="67"/>
      <c r="B130" s="69"/>
      <c r="C130" s="69"/>
      <c r="D130" s="756" t="s">
        <v>362</v>
      </c>
      <c r="E130" s="756"/>
      <c r="F130" s="756"/>
      <c r="G130" s="756"/>
      <c r="H130" s="756"/>
      <c r="I130" s="756"/>
      <c r="J130" s="756"/>
      <c r="K130" s="67"/>
      <c r="L130" s="251">
        <f>COUNTA(H94:H124)-COUNTIF(H94:H124,"0")-COUNTIF(H94:H124,"blank")-COUNTIF(H94:H124,"")</f>
        <v>3</v>
      </c>
      <c r="M130" s="249"/>
      <c r="N130" s="249"/>
      <c r="O130" s="251">
        <f>COUNTA(K94:K124)-COUNTIF(K94:K124,"0")-COUNTIF(K94:K124,"blank")-COUNTIF(K94:K124,"")</f>
        <v>3</v>
      </c>
      <c r="P130" s="79"/>
      <c r="Q130" s="79"/>
      <c r="R130" s="67"/>
      <c r="S130" s="23"/>
      <c r="T130" s="23"/>
      <c r="U130" s="15"/>
      <c r="V130" s="15"/>
    </row>
    <row r="131" spans="1:32" s="16" customFormat="1" ht="10.5" customHeight="1">
      <c r="A131" s="67"/>
      <c r="B131" s="69"/>
      <c r="C131" s="69"/>
      <c r="D131" s="69"/>
      <c r="E131" s="69"/>
      <c r="F131" s="67"/>
      <c r="G131" s="67"/>
      <c r="H131" s="67"/>
      <c r="I131" s="67"/>
      <c r="J131" s="67"/>
      <c r="K131" s="67"/>
      <c r="L131" s="79"/>
      <c r="M131" s="79"/>
      <c r="N131" s="79"/>
      <c r="O131" s="79"/>
      <c r="P131" s="79"/>
      <c r="Q131" s="79"/>
      <c r="R131" s="67"/>
      <c r="S131" s="23"/>
      <c r="T131" s="23"/>
      <c r="U131" s="15"/>
      <c r="V131" s="15"/>
    </row>
    <row r="132" spans="1:32" s="16" customFormat="1" ht="15">
      <c r="A132" s="77"/>
      <c r="B132" s="78"/>
      <c r="C132" s="78"/>
      <c r="D132" s="78"/>
      <c r="E132" s="78"/>
      <c r="F132" s="77"/>
      <c r="G132" s="77"/>
      <c r="H132" s="77"/>
      <c r="I132" s="77"/>
      <c r="J132" s="77"/>
      <c r="K132" s="77"/>
      <c r="L132" s="77"/>
      <c r="M132" s="77"/>
      <c r="N132" s="77"/>
      <c r="O132" s="77"/>
      <c r="P132" s="77"/>
      <c r="Q132" s="77"/>
      <c r="R132" s="77"/>
      <c r="S132" s="15"/>
      <c r="T132" s="15"/>
      <c r="U132" s="15"/>
      <c r="V132" s="15"/>
    </row>
    <row r="133" spans="1:32" s="16" customFormat="1" ht="28.5" customHeight="1" thickBot="1">
      <c r="A133" s="757" t="s">
        <v>108</v>
      </c>
      <c r="B133" s="757"/>
      <c r="C133" s="757"/>
      <c r="D133" s="757"/>
      <c r="E133" s="757"/>
      <c r="F133" s="757"/>
      <c r="G133" s="757"/>
      <c r="H133" s="757"/>
      <c r="I133" s="757"/>
      <c r="J133" s="757"/>
      <c r="K133" s="757"/>
      <c r="L133" s="758" t="s">
        <v>19</v>
      </c>
      <c r="M133" s="758"/>
      <c r="N133" s="759" t="str">
        <f>IF('Master Data'!BH12="","",'Master Data'!BH12)</f>
        <v>July-2023</v>
      </c>
      <c r="O133" s="759"/>
      <c r="P133" s="759"/>
      <c r="Q133" s="86"/>
      <c r="R133" s="86"/>
      <c r="S133" s="86"/>
      <c r="T133" s="42"/>
      <c r="U133" s="43"/>
      <c r="V133" s="15"/>
    </row>
    <row r="134" spans="1:32" s="47" customFormat="1" ht="24" customHeight="1">
      <c r="A134" s="760" t="s">
        <v>101</v>
      </c>
      <c r="B134" s="763" t="s">
        <v>100</v>
      </c>
      <c r="C134" s="765" t="s">
        <v>640</v>
      </c>
      <c r="D134" s="768" t="s">
        <v>102</v>
      </c>
      <c r="E134" s="784" t="s">
        <v>397</v>
      </c>
      <c r="F134" s="770" t="s">
        <v>105</v>
      </c>
      <c r="G134" s="771"/>
      <c r="H134" s="771"/>
      <c r="I134" s="771"/>
      <c r="J134" s="771"/>
      <c r="K134" s="772"/>
      <c r="L134" s="773" t="s">
        <v>106</v>
      </c>
      <c r="M134" s="773"/>
      <c r="N134" s="773"/>
      <c r="O134" s="773"/>
      <c r="P134" s="773"/>
      <c r="Q134" s="773"/>
      <c r="R134" s="774"/>
      <c r="S134" s="87"/>
      <c r="T134" s="44"/>
      <c r="U134" s="45"/>
      <c r="V134" s="46"/>
      <c r="AB134" s="48"/>
      <c r="AC134" s="49"/>
      <c r="AD134" s="49">
        <f>IFERROR(DATE(YEAR(AD90),MONTH(AD90)+1,DAY(AD90)),"")</f>
        <v>45108</v>
      </c>
      <c r="AF134" s="49">
        <f>EOMONTH(AD134,0)</f>
        <v>45138</v>
      </c>
    </row>
    <row r="135" spans="1:32" s="47" customFormat="1" ht="33.75" customHeight="1">
      <c r="A135" s="761"/>
      <c r="B135" s="764"/>
      <c r="C135" s="766"/>
      <c r="D135" s="769"/>
      <c r="E135" s="785"/>
      <c r="F135" s="775" t="s">
        <v>71</v>
      </c>
      <c r="G135" s="776"/>
      <c r="H135" s="777"/>
      <c r="I135" s="778" t="s">
        <v>72</v>
      </c>
      <c r="J135" s="779"/>
      <c r="K135" s="780"/>
      <c r="L135" s="781" t="s">
        <v>73</v>
      </c>
      <c r="M135" s="782"/>
      <c r="N135" s="782"/>
      <c r="O135" s="782" t="s">
        <v>74</v>
      </c>
      <c r="P135" s="782"/>
      <c r="Q135" s="782"/>
      <c r="R135" s="783" t="s">
        <v>75</v>
      </c>
      <c r="S135" s="335"/>
      <c r="T135" s="50"/>
      <c r="U135" s="51"/>
      <c r="V135" s="46"/>
    </row>
    <row r="136" spans="1:32" s="47" customFormat="1" ht="21.75" customHeight="1" thickBot="1">
      <c r="A136" s="761"/>
      <c r="B136" s="764"/>
      <c r="C136" s="766"/>
      <c r="D136" s="74" t="s">
        <v>103</v>
      </c>
      <c r="E136" s="785"/>
      <c r="F136" s="248" t="s">
        <v>12</v>
      </c>
      <c r="G136" s="248" t="s">
        <v>13</v>
      </c>
      <c r="H136" s="248" t="s">
        <v>14</v>
      </c>
      <c r="I136" s="248" t="s">
        <v>12</v>
      </c>
      <c r="J136" s="248" t="s">
        <v>13</v>
      </c>
      <c r="K136" s="248" t="s">
        <v>14</v>
      </c>
      <c r="L136" s="328" t="s">
        <v>12</v>
      </c>
      <c r="M136" s="328" t="s">
        <v>13</v>
      </c>
      <c r="N136" s="328" t="s">
        <v>14</v>
      </c>
      <c r="O136" s="328" t="s">
        <v>12</v>
      </c>
      <c r="P136" s="328" t="s">
        <v>13</v>
      </c>
      <c r="Q136" s="328" t="s">
        <v>14</v>
      </c>
      <c r="R136" s="783"/>
      <c r="S136" s="88"/>
      <c r="T136" s="52"/>
      <c r="U136" s="53"/>
      <c r="V136" s="46"/>
    </row>
    <row r="137" spans="1:32" s="16" customFormat="1" ht="21.75" customHeight="1" thickTop="1" thickBot="1">
      <c r="A137" s="762"/>
      <c r="B137" s="336"/>
      <c r="C137" s="767"/>
      <c r="D137" s="337" t="s">
        <v>104</v>
      </c>
      <c r="E137" s="786"/>
      <c r="F137" s="364">
        <f>F93</f>
        <v>144</v>
      </c>
      <c r="G137" s="364">
        <f>G93</f>
        <v>145</v>
      </c>
      <c r="H137" s="365">
        <f>F137+G137</f>
        <v>289</v>
      </c>
      <c r="I137" s="364">
        <f>I93</f>
        <v>96</v>
      </c>
      <c r="J137" s="364">
        <f>J93</f>
        <v>110</v>
      </c>
      <c r="K137" s="366">
        <f>I137+J137</f>
        <v>206</v>
      </c>
      <c r="L137" s="787" t="s">
        <v>400</v>
      </c>
      <c r="M137" s="787"/>
      <c r="N137" s="787"/>
      <c r="O137" s="787"/>
      <c r="P137" s="787"/>
      <c r="Q137" s="787"/>
      <c r="R137" s="788"/>
      <c r="S137" s="36"/>
      <c r="T137" s="54"/>
      <c r="U137" s="55"/>
      <c r="V137" s="56"/>
      <c r="AB137" s="57"/>
    </row>
    <row r="138" spans="1:32" s="16" customFormat="1" ht="17.45" customHeight="1">
      <c r="A138" s="338">
        <v>1</v>
      </c>
      <c r="B138" s="339">
        <f>IFERROR(AD134,"")</f>
        <v>45108</v>
      </c>
      <c r="C138" s="643" t="str">
        <f>IF(OR(R138="",R138=0),"",IF(D138="Sunday","",IF(D138="Monday","Wheat",IF(D138="Tuesday","Rice",IF(D138="Wednesday","Wheat",IF(D138="Thursday","Rice",IF(D138="Friday","Wheat",IF(D138="Saturday","Wheat",""))))))))</f>
        <v>Wheat</v>
      </c>
      <c r="D138" s="340" t="str">
        <f t="shared" ref="D138:D147" si="35">IF(U138=1,"Sunday",IF(U138=2,"Monday",IF(U138=3,"Tuesday",IF(U138=4,"Wednesday",IF(U138=5,"Thursday",IF(U138=6,"Friday",IF(U138=7,"Saturday"," ")))))))</f>
        <v>Saturday</v>
      </c>
      <c r="E138" s="638" t="str">
        <f>IF(OR(R138="",R138=0),"",IF(D138="Sunday","","दुग्ध"))</f>
        <v>दुग्ध</v>
      </c>
      <c r="F138" s="341">
        <v>123</v>
      </c>
      <c r="G138" s="341">
        <v>123</v>
      </c>
      <c r="H138" s="342">
        <f>IF(AND(F138="",G138=""),"",SUM(F138,G138))</f>
        <v>246</v>
      </c>
      <c r="I138" s="341">
        <v>90</v>
      </c>
      <c r="J138" s="341">
        <v>100</v>
      </c>
      <c r="K138" s="342">
        <f>IF(AND(I138="",J138=""),"",SUM(I138,J138))</f>
        <v>190</v>
      </c>
      <c r="L138" s="341">
        <v>123</v>
      </c>
      <c r="M138" s="341">
        <v>123</v>
      </c>
      <c r="N138" s="343">
        <f>IF(AND(L138="",M138=""),"",SUM(L138,M138))</f>
        <v>246</v>
      </c>
      <c r="O138" s="341">
        <v>90</v>
      </c>
      <c r="P138" s="341">
        <v>100</v>
      </c>
      <c r="Q138" s="343">
        <f>IF(AND(O138="",P138=""),"",SUM(O138,P138))</f>
        <v>190</v>
      </c>
      <c r="R138" s="344">
        <f>IF(AND(N138="",Q138=""),"",SUM(N138,Q138))</f>
        <v>436</v>
      </c>
      <c r="S138" s="37"/>
      <c r="T138" s="60"/>
      <c r="U138" s="61">
        <f t="shared" ref="U138:U168" si="36">IF(AND(B138=""),"",SUM(V138))</f>
        <v>7</v>
      </c>
      <c r="V138" s="61">
        <f>IFERROR(WEEKDAY(B138),"")</f>
        <v>7</v>
      </c>
    </row>
    <row r="139" spans="1:32" s="16" customFormat="1" ht="17.45" customHeight="1">
      <c r="A139" s="345">
        <v>2</v>
      </c>
      <c r="B139" s="58">
        <f>IF(B138="","",IF(B138&lt;$AF$134,B138+1,""))</f>
        <v>45109</v>
      </c>
      <c r="C139" s="644" t="str">
        <f>IF(OR(R139="",R139=0),"",IF(D139="Sunday","",IF(D139="Monday","Wheat",IF(D139="Tuesday","Rice",IF(D139="Wednesday","Wheat",IF(D139="Thursday","Rice",IF(D139="Friday","Wheat",IF(D139="Saturday","Wheat",""))))))))</f>
        <v/>
      </c>
      <c r="D139" s="75" t="str">
        <f t="shared" si="35"/>
        <v>Sunday</v>
      </c>
      <c r="E139" s="637" t="str">
        <f>IF(OR(R139="",R139=0),"",IF(D139="Sunday","","दुग्ध"))</f>
        <v/>
      </c>
      <c r="F139" s="59"/>
      <c r="G139" s="59"/>
      <c r="H139" s="76" t="str">
        <f t="shared" ref="H139:H168" si="37">IF(AND(F139="",G139=""),"",SUM(F139,G139))</f>
        <v/>
      </c>
      <c r="I139" s="59"/>
      <c r="J139" s="59"/>
      <c r="K139" s="76" t="str">
        <f t="shared" ref="K139:K168" si="38">IF(AND(I139="",J139=""),"",SUM(I139,J139))</f>
        <v/>
      </c>
      <c r="L139" s="59"/>
      <c r="M139" s="59"/>
      <c r="N139" s="256" t="str">
        <f t="shared" ref="N139:N168" si="39">IF(AND(L139="",M139=""),"",SUM(L139,M139))</f>
        <v/>
      </c>
      <c r="O139" s="59"/>
      <c r="P139" s="59"/>
      <c r="Q139" s="256" t="str">
        <f t="shared" ref="Q139:Q168" si="40">IF(AND(O139="",P139=""),"",SUM(O139,P139))</f>
        <v/>
      </c>
      <c r="R139" s="346" t="str">
        <f t="shared" ref="R139:R168" si="41">IF(AND(N139="",Q139=""),"",SUM(N139,Q139))</f>
        <v/>
      </c>
      <c r="S139" s="37"/>
      <c r="T139" s="60"/>
      <c r="U139" s="61">
        <f t="shared" si="36"/>
        <v>1</v>
      </c>
      <c r="V139" s="61">
        <f t="shared" ref="V139:V168" si="42">IFERROR(WEEKDAY(B139),"")</f>
        <v>1</v>
      </c>
      <c r="AC139" s="62"/>
      <c r="AD139" s="62"/>
    </row>
    <row r="140" spans="1:32" s="16" customFormat="1" ht="17.45" customHeight="1">
      <c r="A140" s="345">
        <v>3</v>
      </c>
      <c r="B140" s="58">
        <f t="shared" ref="B140:B168" si="43">IF(B139="","",IF(B139&lt;$AF$134,B139+1,""))</f>
        <v>45110</v>
      </c>
      <c r="C140" s="644" t="str">
        <f>IF(OR(R140="",R140=0),"",IF(D140="Sunday","",IF(D140="Monday","Wheat",IF(D140="Tuesday","Rice",IF(D140="Wednesday","Wheat",IF(D140="Thursday","Rice",IF(D140="Friday","Wheat",IF(D140="Saturday","Wheat",""))))))))</f>
        <v>Wheat</v>
      </c>
      <c r="D140" s="75" t="str">
        <f t="shared" si="35"/>
        <v>Monday</v>
      </c>
      <c r="E140" s="637" t="str">
        <f>IF(OR(R140="",R140=0),"",IF(D140="Sunday","","दुग्ध"))</f>
        <v>दुग्ध</v>
      </c>
      <c r="F140" s="59">
        <v>120</v>
      </c>
      <c r="G140" s="59">
        <v>115</v>
      </c>
      <c r="H140" s="76">
        <f t="shared" si="37"/>
        <v>235</v>
      </c>
      <c r="I140" s="59">
        <v>90</v>
      </c>
      <c r="J140" s="59">
        <v>100</v>
      </c>
      <c r="K140" s="76">
        <f t="shared" si="38"/>
        <v>190</v>
      </c>
      <c r="L140" s="59">
        <v>115</v>
      </c>
      <c r="M140" s="59">
        <v>110</v>
      </c>
      <c r="N140" s="256">
        <f t="shared" si="39"/>
        <v>225</v>
      </c>
      <c r="O140" s="59">
        <v>80</v>
      </c>
      <c r="P140" s="59">
        <v>75</v>
      </c>
      <c r="Q140" s="256">
        <f t="shared" si="40"/>
        <v>155</v>
      </c>
      <c r="R140" s="346">
        <f t="shared" si="41"/>
        <v>380</v>
      </c>
      <c r="S140" s="37"/>
      <c r="T140" s="60"/>
      <c r="U140" s="61">
        <f t="shared" si="36"/>
        <v>2</v>
      </c>
      <c r="V140" s="61">
        <f t="shared" si="42"/>
        <v>2</v>
      </c>
      <c r="AC140" s="62"/>
    </row>
    <row r="141" spans="1:32" s="16" customFormat="1" ht="17.45" customHeight="1">
      <c r="A141" s="345">
        <v>4</v>
      </c>
      <c r="B141" s="58">
        <f t="shared" si="43"/>
        <v>45111</v>
      </c>
      <c r="C141" s="644" t="str">
        <f t="shared" ref="C141:C168" si="44">IF(OR(R141="",R141=0),"",IF(D141="Sunday","",IF(D141="Monday","Wheat",IF(D141="Tuesday","Rice",IF(D141="Wednesday","Wheat",IF(D141="Thursday","Rice",IF(D141="Friday","Wheat",IF(D141="Saturday","Wheat",""))))))))</f>
        <v>Rice</v>
      </c>
      <c r="D141" s="75" t="str">
        <f t="shared" si="35"/>
        <v>Tuesday</v>
      </c>
      <c r="E141" s="637" t="str">
        <f t="shared" ref="E141:E168" si="45">IF(OR(R141="",R141=0),"",IF(D141="Sunday","","दुग्ध"))</f>
        <v>दुग्ध</v>
      </c>
      <c r="F141" s="59">
        <v>120</v>
      </c>
      <c r="G141" s="59">
        <v>115</v>
      </c>
      <c r="H141" s="76">
        <f t="shared" si="37"/>
        <v>235</v>
      </c>
      <c r="I141" s="59">
        <v>90</v>
      </c>
      <c r="J141" s="59">
        <v>100</v>
      </c>
      <c r="K141" s="76">
        <f t="shared" si="38"/>
        <v>190</v>
      </c>
      <c r="L141" s="59">
        <v>114</v>
      </c>
      <c r="M141" s="59">
        <v>110</v>
      </c>
      <c r="N141" s="256">
        <f t="shared" si="39"/>
        <v>224</v>
      </c>
      <c r="O141" s="59">
        <v>85</v>
      </c>
      <c r="P141" s="59">
        <v>95</v>
      </c>
      <c r="Q141" s="256">
        <f t="shared" si="40"/>
        <v>180</v>
      </c>
      <c r="R141" s="346">
        <f t="shared" si="41"/>
        <v>404</v>
      </c>
      <c r="S141" s="37"/>
      <c r="T141" s="60"/>
      <c r="U141" s="61">
        <f t="shared" si="36"/>
        <v>3</v>
      </c>
      <c r="V141" s="61">
        <f t="shared" si="42"/>
        <v>3</v>
      </c>
      <c r="AC141" s="62"/>
    </row>
    <row r="142" spans="1:32" s="47" customFormat="1" ht="17.45" customHeight="1">
      <c r="A142" s="345">
        <v>5</v>
      </c>
      <c r="B142" s="58">
        <f t="shared" si="43"/>
        <v>45112</v>
      </c>
      <c r="C142" s="644" t="str">
        <f t="shared" si="44"/>
        <v>Wheat</v>
      </c>
      <c r="D142" s="75" t="str">
        <f t="shared" si="35"/>
        <v>Wednesday</v>
      </c>
      <c r="E142" s="637" t="str">
        <f t="shared" si="45"/>
        <v>दुग्ध</v>
      </c>
      <c r="F142" s="59">
        <v>120</v>
      </c>
      <c r="G142" s="59">
        <v>115</v>
      </c>
      <c r="H142" s="76">
        <f t="shared" si="37"/>
        <v>235</v>
      </c>
      <c r="I142" s="59">
        <v>90</v>
      </c>
      <c r="J142" s="59">
        <v>100</v>
      </c>
      <c r="K142" s="76">
        <f t="shared" si="38"/>
        <v>190</v>
      </c>
      <c r="L142" s="59">
        <v>110</v>
      </c>
      <c r="M142" s="59">
        <v>105</v>
      </c>
      <c r="N142" s="256">
        <f t="shared" si="39"/>
        <v>215</v>
      </c>
      <c r="O142" s="59">
        <v>88</v>
      </c>
      <c r="P142" s="59">
        <v>90</v>
      </c>
      <c r="Q142" s="256">
        <f t="shared" si="40"/>
        <v>178</v>
      </c>
      <c r="R142" s="346">
        <f t="shared" si="41"/>
        <v>393</v>
      </c>
      <c r="S142" s="37"/>
      <c r="T142" s="60"/>
      <c r="U142" s="61">
        <f t="shared" si="36"/>
        <v>4</v>
      </c>
      <c r="V142" s="61">
        <f t="shared" si="42"/>
        <v>4</v>
      </c>
      <c r="W142" s="16"/>
      <c r="Y142" s="16"/>
      <c r="AC142" s="62"/>
    </row>
    <row r="143" spans="1:32" s="47" customFormat="1" ht="17.45" customHeight="1">
      <c r="A143" s="345">
        <v>6</v>
      </c>
      <c r="B143" s="58">
        <f t="shared" si="43"/>
        <v>45113</v>
      </c>
      <c r="C143" s="644" t="str">
        <f t="shared" si="44"/>
        <v/>
      </c>
      <c r="D143" s="75" t="str">
        <f t="shared" si="35"/>
        <v>Thursday</v>
      </c>
      <c r="E143" s="637" t="str">
        <f t="shared" si="45"/>
        <v/>
      </c>
      <c r="F143" s="59">
        <v>120</v>
      </c>
      <c r="G143" s="59">
        <v>115</v>
      </c>
      <c r="H143" s="76">
        <f t="shared" si="37"/>
        <v>235</v>
      </c>
      <c r="I143" s="59">
        <v>90</v>
      </c>
      <c r="J143" s="59">
        <v>100</v>
      </c>
      <c r="K143" s="76">
        <f t="shared" si="38"/>
        <v>190</v>
      </c>
      <c r="L143" s="59"/>
      <c r="M143" s="59"/>
      <c r="N143" s="256" t="str">
        <f t="shared" si="39"/>
        <v/>
      </c>
      <c r="O143" s="59"/>
      <c r="P143" s="59"/>
      <c r="Q143" s="256" t="str">
        <f t="shared" si="40"/>
        <v/>
      </c>
      <c r="R143" s="346" t="str">
        <f t="shared" si="41"/>
        <v/>
      </c>
      <c r="S143" s="37"/>
      <c r="T143" s="60"/>
      <c r="U143" s="61">
        <f t="shared" si="36"/>
        <v>5</v>
      </c>
      <c r="V143" s="61">
        <f t="shared" si="42"/>
        <v>5</v>
      </c>
      <c r="W143" s="16"/>
      <c r="Y143" s="16"/>
      <c r="AC143" s="62"/>
    </row>
    <row r="144" spans="1:32" s="47" customFormat="1" ht="17.45" customHeight="1">
      <c r="A144" s="345">
        <v>7</v>
      </c>
      <c r="B144" s="58">
        <f t="shared" si="43"/>
        <v>45114</v>
      </c>
      <c r="C144" s="644" t="str">
        <f t="shared" si="44"/>
        <v/>
      </c>
      <c r="D144" s="75" t="str">
        <f t="shared" si="35"/>
        <v>Friday</v>
      </c>
      <c r="E144" s="637" t="str">
        <f t="shared" si="45"/>
        <v/>
      </c>
      <c r="F144" s="59"/>
      <c r="G144" s="59"/>
      <c r="H144" s="76" t="str">
        <f t="shared" si="37"/>
        <v/>
      </c>
      <c r="I144" s="59"/>
      <c r="J144" s="59"/>
      <c r="K144" s="76" t="str">
        <f t="shared" si="38"/>
        <v/>
      </c>
      <c r="L144" s="59"/>
      <c r="M144" s="59"/>
      <c r="N144" s="256" t="str">
        <f t="shared" si="39"/>
        <v/>
      </c>
      <c r="O144" s="59"/>
      <c r="P144" s="59"/>
      <c r="Q144" s="256" t="str">
        <f t="shared" si="40"/>
        <v/>
      </c>
      <c r="R144" s="346" t="str">
        <f t="shared" si="41"/>
        <v/>
      </c>
      <c r="S144" s="37"/>
      <c r="T144" s="60"/>
      <c r="U144" s="61">
        <f t="shared" si="36"/>
        <v>6</v>
      </c>
      <c r="V144" s="61">
        <f t="shared" si="42"/>
        <v>6</v>
      </c>
      <c r="W144" s="16"/>
      <c r="Y144" s="16"/>
      <c r="AC144" s="62"/>
    </row>
    <row r="145" spans="1:29" s="47" customFormat="1" ht="17.45" customHeight="1">
      <c r="A145" s="345">
        <v>8</v>
      </c>
      <c r="B145" s="58">
        <f t="shared" si="43"/>
        <v>45115</v>
      </c>
      <c r="C145" s="644" t="str">
        <f t="shared" si="44"/>
        <v/>
      </c>
      <c r="D145" s="75" t="str">
        <f t="shared" si="35"/>
        <v>Saturday</v>
      </c>
      <c r="E145" s="637" t="str">
        <f t="shared" si="45"/>
        <v/>
      </c>
      <c r="F145" s="59"/>
      <c r="G145" s="59"/>
      <c r="H145" s="76" t="str">
        <f t="shared" si="37"/>
        <v/>
      </c>
      <c r="I145" s="59"/>
      <c r="J145" s="59"/>
      <c r="K145" s="76" t="str">
        <f t="shared" si="38"/>
        <v/>
      </c>
      <c r="L145" s="59"/>
      <c r="M145" s="59"/>
      <c r="N145" s="256" t="str">
        <f t="shared" si="39"/>
        <v/>
      </c>
      <c r="O145" s="59"/>
      <c r="P145" s="59"/>
      <c r="Q145" s="256" t="str">
        <f t="shared" si="40"/>
        <v/>
      </c>
      <c r="R145" s="346" t="str">
        <f t="shared" si="41"/>
        <v/>
      </c>
      <c r="S145" s="37"/>
      <c r="T145" s="60"/>
      <c r="U145" s="61">
        <f t="shared" si="36"/>
        <v>7</v>
      </c>
      <c r="V145" s="61">
        <f t="shared" si="42"/>
        <v>7</v>
      </c>
      <c r="W145" s="16"/>
      <c r="Y145" s="16"/>
      <c r="AC145" s="62"/>
    </row>
    <row r="146" spans="1:29" s="16" customFormat="1" ht="17.45" customHeight="1">
      <c r="A146" s="345">
        <v>9</v>
      </c>
      <c r="B146" s="58">
        <f t="shared" si="43"/>
        <v>45116</v>
      </c>
      <c r="C146" s="644" t="str">
        <f t="shared" si="44"/>
        <v/>
      </c>
      <c r="D146" s="75" t="str">
        <f t="shared" si="35"/>
        <v>Sunday</v>
      </c>
      <c r="E146" s="637" t="str">
        <f t="shared" si="45"/>
        <v/>
      </c>
      <c r="F146" s="59"/>
      <c r="G146" s="59"/>
      <c r="H146" s="76" t="str">
        <f t="shared" si="37"/>
        <v/>
      </c>
      <c r="I146" s="59"/>
      <c r="J146" s="59"/>
      <c r="K146" s="76" t="str">
        <f t="shared" si="38"/>
        <v/>
      </c>
      <c r="L146" s="59"/>
      <c r="M146" s="59"/>
      <c r="N146" s="256" t="str">
        <f t="shared" si="39"/>
        <v/>
      </c>
      <c r="O146" s="59"/>
      <c r="P146" s="59"/>
      <c r="Q146" s="256" t="str">
        <f t="shared" si="40"/>
        <v/>
      </c>
      <c r="R146" s="346" t="str">
        <f t="shared" si="41"/>
        <v/>
      </c>
      <c r="S146" s="37"/>
      <c r="T146" s="60"/>
      <c r="U146" s="61">
        <f t="shared" si="36"/>
        <v>1</v>
      </c>
      <c r="V146" s="61">
        <f t="shared" si="42"/>
        <v>1</v>
      </c>
      <c r="AC146" s="62"/>
    </row>
    <row r="147" spans="1:29" s="16" customFormat="1" ht="17.45" customHeight="1">
      <c r="A147" s="345">
        <v>10</v>
      </c>
      <c r="B147" s="58">
        <f t="shared" si="43"/>
        <v>45117</v>
      </c>
      <c r="C147" s="644" t="str">
        <f t="shared" si="44"/>
        <v/>
      </c>
      <c r="D147" s="75" t="str">
        <f t="shared" si="35"/>
        <v>Monday</v>
      </c>
      <c r="E147" s="637" t="str">
        <f t="shared" si="45"/>
        <v/>
      </c>
      <c r="F147" s="59"/>
      <c r="G147" s="59"/>
      <c r="H147" s="76" t="str">
        <f t="shared" si="37"/>
        <v/>
      </c>
      <c r="I147" s="59"/>
      <c r="J147" s="59"/>
      <c r="K147" s="76" t="str">
        <f t="shared" si="38"/>
        <v/>
      </c>
      <c r="L147" s="59"/>
      <c r="M147" s="59"/>
      <c r="N147" s="256" t="str">
        <f t="shared" si="39"/>
        <v/>
      </c>
      <c r="O147" s="59"/>
      <c r="P147" s="59"/>
      <c r="Q147" s="256" t="str">
        <f t="shared" si="40"/>
        <v/>
      </c>
      <c r="R147" s="346" t="str">
        <f t="shared" si="41"/>
        <v/>
      </c>
      <c r="S147" s="37"/>
      <c r="T147" s="60"/>
      <c r="U147" s="61">
        <f t="shared" si="36"/>
        <v>2</v>
      </c>
      <c r="V147" s="61">
        <f t="shared" si="42"/>
        <v>2</v>
      </c>
      <c r="AC147" s="62"/>
    </row>
    <row r="148" spans="1:29" s="16" customFormat="1" ht="17.45" customHeight="1">
      <c r="A148" s="345">
        <v>11</v>
      </c>
      <c r="B148" s="58">
        <f t="shared" si="43"/>
        <v>45118</v>
      </c>
      <c r="C148" s="644" t="str">
        <f t="shared" si="44"/>
        <v/>
      </c>
      <c r="D148" s="75" t="str">
        <f t="shared" ref="D148:D165" si="46">IF(U148=1,"Sunday",IF(U148=2,"Monday",IF(U148=3,"Tuesday",IF(U148=4,"Wednesday",IF(U148=5,"Thursday",IF(U148=6,"Friday",IF(U148=7,"Saturday"," ")))))))</f>
        <v>Tuesday</v>
      </c>
      <c r="E148" s="637" t="str">
        <f t="shared" si="45"/>
        <v/>
      </c>
      <c r="F148" s="59"/>
      <c r="G148" s="59"/>
      <c r="H148" s="76" t="str">
        <f t="shared" si="37"/>
        <v/>
      </c>
      <c r="I148" s="59"/>
      <c r="J148" s="59"/>
      <c r="K148" s="76" t="str">
        <f t="shared" si="38"/>
        <v/>
      </c>
      <c r="L148" s="59"/>
      <c r="M148" s="59"/>
      <c r="N148" s="256" t="str">
        <f t="shared" si="39"/>
        <v/>
      </c>
      <c r="O148" s="59"/>
      <c r="P148" s="59"/>
      <c r="Q148" s="256" t="str">
        <f t="shared" si="40"/>
        <v/>
      </c>
      <c r="R148" s="346" t="str">
        <f t="shared" si="41"/>
        <v/>
      </c>
      <c r="S148" s="37"/>
      <c r="T148" s="60"/>
      <c r="U148" s="61">
        <f t="shared" si="36"/>
        <v>3</v>
      </c>
      <c r="V148" s="61">
        <f t="shared" si="42"/>
        <v>3</v>
      </c>
      <c r="AC148" s="62"/>
    </row>
    <row r="149" spans="1:29" s="16" customFormat="1" ht="17.45" customHeight="1">
      <c r="A149" s="345">
        <v>12</v>
      </c>
      <c r="B149" s="58">
        <f t="shared" si="43"/>
        <v>45119</v>
      </c>
      <c r="C149" s="644" t="str">
        <f t="shared" si="44"/>
        <v/>
      </c>
      <c r="D149" s="75" t="str">
        <f t="shared" si="46"/>
        <v>Wednesday</v>
      </c>
      <c r="E149" s="637" t="str">
        <f t="shared" si="45"/>
        <v/>
      </c>
      <c r="F149" s="59"/>
      <c r="G149" s="59"/>
      <c r="H149" s="76" t="str">
        <f t="shared" si="37"/>
        <v/>
      </c>
      <c r="I149" s="59"/>
      <c r="J149" s="59"/>
      <c r="K149" s="76" t="str">
        <f t="shared" si="38"/>
        <v/>
      </c>
      <c r="L149" s="59"/>
      <c r="M149" s="59"/>
      <c r="N149" s="256" t="str">
        <f t="shared" si="39"/>
        <v/>
      </c>
      <c r="O149" s="59"/>
      <c r="P149" s="59"/>
      <c r="Q149" s="256" t="str">
        <f t="shared" si="40"/>
        <v/>
      </c>
      <c r="R149" s="346" t="str">
        <f t="shared" si="41"/>
        <v/>
      </c>
      <c r="S149" s="37"/>
      <c r="T149" s="60"/>
      <c r="U149" s="61">
        <f t="shared" si="36"/>
        <v>4</v>
      </c>
      <c r="V149" s="61">
        <f t="shared" si="42"/>
        <v>4</v>
      </c>
      <c r="AC149" s="62"/>
    </row>
    <row r="150" spans="1:29" s="16" customFormat="1" ht="17.45" customHeight="1">
      <c r="A150" s="345">
        <v>13</v>
      </c>
      <c r="B150" s="58">
        <f t="shared" si="43"/>
        <v>45120</v>
      </c>
      <c r="C150" s="644" t="str">
        <f t="shared" si="44"/>
        <v/>
      </c>
      <c r="D150" s="75" t="str">
        <f t="shared" si="46"/>
        <v>Thursday</v>
      </c>
      <c r="E150" s="637" t="str">
        <f t="shared" si="45"/>
        <v/>
      </c>
      <c r="F150" s="59"/>
      <c r="G150" s="59"/>
      <c r="H150" s="76" t="str">
        <f t="shared" si="37"/>
        <v/>
      </c>
      <c r="I150" s="59"/>
      <c r="J150" s="59"/>
      <c r="K150" s="76" t="str">
        <f t="shared" si="38"/>
        <v/>
      </c>
      <c r="L150" s="59"/>
      <c r="M150" s="59"/>
      <c r="N150" s="256" t="str">
        <f t="shared" si="39"/>
        <v/>
      </c>
      <c r="O150" s="59"/>
      <c r="P150" s="59"/>
      <c r="Q150" s="256" t="str">
        <f t="shared" si="40"/>
        <v/>
      </c>
      <c r="R150" s="346" t="str">
        <f t="shared" si="41"/>
        <v/>
      </c>
      <c r="S150" s="37"/>
      <c r="T150" s="60"/>
      <c r="U150" s="61">
        <f t="shared" si="36"/>
        <v>5</v>
      </c>
      <c r="V150" s="61">
        <f t="shared" si="42"/>
        <v>5</v>
      </c>
      <c r="AC150" s="62"/>
    </row>
    <row r="151" spans="1:29" s="16" customFormat="1" ht="17.45" customHeight="1">
      <c r="A151" s="345">
        <v>14</v>
      </c>
      <c r="B151" s="58">
        <f t="shared" si="43"/>
        <v>45121</v>
      </c>
      <c r="C151" s="644" t="str">
        <f t="shared" si="44"/>
        <v/>
      </c>
      <c r="D151" s="75" t="str">
        <f t="shared" si="46"/>
        <v>Friday</v>
      </c>
      <c r="E151" s="637" t="str">
        <f t="shared" si="45"/>
        <v/>
      </c>
      <c r="F151" s="59"/>
      <c r="G151" s="59"/>
      <c r="H151" s="76" t="str">
        <f t="shared" si="37"/>
        <v/>
      </c>
      <c r="I151" s="59"/>
      <c r="J151" s="59"/>
      <c r="K151" s="76" t="str">
        <f t="shared" si="38"/>
        <v/>
      </c>
      <c r="L151" s="59"/>
      <c r="M151" s="59"/>
      <c r="N151" s="256" t="str">
        <f t="shared" si="39"/>
        <v/>
      </c>
      <c r="O151" s="59"/>
      <c r="P151" s="59"/>
      <c r="Q151" s="256" t="str">
        <f t="shared" si="40"/>
        <v/>
      </c>
      <c r="R151" s="346" t="str">
        <f t="shared" si="41"/>
        <v/>
      </c>
      <c r="S151" s="37"/>
      <c r="T151" s="60"/>
      <c r="U151" s="61">
        <f t="shared" si="36"/>
        <v>6</v>
      </c>
      <c r="V151" s="61">
        <f t="shared" si="42"/>
        <v>6</v>
      </c>
      <c r="AC151" s="62"/>
    </row>
    <row r="152" spans="1:29" s="16" customFormat="1" ht="17.45" customHeight="1">
      <c r="A152" s="345">
        <v>15</v>
      </c>
      <c r="B152" s="58">
        <f t="shared" si="43"/>
        <v>45122</v>
      </c>
      <c r="C152" s="644" t="str">
        <f t="shared" si="44"/>
        <v/>
      </c>
      <c r="D152" s="75" t="str">
        <f t="shared" si="46"/>
        <v>Saturday</v>
      </c>
      <c r="E152" s="637" t="str">
        <f t="shared" si="45"/>
        <v/>
      </c>
      <c r="F152" s="59"/>
      <c r="G152" s="59"/>
      <c r="H152" s="76" t="str">
        <f t="shared" si="37"/>
        <v/>
      </c>
      <c r="I152" s="59"/>
      <c r="J152" s="59"/>
      <c r="K152" s="76" t="str">
        <f t="shared" si="38"/>
        <v/>
      </c>
      <c r="L152" s="59"/>
      <c r="M152" s="59"/>
      <c r="N152" s="256" t="str">
        <f t="shared" si="39"/>
        <v/>
      </c>
      <c r="O152" s="59"/>
      <c r="P152" s="59"/>
      <c r="Q152" s="256" t="str">
        <f t="shared" si="40"/>
        <v/>
      </c>
      <c r="R152" s="346" t="str">
        <f t="shared" si="41"/>
        <v/>
      </c>
      <c r="S152" s="37"/>
      <c r="T152" s="60"/>
      <c r="U152" s="61">
        <f t="shared" si="36"/>
        <v>7</v>
      </c>
      <c r="V152" s="61">
        <f t="shared" si="42"/>
        <v>7</v>
      </c>
      <c r="AC152" s="62"/>
    </row>
    <row r="153" spans="1:29" s="16" customFormat="1" ht="17.45" customHeight="1">
      <c r="A153" s="345">
        <v>16</v>
      </c>
      <c r="B153" s="58">
        <f t="shared" si="43"/>
        <v>45123</v>
      </c>
      <c r="C153" s="644" t="str">
        <f t="shared" si="44"/>
        <v/>
      </c>
      <c r="D153" s="75" t="str">
        <f t="shared" si="46"/>
        <v>Sunday</v>
      </c>
      <c r="E153" s="637" t="str">
        <f t="shared" si="45"/>
        <v/>
      </c>
      <c r="F153" s="59"/>
      <c r="G153" s="59"/>
      <c r="H153" s="76" t="str">
        <f t="shared" si="37"/>
        <v/>
      </c>
      <c r="I153" s="59"/>
      <c r="J153" s="59"/>
      <c r="K153" s="76" t="str">
        <f t="shared" si="38"/>
        <v/>
      </c>
      <c r="L153" s="59"/>
      <c r="M153" s="59"/>
      <c r="N153" s="256" t="str">
        <f t="shared" si="39"/>
        <v/>
      </c>
      <c r="O153" s="59"/>
      <c r="P153" s="59"/>
      <c r="Q153" s="256" t="str">
        <f t="shared" si="40"/>
        <v/>
      </c>
      <c r="R153" s="346" t="str">
        <f t="shared" si="41"/>
        <v/>
      </c>
      <c r="S153" s="37"/>
      <c r="T153" s="60"/>
      <c r="U153" s="61">
        <f t="shared" si="36"/>
        <v>1</v>
      </c>
      <c r="V153" s="61">
        <f t="shared" si="42"/>
        <v>1</v>
      </c>
    </row>
    <row r="154" spans="1:29" s="16" customFormat="1" ht="17.45" customHeight="1">
      <c r="A154" s="345">
        <v>17</v>
      </c>
      <c r="B154" s="58">
        <f t="shared" si="43"/>
        <v>45124</v>
      </c>
      <c r="C154" s="644" t="str">
        <f t="shared" si="44"/>
        <v/>
      </c>
      <c r="D154" s="75" t="str">
        <f t="shared" si="46"/>
        <v>Monday</v>
      </c>
      <c r="E154" s="637" t="str">
        <f t="shared" si="45"/>
        <v/>
      </c>
      <c r="F154" s="59"/>
      <c r="G154" s="59"/>
      <c r="H154" s="76" t="str">
        <f t="shared" si="37"/>
        <v/>
      </c>
      <c r="I154" s="59"/>
      <c r="J154" s="59"/>
      <c r="K154" s="76" t="str">
        <f t="shared" si="38"/>
        <v/>
      </c>
      <c r="L154" s="59"/>
      <c r="M154" s="59"/>
      <c r="N154" s="256" t="str">
        <f t="shared" si="39"/>
        <v/>
      </c>
      <c r="O154" s="59"/>
      <c r="P154" s="59"/>
      <c r="Q154" s="256" t="str">
        <f t="shared" si="40"/>
        <v/>
      </c>
      <c r="R154" s="346" t="str">
        <f t="shared" si="41"/>
        <v/>
      </c>
      <c r="S154" s="37"/>
      <c r="T154" s="60"/>
      <c r="U154" s="61">
        <f t="shared" si="36"/>
        <v>2</v>
      </c>
      <c r="V154" s="61">
        <f t="shared" si="42"/>
        <v>2</v>
      </c>
    </row>
    <row r="155" spans="1:29" s="16" customFormat="1" ht="17.45" customHeight="1">
      <c r="A155" s="345">
        <v>18</v>
      </c>
      <c r="B155" s="58">
        <f t="shared" si="43"/>
        <v>45125</v>
      </c>
      <c r="C155" s="644" t="str">
        <f t="shared" si="44"/>
        <v/>
      </c>
      <c r="D155" s="75" t="str">
        <f t="shared" si="46"/>
        <v>Tuesday</v>
      </c>
      <c r="E155" s="637" t="str">
        <f t="shared" si="45"/>
        <v/>
      </c>
      <c r="F155" s="59"/>
      <c r="G155" s="59"/>
      <c r="H155" s="76" t="str">
        <f t="shared" si="37"/>
        <v/>
      </c>
      <c r="I155" s="59"/>
      <c r="J155" s="59"/>
      <c r="K155" s="76" t="str">
        <f t="shared" si="38"/>
        <v/>
      </c>
      <c r="L155" s="59"/>
      <c r="M155" s="59"/>
      <c r="N155" s="256" t="str">
        <f t="shared" si="39"/>
        <v/>
      </c>
      <c r="O155" s="59"/>
      <c r="P155" s="59"/>
      <c r="Q155" s="256" t="str">
        <f t="shared" si="40"/>
        <v/>
      </c>
      <c r="R155" s="346" t="str">
        <f t="shared" si="41"/>
        <v/>
      </c>
      <c r="S155" s="37"/>
      <c r="T155" s="60"/>
      <c r="U155" s="61">
        <f t="shared" si="36"/>
        <v>3</v>
      </c>
      <c r="V155" s="61">
        <f t="shared" si="42"/>
        <v>3</v>
      </c>
    </row>
    <row r="156" spans="1:29" s="16" customFormat="1" ht="17.45" customHeight="1">
      <c r="A156" s="345">
        <v>19</v>
      </c>
      <c r="B156" s="58">
        <f t="shared" si="43"/>
        <v>45126</v>
      </c>
      <c r="C156" s="644" t="str">
        <f t="shared" si="44"/>
        <v/>
      </c>
      <c r="D156" s="75" t="str">
        <f t="shared" si="46"/>
        <v>Wednesday</v>
      </c>
      <c r="E156" s="637" t="str">
        <f t="shared" si="45"/>
        <v/>
      </c>
      <c r="F156" s="59"/>
      <c r="G156" s="59"/>
      <c r="H156" s="76" t="str">
        <f t="shared" si="37"/>
        <v/>
      </c>
      <c r="I156" s="59"/>
      <c r="J156" s="59"/>
      <c r="K156" s="76" t="str">
        <f t="shared" si="38"/>
        <v/>
      </c>
      <c r="L156" s="59"/>
      <c r="M156" s="59"/>
      <c r="N156" s="256" t="str">
        <f t="shared" si="39"/>
        <v/>
      </c>
      <c r="O156" s="59"/>
      <c r="P156" s="59"/>
      <c r="Q156" s="256" t="str">
        <f t="shared" si="40"/>
        <v/>
      </c>
      <c r="R156" s="346" t="str">
        <f t="shared" si="41"/>
        <v/>
      </c>
      <c r="S156" s="37"/>
      <c r="T156" s="60"/>
      <c r="U156" s="61">
        <f t="shared" si="36"/>
        <v>4</v>
      </c>
      <c r="V156" s="61">
        <f t="shared" si="42"/>
        <v>4</v>
      </c>
    </row>
    <row r="157" spans="1:29" s="16" customFormat="1" ht="17.45" customHeight="1">
      <c r="A157" s="345">
        <v>20</v>
      </c>
      <c r="B157" s="58">
        <f t="shared" si="43"/>
        <v>45127</v>
      </c>
      <c r="C157" s="644" t="str">
        <f t="shared" si="44"/>
        <v/>
      </c>
      <c r="D157" s="75" t="str">
        <f t="shared" si="46"/>
        <v>Thursday</v>
      </c>
      <c r="E157" s="637" t="str">
        <f t="shared" si="45"/>
        <v/>
      </c>
      <c r="F157" s="59"/>
      <c r="G157" s="59"/>
      <c r="H157" s="76" t="str">
        <f t="shared" si="37"/>
        <v/>
      </c>
      <c r="I157" s="59"/>
      <c r="J157" s="59"/>
      <c r="K157" s="76" t="str">
        <f t="shared" si="38"/>
        <v/>
      </c>
      <c r="L157" s="59"/>
      <c r="M157" s="59"/>
      <c r="N157" s="256" t="str">
        <f t="shared" si="39"/>
        <v/>
      </c>
      <c r="O157" s="59"/>
      <c r="P157" s="59"/>
      <c r="Q157" s="256" t="str">
        <f t="shared" si="40"/>
        <v/>
      </c>
      <c r="R157" s="346" t="str">
        <f t="shared" si="41"/>
        <v/>
      </c>
      <c r="S157" s="37"/>
      <c r="T157" s="60"/>
      <c r="U157" s="61">
        <f t="shared" si="36"/>
        <v>5</v>
      </c>
      <c r="V157" s="61">
        <f t="shared" si="42"/>
        <v>5</v>
      </c>
    </row>
    <row r="158" spans="1:29" s="16" customFormat="1" ht="17.45" customHeight="1">
      <c r="A158" s="345">
        <v>21</v>
      </c>
      <c r="B158" s="58">
        <f t="shared" si="43"/>
        <v>45128</v>
      </c>
      <c r="C158" s="644" t="str">
        <f t="shared" si="44"/>
        <v/>
      </c>
      <c r="D158" s="75" t="str">
        <f t="shared" si="46"/>
        <v>Friday</v>
      </c>
      <c r="E158" s="637" t="str">
        <f t="shared" si="45"/>
        <v/>
      </c>
      <c r="F158" s="59"/>
      <c r="G158" s="59"/>
      <c r="H158" s="76" t="str">
        <f t="shared" si="37"/>
        <v/>
      </c>
      <c r="I158" s="59"/>
      <c r="J158" s="59"/>
      <c r="K158" s="76" t="str">
        <f t="shared" si="38"/>
        <v/>
      </c>
      <c r="L158" s="59"/>
      <c r="M158" s="59"/>
      <c r="N158" s="256" t="str">
        <f t="shared" si="39"/>
        <v/>
      </c>
      <c r="O158" s="59"/>
      <c r="P158" s="59"/>
      <c r="Q158" s="256" t="str">
        <f t="shared" si="40"/>
        <v/>
      </c>
      <c r="R158" s="346" t="str">
        <f t="shared" si="41"/>
        <v/>
      </c>
      <c r="S158" s="37"/>
      <c r="T158" s="60"/>
      <c r="U158" s="61">
        <f t="shared" si="36"/>
        <v>6</v>
      </c>
      <c r="V158" s="61">
        <f t="shared" si="42"/>
        <v>6</v>
      </c>
    </row>
    <row r="159" spans="1:29" s="16" customFormat="1" ht="17.45" customHeight="1">
      <c r="A159" s="345">
        <v>22</v>
      </c>
      <c r="B159" s="58">
        <f t="shared" si="43"/>
        <v>45129</v>
      </c>
      <c r="C159" s="644" t="str">
        <f t="shared" si="44"/>
        <v/>
      </c>
      <c r="D159" s="75" t="str">
        <f t="shared" si="46"/>
        <v>Saturday</v>
      </c>
      <c r="E159" s="637" t="str">
        <f t="shared" si="45"/>
        <v/>
      </c>
      <c r="F159" s="59"/>
      <c r="G159" s="59"/>
      <c r="H159" s="76" t="str">
        <f t="shared" si="37"/>
        <v/>
      </c>
      <c r="I159" s="59"/>
      <c r="J159" s="59"/>
      <c r="K159" s="76" t="str">
        <f t="shared" si="38"/>
        <v/>
      </c>
      <c r="L159" s="59"/>
      <c r="M159" s="59"/>
      <c r="N159" s="256" t="str">
        <f t="shared" si="39"/>
        <v/>
      </c>
      <c r="O159" s="59"/>
      <c r="P159" s="59"/>
      <c r="Q159" s="256" t="str">
        <f t="shared" si="40"/>
        <v/>
      </c>
      <c r="R159" s="346" t="str">
        <f t="shared" si="41"/>
        <v/>
      </c>
      <c r="S159" s="37"/>
      <c r="T159" s="60"/>
      <c r="U159" s="61">
        <f t="shared" si="36"/>
        <v>7</v>
      </c>
      <c r="V159" s="61">
        <f t="shared" si="42"/>
        <v>7</v>
      </c>
    </row>
    <row r="160" spans="1:29" s="16" customFormat="1" ht="17.45" customHeight="1">
      <c r="A160" s="345">
        <v>23</v>
      </c>
      <c r="B160" s="58">
        <f t="shared" si="43"/>
        <v>45130</v>
      </c>
      <c r="C160" s="644" t="str">
        <f t="shared" si="44"/>
        <v/>
      </c>
      <c r="D160" s="75" t="str">
        <f t="shared" si="46"/>
        <v>Sunday</v>
      </c>
      <c r="E160" s="637" t="str">
        <f t="shared" si="45"/>
        <v/>
      </c>
      <c r="F160" s="59"/>
      <c r="G160" s="59"/>
      <c r="H160" s="76" t="str">
        <f t="shared" si="37"/>
        <v/>
      </c>
      <c r="I160" s="59"/>
      <c r="J160" s="59"/>
      <c r="K160" s="76" t="str">
        <f t="shared" si="38"/>
        <v/>
      </c>
      <c r="L160" s="59"/>
      <c r="M160" s="59"/>
      <c r="N160" s="256" t="str">
        <f t="shared" si="39"/>
        <v/>
      </c>
      <c r="O160" s="59"/>
      <c r="P160" s="59"/>
      <c r="Q160" s="256" t="str">
        <f t="shared" si="40"/>
        <v/>
      </c>
      <c r="R160" s="346" t="str">
        <f t="shared" si="41"/>
        <v/>
      </c>
      <c r="S160" s="37"/>
      <c r="T160" s="60"/>
      <c r="U160" s="61">
        <f t="shared" si="36"/>
        <v>1</v>
      </c>
      <c r="V160" s="61">
        <f t="shared" si="42"/>
        <v>1</v>
      </c>
    </row>
    <row r="161" spans="1:22" s="16" customFormat="1" ht="17.45" customHeight="1">
      <c r="A161" s="345">
        <v>24</v>
      </c>
      <c r="B161" s="58">
        <f t="shared" si="43"/>
        <v>45131</v>
      </c>
      <c r="C161" s="644" t="str">
        <f t="shared" si="44"/>
        <v/>
      </c>
      <c r="D161" s="75" t="str">
        <f t="shared" si="46"/>
        <v>Monday</v>
      </c>
      <c r="E161" s="637" t="str">
        <f t="shared" si="45"/>
        <v/>
      </c>
      <c r="F161" s="59"/>
      <c r="G161" s="59"/>
      <c r="H161" s="76" t="str">
        <f t="shared" si="37"/>
        <v/>
      </c>
      <c r="I161" s="59"/>
      <c r="J161" s="59"/>
      <c r="K161" s="76" t="str">
        <f t="shared" si="38"/>
        <v/>
      </c>
      <c r="L161" s="59"/>
      <c r="M161" s="59"/>
      <c r="N161" s="256" t="str">
        <f t="shared" si="39"/>
        <v/>
      </c>
      <c r="O161" s="59"/>
      <c r="P161" s="59"/>
      <c r="Q161" s="256" t="str">
        <f t="shared" si="40"/>
        <v/>
      </c>
      <c r="R161" s="346" t="str">
        <f t="shared" si="41"/>
        <v/>
      </c>
      <c r="S161" s="37"/>
      <c r="T161" s="60"/>
      <c r="U161" s="61">
        <f t="shared" si="36"/>
        <v>2</v>
      </c>
      <c r="V161" s="61">
        <f t="shared" si="42"/>
        <v>2</v>
      </c>
    </row>
    <row r="162" spans="1:22" s="16" customFormat="1" ht="17.45" customHeight="1">
      <c r="A162" s="345">
        <v>25</v>
      </c>
      <c r="B162" s="58">
        <f t="shared" si="43"/>
        <v>45132</v>
      </c>
      <c r="C162" s="644" t="str">
        <f t="shared" si="44"/>
        <v/>
      </c>
      <c r="D162" s="75" t="str">
        <f t="shared" si="46"/>
        <v>Tuesday</v>
      </c>
      <c r="E162" s="637" t="str">
        <f t="shared" si="45"/>
        <v/>
      </c>
      <c r="F162" s="59"/>
      <c r="G162" s="59"/>
      <c r="H162" s="76" t="str">
        <f t="shared" si="37"/>
        <v/>
      </c>
      <c r="I162" s="59"/>
      <c r="J162" s="59"/>
      <c r="K162" s="76" t="str">
        <f t="shared" si="38"/>
        <v/>
      </c>
      <c r="L162" s="59"/>
      <c r="M162" s="59"/>
      <c r="N162" s="256" t="str">
        <f t="shared" si="39"/>
        <v/>
      </c>
      <c r="O162" s="59"/>
      <c r="P162" s="59"/>
      <c r="Q162" s="256" t="str">
        <f t="shared" si="40"/>
        <v/>
      </c>
      <c r="R162" s="346" t="str">
        <f t="shared" si="41"/>
        <v/>
      </c>
      <c r="S162" s="37"/>
      <c r="T162" s="60"/>
      <c r="U162" s="61">
        <f t="shared" si="36"/>
        <v>3</v>
      </c>
      <c r="V162" s="61">
        <f t="shared" si="42"/>
        <v>3</v>
      </c>
    </row>
    <row r="163" spans="1:22" s="16" customFormat="1" ht="17.45" customHeight="1">
      <c r="A163" s="345">
        <v>26</v>
      </c>
      <c r="B163" s="58">
        <f t="shared" si="43"/>
        <v>45133</v>
      </c>
      <c r="C163" s="644" t="str">
        <f t="shared" si="44"/>
        <v/>
      </c>
      <c r="D163" s="75" t="str">
        <f t="shared" si="46"/>
        <v>Wednesday</v>
      </c>
      <c r="E163" s="637" t="str">
        <f t="shared" si="45"/>
        <v/>
      </c>
      <c r="F163" s="59"/>
      <c r="G163" s="59"/>
      <c r="H163" s="76" t="str">
        <f t="shared" si="37"/>
        <v/>
      </c>
      <c r="I163" s="59"/>
      <c r="J163" s="59"/>
      <c r="K163" s="76" t="str">
        <f t="shared" si="38"/>
        <v/>
      </c>
      <c r="L163" s="59"/>
      <c r="M163" s="59"/>
      <c r="N163" s="256" t="str">
        <f t="shared" si="39"/>
        <v/>
      </c>
      <c r="O163" s="59"/>
      <c r="P163" s="59"/>
      <c r="Q163" s="256" t="str">
        <f t="shared" si="40"/>
        <v/>
      </c>
      <c r="R163" s="346" t="str">
        <f t="shared" si="41"/>
        <v/>
      </c>
      <c r="S163" s="37"/>
      <c r="T163" s="60"/>
      <c r="U163" s="61">
        <f t="shared" si="36"/>
        <v>4</v>
      </c>
      <c r="V163" s="61">
        <f t="shared" si="42"/>
        <v>4</v>
      </c>
    </row>
    <row r="164" spans="1:22" s="16" customFormat="1" ht="17.45" customHeight="1">
      <c r="A164" s="345">
        <v>27</v>
      </c>
      <c r="B164" s="58">
        <f t="shared" si="43"/>
        <v>45134</v>
      </c>
      <c r="C164" s="644" t="str">
        <f t="shared" si="44"/>
        <v/>
      </c>
      <c r="D164" s="75" t="str">
        <f t="shared" si="46"/>
        <v>Thursday</v>
      </c>
      <c r="E164" s="637" t="str">
        <f t="shared" si="45"/>
        <v/>
      </c>
      <c r="F164" s="59"/>
      <c r="G164" s="59"/>
      <c r="H164" s="76" t="str">
        <f t="shared" si="37"/>
        <v/>
      </c>
      <c r="I164" s="59"/>
      <c r="J164" s="59"/>
      <c r="K164" s="76" t="str">
        <f t="shared" si="38"/>
        <v/>
      </c>
      <c r="L164" s="59"/>
      <c r="M164" s="59"/>
      <c r="N164" s="256" t="str">
        <f t="shared" si="39"/>
        <v/>
      </c>
      <c r="O164" s="59"/>
      <c r="P164" s="59"/>
      <c r="Q164" s="256" t="str">
        <f t="shared" si="40"/>
        <v/>
      </c>
      <c r="R164" s="346" t="str">
        <f t="shared" si="41"/>
        <v/>
      </c>
      <c r="S164" s="37"/>
      <c r="T164" s="60"/>
      <c r="U164" s="61">
        <f t="shared" si="36"/>
        <v>5</v>
      </c>
      <c r="V164" s="61">
        <f t="shared" si="42"/>
        <v>5</v>
      </c>
    </row>
    <row r="165" spans="1:22" s="16" customFormat="1" ht="17.45" customHeight="1">
      <c r="A165" s="345">
        <v>28</v>
      </c>
      <c r="B165" s="58">
        <f t="shared" si="43"/>
        <v>45135</v>
      </c>
      <c r="C165" s="644" t="str">
        <f t="shared" si="44"/>
        <v/>
      </c>
      <c r="D165" s="75" t="str">
        <f t="shared" si="46"/>
        <v>Friday</v>
      </c>
      <c r="E165" s="637" t="str">
        <f t="shared" si="45"/>
        <v/>
      </c>
      <c r="F165" s="59"/>
      <c r="G165" s="59"/>
      <c r="H165" s="76" t="str">
        <f t="shared" si="37"/>
        <v/>
      </c>
      <c r="I165" s="59"/>
      <c r="J165" s="59"/>
      <c r="K165" s="76" t="str">
        <f t="shared" si="38"/>
        <v/>
      </c>
      <c r="L165" s="59"/>
      <c r="M165" s="59"/>
      <c r="N165" s="256" t="str">
        <f t="shared" si="39"/>
        <v/>
      </c>
      <c r="O165" s="59"/>
      <c r="P165" s="59"/>
      <c r="Q165" s="256" t="str">
        <f t="shared" si="40"/>
        <v/>
      </c>
      <c r="R165" s="346" t="str">
        <f t="shared" si="41"/>
        <v/>
      </c>
      <c r="S165" s="37"/>
      <c r="T165" s="60"/>
      <c r="U165" s="61">
        <f t="shared" si="36"/>
        <v>6</v>
      </c>
      <c r="V165" s="61">
        <f t="shared" si="42"/>
        <v>6</v>
      </c>
    </row>
    <row r="166" spans="1:22" s="16" customFormat="1" ht="17.45" customHeight="1">
      <c r="A166" s="345">
        <v>29</v>
      </c>
      <c r="B166" s="58">
        <f t="shared" si="43"/>
        <v>45136</v>
      </c>
      <c r="C166" s="644" t="str">
        <f t="shared" si="44"/>
        <v/>
      </c>
      <c r="D166" s="75" t="str">
        <f>IF(U166=1,"Sunday",IF(U166=2,"Monday",IF(U166=3,"Tuesday",IF(U166=4,"Wednesday",IF(U166=5,"Thursday",IF(U166=6,"Friday",IF(U166=7,"Saturday"," ")))))))</f>
        <v>Saturday</v>
      </c>
      <c r="E166" s="637" t="str">
        <f t="shared" si="45"/>
        <v/>
      </c>
      <c r="F166" s="59"/>
      <c r="G166" s="59"/>
      <c r="H166" s="76" t="str">
        <f t="shared" si="37"/>
        <v/>
      </c>
      <c r="I166" s="59"/>
      <c r="J166" s="59"/>
      <c r="K166" s="76" t="str">
        <f t="shared" si="38"/>
        <v/>
      </c>
      <c r="L166" s="59"/>
      <c r="M166" s="59"/>
      <c r="N166" s="256" t="str">
        <f t="shared" si="39"/>
        <v/>
      </c>
      <c r="O166" s="59"/>
      <c r="P166" s="59"/>
      <c r="Q166" s="256" t="str">
        <f t="shared" si="40"/>
        <v/>
      </c>
      <c r="R166" s="346" t="str">
        <f t="shared" si="41"/>
        <v/>
      </c>
      <c r="S166" s="37"/>
      <c r="T166" s="60"/>
      <c r="U166" s="61">
        <f t="shared" si="36"/>
        <v>7</v>
      </c>
      <c r="V166" s="61">
        <f t="shared" si="42"/>
        <v>7</v>
      </c>
    </row>
    <row r="167" spans="1:22" s="16" customFormat="1" ht="17.45" customHeight="1">
      <c r="A167" s="345">
        <v>30</v>
      </c>
      <c r="B167" s="58">
        <f t="shared" si="43"/>
        <v>45137</v>
      </c>
      <c r="C167" s="644" t="str">
        <f t="shared" si="44"/>
        <v/>
      </c>
      <c r="D167" s="75" t="str">
        <f>IF(U167=1,"Sunday",IF(U167=2,"Monday",IF(U167=3,"Tuesday",IF(U167=4,"Wednesday",IF(U167=5,"Thursday",IF(U167=6,"Friday",IF(U167=7,"Saturday"," ")))))))</f>
        <v>Sunday</v>
      </c>
      <c r="E167" s="637" t="str">
        <f t="shared" si="45"/>
        <v/>
      </c>
      <c r="F167" s="59"/>
      <c r="G167" s="59"/>
      <c r="H167" s="76" t="str">
        <f t="shared" si="37"/>
        <v/>
      </c>
      <c r="I167" s="59"/>
      <c r="J167" s="59"/>
      <c r="K167" s="76" t="str">
        <f t="shared" si="38"/>
        <v/>
      </c>
      <c r="L167" s="59"/>
      <c r="M167" s="59"/>
      <c r="N167" s="256" t="str">
        <f t="shared" si="39"/>
        <v/>
      </c>
      <c r="O167" s="59"/>
      <c r="P167" s="59"/>
      <c r="Q167" s="256" t="str">
        <f t="shared" si="40"/>
        <v/>
      </c>
      <c r="R167" s="346" t="str">
        <f t="shared" si="41"/>
        <v/>
      </c>
      <c r="S167" s="37"/>
      <c r="T167" s="60"/>
      <c r="U167" s="61">
        <f t="shared" si="36"/>
        <v>1</v>
      </c>
      <c r="V167" s="61">
        <f t="shared" si="42"/>
        <v>1</v>
      </c>
    </row>
    <row r="168" spans="1:22" s="16" customFormat="1" ht="17.45" customHeight="1">
      <c r="A168" s="345">
        <v>31</v>
      </c>
      <c r="B168" s="58">
        <f t="shared" si="43"/>
        <v>45138</v>
      </c>
      <c r="C168" s="644" t="str">
        <f t="shared" si="44"/>
        <v/>
      </c>
      <c r="D168" s="75" t="str">
        <f>IF(U168=1,"Sunday",IF(U168=2,"Monday",IF(U168=3,"Tuesday",IF(U168=4,"Wednesday",IF(U168=5,"Thursday",IF(U168=6,"Friday",IF(U168=7,"Saturday"," ")))))))</f>
        <v>Monday</v>
      </c>
      <c r="E168" s="637" t="str">
        <f t="shared" si="45"/>
        <v/>
      </c>
      <c r="F168" s="59"/>
      <c r="G168" s="59"/>
      <c r="H168" s="76" t="str">
        <f t="shared" si="37"/>
        <v/>
      </c>
      <c r="I168" s="59"/>
      <c r="J168" s="59"/>
      <c r="K168" s="76" t="str">
        <f t="shared" si="38"/>
        <v/>
      </c>
      <c r="L168" s="59"/>
      <c r="M168" s="59"/>
      <c r="N168" s="256" t="str">
        <f t="shared" si="39"/>
        <v/>
      </c>
      <c r="O168" s="59"/>
      <c r="P168" s="59"/>
      <c r="Q168" s="256" t="str">
        <f t="shared" si="40"/>
        <v/>
      </c>
      <c r="R168" s="346" t="str">
        <f t="shared" si="41"/>
        <v/>
      </c>
      <c r="S168" s="37"/>
      <c r="T168" s="60"/>
      <c r="U168" s="61">
        <f t="shared" si="36"/>
        <v>2</v>
      </c>
      <c r="V168" s="61">
        <f t="shared" si="42"/>
        <v>2</v>
      </c>
    </row>
    <row r="169" spans="1:22" s="66" customFormat="1" ht="42.75" customHeight="1" thickBot="1">
      <c r="A169" s="347"/>
      <c r="B169" s="348"/>
      <c r="C169" s="349" t="s">
        <v>97</v>
      </c>
      <c r="D169" s="349"/>
      <c r="E169" s="349"/>
      <c r="F169" s="350">
        <f>SUM(F138:F168)</f>
        <v>603</v>
      </c>
      <c r="G169" s="350">
        <f t="shared" ref="G169:R169" si="47">SUM(G138:G168)</f>
        <v>583</v>
      </c>
      <c r="H169" s="350">
        <f t="shared" si="47"/>
        <v>1186</v>
      </c>
      <c r="I169" s="350">
        <f t="shared" si="47"/>
        <v>450</v>
      </c>
      <c r="J169" s="350">
        <f t="shared" si="47"/>
        <v>500</v>
      </c>
      <c r="K169" s="350">
        <f t="shared" si="47"/>
        <v>950</v>
      </c>
      <c r="L169" s="350">
        <f t="shared" si="47"/>
        <v>462</v>
      </c>
      <c r="M169" s="350">
        <f t="shared" si="47"/>
        <v>448</v>
      </c>
      <c r="N169" s="350">
        <f t="shared" si="47"/>
        <v>910</v>
      </c>
      <c r="O169" s="350">
        <f t="shared" si="47"/>
        <v>343</v>
      </c>
      <c r="P169" s="350">
        <f t="shared" si="47"/>
        <v>360</v>
      </c>
      <c r="Q169" s="350">
        <f t="shared" si="47"/>
        <v>703</v>
      </c>
      <c r="R169" s="351">
        <f t="shared" si="47"/>
        <v>1613</v>
      </c>
      <c r="S169" s="89"/>
      <c r="T169" s="64"/>
      <c r="U169" s="65"/>
      <c r="V169" s="65"/>
    </row>
    <row r="170" spans="1:22" s="16" customFormat="1" ht="21" customHeight="1">
      <c r="A170" s="81"/>
      <c r="B170" s="82"/>
      <c r="C170" s="82"/>
      <c r="D170" s="82"/>
      <c r="E170" s="82"/>
      <c r="F170" s="83"/>
      <c r="G170" s="83"/>
      <c r="H170" s="83"/>
      <c r="I170" s="83"/>
      <c r="J170" s="83"/>
      <c r="K170" s="83"/>
      <c r="L170" s="84" t="s">
        <v>98</v>
      </c>
      <c r="M170" s="83"/>
      <c r="N170" s="83"/>
      <c r="O170" s="85" t="s">
        <v>99</v>
      </c>
      <c r="P170" s="83"/>
      <c r="Q170" s="83"/>
      <c r="R170" s="83"/>
      <c r="S170" s="37"/>
      <c r="T170" s="68"/>
      <c r="U170" s="15"/>
      <c r="V170" s="15"/>
    </row>
    <row r="171" spans="1:22" s="16" customFormat="1" ht="6.75" customHeight="1">
      <c r="A171" s="67"/>
      <c r="B171" s="252"/>
      <c r="C171" s="252"/>
      <c r="D171" s="252"/>
      <c r="E171" s="252"/>
      <c r="F171" s="253"/>
      <c r="G171" s="253"/>
      <c r="H171" s="253"/>
      <c r="I171" s="253"/>
      <c r="J171" s="253"/>
      <c r="K171" s="253"/>
      <c r="L171" s="254"/>
      <c r="M171" s="253"/>
      <c r="N171" s="253"/>
      <c r="O171" s="255"/>
      <c r="P171" s="253"/>
      <c r="Q171" s="253"/>
      <c r="R171" s="253"/>
      <c r="S171" s="23"/>
      <c r="T171" s="68"/>
      <c r="U171" s="15"/>
      <c r="V171" s="15"/>
    </row>
    <row r="172" spans="1:22" s="16" customFormat="1" ht="21" customHeight="1">
      <c r="A172" s="67"/>
      <c r="B172" s="69"/>
      <c r="C172" s="69"/>
      <c r="D172" s="756" t="s">
        <v>107</v>
      </c>
      <c r="E172" s="756"/>
      <c r="F172" s="756"/>
      <c r="G172" s="756"/>
      <c r="H172" s="756"/>
      <c r="I172" s="756"/>
      <c r="J172" s="756"/>
      <c r="K172" s="70"/>
      <c r="L172" s="250">
        <f>COUNTA(N138:N168)-COUNTIF(N138:N168,"0")-COUNTIF(N138:N168,"blank")-COUNTIF(N138:N168,"")</f>
        <v>4</v>
      </c>
      <c r="M172" s="80"/>
      <c r="N172" s="80"/>
      <c r="O172" s="250">
        <f>COUNTA(Q138:Q168)-COUNTIF(Q138:Q168,"0")-COUNTIF(Q138:Q168,"blank")-COUNTIF(Q138:Q168,"")</f>
        <v>4</v>
      </c>
      <c r="P172" s="71"/>
      <c r="Q172" s="71"/>
      <c r="R172" s="71"/>
      <c r="S172" s="23"/>
      <c r="T172" s="72"/>
      <c r="U172" s="15"/>
      <c r="V172" s="15"/>
    </row>
    <row r="173" spans="1:22" s="16" customFormat="1" ht="7.5" customHeight="1">
      <c r="A173" s="67"/>
      <c r="B173" s="69"/>
      <c r="C173" s="69"/>
      <c r="D173" s="69"/>
      <c r="E173" s="69"/>
      <c r="F173" s="67"/>
      <c r="G173" s="67"/>
      <c r="H173" s="67"/>
      <c r="I173" s="67"/>
      <c r="J173" s="67"/>
      <c r="K173" s="67"/>
      <c r="L173" s="67"/>
      <c r="M173" s="67"/>
      <c r="N173" s="67"/>
      <c r="O173" s="67"/>
      <c r="P173" s="67"/>
      <c r="Q173" s="67"/>
      <c r="R173" s="67"/>
      <c r="S173" s="23"/>
      <c r="T173" s="23"/>
      <c r="U173" s="15"/>
      <c r="V173" s="15"/>
    </row>
    <row r="174" spans="1:22" s="16" customFormat="1" ht="21" customHeight="1">
      <c r="A174" s="67"/>
      <c r="B174" s="69"/>
      <c r="C174" s="69"/>
      <c r="D174" s="756" t="s">
        <v>362</v>
      </c>
      <c r="E174" s="756"/>
      <c r="F174" s="756"/>
      <c r="G174" s="756"/>
      <c r="H174" s="756"/>
      <c r="I174" s="756"/>
      <c r="J174" s="756"/>
      <c r="K174" s="67"/>
      <c r="L174" s="251">
        <f>COUNTA(H138:H168)-COUNTIF(H138:H168,"0")-COUNTIF(H138:H168,"blank")-COUNTIF(H138:H168,"")</f>
        <v>5</v>
      </c>
      <c r="M174" s="249"/>
      <c r="N174" s="249"/>
      <c r="O174" s="251">
        <f>COUNTA(K138:K168)-COUNTIF(K138:K168,"0")-COUNTIF(K138:K168,"blank")-COUNTIF(K138:K168,"")</f>
        <v>5</v>
      </c>
      <c r="P174" s="79"/>
      <c r="Q174" s="79"/>
      <c r="R174" s="67"/>
      <c r="S174" s="23"/>
      <c r="T174" s="23"/>
      <c r="U174" s="15"/>
      <c r="V174" s="15"/>
    </row>
    <row r="175" spans="1:22" s="16" customFormat="1" ht="10.5" customHeight="1">
      <c r="A175" s="67"/>
      <c r="B175" s="69"/>
      <c r="C175" s="69"/>
      <c r="D175" s="69"/>
      <c r="E175" s="69"/>
      <c r="F175" s="67"/>
      <c r="G175" s="67"/>
      <c r="H175" s="67"/>
      <c r="I175" s="67"/>
      <c r="J175" s="67"/>
      <c r="K175" s="67"/>
      <c r="L175" s="79"/>
      <c r="M175" s="79"/>
      <c r="N175" s="79"/>
      <c r="O175" s="79"/>
      <c r="P175" s="79"/>
      <c r="Q175" s="79"/>
      <c r="R175" s="67"/>
      <c r="S175" s="23"/>
      <c r="T175" s="23"/>
      <c r="U175" s="15"/>
      <c r="V175" s="15"/>
    </row>
    <row r="176" spans="1:22" s="16" customFormat="1" ht="15">
      <c r="A176" s="77"/>
      <c r="B176" s="78"/>
      <c r="C176" s="78"/>
      <c r="D176" s="78"/>
      <c r="E176" s="78"/>
      <c r="F176" s="77"/>
      <c r="G176" s="77"/>
      <c r="H176" s="77"/>
      <c r="I176" s="77"/>
      <c r="J176" s="77"/>
      <c r="K176" s="77"/>
      <c r="L176" s="77"/>
      <c r="M176" s="77"/>
      <c r="N176" s="77"/>
      <c r="O176" s="77"/>
      <c r="P176" s="77"/>
      <c r="Q176" s="77"/>
      <c r="R176" s="77"/>
      <c r="S176" s="15"/>
      <c r="T176" s="15"/>
      <c r="U176" s="15"/>
      <c r="V176" s="15"/>
    </row>
    <row r="177" spans="1:32" s="16" customFormat="1" ht="28.5" customHeight="1" thickBot="1">
      <c r="A177" s="757" t="s">
        <v>108</v>
      </c>
      <c r="B177" s="757"/>
      <c r="C177" s="757"/>
      <c r="D177" s="757"/>
      <c r="E177" s="757"/>
      <c r="F177" s="757"/>
      <c r="G177" s="757"/>
      <c r="H177" s="757"/>
      <c r="I177" s="757"/>
      <c r="J177" s="757"/>
      <c r="K177" s="757"/>
      <c r="L177" s="758" t="s">
        <v>19</v>
      </c>
      <c r="M177" s="758"/>
      <c r="N177" s="759" t="str">
        <f>IF('Master Data'!BH13="","",'Master Data'!BH13)</f>
        <v>August-2023</v>
      </c>
      <c r="O177" s="759"/>
      <c r="P177" s="759"/>
      <c r="Q177" s="86"/>
      <c r="R177" s="86"/>
      <c r="S177" s="86"/>
      <c r="T177" s="42"/>
      <c r="U177" s="43"/>
      <c r="V177" s="15"/>
    </row>
    <row r="178" spans="1:32" s="47" customFormat="1" ht="24" customHeight="1">
      <c r="A178" s="760" t="s">
        <v>101</v>
      </c>
      <c r="B178" s="763" t="s">
        <v>100</v>
      </c>
      <c r="C178" s="765" t="s">
        <v>640</v>
      </c>
      <c r="D178" s="768" t="s">
        <v>102</v>
      </c>
      <c r="E178" s="784" t="s">
        <v>397</v>
      </c>
      <c r="F178" s="770" t="s">
        <v>105</v>
      </c>
      <c r="G178" s="771"/>
      <c r="H178" s="771"/>
      <c r="I178" s="771"/>
      <c r="J178" s="771"/>
      <c r="K178" s="772"/>
      <c r="L178" s="773" t="s">
        <v>106</v>
      </c>
      <c r="M178" s="773"/>
      <c r="N178" s="773"/>
      <c r="O178" s="773"/>
      <c r="P178" s="773"/>
      <c r="Q178" s="773"/>
      <c r="R178" s="774"/>
      <c r="S178" s="87"/>
      <c r="T178" s="44"/>
      <c r="U178" s="45"/>
      <c r="V178" s="46"/>
      <c r="AB178" s="48"/>
      <c r="AC178" s="49"/>
      <c r="AD178" s="49">
        <f>IFERROR(DATE(YEAR(AD134),MONTH(AD134)+1,DAY(AD134)),"")</f>
        <v>45139</v>
      </c>
      <c r="AF178" s="49">
        <f>EOMONTH(AD178,0)</f>
        <v>45169</v>
      </c>
    </row>
    <row r="179" spans="1:32" s="47" customFormat="1" ht="33.75" customHeight="1">
      <c r="A179" s="761"/>
      <c r="B179" s="764"/>
      <c r="C179" s="766"/>
      <c r="D179" s="769"/>
      <c r="E179" s="785"/>
      <c r="F179" s="775" t="s">
        <v>71</v>
      </c>
      <c r="G179" s="776"/>
      <c r="H179" s="777"/>
      <c r="I179" s="778" t="s">
        <v>72</v>
      </c>
      <c r="J179" s="779"/>
      <c r="K179" s="780"/>
      <c r="L179" s="781" t="s">
        <v>73</v>
      </c>
      <c r="M179" s="782"/>
      <c r="N179" s="782"/>
      <c r="O179" s="782" t="s">
        <v>74</v>
      </c>
      <c r="P179" s="782"/>
      <c r="Q179" s="782"/>
      <c r="R179" s="783" t="s">
        <v>75</v>
      </c>
      <c r="S179" s="335"/>
      <c r="T179" s="50"/>
      <c r="U179" s="51"/>
      <c r="V179" s="46"/>
    </row>
    <row r="180" spans="1:32" s="47" customFormat="1" ht="21.75" customHeight="1" thickBot="1">
      <c r="A180" s="761"/>
      <c r="B180" s="764"/>
      <c r="C180" s="766"/>
      <c r="D180" s="74" t="s">
        <v>103</v>
      </c>
      <c r="E180" s="785"/>
      <c r="F180" s="248" t="s">
        <v>12</v>
      </c>
      <c r="G180" s="248" t="s">
        <v>13</v>
      </c>
      <c r="H180" s="248" t="s">
        <v>14</v>
      </c>
      <c r="I180" s="248" t="s">
        <v>12</v>
      </c>
      <c r="J180" s="248" t="s">
        <v>13</v>
      </c>
      <c r="K180" s="248" t="s">
        <v>14</v>
      </c>
      <c r="L180" s="328" t="s">
        <v>12</v>
      </c>
      <c r="M180" s="328" t="s">
        <v>13</v>
      </c>
      <c r="N180" s="328" t="s">
        <v>14</v>
      </c>
      <c r="O180" s="328" t="s">
        <v>12</v>
      </c>
      <c r="P180" s="328" t="s">
        <v>13</v>
      </c>
      <c r="Q180" s="328" t="s">
        <v>14</v>
      </c>
      <c r="R180" s="783"/>
      <c r="S180" s="88"/>
      <c r="T180" s="52"/>
      <c r="U180" s="53"/>
      <c r="V180" s="46"/>
    </row>
    <row r="181" spans="1:32" s="16" customFormat="1" ht="20.25" customHeight="1" thickTop="1" thickBot="1">
      <c r="A181" s="762"/>
      <c r="B181" s="336"/>
      <c r="C181" s="767"/>
      <c r="D181" s="337" t="s">
        <v>104</v>
      </c>
      <c r="E181" s="786"/>
      <c r="F181" s="364">
        <f>F137</f>
        <v>144</v>
      </c>
      <c r="G181" s="364">
        <f>G137</f>
        <v>145</v>
      </c>
      <c r="H181" s="365">
        <f>F181+G181</f>
        <v>289</v>
      </c>
      <c r="I181" s="364">
        <f>I137</f>
        <v>96</v>
      </c>
      <c r="J181" s="364">
        <f>J137</f>
        <v>110</v>
      </c>
      <c r="K181" s="366">
        <f>I181+J181</f>
        <v>206</v>
      </c>
      <c r="L181" s="787" t="s">
        <v>400</v>
      </c>
      <c r="M181" s="787"/>
      <c r="N181" s="787"/>
      <c r="O181" s="787"/>
      <c r="P181" s="787"/>
      <c r="Q181" s="787"/>
      <c r="R181" s="788"/>
      <c r="S181" s="36"/>
      <c r="T181" s="54"/>
      <c r="U181" s="55"/>
      <c r="V181" s="56"/>
      <c r="AB181" s="57"/>
    </row>
    <row r="182" spans="1:32" s="16" customFormat="1" ht="17.45" customHeight="1">
      <c r="A182" s="338">
        <v>1</v>
      </c>
      <c r="B182" s="339">
        <f>IFERROR(AD178,"")</f>
        <v>45139</v>
      </c>
      <c r="C182" s="643" t="str">
        <f>IF(OR(R182="",R182=0),"",IF(D182="Sunday","",IF(D182="Monday","Wheat",IF(D182="Tuesday","Rice",IF(D182="Wednesday","Wheat",IF(D182="Thursday","Rice",IF(D182="Friday","Wheat",IF(D182="Saturday","Wheat",""))))))))</f>
        <v>Rice</v>
      </c>
      <c r="D182" s="340" t="str">
        <f t="shared" ref="D182:D191" si="48">IF(U182=1,"Sunday",IF(U182=2,"Monday",IF(U182=3,"Tuesday",IF(U182=4,"Wednesday",IF(U182=5,"Thursday",IF(U182=6,"Friday",IF(U182=7,"Saturday"," ")))))))</f>
        <v>Tuesday</v>
      </c>
      <c r="E182" s="638" t="str">
        <f>IF(OR(R182="",R182=0),"",IF(D182="Sunday","","दुग्ध"))</f>
        <v>दुग्ध</v>
      </c>
      <c r="F182" s="341">
        <v>123</v>
      </c>
      <c r="G182" s="341">
        <v>123</v>
      </c>
      <c r="H182" s="342">
        <f>IF(AND(F182="",G182=""),"",SUM(F182,G182))</f>
        <v>246</v>
      </c>
      <c r="I182" s="341">
        <v>90</v>
      </c>
      <c r="J182" s="341">
        <v>100</v>
      </c>
      <c r="K182" s="342">
        <f>IF(AND(I182="",J182=""),"",SUM(I182,J182))</f>
        <v>190</v>
      </c>
      <c r="L182" s="341">
        <v>123</v>
      </c>
      <c r="M182" s="341">
        <v>123</v>
      </c>
      <c r="N182" s="343">
        <f>IF(AND(L182="",M182=""),"",SUM(L182,M182))</f>
        <v>246</v>
      </c>
      <c r="O182" s="341">
        <v>90</v>
      </c>
      <c r="P182" s="341">
        <v>100</v>
      </c>
      <c r="Q182" s="343">
        <f>IF(AND(O182="",P182=""),"",SUM(O182,P182))</f>
        <v>190</v>
      </c>
      <c r="R182" s="344">
        <f>IF(AND(N182="",Q182=""),"",SUM(N182,Q182))</f>
        <v>436</v>
      </c>
      <c r="S182" s="37"/>
      <c r="T182" s="60"/>
      <c r="U182" s="61">
        <f t="shared" ref="U182:U212" si="49">IF(AND(B182=""),"",SUM(V182))</f>
        <v>3</v>
      </c>
      <c r="V182" s="61">
        <f>IFERROR(WEEKDAY(B182),"")</f>
        <v>3</v>
      </c>
    </row>
    <row r="183" spans="1:32" s="16" customFormat="1" ht="17.45" customHeight="1">
      <c r="A183" s="345">
        <v>2</v>
      </c>
      <c r="B183" s="58">
        <f>IF(B182="","",IF(B182&lt;$AF$178,B182+1,""))</f>
        <v>45140</v>
      </c>
      <c r="C183" s="644" t="str">
        <f>IF(OR(R183="",R183=0),"",IF(D183="Sunday","",IF(D183="Monday","Wheat",IF(D183="Tuesday","Rice",IF(D183="Wednesday","Wheat",IF(D183="Thursday","Rice",IF(D183="Friday","Wheat",IF(D183="Saturday","Wheat",""))))))))</f>
        <v>Wheat</v>
      </c>
      <c r="D183" s="75" t="str">
        <f t="shared" si="48"/>
        <v>Wednesday</v>
      </c>
      <c r="E183" s="637" t="str">
        <f>IF(OR(R183="",R183=0),"",IF(D183="Sunday","","दुग्ध"))</f>
        <v>दुग्ध</v>
      </c>
      <c r="F183" s="59">
        <v>120</v>
      </c>
      <c r="G183" s="59">
        <v>110</v>
      </c>
      <c r="H183" s="76">
        <f t="shared" ref="H183:H212" si="50">IF(AND(F183="",G183=""),"",SUM(F183,G183))</f>
        <v>230</v>
      </c>
      <c r="I183" s="59">
        <v>90</v>
      </c>
      <c r="J183" s="59">
        <v>100</v>
      </c>
      <c r="K183" s="76">
        <f t="shared" ref="K183:K212" si="51">IF(AND(I183="",J183=""),"",SUM(I183,J183))</f>
        <v>190</v>
      </c>
      <c r="L183" s="59">
        <v>110</v>
      </c>
      <c r="M183" s="59">
        <v>100</v>
      </c>
      <c r="N183" s="256">
        <f t="shared" ref="N183:N212" si="52">IF(AND(L183="",M183=""),"",SUM(L183,M183))</f>
        <v>210</v>
      </c>
      <c r="O183" s="59">
        <v>85</v>
      </c>
      <c r="P183" s="59">
        <v>95</v>
      </c>
      <c r="Q183" s="256">
        <f t="shared" ref="Q183:Q212" si="53">IF(AND(O183="",P183=""),"",SUM(O183,P183))</f>
        <v>180</v>
      </c>
      <c r="R183" s="346">
        <f t="shared" ref="R183:R212" si="54">IF(AND(N183="",Q183=""),"",SUM(N183,Q183))</f>
        <v>390</v>
      </c>
      <c r="S183" s="37"/>
      <c r="T183" s="60"/>
      <c r="U183" s="61">
        <f t="shared" si="49"/>
        <v>4</v>
      </c>
      <c r="V183" s="61">
        <f t="shared" ref="V183:V212" si="55">IFERROR(WEEKDAY(B183),"")</f>
        <v>4</v>
      </c>
      <c r="AC183" s="62"/>
      <c r="AD183" s="62"/>
    </row>
    <row r="184" spans="1:32" s="16" customFormat="1" ht="17.45" customHeight="1">
      <c r="A184" s="345">
        <v>3</v>
      </c>
      <c r="B184" s="58">
        <f t="shared" ref="B184:B212" si="56">IF(B183="","",IF(B183&lt;$AF$178,B183+1,""))</f>
        <v>45141</v>
      </c>
      <c r="C184" s="644" t="str">
        <f>IF(OR(R184="",R184=0),"",IF(D184="Sunday","",IF(D184="Monday","Wheat",IF(D184="Tuesday","Rice",IF(D184="Wednesday","Wheat",IF(D184="Thursday","Rice",IF(D184="Friday","Wheat",IF(D184="Saturday","Wheat",""))))))))</f>
        <v>Rice</v>
      </c>
      <c r="D184" s="75" t="str">
        <f t="shared" si="48"/>
        <v>Thursday</v>
      </c>
      <c r="E184" s="637" t="str">
        <f>IF(OR(R184="",R184=0),"",IF(D184="Sunday","","दुग्ध"))</f>
        <v>दुग्ध</v>
      </c>
      <c r="F184" s="59">
        <v>120</v>
      </c>
      <c r="G184" s="59">
        <v>110</v>
      </c>
      <c r="H184" s="76">
        <f t="shared" si="50"/>
        <v>230</v>
      </c>
      <c r="I184" s="59">
        <v>90</v>
      </c>
      <c r="J184" s="59">
        <v>100</v>
      </c>
      <c r="K184" s="76">
        <f t="shared" si="51"/>
        <v>190</v>
      </c>
      <c r="L184" s="59">
        <v>115</v>
      </c>
      <c r="M184" s="59">
        <v>105</v>
      </c>
      <c r="N184" s="256">
        <f t="shared" si="52"/>
        <v>220</v>
      </c>
      <c r="O184" s="59">
        <v>80</v>
      </c>
      <c r="P184" s="59">
        <v>90</v>
      </c>
      <c r="Q184" s="256">
        <f t="shared" si="53"/>
        <v>170</v>
      </c>
      <c r="R184" s="346">
        <f t="shared" si="54"/>
        <v>390</v>
      </c>
      <c r="S184" s="37"/>
      <c r="T184" s="60"/>
      <c r="U184" s="61">
        <f t="shared" si="49"/>
        <v>5</v>
      </c>
      <c r="V184" s="61">
        <f t="shared" si="55"/>
        <v>5</v>
      </c>
      <c r="AC184" s="62"/>
    </row>
    <row r="185" spans="1:32" s="16" customFormat="1" ht="17.45" customHeight="1">
      <c r="A185" s="345">
        <v>4</v>
      </c>
      <c r="B185" s="58">
        <f t="shared" si="56"/>
        <v>45142</v>
      </c>
      <c r="C185" s="644" t="str">
        <f t="shared" ref="C185:C212" si="57">IF(OR(R185="",R185=0),"",IF(D185="Sunday","",IF(D185="Monday","Wheat",IF(D185="Tuesday","Rice",IF(D185="Wednesday","Wheat",IF(D185="Thursday","Rice",IF(D185="Friday","Wheat",IF(D185="Saturday","Wheat",""))))))))</f>
        <v/>
      </c>
      <c r="D185" s="75" t="str">
        <f t="shared" si="48"/>
        <v>Friday</v>
      </c>
      <c r="E185" s="637" t="str">
        <f t="shared" ref="E185:E212" si="58">IF(OR(R185="",R185=0),"",IF(D185="Sunday","","दुग्ध"))</f>
        <v/>
      </c>
      <c r="F185" s="59"/>
      <c r="G185" s="59"/>
      <c r="H185" s="76" t="str">
        <f t="shared" si="50"/>
        <v/>
      </c>
      <c r="I185" s="59"/>
      <c r="J185" s="59"/>
      <c r="K185" s="76" t="str">
        <f t="shared" si="51"/>
        <v/>
      </c>
      <c r="L185" s="59"/>
      <c r="M185" s="59"/>
      <c r="N185" s="256" t="str">
        <f t="shared" si="52"/>
        <v/>
      </c>
      <c r="O185" s="59"/>
      <c r="P185" s="59"/>
      <c r="Q185" s="256" t="str">
        <f t="shared" si="53"/>
        <v/>
      </c>
      <c r="R185" s="346" t="str">
        <f t="shared" si="54"/>
        <v/>
      </c>
      <c r="S185" s="37"/>
      <c r="T185" s="60"/>
      <c r="U185" s="61">
        <f t="shared" si="49"/>
        <v>6</v>
      </c>
      <c r="V185" s="61">
        <f t="shared" si="55"/>
        <v>6</v>
      </c>
      <c r="AC185" s="62"/>
    </row>
    <row r="186" spans="1:32" s="47" customFormat="1" ht="17.45" customHeight="1">
      <c r="A186" s="345">
        <v>5</v>
      </c>
      <c r="B186" s="58">
        <f t="shared" si="56"/>
        <v>45143</v>
      </c>
      <c r="C186" s="644" t="str">
        <f t="shared" si="57"/>
        <v/>
      </c>
      <c r="D186" s="75" t="str">
        <f t="shared" si="48"/>
        <v>Saturday</v>
      </c>
      <c r="E186" s="637" t="str">
        <f t="shared" si="58"/>
        <v/>
      </c>
      <c r="F186" s="59"/>
      <c r="G186" s="59"/>
      <c r="H186" s="76" t="str">
        <f t="shared" si="50"/>
        <v/>
      </c>
      <c r="I186" s="59"/>
      <c r="J186" s="59"/>
      <c r="K186" s="76" t="str">
        <f t="shared" si="51"/>
        <v/>
      </c>
      <c r="L186" s="59"/>
      <c r="M186" s="59"/>
      <c r="N186" s="256" t="str">
        <f t="shared" si="52"/>
        <v/>
      </c>
      <c r="O186" s="59"/>
      <c r="P186" s="59"/>
      <c r="Q186" s="256" t="str">
        <f t="shared" si="53"/>
        <v/>
      </c>
      <c r="R186" s="346" t="str">
        <f t="shared" si="54"/>
        <v/>
      </c>
      <c r="S186" s="37"/>
      <c r="T186" s="60"/>
      <c r="U186" s="61">
        <f t="shared" si="49"/>
        <v>7</v>
      </c>
      <c r="V186" s="61">
        <f t="shared" si="55"/>
        <v>7</v>
      </c>
      <c r="W186" s="16"/>
      <c r="Y186" s="16"/>
      <c r="AC186" s="62"/>
    </row>
    <row r="187" spans="1:32" s="47" customFormat="1" ht="17.45" customHeight="1">
      <c r="A187" s="345">
        <v>6</v>
      </c>
      <c r="B187" s="58">
        <f t="shared" si="56"/>
        <v>45144</v>
      </c>
      <c r="C187" s="644" t="str">
        <f t="shared" si="57"/>
        <v/>
      </c>
      <c r="D187" s="75" t="str">
        <f t="shared" si="48"/>
        <v>Sunday</v>
      </c>
      <c r="E187" s="637" t="str">
        <f t="shared" si="58"/>
        <v/>
      </c>
      <c r="F187" s="59"/>
      <c r="G187" s="59"/>
      <c r="H187" s="76" t="str">
        <f t="shared" si="50"/>
        <v/>
      </c>
      <c r="I187" s="59"/>
      <c r="J187" s="59"/>
      <c r="K187" s="76" t="str">
        <f t="shared" si="51"/>
        <v/>
      </c>
      <c r="L187" s="59"/>
      <c r="M187" s="59"/>
      <c r="N187" s="256" t="str">
        <f t="shared" si="52"/>
        <v/>
      </c>
      <c r="O187" s="59"/>
      <c r="P187" s="59"/>
      <c r="Q187" s="256" t="str">
        <f t="shared" si="53"/>
        <v/>
      </c>
      <c r="R187" s="346" t="str">
        <f t="shared" si="54"/>
        <v/>
      </c>
      <c r="S187" s="37"/>
      <c r="T187" s="60"/>
      <c r="U187" s="61">
        <f t="shared" si="49"/>
        <v>1</v>
      </c>
      <c r="V187" s="61">
        <f t="shared" si="55"/>
        <v>1</v>
      </c>
      <c r="W187" s="16"/>
      <c r="Y187" s="16"/>
      <c r="AC187" s="62"/>
    </row>
    <row r="188" spans="1:32" s="47" customFormat="1" ht="17.45" customHeight="1">
      <c r="A188" s="345">
        <v>7</v>
      </c>
      <c r="B188" s="58">
        <f t="shared" si="56"/>
        <v>45145</v>
      </c>
      <c r="C188" s="644" t="str">
        <f t="shared" si="57"/>
        <v/>
      </c>
      <c r="D188" s="75" t="str">
        <f t="shared" si="48"/>
        <v>Monday</v>
      </c>
      <c r="E188" s="637" t="str">
        <f t="shared" si="58"/>
        <v/>
      </c>
      <c r="F188" s="59"/>
      <c r="G188" s="59"/>
      <c r="H188" s="76" t="str">
        <f t="shared" si="50"/>
        <v/>
      </c>
      <c r="I188" s="59"/>
      <c r="J188" s="59"/>
      <c r="K188" s="76" t="str">
        <f t="shared" si="51"/>
        <v/>
      </c>
      <c r="L188" s="59"/>
      <c r="M188" s="59"/>
      <c r="N188" s="256" t="str">
        <f t="shared" si="52"/>
        <v/>
      </c>
      <c r="O188" s="59"/>
      <c r="P188" s="59"/>
      <c r="Q188" s="256" t="str">
        <f t="shared" si="53"/>
        <v/>
      </c>
      <c r="R188" s="346" t="str">
        <f t="shared" si="54"/>
        <v/>
      </c>
      <c r="S188" s="37"/>
      <c r="T188" s="60"/>
      <c r="U188" s="61">
        <f t="shared" si="49"/>
        <v>2</v>
      </c>
      <c r="V188" s="61">
        <f t="shared" si="55"/>
        <v>2</v>
      </c>
      <c r="W188" s="16"/>
      <c r="Y188" s="16"/>
      <c r="AC188" s="62"/>
    </row>
    <row r="189" spans="1:32" s="47" customFormat="1" ht="17.45" customHeight="1">
      <c r="A189" s="345">
        <v>8</v>
      </c>
      <c r="B189" s="58">
        <f t="shared" si="56"/>
        <v>45146</v>
      </c>
      <c r="C189" s="644" t="str">
        <f t="shared" si="57"/>
        <v/>
      </c>
      <c r="D189" s="75" t="str">
        <f t="shared" si="48"/>
        <v>Tuesday</v>
      </c>
      <c r="E189" s="637" t="str">
        <f t="shared" si="58"/>
        <v/>
      </c>
      <c r="F189" s="59"/>
      <c r="G189" s="59"/>
      <c r="H189" s="76" t="str">
        <f t="shared" si="50"/>
        <v/>
      </c>
      <c r="I189" s="59"/>
      <c r="J189" s="59"/>
      <c r="K189" s="76" t="str">
        <f t="shared" si="51"/>
        <v/>
      </c>
      <c r="L189" s="59"/>
      <c r="M189" s="59"/>
      <c r="N189" s="256" t="str">
        <f t="shared" si="52"/>
        <v/>
      </c>
      <c r="O189" s="59"/>
      <c r="P189" s="59"/>
      <c r="Q189" s="256" t="str">
        <f t="shared" si="53"/>
        <v/>
      </c>
      <c r="R189" s="346" t="str">
        <f t="shared" si="54"/>
        <v/>
      </c>
      <c r="S189" s="37"/>
      <c r="T189" s="60"/>
      <c r="U189" s="61">
        <f t="shared" si="49"/>
        <v>3</v>
      </c>
      <c r="V189" s="61">
        <f t="shared" si="55"/>
        <v>3</v>
      </c>
      <c r="W189" s="16"/>
      <c r="Y189" s="16"/>
      <c r="AC189" s="62"/>
    </row>
    <row r="190" spans="1:32" s="16" customFormat="1" ht="17.45" customHeight="1">
      <c r="A190" s="345">
        <v>9</v>
      </c>
      <c r="B190" s="58">
        <f t="shared" si="56"/>
        <v>45147</v>
      </c>
      <c r="C190" s="644" t="str">
        <f t="shared" si="57"/>
        <v/>
      </c>
      <c r="D190" s="75" t="str">
        <f t="shared" si="48"/>
        <v>Wednesday</v>
      </c>
      <c r="E190" s="637" t="str">
        <f t="shared" si="58"/>
        <v/>
      </c>
      <c r="F190" s="59"/>
      <c r="G190" s="59"/>
      <c r="H190" s="76" t="str">
        <f t="shared" si="50"/>
        <v/>
      </c>
      <c r="I190" s="59"/>
      <c r="J190" s="59"/>
      <c r="K190" s="76" t="str">
        <f t="shared" si="51"/>
        <v/>
      </c>
      <c r="L190" s="59"/>
      <c r="M190" s="59"/>
      <c r="N190" s="256" t="str">
        <f t="shared" si="52"/>
        <v/>
      </c>
      <c r="O190" s="59"/>
      <c r="P190" s="59"/>
      <c r="Q190" s="256" t="str">
        <f t="shared" si="53"/>
        <v/>
      </c>
      <c r="R190" s="346" t="str">
        <f t="shared" si="54"/>
        <v/>
      </c>
      <c r="S190" s="37"/>
      <c r="T190" s="60"/>
      <c r="U190" s="61">
        <f t="shared" si="49"/>
        <v>4</v>
      </c>
      <c r="V190" s="61">
        <f t="shared" si="55"/>
        <v>4</v>
      </c>
      <c r="AC190" s="62"/>
    </row>
    <row r="191" spans="1:32" s="16" customFormat="1" ht="17.45" customHeight="1">
      <c r="A191" s="345">
        <v>10</v>
      </c>
      <c r="B191" s="58">
        <f t="shared" si="56"/>
        <v>45148</v>
      </c>
      <c r="C191" s="644" t="str">
        <f t="shared" si="57"/>
        <v/>
      </c>
      <c r="D191" s="75" t="str">
        <f t="shared" si="48"/>
        <v>Thursday</v>
      </c>
      <c r="E191" s="637" t="str">
        <f t="shared" si="58"/>
        <v/>
      </c>
      <c r="F191" s="59"/>
      <c r="G191" s="59"/>
      <c r="H191" s="76" t="str">
        <f t="shared" si="50"/>
        <v/>
      </c>
      <c r="I191" s="59"/>
      <c r="J191" s="59"/>
      <c r="K191" s="76" t="str">
        <f t="shared" si="51"/>
        <v/>
      </c>
      <c r="L191" s="59"/>
      <c r="M191" s="59"/>
      <c r="N191" s="256" t="str">
        <f t="shared" si="52"/>
        <v/>
      </c>
      <c r="O191" s="59"/>
      <c r="P191" s="59"/>
      <c r="Q191" s="256" t="str">
        <f t="shared" si="53"/>
        <v/>
      </c>
      <c r="R191" s="346" t="str">
        <f t="shared" si="54"/>
        <v/>
      </c>
      <c r="S191" s="37"/>
      <c r="T191" s="60"/>
      <c r="U191" s="61">
        <f t="shared" si="49"/>
        <v>5</v>
      </c>
      <c r="V191" s="61">
        <f t="shared" si="55"/>
        <v>5</v>
      </c>
      <c r="AC191" s="62"/>
    </row>
    <row r="192" spans="1:32" s="16" customFormat="1" ht="17.45" customHeight="1">
      <c r="A192" s="345">
        <v>11</v>
      </c>
      <c r="B192" s="58">
        <f t="shared" si="56"/>
        <v>45149</v>
      </c>
      <c r="C192" s="644" t="str">
        <f t="shared" si="57"/>
        <v/>
      </c>
      <c r="D192" s="75" t="str">
        <f t="shared" ref="D192:D209" si="59">IF(U192=1,"Sunday",IF(U192=2,"Monday",IF(U192=3,"Tuesday",IF(U192=4,"Wednesday",IF(U192=5,"Thursday",IF(U192=6,"Friday",IF(U192=7,"Saturday"," ")))))))</f>
        <v>Friday</v>
      </c>
      <c r="E192" s="637" t="str">
        <f t="shared" si="58"/>
        <v/>
      </c>
      <c r="F192" s="59"/>
      <c r="G192" s="59"/>
      <c r="H192" s="76" t="str">
        <f t="shared" si="50"/>
        <v/>
      </c>
      <c r="I192" s="59"/>
      <c r="J192" s="59"/>
      <c r="K192" s="76" t="str">
        <f t="shared" si="51"/>
        <v/>
      </c>
      <c r="L192" s="59"/>
      <c r="M192" s="59"/>
      <c r="N192" s="256" t="str">
        <f t="shared" si="52"/>
        <v/>
      </c>
      <c r="O192" s="59"/>
      <c r="P192" s="59"/>
      <c r="Q192" s="256" t="str">
        <f t="shared" si="53"/>
        <v/>
      </c>
      <c r="R192" s="346" t="str">
        <f t="shared" si="54"/>
        <v/>
      </c>
      <c r="S192" s="37"/>
      <c r="T192" s="60"/>
      <c r="U192" s="61">
        <f t="shared" si="49"/>
        <v>6</v>
      </c>
      <c r="V192" s="61">
        <f t="shared" si="55"/>
        <v>6</v>
      </c>
      <c r="AC192" s="62"/>
    </row>
    <row r="193" spans="1:29" s="16" customFormat="1" ht="17.45" customHeight="1">
      <c r="A193" s="345">
        <v>12</v>
      </c>
      <c r="B193" s="58">
        <f t="shared" si="56"/>
        <v>45150</v>
      </c>
      <c r="C193" s="644" t="str">
        <f t="shared" si="57"/>
        <v/>
      </c>
      <c r="D193" s="75" t="str">
        <f t="shared" si="59"/>
        <v>Saturday</v>
      </c>
      <c r="E193" s="637" t="str">
        <f t="shared" si="58"/>
        <v/>
      </c>
      <c r="F193" s="59"/>
      <c r="G193" s="59"/>
      <c r="H193" s="76" t="str">
        <f t="shared" si="50"/>
        <v/>
      </c>
      <c r="I193" s="59"/>
      <c r="J193" s="59"/>
      <c r="K193" s="76" t="str">
        <f t="shared" si="51"/>
        <v/>
      </c>
      <c r="L193" s="59"/>
      <c r="M193" s="59"/>
      <c r="N193" s="256" t="str">
        <f t="shared" si="52"/>
        <v/>
      </c>
      <c r="O193" s="59"/>
      <c r="P193" s="59"/>
      <c r="Q193" s="256" t="str">
        <f t="shared" si="53"/>
        <v/>
      </c>
      <c r="R193" s="346" t="str">
        <f t="shared" si="54"/>
        <v/>
      </c>
      <c r="S193" s="37"/>
      <c r="T193" s="60"/>
      <c r="U193" s="61">
        <f t="shared" si="49"/>
        <v>7</v>
      </c>
      <c r="V193" s="61">
        <f t="shared" si="55"/>
        <v>7</v>
      </c>
      <c r="AC193" s="62"/>
    </row>
    <row r="194" spans="1:29" s="16" customFormat="1" ht="17.45" customHeight="1">
      <c r="A194" s="345">
        <v>13</v>
      </c>
      <c r="B194" s="58">
        <f t="shared" si="56"/>
        <v>45151</v>
      </c>
      <c r="C194" s="644" t="str">
        <f t="shared" si="57"/>
        <v/>
      </c>
      <c r="D194" s="75" t="str">
        <f t="shared" si="59"/>
        <v>Sunday</v>
      </c>
      <c r="E194" s="637" t="str">
        <f t="shared" si="58"/>
        <v/>
      </c>
      <c r="F194" s="59"/>
      <c r="G194" s="59"/>
      <c r="H194" s="76" t="str">
        <f t="shared" si="50"/>
        <v/>
      </c>
      <c r="I194" s="59"/>
      <c r="J194" s="59"/>
      <c r="K194" s="76" t="str">
        <f t="shared" si="51"/>
        <v/>
      </c>
      <c r="L194" s="59"/>
      <c r="M194" s="59"/>
      <c r="N194" s="256" t="str">
        <f t="shared" si="52"/>
        <v/>
      </c>
      <c r="O194" s="59"/>
      <c r="P194" s="59"/>
      <c r="Q194" s="256" t="str">
        <f t="shared" si="53"/>
        <v/>
      </c>
      <c r="R194" s="346" t="str">
        <f t="shared" si="54"/>
        <v/>
      </c>
      <c r="S194" s="37"/>
      <c r="T194" s="60"/>
      <c r="U194" s="61">
        <f t="shared" si="49"/>
        <v>1</v>
      </c>
      <c r="V194" s="61">
        <f t="shared" si="55"/>
        <v>1</v>
      </c>
      <c r="AC194" s="62"/>
    </row>
    <row r="195" spans="1:29" s="16" customFormat="1" ht="17.45" customHeight="1">
      <c r="A195" s="345">
        <v>14</v>
      </c>
      <c r="B195" s="58">
        <f t="shared" si="56"/>
        <v>45152</v>
      </c>
      <c r="C195" s="644" t="str">
        <f t="shared" si="57"/>
        <v/>
      </c>
      <c r="D195" s="75" t="str">
        <f t="shared" si="59"/>
        <v>Monday</v>
      </c>
      <c r="E195" s="637" t="str">
        <f t="shared" si="58"/>
        <v/>
      </c>
      <c r="F195" s="59"/>
      <c r="G195" s="59"/>
      <c r="H195" s="76" t="str">
        <f t="shared" si="50"/>
        <v/>
      </c>
      <c r="I195" s="59"/>
      <c r="J195" s="59"/>
      <c r="K195" s="76" t="str">
        <f t="shared" si="51"/>
        <v/>
      </c>
      <c r="L195" s="59"/>
      <c r="M195" s="59"/>
      <c r="N195" s="256" t="str">
        <f t="shared" si="52"/>
        <v/>
      </c>
      <c r="O195" s="59"/>
      <c r="P195" s="59"/>
      <c r="Q195" s="256" t="str">
        <f t="shared" si="53"/>
        <v/>
      </c>
      <c r="R195" s="346" t="str">
        <f t="shared" si="54"/>
        <v/>
      </c>
      <c r="S195" s="37"/>
      <c r="T195" s="60"/>
      <c r="U195" s="61">
        <f t="shared" si="49"/>
        <v>2</v>
      </c>
      <c r="V195" s="61">
        <f t="shared" si="55"/>
        <v>2</v>
      </c>
      <c r="AC195" s="62"/>
    </row>
    <row r="196" spans="1:29" s="16" customFormat="1" ht="17.45" customHeight="1">
      <c r="A196" s="345">
        <v>15</v>
      </c>
      <c r="B196" s="58">
        <f t="shared" si="56"/>
        <v>45153</v>
      </c>
      <c r="C196" s="644" t="str">
        <f t="shared" si="57"/>
        <v/>
      </c>
      <c r="D196" s="75" t="str">
        <f t="shared" si="59"/>
        <v>Tuesday</v>
      </c>
      <c r="E196" s="637" t="str">
        <f t="shared" si="58"/>
        <v/>
      </c>
      <c r="F196" s="59"/>
      <c r="G196" s="59"/>
      <c r="H196" s="76" t="str">
        <f t="shared" si="50"/>
        <v/>
      </c>
      <c r="I196" s="59"/>
      <c r="J196" s="59"/>
      <c r="K196" s="76" t="str">
        <f t="shared" si="51"/>
        <v/>
      </c>
      <c r="L196" s="59"/>
      <c r="M196" s="59"/>
      <c r="N196" s="256" t="str">
        <f t="shared" si="52"/>
        <v/>
      </c>
      <c r="O196" s="59"/>
      <c r="P196" s="59"/>
      <c r="Q196" s="256" t="str">
        <f t="shared" si="53"/>
        <v/>
      </c>
      <c r="R196" s="346" t="str">
        <f t="shared" si="54"/>
        <v/>
      </c>
      <c r="S196" s="37"/>
      <c r="T196" s="60"/>
      <c r="U196" s="61">
        <f t="shared" si="49"/>
        <v>3</v>
      </c>
      <c r="V196" s="61">
        <f t="shared" si="55"/>
        <v>3</v>
      </c>
      <c r="AC196" s="62"/>
    </row>
    <row r="197" spans="1:29" s="16" customFormat="1" ht="17.45" customHeight="1">
      <c r="A197" s="345">
        <v>16</v>
      </c>
      <c r="B197" s="58">
        <f t="shared" si="56"/>
        <v>45154</v>
      </c>
      <c r="C197" s="644" t="str">
        <f t="shared" si="57"/>
        <v/>
      </c>
      <c r="D197" s="75" t="str">
        <f t="shared" si="59"/>
        <v>Wednesday</v>
      </c>
      <c r="E197" s="637" t="str">
        <f t="shared" si="58"/>
        <v/>
      </c>
      <c r="F197" s="59"/>
      <c r="G197" s="59"/>
      <c r="H197" s="76" t="str">
        <f t="shared" si="50"/>
        <v/>
      </c>
      <c r="I197" s="59"/>
      <c r="J197" s="59"/>
      <c r="K197" s="76" t="str">
        <f t="shared" si="51"/>
        <v/>
      </c>
      <c r="L197" s="59"/>
      <c r="M197" s="59"/>
      <c r="N197" s="256" t="str">
        <f t="shared" si="52"/>
        <v/>
      </c>
      <c r="O197" s="59"/>
      <c r="P197" s="59"/>
      <c r="Q197" s="256" t="str">
        <f t="shared" si="53"/>
        <v/>
      </c>
      <c r="R197" s="346" t="str">
        <f t="shared" si="54"/>
        <v/>
      </c>
      <c r="S197" s="37"/>
      <c r="T197" s="60"/>
      <c r="U197" s="61">
        <f t="shared" si="49"/>
        <v>4</v>
      </c>
      <c r="V197" s="61">
        <f t="shared" si="55"/>
        <v>4</v>
      </c>
    </row>
    <row r="198" spans="1:29" s="16" customFormat="1" ht="17.45" customHeight="1">
      <c r="A198" s="345">
        <v>17</v>
      </c>
      <c r="B198" s="58">
        <f t="shared" si="56"/>
        <v>45155</v>
      </c>
      <c r="C198" s="644" t="str">
        <f t="shared" si="57"/>
        <v/>
      </c>
      <c r="D198" s="75" t="str">
        <f t="shared" si="59"/>
        <v>Thursday</v>
      </c>
      <c r="E198" s="637" t="str">
        <f t="shared" si="58"/>
        <v/>
      </c>
      <c r="F198" s="59"/>
      <c r="G198" s="59"/>
      <c r="H198" s="76" t="str">
        <f t="shared" si="50"/>
        <v/>
      </c>
      <c r="I198" s="59"/>
      <c r="J198" s="59"/>
      <c r="K198" s="76" t="str">
        <f t="shared" si="51"/>
        <v/>
      </c>
      <c r="L198" s="59"/>
      <c r="M198" s="59"/>
      <c r="N198" s="256" t="str">
        <f t="shared" si="52"/>
        <v/>
      </c>
      <c r="O198" s="59"/>
      <c r="P198" s="59"/>
      <c r="Q198" s="256" t="str">
        <f t="shared" si="53"/>
        <v/>
      </c>
      <c r="R198" s="346" t="str">
        <f t="shared" si="54"/>
        <v/>
      </c>
      <c r="S198" s="37"/>
      <c r="T198" s="60"/>
      <c r="U198" s="61">
        <f t="shared" si="49"/>
        <v>5</v>
      </c>
      <c r="V198" s="61">
        <f t="shared" si="55"/>
        <v>5</v>
      </c>
    </row>
    <row r="199" spans="1:29" s="16" customFormat="1" ht="17.45" customHeight="1">
      <c r="A199" s="345">
        <v>18</v>
      </c>
      <c r="B199" s="58">
        <f t="shared" si="56"/>
        <v>45156</v>
      </c>
      <c r="C199" s="644" t="str">
        <f t="shared" si="57"/>
        <v/>
      </c>
      <c r="D199" s="75" t="str">
        <f t="shared" si="59"/>
        <v>Friday</v>
      </c>
      <c r="E199" s="637" t="str">
        <f t="shared" si="58"/>
        <v/>
      </c>
      <c r="F199" s="59"/>
      <c r="G199" s="59"/>
      <c r="H199" s="76" t="str">
        <f t="shared" si="50"/>
        <v/>
      </c>
      <c r="I199" s="59"/>
      <c r="J199" s="59"/>
      <c r="K199" s="76" t="str">
        <f t="shared" si="51"/>
        <v/>
      </c>
      <c r="L199" s="59"/>
      <c r="M199" s="59"/>
      <c r="N199" s="256" t="str">
        <f t="shared" si="52"/>
        <v/>
      </c>
      <c r="O199" s="59"/>
      <c r="P199" s="59"/>
      <c r="Q199" s="256" t="str">
        <f t="shared" si="53"/>
        <v/>
      </c>
      <c r="R199" s="346" t="str">
        <f t="shared" si="54"/>
        <v/>
      </c>
      <c r="S199" s="37"/>
      <c r="T199" s="60"/>
      <c r="U199" s="61">
        <f t="shared" si="49"/>
        <v>6</v>
      </c>
      <c r="V199" s="61">
        <f t="shared" si="55"/>
        <v>6</v>
      </c>
    </row>
    <row r="200" spans="1:29" s="16" customFormat="1" ht="17.45" customHeight="1">
      <c r="A200" s="345">
        <v>19</v>
      </c>
      <c r="B200" s="58">
        <f t="shared" si="56"/>
        <v>45157</v>
      </c>
      <c r="C200" s="644" t="str">
        <f t="shared" si="57"/>
        <v/>
      </c>
      <c r="D200" s="75" t="str">
        <f t="shared" si="59"/>
        <v>Saturday</v>
      </c>
      <c r="E200" s="637" t="str">
        <f t="shared" si="58"/>
        <v/>
      </c>
      <c r="F200" s="59"/>
      <c r="G200" s="59"/>
      <c r="H200" s="76" t="str">
        <f t="shared" si="50"/>
        <v/>
      </c>
      <c r="I200" s="59"/>
      <c r="J200" s="59"/>
      <c r="K200" s="76" t="str">
        <f t="shared" si="51"/>
        <v/>
      </c>
      <c r="L200" s="59"/>
      <c r="M200" s="59"/>
      <c r="N200" s="256" t="str">
        <f t="shared" si="52"/>
        <v/>
      </c>
      <c r="O200" s="59"/>
      <c r="P200" s="59"/>
      <c r="Q200" s="256" t="str">
        <f t="shared" si="53"/>
        <v/>
      </c>
      <c r="R200" s="346" t="str">
        <f t="shared" si="54"/>
        <v/>
      </c>
      <c r="S200" s="37"/>
      <c r="T200" s="60"/>
      <c r="U200" s="61">
        <f t="shared" si="49"/>
        <v>7</v>
      </c>
      <c r="V200" s="61">
        <f t="shared" si="55"/>
        <v>7</v>
      </c>
    </row>
    <row r="201" spans="1:29" s="16" customFormat="1" ht="17.45" customHeight="1">
      <c r="A201" s="345">
        <v>20</v>
      </c>
      <c r="B201" s="58">
        <f t="shared" si="56"/>
        <v>45158</v>
      </c>
      <c r="C201" s="644" t="str">
        <f t="shared" si="57"/>
        <v/>
      </c>
      <c r="D201" s="75" t="str">
        <f t="shared" si="59"/>
        <v>Sunday</v>
      </c>
      <c r="E201" s="637" t="str">
        <f t="shared" si="58"/>
        <v/>
      </c>
      <c r="F201" s="59"/>
      <c r="G201" s="59"/>
      <c r="H201" s="76" t="str">
        <f t="shared" si="50"/>
        <v/>
      </c>
      <c r="I201" s="59"/>
      <c r="J201" s="59"/>
      <c r="K201" s="76" t="str">
        <f t="shared" si="51"/>
        <v/>
      </c>
      <c r="L201" s="59"/>
      <c r="M201" s="59"/>
      <c r="N201" s="256" t="str">
        <f t="shared" si="52"/>
        <v/>
      </c>
      <c r="O201" s="59"/>
      <c r="P201" s="59"/>
      <c r="Q201" s="256" t="str">
        <f t="shared" si="53"/>
        <v/>
      </c>
      <c r="R201" s="346" t="str">
        <f t="shared" si="54"/>
        <v/>
      </c>
      <c r="S201" s="37"/>
      <c r="T201" s="60"/>
      <c r="U201" s="61">
        <f t="shared" si="49"/>
        <v>1</v>
      </c>
      <c r="V201" s="61">
        <f t="shared" si="55"/>
        <v>1</v>
      </c>
    </row>
    <row r="202" spans="1:29" s="16" customFormat="1" ht="17.45" customHeight="1">
      <c r="A202" s="345">
        <v>21</v>
      </c>
      <c r="B202" s="58">
        <f t="shared" si="56"/>
        <v>45159</v>
      </c>
      <c r="C202" s="644" t="str">
        <f t="shared" si="57"/>
        <v/>
      </c>
      <c r="D202" s="75" t="str">
        <f t="shared" si="59"/>
        <v>Monday</v>
      </c>
      <c r="E202" s="637" t="str">
        <f t="shared" si="58"/>
        <v/>
      </c>
      <c r="F202" s="59"/>
      <c r="G202" s="59"/>
      <c r="H202" s="76" t="str">
        <f t="shared" si="50"/>
        <v/>
      </c>
      <c r="I202" s="59"/>
      <c r="J202" s="59"/>
      <c r="K202" s="76" t="str">
        <f t="shared" si="51"/>
        <v/>
      </c>
      <c r="L202" s="59"/>
      <c r="M202" s="59"/>
      <c r="N202" s="256" t="str">
        <f t="shared" si="52"/>
        <v/>
      </c>
      <c r="O202" s="59"/>
      <c r="P202" s="59"/>
      <c r="Q202" s="256" t="str">
        <f t="shared" si="53"/>
        <v/>
      </c>
      <c r="R202" s="346" t="str">
        <f t="shared" si="54"/>
        <v/>
      </c>
      <c r="S202" s="37"/>
      <c r="T202" s="60"/>
      <c r="U202" s="61">
        <f t="shared" si="49"/>
        <v>2</v>
      </c>
      <c r="V202" s="61">
        <f t="shared" si="55"/>
        <v>2</v>
      </c>
    </row>
    <row r="203" spans="1:29" s="16" customFormat="1" ht="17.45" customHeight="1">
      <c r="A203" s="345">
        <v>22</v>
      </c>
      <c r="B203" s="58">
        <f t="shared" si="56"/>
        <v>45160</v>
      </c>
      <c r="C203" s="644" t="str">
        <f t="shared" si="57"/>
        <v/>
      </c>
      <c r="D203" s="75" t="str">
        <f t="shared" si="59"/>
        <v>Tuesday</v>
      </c>
      <c r="E203" s="637" t="str">
        <f t="shared" si="58"/>
        <v/>
      </c>
      <c r="F203" s="59"/>
      <c r="G203" s="59"/>
      <c r="H203" s="76" t="str">
        <f t="shared" si="50"/>
        <v/>
      </c>
      <c r="I203" s="59"/>
      <c r="J203" s="59"/>
      <c r="K203" s="76" t="str">
        <f t="shared" si="51"/>
        <v/>
      </c>
      <c r="L203" s="59"/>
      <c r="M203" s="59"/>
      <c r="N203" s="256" t="str">
        <f t="shared" si="52"/>
        <v/>
      </c>
      <c r="O203" s="59"/>
      <c r="P203" s="59"/>
      <c r="Q203" s="256" t="str">
        <f t="shared" si="53"/>
        <v/>
      </c>
      <c r="R203" s="346" t="str">
        <f t="shared" si="54"/>
        <v/>
      </c>
      <c r="S203" s="37"/>
      <c r="T203" s="60"/>
      <c r="U203" s="61">
        <f t="shared" si="49"/>
        <v>3</v>
      </c>
      <c r="V203" s="61">
        <f t="shared" si="55"/>
        <v>3</v>
      </c>
    </row>
    <row r="204" spans="1:29" s="16" customFormat="1" ht="17.45" customHeight="1">
      <c r="A204" s="345">
        <v>23</v>
      </c>
      <c r="B204" s="58">
        <f t="shared" si="56"/>
        <v>45161</v>
      </c>
      <c r="C204" s="644" t="str">
        <f t="shared" si="57"/>
        <v/>
      </c>
      <c r="D204" s="75" t="str">
        <f t="shared" si="59"/>
        <v>Wednesday</v>
      </c>
      <c r="E204" s="637" t="str">
        <f t="shared" si="58"/>
        <v/>
      </c>
      <c r="F204" s="59"/>
      <c r="G204" s="59"/>
      <c r="H204" s="76" t="str">
        <f t="shared" si="50"/>
        <v/>
      </c>
      <c r="I204" s="59"/>
      <c r="J204" s="59"/>
      <c r="K204" s="76" t="str">
        <f t="shared" si="51"/>
        <v/>
      </c>
      <c r="L204" s="59"/>
      <c r="M204" s="59"/>
      <c r="N204" s="256" t="str">
        <f t="shared" si="52"/>
        <v/>
      </c>
      <c r="O204" s="59"/>
      <c r="P204" s="59"/>
      <c r="Q204" s="256" t="str">
        <f t="shared" si="53"/>
        <v/>
      </c>
      <c r="R204" s="346" t="str">
        <f t="shared" si="54"/>
        <v/>
      </c>
      <c r="S204" s="37"/>
      <c r="T204" s="60"/>
      <c r="U204" s="61">
        <f t="shared" si="49"/>
        <v>4</v>
      </c>
      <c r="V204" s="61">
        <f t="shared" si="55"/>
        <v>4</v>
      </c>
    </row>
    <row r="205" spans="1:29" s="16" customFormat="1" ht="17.45" customHeight="1">
      <c r="A205" s="345">
        <v>24</v>
      </c>
      <c r="B205" s="58">
        <f t="shared" si="56"/>
        <v>45162</v>
      </c>
      <c r="C205" s="644" t="str">
        <f t="shared" si="57"/>
        <v/>
      </c>
      <c r="D205" s="75" t="str">
        <f t="shared" si="59"/>
        <v>Thursday</v>
      </c>
      <c r="E205" s="637" t="str">
        <f t="shared" si="58"/>
        <v/>
      </c>
      <c r="F205" s="59"/>
      <c r="G205" s="59"/>
      <c r="H205" s="76" t="str">
        <f t="shared" si="50"/>
        <v/>
      </c>
      <c r="I205" s="59"/>
      <c r="J205" s="59"/>
      <c r="K205" s="76" t="str">
        <f t="shared" si="51"/>
        <v/>
      </c>
      <c r="L205" s="59"/>
      <c r="M205" s="59"/>
      <c r="N205" s="256" t="str">
        <f t="shared" si="52"/>
        <v/>
      </c>
      <c r="O205" s="59"/>
      <c r="P205" s="59"/>
      <c r="Q205" s="256" t="str">
        <f t="shared" si="53"/>
        <v/>
      </c>
      <c r="R205" s="346" t="str">
        <f t="shared" si="54"/>
        <v/>
      </c>
      <c r="S205" s="37"/>
      <c r="T205" s="60"/>
      <c r="U205" s="61">
        <f t="shared" si="49"/>
        <v>5</v>
      </c>
      <c r="V205" s="61">
        <f t="shared" si="55"/>
        <v>5</v>
      </c>
    </row>
    <row r="206" spans="1:29" s="16" customFormat="1" ht="17.45" customHeight="1">
      <c r="A206" s="345">
        <v>25</v>
      </c>
      <c r="B206" s="58">
        <f t="shared" si="56"/>
        <v>45163</v>
      </c>
      <c r="C206" s="644" t="str">
        <f t="shared" si="57"/>
        <v/>
      </c>
      <c r="D206" s="75" t="str">
        <f t="shared" si="59"/>
        <v>Friday</v>
      </c>
      <c r="E206" s="637" t="str">
        <f t="shared" si="58"/>
        <v/>
      </c>
      <c r="F206" s="59"/>
      <c r="G206" s="59"/>
      <c r="H206" s="76" t="str">
        <f t="shared" si="50"/>
        <v/>
      </c>
      <c r="I206" s="59"/>
      <c r="J206" s="59"/>
      <c r="K206" s="76" t="str">
        <f t="shared" si="51"/>
        <v/>
      </c>
      <c r="L206" s="59"/>
      <c r="M206" s="59"/>
      <c r="N206" s="256" t="str">
        <f t="shared" si="52"/>
        <v/>
      </c>
      <c r="O206" s="59"/>
      <c r="P206" s="59"/>
      <c r="Q206" s="256" t="str">
        <f t="shared" si="53"/>
        <v/>
      </c>
      <c r="R206" s="346" t="str">
        <f t="shared" si="54"/>
        <v/>
      </c>
      <c r="S206" s="37"/>
      <c r="T206" s="60"/>
      <c r="U206" s="61">
        <f t="shared" si="49"/>
        <v>6</v>
      </c>
      <c r="V206" s="61">
        <f t="shared" si="55"/>
        <v>6</v>
      </c>
    </row>
    <row r="207" spans="1:29" s="16" customFormat="1" ht="17.45" customHeight="1">
      <c r="A207" s="345">
        <v>26</v>
      </c>
      <c r="B207" s="58">
        <f t="shared" si="56"/>
        <v>45164</v>
      </c>
      <c r="C207" s="644" t="str">
        <f t="shared" si="57"/>
        <v/>
      </c>
      <c r="D207" s="75" t="str">
        <f t="shared" si="59"/>
        <v>Saturday</v>
      </c>
      <c r="E207" s="637" t="str">
        <f t="shared" si="58"/>
        <v/>
      </c>
      <c r="F207" s="59"/>
      <c r="G207" s="59"/>
      <c r="H207" s="76" t="str">
        <f t="shared" si="50"/>
        <v/>
      </c>
      <c r="I207" s="59"/>
      <c r="J207" s="59"/>
      <c r="K207" s="76" t="str">
        <f t="shared" si="51"/>
        <v/>
      </c>
      <c r="L207" s="59"/>
      <c r="M207" s="59"/>
      <c r="N207" s="256" t="str">
        <f t="shared" si="52"/>
        <v/>
      </c>
      <c r="O207" s="59"/>
      <c r="P207" s="59"/>
      <c r="Q207" s="256" t="str">
        <f t="shared" si="53"/>
        <v/>
      </c>
      <c r="R207" s="346" t="str">
        <f t="shared" si="54"/>
        <v/>
      </c>
      <c r="S207" s="37"/>
      <c r="T207" s="60"/>
      <c r="U207" s="61">
        <f t="shared" si="49"/>
        <v>7</v>
      </c>
      <c r="V207" s="61">
        <f t="shared" si="55"/>
        <v>7</v>
      </c>
    </row>
    <row r="208" spans="1:29" s="16" customFormat="1" ht="17.45" customHeight="1">
      <c r="A208" s="345">
        <v>27</v>
      </c>
      <c r="B208" s="58">
        <f t="shared" si="56"/>
        <v>45165</v>
      </c>
      <c r="C208" s="644" t="str">
        <f t="shared" si="57"/>
        <v/>
      </c>
      <c r="D208" s="75" t="str">
        <f t="shared" si="59"/>
        <v>Sunday</v>
      </c>
      <c r="E208" s="637" t="str">
        <f t="shared" si="58"/>
        <v/>
      </c>
      <c r="F208" s="59"/>
      <c r="G208" s="59"/>
      <c r="H208" s="76" t="str">
        <f t="shared" si="50"/>
        <v/>
      </c>
      <c r="I208" s="59"/>
      <c r="J208" s="59"/>
      <c r="K208" s="76" t="str">
        <f t="shared" si="51"/>
        <v/>
      </c>
      <c r="L208" s="59"/>
      <c r="M208" s="59"/>
      <c r="N208" s="256" t="str">
        <f t="shared" si="52"/>
        <v/>
      </c>
      <c r="O208" s="59"/>
      <c r="P208" s="59"/>
      <c r="Q208" s="256" t="str">
        <f t="shared" si="53"/>
        <v/>
      </c>
      <c r="R208" s="346" t="str">
        <f t="shared" si="54"/>
        <v/>
      </c>
      <c r="S208" s="37"/>
      <c r="T208" s="60"/>
      <c r="U208" s="61">
        <f t="shared" si="49"/>
        <v>1</v>
      </c>
      <c r="V208" s="61">
        <f t="shared" si="55"/>
        <v>1</v>
      </c>
    </row>
    <row r="209" spans="1:32" s="16" customFormat="1" ht="17.45" customHeight="1">
      <c r="A209" s="345">
        <v>28</v>
      </c>
      <c r="B209" s="58">
        <f t="shared" si="56"/>
        <v>45166</v>
      </c>
      <c r="C209" s="644" t="str">
        <f t="shared" si="57"/>
        <v/>
      </c>
      <c r="D209" s="75" t="str">
        <f t="shared" si="59"/>
        <v>Monday</v>
      </c>
      <c r="E209" s="637" t="str">
        <f t="shared" si="58"/>
        <v/>
      </c>
      <c r="F209" s="59"/>
      <c r="G209" s="59"/>
      <c r="H209" s="76" t="str">
        <f t="shared" si="50"/>
        <v/>
      </c>
      <c r="I209" s="59"/>
      <c r="J209" s="59"/>
      <c r="K209" s="76" t="str">
        <f t="shared" si="51"/>
        <v/>
      </c>
      <c r="L209" s="59"/>
      <c r="M209" s="59"/>
      <c r="N209" s="256" t="str">
        <f t="shared" si="52"/>
        <v/>
      </c>
      <c r="O209" s="59"/>
      <c r="P209" s="59"/>
      <c r="Q209" s="256" t="str">
        <f t="shared" si="53"/>
        <v/>
      </c>
      <c r="R209" s="346" t="str">
        <f t="shared" si="54"/>
        <v/>
      </c>
      <c r="S209" s="37"/>
      <c r="T209" s="60"/>
      <c r="U209" s="61">
        <f t="shared" si="49"/>
        <v>2</v>
      </c>
      <c r="V209" s="61">
        <f t="shared" si="55"/>
        <v>2</v>
      </c>
    </row>
    <row r="210" spans="1:32" s="16" customFormat="1" ht="17.45" customHeight="1">
      <c r="A210" s="345">
        <v>29</v>
      </c>
      <c r="B210" s="58">
        <f t="shared" si="56"/>
        <v>45167</v>
      </c>
      <c r="C210" s="644" t="str">
        <f t="shared" si="57"/>
        <v/>
      </c>
      <c r="D210" s="75" t="str">
        <f>IF(U210=1,"Sunday",IF(U210=2,"Monday",IF(U210=3,"Tuesday",IF(U210=4,"Wednesday",IF(U210=5,"Thursday",IF(U210=6,"Friday",IF(U210=7,"Saturday"," ")))))))</f>
        <v>Tuesday</v>
      </c>
      <c r="E210" s="637" t="str">
        <f t="shared" si="58"/>
        <v/>
      </c>
      <c r="F210" s="59"/>
      <c r="G210" s="59"/>
      <c r="H210" s="76" t="str">
        <f t="shared" si="50"/>
        <v/>
      </c>
      <c r="I210" s="59"/>
      <c r="J210" s="59"/>
      <c r="K210" s="76" t="str">
        <f t="shared" si="51"/>
        <v/>
      </c>
      <c r="L210" s="59"/>
      <c r="M210" s="59"/>
      <c r="N210" s="256" t="str">
        <f t="shared" si="52"/>
        <v/>
      </c>
      <c r="O210" s="59"/>
      <c r="P210" s="59"/>
      <c r="Q210" s="256" t="str">
        <f t="shared" si="53"/>
        <v/>
      </c>
      <c r="R210" s="346" t="str">
        <f t="shared" si="54"/>
        <v/>
      </c>
      <c r="S210" s="37"/>
      <c r="T210" s="60"/>
      <c r="U210" s="61">
        <f t="shared" si="49"/>
        <v>3</v>
      </c>
      <c r="V210" s="61">
        <f t="shared" si="55"/>
        <v>3</v>
      </c>
    </row>
    <row r="211" spans="1:32" s="16" customFormat="1" ht="17.45" customHeight="1">
      <c r="A211" s="345">
        <v>30</v>
      </c>
      <c r="B211" s="58">
        <f t="shared" si="56"/>
        <v>45168</v>
      </c>
      <c r="C211" s="644" t="str">
        <f t="shared" si="57"/>
        <v/>
      </c>
      <c r="D211" s="75" t="str">
        <f>IF(U211=1,"Sunday",IF(U211=2,"Monday",IF(U211=3,"Tuesday",IF(U211=4,"Wednesday",IF(U211=5,"Thursday",IF(U211=6,"Friday",IF(U211=7,"Saturday"," ")))))))</f>
        <v>Wednesday</v>
      </c>
      <c r="E211" s="637" t="str">
        <f t="shared" si="58"/>
        <v/>
      </c>
      <c r="F211" s="59"/>
      <c r="G211" s="59"/>
      <c r="H211" s="76" t="str">
        <f t="shared" si="50"/>
        <v/>
      </c>
      <c r="I211" s="59"/>
      <c r="J211" s="59"/>
      <c r="K211" s="76" t="str">
        <f t="shared" si="51"/>
        <v/>
      </c>
      <c r="L211" s="59"/>
      <c r="M211" s="59"/>
      <c r="N211" s="256" t="str">
        <f t="shared" si="52"/>
        <v/>
      </c>
      <c r="O211" s="59"/>
      <c r="P211" s="59"/>
      <c r="Q211" s="256" t="str">
        <f t="shared" si="53"/>
        <v/>
      </c>
      <c r="R211" s="346" t="str">
        <f t="shared" si="54"/>
        <v/>
      </c>
      <c r="S211" s="37"/>
      <c r="T211" s="60"/>
      <c r="U211" s="61">
        <f t="shared" si="49"/>
        <v>4</v>
      </c>
      <c r="V211" s="61">
        <f t="shared" si="55"/>
        <v>4</v>
      </c>
    </row>
    <row r="212" spans="1:32" s="16" customFormat="1" ht="17.45" customHeight="1">
      <c r="A212" s="345">
        <v>31</v>
      </c>
      <c r="B212" s="58">
        <f t="shared" si="56"/>
        <v>45169</v>
      </c>
      <c r="C212" s="644" t="str">
        <f t="shared" si="57"/>
        <v/>
      </c>
      <c r="D212" s="75" t="str">
        <f>IF(U212=1,"Sunday",IF(U212=2,"Monday",IF(U212=3,"Tuesday",IF(U212=4,"Wednesday",IF(U212=5,"Thursday",IF(U212=6,"Friday",IF(U212=7,"Saturday"," ")))))))</f>
        <v>Thursday</v>
      </c>
      <c r="E212" s="637" t="str">
        <f t="shared" si="58"/>
        <v/>
      </c>
      <c r="F212" s="59"/>
      <c r="G212" s="59"/>
      <c r="H212" s="76" t="str">
        <f t="shared" si="50"/>
        <v/>
      </c>
      <c r="I212" s="59"/>
      <c r="J212" s="59"/>
      <c r="K212" s="76" t="str">
        <f t="shared" si="51"/>
        <v/>
      </c>
      <c r="L212" s="59"/>
      <c r="M212" s="59"/>
      <c r="N212" s="256" t="str">
        <f t="shared" si="52"/>
        <v/>
      </c>
      <c r="O212" s="59"/>
      <c r="P212" s="59"/>
      <c r="Q212" s="256" t="str">
        <f t="shared" si="53"/>
        <v/>
      </c>
      <c r="R212" s="346" t="str">
        <f t="shared" si="54"/>
        <v/>
      </c>
      <c r="S212" s="37"/>
      <c r="T212" s="60"/>
      <c r="U212" s="61">
        <f t="shared" si="49"/>
        <v>5</v>
      </c>
      <c r="V212" s="61">
        <f t="shared" si="55"/>
        <v>5</v>
      </c>
    </row>
    <row r="213" spans="1:32" s="66" customFormat="1" ht="42.75" customHeight="1" thickBot="1">
      <c r="A213" s="347"/>
      <c r="B213" s="348"/>
      <c r="C213" s="349" t="s">
        <v>97</v>
      </c>
      <c r="D213" s="349"/>
      <c r="E213" s="349"/>
      <c r="F213" s="350">
        <f>SUM(F182:F212)</f>
        <v>363</v>
      </c>
      <c r="G213" s="350">
        <f t="shared" ref="G213:R213" si="60">SUM(G182:G212)</f>
        <v>343</v>
      </c>
      <c r="H213" s="350">
        <f t="shared" si="60"/>
        <v>706</v>
      </c>
      <c r="I213" s="350">
        <f t="shared" si="60"/>
        <v>270</v>
      </c>
      <c r="J213" s="350">
        <f t="shared" si="60"/>
        <v>300</v>
      </c>
      <c r="K213" s="350">
        <f t="shared" si="60"/>
        <v>570</v>
      </c>
      <c r="L213" s="350">
        <f t="shared" si="60"/>
        <v>348</v>
      </c>
      <c r="M213" s="350">
        <f t="shared" si="60"/>
        <v>328</v>
      </c>
      <c r="N213" s="350">
        <f t="shared" si="60"/>
        <v>676</v>
      </c>
      <c r="O213" s="350">
        <f t="shared" si="60"/>
        <v>255</v>
      </c>
      <c r="P213" s="350">
        <f t="shared" si="60"/>
        <v>285</v>
      </c>
      <c r="Q213" s="350">
        <f t="shared" si="60"/>
        <v>540</v>
      </c>
      <c r="R213" s="351">
        <f t="shared" si="60"/>
        <v>1216</v>
      </c>
      <c r="S213" s="89"/>
      <c r="T213" s="64"/>
      <c r="U213" s="65"/>
      <c r="V213" s="65"/>
    </row>
    <row r="214" spans="1:32" s="16" customFormat="1" ht="21" customHeight="1">
      <c r="A214" s="81"/>
      <c r="B214" s="82"/>
      <c r="C214" s="82"/>
      <c r="D214" s="82"/>
      <c r="E214" s="82"/>
      <c r="F214" s="83"/>
      <c r="G214" s="83"/>
      <c r="H214" s="83"/>
      <c r="I214" s="83"/>
      <c r="J214" s="83"/>
      <c r="K214" s="83"/>
      <c r="L214" s="84" t="s">
        <v>98</v>
      </c>
      <c r="M214" s="83"/>
      <c r="N214" s="83"/>
      <c r="O214" s="85" t="s">
        <v>99</v>
      </c>
      <c r="P214" s="83"/>
      <c r="Q214" s="83"/>
      <c r="R214" s="83"/>
      <c r="S214" s="37"/>
      <c r="T214" s="68"/>
      <c r="U214" s="15"/>
      <c r="V214" s="15"/>
    </row>
    <row r="215" spans="1:32" s="16" customFormat="1" ht="6.75" customHeight="1">
      <c r="A215" s="67"/>
      <c r="B215" s="252"/>
      <c r="C215" s="252"/>
      <c r="D215" s="252"/>
      <c r="E215" s="252"/>
      <c r="F215" s="253"/>
      <c r="G215" s="253"/>
      <c r="H215" s="253"/>
      <c r="I215" s="253"/>
      <c r="J215" s="253"/>
      <c r="K215" s="253"/>
      <c r="L215" s="254"/>
      <c r="M215" s="253"/>
      <c r="N215" s="253"/>
      <c r="O215" s="255"/>
      <c r="P215" s="253"/>
      <c r="Q215" s="253"/>
      <c r="R215" s="253"/>
      <c r="S215" s="23"/>
      <c r="T215" s="68"/>
      <c r="U215" s="15"/>
      <c r="V215" s="15"/>
    </row>
    <row r="216" spans="1:32" s="16" customFormat="1" ht="21" customHeight="1">
      <c r="A216" s="67"/>
      <c r="B216" s="69"/>
      <c r="C216" s="69"/>
      <c r="D216" s="756" t="s">
        <v>107</v>
      </c>
      <c r="E216" s="756"/>
      <c r="F216" s="756"/>
      <c r="G216" s="756"/>
      <c r="H216" s="756"/>
      <c r="I216" s="756"/>
      <c r="J216" s="756"/>
      <c r="K216" s="70"/>
      <c r="L216" s="250">
        <f>COUNTA(N182:N212)-COUNTIF(N182:N212,"0")-COUNTIF(N182:N212,"blank")-COUNTIF(N182:N212,"")</f>
        <v>3</v>
      </c>
      <c r="M216" s="80"/>
      <c r="N216" s="80"/>
      <c r="O216" s="250">
        <f>COUNTA(Q182:Q212)-COUNTIF(Q182:Q212,"0")-COUNTIF(Q182:Q212,"blank")-COUNTIF(Q182:Q212,"")</f>
        <v>3</v>
      </c>
      <c r="P216" s="71"/>
      <c r="Q216" s="71"/>
      <c r="R216" s="71"/>
      <c r="S216" s="23"/>
      <c r="T216" s="72"/>
      <c r="U216" s="15"/>
      <c r="V216" s="15"/>
    </row>
    <row r="217" spans="1:32" s="16" customFormat="1" ht="7.5" customHeight="1">
      <c r="A217" s="67"/>
      <c r="B217" s="69"/>
      <c r="C217" s="69"/>
      <c r="D217" s="69"/>
      <c r="E217" s="69"/>
      <c r="F217" s="67"/>
      <c r="G217" s="67"/>
      <c r="H217" s="67"/>
      <c r="I217" s="67"/>
      <c r="J217" s="67"/>
      <c r="K217" s="67"/>
      <c r="L217" s="67"/>
      <c r="M217" s="67"/>
      <c r="N217" s="67"/>
      <c r="O217" s="67"/>
      <c r="P217" s="67"/>
      <c r="Q217" s="67"/>
      <c r="R217" s="67"/>
      <c r="S217" s="23"/>
      <c r="T217" s="23"/>
      <c r="U217" s="15"/>
      <c r="V217" s="15"/>
    </row>
    <row r="218" spans="1:32" s="16" customFormat="1" ht="21" customHeight="1">
      <c r="A218" s="67"/>
      <c r="B218" s="69"/>
      <c r="C218" s="69"/>
      <c r="D218" s="756" t="s">
        <v>362</v>
      </c>
      <c r="E218" s="756"/>
      <c r="F218" s="756"/>
      <c r="G218" s="756"/>
      <c r="H218" s="756"/>
      <c r="I218" s="756"/>
      <c r="J218" s="756"/>
      <c r="K218" s="67"/>
      <c r="L218" s="251">
        <f>COUNTA(H182:H212)-COUNTIF(H182:H212,"0")-COUNTIF(H182:H212,"blank")-COUNTIF(H182:H212,"")</f>
        <v>3</v>
      </c>
      <c r="M218" s="249"/>
      <c r="N218" s="249"/>
      <c r="O218" s="251">
        <f>COUNTA(K182:K212)-COUNTIF(K182:K212,"0")-COUNTIF(K182:K212,"blank")-COUNTIF(K182:K212,"")</f>
        <v>3</v>
      </c>
      <c r="P218" s="79"/>
      <c r="Q218" s="79"/>
      <c r="R218" s="67"/>
      <c r="S218" s="23"/>
      <c r="T218" s="23"/>
      <c r="U218" s="15"/>
      <c r="V218" s="15"/>
    </row>
    <row r="219" spans="1:32" s="16" customFormat="1" ht="10.5" customHeight="1">
      <c r="A219" s="67"/>
      <c r="B219" s="69"/>
      <c r="C219" s="69"/>
      <c r="D219" s="69"/>
      <c r="E219" s="69"/>
      <c r="F219" s="67"/>
      <c r="G219" s="67"/>
      <c r="H219" s="67"/>
      <c r="I219" s="67"/>
      <c r="J219" s="67"/>
      <c r="K219" s="67"/>
      <c r="L219" s="79"/>
      <c r="M219" s="79"/>
      <c r="N219" s="79"/>
      <c r="O219" s="79"/>
      <c r="P219" s="79"/>
      <c r="Q219" s="79"/>
      <c r="R219" s="67"/>
      <c r="S219" s="23"/>
      <c r="T219" s="23"/>
      <c r="U219" s="15"/>
      <c r="V219" s="15"/>
    </row>
    <row r="220" spans="1:32" s="16" customFormat="1" ht="15">
      <c r="A220" s="77"/>
      <c r="B220" s="78"/>
      <c r="C220" s="78"/>
      <c r="D220" s="78"/>
      <c r="E220" s="78"/>
      <c r="F220" s="77"/>
      <c r="G220" s="77"/>
      <c r="H220" s="77"/>
      <c r="I220" s="77"/>
      <c r="J220" s="77"/>
      <c r="K220" s="77"/>
      <c r="L220" s="77"/>
      <c r="M220" s="77"/>
      <c r="N220" s="77"/>
      <c r="O220" s="77"/>
      <c r="P220" s="77"/>
      <c r="Q220" s="77"/>
      <c r="R220" s="77"/>
      <c r="S220" s="15"/>
      <c r="T220" s="15"/>
      <c r="U220" s="15"/>
      <c r="V220" s="15"/>
    </row>
    <row r="221" spans="1:32" s="16" customFormat="1" ht="28.5" customHeight="1" thickBot="1">
      <c r="A221" s="757" t="s">
        <v>108</v>
      </c>
      <c r="B221" s="757"/>
      <c r="C221" s="757"/>
      <c r="D221" s="757"/>
      <c r="E221" s="757"/>
      <c r="F221" s="757"/>
      <c r="G221" s="757"/>
      <c r="H221" s="757"/>
      <c r="I221" s="757"/>
      <c r="J221" s="757"/>
      <c r="K221" s="757"/>
      <c r="L221" s="758" t="s">
        <v>19</v>
      </c>
      <c r="M221" s="758"/>
      <c r="N221" s="759" t="str">
        <f>IF('Master Data'!BH14="","",'Master Data'!BH14)</f>
        <v>September-2023</v>
      </c>
      <c r="O221" s="759"/>
      <c r="P221" s="759"/>
      <c r="Q221" s="86"/>
      <c r="R221" s="86"/>
      <c r="S221" s="86"/>
      <c r="T221" s="42"/>
      <c r="U221" s="43"/>
      <c r="V221" s="15"/>
    </row>
    <row r="222" spans="1:32" s="47" customFormat="1" ht="24" customHeight="1">
      <c r="A222" s="760" t="s">
        <v>101</v>
      </c>
      <c r="B222" s="763" t="s">
        <v>100</v>
      </c>
      <c r="C222" s="765" t="s">
        <v>640</v>
      </c>
      <c r="D222" s="768" t="s">
        <v>102</v>
      </c>
      <c r="E222" s="784" t="s">
        <v>397</v>
      </c>
      <c r="F222" s="770" t="s">
        <v>105</v>
      </c>
      <c r="G222" s="771"/>
      <c r="H222" s="771"/>
      <c r="I222" s="771"/>
      <c r="J222" s="771"/>
      <c r="K222" s="772"/>
      <c r="L222" s="773" t="s">
        <v>106</v>
      </c>
      <c r="M222" s="773"/>
      <c r="N222" s="773"/>
      <c r="O222" s="773"/>
      <c r="P222" s="773"/>
      <c r="Q222" s="773"/>
      <c r="R222" s="774"/>
      <c r="S222" s="87"/>
      <c r="T222" s="44"/>
      <c r="U222" s="45"/>
      <c r="V222" s="46"/>
      <c r="AB222" s="48"/>
      <c r="AC222" s="49" t="str">
        <f>IF('Master Data'!K209="","",'Master Data'!K209)</f>
        <v/>
      </c>
      <c r="AD222" s="49">
        <f>IFERROR(DATE(YEAR(AD178),MONTH(AD178)+1,DAY(AD178)),"")</f>
        <v>45170</v>
      </c>
      <c r="AF222" s="49">
        <f>EOMONTH(AD222,0)</f>
        <v>45199</v>
      </c>
    </row>
    <row r="223" spans="1:32" s="47" customFormat="1" ht="33.75" customHeight="1">
      <c r="A223" s="761"/>
      <c r="B223" s="764"/>
      <c r="C223" s="766"/>
      <c r="D223" s="769"/>
      <c r="E223" s="785"/>
      <c r="F223" s="775" t="s">
        <v>71</v>
      </c>
      <c r="G223" s="776"/>
      <c r="H223" s="777"/>
      <c r="I223" s="778" t="s">
        <v>72</v>
      </c>
      <c r="J223" s="779"/>
      <c r="K223" s="780"/>
      <c r="L223" s="781" t="s">
        <v>73</v>
      </c>
      <c r="M223" s="782"/>
      <c r="N223" s="782"/>
      <c r="O223" s="782" t="s">
        <v>74</v>
      </c>
      <c r="P223" s="782"/>
      <c r="Q223" s="782"/>
      <c r="R223" s="783" t="s">
        <v>75</v>
      </c>
      <c r="S223" s="335"/>
      <c r="T223" s="50"/>
      <c r="U223" s="51"/>
      <c r="V223" s="46"/>
    </row>
    <row r="224" spans="1:32" s="47" customFormat="1" ht="21.75" customHeight="1" thickBot="1">
      <c r="A224" s="761"/>
      <c r="B224" s="764"/>
      <c r="C224" s="766"/>
      <c r="D224" s="74" t="s">
        <v>103</v>
      </c>
      <c r="E224" s="785"/>
      <c r="F224" s="248" t="s">
        <v>12</v>
      </c>
      <c r="G224" s="248" t="s">
        <v>13</v>
      </c>
      <c r="H224" s="248" t="s">
        <v>14</v>
      </c>
      <c r="I224" s="248" t="s">
        <v>12</v>
      </c>
      <c r="J224" s="248" t="s">
        <v>13</v>
      </c>
      <c r="K224" s="248" t="s">
        <v>14</v>
      </c>
      <c r="L224" s="328" t="s">
        <v>12</v>
      </c>
      <c r="M224" s="328" t="s">
        <v>13</v>
      </c>
      <c r="N224" s="328" t="s">
        <v>14</v>
      </c>
      <c r="O224" s="328" t="s">
        <v>12</v>
      </c>
      <c r="P224" s="328" t="s">
        <v>13</v>
      </c>
      <c r="Q224" s="328" t="s">
        <v>14</v>
      </c>
      <c r="R224" s="783"/>
      <c r="S224" s="88"/>
      <c r="T224" s="52"/>
      <c r="U224" s="53"/>
      <c r="V224" s="46"/>
    </row>
    <row r="225" spans="1:30" s="16" customFormat="1" ht="20.25" customHeight="1" thickTop="1" thickBot="1">
      <c r="A225" s="762"/>
      <c r="B225" s="336"/>
      <c r="C225" s="767"/>
      <c r="D225" s="337" t="s">
        <v>104</v>
      </c>
      <c r="E225" s="786"/>
      <c r="F225" s="364">
        <f>F181</f>
        <v>144</v>
      </c>
      <c r="G225" s="364">
        <f>G181</f>
        <v>145</v>
      </c>
      <c r="H225" s="365">
        <f>F225+G225</f>
        <v>289</v>
      </c>
      <c r="I225" s="364">
        <f>I181</f>
        <v>96</v>
      </c>
      <c r="J225" s="364">
        <f>J181</f>
        <v>110</v>
      </c>
      <c r="K225" s="366">
        <f>I225+J225</f>
        <v>206</v>
      </c>
      <c r="L225" s="787" t="s">
        <v>400</v>
      </c>
      <c r="M225" s="787"/>
      <c r="N225" s="787"/>
      <c r="O225" s="787"/>
      <c r="P225" s="787"/>
      <c r="Q225" s="787"/>
      <c r="R225" s="788"/>
      <c r="S225" s="36"/>
      <c r="T225" s="54"/>
      <c r="U225" s="55"/>
      <c r="V225" s="56"/>
      <c r="AB225" s="57"/>
    </row>
    <row r="226" spans="1:30" s="16" customFormat="1" ht="17.45" customHeight="1">
      <c r="A226" s="338">
        <v>1</v>
      </c>
      <c r="B226" s="339">
        <f>IFERROR(AD222,"")</f>
        <v>45170</v>
      </c>
      <c r="C226" s="643" t="str">
        <f>IF(OR(R226="",R226=0),"",IF(D226="Sunday","",IF(D226="Monday","Wheat",IF(D226="Tuesday","Rice",IF(D226="Wednesday","Wheat",IF(D226="Thursday","Rice",IF(D226="Friday","Wheat",IF(D226="Saturday","Wheat",""))))))))</f>
        <v>Wheat</v>
      </c>
      <c r="D226" s="340" t="str">
        <f t="shared" ref="D226:D235" si="61">IF(U226=1,"Sunday",IF(U226=2,"Monday",IF(U226=3,"Tuesday",IF(U226=4,"Wednesday",IF(U226=5,"Thursday",IF(U226=6,"Friday",IF(U226=7,"Saturday"," ")))))))</f>
        <v>Friday</v>
      </c>
      <c r="E226" s="638" t="str">
        <f>IF(OR(R226="",R226=0),"",IF(D226="Sunday","","दुग्ध"))</f>
        <v>दुग्ध</v>
      </c>
      <c r="F226" s="341">
        <v>123</v>
      </c>
      <c r="G226" s="341">
        <v>123</v>
      </c>
      <c r="H226" s="342">
        <f>IF(AND(F226="",G226=""),"",SUM(F226,G226))</f>
        <v>246</v>
      </c>
      <c r="I226" s="341">
        <v>90</v>
      </c>
      <c r="J226" s="341">
        <v>100</v>
      </c>
      <c r="K226" s="342">
        <f>IF(AND(I226="",J226=""),"",SUM(I226,J226))</f>
        <v>190</v>
      </c>
      <c r="L226" s="341">
        <v>123</v>
      </c>
      <c r="M226" s="341">
        <v>123</v>
      </c>
      <c r="N226" s="343">
        <f>IF(AND(L226="",M226=""),"",SUM(L226,M226))</f>
        <v>246</v>
      </c>
      <c r="O226" s="341">
        <v>90</v>
      </c>
      <c r="P226" s="341">
        <v>100</v>
      </c>
      <c r="Q226" s="343">
        <f>IF(AND(O226="",P226=""),"",SUM(O226,P226))</f>
        <v>190</v>
      </c>
      <c r="R226" s="344">
        <f>IF(AND(N226="",Q226=""),"",SUM(N226,Q226))</f>
        <v>436</v>
      </c>
      <c r="S226" s="37"/>
      <c r="T226" s="60"/>
      <c r="U226" s="61">
        <f t="shared" ref="U226:U256" si="62">IF(AND(B226=""),"",SUM(V226))</f>
        <v>6</v>
      </c>
      <c r="V226" s="61">
        <f>IFERROR(WEEKDAY(B226),"")</f>
        <v>6</v>
      </c>
    </row>
    <row r="227" spans="1:30" s="16" customFormat="1" ht="17.45" customHeight="1">
      <c r="A227" s="345">
        <v>2</v>
      </c>
      <c r="B227" s="58">
        <f>IF(B226="","",IF(B226&lt;$AF$222,B226+1,""))</f>
        <v>45171</v>
      </c>
      <c r="C227" s="644" t="str">
        <f>IF(OR(R227="",R227=0),"",IF(D227="Sunday","",IF(D227="Monday","Wheat",IF(D227="Tuesday","Rice",IF(D227="Wednesday","Wheat",IF(D227="Thursday","Rice",IF(D227="Friday","Wheat",IF(D227="Saturday","Wheat",""))))))))</f>
        <v>Wheat</v>
      </c>
      <c r="D227" s="75" t="str">
        <f t="shared" si="61"/>
        <v>Saturday</v>
      </c>
      <c r="E227" s="637" t="str">
        <f>IF(OR(R227="",R227=0),"",IF(D227="Sunday","","दुग्ध"))</f>
        <v>दुग्ध</v>
      </c>
      <c r="F227" s="59">
        <v>120</v>
      </c>
      <c r="G227" s="59">
        <v>115</v>
      </c>
      <c r="H227" s="76">
        <f t="shared" ref="H227:H256" si="63">IF(AND(F227="",G227=""),"",SUM(F227,G227))</f>
        <v>235</v>
      </c>
      <c r="I227" s="59">
        <v>90</v>
      </c>
      <c r="J227" s="59">
        <v>100</v>
      </c>
      <c r="K227" s="76">
        <f t="shared" ref="K227:K256" si="64">IF(AND(I227="",J227=""),"",SUM(I227,J227))</f>
        <v>190</v>
      </c>
      <c r="L227" s="59">
        <v>115</v>
      </c>
      <c r="M227" s="59">
        <v>111</v>
      </c>
      <c r="N227" s="256">
        <f t="shared" ref="N227:N256" si="65">IF(AND(L227="",M227=""),"",SUM(L227,M227))</f>
        <v>226</v>
      </c>
      <c r="O227" s="59">
        <v>85</v>
      </c>
      <c r="P227" s="59">
        <v>95</v>
      </c>
      <c r="Q227" s="256">
        <f t="shared" ref="Q227:Q256" si="66">IF(AND(O227="",P227=""),"",SUM(O227,P227))</f>
        <v>180</v>
      </c>
      <c r="R227" s="346">
        <f t="shared" ref="R227:R256" si="67">IF(AND(N227="",Q227=""),"",SUM(N227,Q227))</f>
        <v>406</v>
      </c>
      <c r="S227" s="37"/>
      <c r="T227" s="60"/>
      <c r="U227" s="61">
        <f t="shared" si="62"/>
        <v>7</v>
      </c>
      <c r="V227" s="61">
        <f t="shared" ref="V227:V256" si="68">IFERROR(WEEKDAY(B227),"")</f>
        <v>7</v>
      </c>
      <c r="AC227" s="62"/>
      <c r="AD227" s="62"/>
    </row>
    <row r="228" spans="1:30" s="16" customFormat="1" ht="17.45" customHeight="1">
      <c r="A228" s="345">
        <v>3</v>
      </c>
      <c r="B228" s="58">
        <f t="shared" ref="B228:B256" si="69">IF(B227="","",IF(B227&lt;$AF$222,B227+1,""))</f>
        <v>45172</v>
      </c>
      <c r="C228" s="644" t="str">
        <f>IF(OR(R228="",R228=0),"",IF(D228="Sunday","",IF(D228="Monday","Wheat",IF(D228="Tuesday","Rice",IF(D228="Wednesday","Wheat",IF(D228="Thursday","Rice",IF(D228="Friday","Wheat",IF(D228="Saturday","Wheat",""))))))))</f>
        <v/>
      </c>
      <c r="D228" s="75" t="str">
        <f t="shared" si="61"/>
        <v>Sunday</v>
      </c>
      <c r="E228" s="637" t="str">
        <f>IF(OR(R228="",R228=0),"",IF(D228="Sunday","","दुग्ध"))</f>
        <v/>
      </c>
      <c r="F228" s="59"/>
      <c r="G228" s="59"/>
      <c r="H228" s="76" t="str">
        <f t="shared" si="63"/>
        <v/>
      </c>
      <c r="I228" s="59"/>
      <c r="J228" s="59"/>
      <c r="K228" s="76" t="str">
        <f t="shared" si="64"/>
        <v/>
      </c>
      <c r="L228" s="59"/>
      <c r="M228" s="59"/>
      <c r="N228" s="256" t="str">
        <f t="shared" si="65"/>
        <v/>
      </c>
      <c r="O228" s="59"/>
      <c r="P228" s="59"/>
      <c r="Q228" s="256" t="str">
        <f t="shared" si="66"/>
        <v/>
      </c>
      <c r="R228" s="346" t="str">
        <f t="shared" si="67"/>
        <v/>
      </c>
      <c r="S228" s="37"/>
      <c r="T228" s="60"/>
      <c r="U228" s="61">
        <f t="shared" si="62"/>
        <v>1</v>
      </c>
      <c r="V228" s="61">
        <f t="shared" si="68"/>
        <v>1</v>
      </c>
      <c r="AC228" s="62"/>
    </row>
    <row r="229" spans="1:30" s="16" customFormat="1" ht="17.45" customHeight="1">
      <c r="A229" s="345">
        <v>4</v>
      </c>
      <c r="B229" s="58">
        <f t="shared" si="69"/>
        <v>45173</v>
      </c>
      <c r="C229" s="644" t="str">
        <f t="shared" ref="C229:C256" si="70">IF(OR(R229="",R229=0),"",IF(D229="Sunday","",IF(D229="Monday","Wheat",IF(D229="Tuesday","Rice",IF(D229="Wednesday","Wheat",IF(D229="Thursday","Rice",IF(D229="Friday","Wheat",IF(D229="Saturday","Wheat",""))))))))</f>
        <v>Wheat</v>
      </c>
      <c r="D229" s="75" t="str">
        <f t="shared" si="61"/>
        <v>Monday</v>
      </c>
      <c r="E229" s="637" t="str">
        <f t="shared" ref="E229:E256" si="71">IF(OR(R229="",R229=0),"",IF(D229="Sunday","","दुग्ध"))</f>
        <v>दुग्ध</v>
      </c>
      <c r="F229" s="59">
        <v>120</v>
      </c>
      <c r="G229" s="59">
        <v>115</v>
      </c>
      <c r="H229" s="76">
        <f t="shared" si="63"/>
        <v>235</v>
      </c>
      <c r="I229" s="59">
        <v>90</v>
      </c>
      <c r="J229" s="59">
        <v>100</v>
      </c>
      <c r="K229" s="76">
        <f t="shared" si="64"/>
        <v>190</v>
      </c>
      <c r="L229" s="59">
        <v>120</v>
      </c>
      <c r="M229" s="59">
        <v>110</v>
      </c>
      <c r="N229" s="256">
        <f t="shared" si="65"/>
        <v>230</v>
      </c>
      <c r="O229" s="59">
        <v>82</v>
      </c>
      <c r="P229" s="59">
        <v>92</v>
      </c>
      <c r="Q229" s="256">
        <f t="shared" si="66"/>
        <v>174</v>
      </c>
      <c r="R229" s="346">
        <f t="shared" si="67"/>
        <v>404</v>
      </c>
      <c r="S229" s="37"/>
      <c r="T229" s="60"/>
      <c r="U229" s="61">
        <f t="shared" si="62"/>
        <v>2</v>
      </c>
      <c r="V229" s="61">
        <f t="shared" si="68"/>
        <v>2</v>
      </c>
      <c r="AC229" s="62"/>
    </row>
    <row r="230" spans="1:30" s="47" customFormat="1" ht="17.45" customHeight="1">
      <c r="A230" s="345">
        <v>5</v>
      </c>
      <c r="B230" s="58">
        <f t="shared" si="69"/>
        <v>45174</v>
      </c>
      <c r="C230" s="644" t="str">
        <f t="shared" si="70"/>
        <v>Rice</v>
      </c>
      <c r="D230" s="75" t="str">
        <f t="shared" si="61"/>
        <v>Tuesday</v>
      </c>
      <c r="E230" s="637" t="str">
        <f t="shared" si="71"/>
        <v>दुग्ध</v>
      </c>
      <c r="F230" s="59">
        <v>120</v>
      </c>
      <c r="G230" s="59">
        <v>115</v>
      </c>
      <c r="H230" s="76">
        <f t="shared" si="63"/>
        <v>235</v>
      </c>
      <c r="I230" s="59">
        <v>90</v>
      </c>
      <c r="J230" s="59">
        <v>100</v>
      </c>
      <c r="K230" s="76">
        <f t="shared" si="64"/>
        <v>190</v>
      </c>
      <c r="L230" s="59">
        <v>118</v>
      </c>
      <c r="M230" s="59">
        <v>107</v>
      </c>
      <c r="N230" s="256">
        <f t="shared" si="65"/>
        <v>225</v>
      </c>
      <c r="O230" s="59">
        <v>85</v>
      </c>
      <c r="P230" s="59">
        <v>95</v>
      </c>
      <c r="Q230" s="256">
        <f t="shared" si="66"/>
        <v>180</v>
      </c>
      <c r="R230" s="346">
        <f t="shared" si="67"/>
        <v>405</v>
      </c>
      <c r="S230" s="37"/>
      <c r="T230" s="60"/>
      <c r="U230" s="61">
        <f t="shared" si="62"/>
        <v>3</v>
      </c>
      <c r="V230" s="61">
        <f t="shared" si="68"/>
        <v>3</v>
      </c>
      <c r="W230" s="16"/>
      <c r="Y230" s="16"/>
      <c r="AC230" s="62"/>
    </row>
    <row r="231" spans="1:30" s="47" customFormat="1" ht="17.45" customHeight="1">
      <c r="A231" s="345">
        <v>6</v>
      </c>
      <c r="B231" s="58">
        <f t="shared" si="69"/>
        <v>45175</v>
      </c>
      <c r="C231" s="644" t="str">
        <f t="shared" si="70"/>
        <v/>
      </c>
      <c r="D231" s="75" t="str">
        <f t="shared" si="61"/>
        <v>Wednesday</v>
      </c>
      <c r="E231" s="637" t="str">
        <f t="shared" si="71"/>
        <v/>
      </c>
      <c r="F231" s="59"/>
      <c r="G231" s="59"/>
      <c r="H231" s="76" t="str">
        <f t="shared" si="63"/>
        <v/>
      </c>
      <c r="I231" s="59"/>
      <c r="J231" s="59"/>
      <c r="K231" s="76" t="str">
        <f t="shared" si="64"/>
        <v/>
      </c>
      <c r="L231" s="59"/>
      <c r="M231" s="59"/>
      <c r="N231" s="256" t="str">
        <f t="shared" si="65"/>
        <v/>
      </c>
      <c r="O231" s="59"/>
      <c r="P231" s="59"/>
      <c r="Q231" s="256" t="str">
        <f t="shared" si="66"/>
        <v/>
      </c>
      <c r="R231" s="346" t="str">
        <f t="shared" si="67"/>
        <v/>
      </c>
      <c r="S231" s="37"/>
      <c r="T231" s="60"/>
      <c r="U231" s="61">
        <f t="shared" si="62"/>
        <v>4</v>
      </c>
      <c r="V231" s="61">
        <f t="shared" si="68"/>
        <v>4</v>
      </c>
      <c r="W231" s="16"/>
      <c r="Y231" s="16"/>
      <c r="AC231" s="62"/>
    </row>
    <row r="232" spans="1:30" s="47" customFormat="1" ht="17.45" customHeight="1">
      <c r="A232" s="345">
        <v>7</v>
      </c>
      <c r="B232" s="58">
        <f t="shared" si="69"/>
        <v>45176</v>
      </c>
      <c r="C232" s="644" t="str">
        <f t="shared" si="70"/>
        <v/>
      </c>
      <c r="D232" s="75" t="str">
        <f t="shared" si="61"/>
        <v>Thursday</v>
      </c>
      <c r="E232" s="637" t="str">
        <f t="shared" si="71"/>
        <v/>
      </c>
      <c r="F232" s="59"/>
      <c r="G232" s="59"/>
      <c r="H232" s="76" t="str">
        <f t="shared" si="63"/>
        <v/>
      </c>
      <c r="I232" s="59"/>
      <c r="J232" s="59"/>
      <c r="K232" s="76" t="str">
        <f t="shared" si="64"/>
        <v/>
      </c>
      <c r="L232" s="59"/>
      <c r="M232" s="59"/>
      <c r="N232" s="256" t="str">
        <f t="shared" si="65"/>
        <v/>
      </c>
      <c r="O232" s="59"/>
      <c r="P232" s="59"/>
      <c r="Q232" s="256" t="str">
        <f t="shared" si="66"/>
        <v/>
      </c>
      <c r="R232" s="346" t="str">
        <f t="shared" si="67"/>
        <v/>
      </c>
      <c r="S232" s="37"/>
      <c r="T232" s="60"/>
      <c r="U232" s="61">
        <f t="shared" si="62"/>
        <v>5</v>
      </c>
      <c r="V232" s="61">
        <f t="shared" si="68"/>
        <v>5</v>
      </c>
      <c r="W232" s="16"/>
      <c r="Y232" s="16"/>
      <c r="AC232" s="62"/>
    </row>
    <row r="233" spans="1:30" s="47" customFormat="1" ht="17.45" customHeight="1">
      <c r="A233" s="345">
        <v>8</v>
      </c>
      <c r="B233" s="58">
        <f t="shared" si="69"/>
        <v>45177</v>
      </c>
      <c r="C233" s="644" t="str">
        <f t="shared" si="70"/>
        <v/>
      </c>
      <c r="D233" s="75" t="str">
        <f t="shared" si="61"/>
        <v>Friday</v>
      </c>
      <c r="E233" s="637" t="str">
        <f t="shared" si="71"/>
        <v/>
      </c>
      <c r="F233" s="59"/>
      <c r="G233" s="59"/>
      <c r="H233" s="76" t="str">
        <f t="shared" si="63"/>
        <v/>
      </c>
      <c r="I233" s="59"/>
      <c r="J233" s="59"/>
      <c r="K233" s="76" t="str">
        <f t="shared" si="64"/>
        <v/>
      </c>
      <c r="L233" s="59"/>
      <c r="M233" s="59"/>
      <c r="N233" s="256" t="str">
        <f t="shared" si="65"/>
        <v/>
      </c>
      <c r="O233" s="59"/>
      <c r="P233" s="59"/>
      <c r="Q233" s="256" t="str">
        <f t="shared" si="66"/>
        <v/>
      </c>
      <c r="R233" s="346" t="str">
        <f t="shared" si="67"/>
        <v/>
      </c>
      <c r="S233" s="37"/>
      <c r="T233" s="60"/>
      <c r="U233" s="61">
        <f t="shared" si="62"/>
        <v>6</v>
      </c>
      <c r="V233" s="61">
        <f t="shared" si="68"/>
        <v>6</v>
      </c>
      <c r="W233" s="16"/>
      <c r="Y233" s="16"/>
      <c r="AC233" s="62"/>
    </row>
    <row r="234" spans="1:30" s="16" customFormat="1" ht="17.45" customHeight="1">
      <c r="A234" s="345">
        <v>9</v>
      </c>
      <c r="B234" s="58">
        <f t="shared" si="69"/>
        <v>45178</v>
      </c>
      <c r="C234" s="644" t="str">
        <f t="shared" si="70"/>
        <v/>
      </c>
      <c r="D234" s="75" t="str">
        <f t="shared" si="61"/>
        <v>Saturday</v>
      </c>
      <c r="E234" s="637" t="str">
        <f t="shared" si="71"/>
        <v/>
      </c>
      <c r="F234" s="59"/>
      <c r="G234" s="59"/>
      <c r="H234" s="76" t="str">
        <f t="shared" si="63"/>
        <v/>
      </c>
      <c r="I234" s="59"/>
      <c r="J234" s="59"/>
      <c r="K234" s="76" t="str">
        <f t="shared" si="64"/>
        <v/>
      </c>
      <c r="L234" s="59"/>
      <c r="M234" s="59"/>
      <c r="N234" s="256" t="str">
        <f t="shared" si="65"/>
        <v/>
      </c>
      <c r="O234" s="59"/>
      <c r="P234" s="59"/>
      <c r="Q234" s="256" t="str">
        <f t="shared" si="66"/>
        <v/>
      </c>
      <c r="R234" s="346" t="str">
        <f t="shared" si="67"/>
        <v/>
      </c>
      <c r="S234" s="37"/>
      <c r="T234" s="60"/>
      <c r="U234" s="61">
        <f t="shared" si="62"/>
        <v>7</v>
      </c>
      <c r="V234" s="61">
        <f t="shared" si="68"/>
        <v>7</v>
      </c>
      <c r="AC234" s="62"/>
    </row>
    <row r="235" spans="1:30" s="16" customFormat="1" ht="17.45" customHeight="1">
      <c r="A235" s="345">
        <v>10</v>
      </c>
      <c r="B235" s="58">
        <f t="shared" si="69"/>
        <v>45179</v>
      </c>
      <c r="C235" s="644" t="str">
        <f t="shared" si="70"/>
        <v/>
      </c>
      <c r="D235" s="75" t="str">
        <f t="shared" si="61"/>
        <v>Sunday</v>
      </c>
      <c r="E235" s="637" t="str">
        <f t="shared" si="71"/>
        <v/>
      </c>
      <c r="F235" s="59"/>
      <c r="G235" s="59"/>
      <c r="H235" s="76" t="str">
        <f t="shared" si="63"/>
        <v/>
      </c>
      <c r="I235" s="59"/>
      <c r="J235" s="59"/>
      <c r="K235" s="76" t="str">
        <f t="shared" si="64"/>
        <v/>
      </c>
      <c r="L235" s="59"/>
      <c r="M235" s="59"/>
      <c r="N235" s="256" t="str">
        <f t="shared" si="65"/>
        <v/>
      </c>
      <c r="O235" s="59"/>
      <c r="P235" s="59"/>
      <c r="Q235" s="256" t="str">
        <f t="shared" si="66"/>
        <v/>
      </c>
      <c r="R235" s="346" t="str">
        <f t="shared" si="67"/>
        <v/>
      </c>
      <c r="S235" s="37"/>
      <c r="T235" s="60"/>
      <c r="U235" s="61">
        <f t="shared" si="62"/>
        <v>1</v>
      </c>
      <c r="V235" s="61">
        <f t="shared" si="68"/>
        <v>1</v>
      </c>
      <c r="AC235" s="62"/>
    </row>
    <row r="236" spans="1:30" s="16" customFormat="1" ht="17.45" customHeight="1">
      <c r="A236" s="345">
        <v>11</v>
      </c>
      <c r="B236" s="58">
        <f t="shared" si="69"/>
        <v>45180</v>
      </c>
      <c r="C236" s="644" t="str">
        <f t="shared" si="70"/>
        <v/>
      </c>
      <c r="D236" s="75" t="str">
        <f t="shared" ref="D236:D253" si="72">IF(U236=1,"Sunday",IF(U236=2,"Monday",IF(U236=3,"Tuesday",IF(U236=4,"Wednesday",IF(U236=5,"Thursday",IF(U236=6,"Friday",IF(U236=7,"Saturday"," ")))))))</f>
        <v>Monday</v>
      </c>
      <c r="E236" s="637" t="str">
        <f t="shared" si="71"/>
        <v/>
      </c>
      <c r="F236" s="59"/>
      <c r="G236" s="59"/>
      <c r="H236" s="76" t="str">
        <f t="shared" si="63"/>
        <v/>
      </c>
      <c r="I236" s="59"/>
      <c r="J236" s="59"/>
      <c r="K236" s="76" t="str">
        <f t="shared" si="64"/>
        <v/>
      </c>
      <c r="L236" s="59"/>
      <c r="M236" s="59"/>
      <c r="N236" s="256" t="str">
        <f t="shared" si="65"/>
        <v/>
      </c>
      <c r="O236" s="59"/>
      <c r="P236" s="59"/>
      <c r="Q236" s="256" t="str">
        <f t="shared" si="66"/>
        <v/>
      </c>
      <c r="R236" s="346" t="str">
        <f t="shared" si="67"/>
        <v/>
      </c>
      <c r="S236" s="37"/>
      <c r="T236" s="60"/>
      <c r="U236" s="61">
        <f t="shared" si="62"/>
        <v>2</v>
      </c>
      <c r="V236" s="61">
        <f t="shared" si="68"/>
        <v>2</v>
      </c>
      <c r="AC236" s="62"/>
    </row>
    <row r="237" spans="1:30" s="16" customFormat="1" ht="17.45" customHeight="1">
      <c r="A237" s="345">
        <v>12</v>
      </c>
      <c r="B237" s="58">
        <f t="shared" si="69"/>
        <v>45181</v>
      </c>
      <c r="C237" s="644" t="str">
        <f t="shared" si="70"/>
        <v/>
      </c>
      <c r="D237" s="75" t="str">
        <f t="shared" si="72"/>
        <v>Tuesday</v>
      </c>
      <c r="E237" s="637" t="str">
        <f t="shared" si="71"/>
        <v/>
      </c>
      <c r="F237" s="59"/>
      <c r="G237" s="59"/>
      <c r="H237" s="76" t="str">
        <f t="shared" si="63"/>
        <v/>
      </c>
      <c r="I237" s="59"/>
      <c r="J237" s="59"/>
      <c r="K237" s="76" t="str">
        <f t="shared" si="64"/>
        <v/>
      </c>
      <c r="L237" s="59"/>
      <c r="M237" s="59"/>
      <c r="N237" s="256" t="str">
        <f t="shared" si="65"/>
        <v/>
      </c>
      <c r="O237" s="59"/>
      <c r="P237" s="59"/>
      <c r="Q237" s="256" t="str">
        <f t="shared" si="66"/>
        <v/>
      </c>
      <c r="R237" s="346" t="str">
        <f t="shared" si="67"/>
        <v/>
      </c>
      <c r="S237" s="37"/>
      <c r="T237" s="60"/>
      <c r="U237" s="61">
        <f t="shared" si="62"/>
        <v>3</v>
      </c>
      <c r="V237" s="61">
        <f t="shared" si="68"/>
        <v>3</v>
      </c>
      <c r="AC237" s="62"/>
    </row>
    <row r="238" spans="1:30" s="16" customFormat="1" ht="17.45" customHeight="1">
      <c r="A238" s="345">
        <v>13</v>
      </c>
      <c r="B238" s="58">
        <f t="shared" si="69"/>
        <v>45182</v>
      </c>
      <c r="C238" s="644" t="str">
        <f t="shared" si="70"/>
        <v/>
      </c>
      <c r="D238" s="75" t="str">
        <f t="shared" si="72"/>
        <v>Wednesday</v>
      </c>
      <c r="E238" s="637" t="str">
        <f t="shared" si="71"/>
        <v/>
      </c>
      <c r="F238" s="59"/>
      <c r="G238" s="59"/>
      <c r="H238" s="76" t="str">
        <f t="shared" si="63"/>
        <v/>
      </c>
      <c r="I238" s="59"/>
      <c r="J238" s="59"/>
      <c r="K238" s="76" t="str">
        <f t="shared" si="64"/>
        <v/>
      </c>
      <c r="L238" s="59"/>
      <c r="M238" s="59"/>
      <c r="N238" s="256" t="str">
        <f t="shared" si="65"/>
        <v/>
      </c>
      <c r="O238" s="59"/>
      <c r="P238" s="59"/>
      <c r="Q238" s="256" t="str">
        <f t="shared" si="66"/>
        <v/>
      </c>
      <c r="R238" s="346" t="str">
        <f t="shared" si="67"/>
        <v/>
      </c>
      <c r="S238" s="37"/>
      <c r="T238" s="60"/>
      <c r="U238" s="61">
        <f t="shared" si="62"/>
        <v>4</v>
      </c>
      <c r="V238" s="61">
        <f t="shared" si="68"/>
        <v>4</v>
      </c>
      <c r="AC238" s="62"/>
    </row>
    <row r="239" spans="1:30" s="16" customFormat="1" ht="17.45" customHeight="1">
      <c r="A239" s="345">
        <v>14</v>
      </c>
      <c r="B239" s="58">
        <f t="shared" si="69"/>
        <v>45183</v>
      </c>
      <c r="C239" s="644" t="str">
        <f t="shared" si="70"/>
        <v/>
      </c>
      <c r="D239" s="75" t="str">
        <f t="shared" si="72"/>
        <v>Thursday</v>
      </c>
      <c r="E239" s="637" t="str">
        <f t="shared" si="71"/>
        <v/>
      </c>
      <c r="F239" s="59"/>
      <c r="G239" s="59"/>
      <c r="H239" s="76" t="str">
        <f t="shared" si="63"/>
        <v/>
      </c>
      <c r="I239" s="59"/>
      <c r="J239" s="59"/>
      <c r="K239" s="76" t="str">
        <f t="shared" si="64"/>
        <v/>
      </c>
      <c r="L239" s="59"/>
      <c r="M239" s="59"/>
      <c r="N239" s="256" t="str">
        <f t="shared" si="65"/>
        <v/>
      </c>
      <c r="O239" s="59"/>
      <c r="P239" s="59"/>
      <c r="Q239" s="256" t="str">
        <f t="shared" si="66"/>
        <v/>
      </c>
      <c r="R239" s="346" t="str">
        <f t="shared" si="67"/>
        <v/>
      </c>
      <c r="S239" s="37"/>
      <c r="T239" s="60"/>
      <c r="U239" s="61">
        <f t="shared" si="62"/>
        <v>5</v>
      </c>
      <c r="V239" s="61">
        <f t="shared" si="68"/>
        <v>5</v>
      </c>
      <c r="AC239" s="62"/>
    </row>
    <row r="240" spans="1:30" s="16" customFormat="1" ht="17.45" customHeight="1">
      <c r="A240" s="345">
        <v>15</v>
      </c>
      <c r="B240" s="58">
        <f t="shared" si="69"/>
        <v>45184</v>
      </c>
      <c r="C240" s="644" t="str">
        <f t="shared" si="70"/>
        <v/>
      </c>
      <c r="D240" s="75" t="str">
        <f t="shared" si="72"/>
        <v>Friday</v>
      </c>
      <c r="E240" s="637" t="str">
        <f t="shared" si="71"/>
        <v/>
      </c>
      <c r="F240" s="59"/>
      <c r="G240" s="59"/>
      <c r="H240" s="76" t="str">
        <f t="shared" si="63"/>
        <v/>
      </c>
      <c r="I240" s="59"/>
      <c r="J240" s="59"/>
      <c r="K240" s="76" t="str">
        <f t="shared" si="64"/>
        <v/>
      </c>
      <c r="L240" s="59"/>
      <c r="M240" s="59"/>
      <c r="N240" s="256" t="str">
        <f t="shared" si="65"/>
        <v/>
      </c>
      <c r="O240" s="59"/>
      <c r="P240" s="59"/>
      <c r="Q240" s="256" t="str">
        <f t="shared" si="66"/>
        <v/>
      </c>
      <c r="R240" s="346" t="str">
        <f t="shared" si="67"/>
        <v/>
      </c>
      <c r="S240" s="37"/>
      <c r="T240" s="60"/>
      <c r="U240" s="61">
        <f t="shared" si="62"/>
        <v>6</v>
      </c>
      <c r="V240" s="61">
        <f t="shared" si="68"/>
        <v>6</v>
      </c>
      <c r="AC240" s="62"/>
    </row>
    <row r="241" spans="1:22" s="16" customFormat="1" ht="17.45" customHeight="1">
      <c r="A241" s="345">
        <v>16</v>
      </c>
      <c r="B241" s="58">
        <f t="shared" si="69"/>
        <v>45185</v>
      </c>
      <c r="C241" s="644" t="str">
        <f t="shared" si="70"/>
        <v/>
      </c>
      <c r="D241" s="75" t="str">
        <f t="shared" si="72"/>
        <v>Saturday</v>
      </c>
      <c r="E241" s="637" t="str">
        <f t="shared" si="71"/>
        <v/>
      </c>
      <c r="F241" s="59"/>
      <c r="G241" s="59"/>
      <c r="H241" s="76" t="str">
        <f t="shared" si="63"/>
        <v/>
      </c>
      <c r="I241" s="59"/>
      <c r="J241" s="59"/>
      <c r="K241" s="76" t="str">
        <f t="shared" si="64"/>
        <v/>
      </c>
      <c r="L241" s="59"/>
      <c r="M241" s="59"/>
      <c r="N241" s="256" t="str">
        <f t="shared" si="65"/>
        <v/>
      </c>
      <c r="O241" s="59"/>
      <c r="P241" s="59"/>
      <c r="Q241" s="256" t="str">
        <f t="shared" si="66"/>
        <v/>
      </c>
      <c r="R241" s="346" t="str">
        <f t="shared" si="67"/>
        <v/>
      </c>
      <c r="S241" s="37"/>
      <c r="T241" s="60"/>
      <c r="U241" s="61">
        <f t="shared" si="62"/>
        <v>7</v>
      </c>
      <c r="V241" s="61">
        <f t="shared" si="68"/>
        <v>7</v>
      </c>
    </row>
    <row r="242" spans="1:22" s="16" customFormat="1" ht="17.45" customHeight="1">
      <c r="A242" s="345">
        <v>17</v>
      </c>
      <c r="B242" s="58">
        <f t="shared" si="69"/>
        <v>45186</v>
      </c>
      <c r="C242" s="644" t="str">
        <f t="shared" si="70"/>
        <v/>
      </c>
      <c r="D242" s="75" t="str">
        <f t="shared" si="72"/>
        <v>Sunday</v>
      </c>
      <c r="E242" s="637" t="str">
        <f t="shared" si="71"/>
        <v/>
      </c>
      <c r="F242" s="59"/>
      <c r="G242" s="59"/>
      <c r="H242" s="76" t="str">
        <f t="shared" si="63"/>
        <v/>
      </c>
      <c r="I242" s="59"/>
      <c r="J242" s="59"/>
      <c r="K242" s="76" t="str">
        <f t="shared" si="64"/>
        <v/>
      </c>
      <c r="L242" s="59"/>
      <c r="M242" s="59"/>
      <c r="N242" s="256" t="str">
        <f t="shared" si="65"/>
        <v/>
      </c>
      <c r="O242" s="59"/>
      <c r="P242" s="59"/>
      <c r="Q242" s="256" t="str">
        <f t="shared" si="66"/>
        <v/>
      </c>
      <c r="R242" s="346" t="str">
        <f t="shared" si="67"/>
        <v/>
      </c>
      <c r="S242" s="37"/>
      <c r="T242" s="60"/>
      <c r="U242" s="61">
        <f t="shared" si="62"/>
        <v>1</v>
      </c>
      <c r="V242" s="61">
        <f t="shared" si="68"/>
        <v>1</v>
      </c>
    </row>
    <row r="243" spans="1:22" s="16" customFormat="1" ht="17.45" customHeight="1">
      <c r="A243" s="345">
        <v>18</v>
      </c>
      <c r="B243" s="58">
        <f t="shared" si="69"/>
        <v>45187</v>
      </c>
      <c r="C243" s="644" t="str">
        <f t="shared" si="70"/>
        <v/>
      </c>
      <c r="D243" s="75" t="str">
        <f t="shared" si="72"/>
        <v>Monday</v>
      </c>
      <c r="E243" s="637" t="str">
        <f t="shared" si="71"/>
        <v/>
      </c>
      <c r="F243" s="59"/>
      <c r="G243" s="59"/>
      <c r="H243" s="76" t="str">
        <f t="shared" si="63"/>
        <v/>
      </c>
      <c r="I243" s="59"/>
      <c r="J243" s="59"/>
      <c r="K243" s="76" t="str">
        <f t="shared" si="64"/>
        <v/>
      </c>
      <c r="L243" s="59"/>
      <c r="M243" s="59"/>
      <c r="N243" s="256" t="str">
        <f t="shared" si="65"/>
        <v/>
      </c>
      <c r="O243" s="59"/>
      <c r="P243" s="59"/>
      <c r="Q243" s="256" t="str">
        <f t="shared" si="66"/>
        <v/>
      </c>
      <c r="R243" s="346" t="str">
        <f t="shared" si="67"/>
        <v/>
      </c>
      <c r="S243" s="37"/>
      <c r="T243" s="60"/>
      <c r="U243" s="61">
        <f t="shared" si="62"/>
        <v>2</v>
      </c>
      <c r="V243" s="61">
        <f t="shared" si="68"/>
        <v>2</v>
      </c>
    </row>
    <row r="244" spans="1:22" s="16" customFormat="1" ht="17.45" customHeight="1">
      <c r="A244" s="345">
        <v>19</v>
      </c>
      <c r="B244" s="58">
        <f t="shared" si="69"/>
        <v>45188</v>
      </c>
      <c r="C244" s="644" t="str">
        <f t="shared" si="70"/>
        <v/>
      </c>
      <c r="D244" s="75" t="str">
        <f t="shared" si="72"/>
        <v>Tuesday</v>
      </c>
      <c r="E244" s="637" t="str">
        <f t="shared" si="71"/>
        <v/>
      </c>
      <c r="F244" s="59"/>
      <c r="G244" s="59"/>
      <c r="H244" s="76" t="str">
        <f t="shared" si="63"/>
        <v/>
      </c>
      <c r="I244" s="59"/>
      <c r="J244" s="59"/>
      <c r="K244" s="76" t="str">
        <f t="shared" si="64"/>
        <v/>
      </c>
      <c r="L244" s="59"/>
      <c r="M244" s="59"/>
      <c r="N244" s="256" t="str">
        <f t="shared" si="65"/>
        <v/>
      </c>
      <c r="O244" s="59"/>
      <c r="P244" s="59"/>
      <c r="Q244" s="256" t="str">
        <f t="shared" si="66"/>
        <v/>
      </c>
      <c r="R244" s="346" t="str">
        <f t="shared" si="67"/>
        <v/>
      </c>
      <c r="S244" s="37"/>
      <c r="T244" s="60"/>
      <c r="U244" s="61">
        <f t="shared" si="62"/>
        <v>3</v>
      </c>
      <c r="V244" s="61">
        <f t="shared" si="68"/>
        <v>3</v>
      </c>
    </row>
    <row r="245" spans="1:22" s="16" customFormat="1" ht="17.45" customHeight="1">
      <c r="A245" s="345">
        <v>20</v>
      </c>
      <c r="B245" s="58">
        <f t="shared" si="69"/>
        <v>45189</v>
      </c>
      <c r="C245" s="644" t="str">
        <f t="shared" si="70"/>
        <v/>
      </c>
      <c r="D245" s="75" t="str">
        <f t="shared" si="72"/>
        <v>Wednesday</v>
      </c>
      <c r="E245" s="637" t="str">
        <f t="shared" si="71"/>
        <v/>
      </c>
      <c r="F245" s="59"/>
      <c r="G245" s="59"/>
      <c r="H245" s="76" t="str">
        <f t="shared" si="63"/>
        <v/>
      </c>
      <c r="I245" s="59"/>
      <c r="J245" s="59"/>
      <c r="K245" s="76" t="str">
        <f t="shared" si="64"/>
        <v/>
      </c>
      <c r="L245" s="59"/>
      <c r="M245" s="59"/>
      <c r="N245" s="256" t="str">
        <f t="shared" si="65"/>
        <v/>
      </c>
      <c r="O245" s="59"/>
      <c r="P245" s="59"/>
      <c r="Q245" s="256" t="str">
        <f t="shared" si="66"/>
        <v/>
      </c>
      <c r="R245" s="346" t="str">
        <f t="shared" si="67"/>
        <v/>
      </c>
      <c r="S245" s="37"/>
      <c r="T245" s="60"/>
      <c r="U245" s="61">
        <f t="shared" si="62"/>
        <v>4</v>
      </c>
      <c r="V245" s="61">
        <f t="shared" si="68"/>
        <v>4</v>
      </c>
    </row>
    <row r="246" spans="1:22" s="16" customFormat="1" ht="17.45" customHeight="1">
      <c r="A246" s="345">
        <v>21</v>
      </c>
      <c r="B246" s="58">
        <f t="shared" si="69"/>
        <v>45190</v>
      </c>
      <c r="C246" s="644" t="str">
        <f t="shared" si="70"/>
        <v/>
      </c>
      <c r="D246" s="75" t="str">
        <f t="shared" si="72"/>
        <v>Thursday</v>
      </c>
      <c r="E246" s="637" t="str">
        <f t="shared" si="71"/>
        <v/>
      </c>
      <c r="F246" s="59"/>
      <c r="G246" s="59"/>
      <c r="H246" s="76" t="str">
        <f t="shared" si="63"/>
        <v/>
      </c>
      <c r="I246" s="59"/>
      <c r="J246" s="59"/>
      <c r="K246" s="76" t="str">
        <f t="shared" si="64"/>
        <v/>
      </c>
      <c r="L246" s="59"/>
      <c r="M246" s="59"/>
      <c r="N246" s="256" t="str">
        <f t="shared" si="65"/>
        <v/>
      </c>
      <c r="O246" s="59"/>
      <c r="P246" s="59"/>
      <c r="Q246" s="256" t="str">
        <f t="shared" si="66"/>
        <v/>
      </c>
      <c r="R246" s="346" t="str">
        <f t="shared" si="67"/>
        <v/>
      </c>
      <c r="S246" s="37"/>
      <c r="T246" s="60"/>
      <c r="U246" s="61">
        <f t="shared" si="62"/>
        <v>5</v>
      </c>
      <c r="V246" s="61">
        <f t="shared" si="68"/>
        <v>5</v>
      </c>
    </row>
    <row r="247" spans="1:22" s="16" customFormat="1" ht="17.45" customHeight="1">
      <c r="A247" s="345">
        <v>22</v>
      </c>
      <c r="B247" s="58">
        <f t="shared" si="69"/>
        <v>45191</v>
      </c>
      <c r="C247" s="644" t="str">
        <f t="shared" si="70"/>
        <v/>
      </c>
      <c r="D247" s="75" t="str">
        <f t="shared" si="72"/>
        <v>Friday</v>
      </c>
      <c r="E247" s="637" t="str">
        <f t="shared" si="71"/>
        <v/>
      </c>
      <c r="F247" s="59"/>
      <c r="G247" s="59"/>
      <c r="H247" s="76" t="str">
        <f t="shared" si="63"/>
        <v/>
      </c>
      <c r="I247" s="59"/>
      <c r="J247" s="59"/>
      <c r="K247" s="76" t="str">
        <f t="shared" si="64"/>
        <v/>
      </c>
      <c r="L247" s="59"/>
      <c r="M247" s="59"/>
      <c r="N247" s="256" t="str">
        <f t="shared" si="65"/>
        <v/>
      </c>
      <c r="O247" s="59"/>
      <c r="P247" s="59"/>
      <c r="Q247" s="256" t="str">
        <f t="shared" si="66"/>
        <v/>
      </c>
      <c r="R247" s="346" t="str">
        <f t="shared" si="67"/>
        <v/>
      </c>
      <c r="S247" s="37"/>
      <c r="T247" s="60"/>
      <c r="U247" s="61">
        <f t="shared" si="62"/>
        <v>6</v>
      </c>
      <c r="V247" s="61">
        <f t="shared" si="68"/>
        <v>6</v>
      </c>
    </row>
    <row r="248" spans="1:22" s="16" customFormat="1" ht="17.45" customHeight="1">
      <c r="A248" s="345">
        <v>23</v>
      </c>
      <c r="B248" s="58">
        <f t="shared" si="69"/>
        <v>45192</v>
      </c>
      <c r="C248" s="644" t="str">
        <f t="shared" si="70"/>
        <v/>
      </c>
      <c r="D248" s="75" t="str">
        <f t="shared" si="72"/>
        <v>Saturday</v>
      </c>
      <c r="E248" s="637" t="str">
        <f t="shared" si="71"/>
        <v/>
      </c>
      <c r="F248" s="59"/>
      <c r="G248" s="59"/>
      <c r="H248" s="76" t="str">
        <f t="shared" si="63"/>
        <v/>
      </c>
      <c r="I248" s="59"/>
      <c r="J248" s="59"/>
      <c r="K248" s="76" t="str">
        <f t="shared" si="64"/>
        <v/>
      </c>
      <c r="L248" s="59"/>
      <c r="M248" s="59"/>
      <c r="N248" s="256" t="str">
        <f t="shared" si="65"/>
        <v/>
      </c>
      <c r="O248" s="59"/>
      <c r="P248" s="59"/>
      <c r="Q248" s="256" t="str">
        <f t="shared" si="66"/>
        <v/>
      </c>
      <c r="R248" s="346" t="str">
        <f t="shared" si="67"/>
        <v/>
      </c>
      <c r="S248" s="37"/>
      <c r="T248" s="60"/>
      <c r="U248" s="61">
        <f t="shared" si="62"/>
        <v>7</v>
      </c>
      <c r="V248" s="61">
        <f t="shared" si="68"/>
        <v>7</v>
      </c>
    </row>
    <row r="249" spans="1:22" s="16" customFormat="1" ht="17.45" customHeight="1">
      <c r="A249" s="345">
        <v>24</v>
      </c>
      <c r="B249" s="58">
        <f t="shared" si="69"/>
        <v>45193</v>
      </c>
      <c r="C249" s="644" t="str">
        <f t="shared" si="70"/>
        <v/>
      </c>
      <c r="D249" s="75" t="str">
        <f t="shared" si="72"/>
        <v>Sunday</v>
      </c>
      <c r="E249" s="637" t="str">
        <f t="shared" si="71"/>
        <v/>
      </c>
      <c r="F249" s="59"/>
      <c r="G249" s="59"/>
      <c r="H249" s="76" t="str">
        <f t="shared" si="63"/>
        <v/>
      </c>
      <c r="I249" s="59"/>
      <c r="J249" s="59"/>
      <c r="K249" s="76" t="str">
        <f t="shared" si="64"/>
        <v/>
      </c>
      <c r="L249" s="59"/>
      <c r="M249" s="59"/>
      <c r="N249" s="256" t="str">
        <f t="shared" si="65"/>
        <v/>
      </c>
      <c r="O249" s="59"/>
      <c r="P249" s="59"/>
      <c r="Q249" s="256" t="str">
        <f t="shared" si="66"/>
        <v/>
      </c>
      <c r="R249" s="346" t="str">
        <f t="shared" si="67"/>
        <v/>
      </c>
      <c r="S249" s="37"/>
      <c r="T249" s="60"/>
      <c r="U249" s="61">
        <f t="shared" si="62"/>
        <v>1</v>
      </c>
      <c r="V249" s="61">
        <f t="shared" si="68"/>
        <v>1</v>
      </c>
    </row>
    <row r="250" spans="1:22" s="16" customFormat="1" ht="17.45" customHeight="1">
      <c r="A250" s="345">
        <v>25</v>
      </c>
      <c r="B250" s="58">
        <f t="shared" si="69"/>
        <v>45194</v>
      </c>
      <c r="C250" s="644" t="str">
        <f t="shared" si="70"/>
        <v/>
      </c>
      <c r="D250" s="75" t="str">
        <f t="shared" si="72"/>
        <v>Monday</v>
      </c>
      <c r="E250" s="637" t="str">
        <f t="shared" si="71"/>
        <v/>
      </c>
      <c r="F250" s="59"/>
      <c r="G250" s="59"/>
      <c r="H250" s="76" t="str">
        <f t="shared" si="63"/>
        <v/>
      </c>
      <c r="I250" s="59"/>
      <c r="J250" s="59"/>
      <c r="K250" s="76" t="str">
        <f t="shared" si="64"/>
        <v/>
      </c>
      <c r="L250" s="59"/>
      <c r="M250" s="59"/>
      <c r="N250" s="256" t="str">
        <f t="shared" si="65"/>
        <v/>
      </c>
      <c r="O250" s="59"/>
      <c r="P250" s="59"/>
      <c r="Q250" s="256" t="str">
        <f t="shared" si="66"/>
        <v/>
      </c>
      <c r="R250" s="346" t="str">
        <f t="shared" si="67"/>
        <v/>
      </c>
      <c r="S250" s="37"/>
      <c r="T250" s="60"/>
      <c r="U250" s="61">
        <f t="shared" si="62"/>
        <v>2</v>
      </c>
      <c r="V250" s="61">
        <f t="shared" si="68"/>
        <v>2</v>
      </c>
    </row>
    <row r="251" spans="1:22" s="16" customFormat="1" ht="17.45" customHeight="1">
      <c r="A251" s="345">
        <v>26</v>
      </c>
      <c r="B251" s="58">
        <f t="shared" si="69"/>
        <v>45195</v>
      </c>
      <c r="C251" s="644" t="str">
        <f t="shared" si="70"/>
        <v/>
      </c>
      <c r="D251" s="75" t="str">
        <f t="shared" si="72"/>
        <v>Tuesday</v>
      </c>
      <c r="E251" s="637" t="str">
        <f t="shared" si="71"/>
        <v/>
      </c>
      <c r="F251" s="59"/>
      <c r="G251" s="59"/>
      <c r="H251" s="76" t="str">
        <f t="shared" si="63"/>
        <v/>
      </c>
      <c r="I251" s="59"/>
      <c r="J251" s="59"/>
      <c r="K251" s="76" t="str">
        <f t="shared" si="64"/>
        <v/>
      </c>
      <c r="L251" s="59"/>
      <c r="M251" s="59"/>
      <c r="N251" s="256" t="str">
        <f t="shared" si="65"/>
        <v/>
      </c>
      <c r="O251" s="59"/>
      <c r="P251" s="59"/>
      <c r="Q251" s="256" t="str">
        <f t="shared" si="66"/>
        <v/>
      </c>
      <c r="R251" s="346" t="str">
        <f t="shared" si="67"/>
        <v/>
      </c>
      <c r="S251" s="37"/>
      <c r="T251" s="60"/>
      <c r="U251" s="61">
        <f t="shared" si="62"/>
        <v>3</v>
      </c>
      <c r="V251" s="61">
        <f t="shared" si="68"/>
        <v>3</v>
      </c>
    </row>
    <row r="252" spans="1:22" s="16" customFormat="1" ht="17.45" customHeight="1">
      <c r="A252" s="345">
        <v>27</v>
      </c>
      <c r="B252" s="58">
        <f t="shared" si="69"/>
        <v>45196</v>
      </c>
      <c r="C252" s="644" t="str">
        <f t="shared" si="70"/>
        <v/>
      </c>
      <c r="D252" s="75" t="str">
        <f t="shared" si="72"/>
        <v>Wednesday</v>
      </c>
      <c r="E252" s="637" t="str">
        <f t="shared" si="71"/>
        <v/>
      </c>
      <c r="F252" s="59"/>
      <c r="G252" s="59"/>
      <c r="H252" s="76" t="str">
        <f t="shared" si="63"/>
        <v/>
      </c>
      <c r="I252" s="59"/>
      <c r="J252" s="59"/>
      <c r="K252" s="76" t="str">
        <f t="shared" si="64"/>
        <v/>
      </c>
      <c r="L252" s="59"/>
      <c r="M252" s="59"/>
      <c r="N252" s="256" t="str">
        <f t="shared" si="65"/>
        <v/>
      </c>
      <c r="O252" s="59"/>
      <c r="P252" s="59"/>
      <c r="Q252" s="256" t="str">
        <f t="shared" si="66"/>
        <v/>
      </c>
      <c r="R252" s="346" t="str">
        <f t="shared" si="67"/>
        <v/>
      </c>
      <c r="S252" s="37"/>
      <c r="T252" s="60"/>
      <c r="U252" s="61">
        <f t="shared" si="62"/>
        <v>4</v>
      </c>
      <c r="V252" s="61">
        <f t="shared" si="68"/>
        <v>4</v>
      </c>
    </row>
    <row r="253" spans="1:22" s="16" customFormat="1" ht="17.45" customHeight="1">
      <c r="A253" s="345">
        <v>28</v>
      </c>
      <c r="B253" s="58">
        <f t="shared" si="69"/>
        <v>45197</v>
      </c>
      <c r="C253" s="644" t="str">
        <f t="shared" si="70"/>
        <v/>
      </c>
      <c r="D253" s="75" t="str">
        <f t="shared" si="72"/>
        <v>Thursday</v>
      </c>
      <c r="E253" s="637" t="str">
        <f t="shared" si="71"/>
        <v/>
      </c>
      <c r="F253" s="59"/>
      <c r="G253" s="59"/>
      <c r="H253" s="76" t="str">
        <f t="shared" si="63"/>
        <v/>
      </c>
      <c r="I253" s="59"/>
      <c r="J253" s="59"/>
      <c r="K253" s="76" t="str">
        <f t="shared" si="64"/>
        <v/>
      </c>
      <c r="L253" s="59"/>
      <c r="M253" s="59"/>
      <c r="N253" s="256" t="str">
        <f t="shared" si="65"/>
        <v/>
      </c>
      <c r="O253" s="59"/>
      <c r="P253" s="59"/>
      <c r="Q253" s="256" t="str">
        <f t="shared" si="66"/>
        <v/>
      </c>
      <c r="R253" s="346" t="str">
        <f t="shared" si="67"/>
        <v/>
      </c>
      <c r="S253" s="37"/>
      <c r="T253" s="60"/>
      <c r="U253" s="61">
        <f t="shared" si="62"/>
        <v>5</v>
      </c>
      <c r="V253" s="61">
        <f t="shared" si="68"/>
        <v>5</v>
      </c>
    </row>
    <row r="254" spans="1:22" s="16" customFormat="1" ht="17.45" customHeight="1">
      <c r="A254" s="345">
        <v>29</v>
      </c>
      <c r="B254" s="58">
        <f t="shared" si="69"/>
        <v>45198</v>
      </c>
      <c r="C254" s="644" t="str">
        <f t="shared" si="70"/>
        <v/>
      </c>
      <c r="D254" s="75" t="str">
        <f>IF(U254=1,"Sunday",IF(U254=2,"Monday",IF(U254=3,"Tuesday",IF(U254=4,"Wednesday",IF(U254=5,"Thursday",IF(U254=6,"Friday",IF(U254=7,"Saturday"," ")))))))</f>
        <v>Friday</v>
      </c>
      <c r="E254" s="637" t="str">
        <f t="shared" si="71"/>
        <v/>
      </c>
      <c r="F254" s="59"/>
      <c r="G254" s="59"/>
      <c r="H254" s="76" t="str">
        <f t="shared" si="63"/>
        <v/>
      </c>
      <c r="I254" s="59"/>
      <c r="J254" s="59"/>
      <c r="K254" s="76" t="str">
        <f t="shared" si="64"/>
        <v/>
      </c>
      <c r="L254" s="59"/>
      <c r="M254" s="59"/>
      <c r="N254" s="256" t="str">
        <f t="shared" si="65"/>
        <v/>
      </c>
      <c r="O254" s="59"/>
      <c r="P254" s="59"/>
      <c r="Q254" s="256" t="str">
        <f t="shared" si="66"/>
        <v/>
      </c>
      <c r="R254" s="346" t="str">
        <f t="shared" si="67"/>
        <v/>
      </c>
      <c r="S254" s="37"/>
      <c r="T254" s="60"/>
      <c r="U254" s="61">
        <f t="shared" si="62"/>
        <v>6</v>
      </c>
      <c r="V254" s="61">
        <f t="shared" si="68"/>
        <v>6</v>
      </c>
    </row>
    <row r="255" spans="1:22" s="16" customFormat="1" ht="17.45" customHeight="1">
      <c r="A255" s="345">
        <v>30</v>
      </c>
      <c r="B255" s="58">
        <f t="shared" si="69"/>
        <v>45199</v>
      </c>
      <c r="C255" s="644" t="str">
        <f t="shared" si="70"/>
        <v/>
      </c>
      <c r="D255" s="75" t="str">
        <f>IF(U255=1,"Sunday",IF(U255=2,"Monday",IF(U255=3,"Tuesday",IF(U255=4,"Wednesday",IF(U255=5,"Thursday",IF(U255=6,"Friday",IF(U255=7,"Saturday"," ")))))))</f>
        <v>Saturday</v>
      </c>
      <c r="E255" s="637" t="str">
        <f t="shared" si="71"/>
        <v/>
      </c>
      <c r="F255" s="59"/>
      <c r="G255" s="59"/>
      <c r="H255" s="76" t="str">
        <f t="shared" si="63"/>
        <v/>
      </c>
      <c r="I255" s="59"/>
      <c r="J255" s="59"/>
      <c r="K255" s="76" t="str">
        <f t="shared" si="64"/>
        <v/>
      </c>
      <c r="L255" s="59"/>
      <c r="M255" s="59"/>
      <c r="N255" s="256" t="str">
        <f t="shared" si="65"/>
        <v/>
      </c>
      <c r="O255" s="59"/>
      <c r="P255" s="59"/>
      <c r="Q255" s="256" t="str">
        <f t="shared" si="66"/>
        <v/>
      </c>
      <c r="R255" s="346" t="str">
        <f t="shared" si="67"/>
        <v/>
      </c>
      <c r="S255" s="37"/>
      <c r="T255" s="60"/>
      <c r="U255" s="61">
        <f t="shared" si="62"/>
        <v>7</v>
      </c>
      <c r="V255" s="61">
        <f t="shared" si="68"/>
        <v>7</v>
      </c>
    </row>
    <row r="256" spans="1:22" s="16" customFormat="1" ht="17.45" customHeight="1">
      <c r="A256" s="345">
        <v>31</v>
      </c>
      <c r="B256" s="58" t="str">
        <f t="shared" si="69"/>
        <v/>
      </c>
      <c r="C256" s="644" t="str">
        <f t="shared" si="70"/>
        <v/>
      </c>
      <c r="D256" s="75" t="str">
        <f>IF(U256=1,"Sunday",IF(U256=2,"Monday",IF(U256=3,"Tuesday",IF(U256=4,"Wednesday",IF(U256=5,"Thursday",IF(U256=6,"Friday",IF(U256=7,"Saturday"," ")))))))</f>
        <v xml:space="preserve"> </v>
      </c>
      <c r="E256" s="637" t="str">
        <f t="shared" si="71"/>
        <v/>
      </c>
      <c r="F256" s="59"/>
      <c r="G256" s="59"/>
      <c r="H256" s="76" t="str">
        <f t="shared" si="63"/>
        <v/>
      </c>
      <c r="I256" s="59"/>
      <c r="J256" s="59"/>
      <c r="K256" s="76" t="str">
        <f t="shared" si="64"/>
        <v/>
      </c>
      <c r="L256" s="59"/>
      <c r="M256" s="59"/>
      <c r="N256" s="256" t="str">
        <f t="shared" si="65"/>
        <v/>
      </c>
      <c r="O256" s="59"/>
      <c r="P256" s="59"/>
      <c r="Q256" s="256" t="str">
        <f t="shared" si="66"/>
        <v/>
      </c>
      <c r="R256" s="346" t="str">
        <f t="shared" si="67"/>
        <v/>
      </c>
      <c r="S256" s="37"/>
      <c r="T256" s="60"/>
      <c r="U256" s="61" t="str">
        <f t="shared" si="62"/>
        <v/>
      </c>
      <c r="V256" s="61" t="str">
        <f t="shared" si="68"/>
        <v/>
      </c>
    </row>
    <row r="257" spans="1:32" s="66" customFormat="1" ht="42.75" customHeight="1" thickBot="1">
      <c r="A257" s="347"/>
      <c r="B257" s="348"/>
      <c r="C257" s="349" t="s">
        <v>97</v>
      </c>
      <c r="D257" s="349"/>
      <c r="E257" s="349"/>
      <c r="F257" s="350">
        <f>SUM(F226:F256)</f>
        <v>483</v>
      </c>
      <c r="G257" s="350">
        <f t="shared" ref="G257:R257" si="73">SUM(G226:G256)</f>
        <v>468</v>
      </c>
      <c r="H257" s="350">
        <f t="shared" si="73"/>
        <v>951</v>
      </c>
      <c r="I257" s="350">
        <f t="shared" si="73"/>
        <v>360</v>
      </c>
      <c r="J257" s="350">
        <f t="shared" si="73"/>
        <v>400</v>
      </c>
      <c r="K257" s="350">
        <f t="shared" si="73"/>
        <v>760</v>
      </c>
      <c r="L257" s="350">
        <f t="shared" si="73"/>
        <v>476</v>
      </c>
      <c r="M257" s="350">
        <f t="shared" si="73"/>
        <v>451</v>
      </c>
      <c r="N257" s="350">
        <f t="shared" si="73"/>
        <v>927</v>
      </c>
      <c r="O257" s="350">
        <f t="shared" si="73"/>
        <v>342</v>
      </c>
      <c r="P257" s="350">
        <f t="shared" si="73"/>
        <v>382</v>
      </c>
      <c r="Q257" s="350">
        <f t="shared" si="73"/>
        <v>724</v>
      </c>
      <c r="R257" s="351">
        <f t="shared" si="73"/>
        <v>1651</v>
      </c>
      <c r="S257" s="89"/>
      <c r="T257" s="64"/>
      <c r="U257" s="65"/>
      <c r="V257" s="65"/>
    </row>
    <row r="258" spans="1:32" s="16" customFormat="1" ht="21" customHeight="1">
      <c r="A258" s="81"/>
      <c r="B258" s="82"/>
      <c r="C258" s="82"/>
      <c r="D258" s="82"/>
      <c r="E258" s="82"/>
      <c r="F258" s="83"/>
      <c r="G258" s="83"/>
      <c r="H258" s="83"/>
      <c r="I258" s="83"/>
      <c r="J258" s="83"/>
      <c r="K258" s="83"/>
      <c r="L258" s="84" t="s">
        <v>98</v>
      </c>
      <c r="M258" s="83"/>
      <c r="N258" s="83"/>
      <c r="O258" s="85" t="s">
        <v>99</v>
      </c>
      <c r="P258" s="83"/>
      <c r="Q258" s="83"/>
      <c r="R258" s="83"/>
      <c r="S258" s="37"/>
      <c r="T258" s="68"/>
      <c r="U258" s="15"/>
      <c r="V258" s="15"/>
    </row>
    <row r="259" spans="1:32" s="16" customFormat="1" ht="6.75" customHeight="1">
      <c r="A259" s="67"/>
      <c r="B259" s="252"/>
      <c r="C259" s="252"/>
      <c r="D259" s="252"/>
      <c r="E259" s="252"/>
      <c r="F259" s="253"/>
      <c r="G259" s="253"/>
      <c r="H259" s="253"/>
      <c r="I259" s="253"/>
      <c r="J259" s="253"/>
      <c r="K259" s="253"/>
      <c r="L259" s="254"/>
      <c r="M259" s="253"/>
      <c r="N259" s="253"/>
      <c r="O259" s="255"/>
      <c r="P259" s="253"/>
      <c r="Q259" s="253"/>
      <c r="R259" s="253"/>
      <c r="S259" s="23"/>
      <c r="T259" s="68"/>
      <c r="U259" s="15"/>
      <c r="V259" s="15"/>
    </row>
    <row r="260" spans="1:32" s="16" customFormat="1" ht="21" customHeight="1">
      <c r="A260" s="67"/>
      <c r="B260" s="69"/>
      <c r="C260" s="69"/>
      <c r="D260" s="756" t="s">
        <v>107</v>
      </c>
      <c r="E260" s="756"/>
      <c r="F260" s="756"/>
      <c r="G260" s="756"/>
      <c r="H260" s="756"/>
      <c r="I260" s="756"/>
      <c r="J260" s="756"/>
      <c r="K260" s="70"/>
      <c r="L260" s="250">
        <f>COUNTA(N226:N256)-COUNTIF(N226:N256,"0")-COUNTIF(N226:N256,"blank")-COUNTIF(N226:N256,"")</f>
        <v>4</v>
      </c>
      <c r="M260" s="80"/>
      <c r="N260" s="80"/>
      <c r="O260" s="250">
        <f>COUNTA(Q226:Q256)-COUNTIF(Q226:Q256,"0")-COUNTIF(Q226:Q256,"blank")-COUNTIF(Q226:Q256,"")</f>
        <v>4</v>
      </c>
      <c r="P260" s="71"/>
      <c r="Q260" s="71"/>
      <c r="R260" s="71"/>
      <c r="S260" s="23"/>
      <c r="T260" s="72"/>
      <c r="U260" s="15"/>
      <c r="V260" s="15"/>
    </row>
    <row r="261" spans="1:32" s="16" customFormat="1" ht="7.5" customHeight="1">
      <c r="A261" s="67"/>
      <c r="B261" s="69"/>
      <c r="C261" s="69"/>
      <c r="D261" s="69"/>
      <c r="E261" s="69"/>
      <c r="F261" s="67"/>
      <c r="G261" s="67"/>
      <c r="H261" s="67"/>
      <c r="I261" s="67"/>
      <c r="J261" s="67"/>
      <c r="K261" s="67"/>
      <c r="L261" s="67"/>
      <c r="M261" s="67"/>
      <c r="N261" s="67"/>
      <c r="O261" s="67"/>
      <c r="P261" s="67"/>
      <c r="Q261" s="67"/>
      <c r="R261" s="67"/>
      <c r="S261" s="23"/>
      <c r="T261" s="23"/>
      <c r="U261" s="15"/>
      <c r="V261" s="15"/>
    </row>
    <row r="262" spans="1:32" s="16" customFormat="1" ht="21" customHeight="1">
      <c r="A262" s="67"/>
      <c r="B262" s="69"/>
      <c r="C262" s="69"/>
      <c r="D262" s="756" t="s">
        <v>362</v>
      </c>
      <c r="E262" s="756"/>
      <c r="F262" s="756"/>
      <c r="G262" s="756"/>
      <c r="H262" s="756"/>
      <c r="I262" s="756"/>
      <c r="J262" s="756"/>
      <c r="K262" s="67"/>
      <c r="L262" s="251">
        <f>COUNTA(H226:H256)-COUNTIF(H226:H256,"0")-COUNTIF(H226:H256,"blank")-COUNTIF(H226:H256,"")</f>
        <v>4</v>
      </c>
      <c r="M262" s="249"/>
      <c r="N262" s="249"/>
      <c r="O262" s="251">
        <f>COUNTA(K226:K256)-COUNTIF(K226:K256,"0")-COUNTIF(K226:K256,"blank")-COUNTIF(K226:K256,"")</f>
        <v>4</v>
      </c>
      <c r="P262" s="79"/>
      <c r="Q262" s="79"/>
      <c r="R262" s="67"/>
      <c r="S262" s="23"/>
      <c r="T262" s="23"/>
      <c r="U262" s="15"/>
      <c r="V262" s="15"/>
    </row>
    <row r="263" spans="1:32" s="16" customFormat="1" ht="10.5" customHeight="1">
      <c r="A263" s="67"/>
      <c r="B263" s="69"/>
      <c r="C263" s="69"/>
      <c r="D263" s="69"/>
      <c r="E263" s="69"/>
      <c r="F263" s="67"/>
      <c r="G263" s="67"/>
      <c r="H263" s="67"/>
      <c r="I263" s="67"/>
      <c r="J263" s="67"/>
      <c r="K263" s="67"/>
      <c r="L263" s="79"/>
      <c r="M263" s="79"/>
      <c r="N263" s="79"/>
      <c r="O263" s="79"/>
      <c r="P263" s="79"/>
      <c r="Q263" s="79"/>
      <c r="R263" s="67"/>
      <c r="S263" s="23"/>
      <c r="T263" s="23"/>
      <c r="U263" s="15"/>
      <c r="V263" s="15"/>
    </row>
    <row r="264" spans="1:32" s="16" customFormat="1" ht="15">
      <c r="A264" s="77"/>
      <c r="B264" s="78"/>
      <c r="C264" s="78"/>
      <c r="D264" s="78"/>
      <c r="E264" s="78"/>
      <c r="F264" s="77"/>
      <c r="G264" s="77"/>
      <c r="H264" s="77"/>
      <c r="I264" s="77"/>
      <c r="J264" s="77"/>
      <c r="K264" s="77"/>
      <c r="L264" s="77"/>
      <c r="M264" s="77"/>
      <c r="N264" s="77"/>
      <c r="O264" s="77"/>
      <c r="P264" s="77"/>
      <c r="Q264" s="77"/>
      <c r="R264" s="77"/>
      <c r="S264" s="15"/>
      <c r="T264" s="15"/>
      <c r="U264" s="15"/>
      <c r="V264" s="15"/>
    </row>
    <row r="265" spans="1:32" s="16" customFormat="1" ht="28.5" customHeight="1" thickBot="1">
      <c r="A265" s="757" t="s">
        <v>108</v>
      </c>
      <c r="B265" s="757"/>
      <c r="C265" s="757"/>
      <c r="D265" s="757"/>
      <c r="E265" s="757"/>
      <c r="F265" s="757"/>
      <c r="G265" s="757"/>
      <c r="H265" s="757"/>
      <c r="I265" s="757"/>
      <c r="J265" s="757"/>
      <c r="K265" s="757"/>
      <c r="L265" s="758" t="s">
        <v>19</v>
      </c>
      <c r="M265" s="758"/>
      <c r="N265" s="759" t="str">
        <f>IF('Master Data'!BH15="","",'Master Data'!BH15)</f>
        <v>October-2023</v>
      </c>
      <c r="O265" s="759"/>
      <c r="P265" s="759"/>
      <c r="Q265" s="86"/>
      <c r="R265" s="86"/>
      <c r="S265" s="86"/>
      <c r="T265" s="42"/>
      <c r="U265" s="43"/>
      <c r="V265" s="15"/>
    </row>
    <row r="266" spans="1:32" s="47" customFormat="1" ht="24" customHeight="1">
      <c r="A266" s="760" t="s">
        <v>101</v>
      </c>
      <c r="B266" s="763" t="s">
        <v>100</v>
      </c>
      <c r="C266" s="765" t="s">
        <v>640</v>
      </c>
      <c r="D266" s="768" t="s">
        <v>102</v>
      </c>
      <c r="E266" s="784" t="s">
        <v>397</v>
      </c>
      <c r="F266" s="770" t="s">
        <v>105</v>
      </c>
      <c r="G266" s="771"/>
      <c r="H266" s="771"/>
      <c r="I266" s="771"/>
      <c r="J266" s="771"/>
      <c r="K266" s="772"/>
      <c r="L266" s="773" t="s">
        <v>106</v>
      </c>
      <c r="M266" s="773"/>
      <c r="N266" s="773"/>
      <c r="O266" s="773"/>
      <c r="P266" s="773"/>
      <c r="Q266" s="773"/>
      <c r="R266" s="774"/>
      <c r="S266" s="87"/>
      <c r="T266" s="44"/>
      <c r="U266" s="45"/>
      <c r="V266" s="46"/>
      <c r="AB266" s="48"/>
      <c r="AC266" s="49"/>
      <c r="AD266" s="49">
        <f>IFERROR(DATE(YEAR(AD222),MONTH(AD222)+1,DAY(AD222)),"")</f>
        <v>45200</v>
      </c>
      <c r="AF266" s="49">
        <f>EOMONTH(AD266,0)</f>
        <v>45230</v>
      </c>
    </row>
    <row r="267" spans="1:32" s="47" customFormat="1" ht="33.75" customHeight="1">
      <c r="A267" s="761"/>
      <c r="B267" s="764"/>
      <c r="C267" s="766"/>
      <c r="D267" s="769"/>
      <c r="E267" s="785"/>
      <c r="F267" s="775" t="s">
        <v>71</v>
      </c>
      <c r="G267" s="776"/>
      <c r="H267" s="777"/>
      <c r="I267" s="778" t="s">
        <v>72</v>
      </c>
      <c r="J267" s="779"/>
      <c r="K267" s="780"/>
      <c r="L267" s="781" t="s">
        <v>73</v>
      </c>
      <c r="M267" s="782"/>
      <c r="N267" s="782"/>
      <c r="O267" s="782" t="s">
        <v>74</v>
      </c>
      <c r="P267" s="782"/>
      <c r="Q267" s="782"/>
      <c r="R267" s="783" t="s">
        <v>75</v>
      </c>
      <c r="S267" s="335"/>
      <c r="T267" s="50"/>
      <c r="U267" s="51"/>
      <c r="V267" s="46"/>
    </row>
    <row r="268" spans="1:32" s="47" customFormat="1" ht="21.75" customHeight="1" thickBot="1">
      <c r="A268" s="761"/>
      <c r="B268" s="764"/>
      <c r="C268" s="766"/>
      <c r="D268" s="74" t="s">
        <v>103</v>
      </c>
      <c r="E268" s="785"/>
      <c r="F268" s="248" t="s">
        <v>12</v>
      </c>
      <c r="G268" s="248" t="s">
        <v>13</v>
      </c>
      <c r="H268" s="248" t="s">
        <v>14</v>
      </c>
      <c r="I268" s="248" t="s">
        <v>12</v>
      </c>
      <c r="J268" s="248" t="s">
        <v>13</v>
      </c>
      <c r="K268" s="248" t="s">
        <v>14</v>
      </c>
      <c r="L268" s="328" t="s">
        <v>12</v>
      </c>
      <c r="M268" s="328" t="s">
        <v>13</v>
      </c>
      <c r="N268" s="328" t="s">
        <v>14</v>
      </c>
      <c r="O268" s="328" t="s">
        <v>12</v>
      </c>
      <c r="P268" s="328" t="s">
        <v>13</v>
      </c>
      <c r="Q268" s="328" t="s">
        <v>14</v>
      </c>
      <c r="R268" s="783"/>
      <c r="S268" s="88"/>
      <c r="T268" s="52"/>
      <c r="U268" s="53"/>
      <c r="V268" s="46"/>
    </row>
    <row r="269" spans="1:32" s="16" customFormat="1" ht="21" customHeight="1" thickTop="1" thickBot="1">
      <c r="A269" s="762"/>
      <c r="B269" s="336"/>
      <c r="C269" s="767"/>
      <c r="D269" s="337" t="s">
        <v>104</v>
      </c>
      <c r="E269" s="786"/>
      <c r="F269" s="364">
        <f>F225</f>
        <v>144</v>
      </c>
      <c r="G269" s="364">
        <f>G225</f>
        <v>145</v>
      </c>
      <c r="H269" s="365">
        <f>F269+G269</f>
        <v>289</v>
      </c>
      <c r="I269" s="364">
        <f>I225</f>
        <v>96</v>
      </c>
      <c r="J269" s="364">
        <f>J225</f>
        <v>110</v>
      </c>
      <c r="K269" s="366">
        <f>I269+J269</f>
        <v>206</v>
      </c>
      <c r="L269" s="787" t="s">
        <v>400</v>
      </c>
      <c r="M269" s="787"/>
      <c r="N269" s="787"/>
      <c r="O269" s="787"/>
      <c r="P269" s="787"/>
      <c r="Q269" s="787"/>
      <c r="R269" s="788"/>
      <c r="S269" s="36"/>
      <c r="T269" s="54"/>
      <c r="U269" s="55"/>
      <c r="V269" s="56"/>
      <c r="AB269" s="57"/>
    </row>
    <row r="270" spans="1:32" s="16" customFormat="1" ht="17.45" customHeight="1">
      <c r="A270" s="338">
        <v>1</v>
      </c>
      <c r="B270" s="339">
        <f>IFERROR(AD266,"")</f>
        <v>45200</v>
      </c>
      <c r="C270" s="643" t="str">
        <f>IF(OR(R270="",R270=0),"",IF(D270="Sunday","",IF(D270="Monday","Wheat",IF(D270="Tuesday","Rice",IF(D270="Wednesday","Wheat",IF(D270="Thursday","Rice",IF(D270="Friday","Wheat",IF(D270="Saturday","Wheat",""))))))))</f>
        <v/>
      </c>
      <c r="D270" s="340" t="str">
        <f t="shared" ref="D270:D279" si="74">IF(U270=1,"Sunday",IF(U270=2,"Monday",IF(U270=3,"Tuesday",IF(U270=4,"Wednesday",IF(U270=5,"Thursday",IF(U270=6,"Friday",IF(U270=7,"Saturday"," ")))))))</f>
        <v>Sunday</v>
      </c>
      <c r="E270" s="638" t="str">
        <f>IF(OR(R270="",R270=0),"",IF(D270="Sunday","","दुग्ध"))</f>
        <v/>
      </c>
      <c r="F270" s="341"/>
      <c r="G270" s="341"/>
      <c r="H270" s="342" t="str">
        <f>IF(AND(F270="",G270=""),"",SUM(F270,G270))</f>
        <v/>
      </c>
      <c r="I270" s="341"/>
      <c r="J270" s="341"/>
      <c r="K270" s="342" t="str">
        <f>IF(AND(I270="",J270=""),"",SUM(I270,J270))</f>
        <v/>
      </c>
      <c r="L270" s="341"/>
      <c r="M270" s="341"/>
      <c r="N270" s="343" t="str">
        <f>IF(AND(L270="",M270=""),"",SUM(L270,M270))</f>
        <v/>
      </c>
      <c r="O270" s="341"/>
      <c r="P270" s="341"/>
      <c r="Q270" s="343" t="str">
        <f>IF(AND(O270="",P270=""),"",SUM(O270,P270))</f>
        <v/>
      </c>
      <c r="R270" s="344" t="str">
        <f>IF(AND(N270="",Q270=""),"",SUM(N270,Q270))</f>
        <v/>
      </c>
      <c r="S270" s="37"/>
      <c r="T270" s="60"/>
      <c r="U270" s="61">
        <f t="shared" ref="U270:U300" si="75">IF(AND(B270=""),"",SUM(V270))</f>
        <v>1</v>
      </c>
      <c r="V270" s="61">
        <f>IFERROR(WEEKDAY(B270),"")</f>
        <v>1</v>
      </c>
    </row>
    <row r="271" spans="1:32" s="16" customFormat="1" ht="17.45" customHeight="1">
      <c r="A271" s="345">
        <v>2</v>
      </c>
      <c r="B271" s="58">
        <f>IF(B270="","",IF(B270&lt;$AF$266,B270+1,""))</f>
        <v>45201</v>
      </c>
      <c r="C271" s="644" t="str">
        <f>IF(OR(R271="",R271=0),"",IF(D271="Sunday","",IF(D271="Monday","Wheat",IF(D271="Tuesday","Rice",IF(D271="Wednesday","Wheat",IF(D271="Thursday","Rice",IF(D271="Friday","Wheat",IF(D271="Saturday","Wheat",""))))))))</f>
        <v>Wheat</v>
      </c>
      <c r="D271" s="75" t="str">
        <f t="shared" si="74"/>
        <v>Monday</v>
      </c>
      <c r="E271" s="637" t="str">
        <f>IF(OR(R271="",R271=0),"",IF(D271="Sunday","","दुग्ध"))</f>
        <v>दुग्ध</v>
      </c>
      <c r="F271" s="59">
        <v>120</v>
      </c>
      <c r="G271" s="59">
        <v>115</v>
      </c>
      <c r="H271" s="76">
        <f t="shared" ref="H271:H300" si="76">IF(AND(F271="",G271=""),"",SUM(F271,G271))</f>
        <v>235</v>
      </c>
      <c r="I271" s="59">
        <v>90</v>
      </c>
      <c r="J271" s="59">
        <v>100</v>
      </c>
      <c r="K271" s="76">
        <f t="shared" ref="K271:K300" si="77">IF(AND(I271="",J271=""),"",SUM(I271,J271))</f>
        <v>190</v>
      </c>
      <c r="L271" s="59">
        <v>115</v>
      </c>
      <c r="M271" s="59">
        <v>110</v>
      </c>
      <c r="N271" s="256">
        <f t="shared" ref="N271:N300" si="78">IF(AND(L271="",M271=""),"",SUM(L271,M271))</f>
        <v>225</v>
      </c>
      <c r="O271" s="59">
        <v>90</v>
      </c>
      <c r="P271" s="59">
        <v>95</v>
      </c>
      <c r="Q271" s="256">
        <f t="shared" ref="Q271:Q300" si="79">IF(AND(O271="",P271=""),"",SUM(O271,P271))</f>
        <v>185</v>
      </c>
      <c r="R271" s="346">
        <f t="shared" ref="R271:R300" si="80">IF(AND(N271="",Q271=""),"",SUM(N271,Q271))</f>
        <v>410</v>
      </c>
      <c r="S271" s="37"/>
      <c r="T271" s="60"/>
      <c r="U271" s="61">
        <f t="shared" si="75"/>
        <v>2</v>
      </c>
      <c r="V271" s="61">
        <f t="shared" ref="V271:V300" si="81">IFERROR(WEEKDAY(B271),"")</f>
        <v>2</v>
      </c>
      <c r="AC271" s="62"/>
      <c r="AD271" s="62"/>
    </row>
    <row r="272" spans="1:32" s="16" customFormat="1" ht="17.45" customHeight="1">
      <c r="A272" s="345">
        <v>3</v>
      </c>
      <c r="B272" s="58">
        <f t="shared" ref="B272:B300" si="82">IF(B271="","",IF(B271&lt;$AF$266,B271+1,""))</f>
        <v>45202</v>
      </c>
      <c r="C272" s="644" t="str">
        <f>IF(OR(R272="",R272=0),"",IF(D272="Sunday","",IF(D272="Monday","Wheat",IF(D272="Tuesday","Rice",IF(D272="Wednesday","Wheat",IF(D272="Thursday","Rice",IF(D272="Friday","Wheat",IF(D272="Saturday","Wheat",""))))))))</f>
        <v>Rice</v>
      </c>
      <c r="D272" s="75" t="str">
        <f t="shared" si="74"/>
        <v>Tuesday</v>
      </c>
      <c r="E272" s="637" t="str">
        <f>IF(OR(R272="",R272=0),"",IF(D272="Sunday","","दुग्ध"))</f>
        <v>दुग्ध</v>
      </c>
      <c r="F272" s="59">
        <v>120</v>
      </c>
      <c r="G272" s="59">
        <v>115</v>
      </c>
      <c r="H272" s="76">
        <f t="shared" si="76"/>
        <v>235</v>
      </c>
      <c r="I272" s="59">
        <v>90</v>
      </c>
      <c r="J272" s="59">
        <v>100</v>
      </c>
      <c r="K272" s="76">
        <f t="shared" si="77"/>
        <v>190</v>
      </c>
      <c r="L272" s="59">
        <v>114</v>
      </c>
      <c r="M272" s="59">
        <v>108</v>
      </c>
      <c r="N272" s="256">
        <f t="shared" si="78"/>
        <v>222</v>
      </c>
      <c r="O272" s="59">
        <v>88</v>
      </c>
      <c r="P272" s="59">
        <v>96</v>
      </c>
      <c r="Q272" s="256">
        <f t="shared" si="79"/>
        <v>184</v>
      </c>
      <c r="R272" s="346">
        <f t="shared" si="80"/>
        <v>406</v>
      </c>
      <c r="S272" s="37"/>
      <c r="T272" s="60"/>
      <c r="U272" s="61">
        <f t="shared" si="75"/>
        <v>3</v>
      </c>
      <c r="V272" s="61">
        <f t="shared" si="81"/>
        <v>3</v>
      </c>
      <c r="AC272" s="62"/>
    </row>
    <row r="273" spans="1:29" s="16" customFormat="1" ht="17.45" customHeight="1">
      <c r="A273" s="345">
        <v>4</v>
      </c>
      <c r="B273" s="58">
        <f t="shared" si="82"/>
        <v>45203</v>
      </c>
      <c r="C273" s="644" t="str">
        <f t="shared" ref="C273:C300" si="83">IF(OR(R273="",R273=0),"",IF(D273="Sunday","",IF(D273="Monday","Wheat",IF(D273="Tuesday","Rice",IF(D273="Wednesday","Wheat",IF(D273="Thursday","Rice",IF(D273="Friday","Wheat",IF(D273="Saturday","Wheat",""))))))))</f>
        <v/>
      </c>
      <c r="D273" s="75" t="str">
        <f t="shared" si="74"/>
        <v>Wednesday</v>
      </c>
      <c r="E273" s="637" t="str">
        <f t="shared" ref="E273:E300" si="84">IF(OR(R273="",R273=0),"",IF(D273="Sunday","","दुग्ध"))</f>
        <v/>
      </c>
      <c r="F273" s="59"/>
      <c r="G273" s="59"/>
      <c r="H273" s="76" t="str">
        <f t="shared" si="76"/>
        <v/>
      </c>
      <c r="I273" s="59"/>
      <c r="J273" s="59"/>
      <c r="K273" s="76" t="str">
        <f t="shared" si="77"/>
        <v/>
      </c>
      <c r="L273" s="59"/>
      <c r="M273" s="59"/>
      <c r="N273" s="256" t="str">
        <f t="shared" si="78"/>
        <v/>
      </c>
      <c r="O273" s="59"/>
      <c r="P273" s="59"/>
      <c r="Q273" s="256" t="str">
        <f t="shared" si="79"/>
        <v/>
      </c>
      <c r="R273" s="346" t="str">
        <f t="shared" si="80"/>
        <v/>
      </c>
      <c r="S273" s="37"/>
      <c r="T273" s="60"/>
      <c r="U273" s="61">
        <f t="shared" si="75"/>
        <v>4</v>
      </c>
      <c r="V273" s="61">
        <f t="shared" si="81"/>
        <v>4</v>
      </c>
      <c r="AC273" s="62"/>
    </row>
    <row r="274" spans="1:29" s="47" customFormat="1" ht="17.45" customHeight="1">
      <c r="A274" s="345">
        <v>5</v>
      </c>
      <c r="B274" s="58">
        <f t="shared" si="82"/>
        <v>45204</v>
      </c>
      <c r="C274" s="644" t="str">
        <f t="shared" si="83"/>
        <v/>
      </c>
      <c r="D274" s="75" t="str">
        <f t="shared" si="74"/>
        <v>Thursday</v>
      </c>
      <c r="E274" s="637" t="str">
        <f t="shared" si="84"/>
        <v/>
      </c>
      <c r="F274" s="59"/>
      <c r="G274" s="59"/>
      <c r="H274" s="76" t="str">
        <f t="shared" si="76"/>
        <v/>
      </c>
      <c r="I274" s="59"/>
      <c r="J274" s="59"/>
      <c r="K274" s="76" t="str">
        <f t="shared" si="77"/>
        <v/>
      </c>
      <c r="L274" s="59"/>
      <c r="M274" s="59"/>
      <c r="N274" s="256" t="str">
        <f t="shared" si="78"/>
        <v/>
      </c>
      <c r="O274" s="59"/>
      <c r="P274" s="59"/>
      <c r="Q274" s="256" t="str">
        <f t="shared" si="79"/>
        <v/>
      </c>
      <c r="R274" s="346" t="str">
        <f t="shared" si="80"/>
        <v/>
      </c>
      <c r="S274" s="37"/>
      <c r="T274" s="60"/>
      <c r="U274" s="61">
        <f t="shared" si="75"/>
        <v>5</v>
      </c>
      <c r="V274" s="61">
        <f t="shared" si="81"/>
        <v>5</v>
      </c>
      <c r="W274" s="16"/>
      <c r="Y274" s="16"/>
      <c r="AC274" s="62"/>
    </row>
    <row r="275" spans="1:29" s="47" customFormat="1" ht="17.45" customHeight="1">
      <c r="A275" s="345">
        <v>6</v>
      </c>
      <c r="B275" s="58">
        <f t="shared" si="82"/>
        <v>45205</v>
      </c>
      <c r="C275" s="644" t="str">
        <f t="shared" si="83"/>
        <v/>
      </c>
      <c r="D275" s="75" t="str">
        <f t="shared" si="74"/>
        <v>Friday</v>
      </c>
      <c r="E275" s="637" t="str">
        <f t="shared" si="84"/>
        <v/>
      </c>
      <c r="F275" s="59"/>
      <c r="G275" s="59"/>
      <c r="H275" s="76" t="str">
        <f t="shared" si="76"/>
        <v/>
      </c>
      <c r="I275" s="59"/>
      <c r="J275" s="59"/>
      <c r="K275" s="76" t="str">
        <f t="shared" si="77"/>
        <v/>
      </c>
      <c r="L275" s="59"/>
      <c r="M275" s="59"/>
      <c r="N275" s="256" t="str">
        <f t="shared" si="78"/>
        <v/>
      </c>
      <c r="O275" s="59"/>
      <c r="P275" s="59"/>
      <c r="Q275" s="256" t="str">
        <f t="shared" si="79"/>
        <v/>
      </c>
      <c r="R275" s="346" t="str">
        <f t="shared" si="80"/>
        <v/>
      </c>
      <c r="S275" s="37"/>
      <c r="T275" s="60"/>
      <c r="U275" s="61">
        <f t="shared" si="75"/>
        <v>6</v>
      </c>
      <c r="V275" s="61">
        <f t="shared" si="81"/>
        <v>6</v>
      </c>
      <c r="W275" s="16"/>
      <c r="Y275" s="16"/>
      <c r="AC275" s="62"/>
    </row>
    <row r="276" spans="1:29" s="47" customFormat="1" ht="17.45" customHeight="1">
      <c r="A276" s="345">
        <v>7</v>
      </c>
      <c r="B276" s="58">
        <f t="shared" si="82"/>
        <v>45206</v>
      </c>
      <c r="C276" s="644" t="str">
        <f t="shared" si="83"/>
        <v/>
      </c>
      <c r="D276" s="75" t="str">
        <f t="shared" si="74"/>
        <v>Saturday</v>
      </c>
      <c r="E276" s="637" t="str">
        <f t="shared" si="84"/>
        <v/>
      </c>
      <c r="F276" s="59"/>
      <c r="G276" s="59"/>
      <c r="H276" s="76" t="str">
        <f t="shared" si="76"/>
        <v/>
      </c>
      <c r="I276" s="59"/>
      <c r="J276" s="59"/>
      <c r="K276" s="76" t="str">
        <f t="shared" si="77"/>
        <v/>
      </c>
      <c r="L276" s="59"/>
      <c r="M276" s="59"/>
      <c r="N276" s="256" t="str">
        <f t="shared" si="78"/>
        <v/>
      </c>
      <c r="O276" s="59"/>
      <c r="P276" s="59"/>
      <c r="Q276" s="256" t="str">
        <f t="shared" si="79"/>
        <v/>
      </c>
      <c r="R276" s="346" t="str">
        <f t="shared" si="80"/>
        <v/>
      </c>
      <c r="S276" s="37"/>
      <c r="T276" s="60"/>
      <c r="U276" s="61">
        <f t="shared" si="75"/>
        <v>7</v>
      </c>
      <c r="V276" s="61">
        <f t="shared" si="81"/>
        <v>7</v>
      </c>
      <c r="W276" s="16"/>
      <c r="Y276" s="16"/>
      <c r="AC276" s="62"/>
    </row>
    <row r="277" spans="1:29" s="47" customFormat="1" ht="17.45" customHeight="1">
      <c r="A277" s="345">
        <v>8</v>
      </c>
      <c r="B277" s="58">
        <f t="shared" si="82"/>
        <v>45207</v>
      </c>
      <c r="C277" s="644" t="str">
        <f t="shared" si="83"/>
        <v/>
      </c>
      <c r="D277" s="75" t="str">
        <f t="shared" si="74"/>
        <v>Sunday</v>
      </c>
      <c r="E277" s="637" t="str">
        <f t="shared" si="84"/>
        <v/>
      </c>
      <c r="F277" s="59"/>
      <c r="G277" s="59"/>
      <c r="H277" s="76" t="str">
        <f t="shared" si="76"/>
        <v/>
      </c>
      <c r="I277" s="59"/>
      <c r="J277" s="59"/>
      <c r="K277" s="76" t="str">
        <f t="shared" si="77"/>
        <v/>
      </c>
      <c r="L277" s="59"/>
      <c r="M277" s="59"/>
      <c r="N277" s="256" t="str">
        <f t="shared" si="78"/>
        <v/>
      </c>
      <c r="O277" s="59"/>
      <c r="P277" s="59"/>
      <c r="Q277" s="256" t="str">
        <f t="shared" si="79"/>
        <v/>
      </c>
      <c r="R277" s="346" t="str">
        <f t="shared" si="80"/>
        <v/>
      </c>
      <c r="S277" s="37"/>
      <c r="T277" s="60"/>
      <c r="U277" s="61">
        <f t="shared" si="75"/>
        <v>1</v>
      </c>
      <c r="V277" s="61">
        <f t="shared" si="81"/>
        <v>1</v>
      </c>
      <c r="W277" s="16"/>
      <c r="Y277" s="16"/>
      <c r="AC277" s="62"/>
    </row>
    <row r="278" spans="1:29" s="16" customFormat="1" ht="17.45" customHeight="1">
      <c r="A278" s="345">
        <v>9</v>
      </c>
      <c r="B278" s="58">
        <f t="shared" si="82"/>
        <v>45208</v>
      </c>
      <c r="C278" s="644" t="str">
        <f t="shared" si="83"/>
        <v/>
      </c>
      <c r="D278" s="75" t="str">
        <f t="shared" si="74"/>
        <v>Monday</v>
      </c>
      <c r="E278" s="637" t="str">
        <f t="shared" si="84"/>
        <v/>
      </c>
      <c r="F278" s="59"/>
      <c r="G278" s="59"/>
      <c r="H278" s="76" t="str">
        <f t="shared" si="76"/>
        <v/>
      </c>
      <c r="I278" s="59"/>
      <c r="J278" s="59"/>
      <c r="K278" s="76" t="str">
        <f t="shared" si="77"/>
        <v/>
      </c>
      <c r="L278" s="59"/>
      <c r="M278" s="59"/>
      <c r="N278" s="256" t="str">
        <f t="shared" si="78"/>
        <v/>
      </c>
      <c r="O278" s="59"/>
      <c r="P278" s="59"/>
      <c r="Q278" s="256" t="str">
        <f t="shared" si="79"/>
        <v/>
      </c>
      <c r="R278" s="346" t="str">
        <f t="shared" si="80"/>
        <v/>
      </c>
      <c r="S278" s="37"/>
      <c r="T278" s="60"/>
      <c r="U278" s="61">
        <f t="shared" si="75"/>
        <v>2</v>
      </c>
      <c r="V278" s="61">
        <f t="shared" si="81"/>
        <v>2</v>
      </c>
      <c r="AC278" s="62"/>
    </row>
    <row r="279" spans="1:29" s="16" customFormat="1" ht="17.45" customHeight="1">
      <c r="A279" s="345">
        <v>10</v>
      </c>
      <c r="B279" s="58">
        <f t="shared" si="82"/>
        <v>45209</v>
      </c>
      <c r="C279" s="644" t="str">
        <f t="shared" si="83"/>
        <v/>
      </c>
      <c r="D279" s="75" t="str">
        <f t="shared" si="74"/>
        <v>Tuesday</v>
      </c>
      <c r="E279" s="637" t="str">
        <f t="shared" si="84"/>
        <v/>
      </c>
      <c r="F279" s="59"/>
      <c r="G279" s="59"/>
      <c r="H279" s="76" t="str">
        <f t="shared" si="76"/>
        <v/>
      </c>
      <c r="I279" s="59"/>
      <c r="J279" s="59"/>
      <c r="K279" s="76" t="str">
        <f t="shared" si="77"/>
        <v/>
      </c>
      <c r="L279" s="59"/>
      <c r="M279" s="59"/>
      <c r="N279" s="256" t="str">
        <f t="shared" si="78"/>
        <v/>
      </c>
      <c r="O279" s="59"/>
      <c r="P279" s="59"/>
      <c r="Q279" s="256" t="str">
        <f t="shared" si="79"/>
        <v/>
      </c>
      <c r="R279" s="346" t="str">
        <f t="shared" si="80"/>
        <v/>
      </c>
      <c r="S279" s="37"/>
      <c r="T279" s="60"/>
      <c r="U279" s="61">
        <f t="shared" si="75"/>
        <v>3</v>
      </c>
      <c r="V279" s="61">
        <f t="shared" si="81"/>
        <v>3</v>
      </c>
      <c r="AC279" s="62"/>
    </row>
    <row r="280" spans="1:29" s="16" customFormat="1" ht="17.45" customHeight="1">
      <c r="A280" s="345">
        <v>11</v>
      </c>
      <c r="B280" s="58">
        <f t="shared" si="82"/>
        <v>45210</v>
      </c>
      <c r="C280" s="644" t="str">
        <f t="shared" si="83"/>
        <v/>
      </c>
      <c r="D280" s="75" t="str">
        <f t="shared" ref="D280:D297" si="85">IF(U280=1,"Sunday",IF(U280=2,"Monday",IF(U280=3,"Tuesday",IF(U280=4,"Wednesday",IF(U280=5,"Thursday",IF(U280=6,"Friday",IF(U280=7,"Saturday"," ")))))))</f>
        <v>Wednesday</v>
      </c>
      <c r="E280" s="637" t="str">
        <f t="shared" si="84"/>
        <v/>
      </c>
      <c r="F280" s="59"/>
      <c r="G280" s="59"/>
      <c r="H280" s="76" t="str">
        <f t="shared" si="76"/>
        <v/>
      </c>
      <c r="I280" s="59"/>
      <c r="J280" s="59"/>
      <c r="K280" s="76" t="str">
        <f t="shared" si="77"/>
        <v/>
      </c>
      <c r="L280" s="59"/>
      <c r="M280" s="59"/>
      <c r="N280" s="256" t="str">
        <f t="shared" si="78"/>
        <v/>
      </c>
      <c r="O280" s="59"/>
      <c r="P280" s="59"/>
      <c r="Q280" s="256" t="str">
        <f t="shared" si="79"/>
        <v/>
      </c>
      <c r="R280" s="346" t="str">
        <f t="shared" si="80"/>
        <v/>
      </c>
      <c r="S280" s="37"/>
      <c r="T280" s="60"/>
      <c r="U280" s="61">
        <f t="shared" si="75"/>
        <v>4</v>
      </c>
      <c r="V280" s="61">
        <f t="shared" si="81"/>
        <v>4</v>
      </c>
      <c r="AC280" s="62"/>
    </row>
    <row r="281" spans="1:29" s="16" customFormat="1" ht="17.45" customHeight="1">
      <c r="A281" s="345">
        <v>12</v>
      </c>
      <c r="B281" s="58">
        <f t="shared" si="82"/>
        <v>45211</v>
      </c>
      <c r="C281" s="644" t="str">
        <f t="shared" si="83"/>
        <v/>
      </c>
      <c r="D281" s="75" t="str">
        <f t="shared" si="85"/>
        <v>Thursday</v>
      </c>
      <c r="E281" s="637" t="str">
        <f t="shared" si="84"/>
        <v/>
      </c>
      <c r="F281" s="59"/>
      <c r="G281" s="59"/>
      <c r="H281" s="76" t="str">
        <f t="shared" si="76"/>
        <v/>
      </c>
      <c r="I281" s="59"/>
      <c r="J281" s="59"/>
      <c r="K281" s="76" t="str">
        <f t="shared" si="77"/>
        <v/>
      </c>
      <c r="L281" s="59"/>
      <c r="M281" s="59"/>
      <c r="N281" s="256" t="str">
        <f t="shared" si="78"/>
        <v/>
      </c>
      <c r="O281" s="59"/>
      <c r="P281" s="59"/>
      <c r="Q281" s="256" t="str">
        <f t="shared" si="79"/>
        <v/>
      </c>
      <c r="R281" s="346" t="str">
        <f t="shared" si="80"/>
        <v/>
      </c>
      <c r="S281" s="37"/>
      <c r="T281" s="60"/>
      <c r="U281" s="61">
        <f t="shared" si="75"/>
        <v>5</v>
      </c>
      <c r="V281" s="61">
        <f t="shared" si="81"/>
        <v>5</v>
      </c>
      <c r="AC281" s="62"/>
    </row>
    <row r="282" spans="1:29" s="16" customFormat="1" ht="17.45" customHeight="1">
      <c r="A282" s="345">
        <v>13</v>
      </c>
      <c r="B282" s="58">
        <f t="shared" si="82"/>
        <v>45212</v>
      </c>
      <c r="C282" s="644" t="str">
        <f t="shared" si="83"/>
        <v/>
      </c>
      <c r="D282" s="75" t="str">
        <f t="shared" si="85"/>
        <v>Friday</v>
      </c>
      <c r="E282" s="637" t="str">
        <f t="shared" si="84"/>
        <v/>
      </c>
      <c r="F282" s="59"/>
      <c r="G282" s="59"/>
      <c r="H282" s="76" t="str">
        <f t="shared" si="76"/>
        <v/>
      </c>
      <c r="I282" s="59"/>
      <c r="J282" s="59"/>
      <c r="K282" s="76" t="str">
        <f t="shared" si="77"/>
        <v/>
      </c>
      <c r="L282" s="59"/>
      <c r="M282" s="59"/>
      <c r="N282" s="256" t="str">
        <f t="shared" si="78"/>
        <v/>
      </c>
      <c r="O282" s="59"/>
      <c r="P282" s="59"/>
      <c r="Q282" s="256" t="str">
        <f t="shared" si="79"/>
        <v/>
      </c>
      <c r="R282" s="346" t="str">
        <f t="shared" si="80"/>
        <v/>
      </c>
      <c r="S282" s="37"/>
      <c r="T282" s="60"/>
      <c r="U282" s="61">
        <f t="shared" si="75"/>
        <v>6</v>
      </c>
      <c r="V282" s="61">
        <f t="shared" si="81"/>
        <v>6</v>
      </c>
      <c r="AC282" s="62"/>
    </row>
    <row r="283" spans="1:29" s="16" customFormat="1" ht="17.45" customHeight="1">
      <c r="A283" s="345">
        <v>14</v>
      </c>
      <c r="B283" s="58">
        <f t="shared" si="82"/>
        <v>45213</v>
      </c>
      <c r="C283" s="644" t="str">
        <f t="shared" si="83"/>
        <v/>
      </c>
      <c r="D283" s="75" t="str">
        <f t="shared" si="85"/>
        <v>Saturday</v>
      </c>
      <c r="E283" s="637" t="str">
        <f t="shared" si="84"/>
        <v/>
      </c>
      <c r="F283" s="59"/>
      <c r="G283" s="59"/>
      <c r="H283" s="76" t="str">
        <f t="shared" si="76"/>
        <v/>
      </c>
      <c r="I283" s="59"/>
      <c r="J283" s="59"/>
      <c r="K283" s="76" t="str">
        <f t="shared" si="77"/>
        <v/>
      </c>
      <c r="L283" s="59"/>
      <c r="M283" s="59"/>
      <c r="N283" s="256" t="str">
        <f t="shared" si="78"/>
        <v/>
      </c>
      <c r="O283" s="59"/>
      <c r="P283" s="59"/>
      <c r="Q283" s="256" t="str">
        <f t="shared" si="79"/>
        <v/>
      </c>
      <c r="R283" s="346" t="str">
        <f t="shared" si="80"/>
        <v/>
      </c>
      <c r="S283" s="37"/>
      <c r="T283" s="60"/>
      <c r="U283" s="61">
        <f t="shared" si="75"/>
        <v>7</v>
      </c>
      <c r="V283" s="61">
        <f t="shared" si="81"/>
        <v>7</v>
      </c>
      <c r="AC283" s="62"/>
    </row>
    <row r="284" spans="1:29" s="16" customFormat="1" ht="17.45" customHeight="1">
      <c r="A284" s="345">
        <v>15</v>
      </c>
      <c r="B284" s="58">
        <f t="shared" si="82"/>
        <v>45214</v>
      </c>
      <c r="C284" s="644" t="str">
        <f t="shared" si="83"/>
        <v/>
      </c>
      <c r="D284" s="75" t="str">
        <f t="shared" si="85"/>
        <v>Sunday</v>
      </c>
      <c r="E284" s="637" t="str">
        <f t="shared" si="84"/>
        <v/>
      </c>
      <c r="F284" s="59"/>
      <c r="G284" s="59"/>
      <c r="H284" s="76" t="str">
        <f t="shared" si="76"/>
        <v/>
      </c>
      <c r="I284" s="59"/>
      <c r="J284" s="59"/>
      <c r="K284" s="76" t="str">
        <f t="shared" si="77"/>
        <v/>
      </c>
      <c r="L284" s="59"/>
      <c r="M284" s="59"/>
      <c r="N284" s="256" t="str">
        <f t="shared" si="78"/>
        <v/>
      </c>
      <c r="O284" s="59"/>
      <c r="P284" s="59"/>
      <c r="Q284" s="256" t="str">
        <f t="shared" si="79"/>
        <v/>
      </c>
      <c r="R284" s="346" t="str">
        <f t="shared" si="80"/>
        <v/>
      </c>
      <c r="S284" s="37"/>
      <c r="T284" s="60"/>
      <c r="U284" s="61">
        <f t="shared" si="75"/>
        <v>1</v>
      </c>
      <c r="V284" s="61">
        <f t="shared" si="81"/>
        <v>1</v>
      </c>
      <c r="AC284" s="62"/>
    </row>
    <row r="285" spans="1:29" s="16" customFormat="1" ht="17.45" customHeight="1">
      <c r="A285" s="345">
        <v>16</v>
      </c>
      <c r="B285" s="58">
        <f t="shared" si="82"/>
        <v>45215</v>
      </c>
      <c r="C285" s="644" t="str">
        <f t="shared" si="83"/>
        <v/>
      </c>
      <c r="D285" s="75" t="str">
        <f t="shared" si="85"/>
        <v>Monday</v>
      </c>
      <c r="E285" s="637" t="str">
        <f t="shared" si="84"/>
        <v/>
      </c>
      <c r="F285" s="59"/>
      <c r="G285" s="59"/>
      <c r="H285" s="76" t="str">
        <f t="shared" si="76"/>
        <v/>
      </c>
      <c r="I285" s="59"/>
      <c r="J285" s="59"/>
      <c r="K285" s="76" t="str">
        <f t="shared" si="77"/>
        <v/>
      </c>
      <c r="L285" s="59"/>
      <c r="M285" s="59"/>
      <c r="N285" s="256" t="str">
        <f t="shared" si="78"/>
        <v/>
      </c>
      <c r="O285" s="59"/>
      <c r="P285" s="59"/>
      <c r="Q285" s="256" t="str">
        <f t="shared" si="79"/>
        <v/>
      </c>
      <c r="R285" s="346" t="str">
        <f t="shared" si="80"/>
        <v/>
      </c>
      <c r="S285" s="37"/>
      <c r="T285" s="60"/>
      <c r="U285" s="61">
        <f t="shared" si="75"/>
        <v>2</v>
      </c>
      <c r="V285" s="61">
        <f t="shared" si="81"/>
        <v>2</v>
      </c>
    </row>
    <row r="286" spans="1:29" s="16" customFormat="1" ht="17.45" customHeight="1">
      <c r="A286" s="345">
        <v>17</v>
      </c>
      <c r="B286" s="58">
        <f t="shared" si="82"/>
        <v>45216</v>
      </c>
      <c r="C286" s="644" t="str">
        <f t="shared" si="83"/>
        <v/>
      </c>
      <c r="D286" s="75" t="str">
        <f t="shared" si="85"/>
        <v>Tuesday</v>
      </c>
      <c r="E286" s="637" t="str">
        <f t="shared" si="84"/>
        <v/>
      </c>
      <c r="F286" s="59"/>
      <c r="G286" s="59"/>
      <c r="H286" s="76" t="str">
        <f t="shared" si="76"/>
        <v/>
      </c>
      <c r="I286" s="59"/>
      <c r="J286" s="59"/>
      <c r="K286" s="76" t="str">
        <f t="shared" si="77"/>
        <v/>
      </c>
      <c r="L286" s="59"/>
      <c r="M286" s="59"/>
      <c r="N286" s="256" t="str">
        <f t="shared" si="78"/>
        <v/>
      </c>
      <c r="O286" s="59"/>
      <c r="P286" s="59"/>
      <c r="Q286" s="256" t="str">
        <f t="shared" si="79"/>
        <v/>
      </c>
      <c r="R286" s="346" t="str">
        <f t="shared" si="80"/>
        <v/>
      </c>
      <c r="S286" s="37"/>
      <c r="T286" s="60"/>
      <c r="U286" s="61">
        <f t="shared" si="75"/>
        <v>3</v>
      </c>
      <c r="V286" s="61">
        <f t="shared" si="81"/>
        <v>3</v>
      </c>
    </row>
    <row r="287" spans="1:29" s="16" customFormat="1" ht="17.45" customHeight="1">
      <c r="A287" s="345">
        <v>18</v>
      </c>
      <c r="B287" s="58">
        <f t="shared" si="82"/>
        <v>45217</v>
      </c>
      <c r="C287" s="644" t="str">
        <f t="shared" si="83"/>
        <v/>
      </c>
      <c r="D287" s="75" t="str">
        <f t="shared" si="85"/>
        <v>Wednesday</v>
      </c>
      <c r="E287" s="637" t="str">
        <f t="shared" si="84"/>
        <v/>
      </c>
      <c r="F287" s="59"/>
      <c r="G287" s="59"/>
      <c r="H287" s="76" t="str">
        <f t="shared" si="76"/>
        <v/>
      </c>
      <c r="I287" s="59"/>
      <c r="J287" s="59"/>
      <c r="K287" s="76" t="str">
        <f t="shared" si="77"/>
        <v/>
      </c>
      <c r="L287" s="59"/>
      <c r="M287" s="59"/>
      <c r="N287" s="256" t="str">
        <f t="shared" si="78"/>
        <v/>
      </c>
      <c r="O287" s="59"/>
      <c r="P287" s="59"/>
      <c r="Q287" s="256" t="str">
        <f t="shared" si="79"/>
        <v/>
      </c>
      <c r="R287" s="346" t="str">
        <f t="shared" si="80"/>
        <v/>
      </c>
      <c r="S287" s="37"/>
      <c r="T287" s="60"/>
      <c r="U287" s="61">
        <f t="shared" si="75"/>
        <v>4</v>
      </c>
      <c r="V287" s="61">
        <f t="shared" si="81"/>
        <v>4</v>
      </c>
    </row>
    <row r="288" spans="1:29" s="16" customFormat="1" ht="17.45" customHeight="1">
      <c r="A288" s="345">
        <v>19</v>
      </c>
      <c r="B288" s="58">
        <f t="shared" si="82"/>
        <v>45218</v>
      </c>
      <c r="C288" s="644" t="str">
        <f t="shared" si="83"/>
        <v/>
      </c>
      <c r="D288" s="75" t="str">
        <f t="shared" si="85"/>
        <v>Thursday</v>
      </c>
      <c r="E288" s="637" t="str">
        <f t="shared" si="84"/>
        <v/>
      </c>
      <c r="F288" s="59"/>
      <c r="G288" s="59"/>
      <c r="H288" s="76" t="str">
        <f t="shared" si="76"/>
        <v/>
      </c>
      <c r="I288" s="59"/>
      <c r="J288" s="59"/>
      <c r="K288" s="76" t="str">
        <f t="shared" si="77"/>
        <v/>
      </c>
      <c r="L288" s="59"/>
      <c r="M288" s="59"/>
      <c r="N288" s="256" t="str">
        <f t="shared" si="78"/>
        <v/>
      </c>
      <c r="O288" s="59"/>
      <c r="P288" s="59"/>
      <c r="Q288" s="256" t="str">
        <f t="shared" si="79"/>
        <v/>
      </c>
      <c r="R288" s="346" t="str">
        <f t="shared" si="80"/>
        <v/>
      </c>
      <c r="S288" s="37"/>
      <c r="T288" s="60"/>
      <c r="U288" s="61">
        <f t="shared" si="75"/>
        <v>5</v>
      </c>
      <c r="V288" s="61">
        <f t="shared" si="81"/>
        <v>5</v>
      </c>
    </row>
    <row r="289" spans="1:22" s="16" customFormat="1" ht="17.45" customHeight="1">
      <c r="A289" s="345">
        <v>20</v>
      </c>
      <c r="B289" s="58">
        <f t="shared" si="82"/>
        <v>45219</v>
      </c>
      <c r="C289" s="644" t="str">
        <f t="shared" si="83"/>
        <v/>
      </c>
      <c r="D289" s="75" t="str">
        <f t="shared" si="85"/>
        <v>Friday</v>
      </c>
      <c r="E289" s="637" t="str">
        <f t="shared" si="84"/>
        <v/>
      </c>
      <c r="F289" s="59"/>
      <c r="G289" s="59"/>
      <c r="H289" s="76" t="str">
        <f t="shared" si="76"/>
        <v/>
      </c>
      <c r="I289" s="59"/>
      <c r="J289" s="59"/>
      <c r="K289" s="76" t="str">
        <f t="shared" si="77"/>
        <v/>
      </c>
      <c r="L289" s="59"/>
      <c r="M289" s="59"/>
      <c r="N289" s="256" t="str">
        <f t="shared" si="78"/>
        <v/>
      </c>
      <c r="O289" s="59"/>
      <c r="P289" s="59"/>
      <c r="Q289" s="256" t="str">
        <f t="shared" si="79"/>
        <v/>
      </c>
      <c r="R289" s="346" t="str">
        <f t="shared" si="80"/>
        <v/>
      </c>
      <c r="S289" s="37"/>
      <c r="T289" s="60"/>
      <c r="U289" s="61">
        <f t="shared" si="75"/>
        <v>6</v>
      </c>
      <c r="V289" s="61">
        <f t="shared" si="81"/>
        <v>6</v>
      </c>
    </row>
    <row r="290" spans="1:22" s="16" customFormat="1" ht="17.45" customHeight="1">
      <c r="A290" s="345">
        <v>21</v>
      </c>
      <c r="B290" s="58">
        <f t="shared" si="82"/>
        <v>45220</v>
      </c>
      <c r="C290" s="644" t="str">
        <f t="shared" si="83"/>
        <v/>
      </c>
      <c r="D290" s="75" t="str">
        <f t="shared" si="85"/>
        <v>Saturday</v>
      </c>
      <c r="E290" s="637" t="str">
        <f t="shared" si="84"/>
        <v/>
      </c>
      <c r="F290" s="59"/>
      <c r="G290" s="59"/>
      <c r="H290" s="76" t="str">
        <f t="shared" si="76"/>
        <v/>
      </c>
      <c r="I290" s="59"/>
      <c r="J290" s="59"/>
      <c r="K290" s="76" t="str">
        <f t="shared" si="77"/>
        <v/>
      </c>
      <c r="L290" s="59"/>
      <c r="M290" s="59"/>
      <c r="N290" s="256" t="str">
        <f t="shared" si="78"/>
        <v/>
      </c>
      <c r="O290" s="59"/>
      <c r="P290" s="59"/>
      <c r="Q290" s="256" t="str">
        <f t="shared" si="79"/>
        <v/>
      </c>
      <c r="R290" s="346" t="str">
        <f t="shared" si="80"/>
        <v/>
      </c>
      <c r="S290" s="37"/>
      <c r="T290" s="60"/>
      <c r="U290" s="61">
        <f t="shared" si="75"/>
        <v>7</v>
      </c>
      <c r="V290" s="61">
        <f t="shared" si="81"/>
        <v>7</v>
      </c>
    </row>
    <row r="291" spans="1:22" s="16" customFormat="1" ht="17.45" customHeight="1">
      <c r="A291" s="345">
        <v>22</v>
      </c>
      <c r="B291" s="58">
        <f t="shared" si="82"/>
        <v>45221</v>
      </c>
      <c r="C291" s="644" t="str">
        <f t="shared" si="83"/>
        <v/>
      </c>
      <c r="D291" s="75" t="str">
        <f t="shared" si="85"/>
        <v>Sunday</v>
      </c>
      <c r="E291" s="637" t="str">
        <f t="shared" si="84"/>
        <v/>
      </c>
      <c r="F291" s="59"/>
      <c r="G291" s="59"/>
      <c r="H291" s="76" t="str">
        <f t="shared" si="76"/>
        <v/>
      </c>
      <c r="I291" s="59"/>
      <c r="J291" s="59"/>
      <c r="K291" s="76" t="str">
        <f t="shared" si="77"/>
        <v/>
      </c>
      <c r="L291" s="59"/>
      <c r="M291" s="59"/>
      <c r="N291" s="256" t="str">
        <f t="shared" si="78"/>
        <v/>
      </c>
      <c r="O291" s="59"/>
      <c r="P291" s="59"/>
      <c r="Q291" s="256" t="str">
        <f t="shared" si="79"/>
        <v/>
      </c>
      <c r="R291" s="346" t="str">
        <f t="shared" si="80"/>
        <v/>
      </c>
      <c r="S291" s="37"/>
      <c r="T291" s="60"/>
      <c r="U291" s="61">
        <f t="shared" si="75"/>
        <v>1</v>
      </c>
      <c r="V291" s="61">
        <f t="shared" si="81"/>
        <v>1</v>
      </c>
    </row>
    <row r="292" spans="1:22" s="16" customFormat="1" ht="17.45" customHeight="1">
      <c r="A292" s="345">
        <v>23</v>
      </c>
      <c r="B292" s="58">
        <f t="shared" si="82"/>
        <v>45222</v>
      </c>
      <c r="C292" s="644" t="str">
        <f t="shared" si="83"/>
        <v/>
      </c>
      <c r="D292" s="75" t="str">
        <f t="shared" si="85"/>
        <v>Monday</v>
      </c>
      <c r="E292" s="637" t="str">
        <f t="shared" si="84"/>
        <v/>
      </c>
      <c r="F292" s="59"/>
      <c r="G292" s="59"/>
      <c r="H292" s="76" t="str">
        <f t="shared" si="76"/>
        <v/>
      </c>
      <c r="I292" s="59"/>
      <c r="J292" s="59"/>
      <c r="K292" s="76" t="str">
        <f t="shared" si="77"/>
        <v/>
      </c>
      <c r="L292" s="59"/>
      <c r="M292" s="59"/>
      <c r="N292" s="256" t="str">
        <f t="shared" si="78"/>
        <v/>
      </c>
      <c r="O292" s="59"/>
      <c r="P292" s="59"/>
      <c r="Q292" s="256" t="str">
        <f t="shared" si="79"/>
        <v/>
      </c>
      <c r="R292" s="346" t="str">
        <f t="shared" si="80"/>
        <v/>
      </c>
      <c r="S292" s="37"/>
      <c r="T292" s="60"/>
      <c r="U292" s="61">
        <f t="shared" si="75"/>
        <v>2</v>
      </c>
      <c r="V292" s="61">
        <f t="shared" si="81"/>
        <v>2</v>
      </c>
    </row>
    <row r="293" spans="1:22" s="16" customFormat="1" ht="17.45" customHeight="1">
      <c r="A293" s="345">
        <v>24</v>
      </c>
      <c r="B293" s="58">
        <f t="shared" si="82"/>
        <v>45223</v>
      </c>
      <c r="C293" s="644" t="str">
        <f t="shared" si="83"/>
        <v/>
      </c>
      <c r="D293" s="75" t="str">
        <f t="shared" si="85"/>
        <v>Tuesday</v>
      </c>
      <c r="E293" s="637" t="str">
        <f t="shared" si="84"/>
        <v/>
      </c>
      <c r="F293" s="59"/>
      <c r="G293" s="59"/>
      <c r="H293" s="76" t="str">
        <f t="shared" si="76"/>
        <v/>
      </c>
      <c r="I293" s="59"/>
      <c r="J293" s="59"/>
      <c r="K293" s="76" t="str">
        <f t="shared" si="77"/>
        <v/>
      </c>
      <c r="L293" s="59"/>
      <c r="M293" s="59"/>
      <c r="N293" s="256" t="str">
        <f t="shared" si="78"/>
        <v/>
      </c>
      <c r="O293" s="59"/>
      <c r="P293" s="59"/>
      <c r="Q293" s="256" t="str">
        <f t="shared" si="79"/>
        <v/>
      </c>
      <c r="R293" s="346" t="str">
        <f t="shared" si="80"/>
        <v/>
      </c>
      <c r="S293" s="37"/>
      <c r="T293" s="60"/>
      <c r="U293" s="61">
        <f t="shared" si="75"/>
        <v>3</v>
      </c>
      <c r="V293" s="61">
        <f t="shared" si="81"/>
        <v>3</v>
      </c>
    </row>
    <row r="294" spans="1:22" s="16" customFormat="1" ht="17.45" customHeight="1">
      <c r="A294" s="345">
        <v>25</v>
      </c>
      <c r="B294" s="58">
        <f t="shared" si="82"/>
        <v>45224</v>
      </c>
      <c r="C294" s="644" t="str">
        <f t="shared" si="83"/>
        <v/>
      </c>
      <c r="D294" s="75" t="str">
        <f t="shared" si="85"/>
        <v>Wednesday</v>
      </c>
      <c r="E294" s="637" t="str">
        <f t="shared" si="84"/>
        <v/>
      </c>
      <c r="F294" s="59"/>
      <c r="G294" s="59"/>
      <c r="H294" s="76" t="str">
        <f t="shared" si="76"/>
        <v/>
      </c>
      <c r="I294" s="59"/>
      <c r="J294" s="59"/>
      <c r="K294" s="76" t="str">
        <f t="shared" si="77"/>
        <v/>
      </c>
      <c r="L294" s="59"/>
      <c r="M294" s="59"/>
      <c r="N294" s="256" t="str">
        <f t="shared" si="78"/>
        <v/>
      </c>
      <c r="O294" s="59"/>
      <c r="P294" s="59"/>
      <c r="Q294" s="256" t="str">
        <f t="shared" si="79"/>
        <v/>
      </c>
      <c r="R294" s="346" t="str">
        <f t="shared" si="80"/>
        <v/>
      </c>
      <c r="S294" s="37"/>
      <c r="T294" s="60"/>
      <c r="U294" s="61">
        <f t="shared" si="75"/>
        <v>4</v>
      </c>
      <c r="V294" s="61">
        <f t="shared" si="81"/>
        <v>4</v>
      </c>
    </row>
    <row r="295" spans="1:22" s="16" customFormat="1" ht="17.45" customHeight="1">
      <c r="A295" s="345">
        <v>26</v>
      </c>
      <c r="B295" s="58">
        <f t="shared" si="82"/>
        <v>45225</v>
      </c>
      <c r="C295" s="644" t="str">
        <f t="shared" si="83"/>
        <v/>
      </c>
      <c r="D295" s="75" t="str">
        <f t="shared" si="85"/>
        <v>Thursday</v>
      </c>
      <c r="E295" s="637" t="str">
        <f t="shared" si="84"/>
        <v/>
      </c>
      <c r="F295" s="59"/>
      <c r="G295" s="59"/>
      <c r="H295" s="76" t="str">
        <f t="shared" si="76"/>
        <v/>
      </c>
      <c r="I295" s="59"/>
      <c r="J295" s="59"/>
      <c r="K295" s="76" t="str">
        <f t="shared" si="77"/>
        <v/>
      </c>
      <c r="L295" s="59"/>
      <c r="M295" s="59"/>
      <c r="N295" s="256" t="str">
        <f t="shared" si="78"/>
        <v/>
      </c>
      <c r="O295" s="59"/>
      <c r="P295" s="59"/>
      <c r="Q295" s="256" t="str">
        <f t="shared" si="79"/>
        <v/>
      </c>
      <c r="R295" s="346" t="str">
        <f t="shared" si="80"/>
        <v/>
      </c>
      <c r="S295" s="37"/>
      <c r="T295" s="60"/>
      <c r="U295" s="61">
        <f t="shared" si="75"/>
        <v>5</v>
      </c>
      <c r="V295" s="61">
        <f t="shared" si="81"/>
        <v>5</v>
      </c>
    </row>
    <row r="296" spans="1:22" s="16" customFormat="1" ht="17.45" customHeight="1">
      <c r="A296" s="345">
        <v>27</v>
      </c>
      <c r="B296" s="58">
        <f t="shared" si="82"/>
        <v>45226</v>
      </c>
      <c r="C296" s="644" t="str">
        <f t="shared" si="83"/>
        <v/>
      </c>
      <c r="D296" s="75" t="str">
        <f t="shared" si="85"/>
        <v>Friday</v>
      </c>
      <c r="E296" s="637" t="str">
        <f t="shared" si="84"/>
        <v/>
      </c>
      <c r="F296" s="59"/>
      <c r="G296" s="59"/>
      <c r="H296" s="76" t="str">
        <f t="shared" si="76"/>
        <v/>
      </c>
      <c r="I296" s="59"/>
      <c r="J296" s="59"/>
      <c r="K296" s="76" t="str">
        <f t="shared" si="77"/>
        <v/>
      </c>
      <c r="L296" s="59"/>
      <c r="M296" s="59"/>
      <c r="N296" s="256" t="str">
        <f t="shared" si="78"/>
        <v/>
      </c>
      <c r="O296" s="59"/>
      <c r="P296" s="59"/>
      <c r="Q296" s="256" t="str">
        <f t="shared" si="79"/>
        <v/>
      </c>
      <c r="R296" s="346" t="str">
        <f t="shared" si="80"/>
        <v/>
      </c>
      <c r="S296" s="37"/>
      <c r="T296" s="60"/>
      <c r="U296" s="61">
        <f t="shared" si="75"/>
        <v>6</v>
      </c>
      <c r="V296" s="61">
        <f t="shared" si="81"/>
        <v>6</v>
      </c>
    </row>
    <row r="297" spans="1:22" s="16" customFormat="1" ht="17.45" customHeight="1">
      <c r="A297" s="345">
        <v>28</v>
      </c>
      <c r="B297" s="58">
        <f t="shared" si="82"/>
        <v>45227</v>
      </c>
      <c r="C297" s="644" t="str">
        <f t="shared" si="83"/>
        <v/>
      </c>
      <c r="D297" s="75" t="str">
        <f t="shared" si="85"/>
        <v>Saturday</v>
      </c>
      <c r="E297" s="637" t="str">
        <f t="shared" si="84"/>
        <v/>
      </c>
      <c r="F297" s="59"/>
      <c r="G297" s="59"/>
      <c r="H297" s="76" t="str">
        <f t="shared" si="76"/>
        <v/>
      </c>
      <c r="I297" s="59"/>
      <c r="J297" s="59"/>
      <c r="K297" s="76" t="str">
        <f t="shared" si="77"/>
        <v/>
      </c>
      <c r="L297" s="59"/>
      <c r="M297" s="59"/>
      <c r="N297" s="256" t="str">
        <f t="shared" si="78"/>
        <v/>
      </c>
      <c r="O297" s="59"/>
      <c r="P297" s="59"/>
      <c r="Q297" s="256" t="str">
        <f t="shared" si="79"/>
        <v/>
      </c>
      <c r="R297" s="346" t="str">
        <f t="shared" si="80"/>
        <v/>
      </c>
      <c r="S297" s="37"/>
      <c r="T297" s="60"/>
      <c r="U297" s="61">
        <f t="shared" si="75"/>
        <v>7</v>
      </c>
      <c r="V297" s="61">
        <f t="shared" si="81"/>
        <v>7</v>
      </c>
    </row>
    <row r="298" spans="1:22" s="16" customFormat="1" ht="17.45" customHeight="1">
      <c r="A298" s="345">
        <v>29</v>
      </c>
      <c r="B298" s="58">
        <f t="shared" si="82"/>
        <v>45228</v>
      </c>
      <c r="C298" s="644" t="str">
        <f t="shared" si="83"/>
        <v/>
      </c>
      <c r="D298" s="75" t="str">
        <f>IF(U298=1,"Sunday",IF(U298=2,"Monday",IF(U298=3,"Tuesday",IF(U298=4,"Wednesday",IF(U298=5,"Thursday",IF(U298=6,"Friday",IF(U298=7,"Saturday"," ")))))))</f>
        <v>Sunday</v>
      </c>
      <c r="E298" s="637" t="str">
        <f t="shared" si="84"/>
        <v/>
      </c>
      <c r="F298" s="59"/>
      <c r="G298" s="59"/>
      <c r="H298" s="76" t="str">
        <f t="shared" si="76"/>
        <v/>
      </c>
      <c r="I298" s="59"/>
      <c r="J298" s="59"/>
      <c r="K298" s="76" t="str">
        <f t="shared" si="77"/>
        <v/>
      </c>
      <c r="L298" s="59"/>
      <c r="M298" s="59"/>
      <c r="N298" s="256" t="str">
        <f t="shared" si="78"/>
        <v/>
      </c>
      <c r="O298" s="59"/>
      <c r="P298" s="59"/>
      <c r="Q298" s="256" t="str">
        <f t="shared" si="79"/>
        <v/>
      </c>
      <c r="R298" s="346" t="str">
        <f t="shared" si="80"/>
        <v/>
      </c>
      <c r="S298" s="37"/>
      <c r="T298" s="60"/>
      <c r="U298" s="61">
        <f t="shared" si="75"/>
        <v>1</v>
      </c>
      <c r="V298" s="61">
        <f t="shared" si="81"/>
        <v>1</v>
      </c>
    </row>
    <row r="299" spans="1:22" s="16" customFormat="1" ht="17.45" customHeight="1">
      <c r="A299" s="345">
        <v>30</v>
      </c>
      <c r="B299" s="58">
        <f t="shared" si="82"/>
        <v>45229</v>
      </c>
      <c r="C299" s="644" t="str">
        <f t="shared" si="83"/>
        <v/>
      </c>
      <c r="D299" s="75" t="str">
        <f>IF(U299=1,"Sunday",IF(U299=2,"Monday",IF(U299=3,"Tuesday",IF(U299=4,"Wednesday",IF(U299=5,"Thursday",IF(U299=6,"Friday",IF(U299=7,"Saturday"," ")))))))</f>
        <v>Monday</v>
      </c>
      <c r="E299" s="637" t="str">
        <f t="shared" si="84"/>
        <v/>
      </c>
      <c r="F299" s="59"/>
      <c r="G299" s="59"/>
      <c r="H299" s="76" t="str">
        <f t="shared" si="76"/>
        <v/>
      </c>
      <c r="I299" s="59"/>
      <c r="J299" s="59"/>
      <c r="K299" s="76" t="str">
        <f t="shared" si="77"/>
        <v/>
      </c>
      <c r="L299" s="59"/>
      <c r="M299" s="59"/>
      <c r="N299" s="256" t="str">
        <f t="shared" si="78"/>
        <v/>
      </c>
      <c r="O299" s="59"/>
      <c r="P299" s="59"/>
      <c r="Q299" s="256" t="str">
        <f t="shared" si="79"/>
        <v/>
      </c>
      <c r="R299" s="346" t="str">
        <f t="shared" si="80"/>
        <v/>
      </c>
      <c r="S299" s="37"/>
      <c r="T299" s="60"/>
      <c r="U299" s="61">
        <f t="shared" si="75"/>
        <v>2</v>
      </c>
      <c r="V299" s="61">
        <f t="shared" si="81"/>
        <v>2</v>
      </c>
    </row>
    <row r="300" spans="1:22" s="16" customFormat="1" ht="17.45" customHeight="1">
      <c r="A300" s="345">
        <v>31</v>
      </c>
      <c r="B300" s="58">
        <f t="shared" si="82"/>
        <v>45230</v>
      </c>
      <c r="C300" s="644" t="str">
        <f t="shared" si="83"/>
        <v/>
      </c>
      <c r="D300" s="75" t="str">
        <f>IF(U300=1,"Sunday",IF(U300=2,"Monday",IF(U300=3,"Tuesday",IF(U300=4,"Wednesday",IF(U300=5,"Thursday",IF(U300=6,"Friday",IF(U300=7,"Saturday"," ")))))))</f>
        <v>Tuesday</v>
      </c>
      <c r="E300" s="637" t="str">
        <f t="shared" si="84"/>
        <v/>
      </c>
      <c r="F300" s="59"/>
      <c r="G300" s="59"/>
      <c r="H300" s="76" t="str">
        <f t="shared" si="76"/>
        <v/>
      </c>
      <c r="I300" s="59"/>
      <c r="J300" s="59"/>
      <c r="K300" s="76" t="str">
        <f t="shared" si="77"/>
        <v/>
      </c>
      <c r="L300" s="59"/>
      <c r="M300" s="59"/>
      <c r="N300" s="256" t="str">
        <f t="shared" si="78"/>
        <v/>
      </c>
      <c r="O300" s="59"/>
      <c r="P300" s="59"/>
      <c r="Q300" s="256" t="str">
        <f t="shared" si="79"/>
        <v/>
      </c>
      <c r="R300" s="346" t="str">
        <f t="shared" si="80"/>
        <v/>
      </c>
      <c r="S300" s="37"/>
      <c r="T300" s="60"/>
      <c r="U300" s="61">
        <f t="shared" si="75"/>
        <v>3</v>
      </c>
      <c r="V300" s="61">
        <f t="shared" si="81"/>
        <v>3</v>
      </c>
    </row>
    <row r="301" spans="1:22" s="66" customFormat="1" ht="42.75" customHeight="1" thickBot="1">
      <c r="A301" s="347"/>
      <c r="B301" s="348"/>
      <c r="C301" s="349" t="s">
        <v>97</v>
      </c>
      <c r="D301" s="349"/>
      <c r="E301" s="349"/>
      <c r="F301" s="350">
        <f>SUM(F270:F300)</f>
        <v>240</v>
      </c>
      <c r="G301" s="350">
        <f t="shared" ref="G301:R301" si="86">SUM(G270:G300)</f>
        <v>230</v>
      </c>
      <c r="H301" s="350">
        <f t="shared" si="86"/>
        <v>470</v>
      </c>
      <c r="I301" s="350">
        <f t="shared" si="86"/>
        <v>180</v>
      </c>
      <c r="J301" s="350">
        <f t="shared" si="86"/>
        <v>200</v>
      </c>
      <c r="K301" s="350">
        <f t="shared" si="86"/>
        <v>380</v>
      </c>
      <c r="L301" s="350">
        <f t="shared" si="86"/>
        <v>229</v>
      </c>
      <c r="M301" s="350">
        <f t="shared" si="86"/>
        <v>218</v>
      </c>
      <c r="N301" s="350">
        <f t="shared" si="86"/>
        <v>447</v>
      </c>
      <c r="O301" s="350">
        <f t="shared" si="86"/>
        <v>178</v>
      </c>
      <c r="P301" s="350">
        <f t="shared" si="86"/>
        <v>191</v>
      </c>
      <c r="Q301" s="350">
        <f t="shared" si="86"/>
        <v>369</v>
      </c>
      <c r="R301" s="351">
        <f t="shared" si="86"/>
        <v>816</v>
      </c>
      <c r="S301" s="89"/>
      <c r="T301" s="64"/>
      <c r="U301" s="65"/>
      <c r="V301" s="65"/>
    </row>
    <row r="302" spans="1:22" s="16" customFormat="1" ht="21" customHeight="1">
      <c r="A302" s="81"/>
      <c r="B302" s="82"/>
      <c r="C302" s="82"/>
      <c r="D302" s="82"/>
      <c r="E302" s="82"/>
      <c r="F302" s="83"/>
      <c r="G302" s="83"/>
      <c r="H302" s="83"/>
      <c r="I302" s="83"/>
      <c r="J302" s="83"/>
      <c r="K302" s="83"/>
      <c r="L302" s="84" t="s">
        <v>98</v>
      </c>
      <c r="M302" s="83"/>
      <c r="N302" s="83"/>
      <c r="O302" s="85" t="s">
        <v>99</v>
      </c>
      <c r="P302" s="83"/>
      <c r="Q302" s="83"/>
      <c r="R302" s="83"/>
      <c r="S302" s="37"/>
      <c r="T302" s="68"/>
      <c r="U302" s="15"/>
      <c r="V302" s="15"/>
    </row>
    <row r="303" spans="1:22" s="16" customFormat="1" ht="6.75" customHeight="1">
      <c r="A303" s="67"/>
      <c r="B303" s="252"/>
      <c r="C303" s="252"/>
      <c r="D303" s="252"/>
      <c r="E303" s="252"/>
      <c r="F303" s="253"/>
      <c r="G303" s="253"/>
      <c r="H303" s="253"/>
      <c r="I303" s="253"/>
      <c r="J303" s="253"/>
      <c r="K303" s="253"/>
      <c r="L303" s="254"/>
      <c r="M303" s="253"/>
      <c r="N303" s="253"/>
      <c r="O303" s="255"/>
      <c r="P303" s="253"/>
      <c r="Q303" s="253"/>
      <c r="R303" s="253"/>
      <c r="S303" s="23"/>
      <c r="T303" s="68"/>
      <c r="U303" s="15"/>
      <c r="V303" s="15"/>
    </row>
    <row r="304" spans="1:22" s="16" customFormat="1" ht="21" customHeight="1">
      <c r="A304" s="67"/>
      <c r="B304" s="69"/>
      <c r="C304" s="69"/>
      <c r="D304" s="756" t="s">
        <v>107</v>
      </c>
      <c r="E304" s="756"/>
      <c r="F304" s="756"/>
      <c r="G304" s="756"/>
      <c r="H304" s="756"/>
      <c r="I304" s="756"/>
      <c r="J304" s="756"/>
      <c r="K304" s="70"/>
      <c r="L304" s="250">
        <f>COUNTA(N270:N300)-COUNTIF(N270:N300,"0")-COUNTIF(N270:N300,"blank")-COUNTIF(N270:N300,"")</f>
        <v>2</v>
      </c>
      <c r="M304" s="80"/>
      <c r="N304" s="80"/>
      <c r="O304" s="250">
        <f>COUNTA(Q270:Q300)-COUNTIF(Q270:Q300,"0")-COUNTIF(Q270:Q300,"blank")-COUNTIF(Q270:Q300,"")</f>
        <v>2</v>
      </c>
      <c r="P304" s="71"/>
      <c r="Q304" s="71"/>
      <c r="R304" s="71"/>
      <c r="S304" s="23"/>
      <c r="T304" s="72"/>
      <c r="U304" s="15"/>
      <c r="V304" s="15"/>
    </row>
    <row r="305" spans="1:32" s="16" customFormat="1" ht="7.5" customHeight="1">
      <c r="A305" s="67"/>
      <c r="B305" s="69"/>
      <c r="C305" s="69"/>
      <c r="D305" s="69"/>
      <c r="E305" s="69"/>
      <c r="F305" s="67"/>
      <c r="G305" s="67"/>
      <c r="H305" s="67"/>
      <c r="I305" s="67"/>
      <c r="J305" s="67"/>
      <c r="K305" s="67"/>
      <c r="L305" s="67"/>
      <c r="M305" s="67"/>
      <c r="N305" s="67"/>
      <c r="O305" s="67"/>
      <c r="P305" s="67"/>
      <c r="Q305" s="67"/>
      <c r="R305" s="67"/>
      <c r="S305" s="23"/>
      <c r="T305" s="23"/>
      <c r="U305" s="15"/>
      <c r="V305" s="15"/>
    </row>
    <row r="306" spans="1:32" s="16" customFormat="1" ht="21" customHeight="1">
      <c r="A306" s="67"/>
      <c r="B306" s="69"/>
      <c r="C306" s="69"/>
      <c r="D306" s="756" t="s">
        <v>362</v>
      </c>
      <c r="E306" s="756"/>
      <c r="F306" s="756"/>
      <c r="G306" s="756"/>
      <c r="H306" s="756"/>
      <c r="I306" s="756"/>
      <c r="J306" s="756"/>
      <c r="K306" s="67"/>
      <c r="L306" s="251">
        <f>COUNTA(H270:H300)-COUNTIF(H270:H300,"0")-COUNTIF(H270:H300,"blank")-COUNTIF(H270:H300,"")</f>
        <v>2</v>
      </c>
      <c r="M306" s="249"/>
      <c r="N306" s="249"/>
      <c r="O306" s="251">
        <f>COUNTA(K270:K300)-COUNTIF(K270:K300,"0")-COUNTIF(K270:K300,"blank")-COUNTIF(K270:K300,"")</f>
        <v>2</v>
      </c>
      <c r="P306" s="79"/>
      <c r="Q306" s="79"/>
      <c r="R306" s="67"/>
      <c r="S306" s="23"/>
      <c r="T306" s="23"/>
      <c r="U306" s="15"/>
      <c r="V306" s="15"/>
    </row>
    <row r="307" spans="1:32" s="16" customFormat="1" ht="10.5" customHeight="1">
      <c r="A307" s="67"/>
      <c r="B307" s="69"/>
      <c r="C307" s="69"/>
      <c r="D307" s="69"/>
      <c r="E307" s="69"/>
      <c r="F307" s="67"/>
      <c r="G307" s="67"/>
      <c r="H307" s="67"/>
      <c r="I307" s="67"/>
      <c r="J307" s="67"/>
      <c r="K307" s="67"/>
      <c r="L307" s="79"/>
      <c r="M307" s="79"/>
      <c r="N307" s="79"/>
      <c r="O307" s="79"/>
      <c r="P307" s="79"/>
      <c r="Q307" s="79"/>
      <c r="R307" s="67"/>
      <c r="S307" s="23"/>
      <c r="T307" s="23"/>
      <c r="U307" s="15"/>
      <c r="V307" s="15"/>
    </row>
    <row r="308" spans="1:32" s="16" customFormat="1" ht="15">
      <c r="A308" s="77"/>
      <c r="B308" s="78"/>
      <c r="C308" s="78"/>
      <c r="D308" s="78"/>
      <c r="E308" s="78"/>
      <c r="F308" s="77"/>
      <c r="G308" s="77"/>
      <c r="H308" s="77"/>
      <c r="I308" s="77"/>
      <c r="J308" s="77"/>
      <c r="K308" s="77"/>
      <c r="L308" s="77"/>
      <c r="M308" s="77"/>
      <c r="N308" s="77"/>
      <c r="O308" s="77"/>
      <c r="P308" s="77"/>
      <c r="Q308" s="77"/>
      <c r="R308" s="77"/>
      <c r="S308" s="15"/>
      <c r="T308" s="15"/>
      <c r="U308" s="15"/>
      <c r="V308" s="15"/>
    </row>
    <row r="309" spans="1:32" s="16" customFormat="1" ht="28.5" customHeight="1" thickBot="1">
      <c r="A309" s="757" t="s">
        <v>108</v>
      </c>
      <c r="B309" s="757"/>
      <c r="C309" s="757"/>
      <c r="D309" s="757"/>
      <c r="E309" s="757"/>
      <c r="F309" s="757"/>
      <c r="G309" s="757"/>
      <c r="H309" s="757"/>
      <c r="I309" s="757"/>
      <c r="J309" s="757"/>
      <c r="K309" s="757"/>
      <c r="L309" s="758" t="s">
        <v>19</v>
      </c>
      <c r="M309" s="758"/>
      <c r="N309" s="759" t="str">
        <f>IF('Master Data'!BH16="","",'Master Data'!BH16)</f>
        <v>November-2023</v>
      </c>
      <c r="O309" s="759"/>
      <c r="P309" s="759"/>
      <c r="Q309" s="86"/>
      <c r="R309" s="86"/>
      <c r="S309" s="86"/>
      <c r="T309" s="42"/>
      <c r="U309" s="43"/>
      <c r="V309" s="15"/>
    </row>
    <row r="310" spans="1:32" s="47" customFormat="1" ht="24" customHeight="1">
      <c r="A310" s="760" t="s">
        <v>101</v>
      </c>
      <c r="B310" s="763" t="s">
        <v>100</v>
      </c>
      <c r="C310" s="765" t="s">
        <v>640</v>
      </c>
      <c r="D310" s="768" t="s">
        <v>102</v>
      </c>
      <c r="E310" s="784" t="s">
        <v>397</v>
      </c>
      <c r="F310" s="770" t="s">
        <v>105</v>
      </c>
      <c r="G310" s="771"/>
      <c r="H310" s="771"/>
      <c r="I310" s="771"/>
      <c r="J310" s="771"/>
      <c r="K310" s="772"/>
      <c r="L310" s="773" t="s">
        <v>106</v>
      </c>
      <c r="M310" s="773"/>
      <c r="N310" s="773"/>
      <c r="O310" s="773"/>
      <c r="P310" s="773"/>
      <c r="Q310" s="773"/>
      <c r="R310" s="774"/>
      <c r="S310" s="87"/>
      <c r="T310" s="44"/>
      <c r="U310" s="45"/>
      <c r="V310" s="46"/>
      <c r="AB310" s="48"/>
      <c r="AC310" s="49" t="str">
        <f>IFERROR(DATEVALUE("1"&amp;AC309),"")</f>
        <v/>
      </c>
      <c r="AD310" s="49">
        <f>IFERROR(DATE(YEAR(AD266),MONTH(AD266)+1,DAY(AD266)),"")</f>
        <v>45231</v>
      </c>
      <c r="AF310" s="49">
        <f>EOMONTH(AD310,0)</f>
        <v>45260</v>
      </c>
    </row>
    <row r="311" spans="1:32" s="47" customFormat="1" ht="33.75" customHeight="1">
      <c r="A311" s="761"/>
      <c r="B311" s="764"/>
      <c r="C311" s="766"/>
      <c r="D311" s="769"/>
      <c r="E311" s="785"/>
      <c r="F311" s="775" t="s">
        <v>71</v>
      </c>
      <c r="G311" s="776"/>
      <c r="H311" s="777"/>
      <c r="I311" s="778" t="s">
        <v>72</v>
      </c>
      <c r="J311" s="779"/>
      <c r="K311" s="780"/>
      <c r="L311" s="781" t="s">
        <v>73</v>
      </c>
      <c r="M311" s="782"/>
      <c r="N311" s="782"/>
      <c r="O311" s="782" t="s">
        <v>74</v>
      </c>
      <c r="P311" s="782"/>
      <c r="Q311" s="782"/>
      <c r="R311" s="783" t="s">
        <v>75</v>
      </c>
      <c r="S311" s="335"/>
      <c r="T311" s="50"/>
      <c r="U311" s="51"/>
      <c r="V311" s="46"/>
    </row>
    <row r="312" spans="1:32" s="47" customFormat="1" ht="21.75" customHeight="1" thickBot="1">
      <c r="A312" s="761"/>
      <c r="B312" s="764"/>
      <c r="C312" s="766"/>
      <c r="D312" s="74" t="s">
        <v>103</v>
      </c>
      <c r="E312" s="785"/>
      <c r="F312" s="248" t="s">
        <v>12</v>
      </c>
      <c r="G312" s="248" t="s">
        <v>13</v>
      </c>
      <c r="H312" s="248" t="s">
        <v>14</v>
      </c>
      <c r="I312" s="248" t="s">
        <v>12</v>
      </c>
      <c r="J312" s="248" t="s">
        <v>13</v>
      </c>
      <c r="K312" s="248" t="s">
        <v>14</v>
      </c>
      <c r="L312" s="328" t="s">
        <v>12</v>
      </c>
      <c r="M312" s="328" t="s">
        <v>13</v>
      </c>
      <c r="N312" s="328" t="s">
        <v>14</v>
      </c>
      <c r="O312" s="328" t="s">
        <v>12</v>
      </c>
      <c r="P312" s="328" t="s">
        <v>13</v>
      </c>
      <c r="Q312" s="328" t="s">
        <v>14</v>
      </c>
      <c r="R312" s="783"/>
      <c r="S312" s="88"/>
      <c r="T312" s="52"/>
      <c r="U312" s="53"/>
      <c r="V312" s="46"/>
    </row>
    <row r="313" spans="1:32" s="16" customFormat="1" ht="21" customHeight="1" thickTop="1" thickBot="1">
      <c r="A313" s="762"/>
      <c r="B313" s="336"/>
      <c r="C313" s="767"/>
      <c r="D313" s="337" t="s">
        <v>104</v>
      </c>
      <c r="E313" s="786"/>
      <c r="F313" s="364">
        <f>F269</f>
        <v>144</v>
      </c>
      <c r="G313" s="364">
        <f>G269</f>
        <v>145</v>
      </c>
      <c r="H313" s="365">
        <f>F313+G313</f>
        <v>289</v>
      </c>
      <c r="I313" s="364">
        <f>I269</f>
        <v>96</v>
      </c>
      <c r="J313" s="364">
        <f>J269</f>
        <v>110</v>
      </c>
      <c r="K313" s="366">
        <f>I313+J313</f>
        <v>206</v>
      </c>
      <c r="L313" s="787" t="s">
        <v>400</v>
      </c>
      <c r="M313" s="787"/>
      <c r="N313" s="787"/>
      <c r="O313" s="787"/>
      <c r="P313" s="787"/>
      <c r="Q313" s="787"/>
      <c r="R313" s="788"/>
      <c r="S313" s="36"/>
      <c r="T313" s="54"/>
      <c r="U313" s="55"/>
      <c r="V313" s="56"/>
      <c r="AB313" s="57"/>
    </row>
    <row r="314" spans="1:32" s="16" customFormat="1" ht="17.45" customHeight="1">
      <c r="A314" s="338">
        <v>1</v>
      </c>
      <c r="B314" s="339">
        <f>IFERROR(AD310,"")</f>
        <v>45231</v>
      </c>
      <c r="C314" s="643" t="str">
        <f>IF(OR(R314="",R314=0),"",IF(D314="Sunday","",IF(D314="Monday","Wheat",IF(D314="Tuesday","Rice",IF(D314="Wednesday","Wheat",IF(D314="Thursday","Rice",IF(D314="Friday","Wheat",IF(D314="Saturday","Wheat",""))))))))</f>
        <v>Wheat</v>
      </c>
      <c r="D314" s="340" t="str">
        <f t="shared" ref="D314:D323" si="87">IF(U314=1,"Sunday",IF(U314=2,"Monday",IF(U314=3,"Tuesday",IF(U314=4,"Wednesday",IF(U314=5,"Thursday",IF(U314=6,"Friday",IF(U314=7,"Saturday"," ")))))))</f>
        <v>Wednesday</v>
      </c>
      <c r="E314" s="638" t="str">
        <f>IF(OR(R314="",R314=0),"",IF(D314="Sunday","","दुग्ध"))</f>
        <v>दुग्ध</v>
      </c>
      <c r="F314" s="341">
        <v>123</v>
      </c>
      <c r="G314" s="341">
        <v>123</v>
      </c>
      <c r="H314" s="342">
        <f>IF(AND(F314="",G314=""),"",SUM(F314,G314))</f>
        <v>246</v>
      </c>
      <c r="I314" s="341">
        <v>90</v>
      </c>
      <c r="J314" s="341">
        <v>100</v>
      </c>
      <c r="K314" s="342">
        <f>IF(AND(I314="",J314=""),"",SUM(I314,J314))</f>
        <v>190</v>
      </c>
      <c r="L314" s="341">
        <v>123</v>
      </c>
      <c r="M314" s="341">
        <v>123</v>
      </c>
      <c r="N314" s="343">
        <f>IF(AND(L314="",M314=""),"",SUM(L314,M314))</f>
        <v>246</v>
      </c>
      <c r="O314" s="341">
        <v>90</v>
      </c>
      <c r="P314" s="341">
        <v>100</v>
      </c>
      <c r="Q314" s="343">
        <f>IF(AND(O314="",P314=""),"",SUM(O314,P314))</f>
        <v>190</v>
      </c>
      <c r="R314" s="344">
        <f>IF(AND(N314="",Q314=""),"",SUM(N314,Q314))</f>
        <v>436</v>
      </c>
      <c r="S314" s="37"/>
      <c r="T314" s="60"/>
      <c r="U314" s="61">
        <f t="shared" ref="U314:U344" si="88">IF(AND(B314=""),"",SUM(V314))</f>
        <v>4</v>
      </c>
      <c r="V314" s="61">
        <f>IFERROR(WEEKDAY(B314),"")</f>
        <v>4</v>
      </c>
    </row>
    <row r="315" spans="1:32" s="16" customFormat="1" ht="17.45" customHeight="1">
      <c r="A315" s="345">
        <v>2</v>
      </c>
      <c r="B315" s="58">
        <f>IF(B314="","",IF(B314&lt;$AF$310,B314+1,""))</f>
        <v>45232</v>
      </c>
      <c r="C315" s="644" t="str">
        <f>IF(OR(R315="",R315=0),"",IF(D315="Sunday","",IF(D315="Monday","Wheat",IF(D315="Tuesday","Rice",IF(D315="Wednesday","Wheat",IF(D315="Thursday","Rice",IF(D315="Friday","Wheat",IF(D315="Saturday","Wheat",""))))))))</f>
        <v>Rice</v>
      </c>
      <c r="D315" s="75" t="str">
        <f t="shared" si="87"/>
        <v>Thursday</v>
      </c>
      <c r="E315" s="637" t="str">
        <f>IF(OR(R315="",R315=0),"",IF(D315="Sunday","","दुग्ध"))</f>
        <v>दुग्ध</v>
      </c>
      <c r="F315" s="59">
        <v>123</v>
      </c>
      <c r="G315" s="59">
        <v>120</v>
      </c>
      <c r="H315" s="76">
        <f t="shared" ref="H315:H344" si="89">IF(AND(F315="",G315=""),"",SUM(F315,G315))</f>
        <v>243</v>
      </c>
      <c r="I315" s="59">
        <v>95</v>
      </c>
      <c r="J315" s="59">
        <v>110</v>
      </c>
      <c r="K315" s="76">
        <f t="shared" ref="K315:K344" si="90">IF(AND(I315="",J315=""),"",SUM(I315,J315))</f>
        <v>205</v>
      </c>
      <c r="L315" s="59">
        <v>120</v>
      </c>
      <c r="M315" s="59">
        <v>120</v>
      </c>
      <c r="N315" s="256">
        <f t="shared" ref="N315:N344" si="91">IF(AND(L315="",M315=""),"",SUM(L315,M315))</f>
        <v>240</v>
      </c>
      <c r="O315" s="59">
        <v>92</v>
      </c>
      <c r="P315" s="59">
        <v>105</v>
      </c>
      <c r="Q315" s="256">
        <f t="shared" ref="Q315:Q344" si="92">IF(AND(O315="",P315=""),"",SUM(O315,P315))</f>
        <v>197</v>
      </c>
      <c r="R315" s="346">
        <f t="shared" ref="R315:R344" si="93">IF(AND(N315="",Q315=""),"",SUM(N315,Q315))</f>
        <v>437</v>
      </c>
      <c r="S315" s="37"/>
      <c r="T315" s="60"/>
      <c r="U315" s="61">
        <f t="shared" si="88"/>
        <v>5</v>
      </c>
      <c r="V315" s="61">
        <f t="shared" ref="V315:V344" si="94">IFERROR(WEEKDAY(B315),"")</f>
        <v>5</v>
      </c>
      <c r="AC315" s="62"/>
      <c r="AD315" s="62"/>
    </row>
    <row r="316" spans="1:32" s="16" customFormat="1" ht="17.45" customHeight="1">
      <c r="A316" s="345">
        <v>3</v>
      </c>
      <c r="B316" s="58">
        <f t="shared" ref="B316:B344" si="95">IF(B315="","",IF(B315&lt;$AF$310,B315+1,""))</f>
        <v>45233</v>
      </c>
      <c r="C316" s="644" t="str">
        <f>IF(OR(R316="",R316=0),"",IF(D316="Sunday","",IF(D316="Monday","Wheat",IF(D316="Tuesday","Rice",IF(D316="Wednesday","Wheat",IF(D316="Thursday","Rice",IF(D316="Friday","Wheat",IF(D316="Saturday","Wheat",""))))))))</f>
        <v>Wheat</v>
      </c>
      <c r="D316" s="75" t="str">
        <f t="shared" si="87"/>
        <v>Friday</v>
      </c>
      <c r="E316" s="637" t="str">
        <f>IF(OR(R316="",R316=0),"",IF(D316="Sunday","","दुग्ध"))</f>
        <v>दुग्ध</v>
      </c>
      <c r="F316" s="59">
        <v>123</v>
      </c>
      <c r="G316" s="59">
        <v>120</v>
      </c>
      <c r="H316" s="76">
        <f t="shared" si="89"/>
        <v>243</v>
      </c>
      <c r="I316" s="59">
        <v>95</v>
      </c>
      <c r="J316" s="59">
        <v>110</v>
      </c>
      <c r="K316" s="76">
        <f t="shared" si="90"/>
        <v>205</v>
      </c>
      <c r="L316" s="59">
        <v>120</v>
      </c>
      <c r="M316" s="59">
        <v>110</v>
      </c>
      <c r="N316" s="256">
        <f t="shared" si="91"/>
        <v>230</v>
      </c>
      <c r="O316" s="59">
        <v>90</v>
      </c>
      <c r="P316" s="59">
        <v>100</v>
      </c>
      <c r="Q316" s="256">
        <f t="shared" si="92"/>
        <v>190</v>
      </c>
      <c r="R316" s="346">
        <f t="shared" si="93"/>
        <v>420</v>
      </c>
      <c r="S316" s="37"/>
      <c r="T316" s="60"/>
      <c r="U316" s="61">
        <f t="shared" si="88"/>
        <v>6</v>
      </c>
      <c r="V316" s="61">
        <f t="shared" si="94"/>
        <v>6</v>
      </c>
      <c r="AC316" s="62"/>
    </row>
    <row r="317" spans="1:32" s="16" customFormat="1" ht="17.45" customHeight="1">
      <c r="A317" s="345">
        <v>4</v>
      </c>
      <c r="B317" s="58">
        <f t="shared" si="95"/>
        <v>45234</v>
      </c>
      <c r="C317" s="644" t="str">
        <f t="shared" ref="C317:C344" si="96">IF(OR(R317="",R317=0),"",IF(D317="Sunday","",IF(D317="Monday","Wheat",IF(D317="Tuesday","Rice",IF(D317="Wednesday","Wheat",IF(D317="Thursday","Rice",IF(D317="Friday","Wheat",IF(D317="Saturday","Wheat",""))))))))</f>
        <v>Wheat</v>
      </c>
      <c r="D317" s="75" t="str">
        <f t="shared" si="87"/>
        <v>Saturday</v>
      </c>
      <c r="E317" s="637" t="str">
        <f t="shared" ref="E317:E344" si="97">IF(OR(R317="",R317=0),"",IF(D317="Sunday","","दुग्ध"))</f>
        <v>दुग्ध</v>
      </c>
      <c r="F317" s="59">
        <v>123</v>
      </c>
      <c r="G317" s="59">
        <v>120</v>
      </c>
      <c r="H317" s="76">
        <f t="shared" si="89"/>
        <v>243</v>
      </c>
      <c r="I317" s="59">
        <v>95</v>
      </c>
      <c r="J317" s="59">
        <v>110</v>
      </c>
      <c r="K317" s="76">
        <f t="shared" si="90"/>
        <v>205</v>
      </c>
      <c r="L317" s="59">
        <v>115</v>
      </c>
      <c r="M317" s="59">
        <v>105</v>
      </c>
      <c r="N317" s="256">
        <f t="shared" si="91"/>
        <v>220</v>
      </c>
      <c r="O317" s="59">
        <v>85</v>
      </c>
      <c r="P317" s="59">
        <v>95</v>
      </c>
      <c r="Q317" s="256">
        <f t="shared" si="92"/>
        <v>180</v>
      </c>
      <c r="R317" s="346">
        <f t="shared" si="93"/>
        <v>400</v>
      </c>
      <c r="S317" s="37"/>
      <c r="T317" s="60"/>
      <c r="U317" s="61">
        <f t="shared" si="88"/>
        <v>7</v>
      </c>
      <c r="V317" s="61">
        <f t="shared" si="94"/>
        <v>7</v>
      </c>
      <c r="AC317" s="62"/>
    </row>
    <row r="318" spans="1:32" s="47" customFormat="1" ht="17.45" customHeight="1">
      <c r="A318" s="345">
        <v>5</v>
      </c>
      <c r="B318" s="58">
        <f t="shared" si="95"/>
        <v>45235</v>
      </c>
      <c r="C318" s="644" t="str">
        <f t="shared" si="96"/>
        <v/>
      </c>
      <c r="D318" s="75" t="str">
        <f t="shared" si="87"/>
        <v>Sunday</v>
      </c>
      <c r="E318" s="637" t="str">
        <f t="shared" si="97"/>
        <v/>
      </c>
      <c r="F318" s="59"/>
      <c r="G318" s="59"/>
      <c r="H318" s="76" t="str">
        <f t="shared" si="89"/>
        <v/>
      </c>
      <c r="I318" s="59"/>
      <c r="J318" s="59"/>
      <c r="K318" s="76" t="str">
        <f t="shared" si="90"/>
        <v/>
      </c>
      <c r="L318" s="59"/>
      <c r="M318" s="59"/>
      <c r="N318" s="256" t="str">
        <f t="shared" si="91"/>
        <v/>
      </c>
      <c r="O318" s="59"/>
      <c r="P318" s="59"/>
      <c r="Q318" s="256" t="str">
        <f t="shared" si="92"/>
        <v/>
      </c>
      <c r="R318" s="346" t="str">
        <f t="shared" si="93"/>
        <v/>
      </c>
      <c r="S318" s="37"/>
      <c r="T318" s="60"/>
      <c r="U318" s="61">
        <f t="shared" si="88"/>
        <v>1</v>
      </c>
      <c r="V318" s="61">
        <f t="shared" si="94"/>
        <v>1</v>
      </c>
      <c r="W318" s="16"/>
      <c r="Y318" s="16"/>
      <c r="AC318" s="62"/>
    </row>
    <row r="319" spans="1:32" s="47" customFormat="1" ht="17.45" customHeight="1">
      <c r="A319" s="345">
        <v>6</v>
      </c>
      <c r="B319" s="58">
        <f t="shared" si="95"/>
        <v>45236</v>
      </c>
      <c r="C319" s="644" t="str">
        <f t="shared" si="96"/>
        <v/>
      </c>
      <c r="D319" s="75" t="str">
        <f t="shared" si="87"/>
        <v>Monday</v>
      </c>
      <c r="E319" s="637" t="str">
        <f t="shared" si="97"/>
        <v/>
      </c>
      <c r="F319" s="59"/>
      <c r="G319" s="59"/>
      <c r="H319" s="76" t="str">
        <f t="shared" si="89"/>
        <v/>
      </c>
      <c r="I319" s="59"/>
      <c r="J319" s="59"/>
      <c r="K319" s="76" t="str">
        <f t="shared" si="90"/>
        <v/>
      </c>
      <c r="L319" s="59"/>
      <c r="M319" s="59"/>
      <c r="N319" s="256" t="str">
        <f t="shared" si="91"/>
        <v/>
      </c>
      <c r="O319" s="59"/>
      <c r="P319" s="59"/>
      <c r="Q319" s="256" t="str">
        <f t="shared" si="92"/>
        <v/>
      </c>
      <c r="R319" s="346" t="str">
        <f t="shared" si="93"/>
        <v/>
      </c>
      <c r="S319" s="37"/>
      <c r="T319" s="60"/>
      <c r="U319" s="61">
        <f t="shared" si="88"/>
        <v>2</v>
      </c>
      <c r="V319" s="61">
        <f t="shared" si="94"/>
        <v>2</v>
      </c>
      <c r="W319" s="16"/>
      <c r="Y319" s="16"/>
      <c r="AC319" s="62"/>
    </row>
    <row r="320" spans="1:32" s="47" customFormat="1" ht="17.45" customHeight="1">
      <c r="A320" s="345">
        <v>7</v>
      </c>
      <c r="B320" s="58">
        <f t="shared" si="95"/>
        <v>45237</v>
      </c>
      <c r="C320" s="644" t="str">
        <f t="shared" si="96"/>
        <v/>
      </c>
      <c r="D320" s="75" t="str">
        <f t="shared" si="87"/>
        <v>Tuesday</v>
      </c>
      <c r="E320" s="637" t="str">
        <f t="shared" si="97"/>
        <v/>
      </c>
      <c r="F320" s="59"/>
      <c r="G320" s="59"/>
      <c r="H320" s="76" t="str">
        <f t="shared" si="89"/>
        <v/>
      </c>
      <c r="I320" s="59"/>
      <c r="J320" s="59"/>
      <c r="K320" s="76" t="str">
        <f t="shared" si="90"/>
        <v/>
      </c>
      <c r="L320" s="59"/>
      <c r="M320" s="59"/>
      <c r="N320" s="256" t="str">
        <f t="shared" si="91"/>
        <v/>
      </c>
      <c r="O320" s="59"/>
      <c r="P320" s="59"/>
      <c r="Q320" s="256" t="str">
        <f t="shared" si="92"/>
        <v/>
      </c>
      <c r="R320" s="346" t="str">
        <f t="shared" si="93"/>
        <v/>
      </c>
      <c r="S320" s="37"/>
      <c r="T320" s="60"/>
      <c r="U320" s="61">
        <f t="shared" si="88"/>
        <v>3</v>
      </c>
      <c r="V320" s="61">
        <f t="shared" si="94"/>
        <v>3</v>
      </c>
      <c r="W320" s="16"/>
      <c r="Y320" s="16"/>
      <c r="AC320" s="62"/>
    </row>
    <row r="321" spans="1:29" s="47" customFormat="1" ht="17.45" customHeight="1">
      <c r="A321" s="345">
        <v>8</v>
      </c>
      <c r="B321" s="58">
        <f t="shared" si="95"/>
        <v>45238</v>
      </c>
      <c r="C321" s="644" t="str">
        <f t="shared" si="96"/>
        <v/>
      </c>
      <c r="D321" s="75" t="str">
        <f t="shared" si="87"/>
        <v>Wednesday</v>
      </c>
      <c r="E321" s="637" t="str">
        <f t="shared" si="97"/>
        <v/>
      </c>
      <c r="F321" s="59"/>
      <c r="G321" s="59"/>
      <c r="H321" s="76" t="str">
        <f t="shared" si="89"/>
        <v/>
      </c>
      <c r="I321" s="59"/>
      <c r="J321" s="59"/>
      <c r="K321" s="76" t="str">
        <f t="shared" si="90"/>
        <v/>
      </c>
      <c r="L321" s="59"/>
      <c r="M321" s="59"/>
      <c r="N321" s="256" t="str">
        <f t="shared" si="91"/>
        <v/>
      </c>
      <c r="O321" s="59"/>
      <c r="P321" s="59"/>
      <c r="Q321" s="256" t="str">
        <f t="shared" si="92"/>
        <v/>
      </c>
      <c r="R321" s="346" t="str">
        <f t="shared" si="93"/>
        <v/>
      </c>
      <c r="S321" s="37"/>
      <c r="T321" s="60"/>
      <c r="U321" s="61">
        <f t="shared" si="88"/>
        <v>4</v>
      </c>
      <c r="V321" s="61">
        <f t="shared" si="94"/>
        <v>4</v>
      </c>
      <c r="W321" s="16"/>
      <c r="Y321" s="16"/>
      <c r="AC321" s="62"/>
    </row>
    <row r="322" spans="1:29" s="16" customFormat="1" ht="17.45" customHeight="1">
      <c r="A322" s="345">
        <v>9</v>
      </c>
      <c r="B322" s="58">
        <f t="shared" si="95"/>
        <v>45239</v>
      </c>
      <c r="C322" s="644" t="str">
        <f t="shared" si="96"/>
        <v/>
      </c>
      <c r="D322" s="75" t="str">
        <f t="shared" si="87"/>
        <v>Thursday</v>
      </c>
      <c r="E322" s="637" t="str">
        <f t="shared" si="97"/>
        <v/>
      </c>
      <c r="F322" s="59"/>
      <c r="G322" s="59"/>
      <c r="H322" s="76" t="str">
        <f t="shared" si="89"/>
        <v/>
      </c>
      <c r="I322" s="59"/>
      <c r="J322" s="59"/>
      <c r="K322" s="76" t="str">
        <f t="shared" si="90"/>
        <v/>
      </c>
      <c r="L322" s="59"/>
      <c r="M322" s="59"/>
      <c r="N322" s="256" t="str">
        <f t="shared" si="91"/>
        <v/>
      </c>
      <c r="O322" s="59"/>
      <c r="P322" s="59"/>
      <c r="Q322" s="256" t="str">
        <f t="shared" si="92"/>
        <v/>
      </c>
      <c r="R322" s="346" t="str">
        <f t="shared" si="93"/>
        <v/>
      </c>
      <c r="S322" s="37"/>
      <c r="T322" s="60"/>
      <c r="U322" s="61">
        <f t="shared" si="88"/>
        <v>5</v>
      </c>
      <c r="V322" s="61">
        <f t="shared" si="94"/>
        <v>5</v>
      </c>
      <c r="AC322" s="62"/>
    </row>
    <row r="323" spans="1:29" s="16" customFormat="1" ht="17.45" customHeight="1">
      <c r="A323" s="345">
        <v>10</v>
      </c>
      <c r="B323" s="58">
        <f t="shared" si="95"/>
        <v>45240</v>
      </c>
      <c r="C323" s="644" t="str">
        <f t="shared" si="96"/>
        <v/>
      </c>
      <c r="D323" s="75" t="str">
        <f t="shared" si="87"/>
        <v>Friday</v>
      </c>
      <c r="E323" s="637" t="str">
        <f t="shared" si="97"/>
        <v/>
      </c>
      <c r="F323" s="59"/>
      <c r="G323" s="59"/>
      <c r="H323" s="76" t="str">
        <f t="shared" si="89"/>
        <v/>
      </c>
      <c r="I323" s="59"/>
      <c r="J323" s="59"/>
      <c r="K323" s="76" t="str">
        <f t="shared" si="90"/>
        <v/>
      </c>
      <c r="L323" s="59"/>
      <c r="M323" s="59"/>
      <c r="N323" s="256" t="str">
        <f t="shared" si="91"/>
        <v/>
      </c>
      <c r="O323" s="59"/>
      <c r="P323" s="59"/>
      <c r="Q323" s="256" t="str">
        <f t="shared" si="92"/>
        <v/>
      </c>
      <c r="R323" s="346" t="str">
        <f t="shared" si="93"/>
        <v/>
      </c>
      <c r="S323" s="37"/>
      <c r="T323" s="60"/>
      <c r="U323" s="61">
        <f t="shared" si="88"/>
        <v>6</v>
      </c>
      <c r="V323" s="61">
        <f t="shared" si="94"/>
        <v>6</v>
      </c>
      <c r="AC323" s="62"/>
    </row>
    <row r="324" spans="1:29" s="16" customFormat="1" ht="17.45" customHeight="1">
      <c r="A324" s="345">
        <v>11</v>
      </c>
      <c r="B324" s="58">
        <f t="shared" si="95"/>
        <v>45241</v>
      </c>
      <c r="C324" s="644" t="str">
        <f t="shared" si="96"/>
        <v/>
      </c>
      <c r="D324" s="75" t="str">
        <f t="shared" ref="D324:D341" si="98">IF(U324=1,"Sunday",IF(U324=2,"Monday",IF(U324=3,"Tuesday",IF(U324=4,"Wednesday",IF(U324=5,"Thursday",IF(U324=6,"Friday",IF(U324=7,"Saturday"," ")))))))</f>
        <v>Saturday</v>
      </c>
      <c r="E324" s="637" t="str">
        <f t="shared" si="97"/>
        <v/>
      </c>
      <c r="F324" s="59"/>
      <c r="G324" s="59"/>
      <c r="H324" s="76" t="str">
        <f t="shared" si="89"/>
        <v/>
      </c>
      <c r="I324" s="59"/>
      <c r="J324" s="59"/>
      <c r="K324" s="76" t="str">
        <f t="shared" si="90"/>
        <v/>
      </c>
      <c r="L324" s="59"/>
      <c r="M324" s="59"/>
      <c r="N324" s="256" t="str">
        <f t="shared" si="91"/>
        <v/>
      </c>
      <c r="O324" s="59"/>
      <c r="P324" s="59"/>
      <c r="Q324" s="256" t="str">
        <f t="shared" si="92"/>
        <v/>
      </c>
      <c r="R324" s="346" t="str">
        <f t="shared" si="93"/>
        <v/>
      </c>
      <c r="S324" s="37"/>
      <c r="T324" s="60"/>
      <c r="U324" s="61">
        <f t="shared" si="88"/>
        <v>7</v>
      </c>
      <c r="V324" s="61">
        <f t="shared" si="94"/>
        <v>7</v>
      </c>
      <c r="AC324" s="62"/>
    </row>
    <row r="325" spans="1:29" s="16" customFormat="1" ht="17.45" customHeight="1">
      <c r="A325" s="345">
        <v>12</v>
      </c>
      <c r="B325" s="58">
        <f t="shared" si="95"/>
        <v>45242</v>
      </c>
      <c r="C325" s="644" t="str">
        <f t="shared" si="96"/>
        <v/>
      </c>
      <c r="D325" s="75" t="str">
        <f t="shared" si="98"/>
        <v>Sunday</v>
      </c>
      <c r="E325" s="637" t="str">
        <f t="shared" si="97"/>
        <v/>
      </c>
      <c r="F325" s="59"/>
      <c r="G325" s="59"/>
      <c r="H325" s="76" t="str">
        <f t="shared" si="89"/>
        <v/>
      </c>
      <c r="I325" s="59"/>
      <c r="J325" s="59"/>
      <c r="K325" s="76" t="str">
        <f t="shared" si="90"/>
        <v/>
      </c>
      <c r="L325" s="59"/>
      <c r="M325" s="59"/>
      <c r="N325" s="256" t="str">
        <f t="shared" si="91"/>
        <v/>
      </c>
      <c r="O325" s="59"/>
      <c r="P325" s="59"/>
      <c r="Q325" s="256" t="str">
        <f t="shared" si="92"/>
        <v/>
      </c>
      <c r="R325" s="346" t="str">
        <f t="shared" si="93"/>
        <v/>
      </c>
      <c r="S325" s="37"/>
      <c r="T325" s="60"/>
      <c r="U325" s="61">
        <f t="shared" si="88"/>
        <v>1</v>
      </c>
      <c r="V325" s="61">
        <f t="shared" si="94"/>
        <v>1</v>
      </c>
      <c r="AC325" s="62"/>
    </row>
    <row r="326" spans="1:29" s="16" customFormat="1" ht="17.45" customHeight="1">
      <c r="A326" s="345">
        <v>13</v>
      </c>
      <c r="B326" s="58">
        <f t="shared" si="95"/>
        <v>45243</v>
      </c>
      <c r="C326" s="644" t="str">
        <f t="shared" si="96"/>
        <v/>
      </c>
      <c r="D326" s="75" t="str">
        <f t="shared" si="98"/>
        <v>Monday</v>
      </c>
      <c r="E326" s="637" t="str">
        <f t="shared" si="97"/>
        <v/>
      </c>
      <c r="F326" s="59"/>
      <c r="G326" s="59"/>
      <c r="H326" s="76" t="str">
        <f t="shared" si="89"/>
        <v/>
      </c>
      <c r="I326" s="59"/>
      <c r="J326" s="59"/>
      <c r="K326" s="76" t="str">
        <f t="shared" si="90"/>
        <v/>
      </c>
      <c r="L326" s="59"/>
      <c r="M326" s="59"/>
      <c r="N326" s="256" t="str">
        <f t="shared" si="91"/>
        <v/>
      </c>
      <c r="O326" s="59"/>
      <c r="P326" s="59"/>
      <c r="Q326" s="256" t="str">
        <f t="shared" si="92"/>
        <v/>
      </c>
      <c r="R326" s="346" t="str">
        <f t="shared" si="93"/>
        <v/>
      </c>
      <c r="S326" s="37"/>
      <c r="T326" s="60"/>
      <c r="U326" s="61">
        <f t="shared" si="88"/>
        <v>2</v>
      </c>
      <c r="V326" s="61">
        <f t="shared" si="94"/>
        <v>2</v>
      </c>
      <c r="AC326" s="62"/>
    </row>
    <row r="327" spans="1:29" s="16" customFormat="1" ht="17.45" customHeight="1">
      <c r="A327" s="345">
        <v>14</v>
      </c>
      <c r="B327" s="58">
        <f t="shared" si="95"/>
        <v>45244</v>
      </c>
      <c r="C327" s="644" t="str">
        <f t="shared" si="96"/>
        <v/>
      </c>
      <c r="D327" s="75" t="str">
        <f t="shared" si="98"/>
        <v>Tuesday</v>
      </c>
      <c r="E327" s="637" t="str">
        <f t="shared" si="97"/>
        <v/>
      </c>
      <c r="F327" s="59"/>
      <c r="G327" s="59"/>
      <c r="H327" s="76" t="str">
        <f t="shared" si="89"/>
        <v/>
      </c>
      <c r="I327" s="59"/>
      <c r="J327" s="59"/>
      <c r="K327" s="76" t="str">
        <f t="shared" si="90"/>
        <v/>
      </c>
      <c r="L327" s="59"/>
      <c r="M327" s="59"/>
      <c r="N327" s="256" t="str">
        <f t="shared" si="91"/>
        <v/>
      </c>
      <c r="O327" s="59"/>
      <c r="P327" s="59"/>
      <c r="Q327" s="256" t="str">
        <f t="shared" si="92"/>
        <v/>
      </c>
      <c r="R327" s="346" t="str">
        <f t="shared" si="93"/>
        <v/>
      </c>
      <c r="S327" s="37"/>
      <c r="T327" s="60"/>
      <c r="U327" s="61">
        <f t="shared" si="88"/>
        <v>3</v>
      </c>
      <c r="V327" s="61">
        <f t="shared" si="94"/>
        <v>3</v>
      </c>
      <c r="AC327" s="62"/>
    </row>
    <row r="328" spans="1:29" s="16" customFormat="1" ht="17.45" customHeight="1">
      <c r="A328" s="345">
        <v>15</v>
      </c>
      <c r="B328" s="58">
        <f t="shared" si="95"/>
        <v>45245</v>
      </c>
      <c r="C328" s="644" t="str">
        <f t="shared" si="96"/>
        <v/>
      </c>
      <c r="D328" s="75" t="str">
        <f t="shared" si="98"/>
        <v>Wednesday</v>
      </c>
      <c r="E328" s="637" t="str">
        <f t="shared" si="97"/>
        <v/>
      </c>
      <c r="F328" s="59"/>
      <c r="G328" s="59"/>
      <c r="H328" s="76" t="str">
        <f t="shared" si="89"/>
        <v/>
      </c>
      <c r="I328" s="59"/>
      <c r="J328" s="59"/>
      <c r="K328" s="76" t="str">
        <f t="shared" si="90"/>
        <v/>
      </c>
      <c r="L328" s="59"/>
      <c r="M328" s="59"/>
      <c r="N328" s="256" t="str">
        <f t="shared" si="91"/>
        <v/>
      </c>
      <c r="O328" s="59"/>
      <c r="P328" s="59"/>
      <c r="Q328" s="256" t="str">
        <f t="shared" si="92"/>
        <v/>
      </c>
      <c r="R328" s="346" t="str">
        <f t="shared" si="93"/>
        <v/>
      </c>
      <c r="S328" s="37"/>
      <c r="T328" s="60"/>
      <c r="U328" s="61">
        <f t="shared" si="88"/>
        <v>4</v>
      </c>
      <c r="V328" s="61">
        <f t="shared" si="94"/>
        <v>4</v>
      </c>
      <c r="AC328" s="62"/>
    </row>
    <row r="329" spans="1:29" s="16" customFormat="1" ht="17.45" customHeight="1">
      <c r="A329" s="345">
        <v>16</v>
      </c>
      <c r="B329" s="58">
        <f t="shared" si="95"/>
        <v>45246</v>
      </c>
      <c r="C329" s="644" t="str">
        <f t="shared" si="96"/>
        <v/>
      </c>
      <c r="D329" s="75" t="str">
        <f t="shared" si="98"/>
        <v>Thursday</v>
      </c>
      <c r="E329" s="637" t="str">
        <f t="shared" si="97"/>
        <v/>
      </c>
      <c r="F329" s="59"/>
      <c r="G329" s="59"/>
      <c r="H329" s="76" t="str">
        <f t="shared" si="89"/>
        <v/>
      </c>
      <c r="I329" s="59"/>
      <c r="J329" s="59"/>
      <c r="K329" s="76" t="str">
        <f t="shared" si="90"/>
        <v/>
      </c>
      <c r="L329" s="59"/>
      <c r="M329" s="59"/>
      <c r="N329" s="256" t="str">
        <f t="shared" si="91"/>
        <v/>
      </c>
      <c r="O329" s="59"/>
      <c r="P329" s="59"/>
      <c r="Q329" s="256" t="str">
        <f t="shared" si="92"/>
        <v/>
      </c>
      <c r="R329" s="346" t="str">
        <f t="shared" si="93"/>
        <v/>
      </c>
      <c r="S329" s="37"/>
      <c r="T329" s="60"/>
      <c r="U329" s="61">
        <f t="shared" si="88"/>
        <v>5</v>
      </c>
      <c r="V329" s="61">
        <f t="shared" si="94"/>
        <v>5</v>
      </c>
    </row>
    <row r="330" spans="1:29" s="16" customFormat="1" ht="17.45" customHeight="1">
      <c r="A330" s="345">
        <v>17</v>
      </c>
      <c r="B330" s="58">
        <f t="shared" si="95"/>
        <v>45247</v>
      </c>
      <c r="C330" s="644" t="str">
        <f t="shared" si="96"/>
        <v/>
      </c>
      <c r="D330" s="75" t="str">
        <f t="shared" si="98"/>
        <v>Friday</v>
      </c>
      <c r="E330" s="637" t="str">
        <f t="shared" si="97"/>
        <v/>
      </c>
      <c r="F330" s="59"/>
      <c r="G330" s="59"/>
      <c r="H330" s="76" t="str">
        <f t="shared" si="89"/>
        <v/>
      </c>
      <c r="I330" s="59"/>
      <c r="J330" s="59"/>
      <c r="K330" s="76" t="str">
        <f t="shared" si="90"/>
        <v/>
      </c>
      <c r="L330" s="59"/>
      <c r="M330" s="59"/>
      <c r="N330" s="256" t="str">
        <f t="shared" si="91"/>
        <v/>
      </c>
      <c r="O330" s="59"/>
      <c r="P330" s="59"/>
      <c r="Q330" s="256" t="str">
        <f t="shared" si="92"/>
        <v/>
      </c>
      <c r="R330" s="346" t="str">
        <f t="shared" si="93"/>
        <v/>
      </c>
      <c r="S330" s="37"/>
      <c r="T330" s="60"/>
      <c r="U330" s="61">
        <f t="shared" si="88"/>
        <v>6</v>
      </c>
      <c r="V330" s="61">
        <f t="shared" si="94"/>
        <v>6</v>
      </c>
    </row>
    <row r="331" spans="1:29" s="16" customFormat="1" ht="17.45" customHeight="1">
      <c r="A331" s="345">
        <v>18</v>
      </c>
      <c r="B331" s="58">
        <f t="shared" si="95"/>
        <v>45248</v>
      </c>
      <c r="C331" s="644" t="str">
        <f t="shared" si="96"/>
        <v/>
      </c>
      <c r="D331" s="75" t="str">
        <f t="shared" si="98"/>
        <v>Saturday</v>
      </c>
      <c r="E331" s="637" t="str">
        <f t="shared" si="97"/>
        <v/>
      </c>
      <c r="F331" s="59"/>
      <c r="G331" s="59"/>
      <c r="H331" s="76" t="str">
        <f t="shared" si="89"/>
        <v/>
      </c>
      <c r="I331" s="59"/>
      <c r="J331" s="59"/>
      <c r="K331" s="76" t="str">
        <f t="shared" si="90"/>
        <v/>
      </c>
      <c r="L331" s="59"/>
      <c r="M331" s="59"/>
      <c r="N331" s="256" t="str">
        <f t="shared" si="91"/>
        <v/>
      </c>
      <c r="O331" s="59"/>
      <c r="P331" s="59"/>
      <c r="Q331" s="256" t="str">
        <f t="shared" si="92"/>
        <v/>
      </c>
      <c r="R331" s="346" t="str">
        <f t="shared" si="93"/>
        <v/>
      </c>
      <c r="S331" s="37"/>
      <c r="T331" s="60"/>
      <c r="U331" s="61">
        <f t="shared" si="88"/>
        <v>7</v>
      </c>
      <c r="V331" s="61">
        <f t="shared" si="94"/>
        <v>7</v>
      </c>
    </row>
    <row r="332" spans="1:29" s="16" customFormat="1" ht="17.45" customHeight="1">
      <c r="A332" s="345">
        <v>19</v>
      </c>
      <c r="B332" s="58">
        <f t="shared" si="95"/>
        <v>45249</v>
      </c>
      <c r="C332" s="644" t="str">
        <f t="shared" si="96"/>
        <v/>
      </c>
      <c r="D332" s="75" t="str">
        <f t="shared" si="98"/>
        <v>Sunday</v>
      </c>
      <c r="E332" s="637" t="str">
        <f t="shared" si="97"/>
        <v/>
      </c>
      <c r="F332" s="59"/>
      <c r="G332" s="59"/>
      <c r="H332" s="76" t="str">
        <f t="shared" si="89"/>
        <v/>
      </c>
      <c r="I332" s="59"/>
      <c r="J332" s="59"/>
      <c r="K332" s="76" t="str">
        <f t="shared" si="90"/>
        <v/>
      </c>
      <c r="L332" s="59"/>
      <c r="M332" s="59"/>
      <c r="N332" s="256" t="str">
        <f t="shared" si="91"/>
        <v/>
      </c>
      <c r="O332" s="59"/>
      <c r="P332" s="59"/>
      <c r="Q332" s="256" t="str">
        <f t="shared" si="92"/>
        <v/>
      </c>
      <c r="R332" s="346" t="str">
        <f t="shared" si="93"/>
        <v/>
      </c>
      <c r="S332" s="37"/>
      <c r="T332" s="60"/>
      <c r="U332" s="61">
        <f t="shared" si="88"/>
        <v>1</v>
      </c>
      <c r="V332" s="61">
        <f t="shared" si="94"/>
        <v>1</v>
      </c>
    </row>
    <row r="333" spans="1:29" s="16" customFormat="1" ht="17.45" customHeight="1">
      <c r="A333" s="345">
        <v>20</v>
      </c>
      <c r="B333" s="58">
        <f t="shared" si="95"/>
        <v>45250</v>
      </c>
      <c r="C333" s="644" t="str">
        <f t="shared" si="96"/>
        <v/>
      </c>
      <c r="D333" s="75" t="str">
        <f t="shared" si="98"/>
        <v>Monday</v>
      </c>
      <c r="E333" s="637" t="str">
        <f t="shared" si="97"/>
        <v/>
      </c>
      <c r="F333" s="59"/>
      <c r="G333" s="59"/>
      <c r="H333" s="76" t="str">
        <f t="shared" si="89"/>
        <v/>
      </c>
      <c r="I333" s="59"/>
      <c r="J333" s="59"/>
      <c r="K333" s="76" t="str">
        <f t="shared" si="90"/>
        <v/>
      </c>
      <c r="L333" s="59"/>
      <c r="M333" s="59"/>
      <c r="N333" s="256" t="str">
        <f t="shared" si="91"/>
        <v/>
      </c>
      <c r="O333" s="59"/>
      <c r="P333" s="59"/>
      <c r="Q333" s="256" t="str">
        <f t="shared" si="92"/>
        <v/>
      </c>
      <c r="R333" s="346" t="str">
        <f t="shared" si="93"/>
        <v/>
      </c>
      <c r="S333" s="37"/>
      <c r="T333" s="60"/>
      <c r="U333" s="61">
        <f t="shared" si="88"/>
        <v>2</v>
      </c>
      <c r="V333" s="61">
        <f t="shared" si="94"/>
        <v>2</v>
      </c>
    </row>
    <row r="334" spans="1:29" s="16" customFormat="1" ht="17.45" customHeight="1">
      <c r="A334" s="345">
        <v>21</v>
      </c>
      <c r="B334" s="58">
        <f t="shared" si="95"/>
        <v>45251</v>
      </c>
      <c r="C334" s="644" t="str">
        <f t="shared" si="96"/>
        <v/>
      </c>
      <c r="D334" s="75" t="str">
        <f t="shared" si="98"/>
        <v>Tuesday</v>
      </c>
      <c r="E334" s="637" t="str">
        <f t="shared" si="97"/>
        <v/>
      </c>
      <c r="F334" s="59"/>
      <c r="G334" s="59"/>
      <c r="H334" s="76" t="str">
        <f t="shared" si="89"/>
        <v/>
      </c>
      <c r="I334" s="59"/>
      <c r="J334" s="59"/>
      <c r="K334" s="76" t="str">
        <f t="shared" si="90"/>
        <v/>
      </c>
      <c r="L334" s="59"/>
      <c r="M334" s="59"/>
      <c r="N334" s="256" t="str">
        <f t="shared" si="91"/>
        <v/>
      </c>
      <c r="O334" s="59"/>
      <c r="P334" s="59"/>
      <c r="Q334" s="256" t="str">
        <f t="shared" si="92"/>
        <v/>
      </c>
      <c r="R334" s="346" t="str">
        <f t="shared" si="93"/>
        <v/>
      </c>
      <c r="S334" s="37"/>
      <c r="T334" s="60"/>
      <c r="U334" s="61">
        <f t="shared" si="88"/>
        <v>3</v>
      </c>
      <c r="V334" s="61">
        <f t="shared" si="94"/>
        <v>3</v>
      </c>
    </row>
    <row r="335" spans="1:29" s="16" customFormat="1" ht="17.45" customHeight="1">
      <c r="A335" s="345">
        <v>22</v>
      </c>
      <c r="B335" s="58">
        <f t="shared" si="95"/>
        <v>45252</v>
      </c>
      <c r="C335" s="644" t="str">
        <f t="shared" si="96"/>
        <v/>
      </c>
      <c r="D335" s="75" t="str">
        <f t="shared" si="98"/>
        <v>Wednesday</v>
      </c>
      <c r="E335" s="637" t="str">
        <f t="shared" si="97"/>
        <v/>
      </c>
      <c r="F335" s="59"/>
      <c r="G335" s="59"/>
      <c r="H335" s="76" t="str">
        <f t="shared" si="89"/>
        <v/>
      </c>
      <c r="I335" s="59"/>
      <c r="J335" s="59"/>
      <c r="K335" s="76" t="str">
        <f t="shared" si="90"/>
        <v/>
      </c>
      <c r="L335" s="59"/>
      <c r="M335" s="59"/>
      <c r="N335" s="256" t="str">
        <f t="shared" si="91"/>
        <v/>
      </c>
      <c r="O335" s="59"/>
      <c r="P335" s="59"/>
      <c r="Q335" s="256" t="str">
        <f t="shared" si="92"/>
        <v/>
      </c>
      <c r="R335" s="346" t="str">
        <f t="shared" si="93"/>
        <v/>
      </c>
      <c r="S335" s="37"/>
      <c r="T335" s="60"/>
      <c r="U335" s="61">
        <f t="shared" si="88"/>
        <v>4</v>
      </c>
      <c r="V335" s="61">
        <f t="shared" si="94"/>
        <v>4</v>
      </c>
    </row>
    <row r="336" spans="1:29" s="16" customFormat="1" ht="17.45" customHeight="1">
      <c r="A336" s="345">
        <v>23</v>
      </c>
      <c r="B336" s="58">
        <f t="shared" si="95"/>
        <v>45253</v>
      </c>
      <c r="C336" s="644" t="str">
        <f t="shared" si="96"/>
        <v/>
      </c>
      <c r="D336" s="75" t="str">
        <f t="shared" si="98"/>
        <v>Thursday</v>
      </c>
      <c r="E336" s="637" t="str">
        <f t="shared" si="97"/>
        <v/>
      </c>
      <c r="F336" s="59"/>
      <c r="G336" s="59"/>
      <c r="H336" s="76" t="str">
        <f t="shared" si="89"/>
        <v/>
      </c>
      <c r="I336" s="59"/>
      <c r="J336" s="59"/>
      <c r="K336" s="76" t="str">
        <f t="shared" si="90"/>
        <v/>
      </c>
      <c r="L336" s="59"/>
      <c r="M336" s="59"/>
      <c r="N336" s="256" t="str">
        <f t="shared" si="91"/>
        <v/>
      </c>
      <c r="O336" s="59"/>
      <c r="P336" s="59"/>
      <c r="Q336" s="256" t="str">
        <f t="shared" si="92"/>
        <v/>
      </c>
      <c r="R336" s="346" t="str">
        <f t="shared" si="93"/>
        <v/>
      </c>
      <c r="S336" s="37"/>
      <c r="T336" s="60"/>
      <c r="U336" s="61">
        <f t="shared" si="88"/>
        <v>5</v>
      </c>
      <c r="V336" s="61">
        <f t="shared" si="94"/>
        <v>5</v>
      </c>
    </row>
    <row r="337" spans="1:22" s="16" customFormat="1" ht="17.45" customHeight="1">
      <c r="A337" s="345">
        <v>24</v>
      </c>
      <c r="B337" s="58">
        <f t="shared" si="95"/>
        <v>45254</v>
      </c>
      <c r="C337" s="644" t="str">
        <f t="shared" si="96"/>
        <v/>
      </c>
      <c r="D337" s="75" t="str">
        <f t="shared" si="98"/>
        <v>Friday</v>
      </c>
      <c r="E337" s="637" t="str">
        <f t="shared" si="97"/>
        <v/>
      </c>
      <c r="F337" s="59"/>
      <c r="G337" s="59"/>
      <c r="H337" s="76" t="str">
        <f t="shared" si="89"/>
        <v/>
      </c>
      <c r="I337" s="59"/>
      <c r="J337" s="59"/>
      <c r="K337" s="76" t="str">
        <f t="shared" si="90"/>
        <v/>
      </c>
      <c r="L337" s="59"/>
      <c r="M337" s="59"/>
      <c r="N337" s="256" t="str">
        <f t="shared" si="91"/>
        <v/>
      </c>
      <c r="O337" s="59"/>
      <c r="P337" s="59"/>
      <c r="Q337" s="256" t="str">
        <f t="shared" si="92"/>
        <v/>
      </c>
      <c r="R337" s="346" t="str">
        <f t="shared" si="93"/>
        <v/>
      </c>
      <c r="S337" s="37"/>
      <c r="T337" s="60"/>
      <c r="U337" s="61">
        <f t="shared" si="88"/>
        <v>6</v>
      </c>
      <c r="V337" s="61">
        <f t="shared" si="94"/>
        <v>6</v>
      </c>
    </row>
    <row r="338" spans="1:22" s="16" customFormat="1" ht="17.45" customHeight="1">
      <c r="A338" s="345">
        <v>25</v>
      </c>
      <c r="B338" s="58">
        <f t="shared" si="95"/>
        <v>45255</v>
      </c>
      <c r="C338" s="644" t="str">
        <f t="shared" si="96"/>
        <v/>
      </c>
      <c r="D338" s="75" t="str">
        <f t="shared" si="98"/>
        <v>Saturday</v>
      </c>
      <c r="E338" s="637" t="str">
        <f t="shared" si="97"/>
        <v/>
      </c>
      <c r="F338" s="59"/>
      <c r="G338" s="59"/>
      <c r="H338" s="76" t="str">
        <f t="shared" si="89"/>
        <v/>
      </c>
      <c r="I338" s="59"/>
      <c r="J338" s="59"/>
      <c r="K338" s="76" t="str">
        <f t="shared" si="90"/>
        <v/>
      </c>
      <c r="L338" s="59"/>
      <c r="M338" s="59"/>
      <c r="N338" s="256" t="str">
        <f t="shared" si="91"/>
        <v/>
      </c>
      <c r="O338" s="59"/>
      <c r="P338" s="59"/>
      <c r="Q338" s="256" t="str">
        <f t="shared" si="92"/>
        <v/>
      </c>
      <c r="R338" s="346" t="str">
        <f t="shared" si="93"/>
        <v/>
      </c>
      <c r="S338" s="37"/>
      <c r="T338" s="60"/>
      <c r="U338" s="61">
        <f t="shared" si="88"/>
        <v>7</v>
      </c>
      <c r="V338" s="61">
        <f t="shared" si="94"/>
        <v>7</v>
      </c>
    </row>
    <row r="339" spans="1:22" s="16" customFormat="1" ht="17.45" customHeight="1">
      <c r="A339" s="345">
        <v>26</v>
      </c>
      <c r="B339" s="58">
        <f t="shared" si="95"/>
        <v>45256</v>
      </c>
      <c r="C339" s="644" t="str">
        <f t="shared" si="96"/>
        <v/>
      </c>
      <c r="D339" s="75" t="str">
        <f t="shared" si="98"/>
        <v>Sunday</v>
      </c>
      <c r="E339" s="637" t="str">
        <f t="shared" si="97"/>
        <v/>
      </c>
      <c r="F339" s="59"/>
      <c r="G339" s="59"/>
      <c r="H339" s="76" t="str">
        <f t="shared" si="89"/>
        <v/>
      </c>
      <c r="I339" s="59"/>
      <c r="J339" s="59"/>
      <c r="K339" s="76" t="str">
        <f t="shared" si="90"/>
        <v/>
      </c>
      <c r="L339" s="59"/>
      <c r="M339" s="59"/>
      <c r="N339" s="256" t="str">
        <f t="shared" si="91"/>
        <v/>
      </c>
      <c r="O339" s="59"/>
      <c r="P339" s="59"/>
      <c r="Q339" s="256" t="str">
        <f t="shared" si="92"/>
        <v/>
      </c>
      <c r="R339" s="346" t="str">
        <f t="shared" si="93"/>
        <v/>
      </c>
      <c r="S339" s="37"/>
      <c r="T339" s="60"/>
      <c r="U339" s="61">
        <f t="shared" si="88"/>
        <v>1</v>
      </c>
      <c r="V339" s="61">
        <f t="shared" si="94"/>
        <v>1</v>
      </c>
    </row>
    <row r="340" spans="1:22" s="16" customFormat="1" ht="17.45" customHeight="1">
      <c r="A340" s="345">
        <v>27</v>
      </c>
      <c r="B340" s="58">
        <f t="shared" si="95"/>
        <v>45257</v>
      </c>
      <c r="C340" s="644" t="str">
        <f t="shared" si="96"/>
        <v/>
      </c>
      <c r="D340" s="75" t="str">
        <f t="shared" si="98"/>
        <v>Monday</v>
      </c>
      <c r="E340" s="637" t="str">
        <f t="shared" si="97"/>
        <v/>
      </c>
      <c r="F340" s="59"/>
      <c r="G340" s="59"/>
      <c r="H340" s="76" t="str">
        <f t="shared" si="89"/>
        <v/>
      </c>
      <c r="I340" s="59"/>
      <c r="J340" s="59"/>
      <c r="K340" s="76" t="str">
        <f t="shared" si="90"/>
        <v/>
      </c>
      <c r="L340" s="59"/>
      <c r="M340" s="59"/>
      <c r="N340" s="256" t="str">
        <f t="shared" si="91"/>
        <v/>
      </c>
      <c r="O340" s="59"/>
      <c r="P340" s="59"/>
      <c r="Q340" s="256" t="str">
        <f t="shared" si="92"/>
        <v/>
      </c>
      <c r="R340" s="346" t="str">
        <f t="shared" si="93"/>
        <v/>
      </c>
      <c r="S340" s="37"/>
      <c r="T340" s="60"/>
      <c r="U340" s="61">
        <f t="shared" si="88"/>
        <v>2</v>
      </c>
      <c r="V340" s="61">
        <f t="shared" si="94"/>
        <v>2</v>
      </c>
    </row>
    <row r="341" spans="1:22" s="16" customFormat="1" ht="17.45" customHeight="1">
      <c r="A341" s="345">
        <v>28</v>
      </c>
      <c r="B341" s="58">
        <f t="shared" si="95"/>
        <v>45258</v>
      </c>
      <c r="C341" s="644" t="str">
        <f t="shared" si="96"/>
        <v/>
      </c>
      <c r="D341" s="75" t="str">
        <f t="shared" si="98"/>
        <v>Tuesday</v>
      </c>
      <c r="E341" s="637" t="str">
        <f t="shared" si="97"/>
        <v/>
      </c>
      <c r="F341" s="59"/>
      <c r="G341" s="59"/>
      <c r="H341" s="76" t="str">
        <f t="shared" si="89"/>
        <v/>
      </c>
      <c r="I341" s="59"/>
      <c r="J341" s="59"/>
      <c r="K341" s="76" t="str">
        <f t="shared" si="90"/>
        <v/>
      </c>
      <c r="L341" s="59"/>
      <c r="M341" s="59"/>
      <c r="N341" s="256" t="str">
        <f t="shared" si="91"/>
        <v/>
      </c>
      <c r="O341" s="59"/>
      <c r="P341" s="59"/>
      <c r="Q341" s="256" t="str">
        <f t="shared" si="92"/>
        <v/>
      </c>
      <c r="R341" s="346" t="str">
        <f t="shared" si="93"/>
        <v/>
      </c>
      <c r="S341" s="37"/>
      <c r="T341" s="60"/>
      <c r="U341" s="61">
        <f t="shared" si="88"/>
        <v>3</v>
      </c>
      <c r="V341" s="61">
        <f t="shared" si="94"/>
        <v>3</v>
      </c>
    </row>
    <row r="342" spans="1:22" s="16" customFormat="1" ht="17.45" customHeight="1">
      <c r="A342" s="345">
        <v>29</v>
      </c>
      <c r="B342" s="58">
        <f t="shared" si="95"/>
        <v>45259</v>
      </c>
      <c r="C342" s="644" t="str">
        <f t="shared" si="96"/>
        <v/>
      </c>
      <c r="D342" s="75" t="str">
        <f>IF(U342=1,"Sunday",IF(U342=2,"Monday",IF(U342=3,"Tuesday",IF(U342=4,"Wednesday",IF(U342=5,"Thursday",IF(U342=6,"Friday",IF(U342=7,"Saturday"," ")))))))</f>
        <v>Wednesday</v>
      </c>
      <c r="E342" s="637" t="str">
        <f t="shared" si="97"/>
        <v/>
      </c>
      <c r="F342" s="59"/>
      <c r="G342" s="59"/>
      <c r="H342" s="76" t="str">
        <f t="shared" si="89"/>
        <v/>
      </c>
      <c r="I342" s="59"/>
      <c r="J342" s="59"/>
      <c r="K342" s="76" t="str">
        <f t="shared" si="90"/>
        <v/>
      </c>
      <c r="L342" s="59"/>
      <c r="M342" s="59"/>
      <c r="N342" s="256" t="str">
        <f t="shared" si="91"/>
        <v/>
      </c>
      <c r="O342" s="59"/>
      <c r="P342" s="59"/>
      <c r="Q342" s="256" t="str">
        <f t="shared" si="92"/>
        <v/>
      </c>
      <c r="R342" s="346" t="str">
        <f t="shared" si="93"/>
        <v/>
      </c>
      <c r="S342" s="37"/>
      <c r="T342" s="60"/>
      <c r="U342" s="61">
        <f t="shared" si="88"/>
        <v>4</v>
      </c>
      <c r="V342" s="61">
        <f t="shared" si="94"/>
        <v>4</v>
      </c>
    </row>
    <row r="343" spans="1:22" s="16" customFormat="1" ht="17.45" customHeight="1">
      <c r="A343" s="345">
        <v>30</v>
      </c>
      <c r="B343" s="58">
        <f t="shared" si="95"/>
        <v>45260</v>
      </c>
      <c r="C343" s="644" t="str">
        <f t="shared" si="96"/>
        <v/>
      </c>
      <c r="D343" s="75" t="str">
        <f>IF(U343=1,"Sunday",IF(U343=2,"Monday",IF(U343=3,"Tuesday",IF(U343=4,"Wednesday",IF(U343=5,"Thursday",IF(U343=6,"Friday",IF(U343=7,"Saturday"," ")))))))</f>
        <v>Thursday</v>
      </c>
      <c r="E343" s="637" t="str">
        <f t="shared" si="97"/>
        <v/>
      </c>
      <c r="F343" s="59"/>
      <c r="G343" s="59"/>
      <c r="H343" s="76" t="str">
        <f t="shared" si="89"/>
        <v/>
      </c>
      <c r="I343" s="59"/>
      <c r="J343" s="59"/>
      <c r="K343" s="76" t="str">
        <f t="shared" si="90"/>
        <v/>
      </c>
      <c r="L343" s="59"/>
      <c r="M343" s="59"/>
      <c r="N343" s="256" t="str">
        <f t="shared" si="91"/>
        <v/>
      </c>
      <c r="O343" s="59"/>
      <c r="P343" s="59"/>
      <c r="Q343" s="256" t="str">
        <f t="shared" si="92"/>
        <v/>
      </c>
      <c r="R343" s="346" t="str">
        <f t="shared" si="93"/>
        <v/>
      </c>
      <c r="S343" s="37"/>
      <c r="T343" s="60"/>
      <c r="U343" s="61">
        <f t="shared" si="88"/>
        <v>5</v>
      </c>
      <c r="V343" s="61">
        <f t="shared" si="94"/>
        <v>5</v>
      </c>
    </row>
    <row r="344" spans="1:22" s="16" customFormat="1" ht="17.45" customHeight="1">
      <c r="A344" s="345">
        <v>31</v>
      </c>
      <c r="B344" s="58" t="str">
        <f t="shared" si="95"/>
        <v/>
      </c>
      <c r="C344" s="644" t="str">
        <f t="shared" si="96"/>
        <v/>
      </c>
      <c r="D344" s="75" t="str">
        <f>IF(U344=1,"Sunday",IF(U344=2,"Monday",IF(U344=3,"Tuesday",IF(U344=4,"Wednesday",IF(U344=5,"Thursday",IF(U344=6,"Friday",IF(U344=7,"Saturday"," ")))))))</f>
        <v xml:space="preserve"> </v>
      </c>
      <c r="E344" s="637" t="str">
        <f t="shared" si="97"/>
        <v/>
      </c>
      <c r="F344" s="59"/>
      <c r="G344" s="59"/>
      <c r="H344" s="76" t="str">
        <f t="shared" si="89"/>
        <v/>
      </c>
      <c r="I344" s="59"/>
      <c r="J344" s="59"/>
      <c r="K344" s="76" t="str">
        <f t="shared" si="90"/>
        <v/>
      </c>
      <c r="L344" s="59"/>
      <c r="M344" s="59"/>
      <c r="N344" s="256" t="str">
        <f t="shared" si="91"/>
        <v/>
      </c>
      <c r="O344" s="59"/>
      <c r="P344" s="59"/>
      <c r="Q344" s="256" t="str">
        <f t="shared" si="92"/>
        <v/>
      </c>
      <c r="R344" s="346" t="str">
        <f t="shared" si="93"/>
        <v/>
      </c>
      <c r="S344" s="37"/>
      <c r="T344" s="60"/>
      <c r="U344" s="61" t="str">
        <f t="shared" si="88"/>
        <v/>
      </c>
      <c r="V344" s="61" t="str">
        <f t="shared" si="94"/>
        <v/>
      </c>
    </row>
    <row r="345" spans="1:22" s="66" customFormat="1" ht="42.75" customHeight="1" thickBot="1">
      <c r="A345" s="347"/>
      <c r="B345" s="348"/>
      <c r="C345" s="349" t="s">
        <v>97</v>
      </c>
      <c r="D345" s="349"/>
      <c r="E345" s="349"/>
      <c r="F345" s="350">
        <f>SUM(F314:F344)</f>
        <v>492</v>
      </c>
      <c r="G345" s="350">
        <f t="shared" ref="G345:R345" si="99">SUM(G314:G344)</f>
        <v>483</v>
      </c>
      <c r="H345" s="350">
        <f t="shared" si="99"/>
        <v>975</v>
      </c>
      <c r="I345" s="350">
        <f t="shared" si="99"/>
        <v>375</v>
      </c>
      <c r="J345" s="350">
        <f t="shared" si="99"/>
        <v>430</v>
      </c>
      <c r="K345" s="350">
        <f t="shared" si="99"/>
        <v>805</v>
      </c>
      <c r="L345" s="350">
        <f t="shared" si="99"/>
        <v>478</v>
      </c>
      <c r="M345" s="350">
        <f t="shared" si="99"/>
        <v>458</v>
      </c>
      <c r="N345" s="350">
        <f t="shared" si="99"/>
        <v>936</v>
      </c>
      <c r="O345" s="350">
        <f t="shared" si="99"/>
        <v>357</v>
      </c>
      <c r="P345" s="350">
        <f t="shared" si="99"/>
        <v>400</v>
      </c>
      <c r="Q345" s="350">
        <f t="shared" si="99"/>
        <v>757</v>
      </c>
      <c r="R345" s="351">
        <f t="shared" si="99"/>
        <v>1693</v>
      </c>
      <c r="S345" s="89"/>
      <c r="T345" s="64"/>
      <c r="U345" s="65"/>
      <c r="V345" s="65"/>
    </row>
    <row r="346" spans="1:22" s="16" customFormat="1" ht="21" customHeight="1">
      <c r="A346" s="81"/>
      <c r="B346" s="82"/>
      <c r="C346" s="82"/>
      <c r="D346" s="82"/>
      <c r="E346" s="82"/>
      <c r="F346" s="83"/>
      <c r="G346" s="83"/>
      <c r="H346" s="83"/>
      <c r="I346" s="83"/>
      <c r="J346" s="83"/>
      <c r="K346" s="83"/>
      <c r="L346" s="84" t="s">
        <v>98</v>
      </c>
      <c r="M346" s="83"/>
      <c r="N346" s="83"/>
      <c r="O346" s="85" t="s">
        <v>99</v>
      </c>
      <c r="P346" s="83"/>
      <c r="Q346" s="83"/>
      <c r="R346" s="83"/>
      <c r="S346" s="37"/>
      <c r="T346" s="68"/>
      <c r="U346" s="15"/>
      <c r="V346" s="15"/>
    </row>
    <row r="347" spans="1:22" s="16" customFormat="1" ht="6.75" customHeight="1">
      <c r="A347" s="67"/>
      <c r="B347" s="252"/>
      <c r="C347" s="252"/>
      <c r="D347" s="252"/>
      <c r="E347" s="252"/>
      <c r="F347" s="253"/>
      <c r="G347" s="253"/>
      <c r="H347" s="253"/>
      <c r="I347" s="253"/>
      <c r="J347" s="253"/>
      <c r="K347" s="253"/>
      <c r="L347" s="254"/>
      <c r="M347" s="253"/>
      <c r="N347" s="253"/>
      <c r="O347" s="255"/>
      <c r="P347" s="253"/>
      <c r="Q347" s="253"/>
      <c r="R347" s="253"/>
      <c r="S347" s="23"/>
      <c r="T347" s="68"/>
      <c r="U347" s="15"/>
      <c r="V347" s="15"/>
    </row>
    <row r="348" spans="1:22" s="16" customFormat="1" ht="21" customHeight="1">
      <c r="A348" s="67"/>
      <c r="B348" s="69"/>
      <c r="C348" s="69"/>
      <c r="D348" s="756" t="s">
        <v>107</v>
      </c>
      <c r="E348" s="756"/>
      <c r="F348" s="756"/>
      <c r="G348" s="756"/>
      <c r="H348" s="756"/>
      <c r="I348" s="756"/>
      <c r="J348" s="756"/>
      <c r="K348" s="70"/>
      <c r="L348" s="250">
        <f>COUNTA(N314:N344)-COUNTIF(N314:N344,"0")-COUNTIF(N314:N344,"blank")-COUNTIF(N314:N344,"")</f>
        <v>4</v>
      </c>
      <c r="M348" s="80"/>
      <c r="N348" s="80"/>
      <c r="O348" s="250">
        <f>COUNTA(Q314:Q344)-COUNTIF(Q314:Q344,"0")-COUNTIF(Q314:Q344,"blank")-COUNTIF(Q314:Q344,"")</f>
        <v>4</v>
      </c>
      <c r="P348" s="71"/>
      <c r="Q348" s="71"/>
      <c r="R348" s="71"/>
      <c r="S348" s="23"/>
      <c r="T348" s="72"/>
      <c r="U348" s="15"/>
      <c r="V348" s="15"/>
    </row>
    <row r="349" spans="1:22" s="16" customFormat="1" ht="7.5" customHeight="1">
      <c r="A349" s="67"/>
      <c r="B349" s="69"/>
      <c r="C349" s="69"/>
      <c r="D349" s="69"/>
      <c r="E349" s="69"/>
      <c r="F349" s="67"/>
      <c r="G349" s="67"/>
      <c r="H349" s="67"/>
      <c r="I349" s="67"/>
      <c r="J349" s="67"/>
      <c r="K349" s="67"/>
      <c r="L349" s="67"/>
      <c r="M349" s="67"/>
      <c r="N349" s="67"/>
      <c r="O349" s="67"/>
      <c r="P349" s="67"/>
      <c r="Q349" s="67"/>
      <c r="R349" s="67"/>
      <c r="S349" s="23"/>
      <c r="T349" s="23"/>
      <c r="U349" s="15"/>
      <c r="V349" s="15"/>
    </row>
    <row r="350" spans="1:22" s="16" customFormat="1" ht="21" customHeight="1">
      <c r="A350" s="67"/>
      <c r="B350" s="69"/>
      <c r="C350" s="69"/>
      <c r="D350" s="756" t="s">
        <v>362</v>
      </c>
      <c r="E350" s="756"/>
      <c r="F350" s="756"/>
      <c r="G350" s="756"/>
      <c r="H350" s="756"/>
      <c r="I350" s="756"/>
      <c r="J350" s="756"/>
      <c r="K350" s="67"/>
      <c r="L350" s="251">
        <f>COUNTA(H314:H344)-COUNTIF(H314:H344,"0")-COUNTIF(H314:H344,"blank")-COUNTIF(H314:H344,"")</f>
        <v>4</v>
      </c>
      <c r="M350" s="249"/>
      <c r="N350" s="249"/>
      <c r="O350" s="251">
        <f>COUNTA(K314:K344)-COUNTIF(K314:K344,"0")-COUNTIF(K314:K344,"blank")-COUNTIF(K314:K344,"")</f>
        <v>4</v>
      </c>
      <c r="P350" s="79"/>
      <c r="Q350" s="79"/>
      <c r="R350" s="67"/>
      <c r="S350" s="23"/>
      <c r="T350" s="23"/>
      <c r="U350" s="15"/>
      <c r="V350" s="15"/>
    </row>
    <row r="351" spans="1:22" s="16" customFormat="1" ht="10.5" customHeight="1">
      <c r="A351" s="67"/>
      <c r="B351" s="69"/>
      <c r="C351" s="69"/>
      <c r="D351" s="69"/>
      <c r="E351" s="69"/>
      <c r="F351" s="67"/>
      <c r="G351" s="67"/>
      <c r="H351" s="67"/>
      <c r="I351" s="67"/>
      <c r="J351" s="67"/>
      <c r="K351" s="67"/>
      <c r="L351" s="79"/>
      <c r="M351" s="79"/>
      <c r="N351" s="79"/>
      <c r="O351" s="79"/>
      <c r="P351" s="79"/>
      <c r="Q351" s="79"/>
      <c r="R351" s="67"/>
      <c r="S351" s="23"/>
      <c r="T351" s="23"/>
      <c r="U351" s="15"/>
      <c r="V351" s="15"/>
    </row>
    <row r="352" spans="1:22" s="16" customFormat="1" ht="15">
      <c r="A352" s="77"/>
      <c r="B352" s="78"/>
      <c r="C352" s="78"/>
      <c r="D352" s="78"/>
      <c r="E352" s="78"/>
      <c r="F352" s="77"/>
      <c r="G352" s="77"/>
      <c r="H352" s="77"/>
      <c r="I352" s="77"/>
      <c r="J352" s="77"/>
      <c r="K352" s="77"/>
      <c r="L352" s="77"/>
      <c r="M352" s="77"/>
      <c r="N352" s="77"/>
      <c r="O352" s="77"/>
      <c r="P352" s="77"/>
      <c r="Q352" s="77"/>
      <c r="R352" s="77"/>
      <c r="S352" s="15"/>
      <c r="T352" s="15"/>
      <c r="U352" s="15"/>
      <c r="V352" s="15"/>
    </row>
    <row r="353" spans="1:32" s="16" customFormat="1" ht="28.5" customHeight="1" thickBot="1">
      <c r="A353" s="757" t="s">
        <v>108</v>
      </c>
      <c r="B353" s="757"/>
      <c r="C353" s="757"/>
      <c r="D353" s="757"/>
      <c r="E353" s="757"/>
      <c r="F353" s="757"/>
      <c r="G353" s="757"/>
      <c r="H353" s="757"/>
      <c r="I353" s="757"/>
      <c r="J353" s="757"/>
      <c r="K353" s="757"/>
      <c r="L353" s="758" t="s">
        <v>19</v>
      </c>
      <c r="M353" s="758"/>
      <c r="N353" s="759" t="str">
        <f>IF('Master Data'!BH17="","",'Master Data'!BH17)</f>
        <v>December-2023</v>
      </c>
      <c r="O353" s="759"/>
      <c r="P353" s="759"/>
      <c r="Q353" s="86"/>
      <c r="R353" s="86"/>
      <c r="S353" s="86"/>
      <c r="T353" s="42"/>
      <c r="U353" s="43"/>
      <c r="V353" s="15"/>
    </row>
    <row r="354" spans="1:32" s="47" customFormat="1" ht="24" customHeight="1">
      <c r="A354" s="760" t="s">
        <v>101</v>
      </c>
      <c r="B354" s="763" t="s">
        <v>100</v>
      </c>
      <c r="C354" s="765" t="s">
        <v>640</v>
      </c>
      <c r="D354" s="768" t="s">
        <v>102</v>
      </c>
      <c r="E354" s="784" t="s">
        <v>397</v>
      </c>
      <c r="F354" s="770" t="s">
        <v>105</v>
      </c>
      <c r="G354" s="771"/>
      <c r="H354" s="771"/>
      <c r="I354" s="771"/>
      <c r="J354" s="771"/>
      <c r="K354" s="772"/>
      <c r="L354" s="773" t="s">
        <v>106</v>
      </c>
      <c r="M354" s="773"/>
      <c r="N354" s="773"/>
      <c r="O354" s="773"/>
      <c r="P354" s="773"/>
      <c r="Q354" s="773"/>
      <c r="R354" s="774"/>
      <c r="S354" s="87"/>
      <c r="T354" s="44"/>
      <c r="U354" s="45"/>
      <c r="V354" s="46"/>
      <c r="AB354" s="48"/>
      <c r="AC354" s="49"/>
      <c r="AD354" s="49">
        <f>IFERROR(DATE(YEAR(AD310),MONTH(AD310)+1,DAY(AD310)),"")</f>
        <v>45261</v>
      </c>
      <c r="AF354" s="49">
        <f>EOMONTH(AD354,0)</f>
        <v>45291</v>
      </c>
    </row>
    <row r="355" spans="1:32" s="47" customFormat="1" ht="33.75" customHeight="1">
      <c r="A355" s="761"/>
      <c r="B355" s="764"/>
      <c r="C355" s="766"/>
      <c r="D355" s="769"/>
      <c r="E355" s="785"/>
      <c r="F355" s="775" t="s">
        <v>71</v>
      </c>
      <c r="G355" s="776"/>
      <c r="H355" s="777"/>
      <c r="I355" s="778" t="s">
        <v>72</v>
      </c>
      <c r="J355" s="779"/>
      <c r="K355" s="780"/>
      <c r="L355" s="781" t="s">
        <v>73</v>
      </c>
      <c r="M355" s="782"/>
      <c r="N355" s="782"/>
      <c r="O355" s="782" t="s">
        <v>74</v>
      </c>
      <c r="P355" s="782"/>
      <c r="Q355" s="782"/>
      <c r="R355" s="783" t="s">
        <v>75</v>
      </c>
      <c r="S355" s="335"/>
      <c r="T355" s="50"/>
      <c r="U355" s="51"/>
      <c r="V355" s="46"/>
    </row>
    <row r="356" spans="1:32" s="47" customFormat="1" ht="21.75" customHeight="1" thickBot="1">
      <c r="A356" s="761"/>
      <c r="B356" s="764"/>
      <c r="C356" s="766"/>
      <c r="D356" s="74" t="s">
        <v>103</v>
      </c>
      <c r="E356" s="785"/>
      <c r="F356" s="248" t="s">
        <v>12</v>
      </c>
      <c r="G356" s="248" t="s">
        <v>13</v>
      </c>
      <c r="H356" s="248" t="s">
        <v>14</v>
      </c>
      <c r="I356" s="248" t="s">
        <v>12</v>
      </c>
      <c r="J356" s="248" t="s">
        <v>13</v>
      </c>
      <c r="K356" s="248" t="s">
        <v>14</v>
      </c>
      <c r="L356" s="328" t="s">
        <v>12</v>
      </c>
      <c r="M356" s="328" t="s">
        <v>13</v>
      </c>
      <c r="N356" s="328" t="s">
        <v>14</v>
      </c>
      <c r="O356" s="328" t="s">
        <v>12</v>
      </c>
      <c r="P356" s="328" t="s">
        <v>13</v>
      </c>
      <c r="Q356" s="328" t="s">
        <v>14</v>
      </c>
      <c r="R356" s="783"/>
      <c r="S356" s="88"/>
      <c r="T356" s="52"/>
      <c r="U356" s="53"/>
      <c r="V356" s="46"/>
    </row>
    <row r="357" spans="1:32" s="16" customFormat="1" ht="21" customHeight="1" thickTop="1" thickBot="1">
      <c r="A357" s="762"/>
      <c r="B357" s="336"/>
      <c r="C357" s="767"/>
      <c r="D357" s="337" t="s">
        <v>104</v>
      </c>
      <c r="E357" s="786"/>
      <c r="F357" s="364">
        <f>F313</f>
        <v>144</v>
      </c>
      <c r="G357" s="364">
        <f>G313</f>
        <v>145</v>
      </c>
      <c r="H357" s="365">
        <f>F357+G357</f>
        <v>289</v>
      </c>
      <c r="I357" s="364">
        <f>I313</f>
        <v>96</v>
      </c>
      <c r="J357" s="364">
        <f>J313</f>
        <v>110</v>
      </c>
      <c r="K357" s="366">
        <f>I357+J357</f>
        <v>206</v>
      </c>
      <c r="L357" s="787" t="s">
        <v>400</v>
      </c>
      <c r="M357" s="787"/>
      <c r="N357" s="787"/>
      <c r="O357" s="787"/>
      <c r="P357" s="787"/>
      <c r="Q357" s="787"/>
      <c r="R357" s="788"/>
      <c r="S357" s="36"/>
      <c r="T357" s="54"/>
      <c r="U357" s="55"/>
      <c r="V357" s="56"/>
      <c r="AB357" s="57"/>
    </row>
    <row r="358" spans="1:32" s="16" customFormat="1" ht="17.45" customHeight="1">
      <c r="A358" s="338">
        <v>1</v>
      </c>
      <c r="B358" s="339">
        <f>IFERROR(AD354,"")</f>
        <v>45261</v>
      </c>
      <c r="C358" s="643" t="str">
        <f>IF(OR(R358="",R358=0),"",IF(D358="Sunday","",IF(D358="Monday","Wheat",IF(D358="Tuesday","Rice",IF(D358="Wednesday","Wheat",IF(D358="Thursday","Rice",IF(D358="Friday","Wheat",IF(D358="Saturday","Wheat",""))))))))</f>
        <v>Wheat</v>
      </c>
      <c r="D358" s="340" t="str">
        <f t="shared" ref="D358:D367" si="100">IF(U358=1,"Sunday",IF(U358=2,"Monday",IF(U358=3,"Tuesday",IF(U358=4,"Wednesday",IF(U358=5,"Thursday",IF(U358=6,"Friday",IF(U358=7,"Saturday"," ")))))))</f>
        <v>Friday</v>
      </c>
      <c r="E358" s="638" t="str">
        <f>IF(OR(R358="",R358=0),"",IF(D358="Sunday","","दुग्ध"))</f>
        <v>दुग्ध</v>
      </c>
      <c r="F358" s="341">
        <v>123</v>
      </c>
      <c r="G358" s="341">
        <v>123</v>
      </c>
      <c r="H358" s="342">
        <f>IF(AND(F358="",G358=""),"",SUM(F358,G358))</f>
        <v>246</v>
      </c>
      <c r="I358" s="341">
        <v>90</v>
      </c>
      <c r="J358" s="341">
        <v>100</v>
      </c>
      <c r="K358" s="342">
        <f>IF(AND(I358="",J358=""),"",SUM(I358,J358))</f>
        <v>190</v>
      </c>
      <c r="L358" s="341">
        <v>123</v>
      </c>
      <c r="M358" s="341">
        <v>123</v>
      </c>
      <c r="N358" s="343">
        <f>IF(AND(L358="",M358=""),"",SUM(L358,M358))</f>
        <v>246</v>
      </c>
      <c r="O358" s="341">
        <v>90</v>
      </c>
      <c r="P358" s="341">
        <v>100</v>
      </c>
      <c r="Q358" s="343">
        <f>IF(AND(O358="",P358=""),"",SUM(O358,P358))</f>
        <v>190</v>
      </c>
      <c r="R358" s="344">
        <f>IF(AND(N358="",Q358=""),"",SUM(N358,Q358))</f>
        <v>436</v>
      </c>
      <c r="S358" s="37"/>
      <c r="T358" s="60"/>
      <c r="U358" s="61">
        <f t="shared" ref="U358:U388" si="101">IF(AND(B358=""),"",SUM(V358))</f>
        <v>6</v>
      </c>
      <c r="V358" s="61">
        <f>IFERROR(WEEKDAY(B358),"")</f>
        <v>6</v>
      </c>
    </row>
    <row r="359" spans="1:32" s="16" customFormat="1" ht="17.45" customHeight="1">
      <c r="A359" s="345">
        <v>2</v>
      </c>
      <c r="B359" s="58">
        <f>IF(B358="","",IF(B358&lt;$AF$354,B358+1,""))</f>
        <v>45262</v>
      </c>
      <c r="C359" s="644" t="str">
        <f>IF(OR(R359="",R359=0),"",IF(D359="Sunday","",IF(D359="Monday","Wheat",IF(D359="Tuesday","Rice",IF(D359="Wednesday","Wheat",IF(D359="Thursday","Rice",IF(D359="Friday","Wheat",IF(D359="Saturday","Wheat",""))))))))</f>
        <v>Wheat</v>
      </c>
      <c r="D359" s="75" t="str">
        <f t="shared" si="100"/>
        <v>Saturday</v>
      </c>
      <c r="E359" s="637" t="str">
        <f>IF(OR(R359="",R359=0),"",IF(D359="Sunday","","दुग्ध"))</f>
        <v>दुग्ध</v>
      </c>
      <c r="F359" s="59">
        <v>120</v>
      </c>
      <c r="G359" s="59">
        <v>120</v>
      </c>
      <c r="H359" s="76">
        <f t="shared" ref="H359:H388" si="102">IF(AND(F359="",G359=""),"",SUM(F359,G359))</f>
        <v>240</v>
      </c>
      <c r="I359" s="59">
        <v>90</v>
      </c>
      <c r="J359" s="59">
        <v>100</v>
      </c>
      <c r="K359" s="76">
        <f t="shared" ref="K359:K388" si="103">IF(AND(I359="",J359=""),"",SUM(I359,J359))</f>
        <v>190</v>
      </c>
      <c r="L359" s="59">
        <v>115</v>
      </c>
      <c r="M359" s="59">
        <v>115</v>
      </c>
      <c r="N359" s="256">
        <f t="shared" ref="N359:N388" si="104">IF(AND(L359="",M359=""),"",SUM(L359,M359))</f>
        <v>230</v>
      </c>
      <c r="O359" s="59">
        <v>85</v>
      </c>
      <c r="P359" s="59">
        <v>85</v>
      </c>
      <c r="Q359" s="256">
        <f t="shared" ref="Q359:Q388" si="105">IF(AND(O359="",P359=""),"",SUM(O359,P359))</f>
        <v>170</v>
      </c>
      <c r="R359" s="346">
        <f t="shared" ref="R359:R388" si="106">IF(AND(N359="",Q359=""),"",SUM(N359,Q359))</f>
        <v>400</v>
      </c>
      <c r="S359" s="37"/>
      <c r="T359" s="60"/>
      <c r="U359" s="61">
        <f t="shared" si="101"/>
        <v>7</v>
      </c>
      <c r="V359" s="61">
        <f t="shared" ref="V359:V388" si="107">IFERROR(WEEKDAY(B359),"")</f>
        <v>7</v>
      </c>
      <c r="AC359" s="62"/>
      <c r="AD359" s="62"/>
    </row>
    <row r="360" spans="1:32" s="16" customFormat="1" ht="17.45" customHeight="1">
      <c r="A360" s="345">
        <v>3</v>
      </c>
      <c r="B360" s="58">
        <f t="shared" ref="B360:B388" si="108">IF(B359="","",IF(B359&lt;$AF$354,B359+1,""))</f>
        <v>45263</v>
      </c>
      <c r="C360" s="644" t="str">
        <f>IF(OR(R360="",R360=0),"",IF(D360="Sunday","",IF(D360="Monday","Wheat",IF(D360="Tuesday","Rice",IF(D360="Wednesday","Wheat",IF(D360="Thursday","Rice",IF(D360="Friday","Wheat",IF(D360="Saturday","Wheat",""))))))))</f>
        <v/>
      </c>
      <c r="D360" s="75" t="str">
        <f t="shared" si="100"/>
        <v>Sunday</v>
      </c>
      <c r="E360" s="637" t="str">
        <f>IF(OR(R360="",R360=0),"",IF(D360="Sunday","","दुग्ध"))</f>
        <v/>
      </c>
      <c r="F360" s="59"/>
      <c r="G360" s="59"/>
      <c r="H360" s="76" t="str">
        <f t="shared" si="102"/>
        <v/>
      </c>
      <c r="I360" s="59"/>
      <c r="J360" s="59"/>
      <c r="K360" s="76" t="str">
        <f t="shared" si="103"/>
        <v/>
      </c>
      <c r="L360" s="59"/>
      <c r="M360" s="59"/>
      <c r="N360" s="256" t="str">
        <f t="shared" si="104"/>
        <v/>
      </c>
      <c r="O360" s="59"/>
      <c r="P360" s="59"/>
      <c r="Q360" s="256" t="str">
        <f t="shared" si="105"/>
        <v/>
      </c>
      <c r="R360" s="346" t="str">
        <f t="shared" si="106"/>
        <v/>
      </c>
      <c r="S360" s="37"/>
      <c r="T360" s="60"/>
      <c r="U360" s="61">
        <f t="shared" si="101"/>
        <v>1</v>
      </c>
      <c r="V360" s="61">
        <f t="shared" si="107"/>
        <v>1</v>
      </c>
      <c r="AC360" s="62"/>
    </row>
    <row r="361" spans="1:32" s="16" customFormat="1" ht="17.45" customHeight="1">
      <c r="A361" s="345">
        <v>4</v>
      </c>
      <c r="B361" s="58">
        <f t="shared" si="108"/>
        <v>45264</v>
      </c>
      <c r="C361" s="644" t="str">
        <f t="shared" ref="C361:C388" si="109">IF(OR(R361="",R361=0),"",IF(D361="Sunday","",IF(D361="Monday","Wheat",IF(D361="Tuesday","Rice",IF(D361="Wednesday","Wheat",IF(D361="Thursday","Rice",IF(D361="Friday","Wheat",IF(D361="Saturday","Wheat",""))))))))</f>
        <v>Wheat</v>
      </c>
      <c r="D361" s="75" t="str">
        <f t="shared" si="100"/>
        <v>Monday</v>
      </c>
      <c r="E361" s="637" t="str">
        <f t="shared" ref="E361:E388" si="110">IF(OR(R361="",R361=0),"",IF(D361="Sunday","","दुग्ध"))</f>
        <v>दुग्ध</v>
      </c>
      <c r="F361" s="59">
        <v>120</v>
      </c>
      <c r="G361" s="59">
        <v>120</v>
      </c>
      <c r="H361" s="76">
        <f t="shared" si="102"/>
        <v>240</v>
      </c>
      <c r="I361" s="59">
        <v>90</v>
      </c>
      <c r="J361" s="59">
        <v>100</v>
      </c>
      <c r="K361" s="76">
        <f t="shared" si="103"/>
        <v>190</v>
      </c>
      <c r="L361" s="59">
        <v>110</v>
      </c>
      <c r="M361" s="59">
        <v>111</v>
      </c>
      <c r="N361" s="256">
        <f t="shared" si="104"/>
        <v>221</v>
      </c>
      <c r="O361" s="59">
        <v>88</v>
      </c>
      <c r="P361" s="59">
        <v>87</v>
      </c>
      <c r="Q361" s="256">
        <f t="shared" si="105"/>
        <v>175</v>
      </c>
      <c r="R361" s="346">
        <f t="shared" si="106"/>
        <v>396</v>
      </c>
      <c r="S361" s="37"/>
      <c r="T361" s="60"/>
      <c r="U361" s="61">
        <f t="shared" si="101"/>
        <v>2</v>
      </c>
      <c r="V361" s="61">
        <f t="shared" si="107"/>
        <v>2</v>
      </c>
      <c r="AC361" s="62"/>
    </row>
    <row r="362" spans="1:32" s="47" customFormat="1" ht="17.45" customHeight="1">
      <c r="A362" s="345">
        <v>5</v>
      </c>
      <c r="B362" s="58">
        <f t="shared" si="108"/>
        <v>45265</v>
      </c>
      <c r="C362" s="644" t="str">
        <f t="shared" si="109"/>
        <v>Rice</v>
      </c>
      <c r="D362" s="75" t="str">
        <f t="shared" si="100"/>
        <v>Tuesday</v>
      </c>
      <c r="E362" s="637" t="str">
        <f t="shared" si="110"/>
        <v>दुग्ध</v>
      </c>
      <c r="F362" s="59">
        <v>120</v>
      </c>
      <c r="G362" s="59">
        <v>120</v>
      </c>
      <c r="H362" s="76">
        <f t="shared" si="102"/>
        <v>240</v>
      </c>
      <c r="I362" s="59">
        <v>90</v>
      </c>
      <c r="J362" s="59">
        <v>100</v>
      </c>
      <c r="K362" s="76">
        <f t="shared" si="103"/>
        <v>190</v>
      </c>
      <c r="L362" s="59">
        <v>102</v>
      </c>
      <c r="M362" s="59">
        <v>105</v>
      </c>
      <c r="N362" s="256">
        <f t="shared" si="104"/>
        <v>207</v>
      </c>
      <c r="O362" s="59">
        <v>90</v>
      </c>
      <c r="P362" s="59">
        <v>95</v>
      </c>
      <c r="Q362" s="256">
        <f t="shared" si="105"/>
        <v>185</v>
      </c>
      <c r="R362" s="346">
        <f t="shared" si="106"/>
        <v>392</v>
      </c>
      <c r="S362" s="37"/>
      <c r="T362" s="60"/>
      <c r="U362" s="61">
        <f t="shared" si="101"/>
        <v>3</v>
      </c>
      <c r="V362" s="61">
        <f t="shared" si="107"/>
        <v>3</v>
      </c>
      <c r="W362" s="16"/>
      <c r="Y362" s="16"/>
      <c r="AC362" s="62"/>
    </row>
    <row r="363" spans="1:32" s="47" customFormat="1" ht="17.45" customHeight="1">
      <c r="A363" s="345">
        <v>6</v>
      </c>
      <c r="B363" s="58">
        <f t="shared" si="108"/>
        <v>45266</v>
      </c>
      <c r="C363" s="644" t="str">
        <f t="shared" si="109"/>
        <v/>
      </c>
      <c r="D363" s="75" t="str">
        <f t="shared" si="100"/>
        <v>Wednesday</v>
      </c>
      <c r="E363" s="637" t="str">
        <f t="shared" si="110"/>
        <v/>
      </c>
      <c r="F363" s="59"/>
      <c r="G363" s="59"/>
      <c r="H363" s="76" t="str">
        <f t="shared" si="102"/>
        <v/>
      </c>
      <c r="I363" s="59"/>
      <c r="J363" s="59"/>
      <c r="K363" s="76" t="str">
        <f t="shared" si="103"/>
        <v/>
      </c>
      <c r="L363" s="59"/>
      <c r="M363" s="59"/>
      <c r="N363" s="256" t="str">
        <f t="shared" si="104"/>
        <v/>
      </c>
      <c r="O363" s="59"/>
      <c r="P363" s="59"/>
      <c r="Q363" s="256" t="str">
        <f t="shared" si="105"/>
        <v/>
      </c>
      <c r="R363" s="346" t="str">
        <f t="shared" si="106"/>
        <v/>
      </c>
      <c r="S363" s="37"/>
      <c r="T363" s="60"/>
      <c r="U363" s="61">
        <f t="shared" si="101"/>
        <v>4</v>
      </c>
      <c r="V363" s="61">
        <f t="shared" si="107"/>
        <v>4</v>
      </c>
      <c r="W363" s="16"/>
      <c r="Y363" s="16"/>
      <c r="AC363" s="62"/>
    </row>
    <row r="364" spans="1:32" s="47" customFormat="1" ht="17.45" customHeight="1">
      <c r="A364" s="345">
        <v>7</v>
      </c>
      <c r="B364" s="58">
        <f t="shared" si="108"/>
        <v>45267</v>
      </c>
      <c r="C364" s="644" t="str">
        <f t="shared" si="109"/>
        <v/>
      </c>
      <c r="D364" s="75" t="str">
        <f t="shared" si="100"/>
        <v>Thursday</v>
      </c>
      <c r="E364" s="637" t="str">
        <f t="shared" si="110"/>
        <v/>
      </c>
      <c r="F364" s="59"/>
      <c r="G364" s="59"/>
      <c r="H364" s="76" t="str">
        <f t="shared" si="102"/>
        <v/>
      </c>
      <c r="I364" s="59"/>
      <c r="J364" s="59"/>
      <c r="K364" s="76" t="str">
        <f t="shared" si="103"/>
        <v/>
      </c>
      <c r="L364" s="59"/>
      <c r="M364" s="59"/>
      <c r="N364" s="256" t="str">
        <f t="shared" si="104"/>
        <v/>
      </c>
      <c r="O364" s="59"/>
      <c r="P364" s="59"/>
      <c r="Q364" s="256" t="str">
        <f t="shared" si="105"/>
        <v/>
      </c>
      <c r="R364" s="346" t="str">
        <f t="shared" si="106"/>
        <v/>
      </c>
      <c r="S364" s="37"/>
      <c r="T364" s="60"/>
      <c r="U364" s="61">
        <f t="shared" si="101"/>
        <v>5</v>
      </c>
      <c r="V364" s="61">
        <f t="shared" si="107"/>
        <v>5</v>
      </c>
      <c r="W364" s="16"/>
      <c r="Y364" s="16"/>
      <c r="AC364" s="62"/>
    </row>
    <row r="365" spans="1:32" s="47" customFormat="1" ht="17.45" customHeight="1">
      <c r="A365" s="345">
        <v>8</v>
      </c>
      <c r="B365" s="58">
        <f t="shared" si="108"/>
        <v>45268</v>
      </c>
      <c r="C365" s="644" t="str">
        <f t="shared" si="109"/>
        <v/>
      </c>
      <c r="D365" s="75" t="str">
        <f t="shared" si="100"/>
        <v>Friday</v>
      </c>
      <c r="E365" s="637" t="str">
        <f t="shared" si="110"/>
        <v/>
      </c>
      <c r="F365" s="59"/>
      <c r="G365" s="59"/>
      <c r="H365" s="76" t="str">
        <f t="shared" si="102"/>
        <v/>
      </c>
      <c r="I365" s="59"/>
      <c r="J365" s="59"/>
      <c r="K365" s="76" t="str">
        <f t="shared" si="103"/>
        <v/>
      </c>
      <c r="L365" s="59"/>
      <c r="M365" s="59"/>
      <c r="N365" s="256" t="str">
        <f t="shared" si="104"/>
        <v/>
      </c>
      <c r="O365" s="59"/>
      <c r="P365" s="59"/>
      <c r="Q365" s="256" t="str">
        <f t="shared" si="105"/>
        <v/>
      </c>
      <c r="R365" s="346" t="str">
        <f t="shared" si="106"/>
        <v/>
      </c>
      <c r="S365" s="37"/>
      <c r="T365" s="60"/>
      <c r="U365" s="61">
        <f t="shared" si="101"/>
        <v>6</v>
      </c>
      <c r="V365" s="61">
        <f t="shared" si="107"/>
        <v>6</v>
      </c>
      <c r="W365" s="16"/>
      <c r="Y365" s="16"/>
      <c r="AC365" s="62"/>
    </row>
    <row r="366" spans="1:32" s="16" customFormat="1" ht="17.45" customHeight="1">
      <c r="A366" s="345">
        <v>9</v>
      </c>
      <c r="B366" s="58">
        <f t="shared" si="108"/>
        <v>45269</v>
      </c>
      <c r="C366" s="644" t="str">
        <f t="shared" si="109"/>
        <v/>
      </c>
      <c r="D366" s="75" t="str">
        <f t="shared" si="100"/>
        <v>Saturday</v>
      </c>
      <c r="E366" s="637" t="str">
        <f t="shared" si="110"/>
        <v/>
      </c>
      <c r="F366" s="59"/>
      <c r="G366" s="59"/>
      <c r="H366" s="76" t="str">
        <f t="shared" si="102"/>
        <v/>
      </c>
      <c r="I366" s="59"/>
      <c r="J366" s="59"/>
      <c r="K366" s="76" t="str">
        <f t="shared" si="103"/>
        <v/>
      </c>
      <c r="L366" s="59"/>
      <c r="M366" s="59"/>
      <c r="N366" s="256" t="str">
        <f t="shared" si="104"/>
        <v/>
      </c>
      <c r="O366" s="59"/>
      <c r="P366" s="59"/>
      <c r="Q366" s="256" t="str">
        <f t="shared" si="105"/>
        <v/>
      </c>
      <c r="R366" s="346" t="str">
        <f t="shared" si="106"/>
        <v/>
      </c>
      <c r="S366" s="37"/>
      <c r="T366" s="60"/>
      <c r="U366" s="61">
        <f t="shared" si="101"/>
        <v>7</v>
      </c>
      <c r="V366" s="61">
        <f t="shared" si="107"/>
        <v>7</v>
      </c>
      <c r="AC366" s="62"/>
    </row>
    <row r="367" spans="1:32" s="16" customFormat="1" ht="17.45" customHeight="1">
      <c r="A367" s="345">
        <v>10</v>
      </c>
      <c r="B367" s="58">
        <f t="shared" si="108"/>
        <v>45270</v>
      </c>
      <c r="C367" s="644" t="str">
        <f t="shared" si="109"/>
        <v/>
      </c>
      <c r="D367" s="75" t="str">
        <f t="shared" si="100"/>
        <v>Sunday</v>
      </c>
      <c r="E367" s="637" t="str">
        <f t="shared" si="110"/>
        <v/>
      </c>
      <c r="F367" s="59"/>
      <c r="G367" s="59"/>
      <c r="H367" s="76" t="str">
        <f t="shared" si="102"/>
        <v/>
      </c>
      <c r="I367" s="59"/>
      <c r="J367" s="59"/>
      <c r="K367" s="76" t="str">
        <f t="shared" si="103"/>
        <v/>
      </c>
      <c r="L367" s="59"/>
      <c r="M367" s="59"/>
      <c r="N367" s="256" t="str">
        <f t="shared" si="104"/>
        <v/>
      </c>
      <c r="O367" s="59"/>
      <c r="P367" s="59"/>
      <c r="Q367" s="256" t="str">
        <f t="shared" si="105"/>
        <v/>
      </c>
      <c r="R367" s="346" t="str">
        <f t="shared" si="106"/>
        <v/>
      </c>
      <c r="S367" s="37"/>
      <c r="T367" s="60"/>
      <c r="U367" s="61">
        <f t="shared" si="101"/>
        <v>1</v>
      </c>
      <c r="V367" s="61">
        <f t="shared" si="107"/>
        <v>1</v>
      </c>
      <c r="AC367" s="62"/>
    </row>
    <row r="368" spans="1:32" s="16" customFormat="1" ht="17.45" customHeight="1">
      <c r="A368" s="345">
        <v>11</v>
      </c>
      <c r="B368" s="58">
        <f t="shared" si="108"/>
        <v>45271</v>
      </c>
      <c r="C368" s="644" t="str">
        <f t="shared" si="109"/>
        <v/>
      </c>
      <c r="D368" s="75" t="str">
        <f t="shared" ref="D368:D385" si="111">IF(U368=1,"Sunday",IF(U368=2,"Monday",IF(U368=3,"Tuesday",IF(U368=4,"Wednesday",IF(U368=5,"Thursday",IF(U368=6,"Friday",IF(U368=7,"Saturday"," ")))))))</f>
        <v>Monday</v>
      </c>
      <c r="E368" s="637" t="str">
        <f t="shared" si="110"/>
        <v/>
      </c>
      <c r="F368" s="59"/>
      <c r="G368" s="59"/>
      <c r="H368" s="76" t="str">
        <f t="shared" si="102"/>
        <v/>
      </c>
      <c r="I368" s="59"/>
      <c r="J368" s="59"/>
      <c r="K368" s="76" t="str">
        <f t="shared" si="103"/>
        <v/>
      </c>
      <c r="L368" s="59"/>
      <c r="M368" s="59"/>
      <c r="N368" s="256" t="str">
        <f t="shared" si="104"/>
        <v/>
      </c>
      <c r="O368" s="59"/>
      <c r="P368" s="59"/>
      <c r="Q368" s="256" t="str">
        <f t="shared" si="105"/>
        <v/>
      </c>
      <c r="R368" s="346" t="str">
        <f t="shared" si="106"/>
        <v/>
      </c>
      <c r="S368" s="37"/>
      <c r="T368" s="60"/>
      <c r="U368" s="61">
        <f t="shared" si="101"/>
        <v>2</v>
      </c>
      <c r="V368" s="61">
        <f t="shared" si="107"/>
        <v>2</v>
      </c>
      <c r="AC368" s="62"/>
    </row>
    <row r="369" spans="1:29" s="16" customFormat="1" ht="17.45" customHeight="1">
      <c r="A369" s="345">
        <v>12</v>
      </c>
      <c r="B369" s="58">
        <f t="shared" si="108"/>
        <v>45272</v>
      </c>
      <c r="C369" s="644" t="str">
        <f t="shared" si="109"/>
        <v/>
      </c>
      <c r="D369" s="75" t="str">
        <f t="shared" si="111"/>
        <v>Tuesday</v>
      </c>
      <c r="E369" s="637" t="str">
        <f t="shared" si="110"/>
        <v/>
      </c>
      <c r="F369" s="59"/>
      <c r="G369" s="59"/>
      <c r="H369" s="76" t="str">
        <f t="shared" si="102"/>
        <v/>
      </c>
      <c r="I369" s="59"/>
      <c r="J369" s="59"/>
      <c r="K369" s="76" t="str">
        <f t="shared" si="103"/>
        <v/>
      </c>
      <c r="L369" s="59"/>
      <c r="M369" s="59"/>
      <c r="N369" s="256" t="str">
        <f t="shared" si="104"/>
        <v/>
      </c>
      <c r="O369" s="59"/>
      <c r="P369" s="59"/>
      <c r="Q369" s="256" t="str">
        <f t="shared" si="105"/>
        <v/>
      </c>
      <c r="R369" s="346" t="str">
        <f t="shared" si="106"/>
        <v/>
      </c>
      <c r="S369" s="37"/>
      <c r="T369" s="60"/>
      <c r="U369" s="61">
        <f t="shared" si="101"/>
        <v>3</v>
      </c>
      <c r="V369" s="61">
        <f t="shared" si="107"/>
        <v>3</v>
      </c>
      <c r="AC369" s="62"/>
    </row>
    <row r="370" spans="1:29" s="16" customFormat="1" ht="17.45" customHeight="1">
      <c r="A370" s="345">
        <v>13</v>
      </c>
      <c r="B370" s="58">
        <f t="shared" si="108"/>
        <v>45273</v>
      </c>
      <c r="C370" s="644" t="str">
        <f t="shared" si="109"/>
        <v/>
      </c>
      <c r="D370" s="75" t="str">
        <f t="shared" si="111"/>
        <v>Wednesday</v>
      </c>
      <c r="E370" s="637" t="str">
        <f t="shared" si="110"/>
        <v/>
      </c>
      <c r="F370" s="59"/>
      <c r="G370" s="59"/>
      <c r="H370" s="76" t="str">
        <f t="shared" si="102"/>
        <v/>
      </c>
      <c r="I370" s="59"/>
      <c r="J370" s="59"/>
      <c r="K370" s="76" t="str">
        <f t="shared" si="103"/>
        <v/>
      </c>
      <c r="L370" s="59"/>
      <c r="M370" s="59"/>
      <c r="N370" s="256" t="str">
        <f t="shared" si="104"/>
        <v/>
      </c>
      <c r="O370" s="59"/>
      <c r="P370" s="59"/>
      <c r="Q370" s="256" t="str">
        <f t="shared" si="105"/>
        <v/>
      </c>
      <c r="R370" s="346" t="str">
        <f t="shared" si="106"/>
        <v/>
      </c>
      <c r="S370" s="37"/>
      <c r="T370" s="60"/>
      <c r="U370" s="61">
        <f t="shared" si="101"/>
        <v>4</v>
      </c>
      <c r="V370" s="61">
        <f t="shared" si="107"/>
        <v>4</v>
      </c>
      <c r="AC370" s="62"/>
    </row>
    <row r="371" spans="1:29" s="16" customFormat="1" ht="17.45" customHeight="1">
      <c r="A371" s="345">
        <v>14</v>
      </c>
      <c r="B371" s="58">
        <f t="shared" si="108"/>
        <v>45274</v>
      </c>
      <c r="C371" s="644" t="str">
        <f t="shared" si="109"/>
        <v/>
      </c>
      <c r="D371" s="75" t="str">
        <f t="shared" si="111"/>
        <v>Thursday</v>
      </c>
      <c r="E371" s="637" t="str">
        <f t="shared" si="110"/>
        <v/>
      </c>
      <c r="F371" s="59"/>
      <c r="G371" s="59"/>
      <c r="H371" s="76" t="str">
        <f t="shared" si="102"/>
        <v/>
      </c>
      <c r="I371" s="59"/>
      <c r="J371" s="59"/>
      <c r="K371" s="76" t="str">
        <f t="shared" si="103"/>
        <v/>
      </c>
      <c r="L371" s="59"/>
      <c r="M371" s="59"/>
      <c r="N371" s="256" t="str">
        <f t="shared" si="104"/>
        <v/>
      </c>
      <c r="O371" s="59"/>
      <c r="P371" s="59"/>
      <c r="Q371" s="256" t="str">
        <f t="shared" si="105"/>
        <v/>
      </c>
      <c r="R371" s="346" t="str">
        <f t="shared" si="106"/>
        <v/>
      </c>
      <c r="S371" s="37"/>
      <c r="T371" s="60"/>
      <c r="U371" s="61">
        <f t="shared" si="101"/>
        <v>5</v>
      </c>
      <c r="V371" s="61">
        <f t="shared" si="107"/>
        <v>5</v>
      </c>
      <c r="AC371" s="62"/>
    </row>
    <row r="372" spans="1:29" s="16" customFormat="1" ht="17.45" customHeight="1">
      <c r="A372" s="345">
        <v>15</v>
      </c>
      <c r="B372" s="58">
        <f t="shared" si="108"/>
        <v>45275</v>
      </c>
      <c r="C372" s="644" t="str">
        <f t="shared" si="109"/>
        <v/>
      </c>
      <c r="D372" s="75" t="str">
        <f t="shared" si="111"/>
        <v>Friday</v>
      </c>
      <c r="E372" s="637" t="str">
        <f t="shared" si="110"/>
        <v/>
      </c>
      <c r="F372" s="59"/>
      <c r="G372" s="59"/>
      <c r="H372" s="76" t="str">
        <f t="shared" si="102"/>
        <v/>
      </c>
      <c r="I372" s="59"/>
      <c r="J372" s="59"/>
      <c r="K372" s="76" t="str">
        <f t="shared" si="103"/>
        <v/>
      </c>
      <c r="L372" s="59"/>
      <c r="M372" s="59"/>
      <c r="N372" s="256" t="str">
        <f t="shared" si="104"/>
        <v/>
      </c>
      <c r="O372" s="59"/>
      <c r="P372" s="59"/>
      <c r="Q372" s="256" t="str">
        <f t="shared" si="105"/>
        <v/>
      </c>
      <c r="R372" s="346" t="str">
        <f t="shared" si="106"/>
        <v/>
      </c>
      <c r="S372" s="37"/>
      <c r="T372" s="60"/>
      <c r="U372" s="61">
        <f t="shared" si="101"/>
        <v>6</v>
      </c>
      <c r="V372" s="61">
        <f t="shared" si="107"/>
        <v>6</v>
      </c>
      <c r="AC372" s="62"/>
    </row>
    <row r="373" spans="1:29" s="16" customFormat="1" ht="17.45" customHeight="1">
      <c r="A373" s="345">
        <v>16</v>
      </c>
      <c r="B373" s="58">
        <f t="shared" si="108"/>
        <v>45276</v>
      </c>
      <c r="C373" s="644" t="str">
        <f t="shared" si="109"/>
        <v/>
      </c>
      <c r="D373" s="75" t="str">
        <f t="shared" si="111"/>
        <v>Saturday</v>
      </c>
      <c r="E373" s="637" t="str">
        <f t="shared" si="110"/>
        <v/>
      </c>
      <c r="F373" s="59"/>
      <c r="G373" s="59"/>
      <c r="H373" s="76" t="str">
        <f t="shared" si="102"/>
        <v/>
      </c>
      <c r="I373" s="59"/>
      <c r="J373" s="59"/>
      <c r="K373" s="76" t="str">
        <f t="shared" si="103"/>
        <v/>
      </c>
      <c r="L373" s="59"/>
      <c r="M373" s="59"/>
      <c r="N373" s="256" t="str">
        <f t="shared" si="104"/>
        <v/>
      </c>
      <c r="O373" s="59"/>
      <c r="P373" s="59"/>
      <c r="Q373" s="256" t="str">
        <f t="shared" si="105"/>
        <v/>
      </c>
      <c r="R373" s="346" t="str">
        <f t="shared" si="106"/>
        <v/>
      </c>
      <c r="S373" s="37"/>
      <c r="T373" s="60"/>
      <c r="U373" s="61">
        <f t="shared" si="101"/>
        <v>7</v>
      </c>
      <c r="V373" s="61">
        <f t="shared" si="107"/>
        <v>7</v>
      </c>
    </row>
    <row r="374" spans="1:29" s="16" customFormat="1" ht="17.45" customHeight="1">
      <c r="A374" s="345">
        <v>17</v>
      </c>
      <c r="B374" s="58">
        <f t="shared" si="108"/>
        <v>45277</v>
      </c>
      <c r="C374" s="644" t="str">
        <f t="shared" si="109"/>
        <v/>
      </c>
      <c r="D374" s="75" t="str">
        <f t="shared" si="111"/>
        <v>Sunday</v>
      </c>
      <c r="E374" s="637" t="str">
        <f t="shared" si="110"/>
        <v/>
      </c>
      <c r="F374" s="59"/>
      <c r="G374" s="59"/>
      <c r="H374" s="76" t="str">
        <f t="shared" si="102"/>
        <v/>
      </c>
      <c r="I374" s="59"/>
      <c r="J374" s="59"/>
      <c r="K374" s="76" t="str">
        <f t="shared" si="103"/>
        <v/>
      </c>
      <c r="L374" s="59"/>
      <c r="M374" s="59"/>
      <c r="N374" s="256" t="str">
        <f t="shared" si="104"/>
        <v/>
      </c>
      <c r="O374" s="59"/>
      <c r="P374" s="59"/>
      <c r="Q374" s="256" t="str">
        <f t="shared" si="105"/>
        <v/>
      </c>
      <c r="R374" s="346" t="str">
        <f t="shared" si="106"/>
        <v/>
      </c>
      <c r="S374" s="37"/>
      <c r="T374" s="60"/>
      <c r="U374" s="61">
        <f t="shared" si="101"/>
        <v>1</v>
      </c>
      <c r="V374" s="61">
        <f t="shared" si="107"/>
        <v>1</v>
      </c>
    </row>
    <row r="375" spans="1:29" s="16" customFormat="1" ht="17.45" customHeight="1">
      <c r="A375" s="345">
        <v>18</v>
      </c>
      <c r="B375" s="58">
        <f t="shared" si="108"/>
        <v>45278</v>
      </c>
      <c r="C375" s="644" t="str">
        <f t="shared" si="109"/>
        <v/>
      </c>
      <c r="D375" s="75" t="str">
        <f t="shared" si="111"/>
        <v>Monday</v>
      </c>
      <c r="E375" s="637" t="str">
        <f t="shared" si="110"/>
        <v/>
      </c>
      <c r="F375" s="59"/>
      <c r="G375" s="59"/>
      <c r="H375" s="76" t="str">
        <f t="shared" si="102"/>
        <v/>
      </c>
      <c r="I375" s="59"/>
      <c r="J375" s="59"/>
      <c r="K375" s="76" t="str">
        <f t="shared" si="103"/>
        <v/>
      </c>
      <c r="L375" s="59"/>
      <c r="M375" s="59"/>
      <c r="N375" s="256" t="str">
        <f t="shared" si="104"/>
        <v/>
      </c>
      <c r="O375" s="59"/>
      <c r="P375" s="59"/>
      <c r="Q375" s="256" t="str">
        <f t="shared" si="105"/>
        <v/>
      </c>
      <c r="R375" s="346" t="str">
        <f t="shared" si="106"/>
        <v/>
      </c>
      <c r="S375" s="37"/>
      <c r="T375" s="60"/>
      <c r="U375" s="61">
        <f t="shared" si="101"/>
        <v>2</v>
      </c>
      <c r="V375" s="61">
        <f t="shared" si="107"/>
        <v>2</v>
      </c>
    </row>
    <row r="376" spans="1:29" s="16" customFormat="1" ht="17.45" customHeight="1">
      <c r="A376" s="345">
        <v>19</v>
      </c>
      <c r="B376" s="58">
        <f t="shared" si="108"/>
        <v>45279</v>
      </c>
      <c r="C376" s="644" t="str">
        <f t="shared" si="109"/>
        <v/>
      </c>
      <c r="D376" s="75" t="str">
        <f t="shared" si="111"/>
        <v>Tuesday</v>
      </c>
      <c r="E376" s="637" t="str">
        <f t="shared" si="110"/>
        <v/>
      </c>
      <c r="F376" s="59"/>
      <c r="G376" s="59"/>
      <c r="H376" s="76" t="str">
        <f t="shared" si="102"/>
        <v/>
      </c>
      <c r="I376" s="59"/>
      <c r="J376" s="59"/>
      <c r="K376" s="76" t="str">
        <f t="shared" si="103"/>
        <v/>
      </c>
      <c r="L376" s="59"/>
      <c r="M376" s="59"/>
      <c r="N376" s="256" t="str">
        <f t="shared" si="104"/>
        <v/>
      </c>
      <c r="O376" s="59"/>
      <c r="P376" s="59"/>
      <c r="Q376" s="256" t="str">
        <f t="shared" si="105"/>
        <v/>
      </c>
      <c r="R376" s="346" t="str">
        <f t="shared" si="106"/>
        <v/>
      </c>
      <c r="S376" s="37"/>
      <c r="T376" s="60"/>
      <c r="U376" s="61">
        <f t="shared" si="101"/>
        <v>3</v>
      </c>
      <c r="V376" s="61">
        <f t="shared" si="107"/>
        <v>3</v>
      </c>
    </row>
    <row r="377" spans="1:29" s="16" customFormat="1" ht="17.45" customHeight="1">
      <c r="A377" s="345">
        <v>20</v>
      </c>
      <c r="B377" s="58">
        <f t="shared" si="108"/>
        <v>45280</v>
      </c>
      <c r="C377" s="644" t="str">
        <f t="shared" si="109"/>
        <v/>
      </c>
      <c r="D377" s="75" t="str">
        <f t="shared" si="111"/>
        <v>Wednesday</v>
      </c>
      <c r="E377" s="637" t="str">
        <f t="shared" si="110"/>
        <v/>
      </c>
      <c r="F377" s="59"/>
      <c r="G377" s="59"/>
      <c r="H377" s="76" t="str">
        <f t="shared" si="102"/>
        <v/>
      </c>
      <c r="I377" s="59"/>
      <c r="J377" s="59"/>
      <c r="K377" s="76" t="str">
        <f t="shared" si="103"/>
        <v/>
      </c>
      <c r="L377" s="59"/>
      <c r="M377" s="59"/>
      <c r="N377" s="256" t="str">
        <f t="shared" si="104"/>
        <v/>
      </c>
      <c r="O377" s="59"/>
      <c r="P377" s="59"/>
      <c r="Q377" s="256" t="str">
        <f t="shared" si="105"/>
        <v/>
      </c>
      <c r="R377" s="346" t="str">
        <f t="shared" si="106"/>
        <v/>
      </c>
      <c r="S377" s="37"/>
      <c r="T377" s="60"/>
      <c r="U377" s="61">
        <f t="shared" si="101"/>
        <v>4</v>
      </c>
      <c r="V377" s="61">
        <f t="shared" si="107"/>
        <v>4</v>
      </c>
    </row>
    <row r="378" spans="1:29" s="16" customFormat="1" ht="17.45" customHeight="1">
      <c r="A378" s="345">
        <v>21</v>
      </c>
      <c r="B378" s="58">
        <f t="shared" si="108"/>
        <v>45281</v>
      </c>
      <c r="C378" s="644" t="str">
        <f t="shared" si="109"/>
        <v/>
      </c>
      <c r="D378" s="75" t="str">
        <f t="shared" si="111"/>
        <v>Thursday</v>
      </c>
      <c r="E378" s="637" t="str">
        <f t="shared" si="110"/>
        <v/>
      </c>
      <c r="F378" s="59"/>
      <c r="G378" s="59"/>
      <c r="H378" s="76" t="str">
        <f t="shared" si="102"/>
        <v/>
      </c>
      <c r="I378" s="59"/>
      <c r="J378" s="59"/>
      <c r="K378" s="76" t="str">
        <f t="shared" si="103"/>
        <v/>
      </c>
      <c r="L378" s="59"/>
      <c r="M378" s="59"/>
      <c r="N378" s="256" t="str">
        <f t="shared" si="104"/>
        <v/>
      </c>
      <c r="O378" s="59"/>
      <c r="P378" s="59"/>
      <c r="Q378" s="256" t="str">
        <f t="shared" si="105"/>
        <v/>
      </c>
      <c r="R378" s="346" t="str">
        <f t="shared" si="106"/>
        <v/>
      </c>
      <c r="S378" s="37"/>
      <c r="T378" s="60"/>
      <c r="U378" s="61">
        <f t="shared" si="101"/>
        <v>5</v>
      </c>
      <c r="V378" s="61">
        <f t="shared" si="107"/>
        <v>5</v>
      </c>
    </row>
    <row r="379" spans="1:29" s="16" customFormat="1" ht="17.45" customHeight="1">
      <c r="A379" s="345">
        <v>22</v>
      </c>
      <c r="B379" s="58">
        <f t="shared" si="108"/>
        <v>45282</v>
      </c>
      <c r="C379" s="644" t="str">
        <f t="shared" si="109"/>
        <v/>
      </c>
      <c r="D379" s="75" t="str">
        <f t="shared" si="111"/>
        <v>Friday</v>
      </c>
      <c r="E379" s="637" t="str">
        <f t="shared" si="110"/>
        <v/>
      </c>
      <c r="F379" s="59"/>
      <c r="G379" s="59"/>
      <c r="H379" s="76" t="str">
        <f t="shared" si="102"/>
        <v/>
      </c>
      <c r="I379" s="59"/>
      <c r="J379" s="59"/>
      <c r="K379" s="76" t="str">
        <f t="shared" si="103"/>
        <v/>
      </c>
      <c r="L379" s="59"/>
      <c r="M379" s="59"/>
      <c r="N379" s="256" t="str">
        <f t="shared" si="104"/>
        <v/>
      </c>
      <c r="O379" s="59"/>
      <c r="P379" s="59"/>
      <c r="Q379" s="256" t="str">
        <f t="shared" si="105"/>
        <v/>
      </c>
      <c r="R379" s="346" t="str">
        <f t="shared" si="106"/>
        <v/>
      </c>
      <c r="S379" s="37"/>
      <c r="T379" s="60"/>
      <c r="U379" s="61">
        <f t="shared" si="101"/>
        <v>6</v>
      </c>
      <c r="V379" s="61">
        <f t="shared" si="107"/>
        <v>6</v>
      </c>
    </row>
    <row r="380" spans="1:29" s="16" customFormat="1" ht="17.45" customHeight="1">
      <c r="A380" s="345">
        <v>23</v>
      </c>
      <c r="B380" s="58">
        <f t="shared" si="108"/>
        <v>45283</v>
      </c>
      <c r="C380" s="644" t="str">
        <f t="shared" si="109"/>
        <v/>
      </c>
      <c r="D380" s="75" t="str">
        <f t="shared" si="111"/>
        <v>Saturday</v>
      </c>
      <c r="E380" s="637" t="str">
        <f t="shared" si="110"/>
        <v/>
      </c>
      <c r="F380" s="59"/>
      <c r="G380" s="59"/>
      <c r="H380" s="76" t="str">
        <f t="shared" si="102"/>
        <v/>
      </c>
      <c r="I380" s="59"/>
      <c r="J380" s="59"/>
      <c r="K380" s="76" t="str">
        <f t="shared" si="103"/>
        <v/>
      </c>
      <c r="L380" s="59"/>
      <c r="M380" s="59"/>
      <c r="N380" s="256" t="str">
        <f t="shared" si="104"/>
        <v/>
      </c>
      <c r="O380" s="59"/>
      <c r="P380" s="59"/>
      <c r="Q380" s="256" t="str">
        <f t="shared" si="105"/>
        <v/>
      </c>
      <c r="R380" s="346" t="str">
        <f t="shared" si="106"/>
        <v/>
      </c>
      <c r="S380" s="37"/>
      <c r="T380" s="60"/>
      <c r="U380" s="61">
        <f t="shared" si="101"/>
        <v>7</v>
      </c>
      <c r="V380" s="61">
        <f t="shared" si="107"/>
        <v>7</v>
      </c>
    </row>
    <row r="381" spans="1:29" s="16" customFormat="1" ht="17.45" customHeight="1">
      <c r="A381" s="345">
        <v>24</v>
      </c>
      <c r="B381" s="58">
        <f t="shared" si="108"/>
        <v>45284</v>
      </c>
      <c r="C381" s="644" t="str">
        <f t="shared" si="109"/>
        <v/>
      </c>
      <c r="D381" s="75" t="str">
        <f t="shared" si="111"/>
        <v>Sunday</v>
      </c>
      <c r="E381" s="637" t="str">
        <f t="shared" si="110"/>
        <v/>
      </c>
      <c r="F381" s="59"/>
      <c r="G381" s="59"/>
      <c r="H381" s="76" t="str">
        <f t="shared" si="102"/>
        <v/>
      </c>
      <c r="I381" s="59"/>
      <c r="J381" s="59"/>
      <c r="K381" s="76" t="str">
        <f t="shared" si="103"/>
        <v/>
      </c>
      <c r="L381" s="59"/>
      <c r="M381" s="59"/>
      <c r="N381" s="256" t="str">
        <f t="shared" si="104"/>
        <v/>
      </c>
      <c r="O381" s="59"/>
      <c r="P381" s="59"/>
      <c r="Q381" s="256" t="str">
        <f t="shared" si="105"/>
        <v/>
      </c>
      <c r="R381" s="346" t="str">
        <f t="shared" si="106"/>
        <v/>
      </c>
      <c r="S381" s="37"/>
      <c r="T381" s="60"/>
      <c r="U381" s="61">
        <f t="shared" si="101"/>
        <v>1</v>
      </c>
      <c r="V381" s="61">
        <f t="shared" si="107"/>
        <v>1</v>
      </c>
    </row>
    <row r="382" spans="1:29" s="16" customFormat="1" ht="17.45" customHeight="1">
      <c r="A382" s="345">
        <v>25</v>
      </c>
      <c r="B382" s="58">
        <f t="shared" si="108"/>
        <v>45285</v>
      </c>
      <c r="C382" s="644" t="str">
        <f t="shared" si="109"/>
        <v/>
      </c>
      <c r="D382" s="75" t="str">
        <f t="shared" si="111"/>
        <v>Monday</v>
      </c>
      <c r="E382" s="637" t="str">
        <f t="shared" si="110"/>
        <v/>
      </c>
      <c r="F382" s="59"/>
      <c r="G382" s="59"/>
      <c r="H382" s="76" t="str">
        <f t="shared" si="102"/>
        <v/>
      </c>
      <c r="I382" s="59"/>
      <c r="J382" s="59"/>
      <c r="K382" s="76" t="str">
        <f t="shared" si="103"/>
        <v/>
      </c>
      <c r="L382" s="59"/>
      <c r="M382" s="59"/>
      <c r="N382" s="256" t="str">
        <f t="shared" si="104"/>
        <v/>
      </c>
      <c r="O382" s="59"/>
      <c r="P382" s="59"/>
      <c r="Q382" s="256" t="str">
        <f t="shared" si="105"/>
        <v/>
      </c>
      <c r="R382" s="346" t="str">
        <f t="shared" si="106"/>
        <v/>
      </c>
      <c r="S382" s="37"/>
      <c r="T382" s="60"/>
      <c r="U382" s="61">
        <f t="shared" si="101"/>
        <v>2</v>
      </c>
      <c r="V382" s="61">
        <f t="shared" si="107"/>
        <v>2</v>
      </c>
    </row>
    <row r="383" spans="1:29" s="16" customFormat="1" ht="17.45" customHeight="1">
      <c r="A383" s="345">
        <v>26</v>
      </c>
      <c r="B383" s="58">
        <f t="shared" si="108"/>
        <v>45286</v>
      </c>
      <c r="C383" s="644" t="str">
        <f t="shared" si="109"/>
        <v/>
      </c>
      <c r="D383" s="75" t="str">
        <f t="shared" si="111"/>
        <v>Tuesday</v>
      </c>
      <c r="E383" s="637" t="str">
        <f t="shared" si="110"/>
        <v/>
      </c>
      <c r="F383" s="59"/>
      <c r="G383" s="59"/>
      <c r="H383" s="76" t="str">
        <f t="shared" si="102"/>
        <v/>
      </c>
      <c r="I383" s="59"/>
      <c r="J383" s="59"/>
      <c r="K383" s="76" t="str">
        <f t="shared" si="103"/>
        <v/>
      </c>
      <c r="L383" s="59"/>
      <c r="M383" s="59"/>
      <c r="N383" s="256" t="str">
        <f t="shared" si="104"/>
        <v/>
      </c>
      <c r="O383" s="59"/>
      <c r="P383" s="59"/>
      <c r="Q383" s="256" t="str">
        <f t="shared" si="105"/>
        <v/>
      </c>
      <c r="R383" s="346" t="str">
        <f t="shared" si="106"/>
        <v/>
      </c>
      <c r="S383" s="37"/>
      <c r="T383" s="60"/>
      <c r="U383" s="61">
        <f t="shared" si="101"/>
        <v>3</v>
      </c>
      <c r="V383" s="61">
        <f t="shared" si="107"/>
        <v>3</v>
      </c>
    </row>
    <row r="384" spans="1:29" s="16" customFormat="1" ht="17.45" customHeight="1">
      <c r="A384" s="345">
        <v>27</v>
      </c>
      <c r="B384" s="58">
        <f t="shared" si="108"/>
        <v>45287</v>
      </c>
      <c r="C384" s="644" t="str">
        <f t="shared" si="109"/>
        <v/>
      </c>
      <c r="D384" s="75" t="str">
        <f t="shared" si="111"/>
        <v>Wednesday</v>
      </c>
      <c r="E384" s="637" t="str">
        <f t="shared" si="110"/>
        <v/>
      </c>
      <c r="F384" s="59"/>
      <c r="G384" s="59"/>
      <c r="H384" s="76" t="str">
        <f t="shared" si="102"/>
        <v/>
      </c>
      <c r="I384" s="59"/>
      <c r="J384" s="59"/>
      <c r="K384" s="76" t="str">
        <f t="shared" si="103"/>
        <v/>
      </c>
      <c r="L384" s="59"/>
      <c r="M384" s="59"/>
      <c r="N384" s="256" t="str">
        <f t="shared" si="104"/>
        <v/>
      </c>
      <c r="O384" s="59"/>
      <c r="P384" s="59"/>
      <c r="Q384" s="256" t="str">
        <f t="shared" si="105"/>
        <v/>
      </c>
      <c r="R384" s="346" t="str">
        <f t="shared" si="106"/>
        <v/>
      </c>
      <c r="S384" s="37"/>
      <c r="T384" s="60"/>
      <c r="U384" s="61">
        <f t="shared" si="101"/>
        <v>4</v>
      </c>
      <c r="V384" s="61">
        <f t="shared" si="107"/>
        <v>4</v>
      </c>
    </row>
    <row r="385" spans="1:32" s="16" customFormat="1" ht="17.45" customHeight="1">
      <c r="A385" s="345">
        <v>28</v>
      </c>
      <c r="B385" s="58">
        <f t="shared" si="108"/>
        <v>45288</v>
      </c>
      <c r="C385" s="644" t="str">
        <f t="shared" si="109"/>
        <v/>
      </c>
      <c r="D385" s="75" t="str">
        <f t="shared" si="111"/>
        <v>Thursday</v>
      </c>
      <c r="E385" s="637" t="str">
        <f t="shared" si="110"/>
        <v/>
      </c>
      <c r="F385" s="59"/>
      <c r="G385" s="59"/>
      <c r="H385" s="76" t="str">
        <f t="shared" si="102"/>
        <v/>
      </c>
      <c r="I385" s="59"/>
      <c r="J385" s="59"/>
      <c r="K385" s="76" t="str">
        <f t="shared" si="103"/>
        <v/>
      </c>
      <c r="L385" s="59"/>
      <c r="M385" s="59"/>
      <c r="N385" s="256" t="str">
        <f t="shared" si="104"/>
        <v/>
      </c>
      <c r="O385" s="59"/>
      <c r="P385" s="59"/>
      <c r="Q385" s="256" t="str">
        <f t="shared" si="105"/>
        <v/>
      </c>
      <c r="R385" s="346" t="str">
        <f t="shared" si="106"/>
        <v/>
      </c>
      <c r="S385" s="37"/>
      <c r="T385" s="60"/>
      <c r="U385" s="61">
        <f t="shared" si="101"/>
        <v>5</v>
      </c>
      <c r="V385" s="61">
        <f t="shared" si="107"/>
        <v>5</v>
      </c>
    </row>
    <row r="386" spans="1:32" s="16" customFormat="1" ht="17.45" customHeight="1">
      <c r="A386" s="345">
        <v>29</v>
      </c>
      <c r="B386" s="58">
        <f t="shared" si="108"/>
        <v>45289</v>
      </c>
      <c r="C386" s="644" t="str">
        <f t="shared" si="109"/>
        <v/>
      </c>
      <c r="D386" s="75" t="str">
        <f>IF(U386=1,"Sunday",IF(U386=2,"Monday",IF(U386=3,"Tuesday",IF(U386=4,"Wednesday",IF(U386=5,"Thursday",IF(U386=6,"Friday",IF(U386=7,"Saturday"," ")))))))</f>
        <v>Friday</v>
      </c>
      <c r="E386" s="637" t="str">
        <f t="shared" si="110"/>
        <v/>
      </c>
      <c r="F386" s="59"/>
      <c r="G386" s="59"/>
      <c r="H386" s="76" t="str">
        <f t="shared" si="102"/>
        <v/>
      </c>
      <c r="I386" s="59"/>
      <c r="J386" s="59"/>
      <c r="K386" s="76" t="str">
        <f t="shared" si="103"/>
        <v/>
      </c>
      <c r="L386" s="59"/>
      <c r="M386" s="59"/>
      <c r="N386" s="256" t="str">
        <f t="shared" si="104"/>
        <v/>
      </c>
      <c r="O386" s="59"/>
      <c r="P386" s="59"/>
      <c r="Q386" s="256" t="str">
        <f t="shared" si="105"/>
        <v/>
      </c>
      <c r="R386" s="346" t="str">
        <f t="shared" si="106"/>
        <v/>
      </c>
      <c r="S386" s="37"/>
      <c r="T386" s="60"/>
      <c r="U386" s="61">
        <f t="shared" si="101"/>
        <v>6</v>
      </c>
      <c r="V386" s="61">
        <f t="shared" si="107"/>
        <v>6</v>
      </c>
    </row>
    <row r="387" spans="1:32" s="16" customFormat="1" ht="17.45" customHeight="1">
      <c r="A387" s="345">
        <v>30</v>
      </c>
      <c r="B387" s="58">
        <f t="shared" si="108"/>
        <v>45290</v>
      </c>
      <c r="C387" s="644" t="str">
        <f t="shared" si="109"/>
        <v/>
      </c>
      <c r="D387" s="75" t="str">
        <f>IF(U387=1,"Sunday",IF(U387=2,"Monday",IF(U387=3,"Tuesday",IF(U387=4,"Wednesday",IF(U387=5,"Thursday",IF(U387=6,"Friday",IF(U387=7,"Saturday"," ")))))))</f>
        <v>Saturday</v>
      </c>
      <c r="E387" s="637" t="str">
        <f t="shared" si="110"/>
        <v/>
      </c>
      <c r="F387" s="59"/>
      <c r="G387" s="59"/>
      <c r="H387" s="76" t="str">
        <f t="shared" si="102"/>
        <v/>
      </c>
      <c r="I387" s="59"/>
      <c r="J387" s="59"/>
      <c r="K387" s="76" t="str">
        <f t="shared" si="103"/>
        <v/>
      </c>
      <c r="L387" s="59"/>
      <c r="M387" s="59"/>
      <c r="N387" s="256" t="str">
        <f t="shared" si="104"/>
        <v/>
      </c>
      <c r="O387" s="59"/>
      <c r="P387" s="59"/>
      <c r="Q387" s="256" t="str">
        <f t="shared" si="105"/>
        <v/>
      </c>
      <c r="R387" s="346" t="str">
        <f t="shared" si="106"/>
        <v/>
      </c>
      <c r="S387" s="37"/>
      <c r="T387" s="60"/>
      <c r="U387" s="61">
        <f t="shared" si="101"/>
        <v>7</v>
      </c>
      <c r="V387" s="61">
        <f t="shared" si="107"/>
        <v>7</v>
      </c>
    </row>
    <row r="388" spans="1:32" s="16" customFormat="1" ht="17.45" customHeight="1">
      <c r="A388" s="345">
        <v>31</v>
      </c>
      <c r="B388" s="58">
        <f t="shared" si="108"/>
        <v>45291</v>
      </c>
      <c r="C388" s="644" t="str">
        <f t="shared" si="109"/>
        <v/>
      </c>
      <c r="D388" s="75" t="str">
        <f>IF(U388=1,"Sunday",IF(U388=2,"Monday",IF(U388=3,"Tuesday",IF(U388=4,"Wednesday",IF(U388=5,"Thursday",IF(U388=6,"Friday",IF(U388=7,"Saturday"," ")))))))</f>
        <v>Sunday</v>
      </c>
      <c r="E388" s="637" t="str">
        <f t="shared" si="110"/>
        <v/>
      </c>
      <c r="F388" s="59"/>
      <c r="G388" s="59"/>
      <c r="H388" s="76" t="str">
        <f t="shared" si="102"/>
        <v/>
      </c>
      <c r="I388" s="59"/>
      <c r="J388" s="59"/>
      <c r="K388" s="76" t="str">
        <f t="shared" si="103"/>
        <v/>
      </c>
      <c r="L388" s="59"/>
      <c r="M388" s="59"/>
      <c r="N388" s="256" t="str">
        <f t="shared" si="104"/>
        <v/>
      </c>
      <c r="O388" s="59"/>
      <c r="P388" s="59"/>
      <c r="Q388" s="256" t="str">
        <f t="shared" si="105"/>
        <v/>
      </c>
      <c r="R388" s="346" t="str">
        <f t="shared" si="106"/>
        <v/>
      </c>
      <c r="S388" s="37"/>
      <c r="T388" s="60"/>
      <c r="U388" s="61">
        <f t="shared" si="101"/>
        <v>1</v>
      </c>
      <c r="V388" s="61">
        <f t="shared" si="107"/>
        <v>1</v>
      </c>
    </row>
    <row r="389" spans="1:32" s="66" customFormat="1" ht="42.75" customHeight="1" thickBot="1">
      <c r="A389" s="347"/>
      <c r="B389" s="348"/>
      <c r="C389" s="349" t="s">
        <v>97</v>
      </c>
      <c r="D389" s="349"/>
      <c r="E389" s="349"/>
      <c r="F389" s="350">
        <f>SUM(F358:F388)</f>
        <v>483</v>
      </c>
      <c r="G389" s="350">
        <f t="shared" ref="G389:R389" si="112">SUM(G358:G388)</f>
        <v>483</v>
      </c>
      <c r="H389" s="350">
        <f t="shared" si="112"/>
        <v>966</v>
      </c>
      <c r="I389" s="350">
        <f t="shared" si="112"/>
        <v>360</v>
      </c>
      <c r="J389" s="350">
        <f t="shared" si="112"/>
        <v>400</v>
      </c>
      <c r="K389" s="350">
        <f t="shared" si="112"/>
        <v>760</v>
      </c>
      <c r="L389" s="350">
        <f t="shared" si="112"/>
        <v>450</v>
      </c>
      <c r="M389" s="350">
        <f t="shared" si="112"/>
        <v>454</v>
      </c>
      <c r="N389" s="350">
        <f t="shared" si="112"/>
        <v>904</v>
      </c>
      <c r="O389" s="350">
        <f t="shared" si="112"/>
        <v>353</v>
      </c>
      <c r="P389" s="350">
        <f t="shared" si="112"/>
        <v>367</v>
      </c>
      <c r="Q389" s="350">
        <f t="shared" si="112"/>
        <v>720</v>
      </c>
      <c r="R389" s="351">
        <f t="shared" si="112"/>
        <v>1624</v>
      </c>
      <c r="S389" s="89"/>
      <c r="T389" s="64"/>
      <c r="U389" s="65"/>
      <c r="V389" s="65"/>
    </row>
    <row r="390" spans="1:32" s="16" customFormat="1" ht="21" customHeight="1">
      <c r="A390" s="81"/>
      <c r="B390" s="82"/>
      <c r="C390" s="82"/>
      <c r="D390" s="82"/>
      <c r="E390" s="82"/>
      <c r="F390" s="83"/>
      <c r="G390" s="83"/>
      <c r="H390" s="83"/>
      <c r="I390" s="83"/>
      <c r="J390" s="83"/>
      <c r="K390" s="83"/>
      <c r="L390" s="84" t="s">
        <v>98</v>
      </c>
      <c r="M390" s="83"/>
      <c r="N390" s="83"/>
      <c r="O390" s="85" t="s">
        <v>99</v>
      </c>
      <c r="P390" s="83"/>
      <c r="Q390" s="83"/>
      <c r="R390" s="83"/>
      <c r="S390" s="37"/>
      <c r="T390" s="68"/>
      <c r="U390" s="15"/>
      <c r="V390" s="15"/>
    </row>
    <row r="391" spans="1:32" s="16" customFormat="1" ht="6.75" customHeight="1">
      <c r="A391" s="67"/>
      <c r="B391" s="252"/>
      <c r="C391" s="252"/>
      <c r="D391" s="252"/>
      <c r="E391" s="252"/>
      <c r="F391" s="253"/>
      <c r="G391" s="253"/>
      <c r="H391" s="253"/>
      <c r="I391" s="253"/>
      <c r="J391" s="253"/>
      <c r="K391" s="253"/>
      <c r="L391" s="254"/>
      <c r="M391" s="253"/>
      <c r="N391" s="253"/>
      <c r="O391" s="255"/>
      <c r="P391" s="253"/>
      <c r="Q391" s="253"/>
      <c r="R391" s="253"/>
      <c r="S391" s="23"/>
      <c r="T391" s="68"/>
      <c r="U391" s="15"/>
      <c r="V391" s="15"/>
    </row>
    <row r="392" spans="1:32" s="16" customFormat="1" ht="21" customHeight="1">
      <c r="A392" s="67"/>
      <c r="B392" s="69"/>
      <c r="C392" s="69"/>
      <c r="D392" s="756" t="s">
        <v>107</v>
      </c>
      <c r="E392" s="756"/>
      <c r="F392" s="756"/>
      <c r="G392" s="756"/>
      <c r="H392" s="756"/>
      <c r="I392" s="756"/>
      <c r="J392" s="756"/>
      <c r="K392" s="70"/>
      <c r="L392" s="250">
        <f>COUNTA(N358:N388)-COUNTIF(N358:N388,"0")-COUNTIF(N358:N388,"blank")-COUNTIF(N358:N388,"")</f>
        <v>4</v>
      </c>
      <c r="M392" s="80"/>
      <c r="N392" s="80"/>
      <c r="O392" s="250">
        <f>COUNTA(Q358:Q388)-COUNTIF(Q358:Q388,"0")-COUNTIF(Q358:Q388,"blank")-COUNTIF(Q358:Q388,"")</f>
        <v>4</v>
      </c>
      <c r="P392" s="71"/>
      <c r="Q392" s="71"/>
      <c r="R392" s="71"/>
      <c r="S392" s="23"/>
      <c r="T392" s="72"/>
      <c r="U392" s="15"/>
      <c r="V392" s="15"/>
    </row>
    <row r="393" spans="1:32" s="16" customFormat="1" ht="7.5" customHeight="1">
      <c r="A393" s="67"/>
      <c r="B393" s="69"/>
      <c r="C393" s="69"/>
      <c r="D393" s="69"/>
      <c r="E393" s="69"/>
      <c r="F393" s="67"/>
      <c r="G393" s="67"/>
      <c r="H393" s="67"/>
      <c r="I393" s="67"/>
      <c r="J393" s="67"/>
      <c r="K393" s="67"/>
      <c r="L393" s="67"/>
      <c r="M393" s="67"/>
      <c r="N393" s="67"/>
      <c r="O393" s="67"/>
      <c r="P393" s="67"/>
      <c r="Q393" s="67"/>
      <c r="R393" s="67"/>
      <c r="S393" s="23"/>
      <c r="T393" s="23"/>
      <c r="U393" s="15"/>
      <c r="V393" s="15"/>
    </row>
    <row r="394" spans="1:32" s="16" customFormat="1" ht="21" customHeight="1">
      <c r="A394" s="67"/>
      <c r="B394" s="69"/>
      <c r="C394" s="69"/>
      <c r="D394" s="756" t="s">
        <v>362</v>
      </c>
      <c r="E394" s="756"/>
      <c r="F394" s="756"/>
      <c r="G394" s="756"/>
      <c r="H394" s="756"/>
      <c r="I394" s="756"/>
      <c r="J394" s="756"/>
      <c r="K394" s="67"/>
      <c r="L394" s="251">
        <f>COUNTA(H358:H388)-COUNTIF(H358:H388,"0")-COUNTIF(H358:H388,"blank")-COUNTIF(H358:H388,"")</f>
        <v>4</v>
      </c>
      <c r="M394" s="249"/>
      <c r="N394" s="249"/>
      <c r="O394" s="251">
        <f>COUNTA(K358:K388)-COUNTIF(K358:K388,"0")-COUNTIF(K358:K388,"blank")-COUNTIF(K358:K388,"")</f>
        <v>4</v>
      </c>
      <c r="P394" s="79"/>
      <c r="Q394" s="79"/>
      <c r="R394" s="67"/>
      <c r="S394" s="23"/>
      <c r="T394" s="23"/>
      <c r="U394" s="15"/>
      <c r="V394" s="15"/>
    </row>
    <row r="395" spans="1:32" s="16" customFormat="1" ht="10.5" customHeight="1">
      <c r="A395" s="67"/>
      <c r="B395" s="69"/>
      <c r="C395" s="69"/>
      <c r="D395" s="69"/>
      <c r="E395" s="69"/>
      <c r="F395" s="67"/>
      <c r="G395" s="67"/>
      <c r="H395" s="67"/>
      <c r="I395" s="67"/>
      <c r="J395" s="67"/>
      <c r="K395" s="67"/>
      <c r="L395" s="79"/>
      <c r="M395" s="79"/>
      <c r="N395" s="79"/>
      <c r="O395" s="79"/>
      <c r="P395" s="79"/>
      <c r="Q395" s="79"/>
      <c r="R395" s="67"/>
      <c r="S395" s="23"/>
      <c r="T395" s="23"/>
      <c r="U395" s="15"/>
      <c r="V395" s="15"/>
    </row>
    <row r="396" spans="1:32" s="16" customFormat="1" ht="15">
      <c r="A396" s="77"/>
      <c r="B396" s="78"/>
      <c r="C396" s="78"/>
      <c r="D396" s="78"/>
      <c r="E396" s="78"/>
      <c r="F396" s="77"/>
      <c r="G396" s="77"/>
      <c r="H396" s="77"/>
      <c r="I396" s="77"/>
      <c r="J396" s="77"/>
      <c r="K396" s="77"/>
      <c r="L396" s="77"/>
      <c r="M396" s="77"/>
      <c r="N396" s="77"/>
      <c r="O396" s="77"/>
      <c r="P396" s="77"/>
      <c r="Q396" s="77"/>
      <c r="R396" s="77"/>
      <c r="S396" s="15"/>
      <c r="T396" s="15"/>
      <c r="U396" s="15"/>
      <c r="V396" s="15"/>
    </row>
    <row r="397" spans="1:32" s="16" customFormat="1" ht="28.5" customHeight="1" thickBot="1">
      <c r="A397" s="757" t="s">
        <v>108</v>
      </c>
      <c r="B397" s="757"/>
      <c r="C397" s="757"/>
      <c r="D397" s="757"/>
      <c r="E397" s="757"/>
      <c r="F397" s="757"/>
      <c r="G397" s="757"/>
      <c r="H397" s="757"/>
      <c r="I397" s="757"/>
      <c r="J397" s="757"/>
      <c r="K397" s="757"/>
      <c r="L397" s="758" t="s">
        <v>19</v>
      </c>
      <c r="M397" s="758"/>
      <c r="N397" s="759" t="str">
        <f>IF('Master Data'!BH18="","",'Master Data'!BH18)</f>
        <v>January-2024</v>
      </c>
      <c r="O397" s="759"/>
      <c r="P397" s="759"/>
      <c r="Q397" s="86"/>
      <c r="R397" s="86"/>
      <c r="S397" s="86"/>
      <c r="T397" s="42"/>
      <c r="U397" s="43"/>
      <c r="V397" s="15"/>
    </row>
    <row r="398" spans="1:32" s="47" customFormat="1" ht="24" customHeight="1">
      <c r="A398" s="760" t="s">
        <v>101</v>
      </c>
      <c r="B398" s="763" t="s">
        <v>100</v>
      </c>
      <c r="C398" s="765" t="s">
        <v>640</v>
      </c>
      <c r="D398" s="768" t="s">
        <v>102</v>
      </c>
      <c r="E398" s="784" t="s">
        <v>397</v>
      </c>
      <c r="F398" s="770" t="s">
        <v>105</v>
      </c>
      <c r="G398" s="771"/>
      <c r="H398" s="771"/>
      <c r="I398" s="771"/>
      <c r="J398" s="771"/>
      <c r="K398" s="772"/>
      <c r="L398" s="773" t="s">
        <v>106</v>
      </c>
      <c r="M398" s="773"/>
      <c r="N398" s="773"/>
      <c r="O398" s="773"/>
      <c r="P398" s="773"/>
      <c r="Q398" s="773"/>
      <c r="R398" s="774"/>
      <c r="S398" s="87"/>
      <c r="T398" s="44"/>
      <c r="U398" s="45"/>
      <c r="V398" s="46"/>
      <c r="AB398" s="48"/>
      <c r="AC398" s="49"/>
      <c r="AD398" s="49">
        <f>IFERROR(DATE(YEAR(AD354),MONTH(AD354)+1,DAY(AD354)),"")</f>
        <v>45292</v>
      </c>
      <c r="AF398" s="49">
        <f>EOMONTH(AD398,0)</f>
        <v>45322</v>
      </c>
    </row>
    <row r="399" spans="1:32" s="47" customFormat="1" ht="33.75" customHeight="1">
      <c r="A399" s="761"/>
      <c r="B399" s="764"/>
      <c r="C399" s="766"/>
      <c r="D399" s="769"/>
      <c r="E399" s="785"/>
      <c r="F399" s="775" t="s">
        <v>71</v>
      </c>
      <c r="G399" s="776"/>
      <c r="H399" s="777"/>
      <c r="I399" s="778" t="s">
        <v>72</v>
      </c>
      <c r="J399" s="779"/>
      <c r="K399" s="780"/>
      <c r="L399" s="781" t="s">
        <v>73</v>
      </c>
      <c r="M399" s="782"/>
      <c r="N399" s="782"/>
      <c r="O399" s="782" t="s">
        <v>74</v>
      </c>
      <c r="P399" s="782"/>
      <c r="Q399" s="782"/>
      <c r="R399" s="783" t="s">
        <v>75</v>
      </c>
      <c r="S399" s="335"/>
      <c r="T399" s="50"/>
      <c r="U399" s="51"/>
      <c r="V399" s="46"/>
    </row>
    <row r="400" spans="1:32" s="47" customFormat="1" ht="21.75" customHeight="1" thickBot="1">
      <c r="A400" s="761"/>
      <c r="B400" s="764"/>
      <c r="C400" s="766"/>
      <c r="D400" s="74" t="s">
        <v>103</v>
      </c>
      <c r="E400" s="785"/>
      <c r="F400" s="248" t="s">
        <v>12</v>
      </c>
      <c r="G400" s="248" t="s">
        <v>13</v>
      </c>
      <c r="H400" s="248" t="s">
        <v>14</v>
      </c>
      <c r="I400" s="248" t="s">
        <v>12</v>
      </c>
      <c r="J400" s="248" t="s">
        <v>13</v>
      </c>
      <c r="K400" s="248" t="s">
        <v>14</v>
      </c>
      <c r="L400" s="328" t="s">
        <v>12</v>
      </c>
      <c r="M400" s="328" t="s">
        <v>13</v>
      </c>
      <c r="N400" s="328" t="s">
        <v>14</v>
      </c>
      <c r="O400" s="328" t="s">
        <v>12</v>
      </c>
      <c r="P400" s="328" t="s">
        <v>13</v>
      </c>
      <c r="Q400" s="328" t="s">
        <v>14</v>
      </c>
      <c r="R400" s="783"/>
      <c r="S400" s="88"/>
      <c r="T400" s="52"/>
      <c r="U400" s="53"/>
      <c r="V400" s="46"/>
    </row>
    <row r="401" spans="1:30" s="16" customFormat="1" ht="21" customHeight="1" thickTop="1" thickBot="1">
      <c r="A401" s="762"/>
      <c r="B401" s="336"/>
      <c r="C401" s="767"/>
      <c r="D401" s="337" t="s">
        <v>104</v>
      </c>
      <c r="E401" s="786"/>
      <c r="F401" s="364">
        <f>F357</f>
        <v>144</v>
      </c>
      <c r="G401" s="364">
        <f>G357</f>
        <v>145</v>
      </c>
      <c r="H401" s="365">
        <f>F401+G401</f>
        <v>289</v>
      </c>
      <c r="I401" s="364">
        <f>I357</f>
        <v>96</v>
      </c>
      <c r="J401" s="364">
        <f>J357</f>
        <v>110</v>
      </c>
      <c r="K401" s="366">
        <f>I401+J401</f>
        <v>206</v>
      </c>
      <c r="L401" s="787" t="s">
        <v>400</v>
      </c>
      <c r="M401" s="787"/>
      <c r="N401" s="787"/>
      <c r="O401" s="787"/>
      <c r="P401" s="787"/>
      <c r="Q401" s="787"/>
      <c r="R401" s="788"/>
      <c r="S401" s="36"/>
      <c r="T401" s="54"/>
      <c r="U401" s="55"/>
      <c r="V401" s="56"/>
      <c r="AB401" s="57"/>
    </row>
    <row r="402" spans="1:30" s="16" customFormat="1" ht="17.45" customHeight="1">
      <c r="A402" s="338">
        <v>1</v>
      </c>
      <c r="B402" s="339">
        <f>IFERROR(AD398,"")</f>
        <v>45292</v>
      </c>
      <c r="C402" s="643" t="str">
        <f>IF(OR(R402="",R402=0),"",IF(D402="Sunday","",IF(D402="Monday","Wheat",IF(D402="Tuesday","Rice",IF(D402="Wednesday","Wheat",IF(D402="Thursday","Rice",IF(D402="Friday","Wheat",IF(D402="Saturday","Wheat",""))))))))</f>
        <v>Wheat</v>
      </c>
      <c r="D402" s="340" t="str">
        <f t="shared" ref="D402:D411" si="113">IF(U402=1,"Sunday",IF(U402=2,"Monday",IF(U402=3,"Tuesday",IF(U402=4,"Wednesday",IF(U402=5,"Thursday",IF(U402=6,"Friday",IF(U402=7,"Saturday"," ")))))))</f>
        <v>Monday</v>
      </c>
      <c r="E402" s="638" t="str">
        <f>IF(OR(R402="",R402=0),"",IF(D402="Sunday","","दुग्ध"))</f>
        <v>दुग्ध</v>
      </c>
      <c r="F402" s="341">
        <v>123</v>
      </c>
      <c r="G402" s="341">
        <v>123</v>
      </c>
      <c r="H402" s="342">
        <f>IF(AND(F402="",G402=""),"",SUM(F402,G402))</f>
        <v>246</v>
      </c>
      <c r="I402" s="341">
        <v>90</v>
      </c>
      <c r="J402" s="341">
        <v>100</v>
      </c>
      <c r="K402" s="342">
        <f>IF(AND(I402="",J402=""),"",SUM(I402,J402))</f>
        <v>190</v>
      </c>
      <c r="L402" s="341">
        <v>123</v>
      </c>
      <c r="M402" s="341">
        <v>123</v>
      </c>
      <c r="N402" s="343">
        <f>IF(AND(L402="",M402=""),"",SUM(L402,M402))</f>
        <v>246</v>
      </c>
      <c r="O402" s="341">
        <v>90</v>
      </c>
      <c r="P402" s="341">
        <v>100</v>
      </c>
      <c r="Q402" s="343">
        <f>IF(AND(O402="",P402=""),"",SUM(O402,P402))</f>
        <v>190</v>
      </c>
      <c r="R402" s="344">
        <f>IF(AND(N402="",Q402=""),"",SUM(N402,Q402))</f>
        <v>436</v>
      </c>
      <c r="S402" s="37"/>
      <c r="T402" s="60"/>
      <c r="U402" s="61">
        <f t="shared" ref="U402:U432" si="114">IF(AND(B402=""),"",SUM(V402))</f>
        <v>2</v>
      </c>
      <c r="V402" s="61">
        <f>IFERROR(WEEKDAY(B402),"")</f>
        <v>2</v>
      </c>
    </row>
    <row r="403" spans="1:30" s="16" customFormat="1" ht="17.45" customHeight="1">
      <c r="A403" s="345">
        <v>2</v>
      </c>
      <c r="B403" s="58">
        <f>IF(B402="","",IF(B402&lt;$AF$398,B402+1,""))</f>
        <v>45293</v>
      </c>
      <c r="C403" s="644" t="str">
        <f>IF(OR(R403="",R403=0),"",IF(D403="Sunday","",IF(D403="Monday","Wheat",IF(D403="Tuesday","Rice",IF(D403="Wednesday","Wheat",IF(D403="Thursday","Rice",IF(D403="Friday","Wheat",IF(D403="Saturday","Wheat",""))))))))</f>
        <v>Rice</v>
      </c>
      <c r="D403" s="75" t="str">
        <f t="shared" si="113"/>
        <v>Tuesday</v>
      </c>
      <c r="E403" s="637" t="str">
        <f>IF(OR(R403="",R403=0),"",IF(D403="Sunday","","दुग्ध"))</f>
        <v>दुग्ध</v>
      </c>
      <c r="F403" s="59">
        <v>123</v>
      </c>
      <c r="G403" s="59">
        <v>120</v>
      </c>
      <c r="H403" s="76">
        <f t="shared" ref="H403:H432" si="115">IF(AND(F403="",G403=""),"",SUM(F403,G403))</f>
        <v>243</v>
      </c>
      <c r="I403" s="59">
        <v>90</v>
      </c>
      <c r="J403" s="59">
        <v>100</v>
      </c>
      <c r="K403" s="76">
        <f t="shared" ref="K403:K432" si="116">IF(AND(I403="",J403=""),"",SUM(I403,J403))</f>
        <v>190</v>
      </c>
      <c r="L403" s="59">
        <v>120</v>
      </c>
      <c r="M403" s="59">
        <v>110</v>
      </c>
      <c r="N403" s="256">
        <f t="shared" ref="N403:N432" si="117">IF(AND(L403="",M403=""),"",SUM(L403,M403))</f>
        <v>230</v>
      </c>
      <c r="O403" s="59">
        <v>80</v>
      </c>
      <c r="P403" s="59">
        <v>90</v>
      </c>
      <c r="Q403" s="256">
        <f t="shared" ref="Q403:Q432" si="118">IF(AND(O403="",P403=""),"",SUM(O403,P403))</f>
        <v>170</v>
      </c>
      <c r="R403" s="346">
        <f t="shared" ref="R403:R432" si="119">IF(AND(N403="",Q403=""),"",SUM(N403,Q403))</f>
        <v>400</v>
      </c>
      <c r="S403" s="37"/>
      <c r="T403" s="60"/>
      <c r="U403" s="61">
        <f t="shared" si="114"/>
        <v>3</v>
      </c>
      <c r="V403" s="61">
        <f t="shared" ref="V403:V432" si="120">IFERROR(WEEKDAY(B403),"")</f>
        <v>3</v>
      </c>
      <c r="AC403" s="62"/>
      <c r="AD403" s="62"/>
    </row>
    <row r="404" spans="1:30" s="16" customFormat="1" ht="17.45" customHeight="1">
      <c r="A404" s="345">
        <v>3</v>
      </c>
      <c r="B404" s="58">
        <f t="shared" ref="B404:B432" si="121">IF(B403="","",IF(B403&lt;$AF$398,B403+1,""))</f>
        <v>45294</v>
      </c>
      <c r="C404" s="644" t="str">
        <f>IF(OR(R404="",R404=0),"",IF(D404="Sunday","",IF(D404="Monday","Wheat",IF(D404="Tuesday","Rice",IF(D404="Wednesday","Wheat",IF(D404="Thursday","Rice",IF(D404="Friday","Wheat",IF(D404="Saturday","Wheat",""))))))))</f>
        <v>Wheat</v>
      </c>
      <c r="D404" s="75" t="str">
        <f t="shared" si="113"/>
        <v>Wednesday</v>
      </c>
      <c r="E404" s="637" t="str">
        <f>IF(OR(R404="",R404=0),"",IF(D404="Sunday","","दुग्ध"))</f>
        <v>दुग्ध</v>
      </c>
      <c r="F404" s="59">
        <v>123</v>
      </c>
      <c r="G404" s="59">
        <v>120</v>
      </c>
      <c r="H404" s="76">
        <f t="shared" si="115"/>
        <v>243</v>
      </c>
      <c r="I404" s="59">
        <v>90</v>
      </c>
      <c r="J404" s="59">
        <v>100</v>
      </c>
      <c r="K404" s="76">
        <f t="shared" si="116"/>
        <v>190</v>
      </c>
      <c r="L404" s="59">
        <v>115</v>
      </c>
      <c r="M404" s="59">
        <v>116</v>
      </c>
      <c r="N404" s="256">
        <f t="shared" si="117"/>
        <v>231</v>
      </c>
      <c r="O404" s="59">
        <v>85</v>
      </c>
      <c r="P404" s="59">
        <v>95</v>
      </c>
      <c r="Q404" s="256">
        <f t="shared" si="118"/>
        <v>180</v>
      </c>
      <c r="R404" s="346">
        <f t="shared" si="119"/>
        <v>411</v>
      </c>
      <c r="S404" s="37"/>
      <c r="T404" s="60"/>
      <c r="U404" s="61">
        <f t="shared" si="114"/>
        <v>4</v>
      </c>
      <c r="V404" s="61">
        <f t="shared" si="120"/>
        <v>4</v>
      </c>
      <c r="AC404" s="62"/>
    </row>
    <row r="405" spans="1:30" s="16" customFormat="1" ht="17.45" customHeight="1">
      <c r="A405" s="345">
        <v>4</v>
      </c>
      <c r="B405" s="58">
        <f t="shared" si="121"/>
        <v>45295</v>
      </c>
      <c r="C405" s="644" t="str">
        <f t="shared" ref="C405:C432" si="122">IF(OR(R405="",R405=0),"",IF(D405="Sunday","",IF(D405="Monday","Wheat",IF(D405="Tuesday","Rice",IF(D405="Wednesday","Wheat",IF(D405="Thursday","Rice",IF(D405="Friday","Wheat",IF(D405="Saturday","Wheat",""))))))))</f>
        <v>Rice</v>
      </c>
      <c r="D405" s="75" t="str">
        <f t="shared" si="113"/>
        <v>Thursday</v>
      </c>
      <c r="E405" s="637" t="str">
        <f t="shared" ref="E405:E432" si="123">IF(OR(R405="",R405=0),"",IF(D405="Sunday","","दुग्ध"))</f>
        <v>दुग्ध</v>
      </c>
      <c r="F405" s="59">
        <v>123</v>
      </c>
      <c r="G405" s="59">
        <v>120</v>
      </c>
      <c r="H405" s="76">
        <f t="shared" si="115"/>
        <v>243</v>
      </c>
      <c r="I405" s="59">
        <v>90</v>
      </c>
      <c r="J405" s="59">
        <v>100</v>
      </c>
      <c r="K405" s="76">
        <f t="shared" si="116"/>
        <v>190</v>
      </c>
      <c r="L405" s="59">
        <v>114</v>
      </c>
      <c r="M405" s="59">
        <v>111</v>
      </c>
      <c r="N405" s="256">
        <f t="shared" si="117"/>
        <v>225</v>
      </c>
      <c r="O405" s="59">
        <v>82</v>
      </c>
      <c r="P405" s="59">
        <v>88</v>
      </c>
      <c r="Q405" s="256">
        <f t="shared" si="118"/>
        <v>170</v>
      </c>
      <c r="R405" s="346">
        <f t="shared" si="119"/>
        <v>395</v>
      </c>
      <c r="S405" s="37"/>
      <c r="T405" s="60"/>
      <c r="U405" s="61">
        <f t="shared" si="114"/>
        <v>5</v>
      </c>
      <c r="V405" s="61">
        <f t="shared" si="120"/>
        <v>5</v>
      </c>
      <c r="AC405" s="62"/>
    </row>
    <row r="406" spans="1:30" s="47" customFormat="1" ht="17.45" customHeight="1">
      <c r="A406" s="345">
        <v>5</v>
      </c>
      <c r="B406" s="58">
        <f t="shared" si="121"/>
        <v>45296</v>
      </c>
      <c r="C406" s="644" t="str">
        <f t="shared" si="122"/>
        <v/>
      </c>
      <c r="D406" s="75" t="str">
        <f t="shared" si="113"/>
        <v>Friday</v>
      </c>
      <c r="E406" s="637" t="str">
        <f t="shared" si="123"/>
        <v/>
      </c>
      <c r="F406" s="59"/>
      <c r="G406" s="59"/>
      <c r="H406" s="76" t="str">
        <f t="shared" si="115"/>
        <v/>
      </c>
      <c r="I406" s="59"/>
      <c r="J406" s="59"/>
      <c r="K406" s="76" t="str">
        <f t="shared" si="116"/>
        <v/>
      </c>
      <c r="L406" s="59"/>
      <c r="M406" s="59"/>
      <c r="N406" s="256" t="str">
        <f t="shared" si="117"/>
        <v/>
      </c>
      <c r="O406" s="59"/>
      <c r="P406" s="59"/>
      <c r="Q406" s="256" t="str">
        <f t="shared" si="118"/>
        <v/>
      </c>
      <c r="R406" s="346" t="str">
        <f t="shared" si="119"/>
        <v/>
      </c>
      <c r="S406" s="37"/>
      <c r="T406" s="60"/>
      <c r="U406" s="61">
        <f t="shared" si="114"/>
        <v>6</v>
      </c>
      <c r="V406" s="61">
        <f t="shared" si="120"/>
        <v>6</v>
      </c>
      <c r="W406" s="16"/>
      <c r="Y406" s="16"/>
      <c r="AC406" s="62"/>
    </row>
    <row r="407" spans="1:30" s="47" customFormat="1" ht="17.45" customHeight="1">
      <c r="A407" s="345">
        <v>6</v>
      </c>
      <c r="B407" s="58">
        <f t="shared" si="121"/>
        <v>45297</v>
      </c>
      <c r="C407" s="644" t="str">
        <f t="shared" si="122"/>
        <v/>
      </c>
      <c r="D407" s="75" t="str">
        <f t="shared" si="113"/>
        <v>Saturday</v>
      </c>
      <c r="E407" s="637" t="str">
        <f t="shared" si="123"/>
        <v/>
      </c>
      <c r="F407" s="59"/>
      <c r="G407" s="59"/>
      <c r="H407" s="76" t="str">
        <f t="shared" si="115"/>
        <v/>
      </c>
      <c r="I407" s="59"/>
      <c r="J407" s="59"/>
      <c r="K407" s="76" t="str">
        <f t="shared" si="116"/>
        <v/>
      </c>
      <c r="L407" s="59"/>
      <c r="M407" s="59"/>
      <c r="N407" s="256" t="str">
        <f t="shared" si="117"/>
        <v/>
      </c>
      <c r="O407" s="59"/>
      <c r="P407" s="59"/>
      <c r="Q407" s="256" t="str">
        <f t="shared" si="118"/>
        <v/>
      </c>
      <c r="R407" s="346" t="str">
        <f t="shared" si="119"/>
        <v/>
      </c>
      <c r="S407" s="37"/>
      <c r="T407" s="60"/>
      <c r="U407" s="61">
        <f t="shared" si="114"/>
        <v>7</v>
      </c>
      <c r="V407" s="61">
        <f t="shared" si="120"/>
        <v>7</v>
      </c>
      <c r="W407" s="16"/>
      <c r="Y407" s="16"/>
      <c r="AC407" s="62"/>
    </row>
    <row r="408" spans="1:30" s="47" customFormat="1" ht="17.45" customHeight="1">
      <c r="A408" s="345">
        <v>7</v>
      </c>
      <c r="B408" s="58">
        <f t="shared" si="121"/>
        <v>45298</v>
      </c>
      <c r="C408" s="644" t="str">
        <f t="shared" si="122"/>
        <v/>
      </c>
      <c r="D408" s="75" t="str">
        <f t="shared" si="113"/>
        <v>Sunday</v>
      </c>
      <c r="E408" s="637" t="str">
        <f t="shared" si="123"/>
        <v/>
      </c>
      <c r="F408" s="59"/>
      <c r="G408" s="59"/>
      <c r="H408" s="76" t="str">
        <f t="shared" si="115"/>
        <v/>
      </c>
      <c r="I408" s="59"/>
      <c r="J408" s="59"/>
      <c r="K408" s="76" t="str">
        <f t="shared" si="116"/>
        <v/>
      </c>
      <c r="L408" s="59"/>
      <c r="M408" s="59"/>
      <c r="N408" s="256" t="str">
        <f t="shared" si="117"/>
        <v/>
      </c>
      <c r="O408" s="59"/>
      <c r="P408" s="59"/>
      <c r="Q408" s="256" t="str">
        <f t="shared" si="118"/>
        <v/>
      </c>
      <c r="R408" s="346" t="str">
        <f t="shared" si="119"/>
        <v/>
      </c>
      <c r="S408" s="37"/>
      <c r="T408" s="60"/>
      <c r="U408" s="61">
        <f t="shared" si="114"/>
        <v>1</v>
      </c>
      <c r="V408" s="61">
        <f t="shared" si="120"/>
        <v>1</v>
      </c>
      <c r="W408" s="16"/>
      <c r="Y408" s="16"/>
      <c r="AC408" s="62"/>
    </row>
    <row r="409" spans="1:30" s="47" customFormat="1" ht="17.45" customHeight="1">
      <c r="A409" s="345">
        <v>8</v>
      </c>
      <c r="B409" s="58">
        <f t="shared" si="121"/>
        <v>45299</v>
      </c>
      <c r="C409" s="644" t="str">
        <f t="shared" si="122"/>
        <v/>
      </c>
      <c r="D409" s="75" t="str">
        <f t="shared" si="113"/>
        <v>Monday</v>
      </c>
      <c r="E409" s="637" t="str">
        <f t="shared" si="123"/>
        <v/>
      </c>
      <c r="F409" s="59"/>
      <c r="G409" s="59"/>
      <c r="H409" s="76" t="str">
        <f t="shared" si="115"/>
        <v/>
      </c>
      <c r="I409" s="59"/>
      <c r="J409" s="59"/>
      <c r="K409" s="76" t="str">
        <f t="shared" si="116"/>
        <v/>
      </c>
      <c r="L409" s="59"/>
      <c r="M409" s="59"/>
      <c r="N409" s="256" t="str">
        <f t="shared" si="117"/>
        <v/>
      </c>
      <c r="O409" s="59"/>
      <c r="P409" s="59"/>
      <c r="Q409" s="256" t="str">
        <f t="shared" si="118"/>
        <v/>
      </c>
      <c r="R409" s="346" t="str">
        <f t="shared" si="119"/>
        <v/>
      </c>
      <c r="S409" s="37"/>
      <c r="T409" s="60"/>
      <c r="U409" s="61">
        <f t="shared" si="114"/>
        <v>2</v>
      </c>
      <c r="V409" s="61">
        <f t="shared" si="120"/>
        <v>2</v>
      </c>
      <c r="W409" s="16"/>
      <c r="Y409" s="16"/>
      <c r="AC409" s="62"/>
    </row>
    <row r="410" spans="1:30" s="16" customFormat="1" ht="17.45" customHeight="1">
      <c r="A410" s="345">
        <v>9</v>
      </c>
      <c r="B410" s="58">
        <f t="shared" si="121"/>
        <v>45300</v>
      </c>
      <c r="C410" s="644" t="str">
        <f t="shared" si="122"/>
        <v/>
      </c>
      <c r="D410" s="75" t="str">
        <f t="shared" si="113"/>
        <v>Tuesday</v>
      </c>
      <c r="E410" s="637" t="str">
        <f t="shared" si="123"/>
        <v/>
      </c>
      <c r="F410" s="59"/>
      <c r="G410" s="59"/>
      <c r="H410" s="76" t="str">
        <f t="shared" si="115"/>
        <v/>
      </c>
      <c r="I410" s="59"/>
      <c r="J410" s="59"/>
      <c r="K410" s="76" t="str">
        <f t="shared" si="116"/>
        <v/>
      </c>
      <c r="L410" s="59"/>
      <c r="M410" s="59"/>
      <c r="N410" s="256" t="str">
        <f t="shared" si="117"/>
        <v/>
      </c>
      <c r="O410" s="59"/>
      <c r="P410" s="59"/>
      <c r="Q410" s="256" t="str">
        <f t="shared" si="118"/>
        <v/>
      </c>
      <c r="R410" s="346" t="str">
        <f t="shared" si="119"/>
        <v/>
      </c>
      <c r="S410" s="37"/>
      <c r="T410" s="60"/>
      <c r="U410" s="61">
        <f t="shared" si="114"/>
        <v>3</v>
      </c>
      <c r="V410" s="61">
        <f t="shared" si="120"/>
        <v>3</v>
      </c>
      <c r="AC410" s="62"/>
    </row>
    <row r="411" spans="1:30" s="16" customFormat="1" ht="17.45" customHeight="1">
      <c r="A411" s="345">
        <v>10</v>
      </c>
      <c r="B411" s="58">
        <f t="shared" si="121"/>
        <v>45301</v>
      </c>
      <c r="C411" s="644" t="str">
        <f t="shared" si="122"/>
        <v/>
      </c>
      <c r="D411" s="75" t="str">
        <f t="shared" si="113"/>
        <v>Wednesday</v>
      </c>
      <c r="E411" s="637" t="str">
        <f t="shared" si="123"/>
        <v/>
      </c>
      <c r="F411" s="59"/>
      <c r="G411" s="59"/>
      <c r="H411" s="76" t="str">
        <f t="shared" si="115"/>
        <v/>
      </c>
      <c r="I411" s="59"/>
      <c r="J411" s="59"/>
      <c r="K411" s="76" t="str">
        <f t="shared" si="116"/>
        <v/>
      </c>
      <c r="L411" s="59"/>
      <c r="M411" s="59"/>
      <c r="N411" s="256" t="str">
        <f t="shared" si="117"/>
        <v/>
      </c>
      <c r="O411" s="59"/>
      <c r="P411" s="59"/>
      <c r="Q411" s="256" t="str">
        <f t="shared" si="118"/>
        <v/>
      </c>
      <c r="R411" s="346" t="str">
        <f t="shared" si="119"/>
        <v/>
      </c>
      <c r="S411" s="37"/>
      <c r="T411" s="60"/>
      <c r="U411" s="61">
        <f t="shared" si="114"/>
        <v>4</v>
      </c>
      <c r="V411" s="61">
        <f t="shared" si="120"/>
        <v>4</v>
      </c>
      <c r="AC411" s="62"/>
    </row>
    <row r="412" spans="1:30" s="16" customFormat="1" ht="17.45" customHeight="1">
      <c r="A412" s="345">
        <v>11</v>
      </c>
      <c r="B412" s="58">
        <f t="shared" si="121"/>
        <v>45302</v>
      </c>
      <c r="C412" s="644" t="str">
        <f t="shared" si="122"/>
        <v/>
      </c>
      <c r="D412" s="75" t="str">
        <f t="shared" ref="D412:D429" si="124">IF(U412=1,"Sunday",IF(U412=2,"Monday",IF(U412=3,"Tuesday",IF(U412=4,"Wednesday",IF(U412=5,"Thursday",IF(U412=6,"Friday",IF(U412=7,"Saturday"," ")))))))</f>
        <v>Thursday</v>
      </c>
      <c r="E412" s="637" t="str">
        <f t="shared" si="123"/>
        <v/>
      </c>
      <c r="F412" s="59"/>
      <c r="G412" s="59"/>
      <c r="H412" s="76" t="str">
        <f t="shared" si="115"/>
        <v/>
      </c>
      <c r="I412" s="59"/>
      <c r="J412" s="59"/>
      <c r="K412" s="76" t="str">
        <f t="shared" si="116"/>
        <v/>
      </c>
      <c r="L412" s="59"/>
      <c r="M412" s="59"/>
      <c r="N412" s="256" t="str">
        <f t="shared" si="117"/>
        <v/>
      </c>
      <c r="O412" s="59"/>
      <c r="P412" s="59"/>
      <c r="Q412" s="256" t="str">
        <f t="shared" si="118"/>
        <v/>
      </c>
      <c r="R412" s="346" t="str">
        <f t="shared" si="119"/>
        <v/>
      </c>
      <c r="S412" s="37"/>
      <c r="T412" s="60"/>
      <c r="U412" s="61">
        <f t="shared" si="114"/>
        <v>5</v>
      </c>
      <c r="V412" s="61">
        <f t="shared" si="120"/>
        <v>5</v>
      </c>
      <c r="AC412" s="62"/>
    </row>
    <row r="413" spans="1:30" s="16" customFormat="1" ht="17.45" customHeight="1">
      <c r="A413" s="345">
        <v>12</v>
      </c>
      <c r="B413" s="58">
        <f t="shared" si="121"/>
        <v>45303</v>
      </c>
      <c r="C413" s="644" t="str">
        <f t="shared" si="122"/>
        <v/>
      </c>
      <c r="D413" s="75" t="str">
        <f t="shared" si="124"/>
        <v>Friday</v>
      </c>
      <c r="E413" s="637" t="str">
        <f t="shared" si="123"/>
        <v/>
      </c>
      <c r="F413" s="59"/>
      <c r="G413" s="59"/>
      <c r="H413" s="76" t="str">
        <f t="shared" si="115"/>
        <v/>
      </c>
      <c r="I413" s="59"/>
      <c r="J413" s="59"/>
      <c r="K413" s="76" t="str">
        <f t="shared" si="116"/>
        <v/>
      </c>
      <c r="L413" s="59"/>
      <c r="M413" s="59"/>
      <c r="N413" s="256" t="str">
        <f t="shared" si="117"/>
        <v/>
      </c>
      <c r="O413" s="59"/>
      <c r="P413" s="59"/>
      <c r="Q413" s="256" t="str">
        <f t="shared" si="118"/>
        <v/>
      </c>
      <c r="R413" s="346" t="str">
        <f t="shared" si="119"/>
        <v/>
      </c>
      <c r="S413" s="37"/>
      <c r="T413" s="60"/>
      <c r="U413" s="61">
        <f t="shared" si="114"/>
        <v>6</v>
      </c>
      <c r="V413" s="61">
        <f t="shared" si="120"/>
        <v>6</v>
      </c>
      <c r="AC413" s="62"/>
    </row>
    <row r="414" spans="1:30" s="16" customFormat="1" ht="17.45" customHeight="1">
      <c r="A414" s="345">
        <v>13</v>
      </c>
      <c r="B414" s="58">
        <f t="shared" si="121"/>
        <v>45304</v>
      </c>
      <c r="C414" s="644" t="str">
        <f t="shared" si="122"/>
        <v/>
      </c>
      <c r="D414" s="75" t="str">
        <f t="shared" si="124"/>
        <v>Saturday</v>
      </c>
      <c r="E414" s="637" t="str">
        <f t="shared" si="123"/>
        <v/>
      </c>
      <c r="F414" s="59"/>
      <c r="G414" s="59"/>
      <c r="H414" s="76" t="str">
        <f t="shared" si="115"/>
        <v/>
      </c>
      <c r="I414" s="59"/>
      <c r="J414" s="59"/>
      <c r="K414" s="76" t="str">
        <f t="shared" si="116"/>
        <v/>
      </c>
      <c r="L414" s="59"/>
      <c r="M414" s="59"/>
      <c r="N414" s="256" t="str">
        <f t="shared" si="117"/>
        <v/>
      </c>
      <c r="O414" s="59"/>
      <c r="P414" s="59"/>
      <c r="Q414" s="256" t="str">
        <f t="shared" si="118"/>
        <v/>
      </c>
      <c r="R414" s="346" t="str">
        <f t="shared" si="119"/>
        <v/>
      </c>
      <c r="S414" s="37"/>
      <c r="T414" s="60"/>
      <c r="U414" s="61">
        <f t="shared" si="114"/>
        <v>7</v>
      </c>
      <c r="V414" s="61">
        <f t="shared" si="120"/>
        <v>7</v>
      </c>
      <c r="AC414" s="62"/>
    </row>
    <row r="415" spans="1:30" s="16" customFormat="1" ht="17.45" customHeight="1">
      <c r="A415" s="345">
        <v>14</v>
      </c>
      <c r="B415" s="58">
        <f t="shared" si="121"/>
        <v>45305</v>
      </c>
      <c r="C415" s="644" t="str">
        <f t="shared" si="122"/>
        <v/>
      </c>
      <c r="D415" s="75" t="str">
        <f t="shared" si="124"/>
        <v>Sunday</v>
      </c>
      <c r="E415" s="637" t="str">
        <f t="shared" si="123"/>
        <v/>
      </c>
      <c r="F415" s="59"/>
      <c r="G415" s="59"/>
      <c r="H415" s="76" t="str">
        <f t="shared" si="115"/>
        <v/>
      </c>
      <c r="I415" s="59"/>
      <c r="J415" s="59"/>
      <c r="K415" s="76" t="str">
        <f t="shared" si="116"/>
        <v/>
      </c>
      <c r="L415" s="59"/>
      <c r="M415" s="59"/>
      <c r="N415" s="256" t="str">
        <f t="shared" si="117"/>
        <v/>
      </c>
      <c r="O415" s="59"/>
      <c r="P415" s="59"/>
      <c r="Q415" s="256" t="str">
        <f t="shared" si="118"/>
        <v/>
      </c>
      <c r="R415" s="346" t="str">
        <f t="shared" si="119"/>
        <v/>
      </c>
      <c r="S415" s="37"/>
      <c r="T415" s="60"/>
      <c r="U415" s="61">
        <f t="shared" si="114"/>
        <v>1</v>
      </c>
      <c r="V415" s="61">
        <f t="shared" si="120"/>
        <v>1</v>
      </c>
      <c r="AC415" s="62"/>
    </row>
    <row r="416" spans="1:30" s="16" customFormat="1" ht="17.45" customHeight="1">
      <c r="A416" s="345">
        <v>15</v>
      </c>
      <c r="B416" s="58">
        <f t="shared" si="121"/>
        <v>45306</v>
      </c>
      <c r="C416" s="644" t="str">
        <f t="shared" si="122"/>
        <v/>
      </c>
      <c r="D416" s="75" t="str">
        <f t="shared" si="124"/>
        <v>Monday</v>
      </c>
      <c r="E416" s="637" t="str">
        <f t="shared" si="123"/>
        <v/>
      </c>
      <c r="F416" s="59"/>
      <c r="G416" s="59"/>
      <c r="H416" s="76" t="str">
        <f t="shared" si="115"/>
        <v/>
      </c>
      <c r="I416" s="59"/>
      <c r="J416" s="59"/>
      <c r="K416" s="76" t="str">
        <f t="shared" si="116"/>
        <v/>
      </c>
      <c r="L416" s="59"/>
      <c r="M416" s="59"/>
      <c r="N416" s="256" t="str">
        <f t="shared" si="117"/>
        <v/>
      </c>
      <c r="O416" s="59"/>
      <c r="P416" s="59"/>
      <c r="Q416" s="256" t="str">
        <f t="shared" si="118"/>
        <v/>
      </c>
      <c r="R416" s="346" t="str">
        <f t="shared" si="119"/>
        <v/>
      </c>
      <c r="S416" s="37"/>
      <c r="T416" s="60"/>
      <c r="U416" s="61">
        <f t="shared" si="114"/>
        <v>2</v>
      </c>
      <c r="V416" s="61">
        <f t="shared" si="120"/>
        <v>2</v>
      </c>
      <c r="AC416" s="62"/>
    </row>
    <row r="417" spans="1:22" s="16" customFormat="1" ht="17.45" customHeight="1">
      <c r="A417" s="345">
        <v>16</v>
      </c>
      <c r="B417" s="58">
        <f t="shared" si="121"/>
        <v>45307</v>
      </c>
      <c r="C417" s="644" t="str">
        <f t="shared" si="122"/>
        <v/>
      </c>
      <c r="D417" s="75" t="str">
        <f t="shared" si="124"/>
        <v>Tuesday</v>
      </c>
      <c r="E417" s="637" t="str">
        <f t="shared" si="123"/>
        <v/>
      </c>
      <c r="F417" s="59"/>
      <c r="G417" s="59"/>
      <c r="H417" s="76" t="str">
        <f t="shared" si="115"/>
        <v/>
      </c>
      <c r="I417" s="59"/>
      <c r="J417" s="59"/>
      <c r="K417" s="76" t="str">
        <f t="shared" si="116"/>
        <v/>
      </c>
      <c r="L417" s="59"/>
      <c r="M417" s="59"/>
      <c r="N417" s="256" t="str">
        <f t="shared" si="117"/>
        <v/>
      </c>
      <c r="O417" s="59"/>
      <c r="P417" s="59"/>
      <c r="Q417" s="256" t="str">
        <f t="shared" si="118"/>
        <v/>
      </c>
      <c r="R417" s="346" t="str">
        <f t="shared" si="119"/>
        <v/>
      </c>
      <c r="S417" s="37"/>
      <c r="T417" s="60"/>
      <c r="U417" s="61">
        <f t="shared" si="114"/>
        <v>3</v>
      </c>
      <c r="V417" s="61">
        <f t="shared" si="120"/>
        <v>3</v>
      </c>
    </row>
    <row r="418" spans="1:22" s="16" customFormat="1" ht="17.45" customHeight="1">
      <c r="A418" s="345">
        <v>17</v>
      </c>
      <c r="B418" s="58">
        <f t="shared" si="121"/>
        <v>45308</v>
      </c>
      <c r="C418" s="644" t="str">
        <f t="shared" si="122"/>
        <v/>
      </c>
      <c r="D418" s="75" t="str">
        <f t="shared" si="124"/>
        <v>Wednesday</v>
      </c>
      <c r="E418" s="637" t="str">
        <f t="shared" si="123"/>
        <v/>
      </c>
      <c r="F418" s="59"/>
      <c r="G418" s="59"/>
      <c r="H418" s="76" t="str">
        <f t="shared" si="115"/>
        <v/>
      </c>
      <c r="I418" s="59"/>
      <c r="J418" s="59"/>
      <c r="K418" s="76" t="str">
        <f t="shared" si="116"/>
        <v/>
      </c>
      <c r="L418" s="59"/>
      <c r="M418" s="59"/>
      <c r="N418" s="256" t="str">
        <f t="shared" si="117"/>
        <v/>
      </c>
      <c r="O418" s="59"/>
      <c r="P418" s="59"/>
      <c r="Q418" s="256" t="str">
        <f t="shared" si="118"/>
        <v/>
      </c>
      <c r="R418" s="346" t="str">
        <f t="shared" si="119"/>
        <v/>
      </c>
      <c r="S418" s="37"/>
      <c r="T418" s="60"/>
      <c r="U418" s="61">
        <f t="shared" si="114"/>
        <v>4</v>
      </c>
      <c r="V418" s="61">
        <f t="shared" si="120"/>
        <v>4</v>
      </c>
    </row>
    <row r="419" spans="1:22" s="16" customFormat="1" ht="17.45" customHeight="1">
      <c r="A419" s="345">
        <v>18</v>
      </c>
      <c r="B419" s="58">
        <f t="shared" si="121"/>
        <v>45309</v>
      </c>
      <c r="C419" s="644" t="str">
        <f t="shared" si="122"/>
        <v/>
      </c>
      <c r="D419" s="75" t="str">
        <f t="shared" si="124"/>
        <v>Thursday</v>
      </c>
      <c r="E419" s="637" t="str">
        <f t="shared" si="123"/>
        <v/>
      </c>
      <c r="F419" s="59"/>
      <c r="G419" s="59"/>
      <c r="H419" s="76" t="str">
        <f t="shared" si="115"/>
        <v/>
      </c>
      <c r="I419" s="59"/>
      <c r="J419" s="59"/>
      <c r="K419" s="76" t="str">
        <f t="shared" si="116"/>
        <v/>
      </c>
      <c r="L419" s="59"/>
      <c r="M419" s="59"/>
      <c r="N419" s="256" t="str">
        <f t="shared" si="117"/>
        <v/>
      </c>
      <c r="O419" s="59"/>
      <c r="P419" s="59"/>
      <c r="Q419" s="256" t="str">
        <f t="shared" si="118"/>
        <v/>
      </c>
      <c r="R419" s="346" t="str">
        <f t="shared" si="119"/>
        <v/>
      </c>
      <c r="S419" s="37"/>
      <c r="T419" s="60"/>
      <c r="U419" s="61">
        <f t="shared" si="114"/>
        <v>5</v>
      </c>
      <c r="V419" s="61">
        <f t="shared" si="120"/>
        <v>5</v>
      </c>
    </row>
    <row r="420" spans="1:22" s="16" customFormat="1" ht="17.45" customHeight="1">
      <c r="A420" s="345">
        <v>19</v>
      </c>
      <c r="B420" s="58">
        <f t="shared" si="121"/>
        <v>45310</v>
      </c>
      <c r="C420" s="644" t="str">
        <f t="shared" si="122"/>
        <v/>
      </c>
      <c r="D420" s="75" t="str">
        <f t="shared" si="124"/>
        <v>Friday</v>
      </c>
      <c r="E420" s="637" t="str">
        <f t="shared" si="123"/>
        <v/>
      </c>
      <c r="F420" s="59"/>
      <c r="G420" s="59"/>
      <c r="H420" s="76" t="str">
        <f t="shared" si="115"/>
        <v/>
      </c>
      <c r="I420" s="59"/>
      <c r="J420" s="59"/>
      <c r="K420" s="76" t="str">
        <f t="shared" si="116"/>
        <v/>
      </c>
      <c r="L420" s="59"/>
      <c r="M420" s="59"/>
      <c r="N420" s="256" t="str">
        <f t="shared" si="117"/>
        <v/>
      </c>
      <c r="O420" s="59"/>
      <c r="P420" s="59"/>
      <c r="Q420" s="256" t="str">
        <f t="shared" si="118"/>
        <v/>
      </c>
      <c r="R420" s="346" t="str">
        <f t="shared" si="119"/>
        <v/>
      </c>
      <c r="S420" s="37"/>
      <c r="T420" s="60"/>
      <c r="U420" s="61">
        <f t="shared" si="114"/>
        <v>6</v>
      </c>
      <c r="V420" s="61">
        <f t="shared" si="120"/>
        <v>6</v>
      </c>
    </row>
    <row r="421" spans="1:22" s="16" customFormat="1" ht="17.45" customHeight="1">
      <c r="A421" s="345">
        <v>20</v>
      </c>
      <c r="B421" s="58">
        <f t="shared" si="121"/>
        <v>45311</v>
      </c>
      <c r="C421" s="644" t="str">
        <f t="shared" si="122"/>
        <v/>
      </c>
      <c r="D421" s="75" t="str">
        <f t="shared" si="124"/>
        <v>Saturday</v>
      </c>
      <c r="E421" s="637" t="str">
        <f t="shared" si="123"/>
        <v/>
      </c>
      <c r="F421" s="59"/>
      <c r="G421" s="59"/>
      <c r="H421" s="76" t="str">
        <f t="shared" si="115"/>
        <v/>
      </c>
      <c r="I421" s="59"/>
      <c r="J421" s="59"/>
      <c r="K421" s="76" t="str">
        <f t="shared" si="116"/>
        <v/>
      </c>
      <c r="L421" s="59"/>
      <c r="M421" s="59"/>
      <c r="N421" s="256" t="str">
        <f t="shared" si="117"/>
        <v/>
      </c>
      <c r="O421" s="59"/>
      <c r="P421" s="59"/>
      <c r="Q421" s="256" t="str">
        <f t="shared" si="118"/>
        <v/>
      </c>
      <c r="R421" s="346" t="str">
        <f t="shared" si="119"/>
        <v/>
      </c>
      <c r="S421" s="37"/>
      <c r="T421" s="60"/>
      <c r="U421" s="61">
        <f t="shared" si="114"/>
        <v>7</v>
      </c>
      <c r="V421" s="61">
        <f t="shared" si="120"/>
        <v>7</v>
      </c>
    </row>
    <row r="422" spans="1:22" s="16" customFormat="1" ht="17.45" customHeight="1">
      <c r="A422" s="345">
        <v>21</v>
      </c>
      <c r="B422" s="58">
        <f t="shared" si="121"/>
        <v>45312</v>
      </c>
      <c r="C422" s="644" t="str">
        <f t="shared" si="122"/>
        <v/>
      </c>
      <c r="D422" s="75" t="str">
        <f t="shared" si="124"/>
        <v>Sunday</v>
      </c>
      <c r="E422" s="637" t="str">
        <f t="shared" si="123"/>
        <v/>
      </c>
      <c r="F422" s="59"/>
      <c r="G422" s="59"/>
      <c r="H422" s="76" t="str">
        <f t="shared" si="115"/>
        <v/>
      </c>
      <c r="I422" s="59"/>
      <c r="J422" s="59"/>
      <c r="K422" s="76" t="str">
        <f t="shared" si="116"/>
        <v/>
      </c>
      <c r="L422" s="59"/>
      <c r="M422" s="59"/>
      <c r="N422" s="256" t="str">
        <f t="shared" si="117"/>
        <v/>
      </c>
      <c r="O422" s="59"/>
      <c r="P422" s="59"/>
      <c r="Q422" s="256" t="str">
        <f t="shared" si="118"/>
        <v/>
      </c>
      <c r="R422" s="346" t="str">
        <f t="shared" si="119"/>
        <v/>
      </c>
      <c r="S422" s="37"/>
      <c r="T422" s="60"/>
      <c r="U422" s="61">
        <f t="shared" si="114"/>
        <v>1</v>
      </c>
      <c r="V422" s="61">
        <f t="shared" si="120"/>
        <v>1</v>
      </c>
    </row>
    <row r="423" spans="1:22" s="16" customFormat="1" ht="17.45" customHeight="1">
      <c r="A423" s="345">
        <v>22</v>
      </c>
      <c r="B423" s="58">
        <f t="shared" si="121"/>
        <v>45313</v>
      </c>
      <c r="C423" s="644" t="str">
        <f t="shared" si="122"/>
        <v/>
      </c>
      <c r="D423" s="75" t="str">
        <f t="shared" si="124"/>
        <v>Monday</v>
      </c>
      <c r="E423" s="637" t="str">
        <f t="shared" si="123"/>
        <v/>
      </c>
      <c r="F423" s="59"/>
      <c r="G423" s="59"/>
      <c r="H423" s="76" t="str">
        <f t="shared" si="115"/>
        <v/>
      </c>
      <c r="I423" s="59"/>
      <c r="J423" s="59"/>
      <c r="K423" s="76" t="str">
        <f t="shared" si="116"/>
        <v/>
      </c>
      <c r="L423" s="59"/>
      <c r="M423" s="59"/>
      <c r="N423" s="256" t="str">
        <f t="shared" si="117"/>
        <v/>
      </c>
      <c r="O423" s="59"/>
      <c r="P423" s="59"/>
      <c r="Q423" s="256" t="str">
        <f t="shared" si="118"/>
        <v/>
      </c>
      <c r="R423" s="346" t="str">
        <f t="shared" si="119"/>
        <v/>
      </c>
      <c r="S423" s="37"/>
      <c r="T423" s="60"/>
      <c r="U423" s="61">
        <f t="shared" si="114"/>
        <v>2</v>
      </c>
      <c r="V423" s="61">
        <f t="shared" si="120"/>
        <v>2</v>
      </c>
    </row>
    <row r="424" spans="1:22" s="16" customFormat="1" ht="17.45" customHeight="1">
      <c r="A424" s="345">
        <v>23</v>
      </c>
      <c r="B424" s="58">
        <f t="shared" si="121"/>
        <v>45314</v>
      </c>
      <c r="C424" s="644" t="str">
        <f t="shared" si="122"/>
        <v/>
      </c>
      <c r="D424" s="75" t="str">
        <f t="shared" si="124"/>
        <v>Tuesday</v>
      </c>
      <c r="E424" s="637" t="str">
        <f t="shared" si="123"/>
        <v/>
      </c>
      <c r="F424" s="59"/>
      <c r="G424" s="59"/>
      <c r="H424" s="76" t="str">
        <f t="shared" si="115"/>
        <v/>
      </c>
      <c r="I424" s="59"/>
      <c r="J424" s="59"/>
      <c r="K424" s="76" t="str">
        <f t="shared" si="116"/>
        <v/>
      </c>
      <c r="L424" s="59"/>
      <c r="M424" s="59"/>
      <c r="N424" s="256" t="str">
        <f t="shared" si="117"/>
        <v/>
      </c>
      <c r="O424" s="59"/>
      <c r="P424" s="59"/>
      <c r="Q424" s="256" t="str">
        <f t="shared" si="118"/>
        <v/>
      </c>
      <c r="R424" s="346" t="str">
        <f t="shared" si="119"/>
        <v/>
      </c>
      <c r="S424" s="37"/>
      <c r="T424" s="60"/>
      <c r="U424" s="61">
        <f t="shared" si="114"/>
        <v>3</v>
      </c>
      <c r="V424" s="61">
        <f t="shared" si="120"/>
        <v>3</v>
      </c>
    </row>
    <row r="425" spans="1:22" s="16" customFormat="1" ht="17.45" customHeight="1">
      <c r="A425" s="345">
        <v>24</v>
      </c>
      <c r="B425" s="58">
        <f t="shared" si="121"/>
        <v>45315</v>
      </c>
      <c r="C425" s="644" t="str">
        <f t="shared" si="122"/>
        <v/>
      </c>
      <c r="D425" s="75" t="str">
        <f t="shared" si="124"/>
        <v>Wednesday</v>
      </c>
      <c r="E425" s="637" t="str">
        <f t="shared" si="123"/>
        <v/>
      </c>
      <c r="F425" s="59"/>
      <c r="G425" s="59"/>
      <c r="H425" s="76" t="str">
        <f t="shared" si="115"/>
        <v/>
      </c>
      <c r="I425" s="59"/>
      <c r="J425" s="59"/>
      <c r="K425" s="76" t="str">
        <f t="shared" si="116"/>
        <v/>
      </c>
      <c r="L425" s="59"/>
      <c r="M425" s="59"/>
      <c r="N425" s="256" t="str">
        <f t="shared" si="117"/>
        <v/>
      </c>
      <c r="O425" s="59"/>
      <c r="P425" s="59"/>
      <c r="Q425" s="256" t="str">
        <f t="shared" si="118"/>
        <v/>
      </c>
      <c r="R425" s="346" t="str">
        <f t="shared" si="119"/>
        <v/>
      </c>
      <c r="S425" s="37"/>
      <c r="T425" s="60"/>
      <c r="U425" s="61">
        <f t="shared" si="114"/>
        <v>4</v>
      </c>
      <c r="V425" s="61">
        <f t="shared" si="120"/>
        <v>4</v>
      </c>
    </row>
    <row r="426" spans="1:22" s="16" customFormat="1" ht="17.45" customHeight="1">
      <c r="A426" s="345">
        <v>25</v>
      </c>
      <c r="B426" s="58">
        <f t="shared" si="121"/>
        <v>45316</v>
      </c>
      <c r="C426" s="644" t="str">
        <f t="shared" si="122"/>
        <v/>
      </c>
      <c r="D426" s="75" t="str">
        <f t="shared" si="124"/>
        <v>Thursday</v>
      </c>
      <c r="E426" s="637" t="str">
        <f t="shared" si="123"/>
        <v/>
      </c>
      <c r="F426" s="59"/>
      <c r="G426" s="59"/>
      <c r="H426" s="76" t="str">
        <f t="shared" si="115"/>
        <v/>
      </c>
      <c r="I426" s="59"/>
      <c r="J426" s="59"/>
      <c r="K426" s="76" t="str">
        <f t="shared" si="116"/>
        <v/>
      </c>
      <c r="L426" s="59"/>
      <c r="M426" s="59"/>
      <c r="N426" s="256" t="str">
        <f t="shared" si="117"/>
        <v/>
      </c>
      <c r="O426" s="59"/>
      <c r="P426" s="59"/>
      <c r="Q426" s="256" t="str">
        <f t="shared" si="118"/>
        <v/>
      </c>
      <c r="R426" s="346" t="str">
        <f t="shared" si="119"/>
        <v/>
      </c>
      <c r="S426" s="37"/>
      <c r="T426" s="60"/>
      <c r="U426" s="61">
        <f t="shared" si="114"/>
        <v>5</v>
      </c>
      <c r="V426" s="61">
        <f t="shared" si="120"/>
        <v>5</v>
      </c>
    </row>
    <row r="427" spans="1:22" s="16" customFormat="1" ht="17.45" customHeight="1">
      <c r="A427" s="345">
        <v>26</v>
      </c>
      <c r="B427" s="58">
        <f t="shared" si="121"/>
        <v>45317</v>
      </c>
      <c r="C427" s="644" t="str">
        <f t="shared" si="122"/>
        <v/>
      </c>
      <c r="D427" s="75" t="str">
        <f t="shared" si="124"/>
        <v>Friday</v>
      </c>
      <c r="E427" s="637" t="str">
        <f t="shared" si="123"/>
        <v/>
      </c>
      <c r="F427" s="59"/>
      <c r="G427" s="59"/>
      <c r="H427" s="76" t="str">
        <f t="shared" si="115"/>
        <v/>
      </c>
      <c r="I427" s="59"/>
      <c r="J427" s="59"/>
      <c r="K427" s="76" t="str">
        <f t="shared" si="116"/>
        <v/>
      </c>
      <c r="L427" s="59"/>
      <c r="M427" s="59"/>
      <c r="N427" s="256" t="str">
        <f t="shared" si="117"/>
        <v/>
      </c>
      <c r="O427" s="59"/>
      <c r="P427" s="59"/>
      <c r="Q427" s="256" t="str">
        <f t="shared" si="118"/>
        <v/>
      </c>
      <c r="R427" s="346" t="str">
        <f t="shared" si="119"/>
        <v/>
      </c>
      <c r="S427" s="37"/>
      <c r="T427" s="60"/>
      <c r="U427" s="61">
        <f t="shared" si="114"/>
        <v>6</v>
      </c>
      <c r="V427" s="61">
        <f t="shared" si="120"/>
        <v>6</v>
      </c>
    </row>
    <row r="428" spans="1:22" s="16" customFormat="1" ht="17.45" customHeight="1">
      <c r="A428" s="345">
        <v>27</v>
      </c>
      <c r="B428" s="58">
        <f t="shared" si="121"/>
        <v>45318</v>
      </c>
      <c r="C428" s="644" t="str">
        <f t="shared" si="122"/>
        <v/>
      </c>
      <c r="D428" s="75" t="str">
        <f t="shared" si="124"/>
        <v>Saturday</v>
      </c>
      <c r="E428" s="637" t="str">
        <f t="shared" si="123"/>
        <v/>
      </c>
      <c r="F428" s="59"/>
      <c r="G428" s="59"/>
      <c r="H428" s="76" t="str">
        <f t="shared" si="115"/>
        <v/>
      </c>
      <c r="I428" s="59"/>
      <c r="J428" s="59"/>
      <c r="K428" s="76" t="str">
        <f t="shared" si="116"/>
        <v/>
      </c>
      <c r="L428" s="59"/>
      <c r="M428" s="59"/>
      <c r="N428" s="256" t="str">
        <f t="shared" si="117"/>
        <v/>
      </c>
      <c r="O428" s="59"/>
      <c r="P428" s="59"/>
      <c r="Q428" s="256" t="str">
        <f t="shared" si="118"/>
        <v/>
      </c>
      <c r="R428" s="346" t="str">
        <f t="shared" si="119"/>
        <v/>
      </c>
      <c r="S428" s="37"/>
      <c r="T428" s="60"/>
      <c r="U428" s="61">
        <f t="shared" si="114"/>
        <v>7</v>
      </c>
      <c r="V428" s="61">
        <f t="shared" si="120"/>
        <v>7</v>
      </c>
    </row>
    <row r="429" spans="1:22" s="16" customFormat="1" ht="17.45" customHeight="1">
      <c r="A429" s="345">
        <v>28</v>
      </c>
      <c r="B429" s="58">
        <f t="shared" si="121"/>
        <v>45319</v>
      </c>
      <c r="C429" s="644" t="str">
        <f t="shared" si="122"/>
        <v/>
      </c>
      <c r="D429" s="75" t="str">
        <f t="shared" si="124"/>
        <v>Sunday</v>
      </c>
      <c r="E429" s="637" t="str">
        <f t="shared" si="123"/>
        <v/>
      </c>
      <c r="F429" s="59"/>
      <c r="G429" s="59"/>
      <c r="H429" s="76" t="str">
        <f t="shared" si="115"/>
        <v/>
      </c>
      <c r="I429" s="59"/>
      <c r="J429" s="59"/>
      <c r="K429" s="76" t="str">
        <f t="shared" si="116"/>
        <v/>
      </c>
      <c r="L429" s="59"/>
      <c r="M429" s="59"/>
      <c r="N429" s="256" t="str">
        <f t="shared" si="117"/>
        <v/>
      </c>
      <c r="O429" s="59"/>
      <c r="P429" s="59"/>
      <c r="Q429" s="256" t="str">
        <f t="shared" si="118"/>
        <v/>
      </c>
      <c r="R429" s="346" t="str">
        <f t="shared" si="119"/>
        <v/>
      </c>
      <c r="S429" s="37"/>
      <c r="T429" s="60"/>
      <c r="U429" s="61">
        <f t="shared" si="114"/>
        <v>1</v>
      </c>
      <c r="V429" s="61">
        <f t="shared" si="120"/>
        <v>1</v>
      </c>
    </row>
    <row r="430" spans="1:22" s="16" customFormat="1" ht="17.45" customHeight="1">
      <c r="A430" s="345">
        <v>29</v>
      </c>
      <c r="B430" s="58">
        <f t="shared" si="121"/>
        <v>45320</v>
      </c>
      <c r="C430" s="644" t="str">
        <f t="shared" si="122"/>
        <v/>
      </c>
      <c r="D430" s="75" t="str">
        <f>IF(U430=1,"Sunday",IF(U430=2,"Monday",IF(U430=3,"Tuesday",IF(U430=4,"Wednesday",IF(U430=5,"Thursday",IF(U430=6,"Friday",IF(U430=7,"Saturday"," ")))))))</f>
        <v>Monday</v>
      </c>
      <c r="E430" s="637" t="str">
        <f t="shared" si="123"/>
        <v/>
      </c>
      <c r="F430" s="59"/>
      <c r="G430" s="59"/>
      <c r="H430" s="76" t="str">
        <f t="shared" si="115"/>
        <v/>
      </c>
      <c r="I430" s="59"/>
      <c r="J430" s="59"/>
      <c r="K430" s="76" t="str">
        <f t="shared" si="116"/>
        <v/>
      </c>
      <c r="L430" s="59"/>
      <c r="M430" s="59"/>
      <c r="N430" s="256" t="str">
        <f t="shared" si="117"/>
        <v/>
      </c>
      <c r="O430" s="59"/>
      <c r="P430" s="59"/>
      <c r="Q430" s="256" t="str">
        <f t="shared" si="118"/>
        <v/>
      </c>
      <c r="R430" s="346" t="str">
        <f t="shared" si="119"/>
        <v/>
      </c>
      <c r="S430" s="37"/>
      <c r="T430" s="60"/>
      <c r="U430" s="61">
        <f t="shared" si="114"/>
        <v>2</v>
      </c>
      <c r="V430" s="61">
        <f t="shared" si="120"/>
        <v>2</v>
      </c>
    </row>
    <row r="431" spans="1:22" s="16" customFormat="1" ht="17.45" customHeight="1">
      <c r="A431" s="345">
        <v>30</v>
      </c>
      <c r="B431" s="58">
        <f t="shared" si="121"/>
        <v>45321</v>
      </c>
      <c r="C431" s="644" t="str">
        <f t="shared" si="122"/>
        <v/>
      </c>
      <c r="D431" s="75" t="str">
        <f>IF(U431=1,"Sunday",IF(U431=2,"Monday",IF(U431=3,"Tuesday",IF(U431=4,"Wednesday",IF(U431=5,"Thursday",IF(U431=6,"Friday",IF(U431=7,"Saturday"," ")))))))</f>
        <v>Tuesday</v>
      </c>
      <c r="E431" s="637" t="str">
        <f t="shared" si="123"/>
        <v/>
      </c>
      <c r="F431" s="59"/>
      <c r="G431" s="59"/>
      <c r="H431" s="76" t="str">
        <f t="shared" si="115"/>
        <v/>
      </c>
      <c r="I431" s="59"/>
      <c r="J431" s="59"/>
      <c r="K431" s="76" t="str">
        <f t="shared" si="116"/>
        <v/>
      </c>
      <c r="L431" s="59"/>
      <c r="M431" s="59"/>
      <c r="N431" s="256" t="str">
        <f t="shared" si="117"/>
        <v/>
      </c>
      <c r="O431" s="59"/>
      <c r="P431" s="59"/>
      <c r="Q431" s="256" t="str">
        <f t="shared" si="118"/>
        <v/>
      </c>
      <c r="R431" s="346" t="str">
        <f t="shared" si="119"/>
        <v/>
      </c>
      <c r="S431" s="37"/>
      <c r="T431" s="60"/>
      <c r="U431" s="61">
        <f t="shared" si="114"/>
        <v>3</v>
      </c>
      <c r="V431" s="61">
        <f t="shared" si="120"/>
        <v>3</v>
      </c>
    </row>
    <row r="432" spans="1:22" s="16" customFormat="1" ht="17.45" customHeight="1">
      <c r="A432" s="345">
        <v>31</v>
      </c>
      <c r="B432" s="58">
        <f t="shared" si="121"/>
        <v>45322</v>
      </c>
      <c r="C432" s="644" t="str">
        <f t="shared" si="122"/>
        <v/>
      </c>
      <c r="D432" s="75" t="str">
        <f>IF(U432=1,"Sunday",IF(U432=2,"Monday",IF(U432=3,"Tuesday",IF(U432=4,"Wednesday",IF(U432=5,"Thursday",IF(U432=6,"Friday",IF(U432=7,"Saturday"," ")))))))</f>
        <v>Wednesday</v>
      </c>
      <c r="E432" s="637" t="str">
        <f t="shared" si="123"/>
        <v/>
      </c>
      <c r="F432" s="59"/>
      <c r="G432" s="59"/>
      <c r="H432" s="76" t="str">
        <f t="shared" si="115"/>
        <v/>
      </c>
      <c r="I432" s="59"/>
      <c r="J432" s="59"/>
      <c r="K432" s="76" t="str">
        <f t="shared" si="116"/>
        <v/>
      </c>
      <c r="L432" s="59"/>
      <c r="M432" s="59"/>
      <c r="N432" s="256" t="str">
        <f t="shared" si="117"/>
        <v/>
      </c>
      <c r="O432" s="59"/>
      <c r="P432" s="59"/>
      <c r="Q432" s="256" t="str">
        <f t="shared" si="118"/>
        <v/>
      </c>
      <c r="R432" s="346" t="str">
        <f t="shared" si="119"/>
        <v/>
      </c>
      <c r="S432" s="37"/>
      <c r="T432" s="60"/>
      <c r="U432" s="61">
        <f t="shared" si="114"/>
        <v>4</v>
      </c>
      <c r="V432" s="61">
        <f t="shared" si="120"/>
        <v>4</v>
      </c>
    </row>
    <row r="433" spans="1:32" s="66" customFormat="1" ht="42.75" customHeight="1" thickBot="1">
      <c r="A433" s="347"/>
      <c r="B433" s="348"/>
      <c r="C433" s="349" t="s">
        <v>97</v>
      </c>
      <c r="D433" s="349"/>
      <c r="E433" s="349"/>
      <c r="F433" s="350">
        <f>SUM(F402:F432)</f>
        <v>492</v>
      </c>
      <c r="G433" s="350">
        <f t="shared" ref="G433:R433" si="125">SUM(G402:G432)</f>
        <v>483</v>
      </c>
      <c r="H433" s="350">
        <f t="shared" si="125"/>
        <v>975</v>
      </c>
      <c r="I433" s="350">
        <f t="shared" si="125"/>
        <v>360</v>
      </c>
      <c r="J433" s="350">
        <f t="shared" si="125"/>
        <v>400</v>
      </c>
      <c r="K433" s="350">
        <f t="shared" si="125"/>
        <v>760</v>
      </c>
      <c r="L433" s="350">
        <f t="shared" si="125"/>
        <v>472</v>
      </c>
      <c r="M433" s="350">
        <f t="shared" si="125"/>
        <v>460</v>
      </c>
      <c r="N433" s="350">
        <f t="shared" si="125"/>
        <v>932</v>
      </c>
      <c r="O433" s="350">
        <f t="shared" si="125"/>
        <v>337</v>
      </c>
      <c r="P433" s="350">
        <f t="shared" si="125"/>
        <v>373</v>
      </c>
      <c r="Q433" s="350">
        <f t="shared" si="125"/>
        <v>710</v>
      </c>
      <c r="R433" s="351">
        <f t="shared" si="125"/>
        <v>1642</v>
      </c>
      <c r="S433" s="89"/>
      <c r="T433" s="64"/>
      <c r="U433" s="65"/>
      <c r="V433" s="65"/>
    </row>
    <row r="434" spans="1:32" s="16" customFormat="1" ht="21" customHeight="1">
      <c r="A434" s="81"/>
      <c r="B434" s="82"/>
      <c r="C434" s="82"/>
      <c r="D434" s="82"/>
      <c r="E434" s="82"/>
      <c r="F434" s="83"/>
      <c r="G434" s="83"/>
      <c r="H434" s="83"/>
      <c r="I434" s="83"/>
      <c r="J434" s="83"/>
      <c r="K434" s="83"/>
      <c r="L434" s="84" t="s">
        <v>98</v>
      </c>
      <c r="M434" s="83"/>
      <c r="N434" s="83"/>
      <c r="O434" s="85" t="s">
        <v>99</v>
      </c>
      <c r="P434" s="83"/>
      <c r="Q434" s="83"/>
      <c r="R434" s="83"/>
      <c r="S434" s="37"/>
      <c r="T434" s="68"/>
      <c r="U434" s="15"/>
      <c r="V434" s="15"/>
    </row>
    <row r="435" spans="1:32" s="16" customFormat="1" ht="6.75" customHeight="1">
      <c r="A435" s="67"/>
      <c r="B435" s="252"/>
      <c r="C435" s="252"/>
      <c r="D435" s="252"/>
      <c r="E435" s="252"/>
      <c r="F435" s="253"/>
      <c r="G435" s="253"/>
      <c r="H435" s="253"/>
      <c r="I435" s="253"/>
      <c r="J435" s="253"/>
      <c r="K435" s="253"/>
      <c r="L435" s="254"/>
      <c r="M435" s="253"/>
      <c r="N435" s="253"/>
      <c r="O435" s="255"/>
      <c r="P435" s="253"/>
      <c r="Q435" s="253"/>
      <c r="R435" s="253"/>
      <c r="S435" s="23"/>
      <c r="T435" s="68"/>
      <c r="U435" s="15"/>
      <c r="V435" s="15"/>
    </row>
    <row r="436" spans="1:32" s="16" customFormat="1" ht="21" customHeight="1">
      <c r="A436" s="67"/>
      <c r="B436" s="69"/>
      <c r="C436" s="69"/>
      <c r="D436" s="756" t="s">
        <v>107</v>
      </c>
      <c r="E436" s="756"/>
      <c r="F436" s="756"/>
      <c r="G436" s="756"/>
      <c r="H436" s="756"/>
      <c r="I436" s="756"/>
      <c r="J436" s="756"/>
      <c r="K436" s="70"/>
      <c r="L436" s="250">
        <f>COUNTA(N402:N432)-COUNTIF(N402:N432,"0")-COUNTIF(N402:N432,"blank")-COUNTIF(N402:N432,"")</f>
        <v>4</v>
      </c>
      <c r="M436" s="80"/>
      <c r="N436" s="80"/>
      <c r="O436" s="250">
        <f>COUNTA(Q402:Q432)-COUNTIF(Q402:Q432,"0")-COUNTIF(Q402:Q432,"blank")-COUNTIF(Q402:Q432,"")</f>
        <v>4</v>
      </c>
      <c r="P436" s="71"/>
      <c r="Q436" s="71"/>
      <c r="R436" s="71"/>
      <c r="S436" s="23"/>
      <c r="T436" s="72"/>
      <c r="U436" s="15"/>
      <c r="V436" s="15"/>
    </row>
    <row r="437" spans="1:32" s="16" customFormat="1" ht="7.5" customHeight="1">
      <c r="A437" s="67"/>
      <c r="B437" s="69"/>
      <c r="C437" s="69"/>
      <c r="D437" s="69"/>
      <c r="E437" s="69"/>
      <c r="F437" s="67"/>
      <c r="G437" s="67"/>
      <c r="H437" s="67"/>
      <c r="I437" s="67"/>
      <c r="J437" s="67"/>
      <c r="K437" s="67"/>
      <c r="L437" s="67"/>
      <c r="M437" s="67"/>
      <c r="N437" s="67"/>
      <c r="O437" s="67"/>
      <c r="P437" s="67"/>
      <c r="Q437" s="67"/>
      <c r="R437" s="67"/>
      <c r="S437" s="23"/>
      <c r="T437" s="23"/>
      <c r="U437" s="15"/>
      <c r="V437" s="15"/>
    </row>
    <row r="438" spans="1:32" s="16" customFormat="1" ht="21" customHeight="1">
      <c r="A438" s="67"/>
      <c r="B438" s="69"/>
      <c r="C438" s="69"/>
      <c r="D438" s="756" t="s">
        <v>362</v>
      </c>
      <c r="E438" s="756"/>
      <c r="F438" s="756"/>
      <c r="G438" s="756"/>
      <c r="H438" s="756"/>
      <c r="I438" s="756"/>
      <c r="J438" s="756"/>
      <c r="K438" s="67"/>
      <c r="L438" s="251">
        <f>COUNTA(H402:H432)-COUNTIF(H402:H432,"0")-COUNTIF(H402:H432,"blank")-COUNTIF(H402:H432,"")</f>
        <v>4</v>
      </c>
      <c r="M438" s="249"/>
      <c r="N438" s="249"/>
      <c r="O438" s="251">
        <f>COUNTA(K402:K432)-COUNTIF(K402:K432,"0")-COUNTIF(K402:K432,"blank")-COUNTIF(K402:K432,"")</f>
        <v>4</v>
      </c>
      <c r="P438" s="79"/>
      <c r="Q438" s="79"/>
      <c r="R438" s="67"/>
      <c r="S438" s="23"/>
      <c r="T438" s="23"/>
      <c r="U438" s="15"/>
      <c r="V438" s="15"/>
    </row>
    <row r="439" spans="1:32" s="16" customFormat="1" ht="10.5" customHeight="1">
      <c r="A439" s="67"/>
      <c r="B439" s="69"/>
      <c r="C439" s="69"/>
      <c r="D439" s="69"/>
      <c r="E439" s="69"/>
      <c r="F439" s="67"/>
      <c r="G439" s="67"/>
      <c r="H439" s="67"/>
      <c r="I439" s="67"/>
      <c r="J439" s="67"/>
      <c r="K439" s="67"/>
      <c r="L439" s="79"/>
      <c r="M439" s="79"/>
      <c r="N439" s="79"/>
      <c r="O439" s="79"/>
      <c r="P439" s="79"/>
      <c r="Q439" s="79"/>
      <c r="R439" s="67"/>
      <c r="S439" s="23"/>
      <c r="T439" s="23"/>
      <c r="U439" s="15"/>
      <c r="V439" s="15"/>
    </row>
    <row r="440" spans="1:32" s="16" customFormat="1" ht="15">
      <c r="A440" s="77"/>
      <c r="B440" s="78"/>
      <c r="C440" s="78"/>
      <c r="D440" s="78"/>
      <c r="E440" s="78"/>
      <c r="F440" s="77"/>
      <c r="G440" s="77"/>
      <c r="H440" s="77"/>
      <c r="I440" s="77"/>
      <c r="J440" s="77"/>
      <c r="K440" s="77"/>
      <c r="L440" s="77"/>
      <c r="M440" s="77"/>
      <c r="N440" s="77"/>
      <c r="O440" s="77"/>
      <c r="P440" s="77"/>
      <c r="Q440" s="77"/>
      <c r="R440" s="77"/>
      <c r="S440" s="15"/>
      <c r="T440" s="15"/>
      <c r="U440" s="15"/>
      <c r="V440" s="15"/>
    </row>
    <row r="441" spans="1:32" s="16" customFormat="1" ht="28.5" customHeight="1" thickBot="1">
      <c r="A441" s="757" t="s">
        <v>108</v>
      </c>
      <c r="B441" s="757"/>
      <c r="C441" s="757"/>
      <c r="D441" s="757"/>
      <c r="E441" s="757"/>
      <c r="F441" s="757"/>
      <c r="G441" s="757"/>
      <c r="H441" s="757"/>
      <c r="I441" s="757"/>
      <c r="J441" s="757"/>
      <c r="K441" s="757"/>
      <c r="L441" s="758" t="s">
        <v>19</v>
      </c>
      <c r="M441" s="758"/>
      <c r="N441" s="759" t="str">
        <f>IF('Master Data'!BH19="","",'Master Data'!BH19)</f>
        <v>February-2024</v>
      </c>
      <c r="O441" s="759"/>
      <c r="P441" s="759"/>
      <c r="Q441" s="86"/>
      <c r="R441" s="86"/>
      <c r="S441" s="86"/>
      <c r="T441" s="42"/>
      <c r="U441" s="43"/>
      <c r="V441" s="15"/>
    </row>
    <row r="442" spans="1:32" s="47" customFormat="1" ht="24" customHeight="1">
      <c r="A442" s="760" t="s">
        <v>101</v>
      </c>
      <c r="B442" s="763" t="s">
        <v>100</v>
      </c>
      <c r="C442" s="765" t="s">
        <v>640</v>
      </c>
      <c r="D442" s="768" t="s">
        <v>102</v>
      </c>
      <c r="E442" s="784" t="s">
        <v>397</v>
      </c>
      <c r="F442" s="770" t="s">
        <v>105</v>
      </c>
      <c r="G442" s="771"/>
      <c r="H442" s="771"/>
      <c r="I442" s="771"/>
      <c r="J442" s="771"/>
      <c r="K442" s="772"/>
      <c r="L442" s="773" t="s">
        <v>106</v>
      </c>
      <c r="M442" s="773"/>
      <c r="N442" s="773"/>
      <c r="O442" s="773"/>
      <c r="P442" s="773"/>
      <c r="Q442" s="773"/>
      <c r="R442" s="774"/>
      <c r="S442" s="87"/>
      <c r="T442" s="44"/>
      <c r="U442" s="45"/>
      <c r="V442" s="46"/>
      <c r="AB442" s="48"/>
      <c r="AC442" s="49"/>
      <c r="AD442" s="49">
        <f>IFERROR(DATE(YEAR(AD398),MONTH(AD398)+1,DAY(AD398)),"")</f>
        <v>45323</v>
      </c>
      <c r="AF442" s="49">
        <f>EOMONTH(AD442,0)</f>
        <v>45351</v>
      </c>
    </row>
    <row r="443" spans="1:32" s="47" customFormat="1" ht="33.75" customHeight="1">
      <c r="A443" s="761"/>
      <c r="B443" s="764"/>
      <c r="C443" s="766"/>
      <c r="D443" s="769"/>
      <c r="E443" s="785"/>
      <c r="F443" s="775" t="s">
        <v>71</v>
      </c>
      <c r="G443" s="776"/>
      <c r="H443" s="777"/>
      <c r="I443" s="778" t="s">
        <v>72</v>
      </c>
      <c r="J443" s="779"/>
      <c r="K443" s="780"/>
      <c r="L443" s="781" t="s">
        <v>73</v>
      </c>
      <c r="M443" s="782"/>
      <c r="N443" s="782"/>
      <c r="O443" s="782" t="s">
        <v>74</v>
      </c>
      <c r="P443" s="782"/>
      <c r="Q443" s="782"/>
      <c r="R443" s="783" t="s">
        <v>75</v>
      </c>
      <c r="S443" s="335"/>
      <c r="T443" s="50"/>
      <c r="U443" s="51"/>
      <c r="V443" s="46"/>
    </row>
    <row r="444" spans="1:32" s="47" customFormat="1" ht="21.75" customHeight="1" thickBot="1">
      <c r="A444" s="761"/>
      <c r="B444" s="764"/>
      <c r="C444" s="766"/>
      <c r="D444" s="74" t="s">
        <v>103</v>
      </c>
      <c r="E444" s="785"/>
      <c r="F444" s="248" t="s">
        <v>12</v>
      </c>
      <c r="G444" s="248" t="s">
        <v>13</v>
      </c>
      <c r="H444" s="248" t="s">
        <v>14</v>
      </c>
      <c r="I444" s="248" t="s">
        <v>12</v>
      </c>
      <c r="J444" s="248" t="s">
        <v>13</v>
      </c>
      <c r="K444" s="248" t="s">
        <v>14</v>
      </c>
      <c r="L444" s="328" t="s">
        <v>12</v>
      </c>
      <c r="M444" s="328" t="s">
        <v>13</v>
      </c>
      <c r="N444" s="328" t="s">
        <v>14</v>
      </c>
      <c r="O444" s="328" t="s">
        <v>12</v>
      </c>
      <c r="P444" s="328" t="s">
        <v>13</v>
      </c>
      <c r="Q444" s="328" t="s">
        <v>14</v>
      </c>
      <c r="R444" s="783"/>
      <c r="S444" s="88"/>
      <c r="T444" s="52"/>
      <c r="U444" s="53"/>
      <c r="V444" s="46"/>
    </row>
    <row r="445" spans="1:32" s="16" customFormat="1" ht="20.25" customHeight="1" thickTop="1" thickBot="1">
      <c r="A445" s="762"/>
      <c r="B445" s="336"/>
      <c r="C445" s="767"/>
      <c r="D445" s="337" t="s">
        <v>104</v>
      </c>
      <c r="E445" s="786"/>
      <c r="F445" s="364">
        <f>F401</f>
        <v>144</v>
      </c>
      <c r="G445" s="364">
        <f>G401</f>
        <v>145</v>
      </c>
      <c r="H445" s="365">
        <f>F445+G445</f>
        <v>289</v>
      </c>
      <c r="I445" s="364">
        <f>I401</f>
        <v>96</v>
      </c>
      <c r="J445" s="364">
        <f>J401</f>
        <v>110</v>
      </c>
      <c r="K445" s="366">
        <f>I445+J445</f>
        <v>206</v>
      </c>
      <c r="L445" s="787" t="s">
        <v>400</v>
      </c>
      <c r="M445" s="787"/>
      <c r="N445" s="787"/>
      <c r="O445" s="787"/>
      <c r="P445" s="787"/>
      <c r="Q445" s="787"/>
      <c r="R445" s="788"/>
      <c r="S445" s="36"/>
      <c r="T445" s="54"/>
      <c r="U445" s="55"/>
      <c r="V445" s="56"/>
      <c r="AB445" s="57"/>
    </row>
    <row r="446" spans="1:32" s="16" customFormat="1" ht="17.45" customHeight="1">
      <c r="A446" s="338">
        <v>1</v>
      </c>
      <c r="B446" s="339">
        <f>IFERROR(AD442,"")</f>
        <v>45323</v>
      </c>
      <c r="C446" s="643" t="str">
        <f>IF(OR(R446="",R446=0),"",IF(D446="Sunday","",IF(D446="Monday","Wheat",IF(D446="Tuesday","Rice",IF(D446="Wednesday","Wheat",IF(D446="Thursday","Rice",IF(D446="Friday","Wheat",IF(D446="Saturday","Wheat",""))))))))</f>
        <v>Rice</v>
      </c>
      <c r="D446" s="340" t="str">
        <f t="shared" ref="D446:D455" si="126">IF(U446=1,"Sunday",IF(U446=2,"Monday",IF(U446=3,"Tuesday",IF(U446=4,"Wednesday",IF(U446=5,"Thursday",IF(U446=6,"Friday",IF(U446=7,"Saturday"," ")))))))</f>
        <v>Thursday</v>
      </c>
      <c r="E446" s="638" t="str">
        <f>IF(OR(R446="",R446=0),"",IF(D446="Sunday","","दुग्ध"))</f>
        <v>दुग्ध</v>
      </c>
      <c r="F446" s="341">
        <v>123</v>
      </c>
      <c r="G446" s="341">
        <v>123</v>
      </c>
      <c r="H446" s="342">
        <f>IF(AND(F446="",G446=""),"",SUM(F446,G446))</f>
        <v>246</v>
      </c>
      <c r="I446" s="341">
        <v>90</v>
      </c>
      <c r="J446" s="341">
        <v>100</v>
      </c>
      <c r="K446" s="342">
        <f>IF(AND(I446="",J446=""),"",SUM(I446,J446))</f>
        <v>190</v>
      </c>
      <c r="L446" s="341">
        <v>123</v>
      </c>
      <c r="M446" s="341">
        <v>123</v>
      </c>
      <c r="N446" s="343">
        <f>IF(AND(L446="",M446=""),"",SUM(L446,M446))</f>
        <v>246</v>
      </c>
      <c r="O446" s="341">
        <v>90</v>
      </c>
      <c r="P446" s="341">
        <v>100</v>
      </c>
      <c r="Q446" s="343">
        <f>IF(AND(O446="",P446=""),"",SUM(O446,P446))</f>
        <v>190</v>
      </c>
      <c r="R446" s="344">
        <f>IF(AND(N446="",Q446=""),"",SUM(N446,Q446))</f>
        <v>436</v>
      </c>
      <c r="S446" s="37"/>
      <c r="T446" s="60"/>
      <c r="U446" s="61">
        <f t="shared" ref="U446:U476" si="127">IF(AND(B446=""),"",SUM(V446))</f>
        <v>5</v>
      </c>
      <c r="V446" s="61">
        <f>IFERROR(WEEKDAY(B446),"")</f>
        <v>5</v>
      </c>
    </row>
    <row r="447" spans="1:32" s="16" customFormat="1" ht="17.45" customHeight="1">
      <c r="A447" s="345">
        <v>2</v>
      </c>
      <c r="B447" s="58">
        <f>IF(B446="","",IF(B446&lt;$AF$442,B446+1,""))</f>
        <v>45324</v>
      </c>
      <c r="C447" s="644" t="str">
        <f>IF(OR(R447="",R447=0),"",IF(D447="Sunday","",IF(D447="Monday","Wheat",IF(D447="Tuesday","Rice",IF(D447="Wednesday","Wheat",IF(D447="Thursday","Rice",IF(D447="Friday","Wheat",IF(D447="Saturday","Wheat",""))))))))</f>
        <v>Wheat</v>
      </c>
      <c r="D447" s="75" t="str">
        <f t="shared" si="126"/>
        <v>Friday</v>
      </c>
      <c r="E447" s="637" t="str">
        <f>IF(OR(R447="",R447=0),"",IF(D447="Sunday","","दुग्ध"))</f>
        <v>दुग्ध</v>
      </c>
      <c r="F447" s="59">
        <v>123</v>
      </c>
      <c r="G447" s="59">
        <v>120</v>
      </c>
      <c r="H447" s="76">
        <f t="shared" ref="H447:H476" si="128">IF(AND(F447="",G447=""),"",SUM(F447,G447))</f>
        <v>243</v>
      </c>
      <c r="I447" s="59">
        <v>95</v>
      </c>
      <c r="J447" s="59">
        <v>100</v>
      </c>
      <c r="K447" s="76">
        <f t="shared" ref="K447:K476" si="129">IF(AND(I447="",J447=""),"",SUM(I447,J447))</f>
        <v>195</v>
      </c>
      <c r="L447" s="59">
        <v>120</v>
      </c>
      <c r="M447" s="59">
        <v>115</v>
      </c>
      <c r="N447" s="256">
        <f t="shared" ref="N447:N476" si="130">IF(AND(L447="",M447=""),"",SUM(L447,M447))</f>
        <v>235</v>
      </c>
      <c r="O447" s="59">
        <v>90</v>
      </c>
      <c r="P447" s="59">
        <v>95</v>
      </c>
      <c r="Q447" s="256">
        <f t="shared" ref="Q447:Q476" si="131">IF(AND(O447="",P447=""),"",SUM(O447,P447))</f>
        <v>185</v>
      </c>
      <c r="R447" s="346">
        <f t="shared" ref="R447:R476" si="132">IF(AND(N447="",Q447=""),"",SUM(N447,Q447))</f>
        <v>420</v>
      </c>
      <c r="S447" s="37"/>
      <c r="T447" s="60"/>
      <c r="U447" s="61">
        <f t="shared" si="127"/>
        <v>6</v>
      </c>
      <c r="V447" s="61">
        <f t="shared" ref="V447:V476" si="133">IFERROR(WEEKDAY(B447),"")</f>
        <v>6</v>
      </c>
      <c r="AC447" s="62"/>
      <c r="AD447" s="62"/>
    </row>
    <row r="448" spans="1:32" s="16" customFormat="1" ht="17.45" customHeight="1">
      <c r="A448" s="345">
        <v>3</v>
      </c>
      <c r="B448" s="58">
        <f t="shared" ref="B448:B476" si="134">IF(B447="","",IF(B447&lt;$AF$442,B447+1,""))</f>
        <v>45325</v>
      </c>
      <c r="C448" s="644" t="str">
        <f>IF(OR(R448="",R448=0),"",IF(D448="Sunday","",IF(D448="Monday","Wheat",IF(D448="Tuesday","Rice",IF(D448="Wednesday","Wheat",IF(D448="Thursday","Rice",IF(D448="Friday","Wheat",IF(D448="Saturday","Wheat",""))))))))</f>
        <v>Wheat</v>
      </c>
      <c r="D448" s="75" t="str">
        <f t="shared" si="126"/>
        <v>Saturday</v>
      </c>
      <c r="E448" s="637" t="str">
        <f>IF(OR(R448="",R448=0),"",IF(D448="Sunday","","दुग्ध"))</f>
        <v>दुग्ध</v>
      </c>
      <c r="F448" s="59">
        <v>123</v>
      </c>
      <c r="G448" s="59">
        <v>120</v>
      </c>
      <c r="H448" s="76">
        <f t="shared" si="128"/>
        <v>243</v>
      </c>
      <c r="I448" s="59">
        <v>95</v>
      </c>
      <c r="J448" s="59">
        <v>100</v>
      </c>
      <c r="K448" s="76">
        <f t="shared" si="129"/>
        <v>195</v>
      </c>
      <c r="L448" s="59">
        <v>121</v>
      </c>
      <c r="M448" s="59">
        <v>120</v>
      </c>
      <c r="N448" s="256">
        <f t="shared" si="130"/>
        <v>241</v>
      </c>
      <c r="O448" s="59">
        <v>91</v>
      </c>
      <c r="P448" s="59">
        <v>96</v>
      </c>
      <c r="Q448" s="256">
        <f t="shared" si="131"/>
        <v>187</v>
      </c>
      <c r="R448" s="346">
        <f t="shared" si="132"/>
        <v>428</v>
      </c>
      <c r="S448" s="37"/>
      <c r="T448" s="60"/>
      <c r="U448" s="61">
        <f t="shared" si="127"/>
        <v>7</v>
      </c>
      <c r="V448" s="61">
        <f t="shared" si="133"/>
        <v>7</v>
      </c>
      <c r="AC448" s="62"/>
    </row>
    <row r="449" spans="1:29" s="16" customFormat="1" ht="17.45" customHeight="1">
      <c r="A449" s="345">
        <v>4</v>
      </c>
      <c r="B449" s="58">
        <f t="shared" si="134"/>
        <v>45326</v>
      </c>
      <c r="C449" s="644" t="str">
        <f t="shared" ref="C449:C476" si="135">IF(OR(R449="",R449=0),"",IF(D449="Sunday","",IF(D449="Monday","Wheat",IF(D449="Tuesday","Rice",IF(D449="Wednesday","Wheat",IF(D449="Thursday","Rice",IF(D449="Friday","Wheat",IF(D449="Saturday","Wheat",""))))))))</f>
        <v/>
      </c>
      <c r="D449" s="75" t="str">
        <f t="shared" si="126"/>
        <v>Sunday</v>
      </c>
      <c r="E449" s="637" t="str">
        <f t="shared" ref="E449:E476" si="136">IF(OR(R449="",R449=0),"",IF(D449="Sunday","","दुग्ध"))</f>
        <v/>
      </c>
      <c r="F449" s="59"/>
      <c r="G449" s="59"/>
      <c r="H449" s="76" t="str">
        <f t="shared" si="128"/>
        <v/>
      </c>
      <c r="I449" s="59"/>
      <c r="J449" s="59"/>
      <c r="K449" s="76" t="str">
        <f t="shared" si="129"/>
        <v/>
      </c>
      <c r="L449" s="59"/>
      <c r="M449" s="59"/>
      <c r="N449" s="256" t="str">
        <f t="shared" si="130"/>
        <v/>
      </c>
      <c r="O449" s="59"/>
      <c r="P449" s="59"/>
      <c r="Q449" s="256" t="str">
        <f t="shared" si="131"/>
        <v/>
      </c>
      <c r="R449" s="346" t="str">
        <f t="shared" si="132"/>
        <v/>
      </c>
      <c r="S449" s="37"/>
      <c r="T449" s="60"/>
      <c r="U449" s="61">
        <f t="shared" si="127"/>
        <v>1</v>
      </c>
      <c r="V449" s="61">
        <f t="shared" si="133"/>
        <v>1</v>
      </c>
      <c r="AC449" s="62"/>
    </row>
    <row r="450" spans="1:29" s="47" customFormat="1" ht="17.45" customHeight="1">
      <c r="A450" s="345">
        <v>5</v>
      </c>
      <c r="B450" s="58">
        <f t="shared" si="134"/>
        <v>45327</v>
      </c>
      <c r="C450" s="644" t="str">
        <f t="shared" si="135"/>
        <v/>
      </c>
      <c r="D450" s="75" t="str">
        <f t="shared" si="126"/>
        <v>Monday</v>
      </c>
      <c r="E450" s="637" t="str">
        <f t="shared" si="136"/>
        <v/>
      </c>
      <c r="F450" s="59"/>
      <c r="G450" s="59"/>
      <c r="H450" s="76" t="str">
        <f t="shared" si="128"/>
        <v/>
      </c>
      <c r="I450" s="59"/>
      <c r="J450" s="59"/>
      <c r="K450" s="76" t="str">
        <f t="shared" si="129"/>
        <v/>
      </c>
      <c r="L450" s="59"/>
      <c r="M450" s="59"/>
      <c r="N450" s="256" t="str">
        <f t="shared" si="130"/>
        <v/>
      </c>
      <c r="O450" s="59"/>
      <c r="P450" s="59"/>
      <c r="Q450" s="256" t="str">
        <f t="shared" si="131"/>
        <v/>
      </c>
      <c r="R450" s="346" t="str">
        <f t="shared" si="132"/>
        <v/>
      </c>
      <c r="S450" s="37"/>
      <c r="T450" s="60"/>
      <c r="U450" s="61">
        <f t="shared" si="127"/>
        <v>2</v>
      </c>
      <c r="V450" s="61">
        <f t="shared" si="133"/>
        <v>2</v>
      </c>
      <c r="W450" s="16"/>
      <c r="Y450" s="16"/>
      <c r="AC450" s="62"/>
    </row>
    <row r="451" spans="1:29" s="47" customFormat="1" ht="17.45" customHeight="1">
      <c r="A451" s="345">
        <v>6</v>
      </c>
      <c r="B451" s="58">
        <f t="shared" si="134"/>
        <v>45328</v>
      </c>
      <c r="C451" s="644" t="str">
        <f t="shared" si="135"/>
        <v/>
      </c>
      <c r="D451" s="75" t="str">
        <f t="shared" si="126"/>
        <v>Tuesday</v>
      </c>
      <c r="E451" s="637" t="str">
        <f t="shared" si="136"/>
        <v/>
      </c>
      <c r="F451" s="59"/>
      <c r="G451" s="59"/>
      <c r="H451" s="76" t="str">
        <f t="shared" si="128"/>
        <v/>
      </c>
      <c r="I451" s="59"/>
      <c r="J451" s="59"/>
      <c r="K451" s="76" t="str">
        <f t="shared" si="129"/>
        <v/>
      </c>
      <c r="L451" s="59"/>
      <c r="M451" s="59"/>
      <c r="N451" s="256" t="str">
        <f t="shared" si="130"/>
        <v/>
      </c>
      <c r="O451" s="59"/>
      <c r="P451" s="59"/>
      <c r="Q451" s="256" t="str">
        <f t="shared" si="131"/>
        <v/>
      </c>
      <c r="R451" s="346" t="str">
        <f t="shared" si="132"/>
        <v/>
      </c>
      <c r="S451" s="37"/>
      <c r="T451" s="60"/>
      <c r="U451" s="61">
        <f t="shared" si="127"/>
        <v>3</v>
      </c>
      <c r="V451" s="61">
        <f t="shared" si="133"/>
        <v>3</v>
      </c>
      <c r="W451" s="16"/>
      <c r="Y451" s="16"/>
      <c r="AC451" s="62"/>
    </row>
    <row r="452" spans="1:29" s="47" customFormat="1" ht="17.45" customHeight="1">
      <c r="A452" s="345">
        <v>7</v>
      </c>
      <c r="B452" s="58">
        <f t="shared" si="134"/>
        <v>45329</v>
      </c>
      <c r="C452" s="644" t="str">
        <f t="shared" si="135"/>
        <v/>
      </c>
      <c r="D452" s="75" t="str">
        <f t="shared" si="126"/>
        <v>Wednesday</v>
      </c>
      <c r="E452" s="637" t="str">
        <f t="shared" si="136"/>
        <v/>
      </c>
      <c r="F452" s="59"/>
      <c r="G452" s="59"/>
      <c r="H452" s="76" t="str">
        <f t="shared" si="128"/>
        <v/>
      </c>
      <c r="I452" s="59"/>
      <c r="J452" s="59"/>
      <c r="K452" s="76" t="str">
        <f t="shared" si="129"/>
        <v/>
      </c>
      <c r="L452" s="59"/>
      <c r="M452" s="59"/>
      <c r="N452" s="256" t="str">
        <f t="shared" si="130"/>
        <v/>
      </c>
      <c r="O452" s="59"/>
      <c r="P452" s="59"/>
      <c r="Q452" s="256" t="str">
        <f t="shared" si="131"/>
        <v/>
      </c>
      <c r="R452" s="346" t="str">
        <f t="shared" si="132"/>
        <v/>
      </c>
      <c r="S452" s="37"/>
      <c r="T452" s="60"/>
      <c r="U452" s="61">
        <f t="shared" si="127"/>
        <v>4</v>
      </c>
      <c r="V452" s="61">
        <f t="shared" si="133"/>
        <v>4</v>
      </c>
      <c r="W452" s="16"/>
      <c r="Y452" s="16"/>
      <c r="AC452" s="62"/>
    </row>
    <row r="453" spans="1:29" s="47" customFormat="1" ht="17.45" customHeight="1">
      <c r="A453" s="345">
        <v>8</v>
      </c>
      <c r="B453" s="58">
        <f t="shared" si="134"/>
        <v>45330</v>
      </c>
      <c r="C453" s="644" t="str">
        <f t="shared" si="135"/>
        <v/>
      </c>
      <c r="D453" s="75" t="str">
        <f t="shared" si="126"/>
        <v>Thursday</v>
      </c>
      <c r="E453" s="637" t="str">
        <f t="shared" si="136"/>
        <v/>
      </c>
      <c r="F453" s="59"/>
      <c r="G453" s="59"/>
      <c r="H453" s="76" t="str">
        <f t="shared" si="128"/>
        <v/>
      </c>
      <c r="I453" s="59"/>
      <c r="J453" s="59"/>
      <c r="K453" s="76" t="str">
        <f t="shared" si="129"/>
        <v/>
      </c>
      <c r="L453" s="59"/>
      <c r="M453" s="59"/>
      <c r="N453" s="256" t="str">
        <f t="shared" si="130"/>
        <v/>
      </c>
      <c r="O453" s="59"/>
      <c r="P453" s="59"/>
      <c r="Q453" s="256" t="str">
        <f t="shared" si="131"/>
        <v/>
      </c>
      <c r="R453" s="346" t="str">
        <f t="shared" si="132"/>
        <v/>
      </c>
      <c r="S453" s="37"/>
      <c r="T453" s="60"/>
      <c r="U453" s="61">
        <f t="shared" si="127"/>
        <v>5</v>
      </c>
      <c r="V453" s="61">
        <f t="shared" si="133"/>
        <v>5</v>
      </c>
      <c r="W453" s="16"/>
      <c r="Y453" s="16"/>
      <c r="AC453" s="62"/>
    </row>
    <row r="454" spans="1:29" s="16" customFormat="1" ht="17.45" customHeight="1">
      <c r="A454" s="345">
        <v>9</v>
      </c>
      <c r="B454" s="58">
        <f t="shared" si="134"/>
        <v>45331</v>
      </c>
      <c r="C454" s="644" t="str">
        <f t="shared" si="135"/>
        <v/>
      </c>
      <c r="D454" s="75" t="str">
        <f t="shared" si="126"/>
        <v>Friday</v>
      </c>
      <c r="E454" s="637" t="str">
        <f t="shared" si="136"/>
        <v/>
      </c>
      <c r="F454" s="59"/>
      <c r="G454" s="59"/>
      <c r="H454" s="76" t="str">
        <f t="shared" si="128"/>
        <v/>
      </c>
      <c r="I454" s="59"/>
      <c r="J454" s="59"/>
      <c r="K454" s="76" t="str">
        <f t="shared" si="129"/>
        <v/>
      </c>
      <c r="L454" s="59"/>
      <c r="M454" s="59"/>
      <c r="N454" s="256" t="str">
        <f t="shared" si="130"/>
        <v/>
      </c>
      <c r="O454" s="59"/>
      <c r="P454" s="59"/>
      <c r="Q454" s="256" t="str">
        <f t="shared" si="131"/>
        <v/>
      </c>
      <c r="R454" s="346" t="str">
        <f t="shared" si="132"/>
        <v/>
      </c>
      <c r="S454" s="37"/>
      <c r="T454" s="60"/>
      <c r="U454" s="61">
        <f t="shared" si="127"/>
        <v>6</v>
      </c>
      <c r="V454" s="61">
        <f t="shared" si="133"/>
        <v>6</v>
      </c>
      <c r="AC454" s="62"/>
    </row>
    <row r="455" spans="1:29" s="16" customFormat="1" ht="17.45" customHeight="1">
      <c r="A455" s="345">
        <v>10</v>
      </c>
      <c r="B455" s="58">
        <f t="shared" si="134"/>
        <v>45332</v>
      </c>
      <c r="C455" s="644" t="str">
        <f t="shared" si="135"/>
        <v/>
      </c>
      <c r="D455" s="75" t="str">
        <f t="shared" si="126"/>
        <v>Saturday</v>
      </c>
      <c r="E455" s="637" t="str">
        <f t="shared" si="136"/>
        <v/>
      </c>
      <c r="F455" s="59"/>
      <c r="G455" s="59"/>
      <c r="H455" s="76" t="str">
        <f t="shared" si="128"/>
        <v/>
      </c>
      <c r="I455" s="59"/>
      <c r="J455" s="59"/>
      <c r="K455" s="76" t="str">
        <f t="shared" si="129"/>
        <v/>
      </c>
      <c r="L455" s="59"/>
      <c r="M455" s="59"/>
      <c r="N455" s="256" t="str">
        <f t="shared" si="130"/>
        <v/>
      </c>
      <c r="O455" s="59"/>
      <c r="P455" s="59"/>
      <c r="Q455" s="256" t="str">
        <f t="shared" si="131"/>
        <v/>
      </c>
      <c r="R455" s="346" t="str">
        <f t="shared" si="132"/>
        <v/>
      </c>
      <c r="S455" s="37"/>
      <c r="T455" s="60"/>
      <c r="U455" s="61">
        <f t="shared" si="127"/>
        <v>7</v>
      </c>
      <c r="V455" s="61">
        <f t="shared" si="133"/>
        <v>7</v>
      </c>
      <c r="AC455" s="62"/>
    </row>
    <row r="456" spans="1:29" s="16" customFormat="1" ht="17.45" customHeight="1">
      <c r="A456" s="345">
        <v>11</v>
      </c>
      <c r="B456" s="58">
        <f t="shared" si="134"/>
        <v>45333</v>
      </c>
      <c r="C456" s="644" t="str">
        <f t="shared" si="135"/>
        <v/>
      </c>
      <c r="D456" s="75" t="str">
        <f t="shared" ref="D456:D473" si="137">IF(U456=1,"Sunday",IF(U456=2,"Monday",IF(U456=3,"Tuesday",IF(U456=4,"Wednesday",IF(U456=5,"Thursday",IF(U456=6,"Friday",IF(U456=7,"Saturday"," ")))))))</f>
        <v>Sunday</v>
      </c>
      <c r="E456" s="637" t="str">
        <f t="shared" si="136"/>
        <v/>
      </c>
      <c r="F456" s="59"/>
      <c r="G456" s="59"/>
      <c r="H456" s="76" t="str">
        <f t="shared" si="128"/>
        <v/>
      </c>
      <c r="I456" s="59"/>
      <c r="J456" s="59"/>
      <c r="K456" s="76" t="str">
        <f t="shared" si="129"/>
        <v/>
      </c>
      <c r="L456" s="59"/>
      <c r="M456" s="59"/>
      <c r="N456" s="256" t="str">
        <f t="shared" si="130"/>
        <v/>
      </c>
      <c r="O456" s="59"/>
      <c r="P456" s="59"/>
      <c r="Q456" s="256" t="str">
        <f t="shared" si="131"/>
        <v/>
      </c>
      <c r="R456" s="346" t="str">
        <f t="shared" si="132"/>
        <v/>
      </c>
      <c r="S456" s="37"/>
      <c r="T456" s="60"/>
      <c r="U456" s="61">
        <f t="shared" si="127"/>
        <v>1</v>
      </c>
      <c r="V456" s="61">
        <f t="shared" si="133"/>
        <v>1</v>
      </c>
      <c r="AC456" s="62"/>
    </row>
    <row r="457" spans="1:29" s="16" customFormat="1" ht="17.45" customHeight="1">
      <c r="A457" s="345">
        <v>12</v>
      </c>
      <c r="B457" s="58">
        <f t="shared" si="134"/>
        <v>45334</v>
      </c>
      <c r="C457" s="644" t="str">
        <f t="shared" si="135"/>
        <v/>
      </c>
      <c r="D457" s="75" t="str">
        <f t="shared" si="137"/>
        <v>Monday</v>
      </c>
      <c r="E457" s="637" t="str">
        <f t="shared" si="136"/>
        <v/>
      </c>
      <c r="F457" s="59"/>
      <c r="G457" s="59"/>
      <c r="H457" s="76" t="str">
        <f t="shared" si="128"/>
        <v/>
      </c>
      <c r="I457" s="59"/>
      <c r="J457" s="59"/>
      <c r="K457" s="76" t="str">
        <f t="shared" si="129"/>
        <v/>
      </c>
      <c r="L457" s="59"/>
      <c r="M457" s="59"/>
      <c r="N457" s="256" t="str">
        <f t="shared" si="130"/>
        <v/>
      </c>
      <c r="O457" s="59"/>
      <c r="P457" s="59"/>
      <c r="Q457" s="256" t="str">
        <f t="shared" si="131"/>
        <v/>
      </c>
      <c r="R457" s="346" t="str">
        <f t="shared" si="132"/>
        <v/>
      </c>
      <c r="S457" s="37"/>
      <c r="T457" s="60"/>
      <c r="U457" s="61">
        <f t="shared" si="127"/>
        <v>2</v>
      </c>
      <c r="V457" s="61">
        <f t="shared" si="133"/>
        <v>2</v>
      </c>
      <c r="AC457" s="62"/>
    </row>
    <row r="458" spans="1:29" s="16" customFormat="1" ht="17.45" customHeight="1">
      <c r="A458" s="345">
        <v>13</v>
      </c>
      <c r="B458" s="58">
        <f t="shared" si="134"/>
        <v>45335</v>
      </c>
      <c r="C458" s="644" t="str">
        <f t="shared" si="135"/>
        <v/>
      </c>
      <c r="D458" s="75" t="str">
        <f t="shared" si="137"/>
        <v>Tuesday</v>
      </c>
      <c r="E458" s="637" t="str">
        <f t="shared" si="136"/>
        <v/>
      </c>
      <c r="F458" s="59"/>
      <c r="G458" s="59"/>
      <c r="H458" s="76" t="str">
        <f t="shared" si="128"/>
        <v/>
      </c>
      <c r="I458" s="59"/>
      <c r="J458" s="59"/>
      <c r="K458" s="76" t="str">
        <f t="shared" si="129"/>
        <v/>
      </c>
      <c r="L458" s="59"/>
      <c r="M458" s="59"/>
      <c r="N458" s="256" t="str">
        <f t="shared" si="130"/>
        <v/>
      </c>
      <c r="O458" s="59"/>
      <c r="P458" s="59"/>
      <c r="Q458" s="256" t="str">
        <f t="shared" si="131"/>
        <v/>
      </c>
      <c r="R458" s="346" t="str">
        <f t="shared" si="132"/>
        <v/>
      </c>
      <c r="S458" s="37"/>
      <c r="T458" s="60"/>
      <c r="U458" s="61">
        <f t="shared" si="127"/>
        <v>3</v>
      </c>
      <c r="V458" s="61">
        <f t="shared" si="133"/>
        <v>3</v>
      </c>
      <c r="AC458" s="62"/>
    </row>
    <row r="459" spans="1:29" s="16" customFormat="1" ht="17.45" customHeight="1">
      <c r="A459" s="345">
        <v>14</v>
      </c>
      <c r="B459" s="58">
        <f t="shared" si="134"/>
        <v>45336</v>
      </c>
      <c r="C459" s="644" t="str">
        <f t="shared" si="135"/>
        <v/>
      </c>
      <c r="D459" s="75" t="str">
        <f t="shared" si="137"/>
        <v>Wednesday</v>
      </c>
      <c r="E459" s="637" t="str">
        <f t="shared" si="136"/>
        <v/>
      </c>
      <c r="F459" s="59"/>
      <c r="G459" s="59"/>
      <c r="H459" s="76" t="str">
        <f t="shared" si="128"/>
        <v/>
      </c>
      <c r="I459" s="59"/>
      <c r="J459" s="59"/>
      <c r="K459" s="76" t="str">
        <f t="shared" si="129"/>
        <v/>
      </c>
      <c r="L459" s="59"/>
      <c r="M459" s="59"/>
      <c r="N459" s="256" t="str">
        <f t="shared" si="130"/>
        <v/>
      </c>
      <c r="O459" s="59"/>
      <c r="P459" s="59"/>
      <c r="Q459" s="256" t="str">
        <f t="shared" si="131"/>
        <v/>
      </c>
      <c r="R459" s="346" t="str">
        <f t="shared" si="132"/>
        <v/>
      </c>
      <c r="S459" s="37"/>
      <c r="T459" s="60"/>
      <c r="U459" s="61">
        <f t="shared" si="127"/>
        <v>4</v>
      </c>
      <c r="V459" s="61">
        <f t="shared" si="133"/>
        <v>4</v>
      </c>
      <c r="AC459" s="62"/>
    </row>
    <row r="460" spans="1:29" s="16" customFormat="1" ht="17.45" customHeight="1">
      <c r="A460" s="345">
        <v>15</v>
      </c>
      <c r="B460" s="58">
        <f t="shared" si="134"/>
        <v>45337</v>
      </c>
      <c r="C460" s="644" t="str">
        <f t="shared" si="135"/>
        <v/>
      </c>
      <c r="D460" s="75" t="str">
        <f t="shared" si="137"/>
        <v>Thursday</v>
      </c>
      <c r="E460" s="637" t="str">
        <f t="shared" si="136"/>
        <v/>
      </c>
      <c r="F460" s="59"/>
      <c r="G460" s="59"/>
      <c r="H460" s="76" t="str">
        <f t="shared" si="128"/>
        <v/>
      </c>
      <c r="I460" s="59"/>
      <c r="J460" s="59"/>
      <c r="K460" s="76" t="str">
        <f t="shared" si="129"/>
        <v/>
      </c>
      <c r="L460" s="59"/>
      <c r="M460" s="59"/>
      <c r="N460" s="256" t="str">
        <f t="shared" si="130"/>
        <v/>
      </c>
      <c r="O460" s="59"/>
      <c r="P460" s="59"/>
      <c r="Q460" s="256" t="str">
        <f t="shared" si="131"/>
        <v/>
      </c>
      <c r="R460" s="346" t="str">
        <f t="shared" si="132"/>
        <v/>
      </c>
      <c r="S460" s="37"/>
      <c r="T460" s="60"/>
      <c r="U460" s="61">
        <f t="shared" si="127"/>
        <v>5</v>
      </c>
      <c r="V460" s="61">
        <f t="shared" si="133"/>
        <v>5</v>
      </c>
      <c r="AC460" s="62"/>
    </row>
    <row r="461" spans="1:29" s="16" customFormat="1" ht="17.45" customHeight="1">
      <c r="A461" s="345">
        <v>16</v>
      </c>
      <c r="B461" s="58">
        <f t="shared" si="134"/>
        <v>45338</v>
      </c>
      <c r="C461" s="644" t="str">
        <f t="shared" si="135"/>
        <v/>
      </c>
      <c r="D461" s="75" t="str">
        <f t="shared" si="137"/>
        <v>Friday</v>
      </c>
      <c r="E461" s="637" t="str">
        <f t="shared" si="136"/>
        <v/>
      </c>
      <c r="F461" s="59"/>
      <c r="G461" s="59"/>
      <c r="H461" s="76" t="str">
        <f t="shared" si="128"/>
        <v/>
      </c>
      <c r="I461" s="59"/>
      <c r="J461" s="59"/>
      <c r="K461" s="76" t="str">
        <f t="shared" si="129"/>
        <v/>
      </c>
      <c r="L461" s="59"/>
      <c r="M461" s="59"/>
      <c r="N461" s="256" t="str">
        <f t="shared" si="130"/>
        <v/>
      </c>
      <c r="O461" s="59"/>
      <c r="P461" s="59"/>
      <c r="Q461" s="256" t="str">
        <f t="shared" si="131"/>
        <v/>
      </c>
      <c r="R461" s="346" t="str">
        <f t="shared" si="132"/>
        <v/>
      </c>
      <c r="S461" s="37"/>
      <c r="T461" s="60"/>
      <c r="U461" s="61">
        <f t="shared" si="127"/>
        <v>6</v>
      </c>
      <c r="V461" s="61">
        <f t="shared" si="133"/>
        <v>6</v>
      </c>
    </row>
    <row r="462" spans="1:29" s="16" customFormat="1" ht="17.45" customHeight="1">
      <c r="A462" s="345">
        <v>17</v>
      </c>
      <c r="B462" s="58">
        <f t="shared" si="134"/>
        <v>45339</v>
      </c>
      <c r="C462" s="644" t="str">
        <f t="shared" si="135"/>
        <v/>
      </c>
      <c r="D462" s="75" t="str">
        <f t="shared" si="137"/>
        <v>Saturday</v>
      </c>
      <c r="E462" s="637" t="str">
        <f t="shared" si="136"/>
        <v/>
      </c>
      <c r="F462" s="59"/>
      <c r="G462" s="59"/>
      <c r="H462" s="76" t="str">
        <f t="shared" si="128"/>
        <v/>
      </c>
      <c r="I462" s="59"/>
      <c r="J462" s="59"/>
      <c r="K462" s="76" t="str">
        <f t="shared" si="129"/>
        <v/>
      </c>
      <c r="L462" s="59"/>
      <c r="M462" s="59"/>
      <c r="N462" s="256" t="str">
        <f t="shared" si="130"/>
        <v/>
      </c>
      <c r="O462" s="59"/>
      <c r="P462" s="59"/>
      <c r="Q462" s="256" t="str">
        <f t="shared" si="131"/>
        <v/>
      </c>
      <c r="R462" s="346" t="str">
        <f t="shared" si="132"/>
        <v/>
      </c>
      <c r="S462" s="37"/>
      <c r="T462" s="60"/>
      <c r="U462" s="61">
        <f t="shared" si="127"/>
        <v>7</v>
      </c>
      <c r="V462" s="61">
        <f t="shared" si="133"/>
        <v>7</v>
      </c>
    </row>
    <row r="463" spans="1:29" s="16" customFormat="1" ht="17.45" customHeight="1">
      <c r="A463" s="345">
        <v>18</v>
      </c>
      <c r="B463" s="58">
        <f t="shared" si="134"/>
        <v>45340</v>
      </c>
      <c r="C463" s="644" t="str">
        <f t="shared" si="135"/>
        <v/>
      </c>
      <c r="D463" s="75" t="str">
        <f t="shared" si="137"/>
        <v>Sunday</v>
      </c>
      <c r="E463" s="637" t="str">
        <f t="shared" si="136"/>
        <v/>
      </c>
      <c r="F463" s="59"/>
      <c r="G463" s="59"/>
      <c r="H463" s="76" t="str">
        <f t="shared" si="128"/>
        <v/>
      </c>
      <c r="I463" s="59"/>
      <c r="J463" s="59"/>
      <c r="K463" s="76" t="str">
        <f t="shared" si="129"/>
        <v/>
      </c>
      <c r="L463" s="59"/>
      <c r="M463" s="59"/>
      <c r="N463" s="256" t="str">
        <f t="shared" si="130"/>
        <v/>
      </c>
      <c r="O463" s="59"/>
      <c r="P463" s="59"/>
      <c r="Q463" s="256" t="str">
        <f t="shared" si="131"/>
        <v/>
      </c>
      <c r="R463" s="346" t="str">
        <f t="shared" si="132"/>
        <v/>
      </c>
      <c r="S463" s="37"/>
      <c r="T463" s="60"/>
      <c r="U463" s="61">
        <f t="shared" si="127"/>
        <v>1</v>
      </c>
      <c r="V463" s="61">
        <f t="shared" si="133"/>
        <v>1</v>
      </c>
    </row>
    <row r="464" spans="1:29" s="16" customFormat="1" ht="17.45" customHeight="1">
      <c r="A464" s="345">
        <v>19</v>
      </c>
      <c r="B464" s="58">
        <f t="shared" si="134"/>
        <v>45341</v>
      </c>
      <c r="C464" s="644" t="str">
        <f t="shared" si="135"/>
        <v/>
      </c>
      <c r="D464" s="75" t="str">
        <f t="shared" si="137"/>
        <v>Monday</v>
      </c>
      <c r="E464" s="637" t="str">
        <f t="shared" si="136"/>
        <v/>
      </c>
      <c r="F464" s="59"/>
      <c r="G464" s="59"/>
      <c r="H464" s="76" t="str">
        <f t="shared" si="128"/>
        <v/>
      </c>
      <c r="I464" s="59"/>
      <c r="J464" s="59"/>
      <c r="K464" s="76" t="str">
        <f t="shared" si="129"/>
        <v/>
      </c>
      <c r="L464" s="59"/>
      <c r="M464" s="59"/>
      <c r="N464" s="256" t="str">
        <f t="shared" si="130"/>
        <v/>
      </c>
      <c r="O464" s="59"/>
      <c r="P464" s="59"/>
      <c r="Q464" s="256" t="str">
        <f t="shared" si="131"/>
        <v/>
      </c>
      <c r="R464" s="346" t="str">
        <f t="shared" si="132"/>
        <v/>
      </c>
      <c r="S464" s="37"/>
      <c r="T464" s="60"/>
      <c r="U464" s="61">
        <f t="shared" si="127"/>
        <v>2</v>
      </c>
      <c r="V464" s="61">
        <f t="shared" si="133"/>
        <v>2</v>
      </c>
    </row>
    <row r="465" spans="1:22" s="16" customFormat="1" ht="17.45" customHeight="1">
      <c r="A465" s="345">
        <v>20</v>
      </c>
      <c r="B465" s="58">
        <f t="shared" si="134"/>
        <v>45342</v>
      </c>
      <c r="C465" s="644" t="str">
        <f t="shared" si="135"/>
        <v/>
      </c>
      <c r="D465" s="75" t="str">
        <f t="shared" si="137"/>
        <v>Tuesday</v>
      </c>
      <c r="E465" s="637" t="str">
        <f t="shared" si="136"/>
        <v/>
      </c>
      <c r="F465" s="59"/>
      <c r="G465" s="59"/>
      <c r="H465" s="76" t="str">
        <f t="shared" si="128"/>
        <v/>
      </c>
      <c r="I465" s="59"/>
      <c r="J465" s="59"/>
      <c r="K465" s="76" t="str">
        <f t="shared" si="129"/>
        <v/>
      </c>
      <c r="L465" s="59"/>
      <c r="M465" s="59"/>
      <c r="N465" s="256" t="str">
        <f t="shared" si="130"/>
        <v/>
      </c>
      <c r="O465" s="59"/>
      <c r="P465" s="59"/>
      <c r="Q465" s="256" t="str">
        <f t="shared" si="131"/>
        <v/>
      </c>
      <c r="R465" s="346" t="str">
        <f t="shared" si="132"/>
        <v/>
      </c>
      <c r="S465" s="37"/>
      <c r="T465" s="60"/>
      <c r="U465" s="61">
        <f t="shared" si="127"/>
        <v>3</v>
      </c>
      <c r="V465" s="61">
        <f t="shared" si="133"/>
        <v>3</v>
      </c>
    </row>
    <row r="466" spans="1:22" s="16" customFormat="1" ht="17.45" customHeight="1">
      <c r="A466" s="345">
        <v>21</v>
      </c>
      <c r="B466" s="58">
        <f t="shared" si="134"/>
        <v>45343</v>
      </c>
      <c r="C466" s="644" t="str">
        <f t="shared" si="135"/>
        <v/>
      </c>
      <c r="D466" s="75" t="str">
        <f t="shared" si="137"/>
        <v>Wednesday</v>
      </c>
      <c r="E466" s="637" t="str">
        <f t="shared" si="136"/>
        <v/>
      </c>
      <c r="F466" s="59"/>
      <c r="G466" s="59"/>
      <c r="H466" s="76" t="str">
        <f t="shared" si="128"/>
        <v/>
      </c>
      <c r="I466" s="59"/>
      <c r="J466" s="59"/>
      <c r="K466" s="76" t="str">
        <f t="shared" si="129"/>
        <v/>
      </c>
      <c r="L466" s="59"/>
      <c r="M466" s="59"/>
      <c r="N466" s="256" t="str">
        <f t="shared" si="130"/>
        <v/>
      </c>
      <c r="O466" s="59"/>
      <c r="P466" s="59"/>
      <c r="Q466" s="256" t="str">
        <f t="shared" si="131"/>
        <v/>
      </c>
      <c r="R466" s="346" t="str">
        <f t="shared" si="132"/>
        <v/>
      </c>
      <c r="S466" s="37"/>
      <c r="T466" s="60"/>
      <c r="U466" s="61">
        <f t="shared" si="127"/>
        <v>4</v>
      </c>
      <c r="V466" s="61">
        <f t="shared" si="133"/>
        <v>4</v>
      </c>
    </row>
    <row r="467" spans="1:22" s="16" customFormat="1" ht="17.45" customHeight="1">
      <c r="A467" s="345">
        <v>22</v>
      </c>
      <c r="B467" s="58">
        <f t="shared" si="134"/>
        <v>45344</v>
      </c>
      <c r="C467" s="644" t="str">
        <f t="shared" si="135"/>
        <v/>
      </c>
      <c r="D467" s="75" t="str">
        <f t="shared" si="137"/>
        <v>Thursday</v>
      </c>
      <c r="E467" s="637" t="str">
        <f t="shared" si="136"/>
        <v/>
      </c>
      <c r="F467" s="59"/>
      <c r="G467" s="59"/>
      <c r="H467" s="76" t="str">
        <f t="shared" si="128"/>
        <v/>
      </c>
      <c r="I467" s="59"/>
      <c r="J467" s="59"/>
      <c r="K467" s="76" t="str">
        <f t="shared" si="129"/>
        <v/>
      </c>
      <c r="L467" s="59"/>
      <c r="M467" s="59"/>
      <c r="N467" s="256" t="str">
        <f t="shared" si="130"/>
        <v/>
      </c>
      <c r="O467" s="59"/>
      <c r="P467" s="59"/>
      <c r="Q467" s="256" t="str">
        <f t="shared" si="131"/>
        <v/>
      </c>
      <c r="R467" s="346" t="str">
        <f t="shared" si="132"/>
        <v/>
      </c>
      <c r="S467" s="37"/>
      <c r="T467" s="60"/>
      <c r="U467" s="61">
        <f t="shared" si="127"/>
        <v>5</v>
      </c>
      <c r="V467" s="61">
        <f t="shared" si="133"/>
        <v>5</v>
      </c>
    </row>
    <row r="468" spans="1:22" s="16" customFormat="1" ht="17.45" customHeight="1">
      <c r="A468" s="345">
        <v>23</v>
      </c>
      <c r="B468" s="58">
        <f t="shared" si="134"/>
        <v>45345</v>
      </c>
      <c r="C468" s="644" t="str">
        <f t="shared" si="135"/>
        <v/>
      </c>
      <c r="D468" s="75" t="str">
        <f t="shared" si="137"/>
        <v>Friday</v>
      </c>
      <c r="E468" s="637" t="str">
        <f t="shared" si="136"/>
        <v/>
      </c>
      <c r="F468" s="59"/>
      <c r="G468" s="59"/>
      <c r="H468" s="76" t="str">
        <f t="shared" si="128"/>
        <v/>
      </c>
      <c r="I468" s="59"/>
      <c r="J468" s="59"/>
      <c r="K468" s="76" t="str">
        <f t="shared" si="129"/>
        <v/>
      </c>
      <c r="L468" s="59"/>
      <c r="M468" s="59"/>
      <c r="N468" s="256" t="str">
        <f t="shared" si="130"/>
        <v/>
      </c>
      <c r="O468" s="59"/>
      <c r="P468" s="59"/>
      <c r="Q468" s="256" t="str">
        <f t="shared" si="131"/>
        <v/>
      </c>
      <c r="R468" s="346" t="str">
        <f t="shared" si="132"/>
        <v/>
      </c>
      <c r="S468" s="37"/>
      <c r="T468" s="60"/>
      <c r="U468" s="61">
        <f t="shared" si="127"/>
        <v>6</v>
      </c>
      <c r="V468" s="61">
        <f t="shared" si="133"/>
        <v>6</v>
      </c>
    </row>
    <row r="469" spans="1:22" s="16" customFormat="1" ht="17.45" customHeight="1">
      <c r="A469" s="345">
        <v>24</v>
      </c>
      <c r="B469" s="58">
        <f t="shared" si="134"/>
        <v>45346</v>
      </c>
      <c r="C469" s="644" t="str">
        <f t="shared" si="135"/>
        <v/>
      </c>
      <c r="D469" s="75" t="str">
        <f t="shared" si="137"/>
        <v>Saturday</v>
      </c>
      <c r="E469" s="637" t="str">
        <f t="shared" si="136"/>
        <v/>
      </c>
      <c r="F469" s="59"/>
      <c r="G469" s="59"/>
      <c r="H469" s="76" t="str">
        <f t="shared" si="128"/>
        <v/>
      </c>
      <c r="I469" s="59"/>
      <c r="J469" s="59"/>
      <c r="K469" s="76" t="str">
        <f t="shared" si="129"/>
        <v/>
      </c>
      <c r="L469" s="59"/>
      <c r="M469" s="59"/>
      <c r="N469" s="256" t="str">
        <f t="shared" si="130"/>
        <v/>
      </c>
      <c r="O469" s="59"/>
      <c r="P469" s="59"/>
      <c r="Q469" s="256" t="str">
        <f t="shared" si="131"/>
        <v/>
      </c>
      <c r="R469" s="346" t="str">
        <f t="shared" si="132"/>
        <v/>
      </c>
      <c r="S469" s="37"/>
      <c r="T469" s="60"/>
      <c r="U469" s="61">
        <f t="shared" si="127"/>
        <v>7</v>
      </c>
      <c r="V469" s="61">
        <f t="shared" si="133"/>
        <v>7</v>
      </c>
    </row>
    <row r="470" spans="1:22" s="16" customFormat="1" ht="17.45" customHeight="1">
      <c r="A470" s="345">
        <v>25</v>
      </c>
      <c r="B470" s="58">
        <f t="shared" si="134"/>
        <v>45347</v>
      </c>
      <c r="C470" s="644" t="str">
        <f t="shared" si="135"/>
        <v/>
      </c>
      <c r="D470" s="75" t="str">
        <f t="shared" si="137"/>
        <v>Sunday</v>
      </c>
      <c r="E470" s="637" t="str">
        <f t="shared" si="136"/>
        <v/>
      </c>
      <c r="F470" s="59"/>
      <c r="G470" s="59"/>
      <c r="H470" s="76" t="str">
        <f t="shared" si="128"/>
        <v/>
      </c>
      <c r="I470" s="59"/>
      <c r="J470" s="59"/>
      <c r="K470" s="76" t="str">
        <f t="shared" si="129"/>
        <v/>
      </c>
      <c r="L470" s="59"/>
      <c r="M470" s="59"/>
      <c r="N470" s="256" t="str">
        <f t="shared" si="130"/>
        <v/>
      </c>
      <c r="O470" s="59"/>
      <c r="P470" s="59"/>
      <c r="Q470" s="256" t="str">
        <f t="shared" si="131"/>
        <v/>
      </c>
      <c r="R470" s="346" t="str">
        <f t="shared" si="132"/>
        <v/>
      </c>
      <c r="S470" s="37"/>
      <c r="T470" s="60"/>
      <c r="U470" s="61">
        <f t="shared" si="127"/>
        <v>1</v>
      </c>
      <c r="V470" s="61">
        <f t="shared" si="133"/>
        <v>1</v>
      </c>
    </row>
    <row r="471" spans="1:22" s="16" customFormat="1" ht="17.45" customHeight="1">
      <c r="A471" s="345">
        <v>26</v>
      </c>
      <c r="B471" s="58">
        <f t="shared" si="134"/>
        <v>45348</v>
      </c>
      <c r="C471" s="644" t="str">
        <f t="shared" si="135"/>
        <v/>
      </c>
      <c r="D471" s="75" t="str">
        <f t="shared" si="137"/>
        <v>Monday</v>
      </c>
      <c r="E471" s="637" t="str">
        <f t="shared" si="136"/>
        <v/>
      </c>
      <c r="F471" s="59"/>
      <c r="G471" s="59"/>
      <c r="H471" s="76" t="str">
        <f t="shared" si="128"/>
        <v/>
      </c>
      <c r="I471" s="59"/>
      <c r="J471" s="59"/>
      <c r="K471" s="76" t="str">
        <f t="shared" si="129"/>
        <v/>
      </c>
      <c r="L471" s="59"/>
      <c r="M471" s="59"/>
      <c r="N471" s="256" t="str">
        <f t="shared" si="130"/>
        <v/>
      </c>
      <c r="O471" s="59"/>
      <c r="P471" s="59"/>
      <c r="Q471" s="256" t="str">
        <f t="shared" si="131"/>
        <v/>
      </c>
      <c r="R471" s="346" t="str">
        <f t="shared" si="132"/>
        <v/>
      </c>
      <c r="S471" s="37"/>
      <c r="T471" s="60"/>
      <c r="U471" s="61">
        <f t="shared" si="127"/>
        <v>2</v>
      </c>
      <c r="V471" s="61">
        <f t="shared" si="133"/>
        <v>2</v>
      </c>
    </row>
    <row r="472" spans="1:22" s="16" customFormat="1" ht="17.45" customHeight="1">
      <c r="A472" s="345">
        <v>27</v>
      </c>
      <c r="B472" s="58">
        <f t="shared" si="134"/>
        <v>45349</v>
      </c>
      <c r="C472" s="644" t="str">
        <f t="shared" si="135"/>
        <v/>
      </c>
      <c r="D472" s="75" t="str">
        <f t="shared" si="137"/>
        <v>Tuesday</v>
      </c>
      <c r="E472" s="637" t="str">
        <f t="shared" si="136"/>
        <v/>
      </c>
      <c r="F472" s="59"/>
      <c r="G472" s="59"/>
      <c r="H472" s="76" t="str">
        <f t="shared" si="128"/>
        <v/>
      </c>
      <c r="I472" s="59"/>
      <c r="J472" s="59"/>
      <c r="K472" s="76" t="str">
        <f t="shared" si="129"/>
        <v/>
      </c>
      <c r="L472" s="59"/>
      <c r="M472" s="59"/>
      <c r="N472" s="256" t="str">
        <f t="shared" si="130"/>
        <v/>
      </c>
      <c r="O472" s="59"/>
      <c r="P472" s="59"/>
      <c r="Q472" s="256" t="str">
        <f t="shared" si="131"/>
        <v/>
      </c>
      <c r="R472" s="346" t="str">
        <f t="shared" si="132"/>
        <v/>
      </c>
      <c r="S472" s="37"/>
      <c r="T472" s="60"/>
      <c r="U472" s="61">
        <f t="shared" si="127"/>
        <v>3</v>
      </c>
      <c r="V472" s="61">
        <f t="shared" si="133"/>
        <v>3</v>
      </c>
    </row>
    <row r="473" spans="1:22" s="16" customFormat="1" ht="17.45" customHeight="1">
      <c r="A473" s="345">
        <v>28</v>
      </c>
      <c r="B473" s="58">
        <f t="shared" si="134"/>
        <v>45350</v>
      </c>
      <c r="C473" s="644" t="str">
        <f t="shared" si="135"/>
        <v/>
      </c>
      <c r="D473" s="75" t="str">
        <f t="shared" si="137"/>
        <v>Wednesday</v>
      </c>
      <c r="E473" s="637" t="str">
        <f t="shared" si="136"/>
        <v/>
      </c>
      <c r="F473" s="59"/>
      <c r="G473" s="59"/>
      <c r="H473" s="76" t="str">
        <f t="shared" si="128"/>
        <v/>
      </c>
      <c r="I473" s="59"/>
      <c r="J473" s="59"/>
      <c r="K473" s="76" t="str">
        <f t="shared" si="129"/>
        <v/>
      </c>
      <c r="L473" s="59"/>
      <c r="M473" s="59"/>
      <c r="N473" s="256" t="str">
        <f t="shared" si="130"/>
        <v/>
      </c>
      <c r="O473" s="59"/>
      <c r="P473" s="59"/>
      <c r="Q473" s="256" t="str">
        <f t="shared" si="131"/>
        <v/>
      </c>
      <c r="R473" s="346" t="str">
        <f t="shared" si="132"/>
        <v/>
      </c>
      <c r="S473" s="37"/>
      <c r="T473" s="60"/>
      <c r="U473" s="61">
        <f t="shared" si="127"/>
        <v>4</v>
      </c>
      <c r="V473" s="61">
        <f t="shared" si="133"/>
        <v>4</v>
      </c>
    </row>
    <row r="474" spans="1:22" s="16" customFormat="1" ht="17.45" customHeight="1">
      <c r="A474" s="345">
        <v>29</v>
      </c>
      <c r="B474" s="58">
        <f t="shared" si="134"/>
        <v>45351</v>
      </c>
      <c r="C474" s="644" t="str">
        <f t="shared" si="135"/>
        <v/>
      </c>
      <c r="D474" s="75" t="str">
        <f>IF(U474=1,"Sunday",IF(U474=2,"Monday",IF(U474=3,"Tuesday",IF(U474=4,"Wednesday",IF(U474=5,"Thursday",IF(U474=6,"Friday",IF(U474=7,"Saturday"," ")))))))</f>
        <v>Thursday</v>
      </c>
      <c r="E474" s="637" t="str">
        <f t="shared" si="136"/>
        <v/>
      </c>
      <c r="F474" s="59"/>
      <c r="G474" s="59"/>
      <c r="H474" s="76" t="str">
        <f t="shared" si="128"/>
        <v/>
      </c>
      <c r="I474" s="59"/>
      <c r="J474" s="59"/>
      <c r="K474" s="76" t="str">
        <f t="shared" si="129"/>
        <v/>
      </c>
      <c r="L474" s="59"/>
      <c r="M474" s="59"/>
      <c r="N474" s="256" t="str">
        <f t="shared" si="130"/>
        <v/>
      </c>
      <c r="O474" s="59"/>
      <c r="P474" s="59"/>
      <c r="Q474" s="256" t="str">
        <f t="shared" si="131"/>
        <v/>
      </c>
      <c r="R474" s="346" t="str">
        <f t="shared" si="132"/>
        <v/>
      </c>
      <c r="S474" s="37"/>
      <c r="T474" s="60"/>
      <c r="U474" s="61">
        <f t="shared" si="127"/>
        <v>5</v>
      </c>
      <c r="V474" s="61">
        <f t="shared" si="133"/>
        <v>5</v>
      </c>
    </row>
    <row r="475" spans="1:22" s="16" customFormat="1" ht="17.45" customHeight="1">
      <c r="A475" s="345">
        <v>30</v>
      </c>
      <c r="B475" s="58" t="str">
        <f t="shared" si="134"/>
        <v/>
      </c>
      <c r="C475" s="644" t="str">
        <f t="shared" si="135"/>
        <v/>
      </c>
      <c r="D475" s="75" t="str">
        <f>IF(U475=1,"Sunday",IF(U475=2,"Monday",IF(U475=3,"Tuesday",IF(U475=4,"Wednesday",IF(U475=5,"Thursday",IF(U475=6,"Friday",IF(U475=7,"Saturday"," ")))))))</f>
        <v xml:space="preserve"> </v>
      </c>
      <c r="E475" s="637" t="str">
        <f t="shared" si="136"/>
        <v/>
      </c>
      <c r="F475" s="59"/>
      <c r="G475" s="59"/>
      <c r="H475" s="76" t="str">
        <f t="shared" si="128"/>
        <v/>
      </c>
      <c r="I475" s="59"/>
      <c r="J475" s="59"/>
      <c r="K475" s="76" t="str">
        <f t="shared" si="129"/>
        <v/>
      </c>
      <c r="L475" s="59"/>
      <c r="M475" s="59"/>
      <c r="N475" s="256" t="str">
        <f t="shared" si="130"/>
        <v/>
      </c>
      <c r="O475" s="59"/>
      <c r="P475" s="59"/>
      <c r="Q475" s="256" t="str">
        <f t="shared" si="131"/>
        <v/>
      </c>
      <c r="R475" s="346" t="str">
        <f t="shared" si="132"/>
        <v/>
      </c>
      <c r="S475" s="37"/>
      <c r="T475" s="60"/>
      <c r="U475" s="61" t="str">
        <f t="shared" si="127"/>
        <v/>
      </c>
      <c r="V475" s="61" t="str">
        <f t="shared" si="133"/>
        <v/>
      </c>
    </row>
    <row r="476" spans="1:22" s="16" customFormat="1" ht="17.45" customHeight="1">
      <c r="A476" s="345">
        <v>31</v>
      </c>
      <c r="B476" s="58" t="str">
        <f t="shared" si="134"/>
        <v/>
      </c>
      <c r="C476" s="644" t="str">
        <f t="shared" si="135"/>
        <v/>
      </c>
      <c r="D476" s="75" t="str">
        <f>IF(U476=1,"Sunday",IF(U476=2,"Monday",IF(U476=3,"Tuesday",IF(U476=4,"Wednesday",IF(U476=5,"Thursday",IF(U476=6,"Friday",IF(U476=7,"Saturday"," ")))))))</f>
        <v xml:space="preserve"> </v>
      </c>
      <c r="E476" s="637" t="str">
        <f t="shared" si="136"/>
        <v/>
      </c>
      <c r="F476" s="59"/>
      <c r="G476" s="59"/>
      <c r="H476" s="76" t="str">
        <f t="shared" si="128"/>
        <v/>
      </c>
      <c r="I476" s="59"/>
      <c r="J476" s="59"/>
      <c r="K476" s="76" t="str">
        <f t="shared" si="129"/>
        <v/>
      </c>
      <c r="L476" s="59"/>
      <c r="M476" s="59"/>
      <c r="N476" s="256" t="str">
        <f t="shared" si="130"/>
        <v/>
      </c>
      <c r="O476" s="59"/>
      <c r="P476" s="59"/>
      <c r="Q476" s="256" t="str">
        <f t="shared" si="131"/>
        <v/>
      </c>
      <c r="R476" s="346" t="str">
        <f t="shared" si="132"/>
        <v/>
      </c>
      <c r="S476" s="37"/>
      <c r="T476" s="60"/>
      <c r="U476" s="61" t="str">
        <f t="shared" si="127"/>
        <v/>
      </c>
      <c r="V476" s="61" t="str">
        <f t="shared" si="133"/>
        <v/>
      </c>
    </row>
    <row r="477" spans="1:22" s="66" customFormat="1" ht="42.75" customHeight="1" thickBot="1">
      <c r="A477" s="347"/>
      <c r="B477" s="348"/>
      <c r="C477" s="349" t="s">
        <v>97</v>
      </c>
      <c r="D477" s="349"/>
      <c r="E477" s="349"/>
      <c r="F477" s="350">
        <f>SUM(F446:F476)</f>
        <v>369</v>
      </c>
      <c r="G477" s="350">
        <f t="shared" ref="G477:R477" si="138">SUM(G446:G476)</f>
        <v>363</v>
      </c>
      <c r="H477" s="350">
        <f t="shared" si="138"/>
        <v>732</v>
      </c>
      <c r="I477" s="350">
        <f t="shared" si="138"/>
        <v>280</v>
      </c>
      <c r="J477" s="350">
        <f t="shared" si="138"/>
        <v>300</v>
      </c>
      <c r="K477" s="350">
        <f t="shared" si="138"/>
        <v>580</v>
      </c>
      <c r="L477" s="350">
        <f t="shared" si="138"/>
        <v>364</v>
      </c>
      <c r="M477" s="350">
        <f t="shared" si="138"/>
        <v>358</v>
      </c>
      <c r="N477" s="350">
        <f t="shared" si="138"/>
        <v>722</v>
      </c>
      <c r="O477" s="350">
        <f t="shared" si="138"/>
        <v>271</v>
      </c>
      <c r="P477" s="350">
        <f t="shared" si="138"/>
        <v>291</v>
      </c>
      <c r="Q477" s="350">
        <f t="shared" si="138"/>
        <v>562</v>
      </c>
      <c r="R477" s="351">
        <f t="shared" si="138"/>
        <v>1284</v>
      </c>
      <c r="S477" s="89"/>
      <c r="T477" s="64"/>
      <c r="U477" s="65"/>
      <c r="V477" s="65"/>
    </row>
    <row r="478" spans="1:22" s="16" customFormat="1" ht="21" customHeight="1">
      <c r="A478" s="81"/>
      <c r="B478" s="82"/>
      <c r="C478" s="82"/>
      <c r="D478" s="82"/>
      <c r="E478" s="82"/>
      <c r="F478" s="83"/>
      <c r="G478" s="83"/>
      <c r="H478" s="83"/>
      <c r="I478" s="83"/>
      <c r="J478" s="83"/>
      <c r="K478" s="83"/>
      <c r="L478" s="84" t="s">
        <v>98</v>
      </c>
      <c r="M478" s="83"/>
      <c r="N478" s="83"/>
      <c r="O478" s="85" t="s">
        <v>99</v>
      </c>
      <c r="P478" s="83"/>
      <c r="Q478" s="83"/>
      <c r="R478" s="83"/>
      <c r="S478" s="37"/>
      <c r="T478" s="68"/>
      <c r="U478" s="15"/>
      <c r="V478" s="15"/>
    </row>
    <row r="479" spans="1:22" s="16" customFormat="1" ht="6.75" customHeight="1">
      <c r="A479" s="67"/>
      <c r="B479" s="252"/>
      <c r="C479" s="252"/>
      <c r="D479" s="252"/>
      <c r="E479" s="252"/>
      <c r="F479" s="253"/>
      <c r="G479" s="253"/>
      <c r="H479" s="253"/>
      <c r="I479" s="253"/>
      <c r="J479" s="253"/>
      <c r="K479" s="253"/>
      <c r="L479" s="254"/>
      <c r="M479" s="253"/>
      <c r="N479" s="253"/>
      <c r="O479" s="255"/>
      <c r="P479" s="253"/>
      <c r="Q479" s="253"/>
      <c r="R479" s="253"/>
      <c r="S479" s="23"/>
      <c r="T479" s="68"/>
      <c r="U479" s="15"/>
      <c r="V479" s="15"/>
    </row>
    <row r="480" spans="1:22" s="16" customFormat="1" ht="21" customHeight="1">
      <c r="A480" s="67"/>
      <c r="B480" s="69"/>
      <c r="C480" s="69"/>
      <c r="D480" s="756" t="s">
        <v>107</v>
      </c>
      <c r="E480" s="756"/>
      <c r="F480" s="756"/>
      <c r="G480" s="756"/>
      <c r="H480" s="756"/>
      <c r="I480" s="756"/>
      <c r="J480" s="756"/>
      <c r="K480" s="70"/>
      <c r="L480" s="250">
        <f>COUNTA(N446:N476)-COUNTIF(N446:N476,"0")-COUNTIF(N446:N476,"blank")-COUNTIF(N446:N476,"")</f>
        <v>3</v>
      </c>
      <c r="M480" s="80"/>
      <c r="N480" s="80"/>
      <c r="O480" s="250">
        <f>COUNTA(Q446:Q476)-COUNTIF(Q446:Q476,"0")-COUNTIF(Q446:Q476,"blank")-COUNTIF(Q446:Q476,"")</f>
        <v>3</v>
      </c>
      <c r="P480" s="71"/>
      <c r="Q480" s="71"/>
      <c r="R480" s="71"/>
      <c r="S480" s="23"/>
      <c r="T480" s="72"/>
      <c r="U480" s="15"/>
      <c r="V480" s="15"/>
    </row>
    <row r="481" spans="1:32" s="16" customFormat="1" ht="7.5" customHeight="1">
      <c r="A481" s="67"/>
      <c r="B481" s="69"/>
      <c r="C481" s="69"/>
      <c r="D481" s="69"/>
      <c r="E481" s="69"/>
      <c r="F481" s="67"/>
      <c r="G481" s="67"/>
      <c r="H481" s="67"/>
      <c r="I481" s="67"/>
      <c r="J481" s="67"/>
      <c r="K481" s="67"/>
      <c r="L481" s="67"/>
      <c r="M481" s="67"/>
      <c r="N481" s="67"/>
      <c r="O481" s="67"/>
      <c r="P481" s="67"/>
      <c r="Q481" s="67"/>
      <c r="R481" s="67"/>
      <c r="S481" s="23"/>
      <c r="T481" s="23"/>
      <c r="U481" s="15"/>
      <c r="V481" s="15"/>
    </row>
    <row r="482" spans="1:32" s="16" customFormat="1" ht="21" customHeight="1">
      <c r="A482" s="67"/>
      <c r="B482" s="69"/>
      <c r="C482" s="69"/>
      <c r="D482" s="756" t="s">
        <v>362</v>
      </c>
      <c r="E482" s="756"/>
      <c r="F482" s="756"/>
      <c r="G482" s="756"/>
      <c r="H482" s="756"/>
      <c r="I482" s="756"/>
      <c r="J482" s="756"/>
      <c r="K482" s="67"/>
      <c r="L482" s="251">
        <f>COUNTA(H446:H476)-COUNTIF(H446:H476,"0")-COUNTIF(H446:H476,"blank")-COUNTIF(H446:H476,"")</f>
        <v>3</v>
      </c>
      <c r="M482" s="249"/>
      <c r="N482" s="249"/>
      <c r="O482" s="251">
        <f>COUNTA(K446:K476)-COUNTIF(K446:K476,"0")-COUNTIF(K446:K476,"blank")-COUNTIF(K446:K476,"")</f>
        <v>3</v>
      </c>
      <c r="P482" s="79"/>
      <c r="Q482" s="79"/>
      <c r="R482" s="67"/>
      <c r="S482" s="23"/>
      <c r="T482" s="23"/>
      <c r="U482" s="15"/>
      <c r="V482" s="15"/>
    </row>
    <row r="483" spans="1:32" s="16" customFormat="1" ht="10.5" customHeight="1">
      <c r="A483" s="67"/>
      <c r="B483" s="69"/>
      <c r="C483" s="69"/>
      <c r="D483" s="69"/>
      <c r="E483" s="69"/>
      <c r="F483" s="67"/>
      <c r="G483" s="67"/>
      <c r="H483" s="67"/>
      <c r="I483" s="67"/>
      <c r="J483" s="67"/>
      <c r="K483" s="67"/>
      <c r="L483" s="79"/>
      <c r="M483" s="79"/>
      <c r="N483" s="79"/>
      <c r="O483" s="79"/>
      <c r="P483" s="79"/>
      <c r="Q483" s="79"/>
      <c r="R483" s="67"/>
      <c r="S483" s="23"/>
      <c r="T483" s="23"/>
      <c r="U483" s="15"/>
      <c r="V483" s="15"/>
    </row>
    <row r="484" spans="1:32" s="16" customFormat="1" ht="15">
      <c r="A484" s="77"/>
      <c r="B484" s="78"/>
      <c r="C484" s="78"/>
      <c r="D484" s="78"/>
      <c r="E484" s="78"/>
      <c r="F484" s="77"/>
      <c r="G484" s="77"/>
      <c r="H484" s="77"/>
      <c r="I484" s="77"/>
      <c r="J484" s="77"/>
      <c r="K484" s="77"/>
      <c r="L484" s="77"/>
      <c r="M484" s="77"/>
      <c r="N484" s="77"/>
      <c r="O484" s="77"/>
      <c r="P484" s="77"/>
      <c r="Q484" s="77"/>
      <c r="R484" s="77"/>
      <c r="S484" s="15"/>
      <c r="T484" s="15"/>
      <c r="U484" s="15"/>
      <c r="V484" s="15"/>
    </row>
    <row r="485" spans="1:32" s="16" customFormat="1" ht="28.5" customHeight="1" thickBot="1">
      <c r="A485" s="757" t="s">
        <v>108</v>
      </c>
      <c r="B485" s="757"/>
      <c r="C485" s="757"/>
      <c r="D485" s="757"/>
      <c r="E485" s="757"/>
      <c r="F485" s="757"/>
      <c r="G485" s="757"/>
      <c r="H485" s="757"/>
      <c r="I485" s="757"/>
      <c r="J485" s="757"/>
      <c r="K485" s="757"/>
      <c r="L485" s="758" t="s">
        <v>19</v>
      </c>
      <c r="M485" s="758"/>
      <c r="N485" s="759" t="str">
        <f>IF('Master Data'!BH20="","",'Master Data'!BH20)</f>
        <v>March-2024</v>
      </c>
      <c r="O485" s="759"/>
      <c r="P485" s="759"/>
      <c r="Q485" s="86"/>
      <c r="R485" s="86"/>
      <c r="S485" s="86"/>
      <c r="T485" s="42"/>
      <c r="U485" s="43"/>
      <c r="V485" s="15"/>
    </row>
    <row r="486" spans="1:32" s="47" customFormat="1" ht="24" customHeight="1">
      <c r="A486" s="760" t="s">
        <v>101</v>
      </c>
      <c r="B486" s="763" t="s">
        <v>100</v>
      </c>
      <c r="C486" s="765" t="s">
        <v>640</v>
      </c>
      <c r="D486" s="768" t="s">
        <v>102</v>
      </c>
      <c r="E486" s="784" t="s">
        <v>397</v>
      </c>
      <c r="F486" s="770" t="s">
        <v>105</v>
      </c>
      <c r="G486" s="771"/>
      <c r="H486" s="771"/>
      <c r="I486" s="771"/>
      <c r="J486" s="771"/>
      <c r="K486" s="772"/>
      <c r="L486" s="773" t="s">
        <v>106</v>
      </c>
      <c r="M486" s="773"/>
      <c r="N486" s="773"/>
      <c r="O486" s="773"/>
      <c r="P486" s="773"/>
      <c r="Q486" s="773"/>
      <c r="R486" s="774"/>
      <c r="S486" s="87"/>
      <c r="T486" s="44"/>
      <c r="U486" s="45"/>
      <c r="V486" s="46"/>
      <c r="AB486" s="48"/>
      <c r="AC486" s="49"/>
      <c r="AD486" s="49">
        <f>IFERROR(DATE(YEAR(AD442),MONTH(AD442)+1,DAY(AD442)),"")</f>
        <v>45352</v>
      </c>
      <c r="AF486" s="49">
        <f>EOMONTH(AD486,0)</f>
        <v>45382</v>
      </c>
    </row>
    <row r="487" spans="1:32" s="47" customFormat="1" ht="33.75" customHeight="1">
      <c r="A487" s="761"/>
      <c r="B487" s="764"/>
      <c r="C487" s="766"/>
      <c r="D487" s="769"/>
      <c r="E487" s="785"/>
      <c r="F487" s="775" t="s">
        <v>71</v>
      </c>
      <c r="G487" s="776"/>
      <c r="H487" s="777"/>
      <c r="I487" s="778" t="s">
        <v>72</v>
      </c>
      <c r="J487" s="779"/>
      <c r="K487" s="780"/>
      <c r="L487" s="781" t="s">
        <v>73</v>
      </c>
      <c r="M487" s="782"/>
      <c r="N487" s="782"/>
      <c r="O487" s="782" t="s">
        <v>74</v>
      </c>
      <c r="P487" s="782"/>
      <c r="Q487" s="782"/>
      <c r="R487" s="783" t="s">
        <v>75</v>
      </c>
      <c r="S487" s="335"/>
      <c r="T487" s="50"/>
      <c r="U487" s="51"/>
      <c r="V487" s="46"/>
    </row>
    <row r="488" spans="1:32" s="47" customFormat="1" ht="21.75" customHeight="1" thickBot="1">
      <c r="A488" s="761"/>
      <c r="B488" s="764"/>
      <c r="C488" s="766"/>
      <c r="D488" s="74" t="s">
        <v>103</v>
      </c>
      <c r="E488" s="785"/>
      <c r="F488" s="248" t="s">
        <v>12</v>
      </c>
      <c r="G488" s="248" t="s">
        <v>13</v>
      </c>
      <c r="H488" s="248" t="s">
        <v>14</v>
      </c>
      <c r="I488" s="248" t="s">
        <v>12</v>
      </c>
      <c r="J488" s="248" t="s">
        <v>13</v>
      </c>
      <c r="K488" s="248" t="s">
        <v>14</v>
      </c>
      <c r="L488" s="328" t="s">
        <v>12</v>
      </c>
      <c r="M488" s="328" t="s">
        <v>13</v>
      </c>
      <c r="N488" s="328" t="s">
        <v>14</v>
      </c>
      <c r="O488" s="328" t="s">
        <v>12</v>
      </c>
      <c r="P488" s="328" t="s">
        <v>13</v>
      </c>
      <c r="Q488" s="328" t="s">
        <v>14</v>
      </c>
      <c r="R488" s="783"/>
      <c r="S488" s="88"/>
      <c r="T488" s="52"/>
      <c r="U488" s="53"/>
      <c r="V488" s="46"/>
    </row>
    <row r="489" spans="1:32" s="16" customFormat="1" ht="21" customHeight="1" thickTop="1" thickBot="1">
      <c r="A489" s="762"/>
      <c r="B489" s="336"/>
      <c r="C489" s="767"/>
      <c r="D489" s="337" t="s">
        <v>104</v>
      </c>
      <c r="E489" s="786"/>
      <c r="F489" s="364">
        <f>F445</f>
        <v>144</v>
      </c>
      <c r="G489" s="364">
        <f>G445</f>
        <v>145</v>
      </c>
      <c r="H489" s="365">
        <f>F489+G489</f>
        <v>289</v>
      </c>
      <c r="I489" s="364">
        <f>I445</f>
        <v>96</v>
      </c>
      <c r="J489" s="364">
        <f>J445</f>
        <v>110</v>
      </c>
      <c r="K489" s="366">
        <f>I489+J489</f>
        <v>206</v>
      </c>
      <c r="L489" s="787" t="s">
        <v>400</v>
      </c>
      <c r="M489" s="787"/>
      <c r="N489" s="787"/>
      <c r="O489" s="787"/>
      <c r="P489" s="787"/>
      <c r="Q489" s="787"/>
      <c r="R489" s="788"/>
      <c r="S489" s="36"/>
      <c r="T489" s="54"/>
      <c r="U489" s="55"/>
      <c r="V489" s="56"/>
      <c r="AB489" s="57"/>
    </row>
    <row r="490" spans="1:32" s="16" customFormat="1" ht="17.45" customHeight="1">
      <c r="A490" s="338">
        <v>1</v>
      </c>
      <c r="B490" s="339">
        <f>IFERROR(AD486,"")</f>
        <v>45352</v>
      </c>
      <c r="C490" s="643" t="str">
        <f>IF(OR(R490="",R490=0),"",IF(D490="Sunday","",IF(D490="Monday","Wheat",IF(D490="Tuesday","Rice",IF(D490="Wednesday","Wheat",IF(D490="Thursday","Rice",IF(D490="Friday","Wheat",IF(D490="Saturday","Wheat",""))))))))</f>
        <v>Wheat</v>
      </c>
      <c r="D490" s="340" t="str">
        <f t="shared" ref="D490:D499" si="139">IF(U490=1,"Sunday",IF(U490=2,"Monday",IF(U490=3,"Tuesday",IF(U490=4,"Wednesday",IF(U490=5,"Thursday",IF(U490=6,"Friday",IF(U490=7,"Saturday"," ")))))))</f>
        <v>Friday</v>
      </c>
      <c r="E490" s="638" t="str">
        <f>IF(OR(R490="",R490=0),"",IF(D490="Sunday","","दुग्ध"))</f>
        <v>दुग्ध</v>
      </c>
      <c r="F490" s="341">
        <v>123</v>
      </c>
      <c r="G490" s="341">
        <v>123</v>
      </c>
      <c r="H490" s="342">
        <f>IF(AND(F490="",G490=""),"",SUM(F490,G490))</f>
        <v>246</v>
      </c>
      <c r="I490" s="341">
        <v>90</v>
      </c>
      <c r="J490" s="341">
        <v>100</v>
      </c>
      <c r="K490" s="342">
        <f>IF(AND(I490="",J490=""),"",SUM(I490,J490))</f>
        <v>190</v>
      </c>
      <c r="L490" s="341">
        <v>123</v>
      </c>
      <c r="M490" s="341">
        <v>123</v>
      </c>
      <c r="N490" s="343">
        <f>IF(AND(L490="",M490=""),"",SUM(L490,M490))</f>
        <v>246</v>
      </c>
      <c r="O490" s="341">
        <v>90</v>
      </c>
      <c r="P490" s="341">
        <v>100</v>
      </c>
      <c r="Q490" s="343">
        <f>IF(AND(O490="",P490=""),"",SUM(O490,P490))</f>
        <v>190</v>
      </c>
      <c r="R490" s="344">
        <f>IF(AND(N490="",Q490=""),"",SUM(N490,Q490))</f>
        <v>436</v>
      </c>
      <c r="S490" s="37"/>
      <c r="T490" s="60"/>
      <c r="U490" s="61">
        <f t="shared" ref="U490:U520" si="140">IF(AND(B490=""),"",SUM(V490))</f>
        <v>6</v>
      </c>
      <c r="V490" s="61">
        <f>IFERROR(WEEKDAY(B490),"")</f>
        <v>6</v>
      </c>
    </row>
    <row r="491" spans="1:32" s="16" customFormat="1" ht="17.45" customHeight="1">
      <c r="A491" s="345">
        <v>2</v>
      </c>
      <c r="B491" s="58">
        <f>IF(B490="","",IF(B490&lt;$AF$486,B490+1,""))</f>
        <v>45353</v>
      </c>
      <c r="C491" s="644" t="str">
        <f>IF(OR(R491="",R491=0),"",IF(D491="Sunday","",IF(D491="Monday","Wheat",IF(D491="Tuesday","Rice",IF(D491="Wednesday","Wheat",IF(D491="Thursday","Rice",IF(D491="Friday","Wheat",IF(D491="Saturday","Wheat",""))))))))</f>
        <v>Wheat</v>
      </c>
      <c r="D491" s="75" t="str">
        <f t="shared" si="139"/>
        <v>Saturday</v>
      </c>
      <c r="E491" s="637" t="str">
        <f>IF(OR(R491="",R491=0),"",IF(D491="Sunday","","दुग्ध"))</f>
        <v>दुग्ध</v>
      </c>
      <c r="F491" s="59">
        <v>123</v>
      </c>
      <c r="G491" s="59">
        <v>120</v>
      </c>
      <c r="H491" s="76">
        <f t="shared" ref="H491:H520" si="141">IF(AND(F491="",G491=""),"",SUM(F491,G491))</f>
        <v>243</v>
      </c>
      <c r="I491" s="59">
        <v>90</v>
      </c>
      <c r="J491" s="59">
        <v>100</v>
      </c>
      <c r="K491" s="76">
        <f t="shared" ref="K491:K520" si="142">IF(AND(I491="",J491=""),"",SUM(I491,J491))</f>
        <v>190</v>
      </c>
      <c r="L491" s="59">
        <v>120</v>
      </c>
      <c r="M491" s="59">
        <v>115</v>
      </c>
      <c r="N491" s="256">
        <f t="shared" ref="N491:N520" si="143">IF(AND(L491="",M491=""),"",SUM(L491,M491))</f>
        <v>235</v>
      </c>
      <c r="O491" s="59">
        <v>85</v>
      </c>
      <c r="P491" s="59">
        <v>95</v>
      </c>
      <c r="Q491" s="256">
        <f t="shared" ref="Q491:Q520" si="144">IF(AND(O491="",P491=""),"",SUM(O491,P491))</f>
        <v>180</v>
      </c>
      <c r="R491" s="346">
        <f t="shared" ref="R491:R520" si="145">IF(AND(N491="",Q491=""),"",SUM(N491,Q491))</f>
        <v>415</v>
      </c>
      <c r="S491" s="37"/>
      <c r="T491" s="60"/>
      <c r="U491" s="61">
        <f t="shared" si="140"/>
        <v>7</v>
      </c>
      <c r="V491" s="61">
        <f t="shared" ref="V491:V520" si="146">IFERROR(WEEKDAY(B491),"")</f>
        <v>7</v>
      </c>
      <c r="AC491" s="62"/>
      <c r="AD491" s="62"/>
    </row>
    <row r="492" spans="1:32" s="16" customFormat="1" ht="17.45" customHeight="1">
      <c r="A492" s="345">
        <v>3</v>
      </c>
      <c r="B492" s="58">
        <f t="shared" ref="B492:B520" si="147">IF(B491="","",IF(B491&lt;$AF$486,B491+1,""))</f>
        <v>45354</v>
      </c>
      <c r="C492" s="644" t="str">
        <f>IF(OR(R492="",R492=0),"",IF(D492="Sunday","",IF(D492="Monday","Wheat",IF(D492="Tuesday","Rice",IF(D492="Wednesday","Wheat",IF(D492="Thursday","Rice",IF(D492="Friday","Wheat",IF(D492="Saturday","Wheat",""))))))))</f>
        <v/>
      </c>
      <c r="D492" s="75" t="str">
        <f t="shared" si="139"/>
        <v>Sunday</v>
      </c>
      <c r="E492" s="637" t="str">
        <f>IF(OR(R492="",R492=0),"",IF(D492="Sunday","","दुग्ध"))</f>
        <v/>
      </c>
      <c r="F492" s="59"/>
      <c r="G492" s="59"/>
      <c r="H492" s="76" t="str">
        <f t="shared" si="141"/>
        <v/>
      </c>
      <c r="I492" s="59"/>
      <c r="J492" s="59"/>
      <c r="K492" s="76" t="str">
        <f t="shared" si="142"/>
        <v/>
      </c>
      <c r="L492" s="59"/>
      <c r="M492" s="59"/>
      <c r="N492" s="256" t="str">
        <f t="shared" si="143"/>
        <v/>
      </c>
      <c r="O492" s="59"/>
      <c r="P492" s="59"/>
      <c r="Q492" s="256" t="str">
        <f t="shared" si="144"/>
        <v/>
      </c>
      <c r="R492" s="346" t="str">
        <f t="shared" si="145"/>
        <v/>
      </c>
      <c r="S492" s="37"/>
      <c r="T492" s="60"/>
      <c r="U492" s="61">
        <f t="shared" si="140"/>
        <v>1</v>
      </c>
      <c r="V492" s="61">
        <f t="shared" si="146"/>
        <v>1</v>
      </c>
      <c r="AC492" s="62"/>
    </row>
    <row r="493" spans="1:32" s="16" customFormat="1" ht="17.45" customHeight="1">
      <c r="A493" s="345">
        <v>4</v>
      </c>
      <c r="B493" s="58">
        <f t="shared" si="147"/>
        <v>45355</v>
      </c>
      <c r="C493" s="644" t="str">
        <f t="shared" ref="C493:C520" si="148">IF(OR(R493="",R493=0),"",IF(D493="Sunday","",IF(D493="Monday","Wheat",IF(D493="Tuesday","Rice",IF(D493="Wednesday","Wheat",IF(D493="Thursday","Rice",IF(D493="Friday","Wheat",IF(D493="Saturday","Wheat",""))))))))</f>
        <v/>
      </c>
      <c r="D493" s="75" t="str">
        <f t="shared" si="139"/>
        <v>Monday</v>
      </c>
      <c r="E493" s="637" t="str">
        <f t="shared" ref="E493:E520" si="149">IF(OR(R493="",R493=0),"",IF(D493="Sunday","","दुग्ध"))</f>
        <v/>
      </c>
      <c r="F493" s="59"/>
      <c r="G493" s="59"/>
      <c r="H493" s="76" t="str">
        <f t="shared" si="141"/>
        <v/>
      </c>
      <c r="I493" s="59"/>
      <c r="J493" s="59"/>
      <c r="K493" s="76" t="str">
        <f t="shared" si="142"/>
        <v/>
      </c>
      <c r="L493" s="59"/>
      <c r="M493" s="59"/>
      <c r="N493" s="256" t="str">
        <f t="shared" si="143"/>
        <v/>
      </c>
      <c r="O493" s="59"/>
      <c r="P493" s="59"/>
      <c r="Q493" s="256" t="str">
        <f t="shared" si="144"/>
        <v/>
      </c>
      <c r="R493" s="346" t="str">
        <f t="shared" si="145"/>
        <v/>
      </c>
      <c r="S493" s="37"/>
      <c r="T493" s="60"/>
      <c r="U493" s="61">
        <f t="shared" si="140"/>
        <v>2</v>
      </c>
      <c r="V493" s="61">
        <f t="shared" si="146"/>
        <v>2</v>
      </c>
      <c r="AC493" s="62"/>
    </row>
    <row r="494" spans="1:32" s="47" customFormat="1" ht="17.45" customHeight="1">
      <c r="A494" s="345">
        <v>5</v>
      </c>
      <c r="B494" s="58">
        <f t="shared" si="147"/>
        <v>45356</v>
      </c>
      <c r="C494" s="644" t="str">
        <f t="shared" si="148"/>
        <v/>
      </c>
      <c r="D494" s="75" t="str">
        <f t="shared" si="139"/>
        <v>Tuesday</v>
      </c>
      <c r="E494" s="637" t="str">
        <f t="shared" si="149"/>
        <v/>
      </c>
      <c r="F494" s="59"/>
      <c r="G494" s="59"/>
      <c r="H494" s="76" t="str">
        <f t="shared" si="141"/>
        <v/>
      </c>
      <c r="I494" s="59"/>
      <c r="J494" s="59"/>
      <c r="K494" s="76" t="str">
        <f t="shared" si="142"/>
        <v/>
      </c>
      <c r="L494" s="59"/>
      <c r="M494" s="59"/>
      <c r="N494" s="256" t="str">
        <f t="shared" si="143"/>
        <v/>
      </c>
      <c r="O494" s="59"/>
      <c r="P494" s="59"/>
      <c r="Q494" s="256" t="str">
        <f t="shared" si="144"/>
        <v/>
      </c>
      <c r="R494" s="346" t="str">
        <f t="shared" si="145"/>
        <v/>
      </c>
      <c r="S494" s="37"/>
      <c r="T494" s="60"/>
      <c r="U494" s="61">
        <f t="shared" si="140"/>
        <v>3</v>
      </c>
      <c r="V494" s="61">
        <f t="shared" si="146"/>
        <v>3</v>
      </c>
      <c r="W494" s="16"/>
      <c r="Y494" s="16"/>
      <c r="AC494" s="62"/>
    </row>
    <row r="495" spans="1:32" s="47" customFormat="1" ht="17.45" customHeight="1">
      <c r="A495" s="345">
        <v>6</v>
      </c>
      <c r="B495" s="58">
        <f t="shared" si="147"/>
        <v>45357</v>
      </c>
      <c r="C495" s="644" t="str">
        <f t="shared" si="148"/>
        <v>Wheat</v>
      </c>
      <c r="D495" s="75" t="str">
        <f t="shared" si="139"/>
        <v>Wednesday</v>
      </c>
      <c r="E495" s="637" t="str">
        <f t="shared" si="149"/>
        <v>दुग्ध</v>
      </c>
      <c r="F495" s="59">
        <v>123</v>
      </c>
      <c r="G495" s="59">
        <v>120</v>
      </c>
      <c r="H495" s="76">
        <f t="shared" si="141"/>
        <v>243</v>
      </c>
      <c r="I495" s="59">
        <v>90</v>
      </c>
      <c r="J495" s="59">
        <v>100</v>
      </c>
      <c r="K495" s="76">
        <f t="shared" si="142"/>
        <v>190</v>
      </c>
      <c r="L495" s="59">
        <v>115</v>
      </c>
      <c r="M495" s="59">
        <v>102</v>
      </c>
      <c r="N495" s="256">
        <f t="shared" si="143"/>
        <v>217</v>
      </c>
      <c r="O495" s="59">
        <v>78</v>
      </c>
      <c r="P495" s="59">
        <v>88</v>
      </c>
      <c r="Q495" s="256">
        <f t="shared" si="144"/>
        <v>166</v>
      </c>
      <c r="R495" s="346">
        <f t="shared" si="145"/>
        <v>383</v>
      </c>
      <c r="S495" s="37"/>
      <c r="T495" s="60"/>
      <c r="U495" s="61">
        <f t="shared" si="140"/>
        <v>4</v>
      </c>
      <c r="V495" s="61">
        <f t="shared" si="146"/>
        <v>4</v>
      </c>
      <c r="W495" s="16"/>
      <c r="Y495" s="16"/>
      <c r="AC495" s="62"/>
    </row>
    <row r="496" spans="1:32" s="47" customFormat="1" ht="17.45" customHeight="1">
      <c r="A496" s="345">
        <v>7</v>
      </c>
      <c r="B496" s="58">
        <f t="shared" si="147"/>
        <v>45358</v>
      </c>
      <c r="C496" s="644" t="str">
        <f t="shared" si="148"/>
        <v>Rice</v>
      </c>
      <c r="D496" s="75" t="str">
        <f t="shared" si="139"/>
        <v>Thursday</v>
      </c>
      <c r="E496" s="637" t="str">
        <f t="shared" si="149"/>
        <v>दुग्ध</v>
      </c>
      <c r="F496" s="59">
        <v>123</v>
      </c>
      <c r="G496" s="59">
        <v>120</v>
      </c>
      <c r="H496" s="76">
        <f t="shared" si="141"/>
        <v>243</v>
      </c>
      <c r="I496" s="59">
        <v>90</v>
      </c>
      <c r="J496" s="59">
        <v>100</v>
      </c>
      <c r="K496" s="76">
        <f t="shared" si="142"/>
        <v>190</v>
      </c>
      <c r="L496" s="59">
        <v>115</v>
      </c>
      <c r="M496" s="59">
        <v>110</v>
      </c>
      <c r="N496" s="256">
        <f t="shared" si="143"/>
        <v>225</v>
      </c>
      <c r="O496" s="59">
        <v>80</v>
      </c>
      <c r="P496" s="59">
        <v>90</v>
      </c>
      <c r="Q496" s="256">
        <f t="shared" si="144"/>
        <v>170</v>
      </c>
      <c r="R496" s="346">
        <f t="shared" si="145"/>
        <v>395</v>
      </c>
      <c r="S496" s="37"/>
      <c r="T496" s="60"/>
      <c r="U496" s="61">
        <f t="shared" si="140"/>
        <v>5</v>
      </c>
      <c r="V496" s="61">
        <f t="shared" si="146"/>
        <v>5</v>
      </c>
      <c r="W496" s="16"/>
      <c r="Y496" s="16"/>
      <c r="AC496" s="62"/>
    </row>
    <row r="497" spans="1:29" s="47" customFormat="1" ht="17.45" customHeight="1">
      <c r="A497" s="345">
        <v>8</v>
      </c>
      <c r="B497" s="58">
        <f t="shared" si="147"/>
        <v>45359</v>
      </c>
      <c r="C497" s="644" t="str">
        <f t="shared" si="148"/>
        <v/>
      </c>
      <c r="D497" s="75" t="str">
        <f t="shared" si="139"/>
        <v>Friday</v>
      </c>
      <c r="E497" s="637" t="str">
        <f t="shared" si="149"/>
        <v/>
      </c>
      <c r="F497" s="59"/>
      <c r="G497" s="59"/>
      <c r="H497" s="76" t="str">
        <f t="shared" si="141"/>
        <v/>
      </c>
      <c r="I497" s="59"/>
      <c r="J497" s="59"/>
      <c r="K497" s="76" t="str">
        <f t="shared" si="142"/>
        <v/>
      </c>
      <c r="L497" s="59"/>
      <c r="M497" s="59"/>
      <c r="N497" s="256" t="str">
        <f t="shared" si="143"/>
        <v/>
      </c>
      <c r="O497" s="59"/>
      <c r="P497" s="59"/>
      <c r="Q497" s="256" t="str">
        <f t="shared" si="144"/>
        <v/>
      </c>
      <c r="R497" s="346" t="str">
        <f t="shared" si="145"/>
        <v/>
      </c>
      <c r="S497" s="37"/>
      <c r="T497" s="60"/>
      <c r="U497" s="61">
        <f t="shared" si="140"/>
        <v>6</v>
      </c>
      <c r="V497" s="61">
        <f t="shared" si="146"/>
        <v>6</v>
      </c>
      <c r="W497" s="16"/>
      <c r="Y497" s="16"/>
      <c r="AC497" s="62"/>
    </row>
    <row r="498" spans="1:29" s="16" customFormat="1" ht="17.45" customHeight="1">
      <c r="A498" s="345">
        <v>9</v>
      </c>
      <c r="B498" s="58">
        <f t="shared" si="147"/>
        <v>45360</v>
      </c>
      <c r="C498" s="644" t="str">
        <f t="shared" si="148"/>
        <v/>
      </c>
      <c r="D498" s="75" t="str">
        <f t="shared" si="139"/>
        <v>Saturday</v>
      </c>
      <c r="E498" s="637" t="str">
        <f t="shared" si="149"/>
        <v/>
      </c>
      <c r="F498" s="59"/>
      <c r="G498" s="59"/>
      <c r="H498" s="76" t="str">
        <f t="shared" si="141"/>
        <v/>
      </c>
      <c r="I498" s="59"/>
      <c r="J498" s="59"/>
      <c r="K498" s="76" t="str">
        <f t="shared" si="142"/>
        <v/>
      </c>
      <c r="L498" s="59"/>
      <c r="M498" s="59"/>
      <c r="N498" s="256" t="str">
        <f t="shared" si="143"/>
        <v/>
      </c>
      <c r="O498" s="59"/>
      <c r="P498" s="59"/>
      <c r="Q498" s="256" t="str">
        <f t="shared" si="144"/>
        <v/>
      </c>
      <c r="R498" s="346" t="str">
        <f t="shared" si="145"/>
        <v/>
      </c>
      <c r="S498" s="37"/>
      <c r="T498" s="60"/>
      <c r="U498" s="61">
        <f t="shared" si="140"/>
        <v>7</v>
      </c>
      <c r="V498" s="61">
        <f t="shared" si="146"/>
        <v>7</v>
      </c>
      <c r="AC498" s="62"/>
    </row>
    <row r="499" spans="1:29" s="16" customFormat="1" ht="17.45" customHeight="1">
      <c r="A499" s="345">
        <v>10</v>
      </c>
      <c r="B499" s="58">
        <f t="shared" si="147"/>
        <v>45361</v>
      </c>
      <c r="C499" s="644" t="str">
        <f t="shared" si="148"/>
        <v/>
      </c>
      <c r="D499" s="75" t="str">
        <f t="shared" si="139"/>
        <v>Sunday</v>
      </c>
      <c r="E499" s="637" t="str">
        <f t="shared" si="149"/>
        <v/>
      </c>
      <c r="F499" s="59"/>
      <c r="G499" s="59"/>
      <c r="H499" s="76" t="str">
        <f t="shared" si="141"/>
        <v/>
      </c>
      <c r="I499" s="59"/>
      <c r="J499" s="59"/>
      <c r="K499" s="76" t="str">
        <f t="shared" si="142"/>
        <v/>
      </c>
      <c r="L499" s="59"/>
      <c r="M499" s="59"/>
      <c r="N499" s="256" t="str">
        <f t="shared" si="143"/>
        <v/>
      </c>
      <c r="O499" s="59"/>
      <c r="P499" s="59"/>
      <c r="Q499" s="256" t="str">
        <f t="shared" si="144"/>
        <v/>
      </c>
      <c r="R499" s="346" t="str">
        <f t="shared" si="145"/>
        <v/>
      </c>
      <c r="S499" s="37"/>
      <c r="T499" s="60"/>
      <c r="U499" s="61">
        <f t="shared" si="140"/>
        <v>1</v>
      </c>
      <c r="V499" s="61">
        <f t="shared" si="146"/>
        <v>1</v>
      </c>
      <c r="AC499" s="62"/>
    </row>
    <row r="500" spans="1:29" s="16" customFormat="1" ht="17.45" customHeight="1">
      <c r="A500" s="345">
        <v>11</v>
      </c>
      <c r="B500" s="58">
        <f t="shared" si="147"/>
        <v>45362</v>
      </c>
      <c r="C500" s="644" t="str">
        <f t="shared" si="148"/>
        <v/>
      </c>
      <c r="D500" s="75" t="str">
        <f t="shared" ref="D500:D517" si="150">IF(U500=1,"Sunday",IF(U500=2,"Monday",IF(U500=3,"Tuesday",IF(U500=4,"Wednesday",IF(U500=5,"Thursday",IF(U500=6,"Friday",IF(U500=7,"Saturday"," ")))))))</f>
        <v>Monday</v>
      </c>
      <c r="E500" s="637" t="str">
        <f t="shared" si="149"/>
        <v/>
      </c>
      <c r="F500" s="59"/>
      <c r="G500" s="59"/>
      <c r="H500" s="76" t="str">
        <f t="shared" si="141"/>
        <v/>
      </c>
      <c r="I500" s="59"/>
      <c r="J500" s="59"/>
      <c r="K500" s="76" t="str">
        <f t="shared" si="142"/>
        <v/>
      </c>
      <c r="L500" s="59"/>
      <c r="M500" s="59"/>
      <c r="N500" s="256" t="str">
        <f t="shared" si="143"/>
        <v/>
      </c>
      <c r="O500" s="59"/>
      <c r="P500" s="59"/>
      <c r="Q500" s="256" t="str">
        <f t="shared" si="144"/>
        <v/>
      </c>
      <c r="R500" s="346" t="str">
        <f t="shared" si="145"/>
        <v/>
      </c>
      <c r="S500" s="37"/>
      <c r="T500" s="60"/>
      <c r="U500" s="61">
        <f t="shared" si="140"/>
        <v>2</v>
      </c>
      <c r="V500" s="61">
        <f t="shared" si="146"/>
        <v>2</v>
      </c>
      <c r="AC500" s="62"/>
    </row>
    <row r="501" spans="1:29" s="16" customFormat="1" ht="17.45" customHeight="1">
      <c r="A501" s="345">
        <v>12</v>
      </c>
      <c r="B501" s="58">
        <f t="shared" si="147"/>
        <v>45363</v>
      </c>
      <c r="C501" s="644" t="str">
        <f t="shared" si="148"/>
        <v/>
      </c>
      <c r="D501" s="75" t="str">
        <f t="shared" si="150"/>
        <v>Tuesday</v>
      </c>
      <c r="E501" s="637" t="str">
        <f t="shared" si="149"/>
        <v/>
      </c>
      <c r="F501" s="59"/>
      <c r="G501" s="59"/>
      <c r="H501" s="76" t="str">
        <f t="shared" si="141"/>
        <v/>
      </c>
      <c r="I501" s="59"/>
      <c r="J501" s="59"/>
      <c r="K501" s="76" t="str">
        <f t="shared" si="142"/>
        <v/>
      </c>
      <c r="L501" s="59"/>
      <c r="M501" s="59"/>
      <c r="N501" s="256" t="str">
        <f t="shared" si="143"/>
        <v/>
      </c>
      <c r="O501" s="59"/>
      <c r="P501" s="59"/>
      <c r="Q501" s="256" t="str">
        <f t="shared" si="144"/>
        <v/>
      </c>
      <c r="R501" s="346" t="str">
        <f t="shared" si="145"/>
        <v/>
      </c>
      <c r="S501" s="37"/>
      <c r="T501" s="60"/>
      <c r="U501" s="61">
        <f t="shared" si="140"/>
        <v>3</v>
      </c>
      <c r="V501" s="61">
        <f t="shared" si="146"/>
        <v>3</v>
      </c>
      <c r="AC501" s="62"/>
    </row>
    <row r="502" spans="1:29" s="16" customFormat="1" ht="17.45" customHeight="1">
      <c r="A502" s="345">
        <v>13</v>
      </c>
      <c r="B502" s="58">
        <f t="shared" si="147"/>
        <v>45364</v>
      </c>
      <c r="C502" s="644" t="str">
        <f t="shared" si="148"/>
        <v/>
      </c>
      <c r="D502" s="75" t="str">
        <f t="shared" si="150"/>
        <v>Wednesday</v>
      </c>
      <c r="E502" s="637" t="str">
        <f t="shared" si="149"/>
        <v/>
      </c>
      <c r="F502" s="59"/>
      <c r="G502" s="59"/>
      <c r="H502" s="76" t="str">
        <f t="shared" si="141"/>
        <v/>
      </c>
      <c r="I502" s="59"/>
      <c r="J502" s="59"/>
      <c r="K502" s="76" t="str">
        <f t="shared" si="142"/>
        <v/>
      </c>
      <c r="L502" s="59"/>
      <c r="M502" s="59"/>
      <c r="N502" s="256" t="str">
        <f t="shared" si="143"/>
        <v/>
      </c>
      <c r="O502" s="59"/>
      <c r="P502" s="59"/>
      <c r="Q502" s="256" t="str">
        <f t="shared" si="144"/>
        <v/>
      </c>
      <c r="R502" s="346" t="str">
        <f t="shared" si="145"/>
        <v/>
      </c>
      <c r="S502" s="37"/>
      <c r="T502" s="60"/>
      <c r="U502" s="61">
        <f t="shared" si="140"/>
        <v>4</v>
      </c>
      <c r="V502" s="61">
        <f t="shared" si="146"/>
        <v>4</v>
      </c>
      <c r="AC502" s="62"/>
    </row>
    <row r="503" spans="1:29" s="16" customFormat="1" ht="17.45" customHeight="1">
      <c r="A503" s="345">
        <v>14</v>
      </c>
      <c r="B503" s="58">
        <f t="shared" si="147"/>
        <v>45365</v>
      </c>
      <c r="C503" s="644" t="str">
        <f t="shared" si="148"/>
        <v/>
      </c>
      <c r="D503" s="75" t="str">
        <f t="shared" si="150"/>
        <v>Thursday</v>
      </c>
      <c r="E503" s="637" t="str">
        <f t="shared" si="149"/>
        <v/>
      </c>
      <c r="F503" s="59"/>
      <c r="G503" s="59"/>
      <c r="H503" s="76" t="str">
        <f t="shared" si="141"/>
        <v/>
      </c>
      <c r="I503" s="59"/>
      <c r="J503" s="59"/>
      <c r="K503" s="76" t="str">
        <f t="shared" si="142"/>
        <v/>
      </c>
      <c r="L503" s="59"/>
      <c r="M503" s="59"/>
      <c r="N503" s="256" t="str">
        <f t="shared" si="143"/>
        <v/>
      </c>
      <c r="O503" s="59"/>
      <c r="P503" s="59"/>
      <c r="Q503" s="256" t="str">
        <f t="shared" si="144"/>
        <v/>
      </c>
      <c r="R503" s="346" t="str">
        <f t="shared" si="145"/>
        <v/>
      </c>
      <c r="S503" s="37"/>
      <c r="T503" s="60"/>
      <c r="U503" s="61">
        <f t="shared" si="140"/>
        <v>5</v>
      </c>
      <c r="V503" s="61">
        <f t="shared" si="146"/>
        <v>5</v>
      </c>
      <c r="AC503" s="62"/>
    </row>
    <row r="504" spans="1:29" s="16" customFormat="1" ht="17.45" customHeight="1">
      <c r="A504" s="345">
        <v>15</v>
      </c>
      <c r="B504" s="58">
        <f t="shared" si="147"/>
        <v>45366</v>
      </c>
      <c r="C504" s="644" t="str">
        <f t="shared" si="148"/>
        <v/>
      </c>
      <c r="D504" s="75" t="str">
        <f t="shared" si="150"/>
        <v>Friday</v>
      </c>
      <c r="E504" s="637" t="str">
        <f t="shared" si="149"/>
        <v/>
      </c>
      <c r="F504" s="59"/>
      <c r="G504" s="59"/>
      <c r="H504" s="76" t="str">
        <f t="shared" si="141"/>
        <v/>
      </c>
      <c r="I504" s="59"/>
      <c r="J504" s="59"/>
      <c r="K504" s="76" t="str">
        <f t="shared" si="142"/>
        <v/>
      </c>
      <c r="L504" s="59"/>
      <c r="M504" s="59"/>
      <c r="N504" s="256" t="str">
        <f t="shared" si="143"/>
        <v/>
      </c>
      <c r="O504" s="59"/>
      <c r="P504" s="59"/>
      <c r="Q504" s="256" t="str">
        <f t="shared" si="144"/>
        <v/>
      </c>
      <c r="R504" s="346" t="str">
        <f t="shared" si="145"/>
        <v/>
      </c>
      <c r="S504" s="37"/>
      <c r="T504" s="60"/>
      <c r="U504" s="61">
        <f t="shared" si="140"/>
        <v>6</v>
      </c>
      <c r="V504" s="61">
        <f t="shared" si="146"/>
        <v>6</v>
      </c>
      <c r="AC504" s="62"/>
    </row>
    <row r="505" spans="1:29" s="16" customFormat="1" ht="17.45" customHeight="1">
      <c r="A505" s="345">
        <v>16</v>
      </c>
      <c r="B505" s="58">
        <f t="shared" si="147"/>
        <v>45367</v>
      </c>
      <c r="C505" s="644" t="str">
        <f t="shared" si="148"/>
        <v/>
      </c>
      <c r="D505" s="75" t="str">
        <f t="shared" si="150"/>
        <v>Saturday</v>
      </c>
      <c r="E505" s="637" t="str">
        <f t="shared" si="149"/>
        <v/>
      </c>
      <c r="F505" s="59"/>
      <c r="G505" s="59"/>
      <c r="H505" s="76" t="str">
        <f t="shared" si="141"/>
        <v/>
      </c>
      <c r="I505" s="59"/>
      <c r="J505" s="59"/>
      <c r="K505" s="76" t="str">
        <f t="shared" si="142"/>
        <v/>
      </c>
      <c r="L505" s="59"/>
      <c r="M505" s="59"/>
      <c r="N505" s="256" t="str">
        <f t="shared" si="143"/>
        <v/>
      </c>
      <c r="O505" s="59"/>
      <c r="P505" s="59"/>
      <c r="Q505" s="256" t="str">
        <f t="shared" si="144"/>
        <v/>
      </c>
      <c r="R505" s="346" t="str">
        <f t="shared" si="145"/>
        <v/>
      </c>
      <c r="S505" s="37"/>
      <c r="T505" s="60"/>
      <c r="U505" s="61">
        <f t="shared" si="140"/>
        <v>7</v>
      </c>
      <c r="V505" s="61">
        <f t="shared" si="146"/>
        <v>7</v>
      </c>
    </row>
    <row r="506" spans="1:29" s="16" customFormat="1" ht="17.45" customHeight="1">
      <c r="A506" s="345">
        <v>17</v>
      </c>
      <c r="B506" s="58">
        <f t="shared" si="147"/>
        <v>45368</v>
      </c>
      <c r="C506" s="644" t="str">
        <f t="shared" si="148"/>
        <v/>
      </c>
      <c r="D506" s="75" t="str">
        <f t="shared" si="150"/>
        <v>Sunday</v>
      </c>
      <c r="E506" s="637" t="str">
        <f t="shared" si="149"/>
        <v/>
      </c>
      <c r="F506" s="59"/>
      <c r="G506" s="59"/>
      <c r="H506" s="76" t="str">
        <f t="shared" si="141"/>
        <v/>
      </c>
      <c r="I506" s="59"/>
      <c r="J506" s="59"/>
      <c r="K506" s="76" t="str">
        <f t="shared" si="142"/>
        <v/>
      </c>
      <c r="L506" s="59"/>
      <c r="M506" s="59"/>
      <c r="N506" s="256" t="str">
        <f t="shared" si="143"/>
        <v/>
      </c>
      <c r="O506" s="59"/>
      <c r="P506" s="59"/>
      <c r="Q506" s="256" t="str">
        <f t="shared" si="144"/>
        <v/>
      </c>
      <c r="R506" s="346" t="str">
        <f t="shared" si="145"/>
        <v/>
      </c>
      <c r="S506" s="37"/>
      <c r="T506" s="60"/>
      <c r="U506" s="61">
        <f t="shared" si="140"/>
        <v>1</v>
      </c>
      <c r="V506" s="61">
        <f t="shared" si="146"/>
        <v>1</v>
      </c>
    </row>
    <row r="507" spans="1:29" s="16" customFormat="1" ht="17.45" customHeight="1">
      <c r="A507" s="345">
        <v>18</v>
      </c>
      <c r="B507" s="58">
        <f t="shared" si="147"/>
        <v>45369</v>
      </c>
      <c r="C507" s="644" t="str">
        <f t="shared" si="148"/>
        <v/>
      </c>
      <c r="D507" s="75" t="str">
        <f t="shared" si="150"/>
        <v>Monday</v>
      </c>
      <c r="E507" s="637" t="str">
        <f t="shared" si="149"/>
        <v/>
      </c>
      <c r="F507" s="59"/>
      <c r="G507" s="59"/>
      <c r="H507" s="76" t="str">
        <f t="shared" si="141"/>
        <v/>
      </c>
      <c r="I507" s="59"/>
      <c r="J507" s="59"/>
      <c r="K507" s="76" t="str">
        <f t="shared" si="142"/>
        <v/>
      </c>
      <c r="L507" s="59"/>
      <c r="M507" s="59"/>
      <c r="N507" s="256" t="str">
        <f t="shared" si="143"/>
        <v/>
      </c>
      <c r="O507" s="59"/>
      <c r="P507" s="59"/>
      <c r="Q507" s="256" t="str">
        <f t="shared" si="144"/>
        <v/>
      </c>
      <c r="R507" s="346" t="str">
        <f t="shared" si="145"/>
        <v/>
      </c>
      <c r="S507" s="37"/>
      <c r="T507" s="60"/>
      <c r="U507" s="61">
        <f t="shared" si="140"/>
        <v>2</v>
      </c>
      <c r="V507" s="61">
        <f t="shared" si="146"/>
        <v>2</v>
      </c>
    </row>
    <row r="508" spans="1:29" s="16" customFormat="1" ht="17.45" customHeight="1">
      <c r="A508" s="345">
        <v>19</v>
      </c>
      <c r="B508" s="58">
        <f t="shared" si="147"/>
        <v>45370</v>
      </c>
      <c r="C508" s="644" t="str">
        <f t="shared" si="148"/>
        <v/>
      </c>
      <c r="D508" s="75" t="str">
        <f t="shared" si="150"/>
        <v>Tuesday</v>
      </c>
      <c r="E508" s="637" t="str">
        <f t="shared" si="149"/>
        <v/>
      </c>
      <c r="F508" s="59"/>
      <c r="G508" s="59"/>
      <c r="H508" s="76" t="str">
        <f t="shared" si="141"/>
        <v/>
      </c>
      <c r="I508" s="59"/>
      <c r="J508" s="59"/>
      <c r="K508" s="76" t="str">
        <f t="shared" si="142"/>
        <v/>
      </c>
      <c r="L508" s="59"/>
      <c r="M508" s="59"/>
      <c r="N508" s="256" t="str">
        <f t="shared" si="143"/>
        <v/>
      </c>
      <c r="O508" s="59"/>
      <c r="P508" s="59"/>
      <c r="Q508" s="256" t="str">
        <f t="shared" si="144"/>
        <v/>
      </c>
      <c r="R508" s="346" t="str">
        <f t="shared" si="145"/>
        <v/>
      </c>
      <c r="S508" s="37"/>
      <c r="T508" s="60"/>
      <c r="U508" s="61">
        <f t="shared" si="140"/>
        <v>3</v>
      </c>
      <c r="V508" s="61">
        <f t="shared" si="146"/>
        <v>3</v>
      </c>
    </row>
    <row r="509" spans="1:29" s="16" customFormat="1" ht="17.45" customHeight="1">
      <c r="A509" s="345">
        <v>20</v>
      </c>
      <c r="B509" s="58">
        <f t="shared" si="147"/>
        <v>45371</v>
      </c>
      <c r="C509" s="644" t="str">
        <f t="shared" si="148"/>
        <v/>
      </c>
      <c r="D509" s="75" t="str">
        <f t="shared" si="150"/>
        <v>Wednesday</v>
      </c>
      <c r="E509" s="637" t="str">
        <f t="shared" si="149"/>
        <v/>
      </c>
      <c r="F509" s="59"/>
      <c r="G509" s="59"/>
      <c r="H509" s="76" t="str">
        <f t="shared" si="141"/>
        <v/>
      </c>
      <c r="I509" s="59"/>
      <c r="J509" s="59"/>
      <c r="K509" s="76" t="str">
        <f t="shared" si="142"/>
        <v/>
      </c>
      <c r="L509" s="59"/>
      <c r="M509" s="59"/>
      <c r="N509" s="256" t="str">
        <f t="shared" si="143"/>
        <v/>
      </c>
      <c r="O509" s="59"/>
      <c r="P509" s="59"/>
      <c r="Q509" s="256" t="str">
        <f t="shared" si="144"/>
        <v/>
      </c>
      <c r="R509" s="346" t="str">
        <f t="shared" si="145"/>
        <v/>
      </c>
      <c r="S509" s="37"/>
      <c r="T509" s="60"/>
      <c r="U509" s="61">
        <f t="shared" si="140"/>
        <v>4</v>
      </c>
      <c r="V509" s="61">
        <f t="shared" si="146"/>
        <v>4</v>
      </c>
    </row>
    <row r="510" spans="1:29" s="16" customFormat="1" ht="17.45" customHeight="1">
      <c r="A510" s="345">
        <v>21</v>
      </c>
      <c r="B510" s="58">
        <f t="shared" si="147"/>
        <v>45372</v>
      </c>
      <c r="C510" s="644" t="str">
        <f t="shared" si="148"/>
        <v/>
      </c>
      <c r="D510" s="75" t="str">
        <f t="shared" si="150"/>
        <v>Thursday</v>
      </c>
      <c r="E510" s="637" t="str">
        <f t="shared" si="149"/>
        <v/>
      </c>
      <c r="F510" s="59"/>
      <c r="G510" s="59"/>
      <c r="H510" s="76" t="str">
        <f t="shared" si="141"/>
        <v/>
      </c>
      <c r="I510" s="59"/>
      <c r="J510" s="59"/>
      <c r="K510" s="76" t="str">
        <f t="shared" si="142"/>
        <v/>
      </c>
      <c r="L510" s="59"/>
      <c r="M510" s="59"/>
      <c r="N510" s="256" t="str">
        <f t="shared" si="143"/>
        <v/>
      </c>
      <c r="O510" s="59"/>
      <c r="P510" s="59"/>
      <c r="Q510" s="256" t="str">
        <f t="shared" si="144"/>
        <v/>
      </c>
      <c r="R510" s="346" t="str">
        <f t="shared" si="145"/>
        <v/>
      </c>
      <c r="S510" s="37"/>
      <c r="T510" s="60"/>
      <c r="U510" s="61">
        <f t="shared" si="140"/>
        <v>5</v>
      </c>
      <c r="V510" s="61">
        <f t="shared" si="146"/>
        <v>5</v>
      </c>
    </row>
    <row r="511" spans="1:29" s="16" customFormat="1" ht="17.45" customHeight="1">
      <c r="A511" s="345">
        <v>22</v>
      </c>
      <c r="B511" s="58">
        <f t="shared" si="147"/>
        <v>45373</v>
      </c>
      <c r="C511" s="644" t="str">
        <f t="shared" si="148"/>
        <v/>
      </c>
      <c r="D511" s="75" t="str">
        <f t="shared" si="150"/>
        <v>Friday</v>
      </c>
      <c r="E511" s="637" t="str">
        <f t="shared" si="149"/>
        <v/>
      </c>
      <c r="F511" s="59"/>
      <c r="G511" s="59"/>
      <c r="H511" s="76" t="str">
        <f t="shared" si="141"/>
        <v/>
      </c>
      <c r="I511" s="59"/>
      <c r="J511" s="59"/>
      <c r="K511" s="76" t="str">
        <f t="shared" si="142"/>
        <v/>
      </c>
      <c r="L511" s="59"/>
      <c r="M511" s="59"/>
      <c r="N511" s="256" t="str">
        <f t="shared" si="143"/>
        <v/>
      </c>
      <c r="O511" s="59"/>
      <c r="P511" s="59"/>
      <c r="Q511" s="256" t="str">
        <f t="shared" si="144"/>
        <v/>
      </c>
      <c r="R511" s="346" t="str">
        <f t="shared" si="145"/>
        <v/>
      </c>
      <c r="S511" s="37"/>
      <c r="T511" s="60"/>
      <c r="U511" s="61">
        <f t="shared" si="140"/>
        <v>6</v>
      </c>
      <c r="V511" s="61">
        <f t="shared" si="146"/>
        <v>6</v>
      </c>
    </row>
    <row r="512" spans="1:29" s="16" customFormat="1" ht="17.45" customHeight="1">
      <c r="A512" s="345">
        <v>23</v>
      </c>
      <c r="B512" s="58">
        <f t="shared" si="147"/>
        <v>45374</v>
      </c>
      <c r="C512" s="644" t="str">
        <f t="shared" si="148"/>
        <v/>
      </c>
      <c r="D512" s="75" t="str">
        <f t="shared" si="150"/>
        <v>Saturday</v>
      </c>
      <c r="E512" s="637" t="str">
        <f t="shared" si="149"/>
        <v/>
      </c>
      <c r="F512" s="59"/>
      <c r="G512" s="59"/>
      <c r="H512" s="76" t="str">
        <f t="shared" si="141"/>
        <v/>
      </c>
      <c r="I512" s="59"/>
      <c r="J512" s="59"/>
      <c r="K512" s="76" t="str">
        <f t="shared" si="142"/>
        <v/>
      </c>
      <c r="L512" s="59"/>
      <c r="M512" s="59"/>
      <c r="N512" s="256" t="str">
        <f t="shared" si="143"/>
        <v/>
      </c>
      <c r="O512" s="59"/>
      <c r="P512" s="59"/>
      <c r="Q512" s="256" t="str">
        <f t="shared" si="144"/>
        <v/>
      </c>
      <c r="R512" s="346" t="str">
        <f t="shared" si="145"/>
        <v/>
      </c>
      <c r="S512" s="37"/>
      <c r="T512" s="60"/>
      <c r="U512" s="61">
        <f t="shared" si="140"/>
        <v>7</v>
      </c>
      <c r="V512" s="61">
        <f t="shared" si="146"/>
        <v>7</v>
      </c>
    </row>
    <row r="513" spans="1:22" s="16" customFormat="1" ht="17.45" customHeight="1">
      <c r="A513" s="345">
        <v>24</v>
      </c>
      <c r="B513" s="58">
        <f t="shared" si="147"/>
        <v>45375</v>
      </c>
      <c r="C513" s="644" t="str">
        <f t="shared" si="148"/>
        <v/>
      </c>
      <c r="D513" s="75" t="str">
        <f t="shared" si="150"/>
        <v>Sunday</v>
      </c>
      <c r="E513" s="637" t="str">
        <f t="shared" si="149"/>
        <v/>
      </c>
      <c r="F513" s="59"/>
      <c r="G513" s="59"/>
      <c r="H513" s="76" t="str">
        <f t="shared" si="141"/>
        <v/>
      </c>
      <c r="I513" s="59"/>
      <c r="J513" s="59"/>
      <c r="K513" s="76" t="str">
        <f t="shared" si="142"/>
        <v/>
      </c>
      <c r="L513" s="59"/>
      <c r="M513" s="59"/>
      <c r="N513" s="256" t="str">
        <f t="shared" si="143"/>
        <v/>
      </c>
      <c r="O513" s="59"/>
      <c r="P513" s="59"/>
      <c r="Q513" s="256" t="str">
        <f t="shared" si="144"/>
        <v/>
      </c>
      <c r="R513" s="346" t="str">
        <f t="shared" si="145"/>
        <v/>
      </c>
      <c r="S513" s="37"/>
      <c r="T513" s="60"/>
      <c r="U513" s="61">
        <f t="shared" si="140"/>
        <v>1</v>
      </c>
      <c r="V513" s="61">
        <f t="shared" si="146"/>
        <v>1</v>
      </c>
    </row>
    <row r="514" spans="1:22" s="16" customFormat="1" ht="17.45" customHeight="1">
      <c r="A514" s="345">
        <v>25</v>
      </c>
      <c r="B514" s="58">
        <f t="shared" si="147"/>
        <v>45376</v>
      </c>
      <c r="C514" s="644" t="str">
        <f t="shared" si="148"/>
        <v/>
      </c>
      <c r="D514" s="75" t="str">
        <f t="shared" si="150"/>
        <v>Monday</v>
      </c>
      <c r="E514" s="637" t="str">
        <f t="shared" si="149"/>
        <v/>
      </c>
      <c r="F514" s="59"/>
      <c r="G514" s="59"/>
      <c r="H514" s="76" t="str">
        <f t="shared" si="141"/>
        <v/>
      </c>
      <c r="I514" s="59"/>
      <c r="J514" s="59"/>
      <c r="K514" s="76" t="str">
        <f t="shared" si="142"/>
        <v/>
      </c>
      <c r="L514" s="59"/>
      <c r="M514" s="59"/>
      <c r="N514" s="256" t="str">
        <f t="shared" si="143"/>
        <v/>
      </c>
      <c r="O514" s="59"/>
      <c r="P514" s="59"/>
      <c r="Q514" s="256" t="str">
        <f t="shared" si="144"/>
        <v/>
      </c>
      <c r="R514" s="346" t="str">
        <f t="shared" si="145"/>
        <v/>
      </c>
      <c r="S514" s="37"/>
      <c r="T514" s="60"/>
      <c r="U514" s="61">
        <f t="shared" si="140"/>
        <v>2</v>
      </c>
      <c r="V514" s="61">
        <f t="shared" si="146"/>
        <v>2</v>
      </c>
    </row>
    <row r="515" spans="1:22" s="16" customFormat="1" ht="17.45" customHeight="1">
      <c r="A515" s="345">
        <v>26</v>
      </c>
      <c r="B515" s="58">
        <f t="shared" si="147"/>
        <v>45377</v>
      </c>
      <c r="C515" s="644" t="str">
        <f t="shared" si="148"/>
        <v/>
      </c>
      <c r="D515" s="75" t="str">
        <f t="shared" si="150"/>
        <v>Tuesday</v>
      </c>
      <c r="E515" s="637" t="str">
        <f t="shared" si="149"/>
        <v/>
      </c>
      <c r="F515" s="59"/>
      <c r="G515" s="59"/>
      <c r="H515" s="76" t="str">
        <f t="shared" si="141"/>
        <v/>
      </c>
      <c r="I515" s="59"/>
      <c r="J515" s="59"/>
      <c r="K515" s="76" t="str">
        <f t="shared" si="142"/>
        <v/>
      </c>
      <c r="L515" s="59"/>
      <c r="M515" s="59"/>
      <c r="N515" s="256" t="str">
        <f t="shared" si="143"/>
        <v/>
      </c>
      <c r="O515" s="59"/>
      <c r="P515" s="59"/>
      <c r="Q515" s="256" t="str">
        <f t="shared" si="144"/>
        <v/>
      </c>
      <c r="R515" s="346" t="str">
        <f t="shared" si="145"/>
        <v/>
      </c>
      <c r="S515" s="37"/>
      <c r="T515" s="60"/>
      <c r="U515" s="61">
        <f t="shared" si="140"/>
        <v>3</v>
      </c>
      <c r="V515" s="61">
        <f t="shared" si="146"/>
        <v>3</v>
      </c>
    </row>
    <row r="516" spans="1:22" s="16" customFormat="1" ht="17.45" customHeight="1">
      <c r="A516" s="345">
        <v>27</v>
      </c>
      <c r="B516" s="58">
        <f t="shared" si="147"/>
        <v>45378</v>
      </c>
      <c r="C516" s="644" t="str">
        <f t="shared" si="148"/>
        <v/>
      </c>
      <c r="D516" s="75" t="str">
        <f t="shared" si="150"/>
        <v>Wednesday</v>
      </c>
      <c r="E516" s="637" t="str">
        <f t="shared" si="149"/>
        <v/>
      </c>
      <c r="F516" s="59"/>
      <c r="G516" s="59"/>
      <c r="H516" s="76" t="str">
        <f t="shared" si="141"/>
        <v/>
      </c>
      <c r="I516" s="59"/>
      <c r="J516" s="59"/>
      <c r="K516" s="76" t="str">
        <f t="shared" si="142"/>
        <v/>
      </c>
      <c r="L516" s="59"/>
      <c r="M516" s="59"/>
      <c r="N516" s="256" t="str">
        <f t="shared" si="143"/>
        <v/>
      </c>
      <c r="O516" s="59"/>
      <c r="P516" s="59"/>
      <c r="Q516" s="256" t="str">
        <f t="shared" si="144"/>
        <v/>
      </c>
      <c r="R516" s="346" t="str">
        <f t="shared" si="145"/>
        <v/>
      </c>
      <c r="S516" s="37"/>
      <c r="T516" s="60"/>
      <c r="U516" s="61">
        <f t="shared" si="140"/>
        <v>4</v>
      </c>
      <c r="V516" s="61">
        <f t="shared" si="146"/>
        <v>4</v>
      </c>
    </row>
    <row r="517" spans="1:22" s="16" customFormat="1" ht="17.45" customHeight="1">
      <c r="A517" s="345">
        <v>28</v>
      </c>
      <c r="B517" s="58">
        <f t="shared" si="147"/>
        <v>45379</v>
      </c>
      <c r="C517" s="644" t="str">
        <f t="shared" si="148"/>
        <v/>
      </c>
      <c r="D517" s="75" t="str">
        <f t="shared" si="150"/>
        <v>Thursday</v>
      </c>
      <c r="E517" s="637" t="str">
        <f t="shared" si="149"/>
        <v/>
      </c>
      <c r="F517" s="59"/>
      <c r="G517" s="59"/>
      <c r="H517" s="76" t="str">
        <f t="shared" si="141"/>
        <v/>
      </c>
      <c r="I517" s="59"/>
      <c r="J517" s="59"/>
      <c r="K517" s="76" t="str">
        <f t="shared" si="142"/>
        <v/>
      </c>
      <c r="L517" s="59"/>
      <c r="M517" s="59"/>
      <c r="N517" s="256" t="str">
        <f t="shared" si="143"/>
        <v/>
      </c>
      <c r="O517" s="59"/>
      <c r="P517" s="59"/>
      <c r="Q517" s="256" t="str">
        <f t="shared" si="144"/>
        <v/>
      </c>
      <c r="R517" s="346" t="str">
        <f t="shared" si="145"/>
        <v/>
      </c>
      <c r="S517" s="37"/>
      <c r="T517" s="60"/>
      <c r="U517" s="61">
        <f t="shared" si="140"/>
        <v>5</v>
      </c>
      <c r="V517" s="61">
        <f t="shared" si="146"/>
        <v>5</v>
      </c>
    </row>
    <row r="518" spans="1:22" s="16" customFormat="1" ht="17.45" customHeight="1">
      <c r="A518" s="345">
        <v>29</v>
      </c>
      <c r="B518" s="58">
        <f t="shared" si="147"/>
        <v>45380</v>
      </c>
      <c r="C518" s="644" t="str">
        <f t="shared" si="148"/>
        <v/>
      </c>
      <c r="D518" s="75" t="str">
        <f>IF(U518=1,"Sunday",IF(U518=2,"Monday",IF(U518=3,"Tuesday",IF(U518=4,"Wednesday",IF(U518=5,"Thursday",IF(U518=6,"Friday",IF(U518=7,"Saturday"," ")))))))</f>
        <v>Friday</v>
      </c>
      <c r="E518" s="637" t="str">
        <f t="shared" si="149"/>
        <v/>
      </c>
      <c r="F518" s="59"/>
      <c r="G518" s="59"/>
      <c r="H518" s="76" t="str">
        <f t="shared" si="141"/>
        <v/>
      </c>
      <c r="I518" s="59"/>
      <c r="J518" s="59"/>
      <c r="K518" s="76" t="str">
        <f t="shared" si="142"/>
        <v/>
      </c>
      <c r="L518" s="59"/>
      <c r="M518" s="59"/>
      <c r="N518" s="256" t="str">
        <f t="shared" si="143"/>
        <v/>
      </c>
      <c r="O518" s="59"/>
      <c r="P518" s="59"/>
      <c r="Q518" s="256" t="str">
        <f t="shared" si="144"/>
        <v/>
      </c>
      <c r="R518" s="346" t="str">
        <f t="shared" si="145"/>
        <v/>
      </c>
      <c r="S518" s="37"/>
      <c r="T518" s="60"/>
      <c r="U518" s="61">
        <f t="shared" si="140"/>
        <v>6</v>
      </c>
      <c r="V518" s="61">
        <f t="shared" si="146"/>
        <v>6</v>
      </c>
    </row>
    <row r="519" spans="1:22" s="16" customFormat="1" ht="17.45" customHeight="1">
      <c r="A519" s="345">
        <v>30</v>
      </c>
      <c r="B519" s="58">
        <f t="shared" si="147"/>
        <v>45381</v>
      </c>
      <c r="C519" s="644" t="str">
        <f t="shared" si="148"/>
        <v/>
      </c>
      <c r="D519" s="75" t="str">
        <f>IF(U519=1,"Sunday",IF(U519=2,"Monday",IF(U519=3,"Tuesday",IF(U519=4,"Wednesday",IF(U519=5,"Thursday",IF(U519=6,"Friday",IF(U519=7,"Saturday"," ")))))))</f>
        <v>Saturday</v>
      </c>
      <c r="E519" s="637" t="str">
        <f t="shared" si="149"/>
        <v/>
      </c>
      <c r="F519" s="59"/>
      <c r="G519" s="59"/>
      <c r="H519" s="76" t="str">
        <f t="shared" si="141"/>
        <v/>
      </c>
      <c r="I519" s="59"/>
      <c r="J519" s="59"/>
      <c r="K519" s="76" t="str">
        <f t="shared" si="142"/>
        <v/>
      </c>
      <c r="L519" s="59"/>
      <c r="M519" s="59"/>
      <c r="N519" s="256" t="str">
        <f t="shared" si="143"/>
        <v/>
      </c>
      <c r="O519" s="59"/>
      <c r="P519" s="59"/>
      <c r="Q519" s="256" t="str">
        <f t="shared" si="144"/>
        <v/>
      </c>
      <c r="R519" s="346" t="str">
        <f t="shared" si="145"/>
        <v/>
      </c>
      <c r="S519" s="37"/>
      <c r="T519" s="60"/>
      <c r="U519" s="61">
        <f t="shared" si="140"/>
        <v>7</v>
      </c>
      <c r="V519" s="61">
        <f t="shared" si="146"/>
        <v>7</v>
      </c>
    </row>
    <row r="520" spans="1:22" s="16" customFormat="1" ht="17.45" customHeight="1">
      <c r="A520" s="345">
        <v>31</v>
      </c>
      <c r="B520" s="58">
        <f t="shared" si="147"/>
        <v>45382</v>
      </c>
      <c r="C520" s="644" t="str">
        <f t="shared" si="148"/>
        <v/>
      </c>
      <c r="D520" s="75" t="str">
        <f>IF(U520=1,"Sunday",IF(U520=2,"Monday",IF(U520=3,"Tuesday",IF(U520=4,"Wednesday",IF(U520=5,"Thursday",IF(U520=6,"Friday",IF(U520=7,"Saturday"," ")))))))</f>
        <v>Sunday</v>
      </c>
      <c r="E520" s="637" t="str">
        <f t="shared" si="149"/>
        <v/>
      </c>
      <c r="F520" s="59"/>
      <c r="G520" s="59"/>
      <c r="H520" s="76" t="str">
        <f t="shared" si="141"/>
        <v/>
      </c>
      <c r="I520" s="59"/>
      <c r="J520" s="59"/>
      <c r="K520" s="76" t="str">
        <f t="shared" si="142"/>
        <v/>
      </c>
      <c r="L520" s="59"/>
      <c r="M520" s="59"/>
      <c r="N520" s="256" t="str">
        <f t="shared" si="143"/>
        <v/>
      </c>
      <c r="O520" s="59"/>
      <c r="P520" s="59"/>
      <c r="Q520" s="256" t="str">
        <f t="shared" si="144"/>
        <v/>
      </c>
      <c r="R520" s="346" t="str">
        <f t="shared" si="145"/>
        <v/>
      </c>
      <c r="S520" s="37"/>
      <c r="T520" s="60"/>
      <c r="U520" s="61">
        <f t="shared" si="140"/>
        <v>1</v>
      </c>
      <c r="V520" s="61">
        <f t="shared" si="146"/>
        <v>1</v>
      </c>
    </row>
    <row r="521" spans="1:22" s="66" customFormat="1" ht="42.75" customHeight="1" thickBot="1">
      <c r="A521" s="347"/>
      <c r="B521" s="348"/>
      <c r="C521" s="349" t="s">
        <v>97</v>
      </c>
      <c r="D521" s="349"/>
      <c r="E521" s="349"/>
      <c r="F521" s="350">
        <f>SUM(F490:F520)</f>
        <v>492</v>
      </c>
      <c r="G521" s="350">
        <f t="shared" ref="G521:R521" si="151">SUM(G490:G520)</f>
        <v>483</v>
      </c>
      <c r="H521" s="350">
        <f t="shared" si="151"/>
        <v>975</v>
      </c>
      <c r="I521" s="350">
        <f t="shared" si="151"/>
        <v>360</v>
      </c>
      <c r="J521" s="350">
        <f t="shared" si="151"/>
        <v>400</v>
      </c>
      <c r="K521" s="350">
        <f t="shared" si="151"/>
        <v>760</v>
      </c>
      <c r="L521" s="350">
        <f t="shared" si="151"/>
        <v>473</v>
      </c>
      <c r="M521" s="350">
        <f t="shared" si="151"/>
        <v>450</v>
      </c>
      <c r="N521" s="350">
        <f t="shared" si="151"/>
        <v>923</v>
      </c>
      <c r="O521" s="350">
        <f t="shared" si="151"/>
        <v>333</v>
      </c>
      <c r="P521" s="350">
        <f t="shared" si="151"/>
        <v>373</v>
      </c>
      <c r="Q521" s="350">
        <f t="shared" si="151"/>
        <v>706</v>
      </c>
      <c r="R521" s="351">
        <f t="shared" si="151"/>
        <v>1629</v>
      </c>
      <c r="S521" s="89"/>
      <c r="T521" s="64"/>
      <c r="U521" s="65"/>
      <c r="V521" s="65"/>
    </row>
    <row r="522" spans="1:22" s="16" customFormat="1" ht="21" customHeight="1">
      <c r="A522" s="81"/>
      <c r="B522" s="82"/>
      <c r="C522" s="82"/>
      <c r="D522" s="82"/>
      <c r="E522" s="82"/>
      <c r="F522" s="83"/>
      <c r="G522" s="83"/>
      <c r="H522" s="83"/>
      <c r="I522" s="83"/>
      <c r="J522" s="83"/>
      <c r="K522" s="83"/>
      <c r="L522" s="84" t="s">
        <v>98</v>
      </c>
      <c r="M522" s="83"/>
      <c r="N522" s="83"/>
      <c r="O522" s="85" t="s">
        <v>99</v>
      </c>
      <c r="P522" s="83"/>
      <c r="Q522" s="83"/>
      <c r="R522" s="83"/>
      <c r="S522" s="37"/>
      <c r="T522" s="68"/>
      <c r="U522" s="15"/>
      <c r="V522" s="15"/>
    </row>
    <row r="523" spans="1:22" s="16" customFormat="1" ht="6.75" customHeight="1">
      <c r="A523" s="67"/>
      <c r="B523" s="252"/>
      <c r="C523" s="252"/>
      <c r="D523" s="252"/>
      <c r="E523" s="252"/>
      <c r="F523" s="253"/>
      <c r="G523" s="253"/>
      <c r="H523" s="253"/>
      <c r="I523" s="253"/>
      <c r="J523" s="253"/>
      <c r="K523" s="253"/>
      <c r="L523" s="254"/>
      <c r="M523" s="253"/>
      <c r="N523" s="253"/>
      <c r="O523" s="255"/>
      <c r="P523" s="253"/>
      <c r="Q523" s="253"/>
      <c r="R523" s="253"/>
      <c r="S523" s="23"/>
      <c r="T523" s="68"/>
      <c r="U523" s="15"/>
      <c r="V523" s="15"/>
    </row>
    <row r="524" spans="1:22" s="16" customFormat="1" ht="21" customHeight="1">
      <c r="A524" s="67"/>
      <c r="B524" s="69"/>
      <c r="C524" s="69"/>
      <c r="D524" s="756" t="s">
        <v>107</v>
      </c>
      <c r="E524" s="756"/>
      <c r="F524" s="756"/>
      <c r="G524" s="756"/>
      <c r="H524" s="756"/>
      <c r="I524" s="756"/>
      <c r="J524" s="756"/>
      <c r="K524" s="70"/>
      <c r="L524" s="250">
        <f>COUNTA(N490:N520)-COUNTIF(N490:N520,"0")-COUNTIF(N490:N520,"blank")-COUNTIF(N490:N520,"")</f>
        <v>4</v>
      </c>
      <c r="M524" s="80"/>
      <c r="N524" s="80"/>
      <c r="O524" s="250">
        <f>COUNTA(Q490:Q520)-COUNTIF(Q490:Q520,"0")-COUNTIF(Q490:Q520,"blank")-COUNTIF(Q490:Q520,"")</f>
        <v>4</v>
      </c>
      <c r="P524" s="71"/>
      <c r="Q524" s="71"/>
      <c r="R524" s="71"/>
      <c r="S524" s="23"/>
      <c r="T524" s="72"/>
      <c r="U524" s="15"/>
      <c r="V524" s="15"/>
    </row>
    <row r="525" spans="1:22" s="16" customFormat="1" ht="7.5" customHeight="1">
      <c r="A525" s="67"/>
      <c r="B525" s="69"/>
      <c r="C525" s="69"/>
      <c r="D525" s="69"/>
      <c r="E525" s="69"/>
      <c r="F525" s="67"/>
      <c r="G525" s="67"/>
      <c r="H525" s="67"/>
      <c r="I525" s="67"/>
      <c r="J525" s="67"/>
      <c r="K525" s="67"/>
      <c r="L525" s="67"/>
      <c r="M525" s="67"/>
      <c r="N525" s="67"/>
      <c r="O525" s="67"/>
      <c r="P525" s="67"/>
      <c r="Q525" s="67"/>
      <c r="R525" s="67"/>
      <c r="S525" s="23"/>
      <c r="T525" s="23"/>
      <c r="U525" s="15"/>
      <c r="V525" s="15"/>
    </row>
    <row r="526" spans="1:22" s="16" customFormat="1" ht="21" customHeight="1">
      <c r="A526" s="67"/>
      <c r="B526" s="69"/>
      <c r="C526" s="69"/>
      <c r="D526" s="756" t="s">
        <v>362</v>
      </c>
      <c r="E526" s="756"/>
      <c r="F526" s="756"/>
      <c r="G526" s="756"/>
      <c r="H526" s="756"/>
      <c r="I526" s="756"/>
      <c r="J526" s="756"/>
      <c r="K526" s="67"/>
      <c r="L526" s="251">
        <f>COUNTA(H490:H520)-COUNTIF(H490:H520,"0")-COUNTIF(H490:H520,"blank")-COUNTIF(H490:H520,"")</f>
        <v>4</v>
      </c>
      <c r="M526" s="249"/>
      <c r="N526" s="249"/>
      <c r="O526" s="251">
        <f>COUNTA(K490:K520)-COUNTIF(K490:K520,"0")-COUNTIF(K490:K520,"blank")-COUNTIF(K490:K520,"")</f>
        <v>4</v>
      </c>
      <c r="P526" s="79"/>
      <c r="Q526" s="79"/>
      <c r="R526" s="67"/>
      <c r="S526" s="23"/>
      <c r="T526" s="23"/>
      <c r="U526" s="15"/>
      <c r="V526" s="15"/>
    </row>
    <row r="527" spans="1:22" s="16" customFormat="1" ht="10.5" customHeight="1">
      <c r="A527" s="67"/>
      <c r="B527" s="69"/>
      <c r="C527" s="69"/>
      <c r="D527" s="69"/>
      <c r="E527" s="69"/>
      <c r="F527" s="67"/>
      <c r="G527" s="67"/>
      <c r="H527" s="67"/>
      <c r="I527" s="67"/>
      <c r="J527" s="67"/>
      <c r="K527" s="67"/>
      <c r="L527" s="79"/>
      <c r="M527" s="79"/>
      <c r="N527" s="79"/>
      <c r="O527" s="79"/>
      <c r="P527" s="79"/>
      <c r="Q527" s="79"/>
      <c r="R527" s="67"/>
      <c r="S527" s="23"/>
      <c r="T527" s="23"/>
      <c r="U527" s="15"/>
      <c r="V527" s="15"/>
    </row>
    <row r="528" spans="1:22" s="16" customFormat="1" ht="15">
      <c r="A528" s="77"/>
      <c r="B528" s="78"/>
      <c r="C528" s="78"/>
      <c r="D528" s="78"/>
      <c r="E528" s="78"/>
      <c r="F528" s="77"/>
      <c r="G528" s="77"/>
      <c r="H528" s="77"/>
      <c r="I528" s="77"/>
      <c r="J528" s="77"/>
      <c r="K528" s="77"/>
      <c r="L528" s="77"/>
      <c r="M528" s="77"/>
      <c r="N528" s="77"/>
      <c r="O528" s="77"/>
      <c r="P528" s="77"/>
      <c r="Q528" s="77"/>
      <c r="R528" s="77"/>
      <c r="S528" s="15"/>
      <c r="T528" s="15"/>
      <c r="U528" s="15"/>
      <c r="V528" s="15"/>
    </row>
    <row r="529" spans="1:22" s="16" customFormat="1" ht="15" hidden="1" customHeight="1">
      <c r="A529" s="73"/>
      <c r="B529" s="73"/>
      <c r="C529" s="73"/>
      <c r="D529" s="73"/>
      <c r="E529" s="73"/>
      <c r="F529" s="73"/>
      <c r="G529" s="73"/>
      <c r="H529" s="73"/>
      <c r="I529" s="73"/>
      <c r="J529" s="73"/>
      <c r="K529" s="73"/>
      <c r="L529" s="73"/>
      <c r="M529" s="73"/>
      <c r="N529" s="73"/>
      <c r="O529" s="73"/>
      <c r="P529" s="73"/>
      <c r="Q529" s="73"/>
      <c r="R529" s="73"/>
      <c r="U529" s="258"/>
      <c r="V529" s="258"/>
    </row>
  </sheetData>
  <sheetProtection password="EFD1" sheet="1" objects="1" scenarios="1" formatColumns="0" formatRows="0" selectLockedCells="1"/>
  <protectedRanges>
    <protectedRange sqref="B6:C6 B7:B37 B50:B81 B94:B125 B138:B169 B182:B213 B226:B257 B270:B301 B314:B345 B358:B389 B402:B433 B446:B477 B490:B521 C7:C36 C50:C80 C94:C124 C138:C168 C182:C212 C226:C256 C270:C300 C314:C344 C358:C388 C402:C432 C446:C476 C490:C520" name="Range1"/>
  </protectedRanges>
  <mergeCells count="216">
    <mergeCell ref="D436:J436"/>
    <mergeCell ref="D438:J438"/>
    <mergeCell ref="L398:R398"/>
    <mergeCell ref="F399:H399"/>
    <mergeCell ref="I399:K399"/>
    <mergeCell ref="L399:N399"/>
    <mergeCell ref="O399:Q399"/>
    <mergeCell ref="R399:R400"/>
    <mergeCell ref="A398:A401"/>
    <mergeCell ref="B398:B400"/>
    <mergeCell ref="C398:C401"/>
    <mergeCell ref="D398:D399"/>
    <mergeCell ref="F398:K398"/>
    <mergeCell ref="E398:E401"/>
    <mergeCell ref="L401:R401"/>
    <mergeCell ref="D392:J392"/>
    <mergeCell ref="D394:J394"/>
    <mergeCell ref="A397:K397"/>
    <mergeCell ref="L397:M397"/>
    <mergeCell ref="N397:P397"/>
    <mergeCell ref="L354:R354"/>
    <mergeCell ref="F355:H355"/>
    <mergeCell ref="I355:K355"/>
    <mergeCell ref="L355:N355"/>
    <mergeCell ref="O355:Q355"/>
    <mergeCell ref="R355:R356"/>
    <mergeCell ref="A354:A357"/>
    <mergeCell ref="B354:B356"/>
    <mergeCell ref="C354:C357"/>
    <mergeCell ref="D354:D355"/>
    <mergeCell ref="F354:K354"/>
    <mergeCell ref="E354:E357"/>
    <mergeCell ref="L357:R357"/>
    <mergeCell ref="D348:J348"/>
    <mergeCell ref="D350:J350"/>
    <mergeCell ref="A353:K353"/>
    <mergeCell ref="L353:M353"/>
    <mergeCell ref="N353:P353"/>
    <mergeCell ref="L310:R310"/>
    <mergeCell ref="F311:H311"/>
    <mergeCell ref="I311:K311"/>
    <mergeCell ref="L311:N311"/>
    <mergeCell ref="O311:Q311"/>
    <mergeCell ref="R311:R312"/>
    <mergeCell ref="A310:A313"/>
    <mergeCell ref="B310:B312"/>
    <mergeCell ref="C310:C313"/>
    <mergeCell ref="D310:D311"/>
    <mergeCell ref="F310:K310"/>
    <mergeCell ref="E310:E313"/>
    <mergeCell ref="L313:R313"/>
    <mergeCell ref="D304:J304"/>
    <mergeCell ref="D306:J306"/>
    <mergeCell ref="A309:K309"/>
    <mergeCell ref="L309:M309"/>
    <mergeCell ref="N309:P309"/>
    <mergeCell ref="L266:R266"/>
    <mergeCell ref="F267:H267"/>
    <mergeCell ref="I267:K267"/>
    <mergeCell ref="L267:N267"/>
    <mergeCell ref="O267:Q267"/>
    <mergeCell ref="R267:R268"/>
    <mergeCell ref="A266:A269"/>
    <mergeCell ref="B266:B268"/>
    <mergeCell ref="C266:C269"/>
    <mergeCell ref="D266:D267"/>
    <mergeCell ref="F266:K266"/>
    <mergeCell ref="E266:E269"/>
    <mergeCell ref="L269:R269"/>
    <mergeCell ref="D260:J260"/>
    <mergeCell ref="D262:J262"/>
    <mergeCell ref="A265:K265"/>
    <mergeCell ref="L265:M265"/>
    <mergeCell ref="N265:P265"/>
    <mergeCell ref="L222:R222"/>
    <mergeCell ref="F223:H223"/>
    <mergeCell ref="I223:K223"/>
    <mergeCell ref="L223:N223"/>
    <mergeCell ref="O223:Q223"/>
    <mergeCell ref="R223:R224"/>
    <mergeCell ref="A222:A225"/>
    <mergeCell ref="B222:B224"/>
    <mergeCell ref="C222:C225"/>
    <mergeCell ref="D222:D223"/>
    <mergeCell ref="F222:K222"/>
    <mergeCell ref="E222:E225"/>
    <mergeCell ref="L225:R225"/>
    <mergeCell ref="D216:J216"/>
    <mergeCell ref="D218:J218"/>
    <mergeCell ref="A221:K221"/>
    <mergeCell ref="L221:M221"/>
    <mergeCell ref="N221:P221"/>
    <mergeCell ref="L178:R178"/>
    <mergeCell ref="F179:H179"/>
    <mergeCell ref="I179:K179"/>
    <mergeCell ref="L179:N179"/>
    <mergeCell ref="O179:Q179"/>
    <mergeCell ref="R179:R180"/>
    <mergeCell ref="A178:A181"/>
    <mergeCell ref="B178:B180"/>
    <mergeCell ref="C178:C181"/>
    <mergeCell ref="D178:D179"/>
    <mergeCell ref="F178:K178"/>
    <mergeCell ref="E178:E181"/>
    <mergeCell ref="L181:R181"/>
    <mergeCell ref="D172:J172"/>
    <mergeCell ref="D174:J174"/>
    <mergeCell ref="A177:K177"/>
    <mergeCell ref="L177:M177"/>
    <mergeCell ref="N177:P177"/>
    <mergeCell ref="L134:R134"/>
    <mergeCell ref="F135:H135"/>
    <mergeCell ref="I135:K135"/>
    <mergeCell ref="L135:N135"/>
    <mergeCell ref="O135:Q135"/>
    <mergeCell ref="R135:R136"/>
    <mergeCell ref="A134:A137"/>
    <mergeCell ref="B134:B136"/>
    <mergeCell ref="C134:C137"/>
    <mergeCell ref="D134:D135"/>
    <mergeCell ref="F134:K134"/>
    <mergeCell ref="E134:E137"/>
    <mergeCell ref="L137:R137"/>
    <mergeCell ref="D128:J128"/>
    <mergeCell ref="D130:J130"/>
    <mergeCell ref="A133:K133"/>
    <mergeCell ref="L133:M133"/>
    <mergeCell ref="N133:P133"/>
    <mergeCell ref="L90:R90"/>
    <mergeCell ref="F91:H91"/>
    <mergeCell ref="I91:K91"/>
    <mergeCell ref="L91:N91"/>
    <mergeCell ref="O91:Q91"/>
    <mergeCell ref="R91:R92"/>
    <mergeCell ref="A90:A93"/>
    <mergeCell ref="B90:B92"/>
    <mergeCell ref="C90:C93"/>
    <mergeCell ref="D90:D91"/>
    <mergeCell ref="F90:K90"/>
    <mergeCell ref="E90:E93"/>
    <mergeCell ref="L93:R93"/>
    <mergeCell ref="D84:J84"/>
    <mergeCell ref="D86:J86"/>
    <mergeCell ref="A89:K89"/>
    <mergeCell ref="L89:M89"/>
    <mergeCell ref="N89:P89"/>
    <mergeCell ref="L46:R46"/>
    <mergeCell ref="F47:H47"/>
    <mergeCell ref="I47:K47"/>
    <mergeCell ref="L47:N47"/>
    <mergeCell ref="O47:Q47"/>
    <mergeCell ref="R47:R48"/>
    <mergeCell ref="A46:A49"/>
    <mergeCell ref="B46:B48"/>
    <mergeCell ref="C46:C49"/>
    <mergeCell ref="D46:D47"/>
    <mergeCell ref="F46:K46"/>
    <mergeCell ref="E46:E49"/>
    <mergeCell ref="L49:R49"/>
    <mergeCell ref="O3:Q3"/>
    <mergeCell ref="D42:J42"/>
    <mergeCell ref="A45:K45"/>
    <mergeCell ref="L45:M45"/>
    <mergeCell ref="N45:P45"/>
    <mergeCell ref="R3:R4"/>
    <mergeCell ref="D40:J40"/>
    <mergeCell ref="A1:K1"/>
    <mergeCell ref="L1:M1"/>
    <mergeCell ref="N1:P1"/>
    <mergeCell ref="A2:A5"/>
    <mergeCell ref="C2:C5"/>
    <mergeCell ref="D2:D3"/>
    <mergeCell ref="F2:K2"/>
    <mergeCell ref="L2:R2"/>
    <mergeCell ref="F3:H3"/>
    <mergeCell ref="B2:B4"/>
    <mergeCell ref="I3:K3"/>
    <mergeCell ref="L3:N3"/>
    <mergeCell ref="E2:E5"/>
    <mergeCell ref="L5:R5"/>
    <mergeCell ref="A441:K441"/>
    <mergeCell ref="L441:M441"/>
    <mergeCell ref="N441:P441"/>
    <mergeCell ref="A442:A445"/>
    <mergeCell ref="B442:B444"/>
    <mergeCell ref="C442:C445"/>
    <mergeCell ref="D442:D443"/>
    <mergeCell ref="F442:K442"/>
    <mergeCell ref="L442:R442"/>
    <mergeCell ref="F443:H443"/>
    <mergeCell ref="I443:K443"/>
    <mergeCell ref="L443:N443"/>
    <mergeCell ref="O443:Q443"/>
    <mergeCell ref="R443:R444"/>
    <mergeCell ref="E442:E445"/>
    <mergeCell ref="L445:R445"/>
    <mergeCell ref="D524:J524"/>
    <mergeCell ref="D526:J526"/>
    <mergeCell ref="D480:J480"/>
    <mergeCell ref="D482:J482"/>
    <mergeCell ref="A485:K485"/>
    <mergeCell ref="L485:M485"/>
    <mergeCell ref="N485:P485"/>
    <mergeCell ref="A486:A489"/>
    <mergeCell ref="B486:B488"/>
    <mergeCell ref="C486:C489"/>
    <mergeCell ref="D486:D487"/>
    <mergeCell ref="F486:K486"/>
    <mergeCell ref="L486:R486"/>
    <mergeCell ref="F487:H487"/>
    <mergeCell ref="I487:K487"/>
    <mergeCell ref="L487:N487"/>
    <mergeCell ref="O487:Q487"/>
    <mergeCell ref="R487:R488"/>
    <mergeCell ref="E486:E489"/>
    <mergeCell ref="L489:R489"/>
  </mergeCells>
  <conditionalFormatting sqref="I6:I36">
    <cfRule type="expression" dxfId="777" priority="207">
      <formula>D6="Sunday"</formula>
    </cfRule>
  </conditionalFormatting>
  <conditionalFormatting sqref="J6:J36">
    <cfRule type="expression" dxfId="776" priority="206">
      <formula>D6="Sunday"</formula>
    </cfRule>
  </conditionalFormatting>
  <conditionalFormatting sqref="L6:L36">
    <cfRule type="expression" dxfId="775" priority="204">
      <formula>D6="Sunday"</formula>
    </cfRule>
  </conditionalFormatting>
  <conditionalFormatting sqref="M6:M36">
    <cfRule type="expression" dxfId="774" priority="203">
      <formula>D6="Sunday"</formula>
    </cfRule>
  </conditionalFormatting>
  <conditionalFormatting sqref="O6:O36">
    <cfRule type="expression" dxfId="773" priority="201">
      <formula>D6="Sunday"</formula>
    </cfRule>
  </conditionalFormatting>
  <conditionalFormatting sqref="P6:P36">
    <cfRule type="expression" dxfId="772" priority="200">
      <formula>D6="Sunday"</formula>
    </cfRule>
  </conditionalFormatting>
  <conditionalFormatting sqref="R6:R36">
    <cfRule type="expression" dxfId="771" priority="198">
      <formula>D6="Sunday"</formula>
    </cfRule>
  </conditionalFormatting>
  <conditionalFormatting sqref="E6:E36">
    <cfRule type="cellIs" dxfId="770" priority="39" operator="equal">
      <formula>$AD$15</formula>
    </cfRule>
    <cfRule type="expression" dxfId="769" priority="197">
      <formula>D6="Sunday"</formula>
    </cfRule>
  </conditionalFormatting>
  <conditionalFormatting sqref="G6:G36">
    <cfRule type="expression" dxfId="768" priority="196">
      <formula>D6="Sunday"</formula>
    </cfRule>
  </conditionalFormatting>
  <conditionalFormatting sqref="I50:I80">
    <cfRule type="expression" dxfId="767" priority="193">
      <formula>D50="Sunday"</formula>
    </cfRule>
  </conditionalFormatting>
  <conditionalFormatting sqref="J50:J80">
    <cfRule type="expression" dxfId="766" priority="192">
      <formula>D50="Sunday"</formula>
    </cfRule>
  </conditionalFormatting>
  <conditionalFormatting sqref="L50:L80">
    <cfRule type="expression" dxfId="765" priority="191">
      <formula>D50="Sunday"</formula>
    </cfRule>
  </conditionalFormatting>
  <conditionalFormatting sqref="M50:M80">
    <cfRule type="expression" dxfId="764" priority="190">
      <formula>D50="Sunday"</formula>
    </cfRule>
  </conditionalFormatting>
  <conditionalFormatting sqref="O50:O80">
    <cfRule type="expression" dxfId="763" priority="189">
      <formula>D50="Sunday"</formula>
    </cfRule>
  </conditionalFormatting>
  <conditionalFormatting sqref="P50:P80">
    <cfRule type="expression" dxfId="762" priority="188">
      <formula>D50="Sunday"</formula>
    </cfRule>
  </conditionalFormatting>
  <conditionalFormatting sqref="R50:R80">
    <cfRule type="expression" dxfId="761" priority="187">
      <formula>D50="Sunday"</formula>
    </cfRule>
  </conditionalFormatting>
  <conditionalFormatting sqref="F50:F80">
    <cfRule type="expression" dxfId="760" priority="186">
      <formula>D50="Sunday"</formula>
    </cfRule>
  </conditionalFormatting>
  <conditionalFormatting sqref="G50:G80">
    <cfRule type="expression" dxfId="759" priority="185">
      <formula>D50="Sunday"</formula>
    </cfRule>
  </conditionalFormatting>
  <conditionalFormatting sqref="I94:I124">
    <cfRule type="expression" dxfId="758" priority="182">
      <formula>D94="Sunday"</formula>
    </cfRule>
  </conditionalFormatting>
  <conditionalFormatting sqref="J94:J124">
    <cfRule type="expression" dxfId="757" priority="181">
      <formula>D94="Sunday"</formula>
    </cfRule>
  </conditionalFormatting>
  <conditionalFormatting sqref="L94:L124">
    <cfRule type="expression" dxfId="756" priority="180">
      <formula>D94="Sunday"</formula>
    </cfRule>
  </conditionalFormatting>
  <conditionalFormatting sqref="M94:M124">
    <cfRule type="expression" dxfId="755" priority="179">
      <formula>D94="Sunday"</formula>
    </cfRule>
  </conditionalFormatting>
  <conditionalFormatting sqref="O94:O124">
    <cfRule type="expression" dxfId="754" priority="178">
      <formula>D94="Sunday"</formula>
    </cfRule>
  </conditionalFormatting>
  <conditionalFormatting sqref="P94:P124">
    <cfRule type="expression" dxfId="753" priority="177">
      <formula>D94="Sunday"</formula>
    </cfRule>
  </conditionalFormatting>
  <conditionalFormatting sqref="R94:R124">
    <cfRule type="expression" dxfId="752" priority="176">
      <formula>D94="Sunday"</formula>
    </cfRule>
  </conditionalFormatting>
  <conditionalFormatting sqref="F94:F124">
    <cfRule type="expression" dxfId="751" priority="175">
      <formula>D94="Sunday"</formula>
    </cfRule>
  </conditionalFormatting>
  <conditionalFormatting sqref="G94:G124">
    <cfRule type="expression" dxfId="750" priority="174">
      <formula>D94="Sunday"</formula>
    </cfRule>
  </conditionalFormatting>
  <conditionalFormatting sqref="I138:I168">
    <cfRule type="expression" dxfId="749" priority="171">
      <formula>D138="Sunday"</formula>
    </cfRule>
  </conditionalFormatting>
  <conditionalFormatting sqref="J138:J168">
    <cfRule type="expression" dxfId="748" priority="170">
      <formula>D138="Sunday"</formula>
    </cfRule>
  </conditionalFormatting>
  <conditionalFormatting sqref="L138:L168">
    <cfRule type="expression" dxfId="747" priority="169">
      <formula>D138="Sunday"</formula>
    </cfRule>
  </conditionalFormatting>
  <conditionalFormatting sqref="M138:M168">
    <cfRule type="expression" dxfId="746" priority="168">
      <formula>D138="Sunday"</formula>
    </cfRule>
  </conditionalFormatting>
  <conditionalFormatting sqref="O138:O168">
    <cfRule type="expression" dxfId="745" priority="167">
      <formula>D138="Sunday"</formula>
    </cfRule>
  </conditionalFormatting>
  <conditionalFormatting sqref="P138:P168">
    <cfRule type="expression" dxfId="744" priority="166">
      <formula>D138="Sunday"</formula>
    </cfRule>
  </conditionalFormatting>
  <conditionalFormatting sqref="R138:R168">
    <cfRule type="expression" dxfId="743" priority="165">
      <formula>D138="Sunday"</formula>
    </cfRule>
  </conditionalFormatting>
  <conditionalFormatting sqref="F138:F168">
    <cfRule type="expression" dxfId="742" priority="164">
      <formula>D138="Sunday"</formula>
    </cfRule>
  </conditionalFormatting>
  <conditionalFormatting sqref="G138:G168">
    <cfRule type="expression" dxfId="741" priority="163">
      <formula>D138="Sunday"</formula>
    </cfRule>
  </conditionalFormatting>
  <conditionalFormatting sqref="I182:I212">
    <cfRule type="expression" dxfId="740" priority="160">
      <formula>D182="Sunday"</formula>
    </cfRule>
  </conditionalFormatting>
  <conditionalFormatting sqref="J182:J212">
    <cfRule type="expression" dxfId="739" priority="159">
      <formula>D182="Sunday"</formula>
    </cfRule>
  </conditionalFormatting>
  <conditionalFormatting sqref="L182:L212">
    <cfRule type="expression" dxfId="738" priority="158">
      <formula>D182="Sunday"</formula>
    </cfRule>
  </conditionalFormatting>
  <conditionalFormatting sqref="M182:M212">
    <cfRule type="expression" dxfId="737" priority="157">
      <formula>D182="Sunday"</formula>
    </cfRule>
  </conditionalFormatting>
  <conditionalFormatting sqref="O182:O212">
    <cfRule type="expression" dxfId="736" priority="156">
      <formula>D182="Sunday"</formula>
    </cfRule>
  </conditionalFormatting>
  <conditionalFormatting sqref="P182:P212">
    <cfRule type="expression" dxfId="735" priority="155">
      <formula>D182="Sunday"</formula>
    </cfRule>
  </conditionalFormatting>
  <conditionalFormatting sqref="R182:R212">
    <cfRule type="expression" dxfId="734" priority="154">
      <formula>D182="Sunday"</formula>
    </cfRule>
  </conditionalFormatting>
  <conditionalFormatting sqref="F182:F212">
    <cfRule type="expression" dxfId="733" priority="153">
      <formula>D182="Sunday"</formula>
    </cfRule>
  </conditionalFormatting>
  <conditionalFormatting sqref="G182:G212">
    <cfRule type="expression" dxfId="732" priority="152">
      <formula>D182="Sunday"</formula>
    </cfRule>
  </conditionalFormatting>
  <conditionalFormatting sqref="I226:I256">
    <cfRule type="expression" dxfId="731" priority="149">
      <formula>D226="Sunday"</formula>
    </cfRule>
  </conditionalFormatting>
  <conditionalFormatting sqref="J226:J256">
    <cfRule type="expression" dxfId="730" priority="148">
      <formula>D226="Sunday"</formula>
    </cfRule>
  </conditionalFormatting>
  <conditionalFormatting sqref="L226:L256">
    <cfRule type="expression" dxfId="729" priority="147">
      <formula>D226="Sunday"</formula>
    </cfRule>
  </conditionalFormatting>
  <conditionalFormatting sqref="M226:M256">
    <cfRule type="expression" dxfId="728" priority="146">
      <formula>D226="Sunday"</formula>
    </cfRule>
  </conditionalFormatting>
  <conditionalFormatting sqref="O226:O256">
    <cfRule type="expression" dxfId="727" priority="145">
      <formula>D226="Sunday"</formula>
    </cfRule>
  </conditionalFormatting>
  <conditionalFormatting sqref="P226:P256">
    <cfRule type="expression" dxfId="726" priority="144">
      <formula>D226="Sunday"</formula>
    </cfRule>
  </conditionalFormatting>
  <conditionalFormatting sqref="R226:R256">
    <cfRule type="expression" dxfId="725" priority="143">
      <formula>D226="Sunday"</formula>
    </cfRule>
  </conditionalFormatting>
  <conditionalFormatting sqref="F226:F256">
    <cfRule type="expression" dxfId="724" priority="142">
      <formula>D226="Sunday"</formula>
    </cfRule>
  </conditionalFormatting>
  <conditionalFormatting sqref="G226:G256">
    <cfRule type="expression" dxfId="723" priority="141">
      <formula>D226="Sunday"</formula>
    </cfRule>
  </conditionalFormatting>
  <conditionalFormatting sqref="I270:I300">
    <cfRule type="expression" dxfId="722" priority="138">
      <formula>D270="Sunday"</formula>
    </cfRule>
  </conditionalFormatting>
  <conditionalFormatting sqref="J270:J300">
    <cfRule type="expression" dxfId="721" priority="137">
      <formula>D270="Sunday"</formula>
    </cfRule>
  </conditionalFormatting>
  <conditionalFormatting sqref="L270:L300">
    <cfRule type="expression" dxfId="720" priority="136">
      <formula>D270="Sunday"</formula>
    </cfRule>
  </conditionalFormatting>
  <conditionalFormatting sqref="M270:M300">
    <cfRule type="expression" dxfId="719" priority="135">
      <formula>D270="Sunday"</formula>
    </cfRule>
  </conditionalFormatting>
  <conditionalFormatting sqref="O270:O300">
    <cfRule type="expression" dxfId="718" priority="134">
      <formula>D270="Sunday"</formula>
    </cfRule>
  </conditionalFormatting>
  <conditionalFormatting sqref="P270:P300">
    <cfRule type="expression" dxfId="717" priority="133">
      <formula>D270="Sunday"</formula>
    </cfRule>
  </conditionalFormatting>
  <conditionalFormatting sqref="R270:R300">
    <cfRule type="expression" dxfId="716" priority="132">
      <formula>D270="Sunday"</formula>
    </cfRule>
  </conditionalFormatting>
  <conditionalFormatting sqref="F270:F300">
    <cfRule type="expression" dxfId="715" priority="131">
      <formula>D270="Sunday"</formula>
    </cfRule>
  </conditionalFormatting>
  <conditionalFormatting sqref="G270:G300">
    <cfRule type="expression" dxfId="714" priority="130">
      <formula>D270="Sunday"</formula>
    </cfRule>
  </conditionalFormatting>
  <conditionalFormatting sqref="I314:I344">
    <cfRule type="expression" dxfId="713" priority="127">
      <formula>D314="Sunday"</formula>
    </cfRule>
  </conditionalFormatting>
  <conditionalFormatting sqref="J314:J344">
    <cfRule type="expression" dxfId="712" priority="126">
      <formula>D314="Sunday"</formula>
    </cfRule>
  </conditionalFormatting>
  <conditionalFormatting sqref="L314:L344">
    <cfRule type="expression" dxfId="711" priority="125">
      <formula>D314="Sunday"</formula>
    </cfRule>
  </conditionalFormatting>
  <conditionalFormatting sqref="M314:M344">
    <cfRule type="expression" dxfId="710" priority="124">
      <formula>D314="Sunday"</formula>
    </cfRule>
  </conditionalFormatting>
  <conditionalFormatting sqref="O314:O344">
    <cfRule type="expression" dxfId="709" priority="123">
      <formula>D314="Sunday"</formula>
    </cfRule>
  </conditionalFormatting>
  <conditionalFormatting sqref="P314:P344">
    <cfRule type="expression" dxfId="708" priority="122">
      <formula>D314="Sunday"</formula>
    </cfRule>
  </conditionalFormatting>
  <conditionalFormatting sqref="R314:R344">
    <cfRule type="expression" dxfId="707" priority="121">
      <formula>D314="Sunday"</formula>
    </cfRule>
  </conditionalFormatting>
  <conditionalFormatting sqref="F314:F344">
    <cfRule type="expression" dxfId="706" priority="120">
      <formula>D314="Sunday"</formula>
    </cfRule>
  </conditionalFormatting>
  <conditionalFormatting sqref="G314:G344">
    <cfRule type="expression" dxfId="705" priority="119">
      <formula>D314="Sunday"</formula>
    </cfRule>
  </conditionalFormatting>
  <conditionalFormatting sqref="I358:I388">
    <cfRule type="expression" dxfId="704" priority="116">
      <formula>D358="Sunday"</formula>
    </cfRule>
  </conditionalFormatting>
  <conditionalFormatting sqref="J358:J388">
    <cfRule type="expression" dxfId="703" priority="115">
      <formula>D358="Sunday"</formula>
    </cfRule>
  </conditionalFormatting>
  <conditionalFormatting sqref="L358:L388">
    <cfRule type="expression" dxfId="702" priority="114">
      <formula>D358="Sunday"</formula>
    </cfRule>
  </conditionalFormatting>
  <conditionalFormatting sqref="M358:M388">
    <cfRule type="expression" dxfId="701" priority="113">
      <formula>D358="Sunday"</formula>
    </cfRule>
  </conditionalFormatting>
  <conditionalFormatting sqref="O358:O388">
    <cfRule type="expression" dxfId="700" priority="112">
      <formula>D358="Sunday"</formula>
    </cfRule>
  </conditionalFormatting>
  <conditionalFormatting sqref="P358:P388">
    <cfRule type="expression" dxfId="699" priority="111">
      <formula>D358="Sunday"</formula>
    </cfRule>
  </conditionalFormatting>
  <conditionalFormatting sqref="R358:R388">
    <cfRule type="expression" dxfId="698" priority="110">
      <formula>D358="Sunday"</formula>
    </cfRule>
  </conditionalFormatting>
  <conditionalFormatting sqref="F358:F388">
    <cfRule type="expression" dxfId="697" priority="109">
      <formula>D358="Sunday"</formula>
    </cfRule>
  </conditionalFormatting>
  <conditionalFormatting sqref="G358:G388">
    <cfRule type="expression" dxfId="696" priority="108">
      <formula>D358="Sunday"</formula>
    </cfRule>
  </conditionalFormatting>
  <conditionalFormatting sqref="I402:I432">
    <cfRule type="expression" dxfId="695" priority="105">
      <formula>D402="Sunday"</formula>
    </cfRule>
  </conditionalFormatting>
  <conditionalFormatting sqref="J402:J432">
    <cfRule type="expression" dxfId="694" priority="104">
      <formula>D402="Sunday"</formula>
    </cfRule>
  </conditionalFormatting>
  <conditionalFormatting sqref="L402:L432">
    <cfRule type="expression" dxfId="693" priority="103">
      <formula>D402="Sunday"</formula>
    </cfRule>
  </conditionalFormatting>
  <conditionalFormatting sqref="M402:M432">
    <cfRule type="expression" dxfId="692" priority="102">
      <formula>D402="Sunday"</formula>
    </cfRule>
  </conditionalFormatting>
  <conditionalFormatting sqref="O402:O432">
    <cfRule type="expression" dxfId="691" priority="101">
      <formula>D402="Sunday"</formula>
    </cfRule>
  </conditionalFormatting>
  <conditionalFormatting sqref="P402:P432">
    <cfRule type="expression" dxfId="690" priority="100">
      <formula>D402="Sunday"</formula>
    </cfRule>
  </conditionalFormatting>
  <conditionalFormatting sqref="R402:R432">
    <cfRule type="expression" dxfId="689" priority="99">
      <formula>D402="Sunday"</formula>
    </cfRule>
  </conditionalFormatting>
  <conditionalFormatting sqref="F402:F432">
    <cfRule type="expression" dxfId="688" priority="98">
      <formula>D402="Sunday"</formula>
    </cfRule>
  </conditionalFormatting>
  <conditionalFormatting sqref="G402:G432">
    <cfRule type="expression" dxfId="687" priority="97">
      <formula>D402="Sunday"</formula>
    </cfRule>
  </conditionalFormatting>
  <conditionalFormatting sqref="I446:I476">
    <cfRule type="expression" dxfId="686" priority="94">
      <formula>D446="Sunday"</formula>
    </cfRule>
  </conditionalFormatting>
  <conditionalFormatting sqref="J446:J476">
    <cfRule type="expression" dxfId="685" priority="93">
      <formula>D446="Sunday"</formula>
    </cfRule>
  </conditionalFormatting>
  <conditionalFormatting sqref="L446:L476">
    <cfRule type="expression" dxfId="684" priority="92">
      <formula>D446="Sunday"</formula>
    </cfRule>
  </conditionalFormatting>
  <conditionalFormatting sqref="M446:M476">
    <cfRule type="expression" dxfId="683" priority="91">
      <formula>D446="Sunday"</formula>
    </cfRule>
  </conditionalFormatting>
  <conditionalFormatting sqref="O446:O476">
    <cfRule type="expression" dxfId="682" priority="90">
      <formula>D446="Sunday"</formula>
    </cfRule>
  </conditionalFormatting>
  <conditionalFormatting sqref="P446:P476">
    <cfRule type="expression" dxfId="681" priority="89">
      <formula>D446="Sunday"</formula>
    </cfRule>
  </conditionalFormatting>
  <conditionalFormatting sqref="R446:R476">
    <cfRule type="expression" dxfId="680" priority="88">
      <formula>D446="Sunday"</formula>
    </cfRule>
  </conditionalFormatting>
  <conditionalFormatting sqref="F446:F476">
    <cfRule type="expression" dxfId="679" priority="87">
      <formula>D446="Sunday"</formula>
    </cfRule>
  </conditionalFormatting>
  <conditionalFormatting sqref="G446:G476">
    <cfRule type="expression" dxfId="678" priority="86">
      <formula>D446="Sunday"</formula>
    </cfRule>
  </conditionalFormatting>
  <conditionalFormatting sqref="I490:I520">
    <cfRule type="expression" dxfId="677" priority="83">
      <formula>D490="Sunday"</formula>
    </cfRule>
  </conditionalFormatting>
  <conditionalFormatting sqref="J490:J520">
    <cfRule type="expression" dxfId="676" priority="82">
      <formula>D490="Sunday"</formula>
    </cfRule>
  </conditionalFormatting>
  <conditionalFormatting sqref="L490:L520">
    <cfRule type="expression" dxfId="675" priority="81">
      <formula>D490="Sunday"</formula>
    </cfRule>
  </conditionalFormatting>
  <conditionalFormatting sqref="M490:M520">
    <cfRule type="expression" dxfId="674" priority="80">
      <formula>D490="Sunday"</formula>
    </cfRule>
  </conditionalFormatting>
  <conditionalFormatting sqref="O490:O520">
    <cfRule type="expression" dxfId="673" priority="79">
      <formula>D490="Sunday"</formula>
    </cfRule>
  </conditionalFormatting>
  <conditionalFormatting sqref="P490:P520">
    <cfRule type="expression" dxfId="672" priority="78">
      <formula>D490="Sunday"</formula>
    </cfRule>
  </conditionalFormatting>
  <conditionalFormatting sqref="R490:R520">
    <cfRule type="expression" dxfId="671" priority="77">
      <formula>D490="Sunday"</formula>
    </cfRule>
  </conditionalFormatting>
  <conditionalFormatting sqref="F490:F520">
    <cfRule type="expression" dxfId="670" priority="76">
      <formula>D490="Sunday"</formula>
    </cfRule>
  </conditionalFormatting>
  <conditionalFormatting sqref="G490:G520">
    <cfRule type="expression" dxfId="669" priority="75">
      <formula>D490="Sunday"</formula>
    </cfRule>
  </conditionalFormatting>
  <conditionalFormatting sqref="F6:F36">
    <cfRule type="expression" dxfId="668" priority="74">
      <formula>D6="Sunday"</formula>
    </cfRule>
  </conditionalFormatting>
  <conditionalFormatting sqref="E50:E80">
    <cfRule type="cellIs" dxfId="667" priority="40" operator="equal">
      <formula>$AD$15</formula>
    </cfRule>
    <cfRule type="expression" dxfId="666" priority="73">
      <formula>D50="Sunday"</formula>
    </cfRule>
  </conditionalFormatting>
  <conditionalFormatting sqref="D402:D432 D6:D36 D50:D80 D94:D124 D138:D168 D182:D212 D226:D256 D270:D300 D314:D344 D358:D388 D446:D476 D490:D520">
    <cfRule type="cellIs" dxfId="665" priority="72" operator="equal">
      <formula>"Sunday"</formula>
    </cfRule>
  </conditionalFormatting>
  <conditionalFormatting sqref="E94:E124">
    <cfRule type="cellIs" dxfId="664" priority="41" operator="equal">
      <formula>$AD$15</formula>
    </cfRule>
    <cfRule type="expression" dxfId="663" priority="69">
      <formula>D94="Sunday"</formula>
    </cfRule>
  </conditionalFormatting>
  <conditionalFormatting sqref="E138:E168">
    <cfRule type="cellIs" dxfId="662" priority="42" operator="equal">
      <formula>$AD$15</formula>
    </cfRule>
    <cfRule type="expression" dxfId="661" priority="67">
      <formula>D138="Sunday"</formula>
    </cfRule>
  </conditionalFormatting>
  <conditionalFormatting sqref="E182:E212">
    <cfRule type="cellIs" dxfId="660" priority="43" operator="equal">
      <formula>$AD$15</formula>
    </cfRule>
    <cfRule type="expression" dxfId="659" priority="64">
      <formula>D182="Sunday"</formula>
    </cfRule>
  </conditionalFormatting>
  <conditionalFormatting sqref="E226:E256">
    <cfRule type="cellIs" dxfId="658" priority="44" operator="equal">
      <formula>$AD$15</formula>
    </cfRule>
    <cfRule type="expression" dxfId="657" priority="63">
      <formula>D226="Sunday"</formula>
    </cfRule>
  </conditionalFormatting>
  <conditionalFormatting sqref="E270:E300">
    <cfRule type="cellIs" dxfId="656" priority="45" operator="equal">
      <formula>$AD$15</formula>
    </cfRule>
    <cfRule type="expression" dxfId="655" priority="61">
      <formula>D270="Sunday"</formula>
    </cfRule>
  </conditionalFormatting>
  <conditionalFormatting sqref="E314:E343">
    <cfRule type="expression" dxfId="654" priority="58">
      <formula>D314="Sunday"</formula>
    </cfRule>
  </conditionalFormatting>
  <conditionalFormatting sqref="E358:E388">
    <cfRule type="cellIs" dxfId="653" priority="47" operator="equal">
      <formula>$AD$15</formula>
    </cfRule>
    <cfRule type="expression" dxfId="652" priority="56">
      <formula>D358="Sunday"</formula>
    </cfRule>
  </conditionalFormatting>
  <conditionalFormatting sqref="E402:E432">
    <cfRule type="cellIs" dxfId="651" priority="48" operator="equal">
      <formula>$AD$15</formula>
    </cfRule>
    <cfRule type="expression" dxfId="650" priority="55">
      <formula>D402="Sunday"</formula>
    </cfRule>
  </conditionalFormatting>
  <conditionalFormatting sqref="E446:E476">
    <cfRule type="cellIs" dxfId="649" priority="49" operator="equal">
      <formula>$AD$15</formula>
    </cfRule>
    <cfRule type="expression" dxfId="648" priority="54">
      <formula>D446="Sunday"</formula>
    </cfRule>
  </conditionalFormatting>
  <conditionalFormatting sqref="E490:E520">
    <cfRule type="cellIs" dxfId="647" priority="50" stopIfTrue="1" operator="equal">
      <formula>$AD$15</formula>
    </cfRule>
    <cfRule type="expression" dxfId="646" priority="51" stopIfTrue="1">
      <formula>D490="Sunday"</formula>
    </cfRule>
  </conditionalFormatting>
  <conditionalFormatting sqref="E314:E344">
    <cfRule type="cellIs" dxfId="645" priority="46" operator="equal">
      <formula>$AD$15</formula>
    </cfRule>
  </conditionalFormatting>
  <conditionalFormatting sqref="C6:C36">
    <cfRule type="expression" dxfId="644" priority="38" stopIfTrue="1">
      <formula>D6="Sunday"</formula>
    </cfRule>
  </conditionalFormatting>
  <conditionalFormatting sqref="C50:C80">
    <cfRule type="expression" dxfId="643" priority="37" stopIfTrue="1">
      <formula>D50="Sunday"</formula>
    </cfRule>
  </conditionalFormatting>
  <conditionalFormatting sqref="C94:C124">
    <cfRule type="expression" dxfId="642" priority="36" stopIfTrue="1">
      <formula>D94="Sunday"</formula>
    </cfRule>
  </conditionalFormatting>
  <conditionalFormatting sqref="C138:C168">
    <cfRule type="expression" dxfId="641" priority="35" stopIfTrue="1">
      <formula>D138="Sunday"</formula>
    </cfRule>
  </conditionalFormatting>
  <conditionalFormatting sqref="C182:C212">
    <cfRule type="expression" dxfId="640" priority="34" stopIfTrue="1">
      <formula>D182="Sunday"</formula>
    </cfRule>
  </conditionalFormatting>
  <conditionalFormatting sqref="C226:C256">
    <cfRule type="expression" dxfId="639" priority="33" stopIfTrue="1">
      <formula>D226="Sunday"</formula>
    </cfRule>
  </conditionalFormatting>
  <conditionalFormatting sqref="C270:C300">
    <cfRule type="expression" dxfId="638" priority="32" stopIfTrue="1">
      <formula>D270="Sunday"</formula>
    </cfRule>
  </conditionalFormatting>
  <conditionalFormatting sqref="C314:C344">
    <cfRule type="expression" dxfId="637" priority="31" stopIfTrue="1">
      <formula>D314="Sunday"</formula>
    </cfRule>
  </conditionalFormatting>
  <conditionalFormatting sqref="C358:C388">
    <cfRule type="expression" dxfId="636" priority="30" stopIfTrue="1">
      <formula>D358="Sunday"</formula>
    </cfRule>
  </conditionalFormatting>
  <conditionalFormatting sqref="C402:C432">
    <cfRule type="expression" dxfId="635" priority="29" stopIfTrue="1">
      <formula>D402="Sunday"</formula>
    </cfRule>
  </conditionalFormatting>
  <conditionalFormatting sqref="C446:C476">
    <cfRule type="expression" dxfId="634" priority="28" stopIfTrue="1">
      <formula>D446="Sunday"</formula>
    </cfRule>
  </conditionalFormatting>
  <conditionalFormatting sqref="C490:C520">
    <cfRule type="expression" dxfId="633" priority="27" stopIfTrue="1">
      <formula>D490="Sunday"</formula>
    </cfRule>
  </conditionalFormatting>
  <conditionalFormatting sqref="E182:E212">
    <cfRule type="cellIs" dxfId="632" priority="25" operator="equal">
      <formula>$AD$15</formula>
    </cfRule>
    <cfRule type="expression" dxfId="631" priority="26">
      <formula>D182="Sunday"</formula>
    </cfRule>
  </conditionalFormatting>
  <conditionalFormatting sqref="E226:E256">
    <cfRule type="cellIs" dxfId="630" priority="23" operator="equal">
      <formula>$AD$15</formula>
    </cfRule>
    <cfRule type="expression" dxfId="629" priority="24">
      <formula>D226="Sunday"</formula>
    </cfRule>
  </conditionalFormatting>
  <conditionalFormatting sqref="E490:E520">
    <cfRule type="cellIs" dxfId="628" priority="1" operator="equal">
      <formula>$AD$15</formula>
    </cfRule>
    <cfRule type="expression" dxfId="627" priority="2">
      <formula>D490="Sunday"</formula>
    </cfRule>
  </conditionalFormatting>
  <conditionalFormatting sqref="E270:E300">
    <cfRule type="cellIs" dxfId="626" priority="21" operator="equal">
      <formula>$AD$15</formula>
    </cfRule>
    <cfRule type="expression" dxfId="625" priority="22">
      <formula>D270="Sunday"</formula>
    </cfRule>
  </conditionalFormatting>
  <conditionalFormatting sqref="E314:E344">
    <cfRule type="cellIs" dxfId="624" priority="19" operator="equal">
      <formula>$AD$15</formula>
    </cfRule>
    <cfRule type="expression" dxfId="623" priority="20">
      <formula>D314="Sunday"</formula>
    </cfRule>
  </conditionalFormatting>
  <conditionalFormatting sqref="E314:E344">
    <cfRule type="cellIs" dxfId="622" priority="17" operator="equal">
      <formula>$AD$15</formula>
    </cfRule>
    <cfRule type="expression" dxfId="621" priority="18">
      <formula>D314="Sunday"</formula>
    </cfRule>
  </conditionalFormatting>
  <conditionalFormatting sqref="E358:E388">
    <cfRule type="cellIs" dxfId="620" priority="15" operator="equal">
      <formula>$AD$15</formula>
    </cfRule>
    <cfRule type="expression" dxfId="619" priority="16">
      <formula>D358="Sunday"</formula>
    </cfRule>
  </conditionalFormatting>
  <conditionalFormatting sqref="E358:E388">
    <cfRule type="cellIs" dxfId="618" priority="13" operator="equal">
      <formula>$AD$15</formula>
    </cfRule>
    <cfRule type="expression" dxfId="617" priority="14">
      <formula>D358="Sunday"</formula>
    </cfRule>
  </conditionalFormatting>
  <conditionalFormatting sqref="E402:E432">
    <cfRule type="cellIs" dxfId="616" priority="11" operator="equal">
      <formula>$AD$15</formula>
    </cfRule>
    <cfRule type="expression" dxfId="615" priority="12">
      <formula>D402="Sunday"</formula>
    </cfRule>
  </conditionalFormatting>
  <conditionalFormatting sqref="E402:E432">
    <cfRule type="cellIs" dxfId="614" priority="9" operator="equal">
      <formula>$AD$15</formula>
    </cfRule>
    <cfRule type="expression" dxfId="613" priority="10">
      <formula>D402="Sunday"</formula>
    </cfRule>
  </conditionalFormatting>
  <conditionalFormatting sqref="E446:E476">
    <cfRule type="cellIs" dxfId="612" priority="7" operator="equal">
      <formula>$AD$15</formula>
    </cfRule>
    <cfRule type="expression" dxfId="611" priority="8">
      <formula>D446="Sunday"</formula>
    </cfRule>
  </conditionalFormatting>
  <conditionalFormatting sqref="E446:E476">
    <cfRule type="cellIs" dxfId="610" priority="5" operator="equal">
      <formula>$AD$15</formula>
    </cfRule>
    <cfRule type="expression" dxfId="609" priority="6">
      <formula>D446="Sunday"</formula>
    </cfRule>
  </conditionalFormatting>
  <conditionalFormatting sqref="E490:E520">
    <cfRule type="cellIs" dxfId="608" priority="3" operator="equal">
      <formula>$AD$15</formula>
    </cfRule>
    <cfRule type="expression" dxfId="607" priority="4">
      <formula>D490="Sunday"</formula>
    </cfRule>
  </conditionalFormatting>
  <dataValidations count="43">
    <dataValidation type="whole" operator="lessThanOrEqual" allowBlank="1" showInputMessage="1" showErrorMessage="1" sqref="RE36:RF36 HI36:HJ36 ABA36:ABB36 WUS36:WUT36 WKW36:WKX36 WBA36:WBB36 VRE36:VRF36 VHI36:VHJ36 UXM36:UXN36 UNQ36:UNR36 UDU36:UDV36 TTY36:TTZ36 TKC36:TKD36 TAG36:TAH36 SQK36:SQL36 SGO36:SGP36 RWS36:RWT36 RMW36:RMX36 RDA36:RDB36 QTE36:QTF36 QJI36:QJJ36 PZM36:PZN36 PPQ36:PPR36 PFU36:PFV36 OVY36:OVZ36 OMC36:OMD36 OCG36:OCH36 NSK36:NSL36 NIO36:NIP36 MYS36:MYT36 MOW36:MOX36 MFA36:MFB36 LVE36:LVF36 LLI36:LLJ36 LBM36:LBN36 KRQ36:KRR36 KHU36:KHV36 JXY36:JXZ36 JOC36:JOD36 JEG36:JEH36 IUK36:IUL36 IKO36:IKP36 IAS36:IAT36 HQW36:HQX36 HHA36:HHB36 GXE36:GXF36 GNI36:GNJ36 GDM36:GDN36 FTQ36:FTR36 FJU36:FJV36 EZY36:EZZ36 EQC36:EQD36 EGG36:EGH36 DWK36:DWL36 DMO36:DMP36 DCS36:DCT36 CSW36:CSX36 CJA36:CJB36 BZE36:BZF36 BPI36:BPJ36 BFM36:BFN36 AVQ36:AVR36 ALU36:ALV36 ABY36:ABZ36 SC36:SD36 IG36:IH36 WUP36:WUQ36 WKT36:WKU36 WAX36:WAY36 VRB36:VRC36 VHF36:VHG36 UXJ36:UXK36 UNN36:UNO36 UDR36:UDS36 TTV36:TTW36 TJZ36:TKA36 TAD36:TAE36 SQH36:SQI36 SGL36:SGM36 RWP36:RWQ36 RMT36:RMU36 RCX36:RCY36 QTB36:QTC36 QJF36:QJG36 PZJ36:PZK36 PPN36:PPO36 PFR36:PFS36 OVV36:OVW36 OLZ36:OMA36 OCD36:OCE36 NSH36:NSI36 NIL36:NIM36 MYP36:MYQ36 MOT36:MOU36 MEX36:MEY36 LVB36:LVC36 LLF36:LLG36 LBJ36:LBK36 KRN36:KRO36 KHR36:KHS36 JXV36:JXW36 JNZ36:JOA36 JED36:JEE36 IUH36:IUI36 IKL36:IKM36 IAP36:IAQ36 HQT36:HQU36 HGX36:HGY36 GXB36:GXC36 GNF36:GNG36 GDJ36:GDK36 FTN36:FTO36 FJR36:FJS36 EZV36:EZW36 EPZ36:EQA36 EGD36:EGE36 DWH36:DWI36 DML36:DMM36 DCP36:DCQ36 CST36:CSU36 CIX36:CIY36 BZB36:BZC36 BPF36:BPG36 BFJ36:BFK36 AVN36:AVO36 ALR36:ALS36 ABV36:ABW36 RZ36:SA36 ID36:IE36 BEO36:BEP36 WUM36:WUN36 WKQ36:WKR36 WAU36:WAV36 VQY36:VQZ36 VHC36:VHD36 UXG36:UXH36 UNK36:UNL36 UDO36:UDP36 TTS36:TTT36 TJW36:TJX36 TAA36:TAB36 SQE36:SQF36 SGI36:SGJ36 RWM36:RWN36 RMQ36:RMR36 RCU36:RCV36 QSY36:QSZ36 QJC36:QJD36 PZG36:PZH36 PPK36:PPL36 PFO36:PFP36 OVS36:OVT36 OLW36:OLX36 OCA36:OCB36 NSE36:NSF36 NII36:NIJ36 MYM36:MYN36 MOQ36:MOR36 MEU36:MEV36 LUY36:LUZ36 LLC36:LLD36 LBG36:LBH36 KRK36:KRL36 KHO36:KHP36 JXS36:JXT36 JNW36:JNX36 JEA36:JEB36 IUE36:IUF36 IKI36:IKJ36 IAM36:IAN36 HQQ36:HQR36 HGU36:HGV36 GWY36:GWZ36 GNC36:GND36 GDG36:GDH36 FTK36:FTL36 FJO36:FJP36 EZS36:EZT36 EPW36:EPX36 EGA36:EGB36 DWE36:DWF36 DMI36:DMJ36 DCM36:DCN36 CSQ36:CSR36 CIU36:CIV36 BYY36:BYZ36 BPC36:BPD36 BFG36:BFH36 AVK36:AVL36 ALO36:ALP36 ABS36:ABT36 RW36:RX36 IA36:IB36 WUG36:WUH36 WKK36:WKL36 WAO36:WAP36 VQS36:VQT36 VGW36:VGX36 UXA36:UXB36 UNE36:UNF36 UDI36:UDJ36 TTM36:TTN36 TJQ36:TJR36 SZU36:SZV36 SPY36:SPZ36 SGC36:SGD36 RWG36:RWH36 RMK36:RML36 RCO36:RCP36 QSS36:QST36 QIW36:QIX36 PZA36:PZB36 PPE36:PPF36 PFI36:PFJ36 OVM36:OVN36 OLQ36:OLR36 OBU36:OBV36 NRY36:NRZ36 NIC36:NID36 MYG36:MYH36 MOK36:MOL36 MEO36:MEP36 LUS36:LUT36 LKW36:LKX36 LBA36:LBB36 KRE36:KRF36 KHI36:KHJ36 JXM36:JXN36 JNQ36:JNR36 JDU36:JDV36 ITY36:ITZ36 IKC36:IKD36 IAG36:IAH36 HQK36:HQL36 HGO36:HGP36 GWS36:GWT36 GMW36:GMX36 GDA36:GDB36 FTE36:FTF36 FJI36:FJJ36 EZM36:EZN36 EPQ36:EPR36 EFU36:EFV36 DVY36:DVZ36 DMC36:DMD36 DCG36:DCH36 CSK36:CSL36 CIO36:CIP36 BYS36:BYT36 BOW36:BOX36 BFA36:BFB36 AVE36:AVF36 ALI36:ALJ36 ABM36:ABN36 RQ36:RR36 HU36:HV36 WUD36:WUE36 WKH36:WKI36 WAL36:WAM36 VQP36:VQQ36 VGT36:VGU36 UWX36:UWY36 UNB36:UNC36 UDF36:UDG36 TTJ36:TTK36 TJN36:TJO36 SZR36:SZS36 SPV36:SPW36 SFZ36:SGA36 RWD36:RWE36 RMH36:RMI36 RCL36:RCM36 QSP36:QSQ36 QIT36:QIU36 PYX36:PYY36 PPB36:PPC36 PFF36:PFG36 OVJ36:OVK36 OLN36:OLO36 OBR36:OBS36 NRV36:NRW36 NHZ36:NIA36 MYD36:MYE36 MOH36:MOI36 MEL36:MEM36 LUP36:LUQ36 LKT36:LKU36 LAX36:LAY36 KRB36:KRC36 KHF36:KHG36 JXJ36:JXK36 JNN36:JNO36 JDR36:JDS36 ITV36:ITW36 IJZ36:IKA36 IAD36:IAE36 HQH36:HQI36 HGL36:HGM36 GWP36:GWQ36 GMT36:GMU36 GCX36:GCY36 FTB36:FTC36 FJF36:FJG36 EZJ36:EZK36 EPN36:EPO36 EFR36:EFS36 DVV36:DVW36 DLZ36:DMA36 DCD36:DCE36 CSH36:CSI36 CIL36:CIM36 BYP36:BYQ36 BOT36:BOU36 BEX36:BEY36 AVB36:AVC36 ALF36:ALG36 ABJ36:ABK36 RN36:RO36 HR36:HS36 WUA36:WUB36 WKE36:WKF36 WAI36:WAJ36 VQM36:VQN36 VGQ36:VGR36 UWU36:UWV36 UMY36:UMZ36 UDC36:UDD36 TTG36:TTH36 TJK36:TJL36 SZO36:SZP36 SPS36:SPT36 SFW36:SFX36 RWA36:RWB36 RME36:RMF36 RCI36:RCJ36 QSM36:QSN36 QIQ36:QIR36 PYU36:PYV36 POY36:POZ36 PFC36:PFD36 OVG36:OVH36 OLK36:OLL36 OBO36:OBP36 NRS36:NRT36 NHW36:NHX36 MYA36:MYB36 MOE36:MOF36 MEI36:MEJ36 LUM36:LUN36 LKQ36:LKR36 LAU36:LAV36 KQY36:KQZ36 KHC36:KHD36 JXG36:JXH36 JNK36:JNL36 JDO36:JDP36 ITS36:ITT36 IJW36:IJX36 IAA36:IAB36 HQE36:HQF36 HGI36:HGJ36 GWM36:GWN36 GMQ36:GMR36 GCU36:GCV36 FSY36:FSZ36 FJC36:FJD36 EZG36:EZH36 EPK36:EPL36 EFO36:EFP36 DVS36:DVT36 DLW36:DLX36 DCA36:DCB36 CSE36:CSF36 CII36:CIJ36 BYM36:BYN36 BOQ36:BOR36 BEU36:BEV36 AUY36:AUZ36 ALC36:ALD36 ABG36:ABH36 RK36:RL36 HO36:HP36 AUS36:AUT36 WTX36:WTY36 WKB36:WKC36 WAF36:WAG36 VQJ36:VQK36 VGN36:VGO36 UWR36:UWS36 UMV36:UMW36 UCZ36:UDA36 TTD36:TTE36 TJH36:TJI36 SZL36:SZM36 SPP36:SPQ36 SFT36:SFU36 RVX36:RVY36 RMB36:RMC36 RCF36:RCG36 QSJ36:QSK36 QIN36:QIO36 PYR36:PYS36 POV36:POW36 PEZ36:PFA36 OVD36:OVE36 OLH36:OLI36 OBL36:OBM36 NRP36:NRQ36 NHT36:NHU36 MXX36:MXY36 MOB36:MOC36 MEF36:MEG36 LUJ36:LUK36 LKN36:LKO36 LAR36:LAS36 KQV36:KQW36 KGZ36:KHA36 JXD36:JXE36 JNH36:JNI36 JDL36:JDM36 ITP36:ITQ36 IJT36:IJU36 HZX36:HZY36 HQB36:HQC36 HGF36:HGG36 GWJ36:GWK36 GMN36:GMO36 GCR36:GCS36 FSV36:FSW36 FIZ36:FJA36 EZD36:EZE36 EPH36:EPI36 EFL36:EFM36 DVP36:DVQ36 DLT36:DLU36 DBX36:DBY36 CSB36:CSC36 CIF36:CIG36 BYJ36:BYK36 BON36:BOO36 BER36:BES36 AUV36:AUW36 AKZ36:ALA36 ABD36:ABE36 RH36:RI36 HL36:HM36 AKW36:AKX36 WTU36:WTV36 WJY36:WJZ36 WAC36:WAD36 VQG36:VQH36 VGK36:VGL36 UWO36:UWP36 UMS36:UMT36 UCW36:UCX36 TTA36:TTB36 TJE36:TJF36 SZI36:SZJ36 SPM36:SPN36 SFQ36:SFR36 RVU36:RVV36 RLY36:RLZ36 RCC36:RCD36 QSG36:QSH36 QIK36:QIL36 PYO36:PYP36 POS36:POT36 PEW36:PEX36 OVA36:OVB36 OLE36:OLF36 OBI36:OBJ36 NRM36:NRN36 NHQ36:NHR36 MXU36:MXV36 MNY36:MNZ36 MEC36:MED36 LUG36:LUH36 LKK36:LKL36 LAO36:LAP36 KQS36:KQT36 KGW36:KGX36 JXA36:JXB36 JNE36:JNF36 JDI36:JDJ36 ITM36:ITN36 IJQ36:IJR36 HZU36:HZV36 HPY36:HPZ36 HGC36:HGD36 GWG36:GWH36 GMK36:GML36 GCO36:GCP36 FSS36:FST36 FIW36:FIX36 EZA36:EZB36 EPE36:EPF36 EFI36:EFJ36 DVM36:DVN36 DLQ36:DLR36 DBU36:DBV36 CRY36:CRZ36 CIC36:CID36 BYG36:BYH36 BOK36:BOL36 RE80:RF80 HI80:HJ80 ABA80:ABB80 WUS80:WUT80 WKW80:WKX80 WBA80:WBB80 VRE80:VRF80 VHI80:VHJ80 UXM80:UXN80 UNQ80:UNR80 UDU80:UDV80 TTY80:TTZ80 TKC80:TKD80 TAG80:TAH80 SQK80:SQL80 SGO80:SGP80 RWS80:RWT80 RMW80:RMX80 RDA80:RDB80 QTE80:QTF80 QJI80:QJJ80 PZM80:PZN80 PPQ80:PPR80 PFU80:PFV80 OVY80:OVZ80 OMC80:OMD80 OCG80:OCH80 NSK80:NSL80 NIO80:NIP80 MYS80:MYT80 MOW80:MOX80 MFA80:MFB80 LVE80:LVF80 LLI80:LLJ80 LBM80:LBN80 KRQ80:KRR80 KHU80:KHV80 JXY80:JXZ80 JOC80:JOD80 JEG80:JEH80 IUK80:IUL80 IKO80:IKP80 IAS80:IAT80 HQW80:HQX80 HHA80:HHB80 GXE80:GXF80 GNI80:GNJ80 GDM80:GDN80 FTQ80:FTR80 FJU80:FJV80 EZY80:EZZ80 EQC80:EQD80 EGG80:EGH80 DWK80:DWL80 DMO80:DMP80 DCS80:DCT80 CSW80:CSX80 CJA80:CJB80 BZE80:BZF80 BPI80:BPJ80 BFM80:BFN80 AVQ80:AVR80 ALU80:ALV80 ABY80:ABZ80 SC80:SD80 IG80:IH80 WUP80:WUQ80 WKT80:WKU80 WAX80:WAY80 VRB80:VRC80 VHF80:VHG80 UXJ80:UXK80 UNN80:UNO80 UDR80:UDS80 TTV80:TTW80 TJZ80:TKA80 TAD80:TAE80 SQH80:SQI80 SGL80:SGM80 RWP80:RWQ80 RMT80:RMU80 RCX80:RCY80 QTB80:QTC80 QJF80:QJG80 PZJ80:PZK80 PPN80:PPO80 PFR80:PFS80 OVV80:OVW80 OLZ80:OMA80 OCD80:OCE80 NSH80:NSI80 NIL80:NIM80 MYP80:MYQ80 MOT80:MOU80 MEX80:MEY80 LVB80:LVC80 LLF80:LLG80 LBJ80:LBK80 KRN80:KRO80 KHR80:KHS80 JXV80:JXW80 JNZ80:JOA80 JED80:JEE80 IUH80:IUI80 IKL80:IKM80 IAP80:IAQ80 HQT80:HQU80 HGX80:HGY80 GXB80:GXC80 GNF80:GNG80 GDJ80:GDK80 FTN80:FTO80 FJR80:FJS80 EZV80:EZW80 EPZ80:EQA80 EGD80:EGE80 DWH80:DWI80 DML80:DMM80 DCP80:DCQ80 CST80:CSU80 CIX80:CIY80 BZB80:BZC80 BPF80:BPG80 BFJ80:BFK80 AVN80:AVO80 ALR80:ALS80 ABV80:ABW80 RZ80:SA80 ID80:IE80 BEO80:BEP80 WUM80:WUN80 WKQ80:WKR80 WAU80:WAV80 VQY80:VQZ80 VHC80:VHD80 UXG80:UXH80 UNK80:UNL80 UDO80:UDP80 TTS80:TTT80 TJW80:TJX80 TAA80:TAB80 SQE80:SQF80 SGI80:SGJ80 RWM80:RWN80 RMQ80:RMR80 RCU80:RCV80 QSY80:QSZ80 QJC80:QJD80 PZG80:PZH80 PPK80:PPL80 PFO80:PFP80 OVS80:OVT80 OLW80:OLX80 OCA80:OCB80 NSE80:NSF80 NII80:NIJ80 MYM80:MYN80 MOQ80:MOR80 MEU80:MEV80 LUY80:LUZ80 LLC80:LLD80 LBG80:LBH80 KRK80:KRL80 KHO80:KHP80 JXS80:JXT80 JNW80:JNX80 JEA80:JEB80 IUE80:IUF80 IKI80:IKJ80 IAM80:IAN80 HQQ80:HQR80 HGU80:HGV80 GWY80:GWZ80 GNC80:GND80 GDG80:GDH80 FTK80:FTL80 FJO80:FJP80 EZS80:EZT80 EPW80:EPX80 EGA80:EGB80 DWE80:DWF80 DMI80:DMJ80 DCM80:DCN80 CSQ80:CSR80 CIU80:CIV80 BYY80:BYZ80 BPC80:BPD80 BFG80:BFH80 AVK80:AVL80 ALO80:ALP80 ABS80:ABT80 RW80:RX80 IA80:IB80 WUG80:WUH80 WKK80:WKL80 WAO80:WAP80 VQS80:VQT80 VGW80:VGX80 UXA80:UXB80 UNE80:UNF80 UDI80:UDJ80 TTM80:TTN80 TJQ80:TJR80 SZU80:SZV80 SPY80:SPZ80 SGC80:SGD80 RWG80:RWH80 RMK80:RML80 RCO80:RCP80 QSS80:QST80 QIW80:QIX80 PZA80:PZB80 PPE80:PPF80 PFI80:PFJ80 OVM80:OVN80 OLQ80:OLR80 OBU80:OBV80 NRY80:NRZ80 NIC80:NID80 MYG80:MYH80 MOK80:MOL80 MEO80:MEP80 LUS80:LUT80 LKW80:LKX80 LBA80:LBB80 KRE80:KRF80 KHI80:KHJ80 JXM80:JXN80 JNQ80:JNR80 JDU80:JDV80 ITY80:ITZ80 IKC80:IKD80 IAG80:IAH80 HQK80:HQL80 HGO80:HGP80 GWS80:GWT80 GMW80:GMX80 GDA80:GDB80 FTE80:FTF80 FJI80:FJJ80 EZM80:EZN80 EPQ80:EPR80 EFU80:EFV80 DVY80:DVZ80 DMC80:DMD80 DCG80:DCH80 CSK80:CSL80 CIO80:CIP80 BYS80:BYT80 BOW80:BOX80 BFA80:BFB80 AVE80:AVF80 ALI80:ALJ80 ABM80:ABN80 RQ80:RR80 HU80:HV80 WUD80:WUE80 WKH80:WKI80 WAL80:WAM80 VQP80:VQQ80 VGT80:VGU80 UWX80:UWY80 UNB80:UNC80 UDF80:UDG80 TTJ80:TTK80 TJN80:TJO80 SZR80:SZS80 SPV80:SPW80 SFZ80:SGA80 RWD80:RWE80 RMH80:RMI80 RCL80:RCM80 QSP80:QSQ80 QIT80:QIU80 PYX80:PYY80 PPB80:PPC80 PFF80:PFG80 OVJ80:OVK80 OLN80:OLO80 OBR80:OBS80 NRV80:NRW80 NHZ80:NIA80 MYD80:MYE80 MOH80:MOI80 MEL80:MEM80 LUP80:LUQ80 LKT80:LKU80 LAX80:LAY80 KRB80:KRC80 KHF80:KHG80 JXJ80:JXK80 JNN80:JNO80 JDR80:JDS80 ITV80:ITW80 IJZ80:IKA80 IAD80:IAE80 HQH80:HQI80 HGL80:HGM80 GWP80:GWQ80 GMT80:GMU80 GCX80:GCY80 FTB80:FTC80 FJF80:FJG80 EZJ80:EZK80 EPN80:EPO80 EFR80:EFS80 DVV80:DVW80 DLZ80:DMA80 DCD80:DCE80 CSH80:CSI80 CIL80:CIM80 BYP80:BYQ80 BOT80:BOU80 BEX80:BEY80 AVB80:AVC80 ALF80:ALG80 ABJ80:ABK80 RN80:RO80 HR80:HS80 WUA80:WUB80 WKE80:WKF80 WAI80:WAJ80 VQM80:VQN80 VGQ80:VGR80 UWU80:UWV80 UMY80:UMZ80 UDC80:UDD80 TTG80:TTH80 TJK80:TJL80 SZO80:SZP80 SPS80:SPT80 SFW80:SFX80 RWA80:RWB80 RME80:RMF80 RCI80:RCJ80 QSM80:QSN80 QIQ80:QIR80 PYU80:PYV80 POY80:POZ80 PFC80:PFD80 OVG80:OVH80 OLK80:OLL80 OBO80:OBP80 NRS80:NRT80 NHW80:NHX80 MYA80:MYB80 MOE80:MOF80 MEI80:MEJ80 LUM80:LUN80 LKQ80:LKR80 LAU80:LAV80 KQY80:KQZ80 KHC80:KHD80 JXG80:JXH80 JNK80:JNL80 JDO80:JDP80 ITS80:ITT80 IJW80:IJX80 IAA80:IAB80 HQE80:HQF80 HGI80:HGJ80 GWM80:GWN80 GMQ80:GMR80 GCU80:GCV80 FSY80:FSZ80 FJC80:FJD80 EZG80:EZH80 EPK80:EPL80 EFO80:EFP80 DVS80:DVT80 DLW80:DLX80 DCA80:DCB80 CSE80:CSF80 CII80:CIJ80 BYM80:BYN80 BOQ80:BOR80 BEU80:BEV80 AUY80:AUZ80 ALC80:ALD80 ABG80:ABH80 RK80:RL80 HO80:HP80 AUS80:AUT80 WTX80:WTY80 WKB80:WKC80 WAF80:WAG80 VQJ80:VQK80 VGN80:VGO80 UWR80:UWS80 UMV80:UMW80 UCZ80:UDA80 TTD80:TTE80 TJH80:TJI80 SZL80:SZM80 SPP80:SPQ80 SFT80:SFU80 RVX80:RVY80 RMB80:RMC80 RCF80:RCG80 QSJ80:QSK80 QIN80:QIO80 PYR80:PYS80 POV80:POW80 PEZ80:PFA80 OVD80:OVE80 OLH80:OLI80 OBL80:OBM80 NRP80:NRQ80 NHT80:NHU80 MXX80:MXY80 MOB80:MOC80 MEF80:MEG80 LUJ80:LUK80 LKN80:LKO80 LAR80:LAS80 KQV80:KQW80 KGZ80:KHA80 JXD80:JXE80 JNH80:JNI80 JDL80:JDM80 ITP80:ITQ80 IJT80:IJU80 HZX80:HZY80 HQB80:HQC80 HGF80:HGG80 GWJ80:GWK80 GMN80:GMO80 GCR80:GCS80 FSV80:FSW80 FIZ80:FJA80 EZD80:EZE80 EPH80:EPI80 EFL80:EFM80 DVP80:DVQ80 DLT80:DLU80 DBX80:DBY80 CSB80:CSC80 CIF80:CIG80 BYJ80:BYK80 BON80:BOO80 BER80:BES80 AUV80:AUW80 AKZ80:ALA80 ABD80:ABE80 RH80:RI80 HL80:HM80 AKW80:AKX80 WTU80:WTV80 WJY80:WJZ80 WAC80:WAD80 VQG80:VQH80 VGK80:VGL80 UWO80:UWP80 UMS80:UMT80 UCW80:UCX80 TTA80:TTB80 TJE80:TJF80 SZI80:SZJ80 SPM80:SPN80 SFQ80:SFR80 RVU80:RVV80 RLY80:RLZ80 RCC80:RCD80 QSG80:QSH80 QIK80:QIL80 PYO80:PYP80 POS80:POT80 PEW80:PEX80 OVA80:OVB80 OLE80:OLF80 OBI80:OBJ80 NRM80:NRN80 NHQ80:NHR80 MXU80:MXV80 MNY80:MNZ80 MEC80:MED80 LUG80:LUH80 LKK80:LKL80 LAO80:LAP80 KQS80:KQT80 KGW80:KGX80 JXA80:JXB80 JNE80:JNF80 JDI80:JDJ80 ITM80:ITN80 IJQ80:IJR80 HZU80:HZV80 HPY80:HPZ80 HGC80:HGD80 GWG80:GWH80 GMK80:GML80 GCO80:GCP80 FSS80:FST80 FIW80:FIX80 EZA80:EZB80 EPE80:EPF80 EFI80:EFJ80 DVM80:DVN80 DLQ80:DLR80 DBU80:DBV80 CRY80:CRZ80 CIC80:CID80 BYG80:BYH80 BOK80:BOL80 RE124:RF124 HI124:HJ124 ABA124:ABB124 WUS124:WUT124 WKW124:WKX124 WBA124:WBB124 VRE124:VRF124 VHI124:VHJ124 UXM124:UXN124 UNQ124:UNR124 UDU124:UDV124 TTY124:TTZ124 TKC124:TKD124 TAG124:TAH124 SQK124:SQL124 SGO124:SGP124 RWS124:RWT124 RMW124:RMX124 RDA124:RDB124 QTE124:QTF124 QJI124:QJJ124 PZM124:PZN124 PPQ124:PPR124 PFU124:PFV124 OVY124:OVZ124 OMC124:OMD124 OCG124:OCH124 NSK124:NSL124 NIO124:NIP124 MYS124:MYT124 MOW124:MOX124 MFA124:MFB124 LVE124:LVF124 LLI124:LLJ124 LBM124:LBN124 KRQ124:KRR124 KHU124:KHV124 JXY124:JXZ124 JOC124:JOD124 JEG124:JEH124 IUK124:IUL124 IKO124:IKP124 IAS124:IAT124 HQW124:HQX124 HHA124:HHB124 GXE124:GXF124 GNI124:GNJ124 GDM124:GDN124 FTQ124:FTR124 FJU124:FJV124 EZY124:EZZ124 EQC124:EQD124 EGG124:EGH124 DWK124:DWL124 DMO124:DMP124 DCS124:DCT124 CSW124:CSX124 CJA124:CJB124 BZE124:BZF124 BPI124:BPJ124 BFM124:BFN124 AVQ124:AVR124 ALU124:ALV124 ABY124:ABZ124 SC124:SD124 IG124:IH124 WUP124:WUQ124 WKT124:WKU124 WAX124:WAY124 VRB124:VRC124 VHF124:VHG124 UXJ124:UXK124 UNN124:UNO124 UDR124:UDS124 TTV124:TTW124 TJZ124:TKA124 TAD124:TAE124 SQH124:SQI124 SGL124:SGM124 RWP124:RWQ124 RMT124:RMU124 RCX124:RCY124 QTB124:QTC124 QJF124:QJG124 PZJ124:PZK124 PPN124:PPO124 PFR124:PFS124 OVV124:OVW124 OLZ124:OMA124 OCD124:OCE124 NSH124:NSI124 NIL124:NIM124 MYP124:MYQ124 MOT124:MOU124 MEX124:MEY124 LVB124:LVC124 LLF124:LLG124 LBJ124:LBK124 KRN124:KRO124 KHR124:KHS124 JXV124:JXW124 JNZ124:JOA124 JED124:JEE124 IUH124:IUI124 IKL124:IKM124 IAP124:IAQ124 HQT124:HQU124 HGX124:HGY124 GXB124:GXC124 GNF124:GNG124 GDJ124:GDK124 FTN124:FTO124 FJR124:FJS124 EZV124:EZW124 EPZ124:EQA124 EGD124:EGE124 DWH124:DWI124 DML124:DMM124 DCP124:DCQ124 CST124:CSU124 CIX124:CIY124 BZB124:BZC124 BPF124:BPG124 BFJ124:BFK124 AVN124:AVO124 ALR124:ALS124 ABV124:ABW124 RZ124:SA124 ID124:IE124 BEO124:BEP124 WUM124:WUN124 WKQ124:WKR124 WAU124:WAV124 VQY124:VQZ124 VHC124:VHD124 UXG124:UXH124 UNK124:UNL124 UDO124:UDP124 TTS124:TTT124 TJW124:TJX124 TAA124:TAB124 SQE124:SQF124 SGI124:SGJ124 RWM124:RWN124 RMQ124:RMR124 RCU124:RCV124 QSY124:QSZ124 QJC124:QJD124 PZG124:PZH124 PPK124:PPL124 PFO124:PFP124 OVS124:OVT124 OLW124:OLX124 OCA124:OCB124 NSE124:NSF124 NII124:NIJ124 MYM124:MYN124 MOQ124:MOR124 MEU124:MEV124 LUY124:LUZ124 LLC124:LLD124 LBG124:LBH124 KRK124:KRL124 KHO124:KHP124 JXS124:JXT124 JNW124:JNX124 JEA124:JEB124 IUE124:IUF124 IKI124:IKJ124 IAM124:IAN124 HQQ124:HQR124 HGU124:HGV124 GWY124:GWZ124 GNC124:GND124 GDG124:GDH124 FTK124:FTL124 FJO124:FJP124 EZS124:EZT124 EPW124:EPX124 EGA124:EGB124 DWE124:DWF124 DMI124:DMJ124 DCM124:DCN124 CSQ124:CSR124 CIU124:CIV124 BYY124:BYZ124 BPC124:BPD124 BFG124:BFH124 AVK124:AVL124 ALO124:ALP124 ABS124:ABT124 RW124:RX124 IA124:IB124 WUG124:WUH124 WKK124:WKL124 WAO124:WAP124 VQS124:VQT124 VGW124:VGX124 UXA124:UXB124 UNE124:UNF124 UDI124:UDJ124 TTM124:TTN124 TJQ124:TJR124 SZU124:SZV124 SPY124:SPZ124 SGC124:SGD124 RWG124:RWH124 RMK124:RML124 RCO124:RCP124 QSS124:QST124 QIW124:QIX124 PZA124:PZB124 PPE124:PPF124 PFI124:PFJ124 OVM124:OVN124 OLQ124:OLR124 OBU124:OBV124 NRY124:NRZ124 NIC124:NID124 MYG124:MYH124 MOK124:MOL124 MEO124:MEP124 LUS124:LUT124 LKW124:LKX124 LBA124:LBB124 KRE124:KRF124 KHI124:KHJ124 JXM124:JXN124 JNQ124:JNR124 JDU124:JDV124 ITY124:ITZ124 IKC124:IKD124 IAG124:IAH124 HQK124:HQL124 HGO124:HGP124 GWS124:GWT124 GMW124:GMX124 GDA124:GDB124 FTE124:FTF124 FJI124:FJJ124 EZM124:EZN124 EPQ124:EPR124 EFU124:EFV124 DVY124:DVZ124 DMC124:DMD124 DCG124:DCH124 CSK124:CSL124 CIO124:CIP124 BYS124:BYT124 BOW124:BOX124 BFA124:BFB124 AVE124:AVF124 ALI124:ALJ124 ABM124:ABN124 RQ124:RR124 HU124:HV124 WUD124:WUE124 WKH124:WKI124 WAL124:WAM124 VQP124:VQQ124 VGT124:VGU124 UWX124:UWY124 UNB124:UNC124 UDF124:UDG124 TTJ124:TTK124 TJN124:TJO124 SZR124:SZS124 SPV124:SPW124 SFZ124:SGA124 RWD124:RWE124 RMH124:RMI124 RCL124:RCM124 QSP124:QSQ124 QIT124:QIU124 PYX124:PYY124 PPB124:PPC124 PFF124:PFG124 OVJ124:OVK124 OLN124:OLO124 OBR124:OBS124 NRV124:NRW124 NHZ124:NIA124 MYD124:MYE124 MOH124:MOI124 MEL124:MEM124 LUP124:LUQ124 LKT124:LKU124 LAX124:LAY124 KRB124:KRC124 KHF124:KHG124 JXJ124:JXK124 JNN124:JNO124 JDR124:JDS124 ITV124:ITW124 IJZ124:IKA124 IAD124:IAE124 HQH124:HQI124 HGL124:HGM124 GWP124:GWQ124 GMT124:GMU124 GCX124:GCY124 FTB124:FTC124 FJF124:FJG124 EZJ124:EZK124 EPN124:EPO124 EFR124:EFS124 DVV124:DVW124 DLZ124:DMA124 DCD124:DCE124 CSH124:CSI124 CIL124:CIM124 BYP124:BYQ124 BOT124:BOU124 BEX124:BEY124 AVB124:AVC124 ALF124:ALG124 ABJ124:ABK124 RN124:RO124 HR124:HS124 WUA124:WUB124 WKE124:WKF124 WAI124:WAJ124 VQM124:VQN124 VGQ124:VGR124 UWU124:UWV124 UMY124:UMZ124 UDC124:UDD124 TTG124:TTH124 TJK124:TJL124 SZO124:SZP124 SPS124:SPT124 SFW124:SFX124 RWA124:RWB124 RME124:RMF124 RCI124:RCJ124 QSM124:QSN124 QIQ124:QIR124 PYU124:PYV124 POY124:POZ124 PFC124:PFD124 OVG124:OVH124 OLK124:OLL124 OBO124:OBP124 NRS124:NRT124 NHW124:NHX124 MYA124:MYB124 MOE124:MOF124 MEI124:MEJ124 LUM124:LUN124 LKQ124:LKR124 LAU124:LAV124 KQY124:KQZ124 KHC124:KHD124 JXG124:JXH124 JNK124:JNL124 JDO124:JDP124 ITS124:ITT124 IJW124:IJX124 IAA124:IAB124 HQE124:HQF124 HGI124:HGJ124 GWM124:GWN124 GMQ124:GMR124 GCU124:GCV124 FSY124:FSZ124 FJC124:FJD124 EZG124:EZH124 EPK124:EPL124 EFO124:EFP124 DVS124:DVT124 DLW124:DLX124 DCA124:DCB124 CSE124:CSF124 CII124:CIJ124 BYM124:BYN124 BOQ124:BOR124 BEU124:BEV124 AUY124:AUZ124 ALC124:ALD124 ABG124:ABH124 RK124:RL124 HO124:HP124 AUS124:AUT124 WTX124:WTY124 WKB124:WKC124 WAF124:WAG124 VQJ124:VQK124 VGN124:VGO124 UWR124:UWS124 UMV124:UMW124 UCZ124:UDA124 TTD124:TTE124 TJH124:TJI124 SZL124:SZM124 SPP124:SPQ124 SFT124:SFU124 RVX124:RVY124 RMB124:RMC124 RCF124:RCG124 QSJ124:QSK124 QIN124:QIO124 PYR124:PYS124 POV124:POW124 PEZ124:PFA124 OVD124:OVE124 OLH124:OLI124 OBL124:OBM124 NRP124:NRQ124 NHT124:NHU124 MXX124:MXY124 MOB124:MOC124 MEF124:MEG124 LUJ124:LUK124 LKN124:LKO124 LAR124:LAS124 KQV124:KQW124 KGZ124:KHA124 JXD124:JXE124 JNH124:JNI124 JDL124:JDM124 ITP124:ITQ124 IJT124:IJU124 HZX124:HZY124 HQB124:HQC124 HGF124:HGG124 GWJ124:GWK124 GMN124:GMO124 GCR124:GCS124 FSV124:FSW124 FIZ124:FJA124 EZD124:EZE124 EPH124:EPI124 EFL124:EFM124 DVP124:DVQ124 DLT124:DLU124 DBX124:DBY124 CSB124:CSC124 CIF124:CIG124 BYJ124:BYK124 BON124:BOO124 BER124:BES124 AUV124:AUW124 AKZ124:ALA124 ABD124:ABE124 RH124:RI124 HL124:HM124 AKW124:AKX124 WTU124:WTV124 WJY124:WJZ124 WAC124:WAD124 VQG124:VQH124 VGK124:VGL124 UWO124:UWP124 UMS124:UMT124 UCW124:UCX124 TTA124:TTB124 TJE124:TJF124 SZI124:SZJ124 SPM124:SPN124 SFQ124:SFR124 RVU124:RVV124 RLY124:RLZ124 RCC124:RCD124 QSG124:QSH124 QIK124:QIL124 PYO124:PYP124 POS124:POT124 PEW124:PEX124 OVA124:OVB124 OLE124:OLF124 OBI124:OBJ124 NRM124:NRN124 NHQ124:NHR124 MXU124:MXV124 MNY124:MNZ124 MEC124:MED124 LUG124:LUH124 LKK124:LKL124 LAO124:LAP124 KQS124:KQT124 KGW124:KGX124 JXA124:JXB124 JNE124:JNF124 JDI124:JDJ124 ITM124:ITN124 IJQ124:IJR124 HZU124:HZV124 HPY124:HPZ124 HGC124:HGD124 GWG124:GWH124 GMK124:GML124 GCO124:GCP124 FSS124:FST124 FIW124:FIX124 EZA124:EZB124 EPE124:EPF124 EFI124:EFJ124 DVM124:DVN124 DLQ124:DLR124 DBU124:DBV124 CRY124:CRZ124 CIC124:CID124 BYG124:BYH124 BOK124:BOL124 RE168:RF168 HI168:HJ168 ABA168:ABB168 WUS168:WUT168 WKW168:WKX168 WBA168:WBB168 VRE168:VRF168 VHI168:VHJ168 UXM168:UXN168 UNQ168:UNR168 UDU168:UDV168 TTY168:TTZ168 TKC168:TKD168 TAG168:TAH168 SQK168:SQL168 SGO168:SGP168 RWS168:RWT168 RMW168:RMX168 RDA168:RDB168 QTE168:QTF168 QJI168:QJJ168 PZM168:PZN168 PPQ168:PPR168 PFU168:PFV168 OVY168:OVZ168 OMC168:OMD168 OCG168:OCH168 NSK168:NSL168 NIO168:NIP168 MYS168:MYT168 MOW168:MOX168 MFA168:MFB168 LVE168:LVF168 LLI168:LLJ168 LBM168:LBN168 KRQ168:KRR168 KHU168:KHV168 JXY168:JXZ168 JOC168:JOD168 JEG168:JEH168 IUK168:IUL168 IKO168:IKP168 IAS168:IAT168 HQW168:HQX168 HHA168:HHB168 GXE168:GXF168 GNI168:GNJ168 GDM168:GDN168 FTQ168:FTR168 FJU168:FJV168 EZY168:EZZ168 EQC168:EQD168 EGG168:EGH168 DWK168:DWL168 DMO168:DMP168 DCS168:DCT168 CSW168:CSX168 CJA168:CJB168 BZE168:BZF168 BPI168:BPJ168 BFM168:BFN168 AVQ168:AVR168 ALU168:ALV168 ABY168:ABZ168 SC168:SD168 IG168:IH168 WUP168:WUQ168 WKT168:WKU168 WAX168:WAY168 VRB168:VRC168 VHF168:VHG168 UXJ168:UXK168 UNN168:UNO168 UDR168:UDS168 TTV168:TTW168 TJZ168:TKA168 TAD168:TAE168 SQH168:SQI168 SGL168:SGM168 RWP168:RWQ168 RMT168:RMU168 RCX168:RCY168 QTB168:QTC168 QJF168:QJG168 PZJ168:PZK168 PPN168:PPO168 PFR168:PFS168 OVV168:OVW168 OLZ168:OMA168 OCD168:OCE168 NSH168:NSI168 NIL168:NIM168 MYP168:MYQ168 MOT168:MOU168 MEX168:MEY168 LVB168:LVC168 LLF168:LLG168 LBJ168:LBK168 KRN168:KRO168 KHR168:KHS168 JXV168:JXW168 JNZ168:JOA168 JED168:JEE168 IUH168:IUI168 IKL168:IKM168 IAP168:IAQ168 HQT168:HQU168 HGX168:HGY168 GXB168:GXC168 GNF168:GNG168 GDJ168:GDK168 FTN168:FTO168 FJR168:FJS168 EZV168:EZW168 EPZ168:EQA168 EGD168:EGE168 DWH168:DWI168 DML168:DMM168 DCP168:DCQ168 CST168:CSU168 CIX168:CIY168 BZB168:BZC168 BPF168:BPG168 BFJ168:BFK168 AVN168:AVO168 ALR168:ALS168 ABV168:ABW168 RZ168:SA168 ID168:IE168 BEO168:BEP168 WUM168:WUN168 WKQ168:WKR168 WAU168:WAV168 VQY168:VQZ168 VHC168:VHD168 UXG168:UXH168 UNK168:UNL168 UDO168:UDP168 TTS168:TTT168 TJW168:TJX168 TAA168:TAB168 SQE168:SQF168 SGI168:SGJ168 RWM168:RWN168 RMQ168:RMR168 RCU168:RCV168 QSY168:QSZ168 QJC168:QJD168 PZG168:PZH168 PPK168:PPL168 PFO168:PFP168 OVS168:OVT168 OLW168:OLX168 OCA168:OCB168 NSE168:NSF168 NII168:NIJ168 MYM168:MYN168 MOQ168:MOR168 MEU168:MEV168 LUY168:LUZ168 LLC168:LLD168 LBG168:LBH168 KRK168:KRL168 KHO168:KHP168 JXS168:JXT168 JNW168:JNX168 JEA168:JEB168 IUE168:IUF168 IKI168:IKJ168 IAM168:IAN168 HQQ168:HQR168 HGU168:HGV168 GWY168:GWZ168 GNC168:GND168 GDG168:GDH168 FTK168:FTL168 FJO168:FJP168 EZS168:EZT168 EPW168:EPX168 EGA168:EGB168 DWE168:DWF168 DMI168:DMJ168 DCM168:DCN168 CSQ168:CSR168 CIU168:CIV168 BYY168:BYZ168 BPC168:BPD168 BFG168:BFH168 AVK168:AVL168 ALO168:ALP168 ABS168:ABT168 RW168:RX168 IA168:IB168 WUG168:WUH168 WKK168:WKL168 WAO168:WAP168 VQS168:VQT168 VGW168:VGX168 UXA168:UXB168 UNE168:UNF168 UDI168:UDJ168 TTM168:TTN168 TJQ168:TJR168 SZU168:SZV168 SPY168:SPZ168 SGC168:SGD168 RWG168:RWH168 RMK168:RML168 RCO168:RCP168 QSS168:QST168 QIW168:QIX168 PZA168:PZB168 PPE168:PPF168 PFI168:PFJ168 OVM168:OVN168 OLQ168:OLR168 OBU168:OBV168 NRY168:NRZ168 NIC168:NID168 MYG168:MYH168 MOK168:MOL168 MEO168:MEP168 LUS168:LUT168 LKW168:LKX168 LBA168:LBB168 KRE168:KRF168 KHI168:KHJ168 JXM168:JXN168 JNQ168:JNR168 JDU168:JDV168 ITY168:ITZ168 IKC168:IKD168 IAG168:IAH168 HQK168:HQL168 HGO168:HGP168 GWS168:GWT168 GMW168:GMX168 GDA168:GDB168 FTE168:FTF168 FJI168:FJJ168 EZM168:EZN168 EPQ168:EPR168 EFU168:EFV168 DVY168:DVZ168 DMC168:DMD168 DCG168:DCH168 CSK168:CSL168 CIO168:CIP168 BYS168:BYT168 BOW168:BOX168 BFA168:BFB168 AVE168:AVF168 ALI168:ALJ168 ABM168:ABN168 RQ168:RR168 HU168:HV168 WUD168:WUE168 WKH168:WKI168 WAL168:WAM168 VQP168:VQQ168 VGT168:VGU168 UWX168:UWY168 UNB168:UNC168 UDF168:UDG168 TTJ168:TTK168 TJN168:TJO168 SZR168:SZS168 SPV168:SPW168 SFZ168:SGA168 RWD168:RWE168 RMH168:RMI168 RCL168:RCM168 QSP168:QSQ168 QIT168:QIU168 PYX168:PYY168 PPB168:PPC168 PFF168:PFG168 OVJ168:OVK168 OLN168:OLO168 OBR168:OBS168 NRV168:NRW168 NHZ168:NIA168 MYD168:MYE168 MOH168:MOI168 MEL168:MEM168 LUP168:LUQ168 LKT168:LKU168 LAX168:LAY168 KRB168:KRC168 KHF168:KHG168 JXJ168:JXK168 JNN168:JNO168 JDR168:JDS168 ITV168:ITW168 IJZ168:IKA168 IAD168:IAE168 HQH168:HQI168 HGL168:HGM168 GWP168:GWQ168 GMT168:GMU168 GCX168:GCY168 FTB168:FTC168 FJF168:FJG168 EZJ168:EZK168 EPN168:EPO168 EFR168:EFS168 DVV168:DVW168 DLZ168:DMA168 DCD168:DCE168 CSH168:CSI168 CIL168:CIM168 BYP168:BYQ168 BOT168:BOU168 BEX168:BEY168 AVB168:AVC168 ALF168:ALG168 ABJ168:ABK168 RN168:RO168 HR168:HS168 WUA168:WUB168 WKE168:WKF168 WAI168:WAJ168 VQM168:VQN168 VGQ168:VGR168 UWU168:UWV168 UMY168:UMZ168 UDC168:UDD168 TTG168:TTH168 TJK168:TJL168 SZO168:SZP168 SPS168:SPT168 SFW168:SFX168 RWA168:RWB168 RME168:RMF168 RCI168:RCJ168 QSM168:QSN168 QIQ168:QIR168 PYU168:PYV168 POY168:POZ168 PFC168:PFD168 OVG168:OVH168 OLK168:OLL168 OBO168:OBP168 NRS168:NRT168 NHW168:NHX168 MYA168:MYB168 MOE168:MOF168 MEI168:MEJ168 LUM168:LUN168 LKQ168:LKR168 LAU168:LAV168 KQY168:KQZ168 KHC168:KHD168 JXG168:JXH168 JNK168:JNL168 JDO168:JDP168 ITS168:ITT168 IJW168:IJX168 IAA168:IAB168 HQE168:HQF168 HGI168:HGJ168 GWM168:GWN168 GMQ168:GMR168 GCU168:GCV168 FSY168:FSZ168 FJC168:FJD168 EZG168:EZH168 EPK168:EPL168 EFO168:EFP168 DVS168:DVT168 DLW168:DLX168 DCA168:DCB168 CSE168:CSF168 CII168:CIJ168 BYM168:BYN168 BOQ168:BOR168 BEU168:BEV168 AUY168:AUZ168 ALC168:ALD168 ABG168:ABH168 RK168:RL168 HO168:HP168 AUS168:AUT168 WTX168:WTY168 WKB168:WKC168 WAF168:WAG168 VQJ168:VQK168 VGN168:VGO168 UWR168:UWS168 UMV168:UMW168 UCZ168:UDA168 TTD168:TTE168 TJH168:TJI168 SZL168:SZM168 SPP168:SPQ168 SFT168:SFU168 RVX168:RVY168 RMB168:RMC168 RCF168:RCG168 QSJ168:QSK168 QIN168:QIO168 PYR168:PYS168 POV168:POW168 PEZ168:PFA168 OVD168:OVE168 OLH168:OLI168 OBL168:OBM168 NRP168:NRQ168 NHT168:NHU168 MXX168:MXY168 MOB168:MOC168 MEF168:MEG168 LUJ168:LUK168 LKN168:LKO168 LAR168:LAS168 KQV168:KQW168 KGZ168:KHA168 JXD168:JXE168 JNH168:JNI168 JDL168:JDM168 ITP168:ITQ168 IJT168:IJU168 HZX168:HZY168 HQB168:HQC168 HGF168:HGG168 GWJ168:GWK168 GMN168:GMO168 GCR168:GCS168 FSV168:FSW168 FIZ168:FJA168 EZD168:EZE168 EPH168:EPI168 EFL168:EFM168 DVP168:DVQ168 DLT168:DLU168 DBX168:DBY168 CSB168:CSC168 CIF168:CIG168 BYJ168:BYK168 BON168:BOO168 BER168:BES168 AUV168:AUW168 AKZ168:ALA168 ABD168:ABE168 RH168:RI168 HL168:HM168 AKW168:AKX168 WTU168:WTV168 WJY168:WJZ168 WAC168:WAD168 VQG168:VQH168 VGK168:VGL168 UWO168:UWP168 UMS168:UMT168 UCW168:UCX168 TTA168:TTB168 TJE168:TJF168 SZI168:SZJ168 SPM168:SPN168 SFQ168:SFR168 RVU168:RVV168 RLY168:RLZ168 RCC168:RCD168 QSG168:QSH168 QIK168:QIL168 PYO168:PYP168 POS168:POT168 PEW168:PEX168 OVA168:OVB168 OLE168:OLF168 OBI168:OBJ168 NRM168:NRN168 NHQ168:NHR168 MXU168:MXV168 MNY168:MNZ168 MEC168:MED168 LUG168:LUH168 LKK168:LKL168 LAO168:LAP168 KQS168:KQT168 KGW168:KGX168 JXA168:JXB168 JNE168:JNF168 JDI168:JDJ168 ITM168:ITN168 IJQ168:IJR168 HZU168:HZV168 HPY168:HPZ168 HGC168:HGD168 GWG168:GWH168 GMK168:GML168 GCO168:GCP168 FSS168:FST168 FIW168:FIX168 EZA168:EZB168 EPE168:EPF168 EFI168:EFJ168 DVM168:DVN168 DLQ168:DLR168 DBU168:DBV168 CRY168:CRZ168 CIC168:CID168 BYG168:BYH168 BOK168:BOL168 RE212:RF212 HI212:HJ212 ABA212:ABB212 WUS212:WUT212 WKW212:WKX212 WBA212:WBB212 VRE212:VRF212 VHI212:VHJ212 UXM212:UXN212 UNQ212:UNR212 UDU212:UDV212 TTY212:TTZ212 TKC212:TKD212 TAG212:TAH212 SQK212:SQL212 SGO212:SGP212 RWS212:RWT212 RMW212:RMX212 RDA212:RDB212 QTE212:QTF212 QJI212:QJJ212 PZM212:PZN212 PPQ212:PPR212 PFU212:PFV212 OVY212:OVZ212 OMC212:OMD212 OCG212:OCH212 NSK212:NSL212 NIO212:NIP212 MYS212:MYT212 MOW212:MOX212 MFA212:MFB212 LVE212:LVF212 LLI212:LLJ212 LBM212:LBN212 KRQ212:KRR212 KHU212:KHV212 JXY212:JXZ212 JOC212:JOD212 JEG212:JEH212 IUK212:IUL212 IKO212:IKP212 IAS212:IAT212 HQW212:HQX212 HHA212:HHB212 GXE212:GXF212 GNI212:GNJ212 GDM212:GDN212 FTQ212:FTR212 FJU212:FJV212 EZY212:EZZ212 EQC212:EQD212 EGG212:EGH212 DWK212:DWL212 DMO212:DMP212 DCS212:DCT212 CSW212:CSX212 CJA212:CJB212 BZE212:BZF212 BPI212:BPJ212 BFM212:BFN212 AVQ212:AVR212 ALU212:ALV212 ABY212:ABZ212 SC212:SD212 IG212:IH212 WUP212:WUQ212 WKT212:WKU212 WAX212:WAY212 VRB212:VRC212 VHF212:VHG212 UXJ212:UXK212 UNN212:UNO212 UDR212:UDS212 TTV212:TTW212 TJZ212:TKA212 TAD212:TAE212 SQH212:SQI212 SGL212:SGM212 RWP212:RWQ212 RMT212:RMU212 RCX212:RCY212 QTB212:QTC212 QJF212:QJG212 PZJ212:PZK212 PPN212:PPO212 PFR212:PFS212 OVV212:OVW212 OLZ212:OMA212 OCD212:OCE212 NSH212:NSI212 NIL212:NIM212 MYP212:MYQ212 MOT212:MOU212 MEX212:MEY212 LVB212:LVC212 LLF212:LLG212 LBJ212:LBK212 KRN212:KRO212 KHR212:KHS212 JXV212:JXW212 JNZ212:JOA212 JED212:JEE212 IUH212:IUI212 IKL212:IKM212 IAP212:IAQ212 HQT212:HQU212 HGX212:HGY212 GXB212:GXC212 GNF212:GNG212 GDJ212:GDK212 FTN212:FTO212 FJR212:FJS212 EZV212:EZW212 EPZ212:EQA212 EGD212:EGE212 DWH212:DWI212 DML212:DMM212 DCP212:DCQ212 CST212:CSU212 CIX212:CIY212 BZB212:BZC212 BPF212:BPG212 BFJ212:BFK212 AVN212:AVO212 ALR212:ALS212 ABV212:ABW212 RZ212:SA212 ID212:IE212 BEO212:BEP212 WUM212:WUN212 WKQ212:WKR212 WAU212:WAV212 VQY212:VQZ212 VHC212:VHD212 UXG212:UXH212 UNK212:UNL212 UDO212:UDP212 TTS212:TTT212 TJW212:TJX212 TAA212:TAB212 SQE212:SQF212 SGI212:SGJ212 RWM212:RWN212 RMQ212:RMR212 RCU212:RCV212 QSY212:QSZ212 QJC212:QJD212 PZG212:PZH212 PPK212:PPL212 PFO212:PFP212 OVS212:OVT212 OLW212:OLX212 OCA212:OCB212 NSE212:NSF212 NII212:NIJ212 MYM212:MYN212 MOQ212:MOR212 MEU212:MEV212 LUY212:LUZ212 LLC212:LLD212 LBG212:LBH212 KRK212:KRL212 KHO212:KHP212 JXS212:JXT212 JNW212:JNX212 JEA212:JEB212 IUE212:IUF212 IKI212:IKJ212 IAM212:IAN212 HQQ212:HQR212 HGU212:HGV212 GWY212:GWZ212 GNC212:GND212 GDG212:GDH212 FTK212:FTL212 FJO212:FJP212 EZS212:EZT212 EPW212:EPX212 EGA212:EGB212 DWE212:DWF212 DMI212:DMJ212 DCM212:DCN212 CSQ212:CSR212 CIU212:CIV212 BYY212:BYZ212 BPC212:BPD212 BFG212:BFH212 AVK212:AVL212 ALO212:ALP212 ABS212:ABT212 RW212:RX212 IA212:IB212 WUG212:WUH212 WKK212:WKL212 WAO212:WAP212 VQS212:VQT212 VGW212:VGX212 UXA212:UXB212 UNE212:UNF212 UDI212:UDJ212 TTM212:TTN212 TJQ212:TJR212 SZU212:SZV212 SPY212:SPZ212 SGC212:SGD212 RWG212:RWH212 RMK212:RML212 RCO212:RCP212 QSS212:QST212 QIW212:QIX212 PZA212:PZB212 PPE212:PPF212 PFI212:PFJ212 OVM212:OVN212 OLQ212:OLR212 OBU212:OBV212 NRY212:NRZ212 NIC212:NID212 MYG212:MYH212 MOK212:MOL212 MEO212:MEP212 LUS212:LUT212 LKW212:LKX212 LBA212:LBB212 KRE212:KRF212 KHI212:KHJ212 JXM212:JXN212 JNQ212:JNR212 JDU212:JDV212 ITY212:ITZ212 IKC212:IKD212 IAG212:IAH212 HQK212:HQL212 HGO212:HGP212 GWS212:GWT212 GMW212:GMX212 GDA212:GDB212 FTE212:FTF212 FJI212:FJJ212 EZM212:EZN212 EPQ212:EPR212 EFU212:EFV212 DVY212:DVZ212 DMC212:DMD212 DCG212:DCH212 CSK212:CSL212 CIO212:CIP212 BYS212:BYT212 BOW212:BOX212 BFA212:BFB212 AVE212:AVF212 ALI212:ALJ212 ABM212:ABN212 RQ212:RR212 HU212:HV212 WUD212:WUE212 WKH212:WKI212 WAL212:WAM212 VQP212:VQQ212 VGT212:VGU212 UWX212:UWY212 UNB212:UNC212 UDF212:UDG212 TTJ212:TTK212 TJN212:TJO212 SZR212:SZS212 SPV212:SPW212 SFZ212:SGA212 RWD212:RWE212 RMH212:RMI212 RCL212:RCM212 QSP212:QSQ212 QIT212:QIU212 PYX212:PYY212 PPB212:PPC212 PFF212:PFG212 OVJ212:OVK212 OLN212:OLO212 OBR212:OBS212 NRV212:NRW212 NHZ212:NIA212 MYD212:MYE212 MOH212:MOI212 MEL212:MEM212 LUP212:LUQ212 LKT212:LKU212 LAX212:LAY212 KRB212:KRC212 KHF212:KHG212 JXJ212:JXK212 JNN212:JNO212 JDR212:JDS212 ITV212:ITW212 IJZ212:IKA212 IAD212:IAE212 HQH212:HQI212 HGL212:HGM212 GWP212:GWQ212 GMT212:GMU212 GCX212:GCY212 FTB212:FTC212 FJF212:FJG212 EZJ212:EZK212 EPN212:EPO212 EFR212:EFS212 DVV212:DVW212 DLZ212:DMA212 DCD212:DCE212 CSH212:CSI212 CIL212:CIM212 BYP212:BYQ212 BOT212:BOU212 BEX212:BEY212 AVB212:AVC212 ALF212:ALG212 ABJ212:ABK212 RN212:RO212 HR212:HS212 WUA212:WUB212 WKE212:WKF212 WAI212:WAJ212 VQM212:VQN212 VGQ212:VGR212 UWU212:UWV212 UMY212:UMZ212 UDC212:UDD212 TTG212:TTH212 TJK212:TJL212 SZO212:SZP212 SPS212:SPT212 SFW212:SFX212 RWA212:RWB212 RME212:RMF212 RCI212:RCJ212 QSM212:QSN212 QIQ212:QIR212 PYU212:PYV212 POY212:POZ212 PFC212:PFD212 OVG212:OVH212 OLK212:OLL212 OBO212:OBP212 NRS212:NRT212 NHW212:NHX212 MYA212:MYB212 MOE212:MOF212 MEI212:MEJ212 LUM212:LUN212 LKQ212:LKR212 LAU212:LAV212 KQY212:KQZ212 KHC212:KHD212 JXG212:JXH212 JNK212:JNL212 JDO212:JDP212 ITS212:ITT212 IJW212:IJX212 IAA212:IAB212 HQE212:HQF212 HGI212:HGJ212 GWM212:GWN212 GMQ212:GMR212 GCU212:GCV212 FSY212:FSZ212 FJC212:FJD212 EZG212:EZH212 EPK212:EPL212 EFO212:EFP212 DVS212:DVT212 DLW212:DLX212 DCA212:DCB212 CSE212:CSF212 CII212:CIJ212 BYM212:BYN212 BOQ212:BOR212 BEU212:BEV212 AUY212:AUZ212 ALC212:ALD212 ABG212:ABH212 RK212:RL212 HO212:HP212 AUS212:AUT212 WTX212:WTY212 WKB212:WKC212 WAF212:WAG212 VQJ212:VQK212 VGN212:VGO212 UWR212:UWS212 UMV212:UMW212 UCZ212:UDA212 TTD212:TTE212 TJH212:TJI212 SZL212:SZM212 SPP212:SPQ212 SFT212:SFU212 RVX212:RVY212 RMB212:RMC212 RCF212:RCG212 QSJ212:QSK212 QIN212:QIO212 PYR212:PYS212 POV212:POW212 PEZ212:PFA212 OVD212:OVE212 OLH212:OLI212 OBL212:OBM212 NRP212:NRQ212 NHT212:NHU212 MXX212:MXY212 MOB212:MOC212 MEF212:MEG212 LUJ212:LUK212 LKN212:LKO212 LAR212:LAS212 KQV212:KQW212 KGZ212:KHA212 JXD212:JXE212 JNH212:JNI212 JDL212:JDM212 ITP212:ITQ212 IJT212:IJU212 HZX212:HZY212 HQB212:HQC212 HGF212:HGG212 GWJ212:GWK212 GMN212:GMO212 GCR212:GCS212 FSV212:FSW212 FIZ212:FJA212 EZD212:EZE212 EPH212:EPI212 EFL212:EFM212 DVP212:DVQ212 DLT212:DLU212 DBX212:DBY212 CSB212:CSC212 CIF212:CIG212 BYJ212:BYK212 BON212:BOO212 BER212:BES212 AUV212:AUW212 AKZ212:ALA212 ABD212:ABE212 RH212:RI212 HL212:HM212 AKW212:AKX212 WTU212:WTV212 WJY212:WJZ212 WAC212:WAD212 VQG212:VQH212 VGK212:VGL212 UWO212:UWP212 UMS212:UMT212 UCW212:UCX212 TTA212:TTB212 TJE212:TJF212 SZI212:SZJ212 SPM212:SPN212 SFQ212:SFR212 RVU212:RVV212 RLY212:RLZ212 RCC212:RCD212 QSG212:QSH212 QIK212:QIL212 PYO212:PYP212 POS212:POT212 PEW212:PEX212 OVA212:OVB212 OLE212:OLF212 OBI212:OBJ212 NRM212:NRN212 NHQ212:NHR212 MXU212:MXV212 MNY212:MNZ212 MEC212:MED212 LUG212:LUH212 LKK212:LKL212 LAO212:LAP212 KQS212:KQT212 KGW212:KGX212 JXA212:JXB212 JNE212:JNF212 JDI212:JDJ212 ITM212:ITN212 IJQ212:IJR212 HZU212:HZV212 HPY212:HPZ212 HGC212:HGD212 GWG212:GWH212 GMK212:GML212 GCO212:GCP212 FSS212:FST212 FIW212:FIX212 EZA212:EZB212 EPE212:EPF212 EFI212:EFJ212 DVM212:DVN212 DLQ212:DLR212 DBU212:DBV212 CRY212:CRZ212 CIC212:CID212 BYG212:BYH212 BOK212:BOL212 RE256:RF256 HI256:HJ256 ABA256:ABB256 WUS256:WUT256 WKW256:WKX256 WBA256:WBB256 VRE256:VRF256 VHI256:VHJ256 UXM256:UXN256 UNQ256:UNR256 UDU256:UDV256 TTY256:TTZ256 TKC256:TKD256 TAG256:TAH256 SQK256:SQL256 SGO256:SGP256 RWS256:RWT256 RMW256:RMX256 RDA256:RDB256 QTE256:QTF256 QJI256:QJJ256 PZM256:PZN256 PPQ256:PPR256 PFU256:PFV256 OVY256:OVZ256 OMC256:OMD256 OCG256:OCH256 NSK256:NSL256 NIO256:NIP256 MYS256:MYT256 MOW256:MOX256 MFA256:MFB256 LVE256:LVF256 LLI256:LLJ256 LBM256:LBN256 KRQ256:KRR256 KHU256:KHV256 JXY256:JXZ256 JOC256:JOD256 JEG256:JEH256 IUK256:IUL256 IKO256:IKP256 IAS256:IAT256 HQW256:HQX256 HHA256:HHB256 GXE256:GXF256 GNI256:GNJ256 GDM256:GDN256 FTQ256:FTR256 FJU256:FJV256 EZY256:EZZ256 EQC256:EQD256 EGG256:EGH256 DWK256:DWL256 DMO256:DMP256 DCS256:DCT256 CSW256:CSX256 CJA256:CJB256 BZE256:BZF256 BPI256:BPJ256 BFM256:BFN256 AVQ256:AVR256 ALU256:ALV256 ABY256:ABZ256 SC256:SD256 IG256:IH256 WUP256:WUQ256 WKT256:WKU256 WAX256:WAY256 VRB256:VRC256 VHF256:VHG256 UXJ256:UXK256 UNN256:UNO256 UDR256:UDS256 TTV256:TTW256 TJZ256:TKA256 TAD256:TAE256 SQH256:SQI256 SGL256:SGM256 RWP256:RWQ256 RMT256:RMU256 RCX256:RCY256 QTB256:QTC256 QJF256:QJG256 PZJ256:PZK256 PPN256:PPO256 PFR256:PFS256 OVV256:OVW256 OLZ256:OMA256 OCD256:OCE256 NSH256:NSI256 NIL256:NIM256 MYP256:MYQ256 MOT256:MOU256 MEX256:MEY256 LVB256:LVC256 LLF256:LLG256 LBJ256:LBK256 KRN256:KRO256 KHR256:KHS256 JXV256:JXW256 JNZ256:JOA256 JED256:JEE256 IUH256:IUI256 IKL256:IKM256 IAP256:IAQ256 HQT256:HQU256 HGX256:HGY256 GXB256:GXC256 GNF256:GNG256 GDJ256:GDK256 FTN256:FTO256 FJR256:FJS256 EZV256:EZW256 EPZ256:EQA256 EGD256:EGE256 DWH256:DWI256 DML256:DMM256 DCP256:DCQ256 CST256:CSU256 CIX256:CIY256 BZB256:BZC256 BPF256:BPG256 BFJ256:BFK256 AVN256:AVO256 ALR256:ALS256 ABV256:ABW256 RZ256:SA256 ID256:IE256 BEO256:BEP256 WUM256:WUN256 WKQ256:WKR256 WAU256:WAV256 VQY256:VQZ256 VHC256:VHD256 UXG256:UXH256 UNK256:UNL256 UDO256:UDP256 TTS256:TTT256 TJW256:TJX256 TAA256:TAB256 SQE256:SQF256 SGI256:SGJ256 RWM256:RWN256 RMQ256:RMR256 RCU256:RCV256 QSY256:QSZ256 QJC256:QJD256 PZG256:PZH256 PPK256:PPL256 PFO256:PFP256 OVS256:OVT256 OLW256:OLX256 OCA256:OCB256 NSE256:NSF256 NII256:NIJ256 MYM256:MYN256 MOQ256:MOR256 MEU256:MEV256 LUY256:LUZ256 LLC256:LLD256 LBG256:LBH256 KRK256:KRL256 KHO256:KHP256 JXS256:JXT256 JNW256:JNX256 JEA256:JEB256 IUE256:IUF256 IKI256:IKJ256 IAM256:IAN256 HQQ256:HQR256 HGU256:HGV256 GWY256:GWZ256 GNC256:GND256 GDG256:GDH256 FTK256:FTL256 FJO256:FJP256 EZS256:EZT256 EPW256:EPX256 EGA256:EGB256 DWE256:DWF256 DMI256:DMJ256 DCM256:DCN256 CSQ256:CSR256 CIU256:CIV256 BYY256:BYZ256 BPC256:BPD256 BFG256:BFH256 AVK256:AVL256 ALO256:ALP256 ABS256:ABT256 RW256:RX256 IA256:IB256 WUG256:WUH256 WKK256:WKL256 WAO256:WAP256 VQS256:VQT256 VGW256:VGX256 UXA256:UXB256 UNE256:UNF256 UDI256:UDJ256 TTM256:TTN256 TJQ256:TJR256 SZU256:SZV256 SPY256:SPZ256 SGC256:SGD256 RWG256:RWH256 RMK256:RML256 RCO256:RCP256 QSS256:QST256 QIW256:QIX256 PZA256:PZB256 PPE256:PPF256 PFI256:PFJ256 OVM256:OVN256 OLQ256:OLR256 OBU256:OBV256 NRY256:NRZ256 NIC256:NID256 MYG256:MYH256 MOK256:MOL256 MEO256:MEP256 LUS256:LUT256 LKW256:LKX256 LBA256:LBB256 KRE256:KRF256 KHI256:KHJ256 JXM256:JXN256 JNQ256:JNR256 JDU256:JDV256 ITY256:ITZ256 IKC256:IKD256 IAG256:IAH256 HQK256:HQL256 HGO256:HGP256 GWS256:GWT256 GMW256:GMX256 GDA256:GDB256 FTE256:FTF256 FJI256:FJJ256 EZM256:EZN256 EPQ256:EPR256 EFU256:EFV256 DVY256:DVZ256 DMC256:DMD256 DCG256:DCH256 CSK256:CSL256 CIO256:CIP256 BYS256:BYT256 BOW256:BOX256 BFA256:BFB256 AVE256:AVF256 ALI256:ALJ256 ABM256:ABN256 RQ256:RR256 HU256:HV256 WUD256:WUE256 WKH256:WKI256 WAL256:WAM256 VQP256:VQQ256 VGT256:VGU256 UWX256:UWY256 UNB256:UNC256 UDF256:UDG256 TTJ256:TTK256 TJN256:TJO256 SZR256:SZS256 SPV256:SPW256 SFZ256:SGA256 RWD256:RWE256 RMH256:RMI256 RCL256:RCM256 QSP256:QSQ256 QIT256:QIU256 PYX256:PYY256 PPB256:PPC256 PFF256:PFG256 OVJ256:OVK256 OLN256:OLO256 OBR256:OBS256 NRV256:NRW256 NHZ256:NIA256 MYD256:MYE256 MOH256:MOI256 MEL256:MEM256 LUP256:LUQ256 LKT256:LKU256 LAX256:LAY256 KRB256:KRC256 KHF256:KHG256 JXJ256:JXK256 JNN256:JNO256 JDR256:JDS256 ITV256:ITW256 IJZ256:IKA256 IAD256:IAE256 HQH256:HQI256 HGL256:HGM256 GWP256:GWQ256 GMT256:GMU256 GCX256:GCY256 FTB256:FTC256 FJF256:FJG256 EZJ256:EZK256 EPN256:EPO256 EFR256:EFS256 DVV256:DVW256 DLZ256:DMA256 DCD256:DCE256 CSH256:CSI256 CIL256:CIM256 BYP256:BYQ256 BOT256:BOU256 BEX256:BEY256 AVB256:AVC256 ALF256:ALG256 ABJ256:ABK256 RN256:RO256 HR256:HS256 WUA256:WUB256 WKE256:WKF256 WAI256:WAJ256 VQM256:VQN256 VGQ256:VGR256 UWU256:UWV256 UMY256:UMZ256 UDC256:UDD256 TTG256:TTH256 TJK256:TJL256 SZO256:SZP256 SPS256:SPT256 SFW256:SFX256 RWA256:RWB256 RME256:RMF256 RCI256:RCJ256 QSM256:QSN256 QIQ256:QIR256 PYU256:PYV256 POY256:POZ256 PFC256:PFD256 OVG256:OVH256 OLK256:OLL256 OBO256:OBP256 NRS256:NRT256 NHW256:NHX256 MYA256:MYB256 MOE256:MOF256 MEI256:MEJ256 LUM256:LUN256 LKQ256:LKR256 LAU256:LAV256 KQY256:KQZ256 KHC256:KHD256 JXG256:JXH256 JNK256:JNL256 JDO256:JDP256 ITS256:ITT256 IJW256:IJX256 IAA256:IAB256 HQE256:HQF256 HGI256:HGJ256 GWM256:GWN256 GMQ256:GMR256 GCU256:GCV256 FSY256:FSZ256 FJC256:FJD256 EZG256:EZH256 EPK256:EPL256 EFO256:EFP256 DVS256:DVT256 DLW256:DLX256 DCA256:DCB256 CSE256:CSF256 CII256:CIJ256 BYM256:BYN256 BOQ256:BOR256 BEU256:BEV256 AUY256:AUZ256 ALC256:ALD256 ABG256:ABH256 RK256:RL256 HO256:HP256 AUS256:AUT256 WTX256:WTY256 WKB256:WKC256 WAF256:WAG256 VQJ256:VQK256 VGN256:VGO256 UWR256:UWS256 UMV256:UMW256 UCZ256:UDA256 TTD256:TTE256 TJH256:TJI256 SZL256:SZM256 SPP256:SPQ256 SFT256:SFU256 RVX256:RVY256 RMB256:RMC256 RCF256:RCG256 QSJ256:QSK256 QIN256:QIO256 PYR256:PYS256 POV256:POW256 PEZ256:PFA256 OVD256:OVE256 OLH256:OLI256 OBL256:OBM256 NRP256:NRQ256 NHT256:NHU256 MXX256:MXY256 MOB256:MOC256 MEF256:MEG256 LUJ256:LUK256 LKN256:LKO256 LAR256:LAS256 KQV256:KQW256 KGZ256:KHA256 JXD256:JXE256 JNH256:JNI256 JDL256:JDM256 ITP256:ITQ256 IJT256:IJU256 HZX256:HZY256 HQB256:HQC256 HGF256:HGG256 GWJ256:GWK256 GMN256:GMO256 GCR256:GCS256 FSV256:FSW256 FIZ256:FJA256 EZD256:EZE256 EPH256:EPI256 EFL256:EFM256 DVP256:DVQ256 DLT256:DLU256 DBX256:DBY256 CSB256:CSC256 CIF256:CIG256 BYJ256:BYK256 BON256:BOO256 BER256:BES256 AUV256:AUW256 AKZ256:ALA256 ABD256:ABE256 RH256:RI256 HL256:HM256 AKW256:AKX256 WTU256:WTV256 WJY256:WJZ256 WAC256:WAD256 VQG256:VQH256 VGK256:VGL256 UWO256:UWP256 UMS256:UMT256 UCW256:UCX256 TTA256:TTB256 TJE256:TJF256 SZI256:SZJ256 SPM256:SPN256 SFQ256:SFR256 RVU256:RVV256 RLY256:RLZ256 RCC256:RCD256 QSG256:QSH256 QIK256:QIL256 PYO256:PYP256 POS256:POT256 PEW256:PEX256 OVA256:OVB256 OLE256:OLF256 OBI256:OBJ256 NRM256:NRN256 NHQ256:NHR256 MXU256:MXV256 MNY256:MNZ256 MEC256:MED256 LUG256:LUH256 LKK256:LKL256 LAO256:LAP256 KQS256:KQT256 KGW256:KGX256 JXA256:JXB256 JNE256:JNF256 JDI256:JDJ256 ITM256:ITN256 IJQ256:IJR256 HZU256:HZV256 HPY256:HPZ256 HGC256:HGD256 GWG256:GWH256 GMK256:GML256 GCO256:GCP256 FSS256:FST256 FIW256:FIX256 EZA256:EZB256 EPE256:EPF256 EFI256:EFJ256 DVM256:DVN256 DLQ256:DLR256 DBU256:DBV256 CRY256:CRZ256 CIC256:CID256 BYG256:BYH256 BOK256:BOL256 RE300:RF300 HI300:HJ300 ABA300:ABB300 WUS300:WUT300 WKW300:WKX300 WBA300:WBB300 VRE300:VRF300 VHI300:VHJ300 UXM300:UXN300 UNQ300:UNR300 UDU300:UDV300 TTY300:TTZ300 TKC300:TKD300 TAG300:TAH300 SQK300:SQL300 SGO300:SGP300 RWS300:RWT300 RMW300:RMX300 RDA300:RDB300 QTE300:QTF300 QJI300:QJJ300 PZM300:PZN300 PPQ300:PPR300 PFU300:PFV300 OVY300:OVZ300 OMC300:OMD300 OCG300:OCH300 NSK300:NSL300 NIO300:NIP300 MYS300:MYT300 MOW300:MOX300 MFA300:MFB300 LVE300:LVF300 LLI300:LLJ300 LBM300:LBN300 KRQ300:KRR300 KHU300:KHV300 JXY300:JXZ300 JOC300:JOD300 JEG300:JEH300 IUK300:IUL300 IKO300:IKP300 IAS300:IAT300 HQW300:HQX300 HHA300:HHB300 GXE300:GXF300 GNI300:GNJ300 GDM300:GDN300 FTQ300:FTR300 FJU300:FJV300 EZY300:EZZ300 EQC300:EQD300 EGG300:EGH300 DWK300:DWL300 DMO300:DMP300 DCS300:DCT300 CSW300:CSX300 CJA300:CJB300 BZE300:BZF300 BPI300:BPJ300 BFM300:BFN300 AVQ300:AVR300 ALU300:ALV300 ABY300:ABZ300 SC300:SD300 IG300:IH300 WUP300:WUQ300 WKT300:WKU300 WAX300:WAY300 VRB300:VRC300 VHF300:VHG300 UXJ300:UXK300 UNN300:UNO300 UDR300:UDS300 TTV300:TTW300 TJZ300:TKA300 TAD300:TAE300 SQH300:SQI300 SGL300:SGM300 RWP300:RWQ300 RMT300:RMU300 RCX300:RCY300 QTB300:QTC300 QJF300:QJG300 PZJ300:PZK300 PPN300:PPO300 PFR300:PFS300 OVV300:OVW300 OLZ300:OMA300 OCD300:OCE300 NSH300:NSI300 NIL300:NIM300 MYP300:MYQ300 MOT300:MOU300 MEX300:MEY300 LVB300:LVC300 LLF300:LLG300 LBJ300:LBK300 KRN300:KRO300 KHR300:KHS300 JXV300:JXW300 JNZ300:JOA300 JED300:JEE300 IUH300:IUI300 IKL300:IKM300 IAP300:IAQ300 HQT300:HQU300 HGX300:HGY300 GXB300:GXC300 GNF300:GNG300 GDJ300:GDK300 FTN300:FTO300 FJR300:FJS300 EZV300:EZW300 EPZ300:EQA300 EGD300:EGE300 DWH300:DWI300 DML300:DMM300 DCP300:DCQ300 CST300:CSU300 CIX300:CIY300 BZB300:BZC300 BPF300:BPG300 BFJ300:BFK300 AVN300:AVO300 ALR300:ALS300 ABV300:ABW300 RZ300:SA300 ID300:IE300 BEO300:BEP300 WUM300:WUN300 WKQ300:WKR300 WAU300:WAV300 VQY300:VQZ300 VHC300:VHD300 UXG300:UXH300 UNK300:UNL300 UDO300:UDP300 TTS300:TTT300 TJW300:TJX300 TAA300:TAB300 SQE300:SQF300 SGI300:SGJ300 RWM300:RWN300 RMQ300:RMR300 RCU300:RCV300 QSY300:QSZ300 QJC300:QJD300 PZG300:PZH300 PPK300:PPL300 PFO300:PFP300 OVS300:OVT300 OLW300:OLX300 OCA300:OCB300 NSE300:NSF300 NII300:NIJ300 MYM300:MYN300 MOQ300:MOR300 MEU300:MEV300 LUY300:LUZ300 LLC300:LLD300 LBG300:LBH300 KRK300:KRL300 KHO300:KHP300 JXS300:JXT300 JNW300:JNX300 JEA300:JEB300 IUE300:IUF300 IKI300:IKJ300 IAM300:IAN300 HQQ300:HQR300 HGU300:HGV300 GWY300:GWZ300 GNC300:GND300 GDG300:GDH300 FTK300:FTL300 FJO300:FJP300 EZS300:EZT300 EPW300:EPX300 EGA300:EGB300 DWE300:DWF300 DMI300:DMJ300 DCM300:DCN300 CSQ300:CSR300 CIU300:CIV300 BYY300:BYZ300 BPC300:BPD300 BFG300:BFH300 AVK300:AVL300 ALO300:ALP300 ABS300:ABT300 RW300:RX300 IA300:IB300 WUG300:WUH300 WKK300:WKL300 WAO300:WAP300 VQS300:VQT300 VGW300:VGX300 UXA300:UXB300 UNE300:UNF300 UDI300:UDJ300 TTM300:TTN300 TJQ300:TJR300 SZU300:SZV300 SPY300:SPZ300 SGC300:SGD300 RWG300:RWH300 RMK300:RML300 RCO300:RCP300 QSS300:QST300 QIW300:QIX300 PZA300:PZB300 PPE300:PPF300 PFI300:PFJ300 OVM300:OVN300 OLQ300:OLR300 OBU300:OBV300 NRY300:NRZ300 NIC300:NID300 MYG300:MYH300 MOK300:MOL300 MEO300:MEP300 LUS300:LUT300 LKW300:LKX300 LBA300:LBB300 KRE300:KRF300 KHI300:KHJ300 JXM300:JXN300 JNQ300:JNR300 JDU300:JDV300 ITY300:ITZ300 IKC300:IKD300 IAG300:IAH300 HQK300:HQL300 HGO300:HGP300 GWS300:GWT300 GMW300:GMX300 GDA300:GDB300 FTE300:FTF300 FJI300:FJJ300 EZM300:EZN300 EPQ300:EPR300 EFU300:EFV300 DVY300:DVZ300 DMC300:DMD300 DCG300:DCH300 CSK300:CSL300 CIO300:CIP300 BYS300:BYT300 BOW300:BOX300 BFA300:BFB300 AVE300:AVF300 ALI300:ALJ300 ABM300:ABN300 RQ300:RR300 HU300:HV300 WUD300:WUE300 WKH300:WKI300 WAL300:WAM300 VQP300:VQQ300 VGT300:VGU300 UWX300:UWY300 UNB300:UNC300 UDF300:UDG300 TTJ300:TTK300 TJN300:TJO300 SZR300:SZS300 SPV300:SPW300 SFZ300:SGA300 RWD300:RWE300 RMH300:RMI300 RCL300:RCM300 QSP300:QSQ300 QIT300:QIU300 PYX300:PYY300 PPB300:PPC300 PFF300:PFG300 OVJ300:OVK300 OLN300:OLO300 OBR300:OBS300 NRV300:NRW300 NHZ300:NIA300 MYD300:MYE300 MOH300:MOI300 MEL300:MEM300 LUP300:LUQ300 LKT300:LKU300 LAX300:LAY300 KRB300:KRC300 KHF300:KHG300 JXJ300:JXK300 JNN300:JNO300 JDR300:JDS300 ITV300:ITW300 IJZ300:IKA300 IAD300:IAE300 HQH300:HQI300 HGL300:HGM300 GWP300:GWQ300 GMT300:GMU300 GCX300:GCY300 FTB300:FTC300 FJF300:FJG300 EZJ300:EZK300 EPN300:EPO300 EFR300:EFS300 DVV300:DVW300 DLZ300:DMA300 DCD300:DCE300 CSH300:CSI300 CIL300:CIM300 BYP300:BYQ300 BOT300:BOU300 BEX300:BEY300 AVB300:AVC300 ALF300:ALG300 ABJ300:ABK300 RN300:RO300 HR300:HS300 WUA300:WUB300 WKE300:WKF300 WAI300:WAJ300 VQM300:VQN300 VGQ300:VGR300 UWU300:UWV300 UMY300:UMZ300 UDC300:UDD300 TTG300:TTH300 TJK300:TJL300 SZO300:SZP300 SPS300:SPT300 SFW300:SFX300 RWA300:RWB300 RME300:RMF300 RCI300:RCJ300 QSM300:QSN300 QIQ300:QIR300 PYU300:PYV300 POY300:POZ300 PFC300:PFD300 OVG300:OVH300 OLK300:OLL300 OBO300:OBP300 NRS300:NRT300 NHW300:NHX300 MYA300:MYB300 MOE300:MOF300 MEI300:MEJ300 LUM300:LUN300 LKQ300:LKR300 LAU300:LAV300 KQY300:KQZ300 KHC300:KHD300 JXG300:JXH300 JNK300:JNL300 JDO300:JDP300 ITS300:ITT300 IJW300:IJX300 IAA300:IAB300 HQE300:HQF300 HGI300:HGJ300 GWM300:GWN300 GMQ300:GMR300 GCU300:GCV300 FSY300:FSZ300 FJC300:FJD300 EZG300:EZH300 EPK300:EPL300 EFO300:EFP300 DVS300:DVT300 DLW300:DLX300 DCA300:DCB300 CSE300:CSF300 CII300:CIJ300 BYM300:BYN300 BOQ300:BOR300 BEU300:BEV300 AUY300:AUZ300 ALC300:ALD300 ABG300:ABH300 RK300:RL300 HO300:HP300 AUS300:AUT300 WTX300:WTY300 WKB300:WKC300 WAF300:WAG300 VQJ300:VQK300 VGN300:VGO300 UWR300:UWS300 UMV300:UMW300 UCZ300:UDA300 TTD300:TTE300 TJH300:TJI300 SZL300:SZM300 SPP300:SPQ300 SFT300:SFU300 RVX300:RVY300 RMB300:RMC300 RCF300:RCG300 QSJ300:QSK300 QIN300:QIO300 PYR300:PYS300 POV300:POW300 PEZ300:PFA300 OVD300:OVE300 OLH300:OLI300 OBL300:OBM300 NRP300:NRQ300 NHT300:NHU300 MXX300:MXY300 MOB300:MOC300 MEF300:MEG300 LUJ300:LUK300 LKN300:LKO300 LAR300:LAS300 KQV300:KQW300 KGZ300:KHA300 JXD300:JXE300 JNH300:JNI300 JDL300:JDM300 ITP300:ITQ300 IJT300:IJU300 HZX300:HZY300 HQB300:HQC300 HGF300:HGG300 GWJ300:GWK300 GMN300:GMO300 GCR300:GCS300 FSV300:FSW300 FIZ300:FJA300 EZD300:EZE300 EPH300:EPI300 EFL300:EFM300 DVP300:DVQ300 DLT300:DLU300 DBX300:DBY300 CSB300:CSC300 CIF300:CIG300 BYJ300:BYK300 BON300:BOO300 BER300:BES300 AUV300:AUW300 AKZ300:ALA300 ABD300:ABE300 RH300:RI300 HL300:HM300 AKW300:AKX300 WTU300:WTV300 WJY300:WJZ300 WAC300:WAD300 VQG300:VQH300 VGK300:VGL300 UWO300:UWP300 UMS300:UMT300 UCW300:UCX300 TTA300:TTB300 TJE300:TJF300 SZI300:SZJ300 SPM300:SPN300 SFQ300:SFR300 RVU300:RVV300 RLY300:RLZ300 RCC300:RCD300 QSG300:QSH300 QIK300:QIL300 PYO300:PYP300 POS300:POT300 PEW300:PEX300 OVA300:OVB300 OLE300:OLF300 OBI300:OBJ300 NRM300:NRN300 NHQ300:NHR300 MXU300:MXV300 MNY300:MNZ300 MEC300:MED300 LUG300:LUH300 LKK300:LKL300 LAO300:LAP300 KQS300:KQT300 KGW300:KGX300 JXA300:JXB300 JNE300:JNF300 JDI300:JDJ300 ITM300:ITN300 IJQ300:IJR300 HZU300:HZV300 HPY300:HPZ300 HGC300:HGD300 GWG300:GWH300 GMK300:GML300 GCO300:GCP300 FSS300:FST300 FIW300:FIX300 EZA300:EZB300 EPE300:EPF300 EFI300:EFJ300 DVM300:DVN300 DLQ300:DLR300 DBU300:DBV300 CRY300:CRZ300 CIC300:CID300 BYG300:BYH300 BOK300:BOL300 RE344:RF344 HI344:HJ344 ABA344:ABB344 WUS344:WUT344 WKW344:WKX344 WBA344:WBB344 VRE344:VRF344 VHI344:VHJ344 UXM344:UXN344 UNQ344:UNR344 UDU344:UDV344 TTY344:TTZ344 TKC344:TKD344 TAG344:TAH344 SQK344:SQL344 SGO344:SGP344 RWS344:RWT344 RMW344:RMX344 RDA344:RDB344 QTE344:QTF344 QJI344:QJJ344 PZM344:PZN344 PPQ344:PPR344 PFU344:PFV344 OVY344:OVZ344 OMC344:OMD344 OCG344:OCH344 NSK344:NSL344 NIO344:NIP344 MYS344:MYT344 MOW344:MOX344 MFA344:MFB344 LVE344:LVF344 LLI344:LLJ344 LBM344:LBN344 KRQ344:KRR344 KHU344:KHV344 JXY344:JXZ344 JOC344:JOD344 JEG344:JEH344 IUK344:IUL344 IKO344:IKP344 IAS344:IAT344 HQW344:HQX344 HHA344:HHB344 GXE344:GXF344 GNI344:GNJ344 GDM344:GDN344 FTQ344:FTR344 FJU344:FJV344 EZY344:EZZ344 EQC344:EQD344 EGG344:EGH344 DWK344:DWL344 DMO344:DMP344 DCS344:DCT344 CSW344:CSX344 CJA344:CJB344 BZE344:BZF344 BPI344:BPJ344 BFM344:BFN344 AVQ344:AVR344 ALU344:ALV344 ABY344:ABZ344 SC344:SD344 IG344:IH344 WUP344:WUQ344 WKT344:WKU344 WAX344:WAY344 VRB344:VRC344 VHF344:VHG344 UXJ344:UXK344 UNN344:UNO344 UDR344:UDS344 TTV344:TTW344 TJZ344:TKA344 TAD344:TAE344 SQH344:SQI344 SGL344:SGM344 RWP344:RWQ344 RMT344:RMU344 RCX344:RCY344 QTB344:QTC344 QJF344:QJG344 PZJ344:PZK344 PPN344:PPO344 PFR344:PFS344 OVV344:OVW344 OLZ344:OMA344 OCD344:OCE344 NSH344:NSI344 NIL344:NIM344 MYP344:MYQ344 MOT344:MOU344 MEX344:MEY344 LVB344:LVC344 LLF344:LLG344 LBJ344:LBK344 KRN344:KRO344 KHR344:KHS344 JXV344:JXW344 JNZ344:JOA344 JED344:JEE344 IUH344:IUI344 IKL344:IKM344 IAP344:IAQ344 HQT344:HQU344 HGX344:HGY344 GXB344:GXC344 GNF344:GNG344 GDJ344:GDK344 FTN344:FTO344 FJR344:FJS344 EZV344:EZW344 EPZ344:EQA344 EGD344:EGE344 DWH344:DWI344 DML344:DMM344 DCP344:DCQ344 CST344:CSU344 CIX344:CIY344 BZB344:BZC344 BPF344:BPG344 BFJ344:BFK344 AVN344:AVO344 ALR344:ALS344 ABV344:ABW344 RZ344:SA344 ID344:IE344 BEO344:BEP344 WUM344:WUN344 WKQ344:WKR344 WAU344:WAV344 VQY344:VQZ344 VHC344:VHD344 UXG344:UXH344 UNK344:UNL344 UDO344:UDP344 TTS344:TTT344 TJW344:TJX344 TAA344:TAB344 SQE344:SQF344 SGI344:SGJ344 RWM344:RWN344 RMQ344:RMR344 RCU344:RCV344 QSY344:QSZ344 QJC344:QJD344 PZG344:PZH344 PPK344:PPL344 PFO344:PFP344 OVS344:OVT344 OLW344:OLX344 OCA344:OCB344 NSE344:NSF344 NII344:NIJ344 MYM344:MYN344 MOQ344:MOR344 MEU344:MEV344 LUY344:LUZ344 LLC344:LLD344 LBG344:LBH344 KRK344:KRL344 KHO344:KHP344 JXS344:JXT344 JNW344:JNX344 JEA344:JEB344 IUE344:IUF344 IKI344:IKJ344 IAM344:IAN344 HQQ344:HQR344 HGU344:HGV344 GWY344:GWZ344 GNC344:GND344 GDG344:GDH344 FTK344:FTL344 FJO344:FJP344 EZS344:EZT344 EPW344:EPX344 EGA344:EGB344 DWE344:DWF344 DMI344:DMJ344 DCM344:DCN344 CSQ344:CSR344 CIU344:CIV344 BYY344:BYZ344 BPC344:BPD344 BFG344:BFH344 AVK344:AVL344 ALO344:ALP344 ABS344:ABT344 RW344:RX344 IA344:IB344 WUG344:WUH344 WKK344:WKL344 WAO344:WAP344 VQS344:VQT344 VGW344:VGX344 UXA344:UXB344 UNE344:UNF344 UDI344:UDJ344 TTM344:TTN344 TJQ344:TJR344 SZU344:SZV344 SPY344:SPZ344 SGC344:SGD344 RWG344:RWH344 RMK344:RML344 RCO344:RCP344 QSS344:QST344 QIW344:QIX344 PZA344:PZB344 PPE344:PPF344 PFI344:PFJ344 OVM344:OVN344 OLQ344:OLR344 OBU344:OBV344 NRY344:NRZ344 NIC344:NID344 MYG344:MYH344 MOK344:MOL344 MEO344:MEP344 LUS344:LUT344 LKW344:LKX344 LBA344:LBB344 KRE344:KRF344 KHI344:KHJ344 JXM344:JXN344 JNQ344:JNR344 JDU344:JDV344 ITY344:ITZ344 IKC344:IKD344 IAG344:IAH344 HQK344:HQL344 HGO344:HGP344 GWS344:GWT344 GMW344:GMX344 GDA344:GDB344 FTE344:FTF344 FJI344:FJJ344 EZM344:EZN344 EPQ344:EPR344 EFU344:EFV344 DVY344:DVZ344 DMC344:DMD344 DCG344:DCH344 CSK344:CSL344 CIO344:CIP344 BYS344:BYT344 BOW344:BOX344 BFA344:BFB344 AVE344:AVF344 ALI344:ALJ344 ABM344:ABN344 RQ344:RR344 HU344:HV344 WUD344:WUE344 WKH344:WKI344 WAL344:WAM344 VQP344:VQQ344 VGT344:VGU344 UWX344:UWY344 UNB344:UNC344 UDF344:UDG344 TTJ344:TTK344 TJN344:TJO344 SZR344:SZS344 SPV344:SPW344 SFZ344:SGA344 RWD344:RWE344 RMH344:RMI344 RCL344:RCM344 QSP344:QSQ344 QIT344:QIU344 PYX344:PYY344 PPB344:PPC344 PFF344:PFG344 OVJ344:OVK344 OLN344:OLO344 OBR344:OBS344 NRV344:NRW344 NHZ344:NIA344 MYD344:MYE344 MOH344:MOI344 MEL344:MEM344 LUP344:LUQ344 LKT344:LKU344 LAX344:LAY344 KRB344:KRC344 KHF344:KHG344 JXJ344:JXK344 JNN344:JNO344 JDR344:JDS344 ITV344:ITW344 IJZ344:IKA344 IAD344:IAE344 HQH344:HQI344 HGL344:HGM344 GWP344:GWQ344 GMT344:GMU344 GCX344:GCY344 FTB344:FTC344 FJF344:FJG344 EZJ344:EZK344 EPN344:EPO344 EFR344:EFS344 DVV344:DVW344 DLZ344:DMA344 DCD344:DCE344 CSH344:CSI344 CIL344:CIM344 BYP344:BYQ344 BOT344:BOU344 BEX344:BEY344 AVB344:AVC344 ALF344:ALG344 ABJ344:ABK344 RN344:RO344 HR344:HS344 WUA344:WUB344 WKE344:WKF344 WAI344:WAJ344 VQM344:VQN344 VGQ344:VGR344 UWU344:UWV344 UMY344:UMZ344 UDC344:UDD344 TTG344:TTH344 TJK344:TJL344 SZO344:SZP344 SPS344:SPT344 SFW344:SFX344 RWA344:RWB344 RME344:RMF344 RCI344:RCJ344 QSM344:QSN344 QIQ344:QIR344 PYU344:PYV344 POY344:POZ344 PFC344:PFD344 OVG344:OVH344 OLK344:OLL344 OBO344:OBP344 NRS344:NRT344 NHW344:NHX344 MYA344:MYB344 MOE344:MOF344 MEI344:MEJ344 LUM344:LUN344 LKQ344:LKR344 LAU344:LAV344 KQY344:KQZ344 KHC344:KHD344 JXG344:JXH344 JNK344:JNL344 JDO344:JDP344 ITS344:ITT344 IJW344:IJX344 IAA344:IAB344 HQE344:HQF344 HGI344:HGJ344 GWM344:GWN344 GMQ344:GMR344 GCU344:GCV344 FSY344:FSZ344 FJC344:FJD344 EZG344:EZH344 EPK344:EPL344 EFO344:EFP344 DVS344:DVT344 DLW344:DLX344 DCA344:DCB344 CSE344:CSF344 CII344:CIJ344 BYM344:BYN344 BOQ344:BOR344 BEU344:BEV344 AUY344:AUZ344 ALC344:ALD344 ABG344:ABH344 RK344:RL344 HO344:HP344 AUS344:AUT344 WTX344:WTY344 WKB344:WKC344 WAF344:WAG344 VQJ344:VQK344 VGN344:VGO344 UWR344:UWS344 UMV344:UMW344 UCZ344:UDA344 TTD344:TTE344 TJH344:TJI344 SZL344:SZM344 SPP344:SPQ344 SFT344:SFU344 RVX344:RVY344 RMB344:RMC344 RCF344:RCG344 QSJ344:QSK344 QIN344:QIO344 PYR344:PYS344 POV344:POW344 PEZ344:PFA344 OVD344:OVE344 OLH344:OLI344 OBL344:OBM344 NRP344:NRQ344 NHT344:NHU344 MXX344:MXY344 MOB344:MOC344 MEF344:MEG344 LUJ344:LUK344 LKN344:LKO344 LAR344:LAS344 KQV344:KQW344 KGZ344:KHA344 JXD344:JXE344 JNH344:JNI344 JDL344:JDM344 ITP344:ITQ344 IJT344:IJU344 HZX344:HZY344 HQB344:HQC344 HGF344:HGG344 GWJ344:GWK344 GMN344:GMO344 GCR344:GCS344 FSV344:FSW344 FIZ344:FJA344 EZD344:EZE344 EPH344:EPI344 EFL344:EFM344 DVP344:DVQ344 DLT344:DLU344 DBX344:DBY344 CSB344:CSC344 CIF344:CIG344 BYJ344:BYK344 BON344:BOO344 BER344:BES344 AUV344:AUW344 AKZ344:ALA344 ABD344:ABE344 RH344:RI344 HL344:HM344 AKW344:AKX344 WTU344:WTV344 WJY344:WJZ344 WAC344:WAD344 VQG344:VQH344 VGK344:VGL344 UWO344:UWP344 UMS344:UMT344 UCW344:UCX344 TTA344:TTB344 TJE344:TJF344 SZI344:SZJ344 SPM344:SPN344 SFQ344:SFR344 RVU344:RVV344 RLY344:RLZ344 RCC344:RCD344 QSG344:QSH344 QIK344:QIL344 PYO344:PYP344 POS344:POT344 PEW344:PEX344 OVA344:OVB344 OLE344:OLF344 OBI344:OBJ344 NRM344:NRN344 NHQ344:NHR344 MXU344:MXV344 MNY344:MNZ344 MEC344:MED344 LUG344:LUH344 LKK344:LKL344 LAO344:LAP344 KQS344:KQT344 KGW344:KGX344 JXA344:JXB344 JNE344:JNF344 JDI344:JDJ344 ITM344:ITN344 IJQ344:IJR344 HZU344:HZV344 HPY344:HPZ344 HGC344:HGD344 GWG344:GWH344 GMK344:GML344 GCO344:GCP344 FSS344:FST344 FIW344:FIX344 EZA344:EZB344 EPE344:EPF344 EFI344:EFJ344 DVM344:DVN344 DLQ344:DLR344 DBU344:DBV344 CRY344:CRZ344 CIC344:CID344 BYG344:BYH344 BOK344:BOL344 RE388:RF388 HI388:HJ388 ABA388:ABB388 WUS388:WUT388 WKW388:WKX388 WBA388:WBB388 VRE388:VRF388 VHI388:VHJ388 UXM388:UXN388 UNQ388:UNR388 UDU388:UDV388 TTY388:TTZ388 TKC388:TKD388 TAG388:TAH388 SQK388:SQL388 SGO388:SGP388 RWS388:RWT388 RMW388:RMX388 RDA388:RDB388 QTE388:QTF388 QJI388:QJJ388 PZM388:PZN388 PPQ388:PPR388 PFU388:PFV388 OVY388:OVZ388 OMC388:OMD388 OCG388:OCH388 NSK388:NSL388 NIO388:NIP388 MYS388:MYT388 MOW388:MOX388 MFA388:MFB388 LVE388:LVF388 LLI388:LLJ388 LBM388:LBN388 KRQ388:KRR388 KHU388:KHV388 JXY388:JXZ388 JOC388:JOD388 JEG388:JEH388 IUK388:IUL388 IKO388:IKP388 IAS388:IAT388 HQW388:HQX388 HHA388:HHB388 GXE388:GXF388 GNI388:GNJ388 GDM388:GDN388 FTQ388:FTR388 FJU388:FJV388 EZY388:EZZ388 EQC388:EQD388 EGG388:EGH388 DWK388:DWL388 DMO388:DMP388 DCS388:DCT388 CSW388:CSX388 CJA388:CJB388 BZE388:BZF388 BPI388:BPJ388 BFM388:BFN388 AVQ388:AVR388 ALU388:ALV388 ABY388:ABZ388 SC388:SD388 IG388:IH388 WUP388:WUQ388 WKT388:WKU388 WAX388:WAY388 VRB388:VRC388 VHF388:VHG388 UXJ388:UXK388 UNN388:UNO388 UDR388:UDS388 TTV388:TTW388 TJZ388:TKA388 TAD388:TAE388 SQH388:SQI388 SGL388:SGM388 RWP388:RWQ388 RMT388:RMU388 RCX388:RCY388 QTB388:QTC388 QJF388:QJG388 PZJ388:PZK388 PPN388:PPO388 PFR388:PFS388 OVV388:OVW388 OLZ388:OMA388 OCD388:OCE388 NSH388:NSI388 NIL388:NIM388 MYP388:MYQ388 MOT388:MOU388 MEX388:MEY388 LVB388:LVC388 LLF388:LLG388 LBJ388:LBK388 KRN388:KRO388 KHR388:KHS388 JXV388:JXW388 JNZ388:JOA388 JED388:JEE388 IUH388:IUI388 IKL388:IKM388 IAP388:IAQ388 HQT388:HQU388 HGX388:HGY388 GXB388:GXC388 GNF388:GNG388 GDJ388:GDK388 FTN388:FTO388 FJR388:FJS388 EZV388:EZW388 EPZ388:EQA388 EGD388:EGE388 DWH388:DWI388 DML388:DMM388 DCP388:DCQ388 CST388:CSU388 CIX388:CIY388 BZB388:BZC388 BPF388:BPG388 BFJ388:BFK388 AVN388:AVO388 ALR388:ALS388 ABV388:ABW388 RZ388:SA388 ID388:IE388 BEO388:BEP388 WUM388:WUN388 WKQ388:WKR388 WAU388:WAV388 VQY388:VQZ388 VHC388:VHD388 UXG388:UXH388 UNK388:UNL388 UDO388:UDP388 TTS388:TTT388 TJW388:TJX388 TAA388:TAB388 SQE388:SQF388 SGI388:SGJ388 RWM388:RWN388 RMQ388:RMR388 RCU388:RCV388 QSY388:QSZ388 QJC388:QJD388 PZG388:PZH388 PPK388:PPL388 PFO388:PFP388 OVS388:OVT388 OLW388:OLX388 OCA388:OCB388 NSE388:NSF388 NII388:NIJ388 MYM388:MYN388 MOQ388:MOR388 MEU388:MEV388 LUY388:LUZ388 LLC388:LLD388 LBG388:LBH388 KRK388:KRL388 KHO388:KHP388 JXS388:JXT388 JNW388:JNX388 JEA388:JEB388 IUE388:IUF388 IKI388:IKJ388 IAM388:IAN388 HQQ388:HQR388 HGU388:HGV388 GWY388:GWZ388 GNC388:GND388 GDG388:GDH388 FTK388:FTL388 FJO388:FJP388 EZS388:EZT388 EPW388:EPX388 EGA388:EGB388 DWE388:DWF388 DMI388:DMJ388 DCM388:DCN388 CSQ388:CSR388 CIU388:CIV388 BYY388:BYZ388 BPC388:BPD388 BFG388:BFH388 AVK388:AVL388 ALO388:ALP388 ABS388:ABT388 RW388:RX388 IA388:IB388 WUG388:WUH388 WKK388:WKL388 WAO388:WAP388 VQS388:VQT388 VGW388:VGX388 UXA388:UXB388 UNE388:UNF388 UDI388:UDJ388 TTM388:TTN388 TJQ388:TJR388 SZU388:SZV388 SPY388:SPZ388 SGC388:SGD388 RWG388:RWH388 RMK388:RML388 RCO388:RCP388 QSS388:QST388 QIW388:QIX388 PZA388:PZB388 PPE388:PPF388 PFI388:PFJ388 OVM388:OVN388 OLQ388:OLR388 OBU388:OBV388 NRY388:NRZ388 NIC388:NID388 MYG388:MYH388 MOK388:MOL388 MEO388:MEP388 LUS388:LUT388 LKW388:LKX388 LBA388:LBB388 KRE388:KRF388 KHI388:KHJ388 JXM388:JXN388 JNQ388:JNR388 JDU388:JDV388 ITY388:ITZ388 IKC388:IKD388 IAG388:IAH388 HQK388:HQL388 HGO388:HGP388 GWS388:GWT388 GMW388:GMX388 GDA388:GDB388 FTE388:FTF388 FJI388:FJJ388 EZM388:EZN388 EPQ388:EPR388 EFU388:EFV388 DVY388:DVZ388 DMC388:DMD388 DCG388:DCH388 CSK388:CSL388 CIO388:CIP388 BYS388:BYT388 BOW388:BOX388 BFA388:BFB388 AVE388:AVF388 ALI388:ALJ388 ABM388:ABN388 RQ388:RR388 HU388:HV388 WUD388:WUE388 WKH388:WKI388 WAL388:WAM388 VQP388:VQQ388 VGT388:VGU388 UWX388:UWY388 UNB388:UNC388 UDF388:UDG388 TTJ388:TTK388 TJN388:TJO388 SZR388:SZS388 SPV388:SPW388 SFZ388:SGA388 RWD388:RWE388 RMH388:RMI388 RCL388:RCM388 QSP388:QSQ388 QIT388:QIU388 PYX388:PYY388 PPB388:PPC388 PFF388:PFG388 OVJ388:OVK388 OLN388:OLO388 OBR388:OBS388 NRV388:NRW388 NHZ388:NIA388 MYD388:MYE388 MOH388:MOI388 MEL388:MEM388 LUP388:LUQ388 LKT388:LKU388 LAX388:LAY388 KRB388:KRC388 KHF388:KHG388 JXJ388:JXK388 JNN388:JNO388 JDR388:JDS388 ITV388:ITW388 IJZ388:IKA388 IAD388:IAE388 HQH388:HQI388 HGL388:HGM388 GWP388:GWQ388 GMT388:GMU388 GCX388:GCY388 FTB388:FTC388 FJF388:FJG388 EZJ388:EZK388 EPN388:EPO388 EFR388:EFS388 DVV388:DVW388 DLZ388:DMA388 DCD388:DCE388 CSH388:CSI388 CIL388:CIM388 BYP388:BYQ388 BOT388:BOU388 BEX388:BEY388 AVB388:AVC388 ALF388:ALG388 ABJ388:ABK388 RN388:RO388 HR388:HS388 WUA388:WUB388 WKE388:WKF388 WAI388:WAJ388 VQM388:VQN388 VGQ388:VGR388 UWU388:UWV388 UMY388:UMZ388 UDC388:UDD388 TTG388:TTH388 TJK388:TJL388 SZO388:SZP388 SPS388:SPT388 SFW388:SFX388 RWA388:RWB388 RME388:RMF388 RCI388:RCJ388 QSM388:QSN388 QIQ388:QIR388 PYU388:PYV388 POY388:POZ388 PFC388:PFD388 OVG388:OVH388 OLK388:OLL388 OBO388:OBP388 NRS388:NRT388 NHW388:NHX388 MYA388:MYB388 MOE388:MOF388 MEI388:MEJ388 LUM388:LUN388 LKQ388:LKR388 LAU388:LAV388 KQY388:KQZ388 KHC388:KHD388 JXG388:JXH388 JNK388:JNL388 JDO388:JDP388 ITS388:ITT388 IJW388:IJX388 IAA388:IAB388 HQE388:HQF388 HGI388:HGJ388 GWM388:GWN388 GMQ388:GMR388 GCU388:GCV388 FSY388:FSZ388 FJC388:FJD388 EZG388:EZH388 EPK388:EPL388 EFO388:EFP388 DVS388:DVT388 DLW388:DLX388 DCA388:DCB388 CSE388:CSF388 CII388:CIJ388 BYM388:BYN388 BOQ388:BOR388 BEU388:BEV388 AUY388:AUZ388 ALC388:ALD388 ABG388:ABH388 RK388:RL388 HO388:HP388 AUS388:AUT388 WTX388:WTY388 WKB388:WKC388 WAF388:WAG388 VQJ388:VQK388 VGN388:VGO388 UWR388:UWS388 UMV388:UMW388 UCZ388:UDA388 TTD388:TTE388 TJH388:TJI388 SZL388:SZM388 SPP388:SPQ388 SFT388:SFU388 RVX388:RVY388 RMB388:RMC388 RCF388:RCG388 QSJ388:QSK388 QIN388:QIO388 PYR388:PYS388 POV388:POW388 PEZ388:PFA388 OVD388:OVE388 OLH388:OLI388 OBL388:OBM388 NRP388:NRQ388 NHT388:NHU388 MXX388:MXY388 MOB388:MOC388 MEF388:MEG388 LUJ388:LUK388 LKN388:LKO388 LAR388:LAS388 KQV388:KQW388 KGZ388:KHA388 JXD388:JXE388 JNH388:JNI388 JDL388:JDM388 ITP388:ITQ388 IJT388:IJU388 HZX388:HZY388 HQB388:HQC388 HGF388:HGG388 GWJ388:GWK388 GMN388:GMO388 GCR388:GCS388 FSV388:FSW388 FIZ388:FJA388 EZD388:EZE388 EPH388:EPI388 EFL388:EFM388 DVP388:DVQ388 DLT388:DLU388 DBX388:DBY388 CSB388:CSC388 CIF388:CIG388 BYJ388:BYK388 BON388:BOO388 BER388:BES388 AUV388:AUW388 AKZ388:ALA388 ABD388:ABE388 RH388:RI388 HL388:HM388 AKW388:AKX388 WTU388:WTV388 WJY388:WJZ388 WAC388:WAD388 VQG388:VQH388 VGK388:VGL388 UWO388:UWP388 UMS388:UMT388 UCW388:UCX388 TTA388:TTB388 TJE388:TJF388 SZI388:SZJ388 SPM388:SPN388 SFQ388:SFR388 RVU388:RVV388 RLY388:RLZ388 RCC388:RCD388 QSG388:QSH388 QIK388:QIL388 PYO388:PYP388 POS388:POT388 PEW388:PEX388 OVA388:OVB388 OLE388:OLF388 OBI388:OBJ388 NRM388:NRN388 NHQ388:NHR388 MXU388:MXV388 MNY388:MNZ388 MEC388:MED388 LUG388:LUH388 LKK388:LKL388 LAO388:LAP388 KQS388:KQT388 KGW388:KGX388 JXA388:JXB388 JNE388:JNF388 JDI388:JDJ388 ITM388:ITN388 IJQ388:IJR388 HZU388:HZV388 HPY388:HPZ388 HGC388:HGD388 GWG388:GWH388 GMK388:GML388 GCO388:GCP388 FSS388:FST388 FIW388:FIX388 EZA388:EZB388 EPE388:EPF388 EFI388:EFJ388 DVM388:DVN388 DLQ388:DLR388 DBU388:DBV388 CRY388:CRZ388 CIC388:CID388 BYG388:BYH388 BOK388:BOL388 RE432:RF432 HI432:HJ432 ABA432:ABB432 WUS432:WUT432 WKW432:WKX432 WBA432:WBB432 VRE432:VRF432 VHI432:VHJ432 UXM432:UXN432 UNQ432:UNR432 UDU432:UDV432 TTY432:TTZ432 TKC432:TKD432 TAG432:TAH432 SQK432:SQL432 SGO432:SGP432 RWS432:RWT432 RMW432:RMX432 RDA432:RDB432 QTE432:QTF432 QJI432:QJJ432 PZM432:PZN432 PPQ432:PPR432 PFU432:PFV432 OVY432:OVZ432 OMC432:OMD432 OCG432:OCH432 NSK432:NSL432 NIO432:NIP432 MYS432:MYT432 MOW432:MOX432 MFA432:MFB432 LVE432:LVF432 LLI432:LLJ432 LBM432:LBN432 KRQ432:KRR432 KHU432:KHV432 JXY432:JXZ432 JOC432:JOD432 JEG432:JEH432 IUK432:IUL432 IKO432:IKP432 IAS432:IAT432 HQW432:HQX432 HHA432:HHB432 GXE432:GXF432 GNI432:GNJ432 GDM432:GDN432 FTQ432:FTR432 FJU432:FJV432 EZY432:EZZ432 EQC432:EQD432 EGG432:EGH432 DWK432:DWL432 DMO432:DMP432 DCS432:DCT432 CSW432:CSX432 CJA432:CJB432 BZE432:BZF432 BPI432:BPJ432 BFM432:BFN432 AVQ432:AVR432 ALU432:ALV432 ABY432:ABZ432 SC432:SD432 IG432:IH432 WUP432:WUQ432 WKT432:WKU432 WAX432:WAY432 VRB432:VRC432 VHF432:VHG432 UXJ432:UXK432 UNN432:UNO432 UDR432:UDS432 TTV432:TTW432 TJZ432:TKA432 TAD432:TAE432 SQH432:SQI432 SGL432:SGM432 RWP432:RWQ432 RMT432:RMU432 RCX432:RCY432 QTB432:QTC432 QJF432:QJG432 PZJ432:PZK432 PPN432:PPO432 PFR432:PFS432 OVV432:OVW432 OLZ432:OMA432 OCD432:OCE432 NSH432:NSI432 NIL432:NIM432 MYP432:MYQ432 MOT432:MOU432 MEX432:MEY432 LVB432:LVC432 LLF432:LLG432 LBJ432:LBK432 KRN432:KRO432 KHR432:KHS432 JXV432:JXW432 JNZ432:JOA432 JED432:JEE432 IUH432:IUI432 IKL432:IKM432 IAP432:IAQ432 HQT432:HQU432 HGX432:HGY432 GXB432:GXC432 GNF432:GNG432 GDJ432:GDK432 FTN432:FTO432 FJR432:FJS432 EZV432:EZW432 EPZ432:EQA432 EGD432:EGE432 DWH432:DWI432 DML432:DMM432 DCP432:DCQ432 CST432:CSU432 CIX432:CIY432 BZB432:BZC432 BPF432:BPG432 BFJ432:BFK432 AVN432:AVO432 ALR432:ALS432 ABV432:ABW432 RZ432:SA432 ID432:IE432 BEO432:BEP432 WUM432:WUN432 WKQ432:WKR432 WAU432:WAV432 VQY432:VQZ432 VHC432:VHD432 UXG432:UXH432 UNK432:UNL432 UDO432:UDP432 TTS432:TTT432 TJW432:TJX432 TAA432:TAB432 SQE432:SQF432 SGI432:SGJ432 RWM432:RWN432 RMQ432:RMR432 RCU432:RCV432 QSY432:QSZ432 QJC432:QJD432 PZG432:PZH432 PPK432:PPL432 PFO432:PFP432 OVS432:OVT432 OLW432:OLX432 OCA432:OCB432 NSE432:NSF432 NII432:NIJ432 MYM432:MYN432 MOQ432:MOR432 MEU432:MEV432 LUY432:LUZ432 LLC432:LLD432 LBG432:LBH432 KRK432:KRL432 KHO432:KHP432 JXS432:JXT432 JNW432:JNX432 JEA432:JEB432 IUE432:IUF432 IKI432:IKJ432 IAM432:IAN432 HQQ432:HQR432 HGU432:HGV432 GWY432:GWZ432 GNC432:GND432 GDG432:GDH432 FTK432:FTL432 FJO432:FJP432 EZS432:EZT432 EPW432:EPX432 EGA432:EGB432 DWE432:DWF432 DMI432:DMJ432 DCM432:DCN432 CSQ432:CSR432 CIU432:CIV432 BYY432:BYZ432 BPC432:BPD432 BFG432:BFH432 AVK432:AVL432 ALO432:ALP432 ABS432:ABT432 RW432:RX432 IA432:IB432 WUG432:WUH432 WKK432:WKL432 WAO432:WAP432 VQS432:VQT432 VGW432:VGX432 UXA432:UXB432 UNE432:UNF432 UDI432:UDJ432 TTM432:TTN432 TJQ432:TJR432 SZU432:SZV432 SPY432:SPZ432 SGC432:SGD432 RWG432:RWH432 RMK432:RML432 RCO432:RCP432 QSS432:QST432 QIW432:QIX432 PZA432:PZB432 PPE432:PPF432 PFI432:PFJ432 OVM432:OVN432 OLQ432:OLR432 OBU432:OBV432 NRY432:NRZ432 NIC432:NID432 MYG432:MYH432 MOK432:MOL432 MEO432:MEP432 LUS432:LUT432 LKW432:LKX432 LBA432:LBB432 KRE432:KRF432 KHI432:KHJ432 JXM432:JXN432 JNQ432:JNR432 JDU432:JDV432 ITY432:ITZ432 IKC432:IKD432 IAG432:IAH432 HQK432:HQL432 HGO432:HGP432 GWS432:GWT432 GMW432:GMX432 GDA432:GDB432 FTE432:FTF432 FJI432:FJJ432 EZM432:EZN432 EPQ432:EPR432 EFU432:EFV432 DVY432:DVZ432 DMC432:DMD432 DCG432:DCH432 CSK432:CSL432 CIO432:CIP432 BYS432:BYT432 BOW432:BOX432 BFA432:BFB432 AVE432:AVF432 ALI432:ALJ432 ABM432:ABN432 RQ432:RR432 HU432:HV432 WUD432:WUE432 WKH432:WKI432 WAL432:WAM432 VQP432:VQQ432 VGT432:VGU432 UWX432:UWY432 UNB432:UNC432 UDF432:UDG432 TTJ432:TTK432 TJN432:TJO432 SZR432:SZS432 SPV432:SPW432 SFZ432:SGA432 RWD432:RWE432 RMH432:RMI432 RCL432:RCM432 QSP432:QSQ432 QIT432:QIU432 PYX432:PYY432 PPB432:PPC432 PFF432:PFG432 OVJ432:OVK432 OLN432:OLO432 OBR432:OBS432 NRV432:NRW432 NHZ432:NIA432 MYD432:MYE432 MOH432:MOI432 MEL432:MEM432 LUP432:LUQ432 LKT432:LKU432 LAX432:LAY432 KRB432:KRC432 KHF432:KHG432 JXJ432:JXK432 JNN432:JNO432 JDR432:JDS432 ITV432:ITW432 IJZ432:IKA432 IAD432:IAE432 HQH432:HQI432 HGL432:HGM432 GWP432:GWQ432 GMT432:GMU432 GCX432:GCY432 FTB432:FTC432 FJF432:FJG432 EZJ432:EZK432 EPN432:EPO432 EFR432:EFS432 DVV432:DVW432 DLZ432:DMA432 DCD432:DCE432 CSH432:CSI432 CIL432:CIM432 BYP432:BYQ432 BOT432:BOU432 BEX432:BEY432 AVB432:AVC432 ALF432:ALG432 ABJ432:ABK432 RN432:RO432 HR432:HS432 WUA432:WUB432 WKE432:WKF432 WAI432:WAJ432 VQM432:VQN432 VGQ432:VGR432 UWU432:UWV432 UMY432:UMZ432 UDC432:UDD432 TTG432:TTH432 TJK432:TJL432 SZO432:SZP432 SPS432:SPT432 SFW432:SFX432 RWA432:RWB432 RME432:RMF432 RCI432:RCJ432 QSM432:QSN432 QIQ432:QIR432 PYU432:PYV432 POY432:POZ432 PFC432:PFD432 OVG432:OVH432 OLK432:OLL432 OBO432:OBP432 NRS432:NRT432 NHW432:NHX432 MYA432:MYB432 MOE432:MOF432 MEI432:MEJ432 LUM432:LUN432 LKQ432:LKR432 LAU432:LAV432 KQY432:KQZ432 KHC432:KHD432 JXG432:JXH432 JNK432:JNL432 JDO432:JDP432 ITS432:ITT432 IJW432:IJX432 IAA432:IAB432 HQE432:HQF432 HGI432:HGJ432 GWM432:GWN432 GMQ432:GMR432 GCU432:GCV432 FSY432:FSZ432 FJC432:FJD432 EZG432:EZH432 EPK432:EPL432 EFO432:EFP432 DVS432:DVT432 DLW432:DLX432 DCA432:DCB432 CSE432:CSF432 CII432:CIJ432 BYM432:BYN432 BOQ432:BOR432 BEU432:BEV432 AUY432:AUZ432 ALC432:ALD432 ABG432:ABH432 RK432:RL432 HO432:HP432 AUS432:AUT432 WTX432:WTY432 WKB432:WKC432 WAF432:WAG432 VQJ432:VQK432 VGN432:VGO432 UWR432:UWS432 UMV432:UMW432 UCZ432:UDA432 TTD432:TTE432 TJH432:TJI432 SZL432:SZM432 SPP432:SPQ432 SFT432:SFU432 RVX432:RVY432 RMB432:RMC432 RCF432:RCG432 QSJ432:QSK432 QIN432:QIO432 PYR432:PYS432 POV432:POW432 PEZ432:PFA432 OVD432:OVE432 OLH432:OLI432 OBL432:OBM432 NRP432:NRQ432 NHT432:NHU432 MXX432:MXY432 MOB432:MOC432 MEF432:MEG432 LUJ432:LUK432 LKN432:LKO432 LAR432:LAS432 KQV432:KQW432 KGZ432:KHA432 JXD432:JXE432 JNH432:JNI432 JDL432:JDM432 ITP432:ITQ432 IJT432:IJU432 HZX432:HZY432 HQB432:HQC432 HGF432:HGG432 GWJ432:GWK432 GMN432:GMO432 GCR432:GCS432 FSV432:FSW432 FIZ432:FJA432 EZD432:EZE432 EPH432:EPI432 EFL432:EFM432 DVP432:DVQ432 DLT432:DLU432 DBX432:DBY432 CSB432:CSC432 CIF432:CIG432 BYJ432:BYK432 BON432:BOO432 BER432:BES432 AUV432:AUW432 AKZ432:ALA432 ABD432:ABE432 RH432:RI432 HL432:HM432 AKW432:AKX432 WTU432:WTV432 WJY432:WJZ432 WAC432:WAD432 VQG432:VQH432 VGK432:VGL432 UWO432:UWP432 UMS432:UMT432 UCW432:UCX432 TTA432:TTB432 TJE432:TJF432 SZI432:SZJ432 SPM432:SPN432 SFQ432:SFR432 RVU432:RVV432 RLY432:RLZ432 RCC432:RCD432 QSG432:QSH432 QIK432:QIL432 PYO432:PYP432 POS432:POT432 PEW432:PEX432 OVA432:OVB432 OLE432:OLF432 OBI432:OBJ432 NRM432:NRN432 NHQ432:NHR432 MXU432:MXV432 MNY432:MNZ432 MEC432:MED432 LUG432:LUH432 LKK432:LKL432 LAO432:LAP432 KQS432:KQT432 KGW432:KGX432 JXA432:JXB432 JNE432:JNF432 JDI432:JDJ432 ITM432:ITN432 IJQ432:IJR432 HZU432:HZV432 HPY432:HPZ432 HGC432:HGD432 GWG432:GWH432 GMK432:GML432 GCO432:GCP432 FSS432:FST432 FIW432:FIX432 EZA432:EZB432 EPE432:EPF432 EFI432:EFJ432 DVM432:DVN432 DLQ432:DLR432 DBU432:DBV432 CRY432:CRZ432 CIC432:CID432 BYG432:BYH432 BOK432:BOL432 RE476:RF476 HI476:HJ476 ABA476:ABB476 WUS476:WUT476 WKW476:WKX476 WBA476:WBB476 VRE476:VRF476 VHI476:VHJ476 UXM476:UXN476 UNQ476:UNR476 UDU476:UDV476 TTY476:TTZ476 TKC476:TKD476 TAG476:TAH476 SQK476:SQL476 SGO476:SGP476 RWS476:RWT476 RMW476:RMX476 RDA476:RDB476 QTE476:QTF476 QJI476:QJJ476 PZM476:PZN476 PPQ476:PPR476 PFU476:PFV476 OVY476:OVZ476 OMC476:OMD476 OCG476:OCH476 NSK476:NSL476 NIO476:NIP476 MYS476:MYT476 MOW476:MOX476 MFA476:MFB476 LVE476:LVF476 LLI476:LLJ476 LBM476:LBN476 KRQ476:KRR476 KHU476:KHV476 JXY476:JXZ476 JOC476:JOD476 JEG476:JEH476 IUK476:IUL476 IKO476:IKP476 IAS476:IAT476 HQW476:HQX476 HHA476:HHB476 GXE476:GXF476 GNI476:GNJ476 GDM476:GDN476 FTQ476:FTR476 FJU476:FJV476 EZY476:EZZ476 EQC476:EQD476 EGG476:EGH476 DWK476:DWL476 DMO476:DMP476 DCS476:DCT476 CSW476:CSX476 CJA476:CJB476 BZE476:BZF476 BPI476:BPJ476 BFM476:BFN476 AVQ476:AVR476 ALU476:ALV476 ABY476:ABZ476 SC476:SD476 IG476:IH476 WUP476:WUQ476 WKT476:WKU476 WAX476:WAY476 VRB476:VRC476 VHF476:VHG476 UXJ476:UXK476 UNN476:UNO476 UDR476:UDS476 TTV476:TTW476 TJZ476:TKA476 TAD476:TAE476 SQH476:SQI476 SGL476:SGM476 RWP476:RWQ476 RMT476:RMU476 RCX476:RCY476 QTB476:QTC476 QJF476:QJG476 PZJ476:PZK476 PPN476:PPO476 PFR476:PFS476 OVV476:OVW476 OLZ476:OMA476 OCD476:OCE476 NSH476:NSI476 NIL476:NIM476 MYP476:MYQ476 MOT476:MOU476 MEX476:MEY476 LVB476:LVC476 LLF476:LLG476 LBJ476:LBK476 KRN476:KRO476 KHR476:KHS476 JXV476:JXW476 JNZ476:JOA476 JED476:JEE476 IUH476:IUI476 IKL476:IKM476 IAP476:IAQ476 HQT476:HQU476 HGX476:HGY476 GXB476:GXC476 GNF476:GNG476 GDJ476:GDK476 FTN476:FTO476 FJR476:FJS476 EZV476:EZW476 EPZ476:EQA476 EGD476:EGE476 DWH476:DWI476 DML476:DMM476 DCP476:DCQ476 CST476:CSU476 CIX476:CIY476 BZB476:BZC476 BPF476:BPG476 BFJ476:BFK476 AVN476:AVO476 ALR476:ALS476 ABV476:ABW476 RZ476:SA476 ID476:IE476 BEO476:BEP476 WUM476:WUN476 WKQ476:WKR476 WAU476:WAV476 VQY476:VQZ476 VHC476:VHD476 UXG476:UXH476 UNK476:UNL476 UDO476:UDP476 TTS476:TTT476 TJW476:TJX476 TAA476:TAB476 SQE476:SQF476 SGI476:SGJ476 RWM476:RWN476 RMQ476:RMR476 RCU476:RCV476 QSY476:QSZ476 QJC476:QJD476 PZG476:PZH476 PPK476:PPL476 PFO476:PFP476 OVS476:OVT476 OLW476:OLX476 OCA476:OCB476 NSE476:NSF476 NII476:NIJ476 MYM476:MYN476 MOQ476:MOR476 MEU476:MEV476 LUY476:LUZ476 LLC476:LLD476 LBG476:LBH476 KRK476:KRL476 KHO476:KHP476 JXS476:JXT476 JNW476:JNX476 JEA476:JEB476 IUE476:IUF476 IKI476:IKJ476 IAM476:IAN476 HQQ476:HQR476 HGU476:HGV476 GWY476:GWZ476 GNC476:GND476 GDG476:GDH476 FTK476:FTL476 FJO476:FJP476 EZS476:EZT476 EPW476:EPX476 EGA476:EGB476 DWE476:DWF476 DMI476:DMJ476 DCM476:DCN476 CSQ476:CSR476 CIU476:CIV476 BYY476:BYZ476 BPC476:BPD476 BFG476:BFH476 AVK476:AVL476 ALO476:ALP476 ABS476:ABT476 RW476:RX476 IA476:IB476 WUG476:WUH476 WKK476:WKL476 WAO476:WAP476 VQS476:VQT476 VGW476:VGX476 UXA476:UXB476 UNE476:UNF476 UDI476:UDJ476 TTM476:TTN476 TJQ476:TJR476 SZU476:SZV476 SPY476:SPZ476 SGC476:SGD476 RWG476:RWH476 RMK476:RML476 RCO476:RCP476 QSS476:QST476 QIW476:QIX476 PZA476:PZB476 PPE476:PPF476 PFI476:PFJ476 OVM476:OVN476 OLQ476:OLR476 OBU476:OBV476 NRY476:NRZ476 NIC476:NID476 MYG476:MYH476 MOK476:MOL476 MEO476:MEP476 LUS476:LUT476 LKW476:LKX476 LBA476:LBB476 KRE476:KRF476 KHI476:KHJ476 JXM476:JXN476 JNQ476:JNR476 JDU476:JDV476 ITY476:ITZ476 IKC476:IKD476 IAG476:IAH476 HQK476:HQL476 HGO476:HGP476 GWS476:GWT476 GMW476:GMX476 GDA476:GDB476 FTE476:FTF476 FJI476:FJJ476 EZM476:EZN476 EPQ476:EPR476 EFU476:EFV476 DVY476:DVZ476 DMC476:DMD476 DCG476:DCH476 CSK476:CSL476 CIO476:CIP476 BYS476:BYT476 BOW476:BOX476 BFA476:BFB476 AVE476:AVF476 ALI476:ALJ476 ABM476:ABN476 RQ476:RR476 HU476:HV476 WUD476:WUE476 WKH476:WKI476 WAL476:WAM476 VQP476:VQQ476 VGT476:VGU476 UWX476:UWY476 UNB476:UNC476 UDF476:UDG476 TTJ476:TTK476 TJN476:TJO476 SZR476:SZS476 SPV476:SPW476 SFZ476:SGA476 RWD476:RWE476 RMH476:RMI476 RCL476:RCM476 QSP476:QSQ476 QIT476:QIU476 PYX476:PYY476 PPB476:PPC476 PFF476:PFG476 OVJ476:OVK476 OLN476:OLO476 OBR476:OBS476 NRV476:NRW476 NHZ476:NIA476 MYD476:MYE476 MOH476:MOI476 MEL476:MEM476 LUP476:LUQ476 LKT476:LKU476 LAX476:LAY476 KRB476:KRC476 KHF476:KHG476 JXJ476:JXK476 JNN476:JNO476 JDR476:JDS476 ITV476:ITW476 IJZ476:IKA476 IAD476:IAE476 HQH476:HQI476 HGL476:HGM476 GWP476:GWQ476 GMT476:GMU476 GCX476:GCY476 FTB476:FTC476 FJF476:FJG476 EZJ476:EZK476 EPN476:EPO476 EFR476:EFS476 DVV476:DVW476 DLZ476:DMA476 DCD476:DCE476 CSH476:CSI476 CIL476:CIM476 BYP476:BYQ476 BOT476:BOU476 BEX476:BEY476 AVB476:AVC476 ALF476:ALG476 ABJ476:ABK476 RN476:RO476 HR476:HS476 WUA476:WUB476 WKE476:WKF476 WAI476:WAJ476 VQM476:VQN476 VGQ476:VGR476 UWU476:UWV476 UMY476:UMZ476 UDC476:UDD476 TTG476:TTH476 TJK476:TJL476 SZO476:SZP476 SPS476:SPT476 SFW476:SFX476 RWA476:RWB476 RME476:RMF476 RCI476:RCJ476 QSM476:QSN476 QIQ476:QIR476 PYU476:PYV476 POY476:POZ476 PFC476:PFD476 OVG476:OVH476 OLK476:OLL476 OBO476:OBP476 NRS476:NRT476 NHW476:NHX476 MYA476:MYB476 MOE476:MOF476 MEI476:MEJ476 LUM476:LUN476 LKQ476:LKR476 LAU476:LAV476 KQY476:KQZ476 KHC476:KHD476 JXG476:JXH476 JNK476:JNL476 JDO476:JDP476 ITS476:ITT476 IJW476:IJX476 IAA476:IAB476 HQE476:HQF476 HGI476:HGJ476 GWM476:GWN476 GMQ476:GMR476 GCU476:GCV476 FSY476:FSZ476 FJC476:FJD476 EZG476:EZH476 EPK476:EPL476 EFO476:EFP476 DVS476:DVT476 DLW476:DLX476 DCA476:DCB476 CSE476:CSF476 CII476:CIJ476 BYM476:BYN476 BOQ476:BOR476 BEU476:BEV476 AUY476:AUZ476 ALC476:ALD476 ABG476:ABH476 RK476:RL476 HO476:HP476 AUS476:AUT476 WTX476:WTY476 WKB476:WKC476 WAF476:WAG476 VQJ476:VQK476 VGN476:VGO476 UWR476:UWS476 UMV476:UMW476 UCZ476:UDA476 TTD476:TTE476 TJH476:TJI476 SZL476:SZM476 SPP476:SPQ476 SFT476:SFU476 RVX476:RVY476 RMB476:RMC476 RCF476:RCG476 QSJ476:QSK476 QIN476:QIO476 PYR476:PYS476 POV476:POW476 PEZ476:PFA476 OVD476:OVE476 OLH476:OLI476 OBL476:OBM476 NRP476:NRQ476 NHT476:NHU476 MXX476:MXY476 MOB476:MOC476 MEF476:MEG476 LUJ476:LUK476 LKN476:LKO476 LAR476:LAS476 KQV476:KQW476 KGZ476:KHA476 JXD476:JXE476 JNH476:JNI476 JDL476:JDM476 ITP476:ITQ476 IJT476:IJU476 HZX476:HZY476 HQB476:HQC476 HGF476:HGG476 GWJ476:GWK476 GMN476:GMO476 GCR476:GCS476 FSV476:FSW476 FIZ476:FJA476 EZD476:EZE476 EPH476:EPI476 EFL476:EFM476 DVP476:DVQ476 DLT476:DLU476 DBX476:DBY476 CSB476:CSC476 CIF476:CIG476 BYJ476:BYK476 BON476:BOO476 BER476:BES476 AUV476:AUW476 AKZ476:ALA476 ABD476:ABE476 RH476:RI476 HL476:HM476 AKW476:AKX476 WTU476:WTV476 WJY476:WJZ476 WAC476:WAD476 VQG476:VQH476 VGK476:VGL476 UWO476:UWP476 UMS476:UMT476 UCW476:UCX476 TTA476:TTB476 TJE476:TJF476 SZI476:SZJ476 SPM476:SPN476 SFQ476:SFR476 RVU476:RVV476 RLY476:RLZ476 RCC476:RCD476 QSG476:QSH476 QIK476:QIL476 PYO476:PYP476 POS476:POT476 PEW476:PEX476 OVA476:OVB476 OLE476:OLF476 OBI476:OBJ476 NRM476:NRN476 NHQ476:NHR476 MXU476:MXV476 MNY476:MNZ476 MEC476:MED476 LUG476:LUH476 LKK476:LKL476 LAO476:LAP476 KQS476:KQT476 KGW476:KGX476 JXA476:JXB476 JNE476:JNF476 JDI476:JDJ476 ITM476:ITN476 IJQ476:IJR476 HZU476:HZV476 HPY476:HPZ476 HGC476:HGD476 GWG476:GWH476 GMK476:GML476 GCO476:GCP476 FSS476:FST476 FIW476:FIX476 EZA476:EZB476 EPE476:EPF476 EFI476:EFJ476 DVM476:DVN476 DLQ476:DLR476 DBU476:DBV476 CRY476:CRZ476 CIC476:CID476 BYG476:BYH476 BOK476:BOL476 RE520:RF520 HI520:HJ520 ABA520:ABB520 WUS520:WUT520 WKW520:WKX520 WBA520:WBB520 VRE520:VRF520 VHI520:VHJ520 UXM520:UXN520 UNQ520:UNR520 UDU520:UDV520 TTY520:TTZ520 TKC520:TKD520 TAG520:TAH520 SQK520:SQL520 SGO520:SGP520 RWS520:RWT520 RMW520:RMX520 RDA520:RDB520 QTE520:QTF520 QJI520:QJJ520 PZM520:PZN520 PPQ520:PPR520 PFU520:PFV520 OVY520:OVZ520 OMC520:OMD520 OCG520:OCH520 NSK520:NSL520 NIO520:NIP520 MYS520:MYT520 MOW520:MOX520 MFA520:MFB520 LVE520:LVF520 LLI520:LLJ520 LBM520:LBN520 KRQ520:KRR520 KHU520:KHV520 JXY520:JXZ520 JOC520:JOD520 JEG520:JEH520 IUK520:IUL520 IKO520:IKP520 IAS520:IAT520 HQW520:HQX520 HHA520:HHB520 GXE520:GXF520 GNI520:GNJ520 GDM520:GDN520 FTQ520:FTR520 FJU520:FJV520 EZY520:EZZ520 EQC520:EQD520 EGG520:EGH520 DWK520:DWL520 DMO520:DMP520 DCS520:DCT520 CSW520:CSX520 CJA520:CJB520 BZE520:BZF520 BPI520:BPJ520 BFM520:BFN520 AVQ520:AVR520 ALU520:ALV520 ABY520:ABZ520 SC520:SD520 IG520:IH520 WUP520:WUQ520 WKT520:WKU520 WAX520:WAY520 VRB520:VRC520 VHF520:VHG520 UXJ520:UXK520 UNN520:UNO520 UDR520:UDS520 TTV520:TTW520 TJZ520:TKA520 TAD520:TAE520 SQH520:SQI520 SGL520:SGM520 RWP520:RWQ520 RMT520:RMU520 RCX520:RCY520 QTB520:QTC520 QJF520:QJG520 PZJ520:PZK520 PPN520:PPO520 PFR520:PFS520 OVV520:OVW520 OLZ520:OMA520 OCD520:OCE520 NSH520:NSI520 NIL520:NIM520 MYP520:MYQ520 MOT520:MOU520 MEX520:MEY520 LVB520:LVC520 LLF520:LLG520 LBJ520:LBK520 KRN520:KRO520 KHR520:KHS520 JXV520:JXW520 JNZ520:JOA520 JED520:JEE520 IUH520:IUI520 IKL520:IKM520 IAP520:IAQ520 HQT520:HQU520 HGX520:HGY520 GXB520:GXC520 GNF520:GNG520 GDJ520:GDK520 FTN520:FTO520 FJR520:FJS520 EZV520:EZW520 EPZ520:EQA520 EGD520:EGE520 DWH520:DWI520 DML520:DMM520 DCP520:DCQ520 CST520:CSU520 CIX520:CIY520 BZB520:BZC520 BPF520:BPG520 BFJ520:BFK520 AVN520:AVO520 ALR520:ALS520 ABV520:ABW520 RZ520:SA520 ID520:IE520 BEO520:BEP520 WUM520:WUN520 WKQ520:WKR520 WAU520:WAV520 VQY520:VQZ520 VHC520:VHD520 UXG520:UXH520 UNK520:UNL520 UDO520:UDP520 TTS520:TTT520 TJW520:TJX520 TAA520:TAB520 SQE520:SQF520 SGI520:SGJ520 RWM520:RWN520 RMQ520:RMR520 RCU520:RCV520 QSY520:QSZ520 QJC520:QJD520 PZG520:PZH520 PPK520:PPL520 PFO520:PFP520 OVS520:OVT520 OLW520:OLX520 OCA520:OCB520 NSE520:NSF520 NII520:NIJ520 MYM520:MYN520 MOQ520:MOR520 MEU520:MEV520 LUY520:LUZ520 LLC520:LLD520 LBG520:LBH520 KRK520:KRL520 KHO520:KHP520 JXS520:JXT520 JNW520:JNX520 JEA520:JEB520 IUE520:IUF520 IKI520:IKJ520 IAM520:IAN520 HQQ520:HQR520 HGU520:HGV520 GWY520:GWZ520 GNC520:GND520 GDG520:GDH520 FTK520:FTL520 FJO520:FJP520 EZS520:EZT520 EPW520:EPX520 EGA520:EGB520 DWE520:DWF520 DMI520:DMJ520 DCM520:DCN520 CSQ520:CSR520 CIU520:CIV520 BYY520:BYZ520 BPC520:BPD520 BFG520:BFH520 AVK520:AVL520 ALO520:ALP520 ABS520:ABT520 RW520:RX520 IA520:IB520 WUG520:WUH520 WKK520:WKL520 WAO520:WAP520 VQS520:VQT520 VGW520:VGX520 UXA520:UXB520 UNE520:UNF520 UDI520:UDJ520 TTM520:TTN520 TJQ520:TJR520 SZU520:SZV520 SPY520:SPZ520 SGC520:SGD520 RWG520:RWH520 RMK520:RML520 RCO520:RCP520 QSS520:QST520 QIW520:QIX520 PZA520:PZB520 PPE520:PPF520 PFI520:PFJ520 OVM520:OVN520 OLQ520:OLR520 OBU520:OBV520 NRY520:NRZ520 NIC520:NID520 MYG520:MYH520 MOK520:MOL520 MEO520:MEP520 LUS520:LUT520 LKW520:LKX520 LBA520:LBB520 KRE520:KRF520 KHI520:KHJ520 JXM520:JXN520 JNQ520:JNR520 JDU520:JDV520 ITY520:ITZ520 IKC520:IKD520 IAG520:IAH520 HQK520:HQL520 HGO520:HGP520 GWS520:GWT520 GMW520:GMX520 GDA520:GDB520 FTE520:FTF520 FJI520:FJJ520 EZM520:EZN520 EPQ520:EPR520 EFU520:EFV520 DVY520:DVZ520 DMC520:DMD520 DCG520:DCH520 CSK520:CSL520 CIO520:CIP520 BYS520:BYT520 BOW520:BOX520 BFA520:BFB520 AVE520:AVF520 ALI520:ALJ520 ABM520:ABN520 RQ520:RR520 HU520:HV520 WUD520:WUE520 WKH520:WKI520 WAL520:WAM520 VQP520:VQQ520 VGT520:VGU520 UWX520:UWY520 UNB520:UNC520 UDF520:UDG520 TTJ520:TTK520 TJN520:TJO520 SZR520:SZS520 SPV520:SPW520 SFZ520:SGA520 RWD520:RWE520 RMH520:RMI520 RCL520:RCM520 QSP520:QSQ520 QIT520:QIU520 PYX520:PYY520 PPB520:PPC520 PFF520:PFG520 OVJ520:OVK520 OLN520:OLO520 OBR520:OBS520 NRV520:NRW520 NHZ520:NIA520 MYD520:MYE520 MOH520:MOI520 MEL520:MEM520 LUP520:LUQ520 LKT520:LKU520 LAX520:LAY520 KRB520:KRC520 KHF520:KHG520 JXJ520:JXK520 JNN520:JNO520 JDR520:JDS520 ITV520:ITW520 IJZ520:IKA520 IAD520:IAE520 HQH520:HQI520 HGL520:HGM520 GWP520:GWQ520 GMT520:GMU520 GCX520:GCY520 FTB520:FTC520 FJF520:FJG520 EZJ520:EZK520 EPN520:EPO520 EFR520:EFS520 DVV520:DVW520 DLZ520:DMA520 DCD520:DCE520 CSH520:CSI520 CIL520:CIM520 BYP520:BYQ520 BOT520:BOU520 BEX520:BEY520 AVB520:AVC520 ALF520:ALG520 ABJ520:ABK520 RN520:RO520 HR520:HS520 WUA520:WUB520 WKE520:WKF520 WAI520:WAJ520 VQM520:VQN520 VGQ520:VGR520 UWU520:UWV520 UMY520:UMZ520 UDC520:UDD520 TTG520:TTH520 TJK520:TJL520 SZO520:SZP520 SPS520:SPT520 SFW520:SFX520 RWA520:RWB520 RME520:RMF520 RCI520:RCJ520 QSM520:QSN520 QIQ520:QIR520 PYU520:PYV520 POY520:POZ520 PFC520:PFD520 OVG520:OVH520 OLK520:OLL520 OBO520:OBP520 NRS520:NRT520 NHW520:NHX520 MYA520:MYB520 MOE520:MOF520 MEI520:MEJ520 LUM520:LUN520 LKQ520:LKR520 LAU520:LAV520 KQY520:KQZ520 KHC520:KHD520 JXG520:JXH520 JNK520:JNL520 JDO520:JDP520 ITS520:ITT520 IJW520:IJX520 IAA520:IAB520 HQE520:HQF520 HGI520:HGJ520 GWM520:GWN520 GMQ520:GMR520 GCU520:GCV520 FSY520:FSZ520 FJC520:FJD520 EZG520:EZH520 EPK520:EPL520 EFO520:EFP520 DVS520:DVT520 DLW520:DLX520 DCA520:DCB520 CSE520:CSF520 CII520:CIJ520 BYM520:BYN520 BOQ520:BOR520 BEU520:BEV520 AUY520:AUZ520 ALC520:ALD520 ABG520:ABH520 RK520:RL520 HO520:HP520 AUS520:AUT520 WTX520:WTY520 WKB520:WKC520 WAF520:WAG520 VQJ520:VQK520 VGN520:VGO520 UWR520:UWS520 UMV520:UMW520 UCZ520:UDA520 TTD520:TTE520 TJH520:TJI520 SZL520:SZM520 SPP520:SPQ520 SFT520:SFU520 RVX520:RVY520 RMB520:RMC520 RCF520:RCG520 QSJ520:QSK520 QIN520:QIO520 PYR520:PYS520 POV520:POW520 PEZ520:PFA520 OVD520:OVE520 OLH520:OLI520 OBL520:OBM520 NRP520:NRQ520 NHT520:NHU520 MXX520:MXY520 MOB520:MOC520 MEF520:MEG520 LUJ520:LUK520 LKN520:LKO520 LAR520:LAS520 KQV520:KQW520 KGZ520:KHA520 JXD520:JXE520 JNH520:JNI520 JDL520:JDM520 ITP520:ITQ520 IJT520:IJU520 HZX520:HZY520 HQB520:HQC520 HGF520:HGG520 GWJ520:GWK520 GMN520:GMO520 GCR520:GCS520 FSV520:FSW520 FIZ520:FJA520 EZD520:EZE520 EPH520:EPI520 EFL520:EFM520 DVP520:DVQ520 DLT520:DLU520 DBX520:DBY520 CSB520:CSC520 CIF520:CIG520 BYJ520:BYK520 BON520:BOO520 BER520:BES520 AUV520:AUW520 AKZ520:ALA520 ABD520:ABE520 RH520:RI520 HL520:HM520 AKW520:AKX520 WTU520:WTV520 WJY520:WJZ520 WAC520:WAD520 VQG520:VQH520 VGK520:VGL520 UWO520:UWP520 UMS520:UMT520 UCW520:UCX520 TTA520:TTB520 TJE520:TJF520 SZI520:SZJ520 SPM520:SPN520 SFQ520:SFR520 RVU520:RVV520 RLY520:RLZ520 RCC520:RCD520 QSG520:QSH520 QIK520:QIL520 PYO520:PYP520 POS520:POT520 PEW520:PEX520 OVA520:OVB520 OLE520:OLF520 OBI520:OBJ520 NRM520:NRN520 NHQ520:NHR520 MXU520:MXV520 MNY520:MNZ520 MEC520:MED520 LUG520:LUH520 LKK520:LKL520 LAO520:LAP520 KQS520:KQT520 KGW520:KGX520 JXA520:JXB520 JNE520:JNF520 JDI520:JDJ520 ITM520:ITN520 IJQ520:IJR520 HZU520:HZV520 HPY520:HPZ520 HGC520:HGD520 GWG520:GWH520 GMK520:GML520 GCO520:GCP520 FSS520:FST520 FIW520:FIX520 EZA520:EZB520 EPE520:EPF520 EFI520:EFJ520 DVM520:DVN520 DLQ520:DLR520 DBU520:DBV520 CRY520:CRZ520 CIC520:CID520 BYG520:BYH520 BOK520:BOL520">
      <formula1>HI3</formula1>
    </dataValidation>
    <dataValidation type="whole" operator="lessThanOrEqual" allowBlank="1" showInputMessage="1" showErrorMessage="1" sqref="HI8:HJ8 RE8:RF8 WUS8:WUT8 WKW8:WKX8 WBA8:WBB8 VRE8:VRF8 VHI8:VHJ8 UXM8:UXN8 UNQ8:UNR8 UDU8:UDV8 TTY8:TTZ8 TKC8:TKD8 TAG8:TAH8 SQK8:SQL8 SGO8:SGP8 RWS8:RWT8 RMW8:RMX8 RDA8:RDB8 QTE8:QTF8 QJI8:QJJ8 PZM8:PZN8 PPQ8:PPR8 PFU8:PFV8 OVY8:OVZ8 OMC8:OMD8 OCG8:OCH8 NSK8:NSL8 NIO8:NIP8 MYS8:MYT8 MOW8:MOX8 MFA8:MFB8 LVE8:LVF8 LLI8:LLJ8 LBM8:LBN8 KRQ8:KRR8 KHU8:KHV8 JXY8:JXZ8 JOC8:JOD8 JEG8:JEH8 IUK8:IUL8 IKO8:IKP8 IAS8:IAT8 HQW8:HQX8 HHA8:HHB8 GXE8:GXF8 GNI8:GNJ8 GDM8:GDN8 FTQ8:FTR8 FJU8:FJV8 EZY8:EZZ8 EQC8:EQD8 EGG8:EGH8 DWK8:DWL8 DMO8:DMP8 DCS8:DCT8 CSW8:CSX8 CJA8:CJB8 BZE8:BZF8 BPI8:BPJ8 BFM8:BFN8 AVQ8:AVR8 ALU8:ALV8 ABY8:ABZ8 SC8:SD8 IG8:IH8 WUP8:WUQ8 WKT8:WKU8 WAX8:WAY8 VRB8:VRC8 VHF8:VHG8 UXJ8:UXK8 UNN8:UNO8 UDR8:UDS8 TTV8:TTW8 TJZ8:TKA8 TAD8:TAE8 SQH8:SQI8 SGL8:SGM8 RWP8:RWQ8 RMT8:RMU8 RCX8:RCY8 QTB8:QTC8 QJF8:QJG8 PZJ8:PZK8 PPN8:PPO8 PFR8:PFS8 OVV8:OVW8 OLZ8:OMA8 OCD8:OCE8 NSH8:NSI8 NIL8:NIM8 MYP8:MYQ8 MOT8:MOU8 MEX8:MEY8 LVB8:LVC8 LLF8:LLG8 LBJ8:LBK8 KRN8:KRO8 KHR8:KHS8 JXV8:JXW8 JNZ8:JOA8 JED8:JEE8 IUH8:IUI8 IKL8:IKM8 IAP8:IAQ8 HQT8:HQU8 HGX8:HGY8 GXB8:GXC8 GNF8:GNG8 GDJ8:GDK8 FTN8:FTO8 FJR8:FJS8 EZV8:EZW8 EPZ8:EQA8 EGD8:EGE8 DWH8:DWI8 DML8:DMM8 DCP8:DCQ8 CST8:CSU8 CIX8:CIY8 BZB8:BZC8 BPF8:BPG8 BFJ8:BFK8 AVN8:AVO8 ALR8:ALS8 ABV8:ABW8 RZ8:SA8 ID8:IE8 WUM8:WUN8 WKQ8:WKR8 WAU8:WAV8 VQY8:VQZ8 VHC8:VHD8 UXG8:UXH8 UNK8:UNL8 UDO8:UDP8 TTS8:TTT8 TJW8:TJX8 TAA8:TAB8 SQE8:SQF8 SGI8:SGJ8 RWM8:RWN8 RMQ8:RMR8 RCU8:RCV8 QSY8:QSZ8 QJC8:QJD8 PZG8:PZH8 PPK8:PPL8 PFO8:PFP8 OVS8:OVT8 OLW8:OLX8 OCA8:OCB8 NSE8:NSF8 NII8:NIJ8 MYM8:MYN8 MOQ8:MOR8 MEU8:MEV8 LUY8:LUZ8 LLC8:LLD8 LBG8:LBH8 KRK8:KRL8 KHO8:KHP8 JXS8:JXT8 JNW8:JNX8 JEA8:JEB8 IUE8:IUF8 IKI8:IKJ8 IAM8:IAN8 HQQ8:HQR8 HGU8:HGV8 GWY8:GWZ8 GNC8:GND8 GDG8:GDH8 FTK8:FTL8 FJO8:FJP8 EZS8:EZT8 EPW8:EPX8 EGA8:EGB8 DWE8:DWF8 DMI8:DMJ8 DCM8:DCN8 CSQ8:CSR8 CIU8:CIV8 BYY8:BYZ8 BPC8:BPD8 BFG8:BFH8 AVK8:AVL8 ALO8:ALP8 ABS8:ABT8 RW8:RX8 IA8:IB8 WUG8:WUH8 WKK8:WKL8 WAO8:WAP8 VQS8:VQT8 VGW8:VGX8 UXA8:UXB8 UNE8:UNF8 UDI8:UDJ8 TTM8:TTN8 TJQ8:TJR8 SZU8:SZV8 SPY8:SPZ8 SGC8:SGD8 RWG8:RWH8 RMK8:RML8 RCO8:RCP8 QSS8:QST8 QIW8:QIX8 PZA8:PZB8 PPE8:PPF8 PFI8:PFJ8 OVM8:OVN8 OLQ8:OLR8 OBU8:OBV8 NRY8:NRZ8 NIC8:NID8 MYG8:MYH8 MOK8:MOL8 MEO8:MEP8 LUS8:LUT8 LKW8:LKX8 LBA8:LBB8 KRE8:KRF8 KHI8:KHJ8 JXM8:JXN8 JNQ8:JNR8 JDU8:JDV8 ITY8:ITZ8 IKC8:IKD8 IAG8:IAH8 HQK8:HQL8 HGO8:HGP8 GWS8:GWT8 GMW8:GMX8 GDA8:GDB8 FTE8:FTF8 FJI8:FJJ8 EZM8:EZN8 EPQ8:EPR8 EFU8:EFV8 DVY8:DVZ8 DMC8:DMD8 DCG8:DCH8 CSK8:CSL8 CIO8:CIP8 BYS8:BYT8 BOW8:BOX8 BFA8:BFB8 AVE8:AVF8 ALI8:ALJ8 ABM8:ABN8 RQ8:RR8 HU8:HV8 WUD8:WUE8 WKH8:WKI8 WAL8:WAM8 VQP8:VQQ8 VGT8:VGU8 UWX8:UWY8 UNB8:UNC8 UDF8:UDG8 TTJ8:TTK8 TJN8:TJO8 SZR8:SZS8 SPV8:SPW8 SFZ8:SGA8 RWD8:RWE8 RMH8:RMI8 RCL8:RCM8 QSP8:QSQ8 QIT8:QIU8 PYX8:PYY8 PPB8:PPC8 PFF8:PFG8 OVJ8:OVK8 OLN8:OLO8 OBR8:OBS8 NRV8:NRW8 NHZ8:NIA8 MYD8:MYE8 MOH8:MOI8 MEL8:MEM8 LUP8:LUQ8 LKT8:LKU8 LAX8:LAY8 KRB8:KRC8 KHF8:KHG8 JXJ8:JXK8 JNN8:JNO8 JDR8:JDS8 ITV8:ITW8 IJZ8:IKA8 IAD8:IAE8 HQH8:HQI8 HGL8:HGM8 GWP8:GWQ8 GMT8:GMU8 GCX8:GCY8 FTB8:FTC8 FJF8:FJG8 EZJ8:EZK8 EPN8:EPO8 EFR8:EFS8 DVV8:DVW8 DLZ8:DMA8 DCD8:DCE8 CSH8:CSI8 CIL8:CIM8 BYP8:BYQ8 BOT8:BOU8 BEX8:BEY8 AVB8:AVC8 ALF8:ALG8 ABJ8:ABK8 RN8:RO8 HR8:HS8 WUA8:WUB8 WKE8:WKF8 WAI8:WAJ8 VQM8:VQN8 VGQ8:VGR8 UWU8:UWV8 UMY8:UMZ8 UDC8:UDD8 TTG8:TTH8 TJK8:TJL8 SZO8:SZP8 SPS8:SPT8 SFW8:SFX8 RWA8:RWB8 RME8:RMF8 RCI8:RCJ8 QSM8:QSN8 QIQ8:QIR8 PYU8:PYV8 POY8:POZ8 PFC8:PFD8 OVG8:OVH8 OLK8:OLL8 OBO8:OBP8 NRS8:NRT8 NHW8:NHX8 MYA8:MYB8 MOE8:MOF8 MEI8:MEJ8 LUM8:LUN8 LKQ8:LKR8 LAU8:LAV8 KQY8:KQZ8 KHC8:KHD8 JXG8:JXH8 JNK8:JNL8 JDO8:JDP8 ITS8:ITT8 IJW8:IJX8 IAA8:IAB8 HQE8:HQF8 HGI8:HGJ8 GWM8:GWN8 GMQ8:GMR8 GCU8:GCV8 FSY8:FSZ8 FJC8:FJD8 EZG8:EZH8 EPK8:EPL8 EFO8:EFP8 DVS8:DVT8 DLW8:DLX8 DCA8:DCB8 CSE8:CSF8 CII8:CIJ8 BYM8:BYN8 BOQ8:BOR8 BEU8:BEV8 AUY8:AUZ8 ALC8:ALD8 ABG8:ABH8 RK8:RL8 HO8:HP8 WTX8:WTY8 WKB8:WKC8 WAF8:WAG8 VQJ8:VQK8 VGN8:VGO8 UWR8:UWS8 UMV8:UMW8 UCZ8:UDA8 TTD8:TTE8 TJH8:TJI8 SZL8:SZM8 SPP8:SPQ8 SFT8:SFU8 RVX8:RVY8 RMB8:RMC8 RCF8:RCG8 QSJ8:QSK8 QIN8:QIO8 PYR8:PYS8 POV8:POW8 PEZ8:PFA8 OVD8:OVE8 OLH8:OLI8 OBL8:OBM8 NRP8:NRQ8 NHT8:NHU8 MXX8:MXY8 MOB8:MOC8 MEF8:MEG8 LUJ8:LUK8 LKN8:LKO8 LAR8:LAS8 KQV8:KQW8 KGZ8:KHA8 JXD8:JXE8 JNH8:JNI8 JDL8:JDM8 ITP8:ITQ8 IJT8:IJU8 HZX8:HZY8 HQB8:HQC8 HGF8:HGG8 GWJ8:GWK8 GMN8:GMO8 GCR8:GCS8 FSV8:FSW8 FIZ8:FJA8 EZD8:EZE8 EPH8:EPI8 EFL8:EFM8 DVP8:DVQ8 DLT8:DLU8 DBX8:DBY8 CSB8:CSC8 CIF8:CIG8 BYJ8:BYK8 BON8:BOO8 BER8:BES8 AUV8:AUW8 AKZ8:ALA8 ABD8:ABE8 RH8:RI8 HL8:HM8 WTU8:WTV8 WJY8:WJZ8 WAC8:WAD8 VQG8:VQH8 VGK8:VGL8 UWO8:UWP8 UMS8:UMT8 UCW8:UCX8 TTA8:TTB8 TJE8:TJF8 SZI8:SZJ8 SPM8:SPN8 SFQ8:SFR8 RVU8:RVV8 RLY8:RLZ8 RCC8:RCD8 QSG8:QSH8 QIK8:QIL8 PYO8:PYP8 POS8:POT8 PEW8:PEX8 OVA8:OVB8 OLE8:OLF8 OBI8:OBJ8 NRM8:NRN8 NHQ8:NHR8 MXU8:MXV8 MNY8:MNZ8 MEC8:MED8 LUG8:LUH8 LKK8:LKL8 LAO8:LAP8 KQS8:KQT8 KGW8:KGX8 JXA8:JXB8 JNE8:JNF8 JDI8:JDJ8 ITM8:ITN8 IJQ8:IJR8 HZU8:HZV8 HPY8:HPZ8 HGC8:HGD8 GWG8:GWH8 GMK8:GML8 GCO8:GCP8 FSS8:FST8 FIW8:FIX8 EZA8:EZB8 EPE8:EPF8 EFI8:EFJ8 DVM8:DVN8 DLQ8:DLR8 DBU8:DBV8 CRY8:CRZ8 CIC8:CID8 BYG8:BYH8 BOK8:BOL8 BEO8:BEP8 AUS8:AUT8 AKW8:AKX8 ABA8:ABB8 HI52:HJ52 RE52:RF52 WUS52:WUT52 WKW52:WKX52 WBA52:WBB52 VRE52:VRF52 VHI52:VHJ52 UXM52:UXN52 UNQ52:UNR52 UDU52:UDV52 TTY52:TTZ52 TKC52:TKD52 TAG52:TAH52 SQK52:SQL52 SGO52:SGP52 RWS52:RWT52 RMW52:RMX52 RDA52:RDB52 QTE52:QTF52 QJI52:QJJ52 PZM52:PZN52 PPQ52:PPR52 PFU52:PFV52 OVY52:OVZ52 OMC52:OMD52 OCG52:OCH52 NSK52:NSL52 NIO52:NIP52 MYS52:MYT52 MOW52:MOX52 MFA52:MFB52 LVE52:LVF52 LLI52:LLJ52 LBM52:LBN52 KRQ52:KRR52 KHU52:KHV52 JXY52:JXZ52 JOC52:JOD52 JEG52:JEH52 IUK52:IUL52 IKO52:IKP52 IAS52:IAT52 HQW52:HQX52 HHA52:HHB52 GXE52:GXF52 GNI52:GNJ52 GDM52:GDN52 FTQ52:FTR52 FJU52:FJV52 EZY52:EZZ52 EQC52:EQD52 EGG52:EGH52 DWK52:DWL52 DMO52:DMP52 DCS52:DCT52 CSW52:CSX52 CJA52:CJB52 BZE52:BZF52 BPI52:BPJ52 BFM52:BFN52 AVQ52:AVR52 ALU52:ALV52 ABY52:ABZ52 SC52:SD52 IG52:IH52 WUP52:WUQ52 WKT52:WKU52 WAX52:WAY52 VRB52:VRC52 VHF52:VHG52 UXJ52:UXK52 UNN52:UNO52 UDR52:UDS52 TTV52:TTW52 TJZ52:TKA52 TAD52:TAE52 SQH52:SQI52 SGL52:SGM52 RWP52:RWQ52 RMT52:RMU52 RCX52:RCY52 QTB52:QTC52 QJF52:QJG52 PZJ52:PZK52 PPN52:PPO52 PFR52:PFS52 OVV52:OVW52 OLZ52:OMA52 OCD52:OCE52 NSH52:NSI52 NIL52:NIM52 MYP52:MYQ52 MOT52:MOU52 MEX52:MEY52 LVB52:LVC52 LLF52:LLG52 LBJ52:LBK52 KRN52:KRO52 KHR52:KHS52 JXV52:JXW52 JNZ52:JOA52 JED52:JEE52 IUH52:IUI52 IKL52:IKM52 IAP52:IAQ52 HQT52:HQU52 HGX52:HGY52 GXB52:GXC52 GNF52:GNG52 GDJ52:GDK52 FTN52:FTO52 FJR52:FJS52 EZV52:EZW52 EPZ52:EQA52 EGD52:EGE52 DWH52:DWI52 DML52:DMM52 DCP52:DCQ52 CST52:CSU52 CIX52:CIY52 BZB52:BZC52 BPF52:BPG52 BFJ52:BFK52 AVN52:AVO52 ALR52:ALS52 ABV52:ABW52 RZ52:SA52 ID52:IE52 WUM52:WUN52 WKQ52:WKR52 WAU52:WAV52 VQY52:VQZ52 VHC52:VHD52 UXG52:UXH52 UNK52:UNL52 UDO52:UDP52 TTS52:TTT52 TJW52:TJX52 TAA52:TAB52 SQE52:SQF52 SGI52:SGJ52 RWM52:RWN52 RMQ52:RMR52 RCU52:RCV52 QSY52:QSZ52 QJC52:QJD52 PZG52:PZH52 PPK52:PPL52 PFO52:PFP52 OVS52:OVT52 OLW52:OLX52 OCA52:OCB52 NSE52:NSF52 NII52:NIJ52 MYM52:MYN52 MOQ52:MOR52 MEU52:MEV52 LUY52:LUZ52 LLC52:LLD52 LBG52:LBH52 KRK52:KRL52 KHO52:KHP52 JXS52:JXT52 JNW52:JNX52 JEA52:JEB52 IUE52:IUF52 IKI52:IKJ52 IAM52:IAN52 HQQ52:HQR52 HGU52:HGV52 GWY52:GWZ52 GNC52:GND52 GDG52:GDH52 FTK52:FTL52 FJO52:FJP52 EZS52:EZT52 EPW52:EPX52 EGA52:EGB52 DWE52:DWF52 DMI52:DMJ52 DCM52:DCN52 CSQ52:CSR52 CIU52:CIV52 BYY52:BYZ52 BPC52:BPD52 BFG52:BFH52 AVK52:AVL52 ALO52:ALP52 ABS52:ABT52 RW52:RX52 IA52:IB52 WUG52:WUH52 WKK52:WKL52 WAO52:WAP52 VQS52:VQT52 VGW52:VGX52 UXA52:UXB52 UNE52:UNF52 UDI52:UDJ52 TTM52:TTN52 TJQ52:TJR52 SZU52:SZV52 SPY52:SPZ52 SGC52:SGD52 RWG52:RWH52 RMK52:RML52 RCO52:RCP52 QSS52:QST52 QIW52:QIX52 PZA52:PZB52 PPE52:PPF52 PFI52:PFJ52 OVM52:OVN52 OLQ52:OLR52 OBU52:OBV52 NRY52:NRZ52 NIC52:NID52 MYG52:MYH52 MOK52:MOL52 MEO52:MEP52 LUS52:LUT52 LKW52:LKX52 LBA52:LBB52 KRE52:KRF52 KHI52:KHJ52 JXM52:JXN52 JNQ52:JNR52 JDU52:JDV52 ITY52:ITZ52 IKC52:IKD52 IAG52:IAH52 HQK52:HQL52 HGO52:HGP52 GWS52:GWT52 GMW52:GMX52 GDA52:GDB52 FTE52:FTF52 FJI52:FJJ52 EZM52:EZN52 EPQ52:EPR52 EFU52:EFV52 DVY52:DVZ52 DMC52:DMD52 DCG52:DCH52 CSK52:CSL52 CIO52:CIP52 BYS52:BYT52 BOW52:BOX52 BFA52:BFB52 AVE52:AVF52 ALI52:ALJ52 ABM52:ABN52 RQ52:RR52 HU52:HV52 WUD52:WUE52 WKH52:WKI52 WAL52:WAM52 VQP52:VQQ52 VGT52:VGU52 UWX52:UWY52 UNB52:UNC52 UDF52:UDG52 TTJ52:TTK52 TJN52:TJO52 SZR52:SZS52 SPV52:SPW52 SFZ52:SGA52 RWD52:RWE52 RMH52:RMI52 RCL52:RCM52 QSP52:QSQ52 QIT52:QIU52 PYX52:PYY52 PPB52:PPC52 PFF52:PFG52 OVJ52:OVK52 OLN52:OLO52 OBR52:OBS52 NRV52:NRW52 NHZ52:NIA52 MYD52:MYE52 MOH52:MOI52 MEL52:MEM52 LUP52:LUQ52 LKT52:LKU52 LAX52:LAY52 KRB52:KRC52 KHF52:KHG52 JXJ52:JXK52 JNN52:JNO52 JDR52:JDS52 ITV52:ITW52 IJZ52:IKA52 IAD52:IAE52 HQH52:HQI52 HGL52:HGM52 GWP52:GWQ52 GMT52:GMU52 GCX52:GCY52 FTB52:FTC52 FJF52:FJG52 EZJ52:EZK52 EPN52:EPO52 EFR52:EFS52 DVV52:DVW52 DLZ52:DMA52 DCD52:DCE52 CSH52:CSI52 CIL52:CIM52 BYP52:BYQ52 BOT52:BOU52 BEX52:BEY52 AVB52:AVC52 ALF52:ALG52 ABJ52:ABK52 RN52:RO52 HR52:HS52 WUA52:WUB52 WKE52:WKF52 WAI52:WAJ52 VQM52:VQN52 VGQ52:VGR52 UWU52:UWV52 UMY52:UMZ52 UDC52:UDD52 TTG52:TTH52 TJK52:TJL52 SZO52:SZP52 SPS52:SPT52 SFW52:SFX52 RWA52:RWB52 RME52:RMF52 RCI52:RCJ52 QSM52:QSN52 QIQ52:QIR52 PYU52:PYV52 POY52:POZ52 PFC52:PFD52 OVG52:OVH52 OLK52:OLL52 OBO52:OBP52 NRS52:NRT52 NHW52:NHX52 MYA52:MYB52 MOE52:MOF52 MEI52:MEJ52 LUM52:LUN52 LKQ52:LKR52 LAU52:LAV52 KQY52:KQZ52 KHC52:KHD52 JXG52:JXH52 JNK52:JNL52 JDO52:JDP52 ITS52:ITT52 IJW52:IJX52 IAA52:IAB52 HQE52:HQF52 HGI52:HGJ52 GWM52:GWN52 GMQ52:GMR52 GCU52:GCV52 FSY52:FSZ52 FJC52:FJD52 EZG52:EZH52 EPK52:EPL52 EFO52:EFP52 DVS52:DVT52 DLW52:DLX52 DCA52:DCB52 CSE52:CSF52 CII52:CIJ52 BYM52:BYN52 BOQ52:BOR52 BEU52:BEV52 AUY52:AUZ52 ALC52:ALD52 ABG52:ABH52 RK52:RL52 HO52:HP52 WTX52:WTY52 WKB52:WKC52 WAF52:WAG52 VQJ52:VQK52 VGN52:VGO52 UWR52:UWS52 UMV52:UMW52 UCZ52:UDA52 TTD52:TTE52 TJH52:TJI52 SZL52:SZM52 SPP52:SPQ52 SFT52:SFU52 RVX52:RVY52 RMB52:RMC52 RCF52:RCG52 QSJ52:QSK52 QIN52:QIO52 PYR52:PYS52 POV52:POW52 PEZ52:PFA52 OVD52:OVE52 OLH52:OLI52 OBL52:OBM52 NRP52:NRQ52 NHT52:NHU52 MXX52:MXY52 MOB52:MOC52 MEF52:MEG52 LUJ52:LUK52 LKN52:LKO52 LAR52:LAS52 KQV52:KQW52 KGZ52:KHA52 JXD52:JXE52 JNH52:JNI52 JDL52:JDM52 ITP52:ITQ52 IJT52:IJU52 HZX52:HZY52 HQB52:HQC52 HGF52:HGG52 GWJ52:GWK52 GMN52:GMO52 GCR52:GCS52 FSV52:FSW52 FIZ52:FJA52 EZD52:EZE52 EPH52:EPI52 EFL52:EFM52 DVP52:DVQ52 DLT52:DLU52 DBX52:DBY52 CSB52:CSC52 CIF52:CIG52 BYJ52:BYK52 BON52:BOO52 BER52:BES52 AUV52:AUW52 AKZ52:ALA52 ABD52:ABE52 RH52:RI52 HL52:HM52 WTU52:WTV52 WJY52:WJZ52 WAC52:WAD52 VQG52:VQH52 VGK52:VGL52 UWO52:UWP52 UMS52:UMT52 UCW52:UCX52 TTA52:TTB52 TJE52:TJF52 SZI52:SZJ52 SPM52:SPN52 SFQ52:SFR52 RVU52:RVV52 RLY52:RLZ52 RCC52:RCD52 QSG52:QSH52 QIK52:QIL52 PYO52:PYP52 POS52:POT52 PEW52:PEX52 OVA52:OVB52 OLE52:OLF52 OBI52:OBJ52 NRM52:NRN52 NHQ52:NHR52 MXU52:MXV52 MNY52:MNZ52 MEC52:MED52 LUG52:LUH52 LKK52:LKL52 LAO52:LAP52 KQS52:KQT52 KGW52:KGX52 JXA52:JXB52 JNE52:JNF52 JDI52:JDJ52 ITM52:ITN52 IJQ52:IJR52 HZU52:HZV52 HPY52:HPZ52 HGC52:HGD52 GWG52:GWH52 GMK52:GML52 GCO52:GCP52 FSS52:FST52 FIW52:FIX52 EZA52:EZB52 EPE52:EPF52 EFI52:EFJ52 DVM52:DVN52 DLQ52:DLR52 DBU52:DBV52 CRY52:CRZ52 CIC52:CID52 BYG52:BYH52 BOK52:BOL52 BEO52:BEP52 AUS52:AUT52 AKW52:AKX52 ABA52:ABB52 HI96:HJ96 RE96:RF96 WUS96:WUT96 WKW96:WKX96 WBA96:WBB96 VRE96:VRF96 VHI96:VHJ96 UXM96:UXN96 UNQ96:UNR96 UDU96:UDV96 TTY96:TTZ96 TKC96:TKD96 TAG96:TAH96 SQK96:SQL96 SGO96:SGP96 RWS96:RWT96 RMW96:RMX96 RDA96:RDB96 QTE96:QTF96 QJI96:QJJ96 PZM96:PZN96 PPQ96:PPR96 PFU96:PFV96 OVY96:OVZ96 OMC96:OMD96 OCG96:OCH96 NSK96:NSL96 NIO96:NIP96 MYS96:MYT96 MOW96:MOX96 MFA96:MFB96 LVE96:LVF96 LLI96:LLJ96 LBM96:LBN96 KRQ96:KRR96 KHU96:KHV96 JXY96:JXZ96 JOC96:JOD96 JEG96:JEH96 IUK96:IUL96 IKO96:IKP96 IAS96:IAT96 HQW96:HQX96 HHA96:HHB96 GXE96:GXF96 GNI96:GNJ96 GDM96:GDN96 FTQ96:FTR96 FJU96:FJV96 EZY96:EZZ96 EQC96:EQD96 EGG96:EGH96 DWK96:DWL96 DMO96:DMP96 DCS96:DCT96 CSW96:CSX96 CJA96:CJB96 BZE96:BZF96 BPI96:BPJ96 BFM96:BFN96 AVQ96:AVR96 ALU96:ALV96 ABY96:ABZ96 SC96:SD96 IG96:IH96 WUP96:WUQ96 WKT96:WKU96 WAX96:WAY96 VRB96:VRC96 VHF96:VHG96 UXJ96:UXK96 UNN96:UNO96 UDR96:UDS96 TTV96:TTW96 TJZ96:TKA96 TAD96:TAE96 SQH96:SQI96 SGL96:SGM96 RWP96:RWQ96 RMT96:RMU96 RCX96:RCY96 QTB96:QTC96 QJF96:QJG96 PZJ96:PZK96 PPN96:PPO96 PFR96:PFS96 OVV96:OVW96 OLZ96:OMA96 OCD96:OCE96 NSH96:NSI96 NIL96:NIM96 MYP96:MYQ96 MOT96:MOU96 MEX96:MEY96 LVB96:LVC96 LLF96:LLG96 LBJ96:LBK96 KRN96:KRO96 KHR96:KHS96 JXV96:JXW96 JNZ96:JOA96 JED96:JEE96 IUH96:IUI96 IKL96:IKM96 IAP96:IAQ96 HQT96:HQU96 HGX96:HGY96 GXB96:GXC96 GNF96:GNG96 GDJ96:GDK96 FTN96:FTO96 FJR96:FJS96 EZV96:EZW96 EPZ96:EQA96 EGD96:EGE96 DWH96:DWI96 DML96:DMM96 DCP96:DCQ96 CST96:CSU96 CIX96:CIY96 BZB96:BZC96 BPF96:BPG96 BFJ96:BFK96 AVN96:AVO96 ALR96:ALS96 ABV96:ABW96 RZ96:SA96 ID96:IE96 WUM96:WUN96 WKQ96:WKR96 WAU96:WAV96 VQY96:VQZ96 VHC96:VHD96 UXG96:UXH96 UNK96:UNL96 UDO96:UDP96 TTS96:TTT96 TJW96:TJX96 TAA96:TAB96 SQE96:SQF96 SGI96:SGJ96 RWM96:RWN96 RMQ96:RMR96 RCU96:RCV96 QSY96:QSZ96 QJC96:QJD96 PZG96:PZH96 PPK96:PPL96 PFO96:PFP96 OVS96:OVT96 OLW96:OLX96 OCA96:OCB96 NSE96:NSF96 NII96:NIJ96 MYM96:MYN96 MOQ96:MOR96 MEU96:MEV96 LUY96:LUZ96 LLC96:LLD96 LBG96:LBH96 KRK96:KRL96 KHO96:KHP96 JXS96:JXT96 JNW96:JNX96 JEA96:JEB96 IUE96:IUF96 IKI96:IKJ96 IAM96:IAN96 HQQ96:HQR96 HGU96:HGV96 GWY96:GWZ96 GNC96:GND96 GDG96:GDH96 FTK96:FTL96 FJO96:FJP96 EZS96:EZT96 EPW96:EPX96 EGA96:EGB96 DWE96:DWF96 DMI96:DMJ96 DCM96:DCN96 CSQ96:CSR96 CIU96:CIV96 BYY96:BYZ96 BPC96:BPD96 BFG96:BFH96 AVK96:AVL96 ALO96:ALP96 ABS96:ABT96 RW96:RX96 IA96:IB96 WUG96:WUH96 WKK96:WKL96 WAO96:WAP96 VQS96:VQT96 VGW96:VGX96 UXA96:UXB96 UNE96:UNF96 UDI96:UDJ96 TTM96:TTN96 TJQ96:TJR96 SZU96:SZV96 SPY96:SPZ96 SGC96:SGD96 RWG96:RWH96 RMK96:RML96 RCO96:RCP96 QSS96:QST96 QIW96:QIX96 PZA96:PZB96 PPE96:PPF96 PFI96:PFJ96 OVM96:OVN96 OLQ96:OLR96 OBU96:OBV96 NRY96:NRZ96 NIC96:NID96 MYG96:MYH96 MOK96:MOL96 MEO96:MEP96 LUS96:LUT96 LKW96:LKX96 LBA96:LBB96 KRE96:KRF96 KHI96:KHJ96 JXM96:JXN96 JNQ96:JNR96 JDU96:JDV96 ITY96:ITZ96 IKC96:IKD96 IAG96:IAH96 HQK96:HQL96 HGO96:HGP96 GWS96:GWT96 GMW96:GMX96 GDA96:GDB96 FTE96:FTF96 FJI96:FJJ96 EZM96:EZN96 EPQ96:EPR96 EFU96:EFV96 DVY96:DVZ96 DMC96:DMD96 DCG96:DCH96 CSK96:CSL96 CIO96:CIP96 BYS96:BYT96 BOW96:BOX96 BFA96:BFB96 AVE96:AVF96 ALI96:ALJ96 ABM96:ABN96 RQ96:RR96 HU96:HV96 WUD96:WUE96 WKH96:WKI96 WAL96:WAM96 VQP96:VQQ96 VGT96:VGU96 UWX96:UWY96 UNB96:UNC96 UDF96:UDG96 TTJ96:TTK96 TJN96:TJO96 SZR96:SZS96 SPV96:SPW96 SFZ96:SGA96 RWD96:RWE96 RMH96:RMI96 RCL96:RCM96 QSP96:QSQ96 QIT96:QIU96 PYX96:PYY96 PPB96:PPC96 PFF96:PFG96 OVJ96:OVK96 OLN96:OLO96 OBR96:OBS96 NRV96:NRW96 NHZ96:NIA96 MYD96:MYE96 MOH96:MOI96 MEL96:MEM96 LUP96:LUQ96 LKT96:LKU96 LAX96:LAY96 KRB96:KRC96 KHF96:KHG96 JXJ96:JXK96 JNN96:JNO96 JDR96:JDS96 ITV96:ITW96 IJZ96:IKA96 IAD96:IAE96 HQH96:HQI96 HGL96:HGM96 GWP96:GWQ96 GMT96:GMU96 GCX96:GCY96 FTB96:FTC96 FJF96:FJG96 EZJ96:EZK96 EPN96:EPO96 EFR96:EFS96 DVV96:DVW96 DLZ96:DMA96 DCD96:DCE96 CSH96:CSI96 CIL96:CIM96 BYP96:BYQ96 BOT96:BOU96 BEX96:BEY96 AVB96:AVC96 ALF96:ALG96 ABJ96:ABK96 RN96:RO96 HR96:HS96 WUA96:WUB96 WKE96:WKF96 WAI96:WAJ96 VQM96:VQN96 VGQ96:VGR96 UWU96:UWV96 UMY96:UMZ96 UDC96:UDD96 TTG96:TTH96 TJK96:TJL96 SZO96:SZP96 SPS96:SPT96 SFW96:SFX96 RWA96:RWB96 RME96:RMF96 RCI96:RCJ96 QSM96:QSN96 QIQ96:QIR96 PYU96:PYV96 POY96:POZ96 PFC96:PFD96 OVG96:OVH96 OLK96:OLL96 OBO96:OBP96 NRS96:NRT96 NHW96:NHX96 MYA96:MYB96 MOE96:MOF96 MEI96:MEJ96 LUM96:LUN96 LKQ96:LKR96 LAU96:LAV96 KQY96:KQZ96 KHC96:KHD96 JXG96:JXH96 JNK96:JNL96 JDO96:JDP96 ITS96:ITT96 IJW96:IJX96 IAA96:IAB96 HQE96:HQF96 HGI96:HGJ96 GWM96:GWN96 GMQ96:GMR96 GCU96:GCV96 FSY96:FSZ96 FJC96:FJD96 EZG96:EZH96 EPK96:EPL96 EFO96:EFP96 DVS96:DVT96 DLW96:DLX96 DCA96:DCB96 CSE96:CSF96 CII96:CIJ96 BYM96:BYN96 BOQ96:BOR96 BEU96:BEV96 AUY96:AUZ96 ALC96:ALD96 ABG96:ABH96 RK96:RL96 HO96:HP96 WTX96:WTY96 WKB96:WKC96 WAF96:WAG96 VQJ96:VQK96 VGN96:VGO96 UWR96:UWS96 UMV96:UMW96 UCZ96:UDA96 TTD96:TTE96 TJH96:TJI96 SZL96:SZM96 SPP96:SPQ96 SFT96:SFU96 RVX96:RVY96 RMB96:RMC96 RCF96:RCG96 QSJ96:QSK96 QIN96:QIO96 PYR96:PYS96 POV96:POW96 PEZ96:PFA96 OVD96:OVE96 OLH96:OLI96 OBL96:OBM96 NRP96:NRQ96 NHT96:NHU96 MXX96:MXY96 MOB96:MOC96 MEF96:MEG96 LUJ96:LUK96 LKN96:LKO96 LAR96:LAS96 KQV96:KQW96 KGZ96:KHA96 JXD96:JXE96 JNH96:JNI96 JDL96:JDM96 ITP96:ITQ96 IJT96:IJU96 HZX96:HZY96 HQB96:HQC96 HGF96:HGG96 GWJ96:GWK96 GMN96:GMO96 GCR96:GCS96 FSV96:FSW96 FIZ96:FJA96 EZD96:EZE96 EPH96:EPI96 EFL96:EFM96 DVP96:DVQ96 DLT96:DLU96 DBX96:DBY96 CSB96:CSC96 CIF96:CIG96 BYJ96:BYK96 BON96:BOO96 BER96:BES96 AUV96:AUW96 AKZ96:ALA96 ABD96:ABE96 RH96:RI96 HL96:HM96 WTU96:WTV96 WJY96:WJZ96 WAC96:WAD96 VQG96:VQH96 VGK96:VGL96 UWO96:UWP96 UMS96:UMT96 UCW96:UCX96 TTA96:TTB96 TJE96:TJF96 SZI96:SZJ96 SPM96:SPN96 SFQ96:SFR96 RVU96:RVV96 RLY96:RLZ96 RCC96:RCD96 QSG96:QSH96 QIK96:QIL96 PYO96:PYP96 POS96:POT96 PEW96:PEX96 OVA96:OVB96 OLE96:OLF96 OBI96:OBJ96 NRM96:NRN96 NHQ96:NHR96 MXU96:MXV96 MNY96:MNZ96 MEC96:MED96 LUG96:LUH96 LKK96:LKL96 LAO96:LAP96 KQS96:KQT96 KGW96:KGX96 JXA96:JXB96 JNE96:JNF96 JDI96:JDJ96 ITM96:ITN96 IJQ96:IJR96 HZU96:HZV96 HPY96:HPZ96 HGC96:HGD96 GWG96:GWH96 GMK96:GML96 GCO96:GCP96 FSS96:FST96 FIW96:FIX96 EZA96:EZB96 EPE96:EPF96 EFI96:EFJ96 DVM96:DVN96 DLQ96:DLR96 DBU96:DBV96 CRY96:CRZ96 CIC96:CID96 BYG96:BYH96 BOK96:BOL96 BEO96:BEP96 AUS96:AUT96 AKW96:AKX96 ABA96:ABB96 HI140:HJ140 RE140:RF140 WUS140:WUT140 WKW140:WKX140 WBA140:WBB140 VRE140:VRF140 VHI140:VHJ140 UXM140:UXN140 UNQ140:UNR140 UDU140:UDV140 TTY140:TTZ140 TKC140:TKD140 TAG140:TAH140 SQK140:SQL140 SGO140:SGP140 RWS140:RWT140 RMW140:RMX140 RDA140:RDB140 QTE140:QTF140 QJI140:QJJ140 PZM140:PZN140 PPQ140:PPR140 PFU140:PFV140 OVY140:OVZ140 OMC140:OMD140 OCG140:OCH140 NSK140:NSL140 NIO140:NIP140 MYS140:MYT140 MOW140:MOX140 MFA140:MFB140 LVE140:LVF140 LLI140:LLJ140 LBM140:LBN140 KRQ140:KRR140 KHU140:KHV140 JXY140:JXZ140 JOC140:JOD140 JEG140:JEH140 IUK140:IUL140 IKO140:IKP140 IAS140:IAT140 HQW140:HQX140 HHA140:HHB140 GXE140:GXF140 GNI140:GNJ140 GDM140:GDN140 FTQ140:FTR140 FJU140:FJV140 EZY140:EZZ140 EQC140:EQD140 EGG140:EGH140 DWK140:DWL140 DMO140:DMP140 DCS140:DCT140 CSW140:CSX140 CJA140:CJB140 BZE140:BZF140 BPI140:BPJ140 BFM140:BFN140 AVQ140:AVR140 ALU140:ALV140 ABY140:ABZ140 SC140:SD140 IG140:IH140 WUP140:WUQ140 WKT140:WKU140 WAX140:WAY140 VRB140:VRC140 VHF140:VHG140 UXJ140:UXK140 UNN140:UNO140 UDR140:UDS140 TTV140:TTW140 TJZ140:TKA140 TAD140:TAE140 SQH140:SQI140 SGL140:SGM140 RWP140:RWQ140 RMT140:RMU140 RCX140:RCY140 QTB140:QTC140 QJF140:QJG140 PZJ140:PZK140 PPN140:PPO140 PFR140:PFS140 OVV140:OVW140 OLZ140:OMA140 OCD140:OCE140 NSH140:NSI140 NIL140:NIM140 MYP140:MYQ140 MOT140:MOU140 MEX140:MEY140 LVB140:LVC140 LLF140:LLG140 LBJ140:LBK140 KRN140:KRO140 KHR140:KHS140 JXV140:JXW140 JNZ140:JOA140 JED140:JEE140 IUH140:IUI140 IKL140:IKM140 IAP140:IAQ140 HQT140:HQU140 HGX140:HGY140 GXB140:GXC140 GNF140:GNG140 GDJ140:GDK140 FTN140:FTO140 FJR140:FJS140 EZV140:EZW140 EPZ140:EQA140 EGD140:EGE140 DWH140:DWI140 DML140:DMM140 DCP140:DCQ140 CST140:CSU140 CIX140:CIY140 BZB140:BZC140 BPF140:BPG140 BFJ140:BFK140 AVN140:AVO140 ALR140:ALS140 ABV140:ABW140 RZ140:SA140 ID140:IE140 WUM140:WUN140 WKQ140:WKR140 WAU140:WAV140 VQY140:VQZ140 VHC140:VHD140 UXG140:UXH140 UNK140:UNL140 UDO140:UDP140 TTS140:TTT140 TJW140:TJX140 TAA140:TAB140 SQE140:SQF140 SGI140:SGJ140 RWM140:RWN140 RMQ140:RMR140 RCU140:RCV140 QSY140:QSZ140 QJC140:QJD140 PZG140:PZH140 PPK140:PPL140 PFO140:PFP140 OVS140:OVT140 OLW140:OLX140 OCA140:OCB140 NSE140:NSF140 NII140:NIJ140 MYM140:MYN140 MOQ140:MOR140 MEU140:MEV140 LUY140:LUZ140 LLC140:LLD140 LBG140:LBH140 KRK140:KRL140 KHO140:KHP140 JXS140:JXT140 JNW140:JNX140 JEA140:JEB140 IUE140:IUF140 IKI140:IKJ140 IAM140:IAN140 HQQ140:HQR140 HGU140:HGV140 GWY140:GWZ140 GNC140:GND140 GDG140:GDH140 FTK140:FTL140 FJO140:FJP140 EZS140:EZT140 EPW140:EPX140 EGA140:EGB140 DWE140:DWF140 DMI140:DMJ140 DCM140:DCN140 CSQ140:CSR140 CIU140:CIV140 BYY140:BYZ140 BPC140:BPD140 BFG140:BFH140 AVK140:AVL140 ALO140:ALP140 ABS140:ABT140 RW140:RX140 IA140:IB140 WUG140:WUH140 WKK140:WKL140 WAO140:WAP140 VQS140:VQT140 VGW140:VGX140 UXA140:UXB140 UNE140:UNF140 UDI140:UDJ140 TTM140:TTN140 TJQ140:TJR140 SZU140:SZV140 SPY140:SPZ140 SGC140:SGD140 RWG140:RWH140 RMK140:RML140 RCO140:RCP140 QSS140:QST140 QIW140:QIX140 PZA140:PZB140 PPE140:PPF140 PFI140:PFJ140 OVM140:OVN140 OLQ140:OLR140 OBU140:OBV140 NRY140:NRZ140 NIC140:NID140 MYG140:MYH140 MOK140:MOL140 MEO140:MEP140 LUS140:LUT140 LKW140:LKX140 LBA140:LBB140 KRE140:KRF140 KHI140:KHJ140 JXM140:JXN140 JNQ140:JNR140 JDU140:JDV140 ITY140:ITZ140 IKC140:IKD140 IAG140:IAH140 HQK140:HQL140 HGO140:HGP140 GWS140:GWT140 GMW140:GMX140 GDA140:GDB140 FTE140:FTF140 FJI140:FJJ140 EZM140:EZN140 EPQ140:EPR140 EFU140:EFV140 DVY140:DVZ140 DMC140:DMD140 DCG140:DCH140 CSK140:CSL140 CIO140:CIP140 BYS140:BYT140 BOW140:BOX140 BFA140:BFB140 AVE140:AVF140 ALI140:ALJ140 ABM140:ABN140 RQ140:RR140 HU140:HV140 WUD140:WUE140 WKH140:WKI140 WAL140:WAM140 VQP140:VQQ140 VGT140:VGU140 UWX140:UWY140 UNB140:UNC140 UDF140:UDG140 TTJ140:TTK140 TJN140:TJO140 SZR140:SZS140 SPV140:SPW140 SFZ140:SGA140 RWD140:RWE140 RMH140:RMI140 RCL140:RCM140 QSP140:QSQ140 QIT140:QIU140 PYX140:PYY140 PPB140:PPC140 PFF140:PFG140 OVJ140:OVK140 OLN140:OLO140 OBR140:OBS140 NRV140:NRW140 NHZ140:NIA140 MYD140:MYE140 MOH140:MOI140 MEL140:MEM140 LUP140:LUQ140 LKT140:LKU140 LAX140:LAY140 KRB140:KRC140 KHF140:KHG140 JXJ140:JXK140 JNN140:JNO140 JDR140:JDS140 ITV140:ITW140 IJZ140:IKA140 IAD140:IAE140 HQH140:HQI140 HGL140:HGM140 GWP140:GWQ140 GMT140:GMU140 GCX140:GCY140 FTB140:FTC140 FJF140:FJG140 EZJ140:EZK140 EPN140:EPO140 EFR140:EFS140 DVV140:DVW140 DLZ140:DMA140 DCD140:DCE140 CSH140:CSI140 CIL140:CIM140 BYP140:BYQ140 BOT140:BOU140 BEX140:BEY140 AVB140:AVC140 ALF140:ALG140 ABJ140:ABK140 RN140:RO140 HR140:HS140 WUA140:WUB140 WKE140:WKF140 WAI140:WAJ140 VQM140:VQN140 VGQ140:VGR140 UWU140:UWV140 UMY140:UMZ140 UDC140:UDD140 TTG140:TTH140 TJK140:TJL140 SZO140:SZP140 SPS140:SPT140 SFW140:SFX140 RWA140:RWB140 RME140:RMF140 RCI140:RCJ140 QSM140:QSN140 QIQ140:QIR140 PYU140:PYV140 POY140:POZ140 PFC140:PFD140 OVG140:OVH140 OLK140:OLL140 OBO140:OBP140 NRS140:NRT140 NHW140:NHX140 MYA140:MYB140 MOE140:MOF140 MEI140:MEJ140 LUM140:LUN140 LKQ140:LKR140 LAU140:LAV140 KQY140:KQZ140 KHC140:KHD140 JXG140:JXH140 JNK140:JNL140 JDO140:JDP140 ITS140:ITT140 IJW140:IJX140 IAA140:IAB140 HQE140:HQF140 HGI140:HGJ140 GWM140:GWN140 GMQ140:GMR140 GCU140:GCV140 FSY140:FSZ140 FJC140:FJD140 EZG140:EZH140 EPK140:EPL140 EFO140:EFP140 DVS140:DVT140 DLW140:DLX140 DCA140:DCB140 CSE140:CSF140 CII140:CIJ140 BYM140:BYN140 BOQ140:BOR140 BEU140:BEV140 AUY140:AUZ140 ALC140:ALD140 ABG140:ABH140 RK140:RL140 HO140:HP140 WTX140:WTY140 WKB140:WKC140 WAF140:WAG140 VQJ140:VQK140 VGN140:VGO140 UWR140:UWS140 UMV140:UMW140 UCZ140:UDA140 TTD140:TTE140 TJH140:TJI140 SZL140:SZM140 SPP140:SPQ140 SFT140:SFU140 RVX140:RVY140 RMB140:RMC140 RCF140:RCG140 QSJ140:QSK140 QIN140:QIO140 PYR140:PYS140 POV140:POW140 PEZ140:PFA140 OVD140:OVE140 OLH140:OLI140 OBL140:OBM140 NRP140:NRQ140 NHT140:NHU140 MXX140:MXY140 MOB140:MOC140 MEF140:MEG140 LUJ140:LUK140 LKN140:LKO140 LAR140:LAS140 KQV140:KQW140 KGZ140:KHA140 JXD140:JXE140 JNH140:JNI140 JDL140:JDM140 ITP140:ITQ140 IJT140:IJU140 HZX140:HZY140 HQB140:HQC140 HGF140:HGG140 GWJ140:GWK140 GMN140:GMO140 GCR140:GCS140 FSV140:FSW140 FIZ140:FJA140 EZD140:EZE140 EPH140:EPI140 EFL140:EFM140 DVP140:DVQ140 DLT140:DLU140 DBX140:DBY140 CSB140:CSC140 CIF140:CIG140 BYJ140:BYK140 BON140:BOO140 BER140:BES140 AUV140:AUW140 AKZ140:ALA140 ABD140:ABE140 RH140:RI140 HL140:HM140 WTU140:WTV140 WJY140:WJZ140 WAC140:WAD140 VQG140:VQH140 VGK140:VGL140 UWO140:UWP140 UMS140:UMT140 UCW140:UCX140 TTA140:TTB140 TJE140:TJF140 SZI140:SZJ140 SPM140:SPN140 SFQ140:SFR140 RVU140:RVV140 RLY140:RLZ140 RCC140:RCD140 QSG140:QSH140 QIK140:QIL140 PYO140:PYP140 POS140:POT140 PEW140:PEX140 OVA140:OVB140 OLE140:OLF140 OBI140:OBJ140 NRM140:NRN140 NHQ140:NHR140 MXU140:MXV140 MNY140:MNZ140 MEC140:MED140 LUG140:LUH140 LKK140:LKL140 LAO140:LAP140 KQS140:KQT140 KGW140:KGX140 JXA140:JXB140 JNE140:JNF140 JDI140:JDJ140 ITM140:ITN140 IJQ140:IJR140 HZU140:HZV140 HPY140:HPZ140 HGC140:HGD140 GWG140:GWH140 GMK140:GML140 GCO140:GCP140 FSS140:FST140 FIW140:FIX140 EZA140:EZB140 EPE140:EPF140 EFI140:EFJ140 DVM140:DVN140 DLQ140:DLR140 DBU140:DBV140 CRY140:CRZ140 CIC140:CID140 BYG140:BYH140 BOK140:BOL140 BEO140:BEP140 AUS140:AUT140 AKW140:AKX140 ABA140:ABB140 HI184:HJ184 RE184:RF184 WUS184:WUT184 WKW184:WKX184 WBA184:WBB184 VRE184:VRF184 VHI184:VHJ184 UXM184:UXN184 UNQ184:UNR184 UDU184:UDV184 TTY184:TTZ184 TKC184:TKD184 TAG184:TAH184 SQK184:SQL184 SGO184:SGP184 RWS184:RWT184 RMW184:RMX184 RDA184:RDB184 QTE184:QTF184 QJI184:QJJ184 PZM184:PZN184 PPQ184:PPR184 PFU184:PFV184 OVY184:OVZ184 OMC184:OMD184 OCG184:OCH184 NSK184:NSL184 NIO184:NIP184 MYS184:MYT184 MOW184:MOX184 MFA184:MFB184 LVE184:LVF184 LLI184:LLJ184 LBM184:LBN184 KRQ184:KRR184 KHU184:KHV184 JXY184:JXZ184 JOC184:JOD184 JEG184:JEH184 IUK184:IUL184 IKO184:IKP184 IAS184:IAT184 HQW184:HQX184 HHA184:HHB184 GXE184:GXF184 GNI184:GNJ184 GDM184:GDN184 FTQ184:FTR184 FJU184:FJV184 EZY184:EZZ184 EQC184:EQD184 EGG184:EGH184 DWK184:DWL184 DMO184:DMP184 DCS184:DCT184 CSW184:CSX184 CJA184:CJB184 BZE184:BZF184 BPI184:BPJ184 BFM184:BFN184 AVQ184:AVR184 ALU184:ALV184 ABY184:ABZ184 SC184:SD184 IG184:IH184 WUP184:WUQ184 WKT184:WKU184 WAX184:WAY184 VRB184:VRC184 VHF184:VHG184 UXJ184:UXK184 UNN184:UNO184 UDR184:UDS184 TTV184:TTW184 TJZ184:TKA184 TAD184:TAE184 SQH184:SQI184 SGL184:SGM184 RWP184:RWQ184 RMT184:RMU184 RCX184:RCY184 QTB184:QTC184 QJF184:QJG184 PZJ184:PZK184 PPN184:PPO184 PFR184:PFS184 OVV184:OVW184 OLZ184:OMA184 OCD184:OCE184 NSH184:NSI184 NIL184:NIM184 MYP184:MYQ184 MOT184:MOU184 MEX184:MEY184 LVB184:LVC184 LLF184:LLG184 LBJ184:LBK184 KRN184:KRO184 KHR184:KHS184 JXV184:JXW184 JNZ184:JOA184 JED184:JEE184 IUH184:IUI184 IKL184:IKM184 IAP184:IAQ184 HQT184:HQU184 HGX184:HGY184 GXB184:GXC184 GNF184:GNG184 GDJ184:GDK184 FTN184:FTO184 FJR184:FJS184 EZV184:EZW184 EPZ184:EQA184 EGD184:EGE184 DWH184:DWI184 DML184:DMM184 DCP184:DCQ184 CST184:CSU184 CIX184:CIY184 BZB184:BZC184 BPF184:BPG184 BFJ184:BFK184 AVN184:AVO184 ALR184:ALS184 ABV184:ABW184 RZ184:SA184 ID184:IE184 WUM184:WUN184 WKQ184:WKR184 WAU184:WAV184 VQY184:VQZ184 VHC184:VHD184 UXG184:UXH184 UNK184:UNL184 UDO184:UDP184 TTS184:TTT184 TJW184:TJX184 TAA184:TAB184 SQE184:SQF184 SGI184:SGJ184 RWM184:RWN184 RMQ184:RMR184 RCU184:RCV184 QSY184:QSZ184 QJC184:QJD184 PZG184:PZH184 PPK184:PPL184 PFO184:PFP184 OVS184:OVT184 OLW184:OLX184 OCA184:OCB184 NSE184:NSF184 NII184:NIJ184 MYM184:MYN184 MOQ184:MOR184 MEU184:MEV184 LUY184:LUZ184 LLC184:LLD184 LBG184:LBH184 KRK184:KRL184 KHO184:KHP184 JXS184:JXT184 JNW184:JNX184 JEA184:JEB184 IUE184:IUF184 IKI184:IKJ184 IAM184:IAN184 HQQ184:HQR184 HGU184:HGV184 GWY184:GWZ184 GNC184:GND184 GDG184:GDH184 FTK184:FTL184 FJO184:FJP184 EZS184:EZT184 EPW184:EPX184 EGA184:EGB184 DWE184:DWF184 DMI184:DMJ184 DCM184:DCN184 CSQ184:CSR184 CIU184:CIV184 BYY184:BYZ184 BPC184:BPD184 BFG184:BFH184 AVK184:AVL184 ALO184:ALP184 ABS184:ABT184 RW184:RX184 IA184:IB184 WUG184:WUH184 WKK184:WKL184 WAO184:WAP184 VQS184:VQT184 VGW184:VGX184 UXA184:UXB184 UNE184:UNF184 UDI184:UDJ184 TTM184:TTN184 TJQ184:TJR184 SZU184:SZV184 SPY184:SPZ184 SGC184:SGD184 RWG184:RWH184 RMK184:RML184 RCO184:RCP184 QSS184:QST184 QIW184:QIX184 PZA184:PZB184 PPE184:PPF184 PFI184:PFJ184 OVM184:OVN184 OLQ184:OLR184 OBU184:OBV184 NRY184:NRZ184 NIC184:NID184 MYG184:MYH184 MOK184:MOL184 MEO184:MEP184 LUS184:LUT184 LKW184:LKX184 LBA184:LBB184 KRE184:KRF184 KHI184:KHJ184 JXM184:JXN184 JNQ184:JNR184 JDU184:JDV184 ITY184:ITZ184 IKC184:IKD184 IAG184:IAH184 HQK184:HQL184 HGO184:HGP184 GWS184:GWT184 GMW184:GMX184 GDA184:GDB184 FTE184:FTF184 FJI184:FJJ184 EZM184:EZN184 EPQ184:EPR184 EFU184:EFV184 DVY184:DVZ184 DMC184:DMD184 DCG184:DCH184 CSK184:CSL184 CIO184:CIP184 BYS184:BYT184 BOW184:BOX184 BFA184:BFB184 AVE184:AVF184 ALI184:ALJ184 ABM184:ABN184 RQ184:RR184 HU184:HV184 WUD184:WUE184 WKH184:WKI184 WAL184:WAM184 VQP184:VQQ184 VGT184:VGU184 UWX184:UWY184 UNB184:UNC184 UDF184:UDG184 TTJ184:TTK184 TJN184:TJO184 SZR184:SZS184 SPV184:SPW184 SFZ184:SGA184 RWD184:RWE184 RMH184:RMI184 RCL184:RCM184 QSP184:QSQ184 QIT184:QIU184 PYX184:PYY184 PPB184:PPC184 PFF184:PFG184 OVJ184:OVK184 OLN184:OLO184 OBR184:OBS184 NRV184:NRW184 NHZ184:NIA184 MYD184:MYE184 MOH184:MOI184 MEL184:MEM184 LUP184:LUQ184 LKT184:LKU184 LAX184:LAY184 KRB184:KRC184 KHF184:KHG184 JXJ184:JXK184 JNN184:JNO184 JDR184:JDS184 ITV184:ITW184 IJZ184:IKA184 IAD184:IAE184 HQH184:HQI184 HGL184:HGM184 GWP184:GWQ184 GMT184:GMU184 GCX184:GCY184 FTB184:FTC184 FJF184:FJG184 EZJ184:EZK184 EPN184:EPO184 EFR184:EFS184 DVV184:DVW184 DLZ184:DMA184 DCD184:DCE184 CSH184:CSI184 CIL184:CIM184 BYP184:BYQ184 BOT184:BOU184 BEX184:BEY184 AVB184:AVC184 ALF184:ALG184 ABJ184:ABK184 RN184:RO184 HR184:HS184 WUA184:WUB184 WKE184:WKF184 WAI184:WAJ184 VQM184:VQN184 VGQ184:VGR184 UWU184:UWV184 UMY184:UMZ184 UDC184:UDD184 TTG184:TTH184 TJK184:TJL184 SZO184:SZP184 SPS184:SPT184 SFW184:SFX184 RWA184:RWB184 RME184:RMF184 RCI184:RCJ184 QSM184:QSN184 QIQ184:QIR184 PYU184:PYV184 POY184:POZ184 PFC184:PFD184 OVG184:OVH184 OLK184:OLL184 OBO184:OBP184 NRS184:NRT184 NHW184:NHX184 MYA184:MYB184 MOE184:MOF184 MEI184:MEJ184 LUM184:LUN184 LKQ184:LKR184 LAU184:LAV184 KQY184:KQZ184 KHC184:KHD184 JXG184:JXH184 JNK184:JNL184 JDO184:JDP184 ITS184:ITT184 IJW184:IJX184 IAA184:IAB184 HQE184:HQF184 HGI184:HGJ184 GWM184:GWN184 GMQ184:GMR184 GCU184:GCV184 FSY184:FSZ184 FJC184:FJD184 EZG184:EZH184 EPK184:EPL184 EFO184:EFP184 DVS184:DVT184 DLW184:DLX184 DCA184:DCB184 CSE184:CSF184 CII184:CIJ184 BYM184:BYN184 BOQ184:BOR184 BEU184:BEV184 AUY184:AUZ184 ALC184:ALD184 ABG184:ABH184 RK184:RL184 HO184:HP184 WTX184:WTY184 WKB184:WKC184 WAF184:WAG184 VQJ184:VQK184 VGN184:VGO184 UWR184:UWS184 UMV184:UMW184 UCZ184:UDA184 TTD184:TTE184 TJH184:TJI184 SZL184:SZM184 SPP184:SPQ184 SFT184:SFU184 RVX184:RVY184 RMB184:RMC184 RCF184:RCG184 QSJ184:QSK184 QIN184:QIO184 PYR184:PYS184 POV184:POW184 PEZ184:PFA184 OVD184:OVE184 OLH184:OLI184 OBL184:OBM184 NRP184:NRQ184 NHT184:NHU184 MXX184:MXY184 MOB184:MOC184 MEF184:MEG184 LUJ184:LUK184 LKN184:LKO184 LAR184:LAS184 KQV184:KQW184 KGZ184:KHA184 JXD184:JXE184 JNH184:JNI184 JDL184:JDM184 ITP184:ITQ184 IJT184:IJU184 HZX184:HZY184 HQB184:HQC184 HGF184:HGG184 GWJ184:GWK184 GMN184:GMO184 GCR184:GCS184 FSV184:FSW184 FIZ184:FJA184 EZD184:EZE184 EPH184:EPI184 EFL184:EFM184 DVP184:DVQ184 DLT184:DLU184 DBX184:DBY184 CSB184:CSC184 CIF184:CIG184 BYJ184:BYK184 BON184:BOO184 BER184:BES184 AUV184:AUW184 AKZ184:ALA184 ABD184:ABE184 RH184:RI184 HL184:HM184 WTU184:WTV184 WJY184:WJZ184 WAC184:WAD184 VQG184:VQH184 VGK184:VGL184 UWO184:UWP184 UMS184:UMT184 UCW184:UCX184 TTA184:TTB184 TJE184:TJF184 SZI184:SZJ184 SPM184:SPN184 SFQ184:SFR184 RVU184:RVV184 RLY184:RLZ184 RCC184:RCD184 QSG184:QSH184 QIK184:QIL184 PYO184:PYP184 POS184:POT184 PEW184:PEX184 OVA184:OVB184 OLE184:OLF184 OBI184:OBJ184 NRM184:NRN184 NHQ184:NHR184 MXU184:MXV184 MNY184:MNZ184 MEC184:MED184 LUG184:LUH184 LKK184:LKL184 LAO184:LAP184 KQS184:KQT184 KGW184:KGX184 JXA184:JXB184 JNE184:JNF184 JDI184:JDJ184 ITM184:ITN184 IJQ184:IJR184 HZU184:HZV184 HPY184:HPZ184 HGC184:HGD184 GWG184:GWH184 GMK184:GML184 GCO184:GCP184 FSS184:FST184 FIW184:FIX184 EZA184:EZB184 EPE184:EPF184 EFI184:EFJ184 DVM184:DVN184 DLQ184:DLR184 DBU184:DBV184 CRY184:CRZ184 CIC184:CID184 BYG184:BYH184 BOK184:BOL184 BEO184:BEP184 AUS184:AUT184 AKW184:AKX184 ABA184:ABB184 HI228:HJ228 RE228:RF228 WUS228:WUT228 WKW228:WKX228 WBA228:WBB228 VRE228:VRF228 VHI228:VHJ228 UXM228:UXN228 UNQ228:UNR228 UDU228:UDV228 TTY228:TTZ228 TKC228:TKD228 TAG228:TAH228 SQK228:SQL228 SGO228:SGP228 RWS228:RWT228 RMW228:RMX228 RDA228:RDB228 QTE228:QTF228 QJI228:QJJ228 PZM228:PZN228 PPQ228:PPR228 PFU228:PFV228 OVY228:OVZ228 OMC228:OMD228 OCG228:OCH228 NSK228:NSL228 NIO228:NIP228 MYS228:MYT228 MOW228:MOX228 MFA228:MFB228 LVE228:LVF228 LLI228:LLJ228 LBM228:LBN228 KRQ228:KRR228 KHU228:KHV228 JXY228:JXZ228 JOC228:JOD228 JEG228:JEH228 IUK228:IUL228 IKO228:IKP228 IAS228:IAT228 HQW228:HQX228 HHA228:HHB228 GXE228:GXF228 GNI228:GNJ228 GDM228:GDN228 FTQ228:FTR228 FJU228:FJV228 EZY228:EZZ228 EQC228:EQD228 EGG228:EGH228 DWK228:DWL228 DMO228:DMP228 DCS228:DCT228 CSW228:CSX228 CJA228:CJB228 BZE228:BZF228 BPI228:BPJ228 BFM228:BFN228 AVQ228:AVR228 ALU228:ALV228 ABY228:ABZ228 SC228:SD228 IG228:IH228 WUP228:WUQ228 WKT228:WKU228 WAX228:WAY228 VRB228:VRC228 VHF228:VHG228 UXJ228:UXK228 UNN228:UNO228 UDR228:UDS228 TTV228:TTW228 TJZ228:TKA228 TAD228:TAE228 SQH228:SQI228 SGL228:SGM228 RWP228:RWQ228 RMT228:RMU228 RCX228:RCY228 QTB228:QTC228 QJF228:QJG228 PZJ228:PZK228 PPN228:PPO228 PFR228:PFS228 OVV228:OVW228 OLZ228:OMA228 OCD228:OCE228 NSH228:NSI228 NIL228:NIM228 MYP228:MYQ228 MOT228:MOU228 MEX228:MEY228 LVB228:LVC228 LLF228:LLG228 LBJ228:LBK228 KRN228:KRO228 KHR228:KHS228 JXV228:JXW228 JNZ228:JOA228 JED228:JEE228 IUH228:IUI228 IKL228:IKM228 IAP228:IAQ228 HQT228:HQU228 HGX228:HGY228 GXB228:GXC228 GNF228:GNG228 GDJ228:GDK228 FTN228:FTO228 FJR228:FJS228 EZV228:EZW228 EPZ228:EQA228 EGD228:EGE228 DWH228:DWI228 DML228:DMM228 DCP228:DCQ228 CST228:CSU228 CIX228:CIY228 BZB228:BZC228 BPF228:BPG228 BFJ228:BFK228 AVN228:AVO228 ALR228:ALS228 ABV228:ABW228 RZ228:SA228 ID228:IE228 WUM228:WUN228 WKQ228:WKR228 WAU228:WAV228 VQY228:VQZ228 VHC228:VHD228 UXG228:UXH228 UNK228:UNL228 UDO228:UDP228 TTS228:TTT228 TJW228:TJX228 TAA228:TAB228 SQE228:SQF228 SGI228:SGJ228 RWM228:RWN228 RMQ228:RMR228 RCU228:RCV228 QSY228:QSZ228 QJC228:QJD228 PZG228:PZH228 PPK228:PPL228 PFO228:PFP228 OVS228:OVT228 OLW228:OLX228 OCA228:OCB228 NSE228:NSF228 NII228:NIJ228 MYM228:MYN228 MOQ228:MOR228 MEU228:MEV228 LUY228:LUZ228 LLC228:LLD228 LBG228:LBH228 KRK228:KRL228 KHO228:KHP228 JXS228:JXT228 JNW228:JNX228 JEA228:JEB228 IUE228:IUF228 IKI228:IKJ228 IAM228:IAN228 HQQ228:HQR228 HGU228:HGV228 GWY228:GWZ228 GNC228:GND228 GDG228:GDH228 FTK228:FTL228 FJO228:FJP228 EZS228:EZT228 EPW228:EPX228 EGA228:EGB228 DWE228:DWF228 DMI228:DMJ228 DCM228:DCN228 CSQ228:CSR228 CIU228:CIV228 BYY228:BYZ228 BPC228:BPD228 BFG228:BFH228 AVK228:AVL228 ALO228:ALP228 ABS228:ABT228 RW228:RX228 IA228:IB228 WUG228:WUH228 WKK228:WKL228 WAO228:WAP228 VQS228:VQT228 VGW228:VGX228 UXA228:UXB228 UNE228:UNF228 UDI228:UDJ228 TTM228:TTN228 TJQ228:TJR228 SZU228:SZV228 SPY228:SPZ228 SGC228:SGD228 RWG228:RWH228 RMK228:RML228 RCO228:RCP228 QSS228:QST228 QIW228:QIX228 PZA228:PZB228 PPE228:PPF228 PFI228:PFJ228 OVM228:OVN228 OLQ228:OLR228 OBU228:OBV228 NRY228:NRZ228 NIC228:NID228 MYG228:MYH228 MOK228:MOL228 MEO228:MEP228 LUS228:LUT228 LKW228:LKX228 LBA228:LBB228 KRE228:KRF228 KHI228:KHJ228 JXM228:JXN228 JNQ228:JNR228 JDU228:JDV228 ITY228:ITZ228 IKC228:IKD228 IAG228:IAH228 HQK228:HQL228 HGO228:HGP228 GWS228:GWT228 GMW228:GMX228 GDA228:GDB228 FTE228:FTF228 FJI228:FJJ228 EZM228:EZN228 EPQ228:EPR228 EFU228:EFV228 DVY228:DVZ228 DMC228:DMD228 DCG228:DCH228 CSK228:CSL228 CIO228:CIP228 BYS228:BYT228 BOW228:BOX228 BFA228:BFB228 AVE228:AVF228 ALI228:ALJ228 ABM228:ABN228 RQ228:RR228 HU228:HV228 WUD228:WUE228 WKH228:WKI228 WAL228:WAM228 VQP228:VQQ228 VGT228:VGU228 UWX228:UWY228 UNB228:UNC228 UDF228:UDG228 TTJ228:TTK228 TJN228:TJO228 SZR228:SZS228 SPV228:SPW228 SFZ228:SGA228 RWD228:RWE228 RMH228:RMI228 RCL228:RCM228 QSP228:QSQ228 QIT228:QIU228 PYX228:PYY228 PPB228:PPC228 PFF228:PFG228 OVJ228:OVK228 OLN228:OLO228 OBR228:OBS228 NRV228:NRW228 NHZ228:NIA228 MYD228:MYE228 MOH228:MOI228 MEL228:MEM228 LUP228:LUQ228 LKT228:LKU228 LAX228:LAY228 KRB228:KRC228 KHF228:KHG228 JXJ228:JXK228 JNN228:JNO228 JDR228:JDS228 ITV228:ITW228 IJZ228:IKA228 IAD228:IAE228 HQH228:HQI228 HGL228:HGM228 GWP228:GWQ228 GMT228:GMU228 GCX228:GCY228 FTB228:FTC228 FJF228:FJG228 EZJ228:EZK228 EPN228:EPO228 EFR228:EFS228 DVV228:DVW228 DLZ228:DMA228 DCD228:DCE228 CSH228:CSI228 CIL228:CIM228 BYP228:BYQ228 BOT228:BOU228 BEX228:BEY228 AVB228:AVC228 ALF228:ALG228 ABJ228:ABK228 RN228:RO228 HR228:HS228 WUA228:WUB228 WKE228:WKF228 WAI228:WAJ228 VQM228:VQN228 VGQ228:VGR228 UWU228:UWV228 UMY228:UMZ228 UDC228:UDD228 TTG228:TTH228 TJK228:TJL228 SZO228:SZP228 SPS228:SPT228 SFW228:SFX228 RWA228:RWB228 RME228:RMF228 RCI228:RCJ228 QSM228:QSN228 QIQ228:QIR228 PYU228:PYV228 POY228:POZ228 PFC228:PFD228 OVG228:OVH228 OLK228:OLL228 OBO228:OBP228 NRS228:NRT228 NHW228:NHX228 MYA228:MYB228 MOE228:MOF228 MEI228:MEJ228 LUM228:LUN228 LKQ228:LKR228 LAU228:LAV228 KQY228:KQZ228 KHC228:KHD228 JXG228:JXH228 JNK228:JNL228 JDO228:JDP228 ITS228:ITT228 IJW228:IJX228 IAA228:IAB228 HQE228:HQF228 HGI228:HGJ228 GWM228:GWN228 GMQ228:GMR228 GCU228:GCV228 FSY228:FSZ228 FJC228:FJD228 EZG228:EZH228 EPK228:EPL228 EFO228:EFP228 DVS228:DVT228 DLW228:DLX228 DCA228:DCB228 CSE228:CSF228 CII228:CIJ228 BYM228:BYN228 BOQ228:BOR228 BEU228:BEV228 AUY228:AUZ228 ALC228:ALD228 ABG228:ABH228 RK228:RL228 HO228:HP228 WTX228:WTY228 WKB228:WKC228 WAF228:WAG228 VQJ228:VQK228 VGN228:VGO228 UWR228:UWS228 UMV228:UMW228 UCZ228:UDA228 TTD228:TTE228 TJH228:TJI228 SZL228:SZM228 SPP228:SPQ228 SFT228:SFU228 RVX228:RVY228 RMB228:RMC228 RCF228:RCG228 QSJ228:QSK228 QIN228:QIO228 PYR228:PYS228 POV228:POW228 PEZ228:PFA228 OVD228:OVE228 OLH228:OLI228 OBL228:OBM228 NRP228:NRQ228 NHT228:NHU228 MXX228:MXY228 MOB228:MOC228 MEF228:MEG228 LUJ228:LUK228 LKN228:LKO228 LAR228:LAS228 KQV228:KQW228 KGZ228:KHA228 JXD228:JXE228 JNH228:JNI228 JDL228:JDM228 ITP228:ITQ228 IJT228:IJU228 HZX228:HZY228 HQB228:HQC228 HGF228:HGG228 GWJ228:GWK228 GMN228:GMO228 GCR228:GCS228 FSV228:FSW228 FIZ228:FJA228 EZD228:EZE228 EPH228:EPI228 EFL228:EFM228 DVP228:DVQ228 DLT228:DLU228 DBX228:DBY228 CSB228:CSC228 CIF228:CIG228 BYJ228:BYK228 BON228:BOO228 BER228:BES228 AUV228:AUW228 AKZ228:ALA228 ABD228:ABE228 RH228:RI228 HL228:HM228 WTU228:WTV228 WJY228:WJZ228 WAC228:WAD228 VQG228:VQH228 VGK228:VGL228 UWO228:UWP228 UMS228:UMT228 UCW228:UCX228 TTA228:TTB228 TJE228:TJF228 SZI228:SZJ228 SPM228:SPN228 SFQ228:SFR228 RVU228:RVV228 RLY228:RLZ228 RCC228:RCD228 QSG228:QSH228 QIK228:QIL228 PYO228:PYP228 POS228:POT228 PEW228:PEX228 OVA228:OVB228 OLE228:OLF228 OBI228:OBJ228 NRM228:NRN228 NHQ228:NHR228 MXU228:MXV228 MNY228:MNZ228 MEC228:MED228 LUG228:LUH228 LKK228:LKL228 LAO228:LAP228 KQS228:KQT228 KGW228:KGX228 JXA228:JXB228 JNE228:JNF228 JDI228:JDJ228 ITM228:ITN228 IJQ228:IJR228 HZU228:HZV228 HPY228:HPZ228 HGC228:HGD228 GWG228:GWH228 GMK228:GML228 GCO228:GCP228 FSS228:FST228 FIW228:FIX228 EZA228:EZB228 EPE228:EPF228 EFI228:EFJ228 DVM228:DVN228 DLQ228:DLR228 DBU228:DBV228 CRY228:CRZ228 CIC228:CID228 BYG228:BYH228 BOK228:BOL228 BEO228:BEP228 AUS228:AUT228 AKW228:AKX228 ABA228:ABB228 HI272:HJ272 RE272:RF272 WUS272:WUT272 WKW272:WKX272 WBA272:WBB272 VRE272:VRF272 VHI272:VHJ272 UXM272:UXN272 UNQ272:UNR272 UDU272:UDV272 TTY272:TTZ272 TKC272:TKD272 TAG272:TAH272 SQK272:SQL272 SGO272:SGP272 RWS272:RWT272 RMW272:RMX272 RDA272:RDB272 QTE272:QTF272 QJI272:QJJ272 PZM272:PZN272 PPQ272:PPR272 PFU272:PFV272 OVY272:OVZ272 OMC272:OMD272 OCG272:OCH272 NSK272:NSL272 NIO272:NIP272 MYS272:MYT272 MOW272:MOX272 MFA272:MFB272 LVE272:LVF272 LLI272:LLJ272 LBM272:LBN272 KRQ272:KRR272 KHU272:KHV272 JXY272:JXZ272 JOC272:JOD272 JEG272:JEH272 IUK272:IUL272 IKO272:IKP272 IAS272:IAT272 HQW272:HQX272 HHA272:HHB272 GXE272:GXF272 GNI272:GNJ272 GDM272:GDN272 FTQ272:FTR272 FJU272:FJV272 EZY272:EZZ272 EQC272:EQD272 EGG272:EGH272 DWK272:DWL272 DMO272:DMP272 DCS272:DCT272 CSW272:CSX272 CJA272:CJB272 BZE272:BZF272 BPI272:BPJ272 BFM272:BFN272 AVQ272:AVR272 ALU272:ALV272 ABY272:ABZ272 SC272:SD272 IG272:IH272 WUP272:WUQ272 WKT272:WKU272 WAX272:WAY272 VRB272:VRC272 VHF272:VHG272 UXJ272:UXK272 UNN272:UNO272 UDR272:UDS272 TTV272:TTW272 TJZ272:TKA272 TAD272:TAE272 SQH272:SQI272 SGL272:SGM272 RWP272:RWQ272 RMT272:RMU272 RCX272:RCY272 QTB272:QTC272 QJF272:QJG272 PZJ272:PZK272 PPN272:PPO272 PFR272:PFS272 OVV272:OVW272 OLZ272:OMA272 OCD272:OCE272 NSH272:NSI272 NIL272:NIM272 MYP272:MYQ272 MOT272:MOU272 MEX272:MEY272 LVB272:LVC272 LLF272:LLG272 LBJ272:LBK272 KRN272:KRO272 KHR272:KHS272 JXV272:JXW272 JNZ272:JOA272 JED272:JEE272 IUH272:IUI272 IKL272:IKM272 IAP272:IAQ272 HQT272:HQU272 HGX272:HGY272 GXB272:GXC272 GNF272:GNG272 GDJ272:GDK272 FTN272:FTO272 FJR272:FJS272 EZV272:EZW272 EPZ272:EQA272 EGD272:EGE272 DWH272:DWI272 DML272:DMM272 DCP272:DCQ272 CST272:CSU272 CIX272:CIY272 BZB272:BZC272 BPF272:BPG272 BFJ272:BFK272 AVN272:AVO272 ALR272:ALS272 ABV272:ABW272 RZ272:SA272 ID272:IE272 WUM272:WUN272 WKQ272:WKR272 WAU272:WAV272 VQY272:VQZ272 VHC272:VHD272 UXG272:UXH272 UNK272:UNL272 UDO272:UDP272 TTS272:TTT272 TJW272:TJX272 TAA272:TAB272 SQE272:SQF272 SGI272:SGJ272 RWM272:RWN272 RMQ272:RMR272 RCU272:RCV272 QSY272:QSZ272 QJC272:QJD272 PZG272:PZH272 PPK272:PPL272 PFO272:PFP272 OVS272:OVT272 OLW272:OLX272 OCA272:OCB272 NSE272:NSF272 NII272:NIJ272 MYM272:MYN272 MOQ272:MOR272 MEU272:MEV272 LUY272:LUZ272 LLC272:LLD272 LBG272:LBH272 KRK272:KRL272 KHO272:KHP272 JXS272:JXT272 JNW272:JNX272 JEA272:JEB272 IUE272:IUF272 IKI272:IKJ272 IAM272:IAN272 HQQ272:HQR272 HGU272:HGV272 GWY272:GWZ272 GNC272:GND272 GDG272:GDH272 FTK272:FTL272 FJO272:FJP272 EZS272:EZT272 EPW272:EPX272 EGA272:EGB272 DWE272:DWF272 DMI272:DMJ272 DCM272:DCN272 CSQ272:CSR272 CIU272:CIV272 BYY272:BYZ272 BPC272:BPD272 BFG272:BFH272 AVK272:AVL272 ALO272:ALP272 ABS272:ABT272 RW272:RX272 IA272:IB272 WUG272:WUH272 WKK272:WKL272 WAO272:WAP272 VQS272:VQT272 VGW272:VGX272 UXA272:UXB272 UNE272:UNF272 UDI272:UDJ272 TTM272:TTN272 TJQ272:TJR272 SZU272:SZV272 SPY272:SPZ272 SGC272:SGD272 RWG272:RWH272 RMK272:RML272 RCO272:RCP272 QSS272:QST272 QIW272:QIX272 PZA272:PZB272 PPE272:PPF272 PFI272:PFJ272 OVM272:OVN272 OLQ272:OLR272 OBU272:OBV272 NRY272:NRZ272 NIC272:NID272 MYG272:MYH272 MOK272:MOL272 MEO272:MEP272 LUS272:LUT272 LKW272:LKX272 LBA272:LBB272 KRE272:KRF272 KHI272:KHJ272 JXM272:JXN272 JNQ272:JNR272 JDU272:JDV272 ITY272:ITZ272 IKC272:IKD272 IAG272:IAH272 HQK272:HQL272 HGO272:HGP272 GWS272:GWT272 GMW272:GMX272 GDA272:GDB272 FTE272:FTF272 FJI272:FJJ272 EZM272:EZN272 EPQ272:EPR272 EFU272:EFV272 DVY272:DVZ272 DMC272:DMD272 DCG272:DCH272 CSK272:CSL272 CIO272:CIP272 BYS272:BYT272 BOW272:BOX272 BFA272:BFB272 AVE272:AVF272 ALI272:ALJ272 ABM272:ABN272 RQ272:RR272 HU272:HV272 WUD272:WUE272 WKH272:WKI272 WAL272:WAM272 VQP272:VQQ272 VGT272:VGU272 UWX272:UWY272 UNB272:UNC272 UDF272:UDG272 TTJ272:TTK272 TJN272:TJO272 SZR272:SZS272 SPV272:SPW272 SFZ272:SGA272 RWD272:RWE272 RMH272:RMI272 RCL272:RCM272 QSP272:QSQ272 QIT272:QIU272 PYX272:PYY272 PPB272:PPC272 PFF272:PFG272 OVJ272:OVK272 OLN272:OLO272 OBR272:OBS272 NRV272:NRW272 NHZ272:NIA272 MYD272:MYE272 MOH272:MOI272 MEL272:MEM272 LUP272:LUQ272 LKT272:LKU272 LAX272:LAY272 KRB272:KRC272 KHF272:KHG272 JXJ272:JXK272 JNN272:JNO272 JDR272:JDS272 ITV272:ITW272 IJZ272:IKA272 IAD272:IAE272 HQH272:HQI272 HGL272:HGM272 GWP272:GWQ272 GMT272:GMU272 GCX272:GCY272 FTB272:FTC272 FJF272:FJG272 EZJ272:EZK272 EPN272:EPO272 EFR272:EFS272 DVV272:DVW272 DLZ272:DMA272 DCD272:DCE272 CSH272:CSI272 CIL272:CIM272 BYP272:BYQ272 BOT272:BOU272 BEX272:BEY272 AVB272:AVC272 ALF272:ALG272 ABJ272:ABK272 RN272:RO272 HR272:HS272 WUA272:WUB272 WKE272:WKF272 WAI272:WAJ272 VQM272:VQN272 VGQ272:VGR272 UWU272:UWV272 UMY272:UMZ272 UDC272:UDD272 TTG272:TTH272 TJK272:TJL272 SZO272:SZP272 SPS272:SPT272 SFW272:SFX272 RWA272:RWB272 RME272:RMF272 RCI272:RCJ272 QSM272:QSN272 QIQ272:QIR272 PYU272:PYV272 POY272:POZ272 PFC272:PFD272 OVG272:OVH272 OLK272:OLL272 OBO272:OBP272 NRS272:NRT272 NHW272:NHX272 MYA272:MYB272 MOE272:MOF272 MEI272:MEJ272 LUM272:LUN272 LKQ272:LKR272 LAU272:LAV272 KQY272:KQZ272 KHC272:KHD272 JXG272:JXH272 JNK272:JNL272 JDO272:JDP272 ITS272:ITT272 IJW272:IJX272 IAA272:IAB272 HQE272:HQF272 HGI272:HGJ272 GWM272:GWN272 GMQ272:GMR272 GCU272:GCV272 FSY272:FSZ272 FJC272:FJD272 EZG272:EZH272 EPK272:EPL272 EFO272:EFP272 DVS272:DVT272 DLW272:DLX272 DCA272:DCB272 CSE272:CSF272 CII272:CIJ272 BYM272:BYN272 BOQ272:BOR272 BEU272:BEV272 AUY272:AUZ272 ALC272:ALD272 ABG272:ABH272 RK272:RL272 HO272:HP272 WTX272:WTY272 WKB272:WKC272 WAF272:WAG272 VQJ272:VQK272 VGN272:VGO272 UWR272:UWS272 UMV272:UMW272 UCZ272:UDA272 TTD272:TTE272 TJH272:TJI272 SZL272:SZM272 SPP272:SPQ272 SFT272:SFU272 RVX272:RVY272 RMB272:RMC272 RCF272:RCG272 QSJ272:QSK272 QIN272:QIO272 PYR272:PYS272 POV272:POW272 PEZ272:PFA272 OVD272:OVE272 OLH272:OLI272 OBL272:OBM272 NRP272:NRQ272 NHT272:NHU272 MXX272:MXY272 MOB272:MOC272 MEF272:MEG272 LUJ272:LUK272 LKN272:LKO272 LAR272:LAS272 KQV272:KQW272 KGZ272:KHA272 JXD272:JXE272 JNH272:JNI272 JDL272:JDM272 ITP272:ITQ272 IJT272:IJU272 HZX272:HZY272 HQB272:HQC272 HGF272:HGG272 GWJ272:GWK272 GMN272:GMO272 GCR272:GCS272 FSV272:FSW272 FIZ272:FJA272 EZD272:EZE272 EPH272:EPI272 EFL272:EFM272 DVP272:DVQ272 DLT272:DLU272 DBX272:DBY272 CSB272:CSC272 CIF272:CIG272 BYJ272:BYK272 BON272:BOO272 BER272:BES272 AUV272:AUW272 AKZ272:ALA272 ABD272:ABE272 RH272:RI272 HL272:HM272 WTU272:WTV272 WJY272:WJZ272 WAC272:WAD272 VQG272:VQH272 VGK272:VGL272 UWO272:UWP272 UMS272:UMT272 UCW272:UCX272 TTA272:TTB272 TJE272:TJF272 SZI272:SZJ272 SPM272:SPN272 SFQ272:SFR272 RVU272:RVV272 RLY272:RLZ272 RCC272:RCD272 QSG272:QSH272 QIK272:QIL272 PYO272:PYP272 POS272:POT272 PEW272:PEX272 OVA272:OVB272 OLE272:OLF272 OBI272:OBJ272 NRM272:NRN272 NHQ272:NHR272 MXU272:MXV272 MNY272:MNZ272 MEC272:MED272 LUG272:LUH272 LKK272:LKL272 LAO272:LAP272 KQS272:KQT272 KGW272:KGX272 JXA272:JXB272 JNE272:JNF272 JDI272:JDJ272 ITM272:ITN272 IJQ272:IJR272 HZU272:HZV272 HPY272:HPZ272 HGC272:HGD272 GWG272:GWH272 GMK272:GML272 GCO272:GCP272 FSS272:FST272 FIW272:FIX272 EZA272:EZB272 EPE272:EPF272 EFI272:EFJ272 DVM272:DVN272 DLQ272:DLR272 DBU272:DBV272 CRY272:CRZ272 CIC272:CID272 BYG272:BYH272 BOK272:BOL272 BEO272:BEP272 AUS272:AUT272 AKW272:AKX272 ABA272:ABB272 HI316:HJ316 RE316:RF316 WUS316:WUT316 WKW316:WKX316 WBA316:WBB316 VRE316:VRF316 VHI316:VHJ316 UXM316:UXN316 UNQ316:UNR316 UDU316:UDV316 TTY316:TTZ316 TKC316:TKD316 TAG316:TAH316 SQK316:SQL316 SGO316:SGP316 RWS316:RWT316 RMW316:RMX316 RDA316:RDB316 QTE316:QTF316 QJI316:QJJ316 PZM316:PZN316 PPQ316:PPR316 PFU316:PFV316 OVY316:OVZ316 OMC316:OMD316 OCG316:OCH316 NSK316:NSL316 NIO316:NIP316 MYS316:MYT316 MOW316:MOX316 MFA316:MFB316 LVE316:LVF316 LLI316:LLJ316 LBM316:LBN316 KRQ316:KRR316 KHU316:KHV316 JXY316:JXZ316 JOC316:JOD316 JEG316:JEH316 IUK316:IUL316 IKO316:IKP316 IAS316:IAT316 HQW316:HQX316 HHA316:HHB316 GXE316:GXF316 GNI316:GNJ316 GDM316:GDN316 FTQ316:FTR316 FJU316:FJV316 EZY316:EZZ316 EQC316:EQD316 EGG316:EGH316 DWK316:DWL316 DMO316:DMP316 DCS316:DCT316 CSW316:CSX316 CJA316:CJB316 BZE316:BZF316 BPI316:BPJ316 BFM316:BFN316 AVQ316:AVR316 ALU316:ALV316 ABY316:ABZ316 SC316:SD316 IG316:IH316 WUP316:WUQ316 WKT316:WKU316 WAX316:WAY316 VRB316:VRC316 VHF316:VHG316 UXJ316:UXK316 UNN316:UNO316 UDR316:UDS316 TTV316:TTW316 TJZ316:TKA316 TAD316:TAE316 SQH316:SQI316 SGL316:SGM316 RWP316:RWQ316 RMT316:RMU316 RCX316:RCY316 QTB316:QTC316 QJF316:QJG316 PZJ316:PZK316 PPN316:PPO316 PFR316:PFS316 OVV316:OVW316 OLZ316:OMA316 OCD316:OCE316 NSH316:NSI316 NIL316:NIM316 MYP316:MYQ316 MOT316:MOU316 MEX316:MEY316 LVB316:LVC316 LLF316:LLG316 LBJ316:LBK316 KRN316:KRO316 KHR316:KHS316 JXV316:JXW316 JNZ316:JOA316 JED316:JEE316 IUH316:IUI316 IKL316:IKM316 IAP316:IAQ316 HQT316:HQU316 HGX316:HGY316 GXB316:GXC316 GNF316:GNG316 GDJ316:GDK316 FTN316:FTO316 FJR316:FJS316 EZV316:EZW316 EPZ316:EQA316 EGD316:EGE316 DWH316:DWI316 DML316:DMM316 DCP316:DCQ316 CST316:CSU316 CIX316:CIY316 BZB316:BZC316 BPF316:BPG316 BFJ316:BFK316 AVN316:AVO316 ALR316:ALS316 ABV316:ABW316 RZ316:SA316 ID316:IE316 WUM316:WUN316 WKQ316:WKR316 WAU316:WAV316 VQY316:VQZ316 VHC316:VHD316 UXG316:UXH316 UNK316:UNL316 UDO316:UDP316 TTS316:TTT316 TJW316:TJX316 TAA316:TAB316 SQE316:SQF316 SGI316:SGJ316 RWM316:RWN316 RMQ316:RMR316 RCU316:RCV316 QSY316:QSZ316 QJC316:QJD316 PZG316:PZH316 PPK316:PPL316 PFO316:PFP316 OVS316:OVT316 OLW316:OLX316 OCA316:OCB316 NSE316:NSF316 NII316:NIJ316 MYM316:MYN316 MOQ316:MOR316 MEU316:MEV316 LUY316:LUZ316 LLC316:LLD316 LBG316:LBH316 KRK316:KRL316 KHO316:KHP316 JXS316:JXT316 JNW316:JNX316 JEA316:JEB316 IUE316:IUF316 IKI316:IKJ316 IAM316:IAN316 HQQ316:HQR316 HGU316:HGV316 GWY316:GWZ316 GNC316:GND316 GDG316:GDH316 FTK316:FTL316 FJO316:FJP316 EZS316:EZT316 EPW316:EPX316 EGA316:EGB316 DWE316:DWF316 DMI316:DMJ316 DCM316:DCN316 CSQ316:CSR316 CIU316:CIV316 BYY316:BYZ316 BPC316:BPD316 BFG316:BFH316 AVK316:AVL316 ALO316:ALP316 ABS316:ABT316 RW316:RX316 IA316:IB316 WUG316:WUH316 WKK316:WKL316 WAO316:WAP316 VQS316:VQT316 VGW316:VGX316 UXA316:UXB316 UNE316:UNF316 UDI316:UDJ316 TTM316:TTN316 TJQ316:TJR316 SZU316:SZV316 SPY316:SPZ316 SGC316:SGD316 RWG316:RWH316 RMK316:RML316 RCO316:RCP316 QSS316:QST316 QIW316:QIX316 PZA316:PZB316 PPE316:PPF316 PFI316:PFJ316 OVM316:OVN316 OLQ316:OLR316 OBU316:OBV316 NRY316:NRZ316 NIC316:NID316 MYG316:MYH316 MOK316:MOL316 MEO316:MEP316 LUS316:LUT316 LKW316:LKX316 LBA316:LBB316 KRE316:KRF316 KHI316:KHJ316 JXM316:JXN316 JNQ316:JNR316 JDU316:JDV316 ITY316:ITZ316 IKC316:IKD316 IAG316:IAH316 HQK316:HQL316 HGO316:HGP316 GWS316:GWT316 GMW316:GMX316 GDA316:GDB316 FTE316:FTF316 FJI316:FJJ316 EZM316:EZN316 EPQ316:EPR316 EFU316:EFV316 DVY316:DVZ316 DMC316:DMD316 DCG316:DCH316 CSK316:CSL316 CIO316:CIP316 BYS316:BYT316 BOW316:BOX316 BFA316:BFB316 AVE316:AVF316 ALI316:ALJ316 ABM316:ABN316 RQ316:RR316 HU316:HV316 WUD316:WUE316 WKH316:WKI316 WAL316:WAM316 VQP316:VQQ316 VGT316:VGU316 UWX316:UWY316 UNB316:UNC316 UDF316:UDG316 TTJ316:TTK316 TJN316:TJO316 SZR316:SZS316 SPV316:SPW316 SFZ316:SGA316 RWD316:RWE316 RMH316:RMI316 RCL316:RCM316 QSP316:QSQ316 QIT316:QIU316 PYX316:PYY316 PPB316:PPC316 PFF316:PFG316 OVJ316:OVK316 OLN316:OLO316 OBR316:OBS316 NRV316:NRW316 NHZ316:NIA316 MYD316:MYE316 MOH316:MOI316 MEL316:MEM316 LUP316:LUQ316 LKT316:LKU316 LAX316:LAY316 KRB316:KRC316 KHF316:KHG316 JXJ316:JXK316 JNN316:JNO316 JDR316:JDS316 ITV316:ITW316 IJZ316:IKA316 IAD316:IAE316 HQH316:HQI316 HGL316:HGM316 GWP316:GWQ316 GMT316:GMU316 GCX316:GCY316 FTB316:FTC316 FJF316:FJG316 EZJ316:EZK316 EPN316:EPO316 EFR316:EFS316 DVV316:DVW316 DLZ316:DMA316 DCD316:DCE316 CSH316:CSI316 CIL316:CIM316 BYP316:BYQ316 BOT316:BOU316 BEX316:BEY316 AVB316:AVC316 ALF316:ALG316 ABJ316:ABK316 RN316:RO316 HR316:HS316 WUA316:WUB316 WKE316:WKF316 WAI316:WAJ316 VQM316:VQN316 VGQ316:VGR316 UWU316:UWV316 UMY316:UMZ316 UDC316:UDD316 TTG316:TTH316 TJK316:TJL316 SZO316:SZP316 SPS316:SPT316 SFW316:SFX316 RWA316:RWB316 RME316:RMF316 RCI316:RCJ316 QSM316:QSN316 QIQ316:QIR316 PYU316:PYV316 POY316:POZ316 PFC316:PFD316 OVG316:OVH316 OLK316:OLL316 OBO316:OBP316 NRS316:NRT316 NHW316:NHX316 MYA316:MYB316 MOE316:MOF316 MEI316:MEJ316 LUM316:LUN316 LKQ316:LKR316 LAU316:LAV316 KQY316:KQZ316 KHC316:KHD316 JXG316:JXH316 JNK316:JNL316 JDO316:JDP316 ITS316:ITT316 IJW316:IJX316 IAA316:IAB316 HQE316:HQF316 HGI316:HGJ316 GWM316:GWN316 GMQ316:GMR316 GCU316:GCV316 FSY316:FSZ316 FJC316:FJD316 EZG316:EZH316 EPK316:EPL316 EFO316:EFP316 DVS316:DVT316 DLW316:DLX316 DCA316:DCB316 CSE316:CSF316 CII316:CIJ316 BYM316:BYN316 BOQ316:BOR316 BEU316:BEV316 AUY316:AUZ316 ALC316:ALD316 ABG316:ABH316 RK316:RL316 HO316:HP316 WTX316:WTY316 WKB316:WKC316 WAF316:WAG316 VQJ316:VQK316 VGN316:VGO316 UWR316:UWS316 UMV316:UMW316 UCZ316:UDA316 TTD316:TTE316 TJH316:TJI316 SZL316:SZM316 SPP316:SPQ316 SFT316:SFU316 RVX316:RVY316 RMB316:RMC316 RCF316:RCG316 QSJ316:QSK316 QIN316:QIO316 PYR316:PYS316 POV316:POW316 PEZ316:PFA316 OVD316:OVE316 OLH316:OLI316 OBL316:OBM316 NRP316:NRQ316 NHT316:NHU316 MXX316:MXY316 MOB316:MOC316 MEF316:MEG316 LUJ316:LUK316 LKN316:LKO316 LAR316:LAS316 KQV316:KQW316 KGZ316:KHA316 JXD316:JXE316 JNH316:JNI316 JDL316:JDM316 ITP316:ITQ316 IJT316:IJU316 HZX316:HZY316 HQB316:HQC316 HGF316:HGG316 GWJ316:GWK316 GMN316:GMO316 GCR316:GCS316 FSV316:FSW316 FIZ316:FJA316 EZD316:EZE316 EPH316:EPI316 EFL316:EFM316 DVP316:DVQ316 DLT316:DLU316 DBX316:DBY316 CSB316:CSC316 CIF316:CIG316 BYJ316:BYK316 BON316:BOO316 BER316:BES316 AUV316:AUW316 AKZ316:ALA316 ABD316:ABE316 RH316:RI316 HL316:HM316 WTU316:WTV316 WJY316:WJZ316 WAC316:WAD316 VQG316:VQH316 VGK316:VGL316 UWO316:UWP316 UMS316:UMT316 UCW316:UCX316 TTA316:TTB316 TJE316:TJF316 SZI316:SZJ316 SPM316:SPN316 SFQ316:SFR316 RVU316:RVV316 RLY316:RLZ316 RCC316:RCD316 QSG316:QSH316 QIK316:QIL316 PYO316:PYP316 POS316:POT316 PEW316:PEX316 OVA316:OVB316 OLE316:OLF316 OBI316:OBJ316 NRM316:NRN316 NHQ316:NHR316 MXU316:MXV316 MNY316:MNZ316 MEC316:MED316 LUG316:LUH316 LKK316:LKL316 LAO316:LAP316 KQS316:KQT316 KGW316:KGX316 JXA316:JXB316 JNE316:JNF316 JDI316:JDJ316 ITM316:ITN316 IJQ316:IJR316 HZU316:HZV316 HPY316:HPZ316 HGC316:HGD316 GWG316:GWH316 GMK316:GML316 GCO316:GCP316 FSS316:FST316 FIW316:FIX316 EZA316:EZB316 EPE316:EPF316 EFI316:EFJ316 DVM316:DVN316 DLQ316:DLR316 DBU316:DBV316 CRY316:CRZ316 CIC316:CID316 BYG316:BYH316 BOK316:BOL316 BEO316:BEP316 AUS316:AUT316 AKW316:AKX316 ABA316:ABB316 HI360:HJ360 RE360:RF360 WUS360:WUT360 WKW360:WKX360 WBA360:WBB360 VRE360:VRF360 VHI360:VHJ360 UXM360:UXN360 UNQ360:UNR360 UDU360:UDV360 TTY360:TTZ360 TKC360:TKD360 TAG360:TAH360 SQK360:SQL360 SGO360:SGP360 RWS360:RWT360 RMW360:RMX360 RDA360:RDB360 QTE360:QTF360 QJI360:QJJ360 PZM360:PZN360 PPQ360:PPR360 PFU360:PFV360 OVY360:OVZ360 OMC360:OMD360 OCG360:OCH360 NSK360:NSL360 NIO360:NIP360 MYS360:MYT360 MOW360:MOX360 MFA360:MFB360 LVE360:LVF360 LLI360:LLJ360 LBM360:LBN360 KRQ360:KRR360 KHU360:KHV360 JXY360:JXZ360 JOC360:JOD360 JEG360:JEH360 IUK360:IUL360 IKO360:IKP360 IAS360:IAT360 HQW360:HQX360 HHA360:HHB360 GXE360:GXF360 GNI360:GNJ360 GDM360:GDN360 FTQ360:FTR360 FJU360:FJV360 EZY360:EZZ360 EQC360:EQD360 EGG360:EGH360 DWK360:DWL360 DMO360:DMP360 DCS360:DCT360 CSW360:CSX360 CJA360:CJB360 BZE360:BZF360 BPI360:BPJ360 BFM360:BFN360 AVQ360:AVR360 ALU360:ALV360 ABY360:ABZ360 SC360:SD360 IG360:IH360 WUP360:WUQ360 WKT360:WKU360 WAX360:WAY360 VRB360:VRC360 VHF360:VHG360 UXJ360:UXK360 UNN360:UNO360 UDR360:UDS360 TTV360:TTW360 TJZ360:TKA360 TAD360:TAE360 SQH360:SQI360 SGL360:SGM360 RWP360:RWQ360 RMT360:RMU360 RCX360:RCY360 QTB360:QTC360 QJF360:QJG360 PZJ360:PZK360 PPN360:PPO360 PFR360:PFS360 OVV360:OVW360 OLZ360:OMA360 OCD360:OCE360 NSH360:NSI360 NIL360:NIM360 MYP360:MYQ360 MOT360:MOU360 MEX360:MEY360 LVB360:LVC360 LLF360:LLG360 LBJ360:LBK360 KRN360:KRO360 KHR360:KHS360 JXV360:JXW360 JNZ360:JOA360 JED360:JEE360 IUH360:IUI360 IKL360:IKM360 IAP360:IAQ360 HQT360:HQU360 HGX360:HGY360 GXB360:GXC360 GNF360:GNG360 GDJ360:GDK360 FTN360:FTO360 FJR360:FJS360 EZV360:EZW360 EPZ360:EQA360 EGD360:EGE360 DWH360:DWI360 DML360:DMM360 DCP360:DCQ360 CST360:CSU360 CIX360:CIY360 BZB360:BZC360 BPF360:BPG360 BFJ360:BFK360 AVN360:AVO360 ALR360:ALS360 ABV360:ABW360 RZ360:SA360 ID360:IE360 WUM360:WUN360 WKQ360:WKR360 WAU360:WAV360 VQY360:VQZ360 VHC360:VHD360 UXG360:UXH360 UNK360:UNL360 UDO360:UDP360 TTS360:TTT360 TJW360:TJX360 TAA360:TAB360 SQE360:SQF360 SGI360:SGJ360 RWM360:RWN360 RMQ360:RMR360 RCU360:RCV360 QSY360:QSZ360 QJC360:QJD360 PZG360:PZH360 PPK360:PPL360 PFO360:PFP360 OVS360:OVT360 OLW360:OLX360 OCA360:OCB360 NSE360:NSF360 NII360:NIJ360 MYM360:MYN360 MOQ360:MOR360 MEU360:MEV360 LUY360:LUZ360 LLC360:LLD360 LBG360:LBH360 KRK360:KRL360 KHO360:KHP360 JXS360:JXT360 JNW360:JNX360 JEA360:JEB360 IUE360:IUF360 IKI360:IKJ360 IAM360:IAN360 HQQ360:HQR360 HGU360:HGV360 GWY360:GWZ360 GNC360:GND360 GDG360:GDH360 FTK360:FTL360 FJO360:FJP360 EZS360:EZT360 EPW360:EPX360 EGA360:EGB360 DWE360:DWF360 DMI360:DMJ360 DCM360:DCN360 CSQ360:CSR360 CIU360:CIV360 BYY360:BYZ360 BPC360:BPD360 BFG360:BFH360 AVK360:AVL360 ALO360:ALP360 ABS360:ABT360 RW360:RX360 IA360:IB360 WUG360:WUH360 WKK360:WKL360 WAO360:WAP360 VQS360:VQT360 VGW360:VGX360 UXA360:UXB360 UNE360:UNF360 UDI360:UDJ360 TTM360:TTN360 TJQ360:TJR360 SZU360:SZV360 SPY360:SPZ360 SGC360:SGD360 RWG360:RWH360 RMK360:RML360 RCO360:RCP360 QSS360:QST360 QIW360:QIX360 PZA360:PZB360 PPE360:PPF360 PFI360:PFJ360 OVM360:OVN360 OLQ360:OLR360 OBU360:OBV360 NRY360:NRZ360 NIC360:NID360 MYG360:MYH360 MOK360:MOL360 MEO360:MEP360 LUS360:LUT360 LKW360:LKX360 LBA360:LBB360 KRE360:KRF360 KHI360:KHJ360 JXM360:JXN360 JNQ360:JNR360 JDU360:JDV360 ITY360:ITZ360 IKC360:IKD360 IAG360:IAH360 HQK360:HQL360 HGO360:HGP360 GWS360:GWT360 GMW360:GMX360 GDA360:GDB360 FTE360:FTF360 FJI360:FJJ360 EZM360:EZN360 EPQ360:EPR360 EFU360:EFV360 DVY360:DVZ360 DMC360:DMD360 DCG360:DCH360 CSK360:CSL360 CIO360:CIP360 BYS360:BYT360 BOW360:BOX360 BFA360:BFB360 AVE360:AVF360 ALI360:ALJ360 ABM360:ABN360 RQ360:RR360 HU360:HV360 WUD360:WUE360 WKH360:WKI360 WAL360:WAM360 VQP360:VQQ360 VGT360:VGU360 UWX360:UWY360 UNB360:UNC360 UDF360:UDG360 TTJ360:TTK360 TJN360:TJO360 SZR360:SZS360 SPV360:SPW360 SFZ360:SGA360 RWD360:RWE360 RMH360:RMI360 RCL360:RCM360 QSP360:QSQ360 QIT360:QIU360 PYX360:PYY360 PPB360:PPC360 PFF360:PFG360 OVJ360:OVK360 OLN360:OLO360 OBR360:OBS360 NRV360:NRW360 NHZ360:NIA360 MYD360:MYE360 MOH360:MOI360 MEL360:MEM360 LUP360:LUQ360 LKT360:LKU360 LAX360:LAY360 KRB360:KRC360 KHF360:KHG360 JXJ360:JXK360 JNN360:JNO360 JDR360:JDS360 ITV360:ITW360 IJZ360:IKA360 IAD360:IAE360 HQH360:HQI360 HGL360:HGM360 GWP360:GWQ360 GMT360:GMU360 GCX360:GCY360 FTB360:FTC360 FJF360:FJG360 EZJ360:EZK360 EPN360:EPO360 EFR360:EFS360 DVV360:DVW360 DLZ360:DMA360 DCD360:DCE360 CSH360:CSI360 CIL360:CIM360 BYP360:BYQ360 BOT360:BOU360 BEX360:BEY360 AVB360:AVC360 ALF360:ALG360 ABJ360:ABK360 RN360:RO360 HR360:HS360 WUA360:WUB360 WKE360:WKF360 WAI360:WAJ360 VQM360:VQN360 VGQ360:VGR360 UWU360:UWV360 UMY360:UMZ360 UDC360:UDD360 TTG360:TTH360 TJK360:TJL360 SZO360:SZP360 SPS360:SPT360 SFW360:SFX360 RWA360:RWB360 RME360:RMF360 RCI360:RCJ360 QSM360:QSN360 QIQ360:QIR360 PYU360:PYV360 POY360:POZ360 PFC360:PFD360 OVG360:OVH360 OLK360:OLL360 OBO360:OBP360 NRS360:NRT360 NHW360:NHX360 MYA360:MYB360 MOE360:MOF360 MEI360:MEJ360 LUM360:LUN360 LKQ360:LKR360 LAU360:LAV360 KQY360:KQZ360 KHC360:KHD360 JXG360:JXH360 JNK360:JNL360 JDO360:JDP360 ITS360:ITT360 IJW360:IJX360 IAA360:IAB360 HQE360:HQF360 HGI360:HGJ360 GWM360:GWN360 GMQ360:GMR360 GCU360:GCV360 FSY360:FSZ360 FJC360:FJD360 EZG360:EZH360 EPK360:EPL360 EFO360:EFP360 DVS360:DVT360 DLW360:DLX360 DCA360:DCB360 CSE360:CSF360 CII360:CIJ360 BYM360:BYN360 BOQ360:BOR360 BEU360:BEV360 AUY360:AUZ360 ALC360:ALD360 ABG360:ABH360 RK360:RL360 HO360:HP360 WTX360:WTY360 WKB360:WKC360 WAF360:WAG360 VQJ360:VQK360 VGN360:VGO360 UWR360:UWS360 UMV360:UMW360 UCZ360:UDA360 TTD360:TTE360 TJH360:TJI360 SZL360:SZM360 SPP360:SPQ360 SFT360:SFU360 RVX360:RVY360 RMB360:RMC360 RCF360:RCG360 QSJ360:QSK360 QIN360:QIO360 PYR360:PYS360 POV360:POW360 PEZ360:PFA360 OVD360:OVE360 OLH360:OLI360 OBL360:OBM360 NRP360:NRQ360 NHT360:NHU360 MXX360:MXY360 MOB360:MOC360 MEF360:MEG360 LUJ360:LUK360 LKN360:LKO360 LAR360:LAS360 KQV360:KQW360 KGZ360:KHA360 JXD360:JXE360 JNH360:JNI360 JDL360:JDM360 ITP360:ITQ360 IJT360:IJU360 HZX360:HZY360 HQB360:HQC360 HGF360:HGG360 GWJ360:GWK360 GMN360:GMO360 GCR360:GCS360 FSV360:FSW360 FIZ360:FJA360 EZD360:EZE360 EPH360:EPI360 EFL360:EFM360 DVP360:DVQ360 DLT360:DLU360 DBX360:DBY360 CSB360:CSC360 CIF360:CIG360 BYJ360:BYK360 BON360:BOO360 BER360:BES360 AUV360:AUW360 AKZ360:ALA360 ABD360:ABE360 RH360:RI360 HL360:HM360 WTU360:WTV360 WJY360:WJZ360 WAC360:WAD360 VQG360:VQH360 VGK360:VGL360 UWO360:UWP360 UMS360:UMT360 UCW360:UCX360 TTA360:TTB360 TJE360:TJF360 SZI360:SZJ360 SPM360:SPN360 SFQ360:SFR360 RVU360:RVV360 RLY360:RLZ360 RCC360:RCD360 QSG360:QSH360 QIK360:QIL360 PYO360:PYP360 POS360:POT360 PEW360:PEX360 OVA360:OVB360 OLE360:OLF360 OBI360:OBJ360 NRM360:NRN360 NHQ360:NHR360 MXU360:MXV360 MNY360:MNZ360 MEC360:MED360 LUG360:LUH360 LKK360:LKL360 LAO360:LAP360 KQS360:KQT360 KGW360:KGX360 JXA360:JXB360 JNE360:JNF360 JDI360:JDJ360 ITM360:ITN360 IJQ360:IJR360 HZU360:HZV360 HPY360:HPZ360 HGC360:HGD360 GWG360:GWH360 GMK360:GML360 GCO360:GCP360 FSS360:FST360 FIW360:FIX360 EZA360:EZB360 EPE360:EPF360 EFI360:EFJ360 DVM360:DVN360 DLQ360:DLR360 DBU360:DBV360 CRY360:CRZ360 CIC360:CID360 BYG360:BYH360 BOK360:BOL360 BEO360:BEP360 AUS360:AUT360 AKW360:AKX360 ABA360:ABB360 HI404:HJ404 RE404:RF404 WUS404:WUT404 WKW404:WKX404 WBA404:WBB404 VRE404:VRF404 VHI404:VHJ404 UXM404:UXN404 UNQ404:UNR404 UDU404:UDV404 TTY404:TTZ404 TKC404:TKD404 TAG404:TAH404 SQK404:SQL404 SGO404:SGP404 RWS404:RWT404 RMW404:RMX404 RDA404:RDB404 QTE404:QTF404 QJI404:QJJ404 PZM404:PZN404 PPQ404:PPR404 PFU404:PFV404 OVY404:OVZ404 OMC404:OMD404 OCG404:OCH404 NSK404:NSL404 NIO404:NIP404 MYS404:MYT404 MOW404:MOX404 MFA404:MFB404 LVE404:LVF404 LLI404:LLJ404 LBM404:LBN404 KRQ404:KRR404 KHU404:KHV404 JXY404:JXZ404 JOC404:JOD404 JEG404:JEH404 IUK404:IUL404 IKO404:IKP404 IAS404:IAT404 HQW404:HQX404 HHA404:HHB404 GXE404:GXF404 GNI404:GNJ404 GDM404:GDN404 FTQ404:FTR404 FJU404:FJV404 EZY404:EZZ404 EQC404:EQD404 EGG404:EGH404 DWK404:DWL404 DMO404:DMP404 DCS404:DCT404 CSW404:CSX404 CJA404:CJB404 BZE404:BZF404 BPI404:BPJ404 BFM404:BFN404 AVQ404:AVR404 ALU404:ALV404 ABY404:ABZ404 SC404:SD404 IG404:IH404 WUP404:WUQ404 WKT404:WKU404 WAX404:WAY404 VRB404:VRC404 VHF404:VHG404 UXJ404:UXK404 UNN404:UNO404 UDR404:UDS404 TTV404:TTW404 TJZ404:TKA404 TAD404:TAE404 SQH404:SQI404 SGL404:SGM404 RWP404:RWQ404 RMT404:RMU404 RCX404:RCY404 QTB404:QTC404 QJF404:QJG404 PZJ404:PZK404 PPN404:PPO404 PFR404:PFS404 OVV404:OVW404 OLZ404:OMA404 OCD404:OCE404 NSH404:NSI404 NIL404:NIM404 MYP404:MYQ404 MOT404:MOU404 MEX404:MEY404 LVB404:LVC404 LLF404:LLG404 LBJ404:LBK404 KRN404:KRO404 KHR404:KHS404 JXV404:JXW404 JNZ404:JOA404 JED404:JEE404 IUH404:IUI404 IKL404:IKM404 IAP404:IAQ404 HQT404:HQU404 HGX404:HGY404 GXB404:GXC404 GNF404:GNG404 GDJ404:GDK404 FTN404:FTO404 FJR404:FJS404 EZV404:EZW404 EPZ404:EQA404 EGD404:EGE404 DWH404:DWI404 DML404:DMM404 DCP404:DCQ404 CST404:CSU404 CIX404:CIY404 BZB404:BZC404 BPF404:BPG404 BFJ404:BFK404 AVN404:AVO404 ALR404:ALS404 ABV404:ABW404 RZ404:SA404 ID404:IE404 WUM404:WUN404 WKQ404:WKR404 WAU404:WAV404 VQY404:VQZ404 VHC404:VHD404 UXG404:UXH404 UNK404:UNL404 UDO404:UDP404 TTS404:TTT404 TJW404:TJX404 TAA404:TAB404 SQE404:SQF404 SGI404:SGJ404 RWM404:RWN404 RMQ404:RMR404 RCU404:RCV404 QSY404:QSZ404 QJC404:QJD404 PZG404:PZH404 PPK404:PPL404 PFO404:PFP404 OVS404:OVT404 OLW404:OLX404 OCA404:OCB404 NSE404:NSF404 NII404:NIJ404 MYM404:MYN404 MOQ404:MOR404 MEU404:MEV404 LUY404:LUZ404 LLC404:LLD404 LBG404:LBH404 KRK404:KRL404 KHO404:KHP404 JXS404:JXT404 JNW404:JNX404 JEA404:JEB404 IUE404:IUF404 IKI404:IKJ404 IAM404:IAN404 HQQ404:HQR404 HGU404:HGV404 GWY404:GWZ404 GNC404:GND404 GDG404:GDH404 FTK404:FTL404 FJO404:FJP404 EZS404:EZT404 EPW404:EPX404 EGA404:EGB404 DWE404:DWF404 DMI404:DMJ404 DCM404:DCN404 CSQ404:CSR404 CIU404:CIV404 BYY404:BYZ404 BPC404:BPD404 BFG404:BFH404 AVK404:AVL404 ALO404:ALP404 ABS404:ABT404 RW404:RX404 IA404:IB404 WUG404:WUH404 WKK404:WKL404 WAO404:WAP404 VQS404:VQT404 VGW404:VGX404 UXA404:UXB404 UNE404:UNF404 UDI404:UDJ404 TTM404:TTN404 TJQ404:TJR404 SZU404:SZV404 SPY404:SPZ404 SGC404:SGD404 RWG404:RWH404 RMK404:RML404 RCO404:RCP404 QSS404:QST404 QIW404:QIX404 PZA404:PZB404 PPE404:PPF404 PFI404:PFJ404 OVM404:OVN404 OLQ404:OLR404 OBU404:OBV404 NRY404:NRZ404 NIC404:NID404 MYG404:MYH404 MOK404:MOL404 MEO404:MEP404 LUS404:LUT404 LKW404:LKX404 LBA404:LBB404 KRE404:KRF404 KHI404:KHJ404 JXM404:JXN404 JNQ404:JNR404 JDU404:JDV404 ITY404:ITZ404 IKC404:IKD404 IAG404:IAH404 HQK404:HQL404 HGO404:HGP404 GWS404:GWT404 GMW404:GMX404 GDA404:GDB404 FTE404:FTF404 FJI404:FJJ404 EZM404:EZN404 EPQ404:EPR404 EFU404:EFV404 DVY404:DVZ404 DMC404:DMD404 DCG404:DCH404 CSK404:CSL404 CIO404:CIP404 BYS404:BYT404 BOW404:BOX404 BFA404:BFB404 AVE404:AVF404 ALI404:ALJ404 ABM404:ABN404 RQ404:RR404 HU404:HV404 WUD404:WUE404 WKH404:WKI404 WAL404:WAM404 VQP404:VQQ404 VGT404:VGU404 UWX404:UWY404 UNB404:UNC404 UDF404:UDG404 TTJ404:TTK404 TJN404:TJO404 SZR404:SZS404 SPV404:SPW404 SFZ404:SGA404 RWD404:RWE404 RMH404:RMI404 RCL404:RCM404 QSP404:QSQ404 QIT404:QIU404 PYX404:PYY404 PPB404:PPC404 PFF404:PFG404 OVJ404:OVK404 OLN404:OLO404 OBR404:OBS404 NRV404:NRW404 NHZ404:NIA404 MYD404:MYE404 MOH404:MOI404 MEL404:MEM404 LUP404:LUQ404 LKT404:LKU404 LAX404:LAY404 KRB404:KRC404 KHF404:KHG404 JXJ404:JXK404 JNN404:JNO404 JDR404:JDS404 ITV404:ITW404 IJZ404:IKA404 IAD404:IAE404 HQH404:HQI404 HGL404:HGM404 GWP404:GWQ404 GMT404:GMU404 GCX404:GCY404 FTB404:FTC404 FJF404:FJG404 EZJ404:EZK404 EPN404:EPO404 EFR404:EFS404 DVV404:DVW404 DLZ404:DMA404 DCD404:DCE404 CSH404:CSI404 CIL404:CIM404 BYP404:BYQ404 BOT404:BOU404 BEX404:BEY404 AVB404:AVC404 ALF404:ALG404 ABJ404:ABK404 RN404:RO404 HR404:HS404 WUA404:WUB404 WKE404:WKF404 WAI404:WAJ404 VQM404:VQN404 VGQ404:VGR404 UWU404:UWV404 UMY404:UMZ404 UDC404:UDD404 TTG404:TTH404 TJK404:TJL404 SZO404:SZP404 SPS404:SPT404 SFW404:SFX404 RWA404:RWB404 RME404:RMF404 RCI404:RCJ404 QSM404:QSN404 QIQ404:QIR404 PYU404:PYV404 POY404:POZ404 PFC404:PFD404 OVG404:OVH404 OLK404:OLL404 OBO404:OBP404 NRS404:NRT404 NHW404:NHX404 MYA404:MYB404 MOE404:MOF404 MEI404:MEJ404 LUM404:LUN404 LKQ404:LKR404 LAU404:LAV404 KQY404:KQZ404 KHC404:KHD404 JXG404:JXH404 JNK404:JNL404 JDO404:JDP404 ITS404:ITT404 IJW404:IJX404 IAA404:IAB404 HQE404:HQF404 HGI404:HGJ404 GWM404:GWN404 GMQ404:GMR404 GCU404:GCV404 FSY404:FSZ404 FJC404:FJD404 EZG404:EZH404 EPK404:EPL404 EFO404:EFP404 DVS404:DVT404 DLW404:DLX404 DCA404:DCB404 CSE404:CSF404 CII404:CIJ404 BYM404:BYN404 BOQ404:BOR404 BEU404:BEV404 AUY404:AUZ404 ALC404:ALD404 ABG404:ABH404 RK404:RL404 HO404:HP404 WTX404:WTY404 WKB404:WKC404 WAF404:WAG404 VQJ404:VQK404 VGN404:VGO404 UWR404:UWS404 UMV404:UMW404 UCZ404:UDA404 TTD404:TTE404 TJH404:TJI404 SZL404:SZM404 SPP404:SPQ404 SFT404:SFU404 RVX404:RVY404 RMB404:RMC404 RCF404:RCG404 QSJ404:QSK404 QIN404:QIO404 PYR404:PYS404 POV404:POW404 PEZ404:PFA404 OVD404:OVE404 OLH404:OLI404 OBL404:OBM404 NRP404:NRQ404 NHT404:NHU404 MXX404:MXY404 MOB404:MOC404 MEF404:MEG404 LUJ404:LUK404 LKN404:LKO404 LAR404:LAS404 KQV404:KQW404 KGZ404:KHA404 JXD404:JXE404 JNH404:JNI404 JDL404:JDM404 ITP404:ITQ404 IJT404:IJU404 HZX404:HZY404 HQB404:HQC404 HGF404:HGG404 GWJ404:GWK404 GMN404:GMO404 GCR404:GCS404 FSV404:FSW404 FIZ404:FJA404 EZD404:EZE404 EPH404:EPI404 EFL404:EFM404 DVP404:DVQ404 DLT404:DLU404 DBX404:DBY404 CSB404:CSC404 CIF404:CIG404 BYJ404:BYK404 BON404:BOO404 BER404:BES404 AUV404:AUW404 AKZ404:ALA404 ABD404:ABE404 RH404:RI404 HL404:HM404 WTU404:WTV404 WJY404:WJZ404 WAC404:WAD404 VQG404:VQH404 VGK404:VGL404 UWO404:UWP404 UMS404:UMT404 UCW404:UCX404 TTA404:TTB404 TJE404:TJF404 SZI404:SZJ404 SPM404:SPN404 SFQ404:SFR404 RVU404:RVV404 RLY404:RLZ404 RCC404:RCD404 QSG404:QSH404 QIK404:QIL404 PYO404:PYP404 POS404:POT404 PEW404:PEX404 OVA404:OVB404 OLE404:OLF404 OBI404:OBJ404 NRM404:NRN404 NHQ404:NHR404 MXU404:MXV404 MNY404:MNZ404 MEC404:MED404 LUG404:LUH404 LKK404:LKL404 LAO404:LAP404 KQS404:KQT404 KGW404:KGX404 JXA404:JXB404 JNE404:JNF404 JDI404:JDJ404 ITM404:ITN404 IJQ404:IJR404 HZU404:HZV404 HPY404:HPZ404 HGC404:HGD404 GWG404:GWH404 GMK404:GML404 GCO404:GCP404 FSS404:FST404 FIW404:FIX404 EZA404:EZB404 EPE404:EPF404 EFI404:EFJ404 DVM404:DVN404 DLQ404:DLR404 DBU404:DBV404 CRY404:CRZ404 CIC404:CID404 BYG404:BYH404 BOK404:BOL404 BEO404:BEP404 AUS404:AUT404 AKW404:AKX404 ABA404:ABB404 HI448:HJ448 RE448:RF448 WUS448:WUT448 WKW448:WKX448 WBA448:WBB448 VRE448:VRF448 VHI448:VHJ448 UXM448:UXN448 UNQ448:UNR448 UDU448:UDV448 TTY448:TTZ448 TKC448:TKD448 TAG448:TAH448 SQK448:SQL448 SGO448:SGP448 RWS448:RWT448 RMW448:RMX448 RDA448:RDB448 QTE448:QTF448 QJI448:QJJ448 PZM448:PZN448 PPQ448:PPR448 PFU448:PFV448 OVY448:OVZ448 OMC448:OMD448 OCG448:OCH448 NSK448:NSL448 NIO448:NIP448 MYS448:MYT448 MOW448:MOX448 MFA448:MFB448 LVE448:LVF448 LLI448:LLJ448 LBM448:LBN448 KRQ448:KRR448 KHU448:KHV448 JXY448:JXZ448 JOC448:JOD448 JEG448:JEH448 IUK448:IUL448 IKO448:IKP448 IAS448:IAT448 HQW448:HQX448 HHA448:HHB448 GXE448:GXF448 GNI448:GNJ448 GDM448:GDN448 FTQ448:FTR448 FJU448:FJV448 EZY448:EZZ448 EQC448:EQD448 EGG448:EGH448 DWK448:DWL448 DMO448:DMP448 DCS448:DCT448 CSW448:CSX448 CJA448:CJB448 BZE448:BZF448 BPI448:BPJ448 BFM448:BFN448 AVQ448:AVR448 ALU448:ALV448 ABY448:ABZ448 SC448:SD448 IG448:IH448 WUP448:WUQ448 WKT448:WKU448 WAX448:WAY448 VRB448:VRC448 VHF448:VHG448 UXJ448:UXK448 UNN448:UNO448 UDR448:UDS448 TTV448:TTW448 TJZ448:TKA448 TAD448:TAE448 SQH448:SQI448 SGL448:SGM448 RWP448:RWQ448 RMT448:RMU448 RCX448:RCY448 QTB448:QTC448 QJF448:QJG448 PZJ448:PZK448 PPN448:PPO448 PFR448:PFS448 OVV448:OVW448 OLZ448:OMA448 OCD448:OCE448 NSH448:NSI448 NIL448:NIM448 MYP448:MYQ448 MOT448:MOU448 MEX448:MEY448 LVB448:LVC448 LLF448:LLG448 LBJ448:LBK448 KRN448:KRO448 KHR448:KHS448 JXV448:JXW448 JNZ448:JOA448 JED448:JEE448 IUH448:IUI448 IKL448:IKM448 IAP448:IAQ448 HQT448:HQU448 HGX448:HGY448 GXB448:GXC448 GNF448:GNG448 GDJ448:GDK448 FTN448:FTO448 FJR448:FJS448 EZV448:EZW448 EPZ448:EQA448 EGD448:EGE448 DWH448:DWI448 DML448:DMM448 DCP448:DCQ448 CST448:CSU448 CIX448:CIY448 BZB448:BZC448 BPF448:BPG448 BFJ448:BFK448 AVN448:AVO448 ALR448:ALS448 ABV448:ABW448 RZ448:SA448 ID448:IE448 WUM448:WUN448 WKQ448:WKR448 WAU448:WAV448 VQY448:VQZ448 VHC448:VHD448 UXG448:UXH448 UNK448:UNL448 UDO448:UDP448 TTS448:TTT448 TJW448:TJX448 TAA448:TAB448 SQE448:SQF448 SGI448:SGJ448 RWM448:RWN448 RMQ448:RMR448 RCU448:RCV448 QSY448:QSZ448 QJC448:QJD448 PZG448:PZH448 PPK448:PPL448 PFO448:PFP448 OVS448:OVT448 OLW448:OLX448 OCA448:OCB448 NSE448:NSF448 NII448:NIJ448 MYM448:MYN448 MOQ448:MOR448 MEU448:MEV448 LUY448:LUZ448 LLC448:LLD448 LBG448:LBH448 KRK448:KRL448 KHO448:KHP448 JXS448:JXT448 JNW448:JNX448 JEA448:JEB448 IUE448:IUF448 IKI448:IKJ448 IAM448:IAN448 HQQ448:HQR448 HGU448:HGV448 GWY448:GWZ448 GNC448:GND448 GDG448:GDH448 FTK448:FTL448 FJO448:FJP448 EZS448:EZT448 EPW448:EPX448 EGA448:EGB448 DWE448:DWF448 DMI448:DMJ448 DCM448:DCN448 CSQ448:CSR448 CIU448:CIV448 BYY448:BYZ448 BPC448:BPD448 BFG448:BFH448 AVK448:AVL448 ALO448:ALP448 ABS448:ABT448 RW448:RX448 IA448:IB448 WUG448:WUH448 WKK448:WKL448 WAO448:WAP448 VQS448:VQT448 VGW448:VGX448 UXA448:UXB448 UNE448:UNF448 UDI448:UDJ448 TTM448:TTN448 TJQ448:TJR448 SZU448:SZV448 SPY448:SPZ448 SGC448:SGD448 RWG448:RWH448 RMK448:RML448 RCO448:RCP448 QSS448:QST448 QIW448:QIX448 PZA448:PZB448 PPE448:PPF448 PFI448:PFJ448 OVM448:OVN448 OLQ448:OLR448 OBU448:OBV448 NRY448:NRZ448 NIC448:NID448 MYG448:MYH448 MOK448:MOL448 MEO448:MEP448 LUS448:LUT448 LKW448:LKX448 LBA448:LBB448 KRE448:KRF448 KHI448:KHJ448 JXM448:JXN448 JNQ448:JNR448 JDU448:JDV448 ITY448:ITZ448 IKC448:IKD448 IAG448:IAH448 HQK448:HQL448 HGO448:HGP448 GWS448:GWT448 GMW448:GMX448 GDA448:GDB448 FTE448:FTF448 FJI448:FJJ448 EZM448:EZN448 EPQ448:EPR448 EFU448:EFV448 DVY448:DVZ448 DMC448:DMD448 DCG448:DCH448 CSK448:CSL448 CIO448:CIP448 BYS448:BYT448 BOW448:BOX448 BFA448:BFB448 AVE448:AVF448 ALI448:ALJ448 ABM448:ABN448 RQ448:RR448 HU448:HV448 WUD448:WUE448 WKH448:WKI448 WAL448:WAM448 VQP448:VQQ448 VGT448:VGU448 UWX448:UWY448 UNB448:UNC448 UDF448:UDG448 TTJ448:TTK448 TJN448:TJO448 SZR448:SZS448 SPV448:SPW448 SFZ448:SGA448 RWD448:RWE448 RMH448:RMI448 RCL448:RCM448 QSP448:QSQ448 QIT448:QIU448 PYX448:PYY448 PPB448:PPC448 PFF448:PFG448 OVJ448:OVK448 OLN448:OLO448 OBR448:OBS448 NRV448:NRW448 NHZ448:NIA448 MYD448:MYE448 MOH448:MOI448 MEL448:MEM448 LUP448:LUQ448 LKT448:LKU448 LAX448:LAY448 KRB448:KRC448 KHF448:KHG448 JXJ448:JXK448 JNN448:JNO448 JDR448:JDS448 ITV448:ITW448 IJZ448:IKA448 IAD448:IAE448 HQH448:HQI448 HGL448:HGM448 GWP448:GWQ448 GMT448:GMU448 GCX448:GCY448 FTB448:FTC448 FJF448:FJG448 EZJ448:EZK448 EPN448:EPO448 EFR448:EFS448 DVV448:DVW448 DLZ448:DMA448 DCD448:DCE448 CSH448:CSI448 CIL448:CIM448 BYP448:BYQ448 BOT448:BOU448 BEX448:BEY448 AVB448:AVC448 ALF448:ALG448 ABJ448:ABK448 RN448:RO448 HR448:HS448 WUA448:WUB448 WKE448:WKF448 WAI448:WAJ448 VQM448:VQN448 VGQ448:VGR448 UWU448:UWV448 UMY448:UMZ448 UDC448:UDD448 TTG448:TTH448 TJK448:TJL448 SZO448:SZP448 SPS448:SPT448 SFW448:SFX448 RWA448:RWB448 RME448:RMF448 RCI448:RCJ448 QSM448:QSN448 QIQ448:QIR448 PYU448:PYV448 POY448:POZ448 PFC448:PFD448 OVG448:OVH448 OLK448:OLL448 OBO448:OBP448 NRS448:NRT448 NHW448:NHX448 MYA448:MYB448 MOE448:MOF448 MEI448:MEJ448 LUM448:LUN448 LKQ448:LKR448 LAU448:LAV448 KQY448:KQZ448 KHC448:KHD448 JXG448:JXH448 JNK448:JNL448 JDO448:JDP448 ITS448:ITT448 IJW448:IJX448 IAA448:IAB448 HQE448:HQF448 HGI448:HGJ448 GWM448:GWN448 GMQ448:GMR448 GCU448:GCV448 FSY448:FSZ448 FJC448:FJD448 EZG448:EZH448 EPK448:EPL448 EFO448:EFP448 DVS448:DVT448 DLW448:DLX448 DCA448:DCB448 CSE448:CSF448 CII448:CIJ448 BYM448:BYN448 BOQ448:BOR448 BEU448:BEV448 AUY448:AUZ448 ALC448:ALD448 ABG448:ABH448 RK448:RL448 HO448:HP448 WTX448:WTY448 WKB448:WKC448 WAF448:WAG448 VQJ448:VQK448 VGN448:VGO448 UWR448:UWS448 UMV448:UMW448 UCZ448:UDA448 TTD448:TTE448 TJH448:TJI448 SZL448:SZM448 SPP448:SPQ448 SFT448:SFU448 RVX448:RVY448 RMB448:RMC448 RCF448:RCG448 QSJ448:QSK448 QIN448:QIO448 PYR448:PYS448 POV448:POW448 PEZ448:PFA448 OVD448:OVE448 OLH448:OLI448 OBL448:OBM448 NRP448:NRQ448 NHT448:NHU448 MXX448:MXY448 MOB448:MOC448 MEF448:MEG448 LUJ448:LUK448 LKN448:LKO448 LAR448:LAS448 KQV448:KQW448 KGZ448:KHA448 JXD448:JXE448 JNH448:JNI448 JDL448:JDM448 ITP448:ITQ448 IJT448:IJU448 HZX448:HZY448 HQB448:HQC448 HGF448:HGG448 GWJ448:GWK448 GMN448:GMO448 GCR448:GCS448 FSV448:FSW448 FIZ448:FJA448 EZD448:EZE448 EPH448:EPI448 EFL448:EFM448 DVP448:DVQ448 DLT448:DLU448 DBX448:DBY448 CSB448:CSC448 CIF448:CIG448 BYJ448:BYK448 BON448:BOO448 BER448:BES448 AUV448:AUW448 AKZ448:ALA448 ABD448:ABE448 RH448:RI448 HL448:HM448 WTU448:WTV448 WJY448:WJZ448 WAC448:WAD448 VQG448:VQH448 VGK448:VGL448 UWO448:UWP448 UMS448:UMT448 UCW448:UCX448 TTA448:TTB448 TJE448:TJF448 SZI448:SZJ448 SPM448:SPN448 SFQ448:SFR448 RVU448:RVV448 RLY448:RLZ448 RCC448:RCD448 QSG448:QSH448 QIK448:QIL448 PYO448:PYP448 POS448:POT448 PEW448:PEX448 OVA448:OVB448 OLE448:OLF448 OBI448:OBJ448 NRM448:NRN448 NHQ448:NHR448 MXU448:MXV448 MNY448:MNZ448 MEC448:MED448 LUG448:LUH448 LKK448:LKL448 LAO448:LAP448 KQS448:KQT448 KGW448:KGX448 JXA448:JXB448 JNE448:JNF448 JDI448:JDJ448 ITM448:ITN448 IJQ448:IJR448 HZU448:HZV448 HPY448:HPZ448 HGC448:HGD448 GWG448:GWH448 GMK448:GML448 GCO448:GCP448 FSS448:FST448 FIW448:FIX448 EZA448:EZB448 EPE448:EPF448 EFI448:EFJ448 DVM448:DVN448 DLQ448:DLR448 DBU448:DBV448 CRY448:CRZ448 CIC448:CID448 BYG448:BYH448 BOK448:BOL448 BEO448:BEP448 AUS448:AUT448 AKW448:AKX448 ABA448:ABB448 HI492:HJ492 RE492:RF492 WUS492:WUT492 WKW492:WKX492 WBA492:WBB492 VRE492:VRF492 VHI492:VHJ492 UXM492:UXN492 UNQ492:UNR492 UDU492:UDV492 TTY492:TTZ492 TKC492:TKD492 TAG492:TAH492 SQK492:SQL492 SGO492:SGP492 RWS492:RWT492 RMW492:RMX492 RDA492:RDB492 QTE492:QTF492 QJI492:QJJ492 PZM492:PZN492 PPQ492:PPR492 PFU492:PFV492 OVY492:OVZ492 OMC492:OMD492 OCG492:OCH492 NSK492:NSL492 NIO492:NIP492 MYS492:MYT492 MOW492:MOX492 MFA492:MFB492 LVE492:LVF492 LLI492:LLJ492 LBM492:LBN492 KRQ492:KRR492 KHU492:KHV492 JXY492:JXZ492 JOC492:JOD492 JEG492:JEH492 IUK492:IUL492 IKO492:IKP492 IAS492:IAT492 HQW492:HQX492 HHA492:HHB492 GXE492:GXF492 GNI492:GNJ492 GDM492:GDN492 FTQ492:FTR492 FJU492:FJV492 EZY492:EZZ492 EQC492:EQD492 EGG492:EGH492 DWK492:DWL492 DMO492:DMP492 DCS492:DCT492 CSW492:CSX492 CJA492:CJB492 BZE492:BZF492 BPI492:BPJ492 BFM492:BFN492 AVQ492:AVR492 ALU492:ALV492 ABY492:ABZ492 SC492:SD492 IG492:IH492 WUP492:WUQ492 WKT492:WKU492 WAX492:WAY492 VRB492:VRC492 VHF492:VHG492 UXJ492:UXK492 UNN492:UNO492 UDR492:UDS492 TTV492:TTW492 TJZ492:TKA492 TAD492:TAE492 SQH492:SQI492 SGL492:SGM492 RWP492:RWQ492 RMT492:RMU492 RCX492:RCY492 QTB492:QTC492 QJF492:QJG492 PZJ492:PZK492 PPN492:PPO492 PFR492:PFS492 OVV492:OVW492 OLZ492:OMA492 OCD492:OCE492 NSH492:NSI492 NIL492:NIM492 MYP492:MYQ492 MOT492:MOU492 MEX492:MEY492 LVB492:LVC492 LLF492:LLG492 LBJ492:LBK492 KRN492:KRO492 KHR492:KHS492 JXV492:JXW492 JNZ492:JOA492 JED492:JEE492 IUH492:IUI492 IKL492:IKM492 IAP492:IAQ492 HQT492:HQU492 HGX492:HGY492 GXB492:GXC492 GNF492:GNG492 GDJ492:GDK492 FTN492:FTO492 FJR492:FJS492 EZV492:EZW492 EPZ492:EQA492 EGD492:EGE492 DWH492:DWI492 DML492:DMM492 DCP492:DCQ492 CST492:CSU492 CIX492:CIY492 BZB492:BZC492 BPF492:BPG492 BFJ492:BFK492 AVN492:AVO492 ALR492:ALS492 ABV492:ABW492 RZ492:SA492 ID492:IE492 WUM492:WUN492 WKQ492:WKR492 WAU492:WAV492 VQY492:VQZ492 VHC492:VHD492 UXG492:UXH492 UNK492:UNL492 UDO492:UDP492 TTS492:TTT492 TJW492:TJX492 TAA492:TAB492 SQE492:SQF492 SGI492:SGJ492 RWM492:RWN492 RMQ492:RMR492 RCU492:RCV492 QSY492:QSZ492 QJC492:QJD492 PZG492:PZH492 PPK492:PPL492 PFO492:PFP492 OVS492:OVT492 OLW492:OLX492 OCA492:OCB492 NSE492:NSF492 NII492:NIJ492 MYM492:MYN492 MOQ492:MOR492 MEU492:MEV492 LUY492:LUZ492 LLC492:LLD492 LBG492:LBH492 KRK492:KRL492 KHO492:KHP492 JXS492:JXT492 JNW492:JNX492 JEA492:JEB492 IUE492:IUF492 IKI492:IKJ492 IAM492:IAN492 HQQ492:HQR492 HGU492:HGV492 GWY492:GWZ492 GNC492:GND492 GDG492:GDH492 FTK492:FTL492 FJO492:FJP492 EZS492:EZT492 EPW492:EPX492 EGA492:EGB492 DWE492:DWF492 DMI492:DMJ492 DCM492:DCN492 CSQ492:CSR492 CIU492:CIV492 BYY492:BYZ492 BPC492:BPD492 BFG492:BFH492 AVK492:AVL492 ALO492:ALP492 ABS492:ABT492 RW492:RX492 IA492:IB492 WUG492:WUH492 WKK492:WKL492 WAO492:WAP492 VQS492:VQT492 VGW492:VGX492 UXA492:UXB492 UNE492:UNF492 UDI492:UDJ492 TTM492:TTN492 TJQ492:TJR492 SZU492:SZV492 SPY492:SPZ492 SGC492:SGD492 RWG492:RWH492 RMK492:RML492 RCO492:RCP492 QSS492:QST492 QIW492:QIX492 PZA492:PZB492 PPE492:PPF492 PFI492:PFJ492 OVM492:OVN492 OLQ492:OLR492 OBU492:OBV492 NRY492:NRZ492 NIC492:NID492 MYG492:MYH492 MOK492:MOL492 MEO492:MEP492 LUS492:LUT492 LKW492:LKX492 LBA492:LBB492 KRE492:KRF492 KHI492:KHJ492 JXM492:JXN492 JNQ492:JNR492 JDU492:JDV492 ITY492:ITZ492 IKC492:IKD492 IAG492:IAH492 HQK492:HQL492 HGO492:HGP492 GWS492:GWT492 GMW492:GMX492 GDA492:GDB492 FTE492:FTF492 FJI492:FJJ492 EZM492:EZN492 EPQ492:EPR492 EFU492:EFV492 DVY492:DVZ492 DMC492:DMD492 DCG492:DCH492 CSK492:CSL492 CIO492:CIP492 BYS492:BYT492 BOW492:BOX492 BFA492:BFB492 AVE492:AVF492 ALI492:ALJ492 ABM492:ABN492 RQ492:RR492 HU492:HV492 WUD492:WUE492 WKH492:WKI492 WAL492:WAM492 VQP492:VQQ492 VGT492:VGU492 UWX492:UWY492 UNB492:UNC492 UDF492:UDG492 TTJ492:TTK492 TJN492:TJO492 SZR492:SZS492 SPV492:SPW492 SFZ492:SGA492 RWD492:RWE492 RMH492:RMI492 RCL492:RCM492 QSP492:QSQ492 QIT492:QIU492 PYX492:PYY492 PPB492:PPC492 PFF492:PFG492 OVJ492:OVK492 OLN492:OLO492 OBR492:OBS492 NRV492:NRW492 NHZ492:NIA492 MYD492:MYE492 MOH492:MOI492 MEL492:MEM492 LUP492:LUQ492 LKT492:LKU492 LAX492:LAY492 KRB492:KRC492 KHF492:KHG492 JXJ492:JXK492 JNN492:JNO492 JDR492:JDS492 ITV492:ITW492 IJZ492:IKA492 IAD492:IAE492 HQH492:HQI492 HGL492:HGM492 GWP492:GWQ492 GMT492:GMU492 GCX492:GCY492 FTB492:FTC492 FJF492:FJG492 EZJ492:EZK492 EPN492:EPO492 EFR492:EFS492 DVV492:DVW492 DLZ492:DMA492 DCD492:DCE492 CSH492:CSI492 CIL492:CIM492 BYP492:BYQ492 BOT492:BOU492 BEX492:BEY492 AVB492:AVC492 ALF492:ALG492 ABJ492:ABK492 RN492:RO492 HR492:HS492 WUA492:WUB492 WKE492:WKF492 WAI492:WAJ492 VQM492:VQN492 VGQ492:VGR492 UWU492:UWV492 UMY492:UMZ492 UDC492:UDD492 TTG492:TTH492 TJK492:TJL492 SZO492:SZP492 SPS492:SPT492 SFW492:SFX492 RWA492:RWB492 RME492:RMF492 RCI492:RCJ492 QSM492:QSN492 QIQ492:QIR492 PYU492:PYV492 POY492:POZ492 PFC492:PFD492 OVG492:OVH492 OLK492:OLL492 OBO492:OBP492 NRS492:NRT492 NHW492:NHX492 MYA492:MYB492 MOE492:MOF492 MEI492:MEJ492 LUM492:LUN492 LKQ492:LKR492 LAU492:LAV492 KQY492:KQZ492 KHC492:KHD492 JXG492:JXH492 JNK492:JNL492 JDO492:JDP492 ITS492:ITT492 IJW492:IJX492 IAA492:IAB492 HQE492:HQF492 HGI492:HGJ492 GWM492:GWN492 GMQ492:GMR492 GCU492:GCV492 FSY492:FSZ492 FJC492:FJD492 EZG492:EZH492 EPK492:EPL492 EFO492:EFP492 DVS492:DVT492 DLW492:DLX492 DCA492:DCB492 CSE492:CSF492 CII492:CIJ492 BYM492:BYN492 BOQ492:BOR492 BEU492:BEV492 AUY492:AUZ492 ALC492:ALD492 ABG492:ABH492 RK492:RL492 HO492:HP492 WTX492:WTY492 WKB492:WKC492 WAF492:WAG492 VQJ492:VQK492 VGN492:VGO492 UWR492:UWS492 UMV492:UMW492 UCZ492:UDA492 TTD492:TTE492 TJH492:TJI492 SZL492:SZM492 SPP492:SPQ492 SFT492:SFU492 RVX492:RVY492 RMB492:RMC492 RCF492:RCG492 QSJ492:QSK492 QIN492:QIO492 PYR492:PYS492 POV492:POW492 PEZ492:PFA492 OVD492:OVE492 OLH492:OLI492 OBL492:OBM492 NRP492:NRQ492 NHT492:NHU492 MXX492:MXY492 MOB492:MOC492 MEF492:MEG492 LUJ492:LUK492 LKN492:LKO492 LAR492:LAS492 KQV492:KQW492 KGZ492:KHA492 JXD492:JXE492 JNH492:JNI492 JDL492:JDM492 ITP492:ITQ492 IJT492:IJU492 HZX492:HZY492 HQB492:HQC492 HGF492:HGG492 GWJ492:GWK492 GMN492:GMO492 GCR492:GCS492 FSV492:FSW492 FIZ492:FJA492 EZD492:EZE492 EPH492:EPI492 EFL492:EFM492 DVP492:DVQ492 DLT492:DLU492 DBX492:DBY492 CSB492:CSC492 CIF492:CIG492 BYJ492:BYK492 BON492:BOO492 BER492:BES492 AUV492:AUW492 AKZ492:ALA492 ABD492:ABE492 RH492:RI492 HL492:HM492 WTU492:WTV492 WJY492:WJZ492 WAC492:WAD492 VQG492:VQH492 VGK492:VGL492 UWO492:UWP492 UMS492:UMT492 UCW492:UCX492 TTA492:TTB492 TJE492:TJF492 SZI492:SZJ492 SPM492:SPN492 SFQ492:SFR492 RVU492:RVV492 RLY492:RLZ492 RCC492:RCD492 QSG492:QSH492 QIK492:QIL492 PYO492:PYP492 POS492:POT492 PEW492:PEX492 OVA492:OVB492 OLE492:OLF492 OBI492:OBJ492 NRM492:NRN492 NHQ492:NHR492 MXU492:MXV492 MNY492:MNZ492 MEC492:MED492 LUG492:LUH492 LKK492:LKL492 LAO492:LAP492 KQS492:KQT492 KGW492:KGX492 JXA492:JXB492 JNE492:JNF492 JDI492:JDJ492 ITM492:ITN492 IJQ492:IJR492 HZU492:HZV492 HPY492:HPZ492 HGC492:HGD492 GWG492:GWH492 GMK492:GML492 GCO492:GCP492 FSS492:FST492 FIW492:FIX492 EZA492:EZB492 EPE492:EPF492 EFI492:EFJ492 DVM492:DVN492 DLQ492:DLR492 DBU492:DBV492 CRY492:CRZ492 CIC492:CID492 BYG492:BYH492 BOK492:BOL492 BEO492:BEP492 AUS492:AUT492 AKW492:AKX492 ABA492:ABB492">
      <formula1>HI3</formula1>
    </dataValidation>
    <dataValidation type="whole" operator="lessThanOrEqual" allowBlank="1" showInputMessage="1" showErrorMessage="1" sqref="HI35:HJ35 RE35:RF35 WUS35:WUT35 WKW35:WKX35 WBA35:WBB35 VRE35:VRF35 VHI35:VHJ35 UXM35:UXN35 UNQ35:UNR35 UDU35:UDV35 TTY35:TTZ35 TKC35:TKD35 TAG35:TAH35 SQK35:SQL35 SGO35:SGP35 RWS35:RWT35 RMW35:RMX35 RDA35:RDB35 QTE35:QTF35 QJI35:QJJ35 PZM35:PZN35 PPQ35:PPR35 PFU35:PFV35 OVY35:OVZ35 OMC35:OMD35 OCG35:OCH35 NSK35:NSL35 NIO35:NIP35 MYS35:MYT35 MOW35:MOX35 MFA35:MFB35 LVE35:LVF35 LLI35:LLJ35 LBM35:LBN35 KRQ35:KRR35 KHU35:KHV35 JXY35:JXZ35 JOC35:JOD35 JEG35:JEH35 IUK35:IUL35 IKO35:IKP35 IAS35:IAT35 HQW35:HQX35 HHA35:HHB35 GXE35:GXF35 GNI35:GNJ35 GDM35:GDN35 FTQ35:FTR35 FJU35:FJV35 EZY35:EZZ35 EQC35:EQD35 EGG35:EGH35 DWK35:DWL35 DMO35:DMP35 DCS35:DCT35 CSW35:CSX35 CJA35:CJB35 BZE35:BZF35 BPI35:BPJ35 BFM35:BFN35 AVQ35:AVR35 ALU35:ALV35 ABY35:ABZ35 SC35:SD35 IG35:IH35 WUP35:WUQ35 WKT35:WKU35 WAX35:WAY35 VRB35:VRC35 VHF35:VHG35 UXJ35:UXK35 UNN35:UNO35 UDR35:UDS35 TTV35:TTW35 TJZ35:TKA35 TAD35:TAE35 SQH35:SQI35 SGL35:SGM35 RWP35:RWQ35 RMT35:RMU35 RCX35:RCY35 QTB35:QTC35 QJF35:QJG35 PZJ35:PZK35 PPN35:PPO35 PFR35:PFS35 OVV35:OVW35 OLZ35:OMA35 OCD35:OCE35 NSH35:NSI35 NIL35:NIM35 MYP35:MYQ35 MOT35:MOU35 MEX35:MEY35 LVB35:LVC35 LLF35:LLG35 LBJ35:LBK35 KRN35:KRO35 KHR35:KHS35 JXV35:JXW35 JNZ35:JOA35 JED35:JEE35 IUH35:IUI35 IKL35:IKM35 IAP35:IAQ35 HQT35:HQU35 HGX35:HGY35 GXB35:GXC35 GNF35:GNG35 GDJ35:GDK35 FTN35:FTO35 FJR35:FJS35 EZV35:EZW35 EPZ35:EQA35 EGD35:EGE35 DWH35:DWI35 DML35:DMM35 DCP35:DCQ35 CST35:CSU35 CIX35:CIY35 BZB35:BZC35 BPF35:BPG35 BFJ35:BFK35 AVN35:AVO35 ALR35:ALS35 ABV35:ABW35 RZ35:SA35 ID35:IE35 WUM35:WUN35 WKQ35:WKR35 WAU35:WAV35 VQY35:VQZ35 VHC35:VHD35 UXG35:UXH35 UNK35:UNL35 UDO35:UDP35 TTS35:TTT35 TJW35:TJX35 TAA35:TAB35 SQE35:SQF35 SGI35:SGJ35 RWM35:RWN35 RMQ35:RMR35 RCU35:RCV35 QSY35:QSZ35 QJC35:QJD35 PZG35:PZH35 PPK35:PPL35 PFO35:PFP35 OVS35:OVT35 OLW35:OLX35 OCA35:OCB35 NSE35:NSF35 NII35:NIJ35 MYM35:MYN35 MOQ35:MOR35 MEU35:MEV35 LUY35:LUZ35 LLC35:LLD35 LBG35:LBH35 KRK35:KRL35 KHO35:KHP35 JXS35:JXT35 JNW35:JNX35 JEA35:JEB35 IUE35:IUF35 IKI35:IKJ35 IAM35:IAN35 HQQ35:HQR35 HGU35:HGV35 GWY35:GWZ35 GNC35:GND35 GDG35:GDH35 FTK35:FTL35 FJO35:FJP35 EZS35:EZT35 EPW35:EPX35 EGA35:EGB35 DWE35:DWF35 DMI35:DMJ35 DCM35:DCN35 CSQ35:CSR35 CIU35:CIV35 BYY35:BYZ35 BPC35:BPD35 BFG35:BFH35 AVK35:AVL35 ALO35:ALP35 ABS35:ABT35 RW35:RX35 IA35:IB35 WUG35:WUH35 WKK35:WKL35 WAO35:WAP35 VQS35:VQT35 VGW35:VGX35 UXA35:UXB35 UNE35:UNF35 UDI35:UDJ35 TTM35:TTN35 TJQ35:TJR35 SZU35:SZV35 SPY35:SPZ35 SGC35:SGD35 RWG35:RWH35 RMK35:RML35 RCO35:RCP35 QSS35:QST35 QIW35:QIX35 PZA35:PZB35 PPE35:PPF35 PFI35:PFJ35 OVM35:OVN35 OLQ35:OLR35 OBU35:OBV35 NRY35:NRZ35 NIC35:NID35 MYG35:MYH35 MOK35:MOL35 MEO35:MEP35 LUS35:LUT35 LKW35:LKX35 LBA35:LBB35 KRE35:KRF35 KHI35:KHJ35 JXM35:JXN35 JNQ35:JNR35 JDU35:JDV35 ITY35:ITZ35 IKC35:IKD35 IAG35:IAH35 HQK35:HQL35 HGO35:HGP35 GWS35:GWT35 GMW35:GMX35 GDA35:GDB35 FTE35:FTF35 FJI35:FJJ35 EZM35:EZN35 EPQ35:EPR35 EFU35:EFV35 DVY35:DVZ35 DMC35:DMD35 DCG35:DCH35 CSK35:CSL35 CIO35:CIP35 BYS35:BYT35 BOW35:BOX35 BFA35:BFB35 AVE35:AVF35 ALI35:ALJ35 ABM35:ABN35 RQ35:RR35 HU35:HV35 WUD35:WUE35 WKH35:WKI35 WAL35:WAM35 VQP35:VQQ35 VGT35:VGU35 UWX35:UWY35 UNB35:UNC35 UDF35:UDG35 TTJ35:TTK35 TJN35:TJO35 SZR35:SZS35 SPV35:SPW35 SFZ35:SGA35 RWD35:RWE35 RMH35:RMI35 RCL35:RCM35 QSP35:QSQ35 QIT35:QIU35 PYX35:PYY35 PPB35:PPC35 PFF35:PFG35 OVJ35:OVK35 OLN35:OLO35 OBR35:OBS35 NRV35:NRW35 NHZ35:NIA35 MYD35:MYE35 MOH35:MOI35 MEL35:MEM35 LUP35:LUQ35 LKT35:LKU35 LAX35:LAY35 KRB35:KRC35 KHF35:KHG35 JXJ35:JXK35 JNN35:JNO35 JDR35:JDS35 ITV35:ITW35 IJZ35:IKA35 IAD35:IAE35 HQH35:HQI35 HGL35:HGM35 GWP35:GWQ35 GMT35:GMU35 GCX35:GCY35 FTB35:FTC35 FJF35:FJG35 EZJ35:EZK35 EPN35:EPO35 EFR35:EFS35 DVV35:DVW35 DLZ35:DMA35 DCD35:DCE35 CSH35:CSI35 CIL35:CIM35 BYP35:BYQ35 BOT35:BOU35 BEX35:BEY35 AVB35:AVC35 ALF35:ALG35 ABJ35:ABK35 RN35:RO35 HR35:HS35 WUA35:WUB35 WKE35:WKF35 WAI35:WAJ35 VQM35:VQN35 VGQ35:VGR35 UWU35:UWV35 UMY35:UMZ35 UDC35:UDD35 TTG35:TTH35 TJK35:TJL35 SZO35:SZP35 SPS35:SPT35 SFW35:SFX35 RWA35:RWB35 RME35:RMF35 RCI35:RCJ35 QSM35:QSN35 QIQ35:QIR35 PYU35:PYV35 POY35:POZ35 PFC35:PFD35 OVG35:OVH35 OLK35:OLL35 OBO35:OBP35 NRS35:NRT35 NHW35:NHX35 MYA35:MYB35 MOE35:MOF35 MEI35:MEJ35 LUM35:LUN35 LKQ35:LKR35 LAU35:LAV35 KQY35:KQZ35 KHC35:KHD35 JXG35:JXH35 JNK35:JNL35 JDO35:JDP35 ITS35:ITT35 IJW35:IJX35 IAA35:IAB35 HQE35:HQF35 HGI35:HGJ35 GWM35:GWN35 GMQ35:GMR35 GCU35:GCV35 FSY35:FSZ35 FJC35:FJD35 EZG35:EZH35 EPK35:EPL35 EFO35:EFP35 DVS35:DVT35 DLW35:DLX35 DCA35:DCB35 CSE35:CSF35 CII35:CIJ35 BYM35:BYN35 BOQ35:BOR35 BEU35:BEV35 AUY35:AUZ35 ALC35:ALD35 ABG35:ABH35 RK35:RL35 HO35:HP35 WTX35:WTY35 WKB35:WKC35 WAF35:WAG35 VQJ35:VQK35 VGN35:VGO35 UWR35:UWS35 UMV35:UMW35 UCZ35:UDA35 TTD35:TTE35 TJH35:TJI35 SZL35:SZM35 SPP35:SPQ35 SFT35:SFU35 RVX35:RVY35 RMB35:RMC35 RCF35:RCG35 QSJ35:QSK35 QIN35:QIO35 PYR35:PYS35 POV35:POW35 PEZ35:PFA35 OVD35:OVE35 OLH35:OLI35 OBL35:OBM35 NRP35:NRQ35 NHT35:NHU35 MXX35:MXY35 MOB35:MOC35 MEF35:MEG35 LUJ35:LUK35 LKN35:LKO35 LAR35:LAS35 KQV35:KQW35 KGZ35:KHA35 JXD35:JXE35 JNH35:JNI35 JDL35:JDM35 ITP35:ITQ35 IJT35:IJU35 HZX35:HZY35 HQB35:HQC35 HGF35:HGG35 GWJ35:GWK35 GMN35:GMO35 GCR35:GCS35 FSV35:FSW35 FIZ35:FJA35 EZD35:EZE35 EPH35:EPI35 EFL35:EFM35 DVP35:DVQ35 DLT35:DLU35 DBX35:DBY35 CSB35:CSC35 CIF35:CIG35 BYJ35:BYK35 BON35:BOO35 BER35:BES35 AUV35:AUW35 AKZ35:ALA35 ABD35:ABE35 RH35:RI35 HL35:HM35 WTU35:WTV35 WJY35:WJZ35 WAC35:WAD35 VQG35:VQH35 VGK35:VGL35 UWO35:UWP35 UMS35:UMT35 UCW35:UCX35 TTA35:TTB35 TJE35:TJF35 SZI35:SZJ35 SPM35:SPN35 SFQ35:SFR35 RVU35:RVV35 RLY35:RLZ35 RCC35:RCD35 QSG35:QSH35 QIK35:QIL35 PYO35:PYP35 POS35:POT35 PEW35:PEX35 OVA35:OVB35 OLE35:OLF35 OBI35:OBJ35 NRM35:NRN35 NHQ35:NHR35 MXU35:MXV35 MNY35:MNZ35 MEC35:MED35 LUG35:LUH35 LKK35:LKL35 LAO35:LAP35 KQS35:KQT35 KGW35:KGX35 JXA35:JXB35 JNE35:JNF35 JDI35:JDJ35 ITM35:ITN35 IJQ35:IJR35 HZU35:HZV35 HPY35:HPZ35 HGC35:HGD35 GWG35:GWH35 GMK35:GML35 GCO35:GCP35 FSS35:FST35 FIW35:FIX35 EZA35:EZB35 EPE35:EPF35 EFI35:EFJ35 DVM35:DVN35 DLQ35:DLR35 DBU35:DBV35 CRY35:CRZ35 CIC35:CID35 BYG35:BYH35 BOK35:BOL35 BEO35:BEP35 AUS35:AUT35 AKW35:AKX35 ABA35:ABB35 HI79:HJ79 RE79:RF79 WUS79:WUT79 WKW79:WKX79 WBA79:WBB79 VRE79:VRF79 VHI79:VHJ79 UXM79:UXN79 UNQ79:UNR79 UDU79:UDV79 TTY79:TTZ79 TKC79:TKD79 TAG79:TAH79 SQK79:SQL79 SGO79:SGP79 RWS79:RWT79 RMW79:RMX79 RDA79:RDB79 QTE79:QTF79 QJI79:QJJ79 PZM79:PZN79 PPQ79:PPR79 PFU79:PFV79 OVY79:OVZ79 OMC79:OMD79 OCG79:OCH79 NSK79:NSL79 NIO79:NIP79 MYS79:MYT79 MOW79:MOX79 MFA79:MFB79 LVE79:LVF79 LLI79:LLJ79 LBM79:LBN79 KRQ79:KRR79 KHU79:KHV79 JXY79:JXZ79 JOC79:JOD79 JEG79:JEH79 IUK79:IUL79 IKO79:IKP79 IAS79:IAT79 HQW79:HQX79 HHA79:HHB79 GXE79:GXF79 GNI79:GNJ79 GDM79:GDN79 FTQ79:FTR79 FJU79:FJV79 EZY79:EZZ79 EQC79:EQD79 EGG79:EGH79 DWK79:DWL79 DMO79:DMP79 DCS79:DCT79 CSW79:CSX79 CJA79:CJB79 BZE79:BZF79 BPI79:BPJ79 BFM79:BFN79 AVQ79:AVR79 ALU79:ALV79 ABY79:ABZ79 SC79:SD79 IG79:IH79 WUP79:WUQ79 WKT79:WKU79 WAX79:WAY79 VRB79:VRC79 VHF79:VHG79 UXJ79:UXK79 UNN79:UNO79 UDR79:UDS79 TTV79:TTW79 TJZ79:TKA79 TAD79:TAE79 SQH79:SQI79 SGL79:SGM79 RWP79:RWQ79 RMT79:RMU79 RCX79:RCY79 QTB79:QTC79 QJF79:QJG79 PZJ79:PZK79 PPN79:PPO79 PFR79:PFS79 OVV79:OVW79 OLZ79:OMA79 OCD79:OCE79 NSH79:NSI79 NIL79:NIM79 MYP79:MYQ79 MOT79:MOU79 MEX79:MEY79 LVB79:LVC79 LLF79:LLG79 LBJ79:LBK79 KRN79:KRO79 KHR79:KHS79 JXV79:JXW79 JNZ79:JOA79 JED79:JEE79 IUH79:IUI79 IKL79:IKM79 IAP79:IAQ79 HQT79:HQU79 HGX79:HGY79 GXB79:GXC79 GNF79:GNG79 GDJ79:GDK79 FTN79:FTO79 FJR79:FJS79 EZV79:EZW79 EPZ79:EQA79 EGD79:EGE79 DWH79:DWI79 DML79:DMM79 DCP79:DCQ79 CST79:CSU79 CIX79:CIY79 BZB79:BZC79 BPF79:BPG79 BFJ79:BFK79 AVN79:AVO79 ALR79:ALS79 ABV79:ABW79 RZ79:SA79 ID79:IE79 WUM79:WUN79 WKQ79:WKR79 WAU79:WAV79 VQY79:VQZ79 VHC79:VHD79 UXG79:UXH79 UNK79:UNL79 UDO79:UDP79 TTS79:TTT79 TJW79:TJX79 TAA79:TAB79 SQE79:SQF79 SGI79:SGJ79 RWM79:RWN79 RMQ79:RMR79 RCU79:RCV79 QSY79:QSZ79 QJC79:QJD79 PZG79:PZH79 PPK79:PPL79 PFO79:PFP79 OVS79:OVT79 OLW79:OLX79 OCA79:OCB79 NSE79:NSF79 NII79:NIJ79 MYM79:MYN79 MOQ79:MOR79 MEU79:MEV79 LUY79:LUZ79 LLC79:LLD79 LBG79:LBH79 KRK79:KRL79 KHO79:KHP79 JXS79:JXT79 JNW79:JNX79 JEA79:JEB79 IUE79:IUF79 IKI79:IKJ79 IAM79:IAN79 HQQ79:HQR79 HGU79:HGV79 GWY79:GWZ79 GNC79:GND79 GDG79:GDH79 FTK79:FTL79 FJO79:FJP79 EZS79:EZT79 EPW79:EPX79 EGA79:EGB79 DWE79:DWF79 DMI79:DMJ79 DCM79:DCN79 CSQ79:CSR79 CIU79:CIV79 BYY79:BYZ79 BPC79:BPD79 BFG79:BFH79 AVK79:AVL79 ALO79:ALP79 ABS79:ABT79 RW79:RX79 IA79:IB79 WUG79:WUH79 WKK79:WKL79 WAO79:WAP79 VQS79:VQT79 VGW79:VGX79 UXA79:UXB79 UNE79:UNF79 UDI79:UDJ79 TTM79:TTN79 TJQ79:TJR79 SZU79:SZV79 SPY79:SPZ79 SGC79:SGD79 RWG79:RWH79 RMK79:RML79 RCO79:RCP79 QSS79:QST79 QIW79:QIX79 PZA79:PZB79 PPE79:PPF79 PFI79:PFJ79 OVM79:OVN79 OLQ79:OLR79 OBU79:OBV79 NRY79:NRZ79 NIC79:NID79 MYG79:MYH79 MOK79:MOL79 MEO79:MEP79 LUS79:LUT79 LKW79:LKX79 LBA79:LBB79 KRE79:KRF79 KHI79:KHJ79 JXM79:JXN79 JNQ79:JNR79 JDU79:JDV79 ITY79:ITZ79 IKC79:IKD79 IAG79:IAH79 HQK79:HQL79 HGO79:HGP79 GWS79:GWT79 GMW79:GMX79 GDA79:GDB79 FTE79:FTF79 FJI79:FJJ79 EZM79:EZN79 EPQ79:EPR79 EFU79:EFV79 DVY79:DVZ79 DMC79:DMD79 DCG79:DCH79 CSK79:CSL79 CIO79:CIP79 BYS79:BYT79 BOW79:BOX79 BFA79:BFB79 AVE79:AVF79 ALI79:ALJ79 ABM79:ABN79 RQ79:RR79 HU79:HV79 WUD79:WUE79 WKH79:WKI79 WAL79:WAM79 VQP79:VQQ79 VGT79:VGU79 UWX79:UWY79 UNB79:UNC79 UDF79:UDG79 TTJ79:TTK79 TJN79:TJO79 SZR79:SZS79 SPV79:SPW79 SFZ79:SGA79 RWD79:RWE79 RMH79:RMI79 RCL79:RCM79 QSP79:QSQ79 QIT79:QIU79 PYX79:PYY79 PPB79:PPC79 PFF79:PFG79 OVJ79:OVK79 OLN79:OLO79 OBR79:OBS79 NRV79:NRW79 NHZ79:NIA79 MYD79:MYE79 MOH79:MOI79 MEL79:MEM79 LUP79:LUQ79 LKT79:LKU79 LAX79:LAY79 KRB79:KRC79 KHF79:KHG79 JXJ79:JXK79 JNN79:JNO79 JDR79:JDS79 ITV79:ITW79 IJZ79:IKA79 IAD79:IAE79 HQH79:HQI79 HGL79:HGM79 GWP79:GWQ79 GMT79:GMU79 GCX79:GCY79 FTB79:FTC79 FJF79:FJG79 EZJ79:EZK79 EPN79:EPO79 EFR79:EFS79 DVV79:DVW79 DLZ79:DMA79 DCD79:DCE79 CSH79:CSI79 CIL79:CIM79 BYP79:BYQ79 BOT79:BOU79 BEX79:BEY79 AVB79:AVC79 ALF79:ALG79 ABJ79:ABK79 RN79:RO79 HR79:HS79 WUA79:WUB79 WKE79:WKF79 WAI79:WAJ79 VQM79:VQN79 VGQ79:VGR79 UWU79:UWV79 UMY79:UMZ79 UDC79:UDD79 TTG79:TTH79 TJK79:TJL79 SZO79:SZP79 SPS79:SPT79 SFW79:SFX79 RWA79:RWB79 RME79:RMF79 RCI79:RCJ79 QSM79:QSN79 QIQ79:QIR79 PYU79:PYV79 POY79:POZ79 PFC79:PFD79 OVG79:OVH79 OLK79:OLL79 OBO79:OBP79 NRS79:NRT79 NHW79:NHX79 MYA79:MYB79 MOE79:MOF79 MEI79:MEJ79 LUM79:LUN79 LKQ79:LKR79 LAU79:LAV79 KQY79:KQZ79 KHC79:KHD79 JXG79:JXH79 JNK79:JNL79 JDO79:JDP79 ITS79:ITT79 IJW79:IJX79 IAA79:IAB79 HQE79:HQF79 HGI79:HGJ79 GWM79:GWN79 GMQ79:GMR79 GCU79:GCV79 FSY79:FSZ79 FJC79:FJD79 EZG79:EZH79 EPK79:EPL79 EFO79:EFP79 DVS79:DVT79 DLW79:DLX79 DCA79:DCB79 CSE79:CSF79 CII79:CIJ79 BYM79:BYN79 BOQ79:BOR79 BEU79:BEV79 AUY79:AUZ79 ALC79:ALD79 ABG79:ABH79 RK79:RL79 HO79:HP79 WTX79:WTY79 WKB79:WKC79 WAF79:WAG79 VQJ79:VQK79 VGN79:VGO79 UWR79:UWS79 UMV79:UMW79 UCZ79:UDA79 TTD79:TTE79 TJH79:TJI79 SZL79:SZM79 SPP79:SPQ79 SFT79:SFU79 RVX79:RVY79 RMB79:RMC79 RCF79:RCG79 QSJ79:QSK79 QIN79:QIO79 PYR79:PYS79 POV79:POW79 PEZ79:PFA79 OVD79:OVE79 OLH79:OLI79 OBL79:OBM79 NRP79:NRQ79 NHT79:NHU79 MXX79:MXY79 MOB79:MOC79 MEF79:MEG79 LUJ79:LUK79 LKN79:LKO79 LAR79:LAS79 KQV79:KQW79 KGZ79:KHA79 JXD79:JXE79 JNH79:JNI79 JDL79:JDM79 ITP79:ITQ79 IJT79:IJU79 HZX79:HZY79 HQB79:HQC79 HGF79:HGG79 GWJ79:GWK79 GMN79:GMO79 GCR79:GCS79 FSV79:FSW79 FIZ79:FJA79 EZD79:EZE79 EPH79:EPI79 EFL79:EFM79 DVP79:DVQ79 DLT79:DLU79 DBX79:DBY79 CSB79:CSC79 CIF79:CIG79 BYJ79:BYK79 BON79:BOO79 BER79:BES79 AUV79:AUW79 AKZ79:ALA79 ABD79:ABE79 RH79:RI79 HL79:HM79 WTU79:WTV79 WJY79:WJZ79 WAC79:WAD79 VQG79:VQH79 VGK79:VGL79 UWO79:UWP79 UMS79:UMT79 UCW79:UCX79 TTA79:TTB79 TJE79:TJF79 SZI79:SZJ79 SPM79:SPN79 SFQ79:SFR79 RVU79:RVV79 RLY79:RLZ79 RCC79:RCD79 QSG79:QSH79 QIK79:QIL79 PYO79:PYP79 POS79:POT79 PEW79:PEX79 OVA79:OVB79 OLE79:OLF79 OBI79:OBJ79 NRM79:NRN79 NHQ79:NHR79 MXU79:MXV79 MNY79:MNZ79 MEC79:MED79 LUG79:LUH79 LKK79:LKL79 LAO79:LAP79 KQS79:KQT79 KGW79:KGX79 JXA79:JXB79 JNE79:JNF79 JDI79:JDJ79 ITM79:ITN79 IJQ79:IJR79 HZU79:HZV79 HPY79:HPZ79 HGC79:HGD79 GWG79:GWH79 GMK79:GML79 GCO79:GCP79 FSS79:FST79 FIW79:FIX79 EZA79:EZB79 EPE79:EPF79 EFI79:EFJ79 DVM79:DVN79 DLQ79:DLR79 DBU79:DBV79 CRY79:CRZ79 CIC79:CID79 BYG79:BYH79 BOK79:BOL79 BEO79:BEP79 AUS79:AUT79 AKW79:AKX79 ABA79:ABB79 HI123:HJ123 RE123:RF123 WUS123:WUT123 WKW123:WKX123 WBA123:WBB123 VRE123:VRF123 VHI123:VHJ123 UXM123:UXN123 UNQ123:UNR123 UDU123:UDV123 TTY123:TTZ123 TKC123:TKD123 TAG123:TAH123 SQK123:SQL123 SGO123:SGP123 RWS123:RWT123 RMW123:RMX123 RDA123:RDB123 QTE123:QTF123 QJI123:QJJ123 PZM123:PZN123 PPQ123:PPR123 PFU123:PFV123 OVY123:OVZ123 OMC123:OMD123 OCG123:OCH123 NSK123:NSL123 NIO123:NIP123 MYS123:MYT123 MOW123:MOX123 MFA123:MFB123 LVE123:LVF123 LLI123:LLJ123 LBM123:LBN123 KRQ123:KRR123 KHU123:KHV123 JXY123:JXZ123 JOC123:JOD123 JEG123:JEH123 IUK123:IUL123 IKO123:IKP123 IAS123:IAT123 HQW123:HQX123 HHA123:HHB123 GXE123:GXF123 GNI123:GNJ123 GDM123:GDN123 FTQ123:FTR123 FJU123:FJV123 EZY123:EZZ123 EQC123:EQD123 EGG123:EGH123 DWK123:DWL123 DMO123:DMP123 DCS123:DCT123 CSW123:CSX123 CJA123:CJB123 BZE123:BZF123 BPI123:BPJ123 BFM123:BFN123 AVQ123:AVR123 ALU123:ALV123 ABY123:ABZ123 SC123:SD123 IG123:IH123 WUP123:WUQ123 WKT123:WKU123 WAX123:WAY123 VRB123:VRC123 VHF123:VHG123 UXJ123:UXK123 UNN123:UNO123 UDR123:UDS123 TTV123:TTW123 TJZ123:TKA123 TAD123:TAE123 SQH123:SQI123 SGL123:SGM123 RWP123:RWQ123 RMT123:RMU123 RCX123:RCY123 QTB123:QTC123 QJF123:QJG123 PZJ123:PZK123 PPN123:PPO123 PFR123:PFS123 OVV123:OVW123 OLZ123:OMA123 OCD123:OCE123 NSH123:NSI123 NIL123:NIM123 MYP123:MYQ123 MOT123:MOU123 MEX123:MEY123 LVB123:LVC123 LLF123:LLG123 LBJ123:LBK123 KRN123:KRO123 KHR123:KHS123 JXV123:JXW123 JNZ123:JOA123 JED123:JEE123 IUH123:IUI123 IKL123:IKM123 IAP123:IAQ123 HQT123:HQU123 HGX123:HGY123 GXB123:GXC123 GNF123:GNG123 GDJ123:GDK123 FTN123:FTO123 FJR123:FJS123 EZV123:EZW123 EPZ123:EQA123 EGD123:EGE123 DWH123:DWI123 DML123:DMM123 DCP123:DCQ123 CST123:CSU123 CIX123:CIY123 BZB123:BZC123 BPF123:BPG123 BFJ123:BFK123 AVN123:AVO123 ALR123:ALS123 ABV123:ABW123 RZ123:SA123 ID123:IE123 WUM123:WUN123 WKQ123:WKR123 WAU123:WAV123 VQY123:VQZ123 VHC123:VHD123 UXG123:UXH123 UNK123:UNL123 UDO123:UDP123 TTS123:TTT123 TJW123:TJX123 TAA123:TAB123 SQE123:SQF123 SGI123:SGJ123 RWM123:RWN123 RMQ123:RMR123 RCU123:RCV123 QSY123:QSZ123 QJC123:QJD123 PZG123:PZH123 PPK123:PPL123 PFO123:PFP123 OVS123:OVT123 OLW123:OLX123 OCA123:OCB123 NSE123:NSF123 NII123:NIJ123 MYM123:MYN123 MOQ123:MOR123 MEU123:MEV123 LUY123:LUZ123 LLC123:LLD123 LBG123:LBH123 KRK123:KRL123 KHO123:KHP123 JXS123:JXT123 JNW123:JNX123 JEA123:JEB123 IUE123:IUF123 IKI123:IKJ123 IAM123:IAN123 HQQ123:HQR123 HGU123:HGV123 GWY123:GWZ123 GNC123:GND123 GDG123:GDH123 FTK123:FTL123 FJO123:FJP123 EZS123:EZT123 EPW123:EPX123 EGA123:EGB123 DWE123:DWF123 DMI123:DMJ123 DCM123:DCN123 CSQ123:CSR123 CIU123:CIV123 BYY123:BYZ123 BPC123:BPD123 BFG123:BFH123 AVK123:AVL123 ALO123:ALP123 ABS123:ABT123 RW123:RX123 IA123:IB123 WUG123:WUH123 WKK123:WKL123 WAO123:WAP123 VQS123:VQT123 VGW123:VGX123 UXA123:UXB123 UNE123:UNF123 UDI123:UDJ123 TTM123:TTN123 TJQ123:TJR123 SZU123:SZV123 SPY123:SPZ123 SGC123:SGD123 RWG123:RWH123 RMK123:RML123 RCO123:RCP123 QSS123:QST123 QIW123:QIX123 PZA123:PZB123 PPE123:PPF123 PFI123:PFJ123 OVM123:OVN123 OLQ123:OLR123 OBU123:OBV123 NRY123:NRZ123 NIC123:NID123 MYG123:MYH123 MOK123:MOL123 MEO123:MEP123 LUS123:LUT123 LKW123:LKX123 LBA123:LBB123 KRE123:KRF123 KHI123:KHJ123 JXM123:JXN123 JNQ123:JNR123 JDU123:JDV123 ITY123:ITZ123 IKC123:IKD123 IAG123:IAH123 HQK123:HQL123 HGO123:HGP123 GWS123:GWT123 GMW123:GMX123 GDA123:GDB123 FTE123:FTF123 FJI123:FJJ123 EZM123:EZN123 EPQ123:EPR123 EFU123:EFV123 DVY123:DVZ123 DMC123:DMD123 DCG123:DCH123 CSK123:CSL123 CIO123:CIP123 BYS123:BYT123 BOW123:BOX123 BFA123:BFB123 AVE123:AVF123 ALI123:ALJ123 ABM123:ABN123 RQ123:RR123 HU123:HV123 WUD123:WUE123 WKH123:WKI123 WAL123:WAM123 VQP123:VQQ123 VGT123:VGU123 UWX123:UWY123 UNB123:UNC123 UDF123:UDG123 TTJ123:TTK123 TJN123:TJO123 SZR123:SZS123 SPV123:SPW123 SFZ123:SGA123 RWD123:RWE123 RMH123:RMI123 RCL123:RCM123 QSP123:QSQ123 QIT123:QIU123 PYX123:PYY123 PPB123:PPC123 PFF123:PFG123 OVJ123:OVK123 OLN123:OLO123 OBR123:OBS123 NRV123:NRW123 NHZ123:NIA123 MYD123:MYE123 MOH123:MOI123 MEL123:MEM123 LUP123:LUQ123 LKT123:LKU123 LAX123:LAY123 KRB123:KRC123 KHF123:KHG123 JXJ123:JXK123 JNN123:JNO123 JDR123:JDS123 ITV123:ITW123 IJZ123:IKA123 IAD123:IAE123 HQH123:HQI123 HGL123:HGM123 GWP123:GWQ123 GMT123:GMU123 GCX123:GCY123 FTB123:FTC123 FJF123:FJG123 EZJ123:EZK123 EPN123:EPO123 EFR123:EFS123 DVV123:DVW123 DLZ123:DMA123 DCD123:DCE123 CSH123:CSI123 CIL123:CIM123 BYP123:BYQ123 BOT123:BOU123 BEX123:BEY123 AVB123:AVC123 ALF123:ALG123 ABJ123:ABK123 RN123:RO123 HR123:HS123 WUA123:WUB123 WKE123:WKF123 WAI123:WAJ123 VQM123:VQN123 VGQ123:VGR123 UWU123:UWV123 UMY123:UMZ123 UDC123:UDD123 TTG123:TTH123 TJK123:TJL123 SZO123:SZP123 SPS123:SPT123 SFW123:SFX123 RWA123:RWB123 RME123:RMF123 RCI123:RCJ123 QSM123:QSN123 QIQ123:QIR123 PYU123:PYV123 POY123:POZ123 PFC123:PFD123 OVG123:OVH123 OLK123:OLL123 OBO123:OBP123 NRS123:NRT123 NHW123:NHX123 MYA123:MYB123 MOE123:MOF123 MEI123:MEJ123 LUM123:LUN123 LKQ123:LKR123 LAU123:LAV123 KQY123:KQZ123 KHC123:KHD123 JXG123:JXH123 JNK123:JNL123 JDO123:JDP123 ITS123:ITT123 IJW123:IJX123 IAA123:IAB123 HQE123:HQF123 HGI123:HGJ123 GWM123:GWN123 GMQ123:GMR123 GCU123:GCV123 FSY123:FSZ123 FJC123:FJD123 EZG123:EZH123 EPK123:EPL123 EFO123:EFP123 DVS123:DVT123 DLW123:DLX123 DCA123:DCB123 CSE123:CSF123 CII123:CIJ123 BYM123:BYN123 BOQ123:BOR123 BEU123:BEV123 AUY123:AUZ123 ALC123:ALD123 ABG123:ABH123 RK123:RL123 HO123:HP123 WTX123:WTY123 WKB123:WKC123 WAF123:WAG123 VQJ123:VQK123 VGN123:VGO123 UWR123:UWS123 UMV123:UMW123 UCZ123:UDA123 TTD123:TTE123 TJH123:TJI123 SZL123:SZM123 SPP123:SPQ123 SFT123:SFU123 RVX123:RVY123 RMB123:RMC123 RCF123:RCG123 QSJ123:QSK123 QIN123:QIO123 PYR123:PYS123 POV123:POW123 PEZ123:PFA123 OVD123:OVE123 OLH123:OLI123 OBL123:OBM123 NRP123:NRQ123 NHT123:NHU123 MXX123:MXY123 MOB123:MOC123 MEF123:MEG123 LUJ123:LUK123 LKN123:LKO123 LAR123:LAS123 KQV123:KQW123 KGZ123:KHA123 JXD123:JXE123 JNH123:JNI123 JDL123:JDM123 ITP123:ITQ123 IJT123:IJU123 HZX123:HZY123 HQB123:HQC123 HGF123:HGG123 GWJ123:GWK123 GMN123:GMO123 GCR123:GCS123 FSV123:FSW123 FIZ123:FJA123 EZD123:EZE123 EPH123:EPI123 EFL123:EFM123 DVP123:DVQ123 DLT123:DLU123 DBX123:DBY123 CSB123:CSC123 CIF123:CIG123 BYJ123:BYK123 BON123:BOO123 BER123:BES123 AUV123:AUW123 AKZ123:ALA123 ABD123:ABE123 RH123:RI123 HL123:HM123 WTU123:WTV123 WJY123:WJZ123 WAC123:WAD123 VQG123:VQH123 VGK123:VGL123 UWO123:UWP123 UMS123:UMT123 UCW123:UCX123 TTA123:TTB123 TJE123:TJF123 SZI123:SZJ123 SPM123:SPN123 SFQ123:SFR123 RVU123:RVV123 RLY123:RLZ123 RCC123:RCD123 QSG123:QSH123 QIK123:QIL123 PYO123:PYP123 POS123:POT123 PEW123:PEX123 OVA123:OVB123 OLE123:OLF123 OBI123:OBJ123 NRM123:NRN123 NHQ123:NHR123 MXU123:MXV123 MNY123:MNZ123 MEC123:MED123 LUG123:LUH123 LKK123:LKL123 LAO123:LAP123 KQS123:KQT123 KGW123:KGX123 JXA123:JXB123 JNE123:JNF123 JDI123:JDJ123 ITM123:ITN123 IJQ123:IJR123 HZU123:HZV123 HPY123:HPZ123 HGC123:HGD123 GWG123:GWH123 GMK123:GML123 GCO123:GCP123 FSS123:FST123 FIW123:FIX123 EZA123:EZB123 EPE123:EPF123 EFI123:EFJ123 DVM123:DVN123 DLQ123:DLR123 DBU123:DBV123 CRY123:CRZ123 CIC123:CID123 BYG123:BYH123 BOK123:BOL123 BEO123:BEP123 AUS123:AUT123 AKW123:AKX123 ABA123:ABB123 HI167:HJ167 RE167:RF167 WUS167:WUT167 WKW167:WKX167 WBA167:WBB167 VRE167:VRF167 VHI167:VHJ167 UXM167:UXN167 UNQ167:UNR167 UDU167:UDV167 TTY167:TTZ167 TKC167:TKD167 TAG167:TAH167 SQK167:SQL167 SGO167:SGP167 RWS167:RWT167 RMW167:RMX167 RDA167:RDB167 QTE167:QTF167 QJI167:QJJ167 PZM167:PZN167 PPQ167:PPR167 PFU167:PFV167 OVY167:OVZ167 OMC167:OMD167 OCG167:OCH167 NSK167:NSL167 NIO167:NIP167 MYS167:MYT167 MOW167:MOX167 MFA167:MFB167 LVE167:LVF167 LLI167:LLJ167 LBM167:LBN167 KRQ167:KRR167 KHU167:KHV167 JXY167:JXZ167 JOC167:JOD167 JEG167:JEH167 IUK167:IUL167 IKO167:IKP167 IAS167:IAT167 HQW167:HQX167 HHA167:HHB167 GXE167:GXF167 GNI167:GNJ167 GDM167:GDN167 FTQ167:FTR167 FJU167:FJV167 EZY167:EZZ167 EQC167:EQD167 EGG167:EGH167 DWK167:DWL167 DMO167:DMP167 DCS167:DCT167 CSW167:CSX167 CJA167:CJB167 BZE167:BZF167 BPI167:BPJ167 BFM167:BFN167 AVQ167:AVR167 ALU167:ALV167 ABY167:ABZ167 SC167:SD167 IG167:IH167 WUP167:WUQ167 WKT167:WKU167 WAX167:WAY167 VRB167:VRC167 VHF167:VHG167 UXJ167:UXK167 UNN167:UNO167 UDR167:UDS167 TTV167:TTW167 TJZ167:TKA167 TAD167:TAE167 SQH167:SQI167 SGL167:SGM167 RWP167:RWQ167 RMT167:RMU167 RCX167:RCY167 QTB167:QTC167 QJF167:QJG167 PZJ167:PZK167 PPN167:PPO167 PFR167:PFS167 OVV167:OVW167 OLZ167:OMA167 OCD167:OCE167 NSH167:NSI167 NIL167:NIM167 MYP167:MYQ167 MOT167:MOU167 MEX167:MEY167 LVB167:LVC167 LLF167:LLG167 LBJ167:LBK167 KRN167:KRO167 KHR167:KHS167 JXV167:JXW167 JNZ167:JOA167 JED167:JEE167 IUH167:IUI167 IKL167:IKM167 IAP167:IAQ167 HQT167:HQU167 HGX167:HGY167 GXB167:GXC167 GNF167:GNG167 GDJ167:GDK167 FTN167:FTO167 FJR167:FJS167 EZV167:EZW167 EPZ167:EQA167 EGD167:EGE167 DWH167:DWI167 DML167:DMM167 DCP167:DCQ167 CST167:CSU167 CIX167:CIY167 BZB167:BZC167 BPF167:BPG167 BFJ167:BFK167 AVN167:AVO167 ALR167:ALS167 ABV167:ABW167 RZ167:SA167 ID167:IE167 WUM167:WUN167 WKQ167:WKR167 WAU167:WAV167 VQY167:VQZ167 VHC167:VHD167 UXG167:UXH167 UNK167:UNL167 UDO167:UDP167 TTS167:TTT167 TJW167:TJX167 TAA167:TAB167 SQE167:SQF167 SGI167:SGJ167 RWM167:RWN167 RMQ167:RMR167 RCU167:RCV167 QSY167:QSZ167 QJC167:QJD167 PZG167:PZH167 PPK167:PPL167 PFO167:PFP167 OVS167:OVT167 OLW167:OLX167 OCA167:OCB167 NSE167:NSF167 NII167:NIJ167 MYM167:MYN167 MOQ167:MOR167 MEU167:MEV167 LUY167:LUZ167 LLC167:LLD167 LBG167:LBH167 KRK167:KRL167 KHO167:KHP167 JXS167:JXT167 JNW167:JNX167 JEA167:JEB167 IUE167:IUF167 IKI167:IKJ167 IAM167:IAN167 HQQ167:HQR167 HGU167:HGV167 GWY167:GWZ167 GNC167:GND167 GDG167:GDH167 FTK167:FTL167 FJO167:FJP167 EZS167:EZT167 EPW167:EPX167 EGA167:EGB167 DWE167:DWF167 DMI167:DMJ167 DCM167:DCN167 CSQ167:CSR167 CIU167:CIV167 BYY167:BYZ167 BPC167:BPD167 BFG167:BFH167 AVK167:AVL167 ALO167:ALP167 ABS167:ABT167 RW167:RX167 IA167:IB167 WUG167:WUH167 WKK167:WKL167 WAO167:WAP167 VQS167:VQT167 VGW167:VGX167 UXA167:UXB167 UNE167:UNF167 UDI167:UDJ167 TTM167:TTN167 TJQ167:TJR167 SZU167:SZV167 SPY167:SPZ167 SGC167:SGD167 RWG167:RWH167 RMK167:RML167 RCO167:RCP167 QSS167:QST167 QIW167:QIX167 PZA167:PZB167 PPE167:PPF167 PFI167:PFJ167 OVM167:OVN167 OLQ167:OLR167 OBU167:OBV167 NRY167:NRZ167 NIC167:NID167 MYG167:MYH167 MOK167:MOL167 MEO167:MEP167 LUS167:LUT167 LKW167:LKX167 LBA167:LBB167 KRE167:KRF167 KHI167:KHJ167 JXM167:JXN167 JNQ167:JNR167 JDU167:JDV167 ITY167:ITZ167 IKC167:IKD167 IAG167:IAH167 HQK167:HQL167 HGO167:HGP167 GWS167:GWT167 GMW167:GMX167 GDA167:GDB167 FTE167:FTF167 FJI167:FJJ167 EZM167:EZN167 EPQ167:EPR167 EFU167:EFV167 DVY167:DVZ167 DMC167:DMD167 DCG167:DCH167 CSK167:CSL167 CIO167:CIP167 BYS167:BYT167 BOW167:BOX167 BFA167:BFB167 AVE167:AVF167 ALI167:ALJ167 ABM167:ABN167 RQ167:RR167 HU167:HV167 WUD167:WUE167 WKH167:WKI167 WAL167:WAM167 VQP167:VQQ167 VGT167:VGU167 UWX167:UWY167 UNB167:UNC167 UDF167:UDG167 TTJ167:TTK167 TJN167:TJO167 SZR167:SZS167 SPV167:SPW167 SFZ167:SGA167 RWD167:RWE167 RMH167:RMI167 RCL167:RCM167 QSP167:QSQ167 QIT167:QIU167 PYX167:PYY167 PPB167:PPC167 PFF167:PFG167 OVJ167:OVK167 OLN167:OLO167 OBR167:OBS167 NRV167:NRW167 NHZ167:NIA167 MYD167:MYE167 MOH167:MOI167 MEL167:MEM167 LUP167:LUQ167 LKT167:LKU167 LAX167:LAY167 KRB167:KRC167 KHF167:KHG167 JXJ167:JXK167 JNN167:JNO167 JDR167:JDS167 ITV167:ITW167 IJZ167:IKA167 IAD167:IAE167 HQH167:HQI167 HGL167:HGM167 GWP167:GWQ167 GMT167:GMU167 GCX167:GCY167 FTB167:FTC167 FJF167:FJG167 EZJ167:EZK167 EPN167:EPO167 EFR167:EFS167 DVV167:DVW167 DLZ167:DMA167 DCD167:DCE167 CSH167:CSI167 CIL167:CIM167 BYP167:BYQ167 BOT167:BOU167 BEX167:BEY167 AVB167:AVC167 ALF167:ALG167 ABJ167:ABK167 RN167:RO167 HR167:HS167 WUA167:WUB167 WKE167:WKF167 WAI167:WAJ167 VQM167:VQN167 VGQ167:VGR167 UWU167:UWV167 UMY167:UMZ167 UDC167:UDD167 TTG167:TTH167 TJK167:TJL167 SZO167:SZP167 SPS167:SPT167 SFW167:SFX167 RWA167:RWB167 RME167:RMF167 RCI167:RCJ167 QSM167:QSN167 QIQ167:QIR167 PYU167:PYV167 POY167:POZ167 PFC167:PFD167 OVG167:OVH167 OLK167:OLL167 OBO167:OBP167 NRS167:NRT167 NHW167:NHX167 MYA167:MYB167 MOE167:MOF167 MEI167:MEJ167 LUM167:LUN167 LKQ167:LKR167 LAU167:LAV167 KQY167:KQZ167 KHC167:KHD167 JXG167:JXH167 JNK167:JNL167 JDO167:JDP167 ITS167:ITT167 IJW167:IJX167 IAA167:IAB167 HQE167:HQF167 HGI167:HGJ167 GWM167:GWN167 GMQ167:GMR167 GCU167:GCV167 FSY167:FSZ167 FJC167:FJD167 EZG167:EZH167 EPK167:EPL167 EFO167:EFP167 DVS167:DVT167 DLW167:DLX167 DCA167:DCB167 CSE167:CSF167 CII167:CIJ167 BYM167:BYN167 BOQ167:BOR167 BEU167:BEV167 AUY167:AUZ167 ALC167:ALD167 ABG167:ABH167 RK167:RL167 HO167:HP167 WTX167:WTY167 WKB167:WKC167 WAF167:WAG167 VQJ167:VQK167 VGN167:VGO167 UWR167:UWS167 UMV167:UMW167 UCZ167:UDA167 TTD167:TTE167 TJH167:TJI167 SZL167:SZM167 SPP167:SPQ167 SFT167:SFU167 RVX167:RVY167 RMB167:RMC167 RCF167:RCG167 QSJ167:QSK167 QIN167:QIO167 PYR167:PYS167 POV167:POW167 PEZ167:PFA167 OVD167:OVE167 OLH167:OLI167 OBL167:OBM167 NRP167:NRQ167 NHT167:NHU167 MXX167:MXY167 MOB167:MOC167 MEF167:MEG167 LUJ167:LUK167 LKN167:LKO167 LAR167:LAS167 KQV167:KQW167 KGZ167:KHA167 JXD167:JXE167 JNH167:JNI167 JDL167:JDM167 ITP167:ITQ167 IJT167:IJU167 HZX167:HZY167 HQB167:HQC167 HGF167:HGG167 GWJ167:GWK167 GMN167:GMO167 GCR167:GCS167 FSV167:FSW167 FIZ167:FJA167 EZD167:EZE167 EPH167:EPI167 EFL167:EFM167 DVP167:DVQ167 DLT167:DLU167 DBX167:DBY167 CSB167:CSC167 CIF167:CIG167 BYJ167:BYK167 BON167:BOO167 BER167:BES167 AUV167:AUW167 AKZ167:ALA167 ABD167:ABE167 RH167:RI167 HL167:HM167 WTU167:WTV167 WJY167:WJZ167 WAC167:WAD167 VQG167:VQH167 VGK167:VGL167 UWO167:UWP167 UMS167:UMT167 UCW167:UCX167 TTA167:TTB167 TJE167:TJF167 SZI167:SZJ167 SPM167:SPN167 SFQ167:SFR167 RVU167:RVV167 RLY167:RLZ167 RCC167:RCD167 QSG167:QSH167 QIK167:QIL167 PYO167:PYP167 POS167:POT167 PEW167:PEX167 OVA167:OVB167 OLE167:OLF167 OBI167:OBJ167 NRM167:NRN167 NHQ167:NHR167 MXU167:MXV167 MNY167:MNZ167 MEC167:MED167 LUG167:LUH167 LKK167:LKL167 LAO167:LAP167 KQS167:KQT167 KGW167:KGX167 JXA167:JXB167 JNE167:JNF167 JDI167:JDJ167 ITM167:ITN167 IJQ167:IJR167 HZU167:HZV167 HPY167:HPZ167 HGC167:HGD167 GWG167:GWH167 GMK167:GML167 GCO167:GCP167 FSS167:FST167 FIW167:FIX167 EZA167:EZB167 EPE167:EPF167 EFI167:EFJ167 DVM167:DVN167 DLQ167:DLR167 DBU167:DBV167 CRY167:CRZ167 CIC167:CID167 BYG167:BYH167 BOK167:BOL167 BEO167:BEP167 AUS167:AUT167 AKW167:AKX167 ABA167:ABB167 HI211:HJ211 RE211:RF211 WUS211:WUT211 WKW211:WKX211 WBA211:WBB211 VRE211:VRF211 VHI211:VHJ211 UXM211:UXN211 UNQ211:UNR211 UDU211:UDV211 TTY211:TTZ211 TKC211:TKD211 TAG211:TAH211 SQK211:SQL211 SGO211:SGP211 RWS211:RWT211 RMW211:RMX211 RDA211:RDB211 QTE211:QTF211 QJI211:QJJ211 PZM211:PZN211 PPQ211:PPR211 PFU211:PFV211 OVY211:OVZ211 OMC211:OMD211 OCG211:OCH211 NSK211:NSL211 NIO211:NIP211 MYS211:MYT211 MOW211:MOX211 MFA211:MFB211 LVE211:LVF211 LLI211:LLJ211 LBM211:LBN211 KRQ211:KRR211 KHU211:KHV211 JXY211:JXZ211 JOC211:JOD211 JEG211:JEH211 IUK211:IUL211 IKO211:IKP211 IAS211:IAT211 HQW211:HQX211 HHA211:HHB211 GXE211:GXF211 GNI211:GNJ211 GDM211:GDN211 FTQ211:FTR211 FJU211:FJV211 EZY211:EZZ211 EQC211:EQD211 EGG211:EGH211 DWK211:DWL211 DMO211:DMP211 DCS211:DCT211 CSW211:CSX211 CJA211:CJB211 BZE211:BZF211 BPI211:BPJ211 BFM211:BFN211 AVQ211:AVR211 ALU211:ALV211 ABY211:ABZ211 SC211:SD211 IG211:IH211 WUP211:WUQ211 WKT211:WKU211 WAX211:WAY211 VRB211:VRC211 VHF211:VHG211 UXJ211:UXK211 UNN211:UNO211 UDR211:UDS211 TTV211:TTW211 TJZ211:TKA211 TAD211:TAE211 SQH211:SQI211 SGL211:SGM211 RWP211:RWQ211 RMT211:RMU211 RCX211:RCY211 QTB211:QTC211 QJF211:QJG211 PZJ211:PZK211 PPN211:PPO211 PFR211:PFS211 OVV211:OVW211 OLZ211:OMA211 OCD211:OCE211 NSH211:NSI211 NIL211:NIM211 MYP211:MYQ211 MOT211:MOU211 MEX211:MEY211 LVB211:LVC211 LLF211:LLG211 LBJ211:LBK211 KRN211:KRO211 KHR211:KHS211 JXV211:JXW211 JNZ211:JOA211 JED211:JEE211 IUH211:IUI211 IKL211:IKM211 IAP211:IAQ211 HQT211:HQU211 HGX211:HGY211 GXB211:GXC211 GNF211:GNG211 GDJ211:GDK211 FTN211:FTO211 FJR211:FJS211 EZV211:EZW211 EPZ211:EQA211 EGD211:EGE211 DWH211:DWI211 DML211:DMM211 DCP211:DCQ211 CST211:CSU211 CIX211:CIY211 BZB211:BZC211 BPF211:BPG211 BFJ211:BFK211 AVN211:AVO211 ALR211:ALS211 ABV211:ABW211 RZ211:SA211 ID211:IE211 WUM211:WUN211 WKQ211:WKR211 WAU211:WAV211 VQY211:VQZ211 VHC211:VHD211 UXG211:UXH211 UNK211:UNL211 UDO211:UDP211 TTS211:TTT211 TJW211:TJX211 TAA211:TAB211 SQE211:SQF211 SGI211:SGJ211 RWM211:RWN211 RMQ211:RMR211 RCU211:RCV211 QSY211:QSZ211 QJC211:QJD211 PZG211:PZH211 PPK211:PPL211 PFO211:PFP211 OVS211:OVT211 OLW211:OLX211 OCA211:OCB211 NSE211:NSF211 NII211:NIJ211 MYM211:MYN211 MOQ211:MOR211 MEU211:MEV211 LUY211:LUZ211 LLC211:LLD211 LBG211:LBH211 KRK211:KRL211 KHO211:KHP211 JXS211:JXT211 JNW211:JNX211 JEA211:JEB211 IUE211:IUF211 IKI211:IKJ211 IAM211:IAN211 HQQ211:HQR211 HGU211:HGV211 GWY211:GWZ211 GNC211:GND211 GDG211:GDH211 FTK211:FTL211 FJO211:FJP211 EZS211:EZT211 EPW211:EPX211 EGA211:EGB211 DWE211:DWF211 DMI211:DMJ211 DCM211:DCN211 CSQ211:CSR211 CIU211:CIV211 BYY211:BYZ211 BPC211:BPD211 BFG211:BFH211 AVK211:AVL211 ALO211:ALP211 ABS211:ABT211 RW211:RX211 IA211:IB211 WUG211:WUH211 WKK211:WKL211 WAO211:WAP211 VQS211:VQT211 VGW211:VGX211 UXA211:UXB211 UNE211:UNF211 UDI211:UDJ211 TTM211:TTN211 TJQ211:TJR211 SZU211:SZV211 SPY211:SPZ211 SGC211:SGD211 RWG211:RWH211 RMK211:RML211 RCO211:RCP211 QSS211:QST211 QIW211:QIX211 PZA211:PZB211 PPE211:PPF211 PFI211:PFJ211 OVM211:OVN211 OLQ211:OLR211 OBU211:OBV211 NRY211:NRZ211 NIC211:NID211 MYG211:MYH211 MOK211:MOL211 MEO211:MEP211 LUS211:LUT211 LKW211:LKX211 LBA211:LBB211 KRE211:KRF211 KHI211:KHJ211 JXM211:JXN211 JNQ211:JNR211 JDU211:JDV211 ITY211:ITZ211 IKC211:IKD211 IAG211:IAH211 HQK211:HQL211 HGO211:HGP211 GWS211:GWT211 GMW211:GMX211 GDA211:GDB211 FTE211:FTF211 FJI211:FJJ211 EZM211:EZN211 EPQ211:EPR211 EFU211:EFV211 DVY211:DVZ211 DMC211:DMD211 DCG211:DCH211 CSK211:CSL211 CIO211:CIP211 BYS211:BYT211 BOW211:BOX211 BFA211:BFB211 AVE211:AVF211 ALI211:ALJ211 ABM211:ABN211 RQ211:RR211 HU211:HV211 WUD211:WUE211 WKH211:WKI211 WAL211:WAM211 VQP211:VQQ211 VGT211:VGU211 UWX211:UWY211 UNB211:UNC211 UDF211:UDG211 TTJ211:TTK211 TJN211:TJO211 SZR211:SZS211 SPV211:SPW211 SFZ211:SGA211 RWD211:RWE211 RMH211:RMI211 RCL211:RCM211 QSP211:QSQ211 QIT211:QIU211 PYX211:PYY211 PPB211:PPC211 PFF211:PFG211 OVJ211:OVK211 OLN211:OLO211 OBR211:OBS211 NRV211:NRW211 NHZ211:NIA211 MYD211:MYE211 MOH211:MOI211 MEL211:MEM211 LUP211:LUQ211 LKT211:LKU211 LAX211:LAY211 KRB211:KRC211 KHF211:KHG211 JXJ211:JXK211 JNN211:JNO211 JDR211:JDS211 ITV211:ITW211 IJZ211:IKA211 IAD211:IAE211 HQH211:HQI211 HGL211:HGM211 GWP211:GWQ211 GMT211:GMU211 GCX211:GCY211 FTB211:FTC211 FJF211:FJG211 EZJ211:EZK211 EPN211:EPO211 EFR211:EFS211 DVV211:DVW211 DLZ211:DMA211 DCD211:DCE211 CSH211:CSI211 CIL211:CIM211 BYP211:BYQ211 BOT211:BOU211 BEX211:BEY211 AVB211:AVC211 ALF211:ALG211 ABJ211:ABK211 RN211:RO211 HR211:HS211 WUA211:WUB211 WKE211:WKF211 WAI211:WAJ211 VQM211:VQN211 VGQ211:VGR211 UWU211:UWV211 UMY211:UMZ211 UDC211:UDD211 TTG211:TTH211 TJK211:TJL211 SZO211:SZP211 SPS211:SPT211 SFW211:SFX211 RWA211:RWB211 RME211:RMF211 RCI211:RCJ211 QSM211:QSN211 QIQ211:QIR211 PYU211:PYV211 POY211:POZ211 PFC211:PFD211 OVG211:OVH211 OLK211:OLL211 OBO211:OBP211 NRS211:NRT211 NHW211:NHX211 MYA211:MYB211 MOE211:MOF211 MEI211:MEJ211 LUM211:LUN211 LKQ211:LKR211 LAU211:LAV211 KQY211:KQZ211 KHC211:KHD211 JXG211:JXH211 JNK211:JNL211 JDO211:JDP211 ITS211:ITT211 IJW211:IJX211 IAA211:IAB211 HQE211:HQF211 HGI211:HGJ211 GWM211:GWN211 GMQ211:GMR211 GCU211:GCV211 FSY211:FSZ211 FJC211:FJD211 EZG211:EZH211 EPK211:EPL211 EFO211:EFP211 DVS211:DVT211 DLW211:DLX211 DCA211:DCB211 CSE211:CSF211 CII211:CIJ211 BYM211:BYN211 BOQ211:BOR211 BEU211:BEV211 AUY211:AUZ211 ALC211:ALD211 ABG211:ABH211 RK211:RL211 HO211:HP211 WTX211:WTY211 WKB211:WKC211 WAF211:WAG211 VQJ211:VQK211 VGN211:VGO211 UWR211:UWS211 UMV211:UMW211 UCZ211:UDA211 TTD211:TTE211 TJH211:TJI211 SZL211:SZM211 SPP211:SPQ211 SFT211:SFU211 RVX211:RVY211 RMB211:RMC211 RCF211:RCG211 QSJ211:QSK211 QIN211:QIO211 PYR211:PYS211 POV211:POW211 PEZ211:PFA211 OVD211:OVE211 OLH211:OLI211 OBL211:OBM211 NRP211:NRQ211 NHT211:NHU211 MXX211:MXY211 MOB211:MOC211 MEF211:MEG211 LUJ211:LUK211 LKN211:LKO211 LAR211:LAS211 KQV211:KQW211 KGZ211:KHA211 JXD211:JXE211 JNH211:JNI211 JDL211:JDM211 ITP211:ITQ211 IJT211:IJU211 HZX211:HZY211 HQB211:HQC211 HGF211:HGG211 GWJ211:GWK211 GMN211:GMO211 GCR211:GCS211 FSV211:FSW211 FIZ211:FJA211 EZD211:EZE211 EPH211:EPI211 EFL211:EFM211 DVP211:DVQ211 DLT211:DLU211 DBX211:DBY211 CSB211:CSC211 CIF211:CIG211 BYJ211:BYK211 BON211:BOO211 BER211:BES211 AUV211:AUW211 AKZ211:ALA211 ABD211:ABE211 RH211:RI211 HL211:HM211 WTU211:WTV211 WJY211:WJZ211 WAC211:WAD211 VQG211:VQH211 VGK211:VGL211 UWO211:UWP211 UMS211:UMT211 UCW211:UCX211 TTA211:TTB211 TJE211:TJF211 SZI211:SZJ211 SPM211:SPN211 SFQ211:SFR211 RVU211:RVV211 RLY211:RLZ211 RCC211:RCD211 QSG211:QSH211 QIK211:QIL211 PYO211:PYP211 POS211:POT211 PEW211:PEX211 OVA211:OVB211 OLE211:OLF211 OBI211:OBJ211 NRM211:NRN211 NHQ211:NHR211 MXU211:MXV211 MNY211:MNZ211 MEC211:MED211 LUG211:LUH211 LKK211:LKL211 LAO211:LAP211 KQS211:KQT211 KGW211:KGX211 JXA211:JXB211 JNE211:JNF211 JDI211:JDJ211 ITM211:ITN211 IJQ211:IJR211 HZU211:HZV211 HPY211:HPZ211 HGC211:HGD211 GWG211:GWH211 GMK211:GML211 GCO211:GCP211 FSS211:FST211 FIW211:FIX211 EZA211:EZB211 EPE211:EPF211 EFI211:EFJ211 DVM211:DVN211 DLQ211:DLR211 DBU211:DBV211 CRY211:CRZ211 CIC211:CID211 BYG211:BYH211 BOK211:BOL211 BEO211:BEP211 AUS211:AUT211 AKW211:AKX211 ABA211:ABB211 HI255:HJ255 RE255:RF255 WUS255:WUT255 WKW255:WKX255 WBA255:WBB255 VRE255:VRF255 VHI255:VHJ255 UXM255:UXN255 UNQ255:UNR255 UDU255:UDV255 TTY255:TTZ255 TKC255:TKD255 TAG255:TAH255 SQK255:SQL255 SGO255:SGP255 RWS255:RWT255 RMW255:RMX255 RDA255:RDB255 QTE255:QTF255 QJI255:QJJ255 PZM255:PZN255 PPQ255:PPR255 PFU255:PFV255 OVY255:OVZ255 OMC255:OMD255 OCG255:OCH255 NSK255:NSL255 NIO255:NIP255 MYS255:MYT255 MOW255:MOX255 MFA255:MFB255 LVE255:LVF255 LLI255:LLJ255 LBM255:LBN255 KRQ255:KRR255 KHU255:KHV255 JXY255:JXZ255 JOC255:JOD255 JEG255:JEH255 IUK255:IUL255 IKO255:IKP255 IAS255:IAT255 HQW255:HQX255 HHA255:HHB255 GXE255:GXF255 GNI255:GNJ255 GDM255:GDN255 FTQ255:FTR255 FJU255:FJV255 EZY255:EZZ255 EQC255:EQD255 EGG255:EGH255 DWK255:DWL255 DMO255:DMP255 DCS255:DCT255 CSW255:CSX255 CJA255:CJB255 BZE255:BZF255 BPI255:BPJ255 BFM255:BFN255 AVQ255:AVR255 ALU255:ALV255 ABY255:ABZ255 SC255:SD255 IG255:IH255 WUP255:WUQ255 WKT255:WKU255 WAX255:WAY255 VRB255:VRC255 VHF255:VHG255 UXJ255:UXK255 UNN255:UNO255 UDR255:UDS255 TTV255:TTW255 TJZ255:TKA255 TAD255:TAE255 SQH255:SQI255 SGL255:SGM255 RWP255:RWQ255 RMT255:RMU255 RCX255:RCY255 QTB255:QTC255 QJF255:QJG255 PZJ255:PZK255 PPN255:PPO255 PFR255:PFS255 OVV255:OVW255 OLZ255:OMA255 OCD255:OCE255 NSH255:NSI255 NIL255:NIM255 MYP255:MYQ255 MOT255:MOU255 MEX255:MEY255 LVB255:LVC255 LLF255:LLG255 LBJ255:LBK255 KRN255:KRO255 KHR255:KHS255 JXV255:JXW255 JNZ255:JOA255 JED255:JEE255 IUH255:IUI255 IKL255:IKM255 IAP255:IAQ255 HQT255:HQU255 HGX255:HGY255 GXB255:GXC255 GNF255:GNG255 GDJ255:GDK255 FTN255:FTO255 FJR255:FJS255 EZV255:EZW255 EPZ255:EQA255 EGD255:EGE255 DWH255:DWI255 DML255:DMM255 DCP255:DCQ255 CST255:CSU255 CIX255:CIY255 BZB255:BZC255 BPF255:BPG255 BFJ255:BFK255 AVN255:AVO255 ALR255:ALS255 ABV255:ABW255 RZ255:SA255 ID255:IE255 WUM255:WUN255 WKQ255:WKR255 WAU255:WAV255 VQY255:VQZ255 VHC255:VHD255 UXG255:UXH255 UNK255:UNL255 UDO255:UDP255 TTS255:TTT255 TJW255:TJX255 TAA255:TAB255 SQE255:SQF255 SGI255:SGJ255 RWM255:RWN255 RMQ255:RMR255 RCU255:RCV255 QSY255:QSZ255 QJC255:QJD255 PZG255:PZH255 PPK255:PPL255 PFO255:PFP255 OVS255:OVT255 OLW255:OLX255 OCA255:OCB255 NSE255:NSF255 NII255:NIJ255 MYM255:MYN255 MOQ255:MOR255 MEU255:MEV255 LUY255:LUZ255 LLC255:LLD255 LBG255:LBH255 KRK255:KRL255 KHO255:KHP255 JXS255:JXT255 JNW255:JNX255 JEA255:JEB255 IUE255:IUF255 IKI255:IKJ255 IAM255:IAN255 HQQ255:HQR255 HGU255:HGV255 GWY255:GWZ255 GNC255:GND255 GDG255:GDH255 FTK255:FTL255 FJO255:FJP255 EZS255:EZT255 EPW255:EPX255 EGA255:EGB255 DWE255:DWF255 DMI255:DMJ255 DCM255:DCN255 CSQ255:CSR255 CIU255:CIV255 BYY255:BYZ255 BPC255:BPD255 BFG255:BFH255 AVK255:AVL255 ALO255:ALP255 ABS255:ABT255 RW255:RX255 IA255:IB255 WUG255:WUH255 WKK255:WKL255 WAO255:WAP255 VQS255:VQT255 VGW255:VGX255 UXA255:UXB255 UNE255:UNF255 UDI255:UDJ255 TTM255:TTN255 TJQ255:TJR255 SZU255:SZV255 SPY255:SPZ255 SGC255:SGD255 RWG255:RWH255 RMK255:RML255 RCO255:RCP255 QSS255:QST255 QIW255:QIX255 PZA255:PZB255 PPE255:PPF255 PFI255:PFJ255 OVM255:OVN255 OLQ255:OLR255 OBU255:OBV255 NRY255:NRZ255 NIC255:NID255 MYG255:MYH255 MOK255:MOL255 MEO255:MEP255 LUS255:LUT255 LKW255:LKX255 LBA255:LBB255 KRE255:KRF255 KHI255:KHJ255 JXM255:JXN255 JNQ255:JNR255 JDU255:JDV255 ITY255:ITZ255 IKC255:IKD255 IAG255:IAH255 HQK255:HQL255 HGO255:HGP255 GWS255:GWT255 GMW255:GMX255 GDA255:GDB255 FTE255:FTF255 FJI255:FJJ255 EZM255:EZN255 EPQ255:EPR255 EFU255:EFV255 DVY255:DVZ255 DMC255:DMD255 DCG255:DCH255 CSK255:CSL255 CIO255:CIP255 BYS255:BYT255 BOW255:BOX255 BFA255:BFB255 AVE255:AVF255 ALI255:ALJ255 ABM255:ABN255 RQ255:RR255 HU255:HV255 WUD255:WUE255 WKH255:WKI255 WAL255:WAM255 VQP255:VQQ255 VGT255:VGU255 UWX255:UWY255 UNB255:UNC255 UDF255:UDG255 TTJ255:TTK255 TJN255:TJO255 SZR255:SZS255 SPV255:SPW255 SFZ255:SGA255 RWD255:RWE255 RMH255:RMI255 RCL255:RCM255 QSP255:QSQ255 QIT255:QIU255 PYX255:PYY255 PPB255:PPC255 PFF255:PFG255 OVJ255:OVK255 OLN255:OLO255 OBR255:OBS255 NRV255:NRW255 NHZ255:NIA255 MYD255:MYE255 MOH255:MOI255 MEL255:MEM255 LUP255:LUQ255 LKT255:LKU255 LAX255:LAY255 KRB255:KRC255 KHF255:KHG255 JXJ255:JXK255 JNN255:JNO255 JDR255:JDS255 ITV255:ITW255 IJZ255:IKA255 IAD255:IAE255 HQH255:HQI255 HGL255:HGM255 GWP255:GWQ255 GMT255:GMU255 GCX255:GCY255 FTB255:FTC255 FJF255:FJG255 EZJ255:EZK255 EPN255:EPO255 EFR255:EFS255 DVV255:DVW255 DLZ255:DMA255 DCD255:DCE255 CSH255:CSI255 CIL255:CIM255 BYP255:BYQ255 BOT255:BOU255 BEX255:BEY255 AVB255:AVC255 ALF255:ALG255 ABJ255:ABK255 RN255:RO255 HR255:HS255 WUA255:WUB255 WKE255:WKF255 WAI255:WAJ255 VQM255:VQN255 VGQ255:VGR255 UWU255:UWV255 UMY255:UMZ255 UDC255:UDD255 TTG255:TTH255 TJK255:TJL255 SZO255:SZP255 SPS255:SPT255 SFW255:SFX255 RWA255:RWB255 RME255:RMF255 RCI255:RCJ255 QSM255:QSN255 QIQ255:QIR255 PYU255:PYV255 POY255:POZ255 PFC255:PFD255 OVG255:OVH255 OLK255:OLL255 OBO255:OBP255 NRS255:NRT255 NHW255:NHX255 MYA255:MYB255 MOE255:MOF255 MEI255:MEJ255 LUM255:LUN255 LKQ255:LKR255 LAU255:LAV255 KQY255:KQZ255 KHC255:KHD255 JXG255:JXH255 JNK255:JNL255 JDO255:JDP255 ITS255:ITT255 IJW255:IJX255 IAA255:IAB255 HQE255:HQF255 HGI255:HGJ255 GWM255:GWN255 GMQ255:GMR255 GCU255:GCV255 FSY255:FSZ255 FJC255:FJD255 EZG255:EZH255 EPK255:EPL255 EFO255:EFP255 DVS255:DVT255 DLW255:DLX255 DCA255:DCB255 CSE255:CSF255 CII255:CIJ255 BYM255:BYN255 BOQ255:BOR255 BEU255:BEV255 AUY255:AUZ255 ALC255:ALD255 ABG255:ABH255 RK255:RL255 HO255:HP255 WTX255:WTY255 WKB255:WKC255 WAF255:WAG255 VQJ255:VQK255 VGN255:VGO255 UWR255:UWS255 UMV255:UMW255 UCZ255:UDA255 TTD255:TTE255 TJH255:TJI255 SZL255:SZM255 SPP255:SPQ255 SFT255:SFU255 RVX255:RVY255 RMB255:RMC255 RCF255:RCG255 QSJ255:QSK255 QIN255:QIO255 PYR255:PYS255 POV255:POW255 PEZ255:PFA255 OVD255:OVE255 OLH255:OLI255 OBL255:OBM255 NRP255:NRQ255 NHT255:NHU255 MXX255:MXY255 MOB255:MOC255 MEF255:MEG255 LUJ255:LUK255 LKN255:LKO255 LAR255:LAS255 KQV255:KQW255 KGZ255:KHA255 JXD255:JXE255 JNH255:JNI255 JDL255:JDM255 ITP255:ITQ255 IJT255:IJU255 HZX255:HZY255 HQB255:HQC255 HGF255:HGG255 GWJ255:GWK255 GMN255:GMO255 GCR255:GCS255 FSV255:FSW255 FIZ255:FJA255 EZD255:EZE255 EPH255:EPI255 EFL255:EFM255 DVP255:DVQ255 DLT255:DLU255 DBX255:DBY255 CSB255:CSC255 CIF255:CIG255 BYJ255:BYK255 BON255:BOO255 BER255:BES255 AUV255:AUW255 AKZ255:ALA255 ABD255:ABE255 RH255:RI255 HL255:HM255 WTU255:WTV255 WJY255:WJZ255 WAC255:WAD255 VQG255:VQH255 VGK255:VGL255 UWO255:UWP255 UMS255:UMT255 UCW255:UCX255 TTA255:TTB255 TJE255:TJF255 SZI255:SZJ255 SPM255:SPN255 SFQ255:SFR255 RVU255:RVV255 RLY255:RLZ255 RCC255:RCD255 QSG255:QSH255 QIK255:QIL255 PYO255:PYP255 POS255:POT255 PEW255:PEX255 OVA255:OVB255 OLE255:OLF255 OBI255:OBJ255 NRM255:NRN255 NHQ255:NHR255 MXU255:MXV255 MNY255:MNZ255 MEC255:MED255 LUG255:LUH255 LKK255:LKL255 LAO255:LAP255 KQS255:KQT255 KGW255:KGX255 JXA255:JXB255 JNE255:JNF255 JDI255:JDJ255 ITM255:ITN255 IJQ255:IJR255 HZU255:HZV255 HPY255:HPZ255 HGC255:HGD255 GWG255:GWH255 GMK255:GML255 GCO255:GCP255 FSS255:FST255 FIW255:FIX255 EZA255:EZB255 EPE255:EPF255 EFI255:EFJ255 DVM255:DVN255 DLQ255:DLR255 DBU255:DBV255 CRY255:CRZ255 CIC255:CID255 BYG255:BYH255 BOK255:BOL255 BEO255:BEP255 AUS255:AUT255 AKW255:AKX255 ABA255:ABB255 HI299:HJ299 RE299:RF299 WUS299:WUT299 WKW299:WKX299 WBA299:WBB299 VRE299:VRF299 VHI299:VHJ299 UXM299:UXN299 UNQ299:UNR299 UDU299:UDV299 TTY299:TTZ299 TKC299:TKD299 TAG299:TAH299 SQK299:SQL299 SGO299:SGP299 RWS299:RWT299 RMW299:RMX299 RDA299:RDB299 QTE299:QTF299 QJI299:QJJ299 PZM299:PZN299 PPQ299:PPR299 PFU299:PFV299 OVY299:OVZ299 OMC299:OMD299 OCG299:OCH299 NSK299:NSL299 NIO299:NIP299 MYS299:MYT299 MOW299:MOX299 MFA299:MFB299 LVE299:LVF299 LLI299:LLJ299 LBM299:LBN299 KRQ299:KRR299 KHU299:KHV299 JXY299:JXZ299 JOC299:JOD299 JEG299:JEH299 IUK299:IUL299 IKO299:IKP299 IAS299:IAT299 HQW299:HQX299 HHA299:HHB299 GXE299:GXF299 GNI299:GNJ299 GDM299:GDN299 FTQ299:FTR299 FJU299:FJV299 EZY299:EZZ299 EQC299:EQD299 EGG299:EGH299 DWK299:DWL299 DMO299:DMP299 DCS299:DCT299 CSW299:CSX299 CJA299:CJB299 BZE299:BZF299 BPI299:BPJ299 BFM299:BFN299 AVQ299:AVR299 ALU299:ALV299 ABY299:ABZ299 SC299:SD299 IG299:IH299 WUP299:WUQ299 WKT299:WKU299 WAX299:WAY299 VRB299:VRC299 VHF299:VHG299 UXJ299:UXK299 UNN299:UNO299 UDR299:UDS299 TTV299:TTW299 TJZ299:TKA299 TAD299:TAE299 SQH299:SQI299 SGL299:SGM299 RWP299:RWQ299 RMT299:RMU299 RCX299:RCY299 QTB299:QTC299 QJF299:QJG299 PZJ299:PZK299 PPN299:PPO299 PFR299:PFS299 OVV299:OVW299 OLZ299:OMA299 OCD299:OCE299 NSH299:NSI299 NIL299:NIM299 MYP299:MYQ299 MOT299:MOU299 MEX299:MEY299 LVB299:LVC299 LLF299:LLG299 LBJ299:LBK299 KRN299:KRO299 KHR299:KHS299 JXV299:JXW299 JNZ299:JOA299 JED299:JEE299 IUH299:IUI299 IKL299:IKM299 IAP299:IAQ299 HQT299:HQU299 HGX299:HGY299 GXB299:GXC299 GNF299:GNG299 GDJ299:GDK299 FTN299:FTO299 FJR299:FJS299 EZV299:EZW299 EPZ299:EQA299 EGD299:EGE299 DWH299:DWI299 DML299:DMM299 DCP299:DCQ299 CST299:CSU299 CIX299:CIY299 BZB299:BZC299 BPF299:BPG299 BFJ299:BFK299 AVN299:AVO299 ALR299:ALS299 ABV299:ABW299 RZ299:SA299 ID299:IE299 WUM299:WUN299 WKQ299:WKR299 WAU299:WAV299 VQY299:VQZ299 VHC299:VHD299 UXG299:UXH299 UNK299:UNL299 UDO299:UDP299 TTS299:TTT299 TJW299:TJX299 TAA299:TAB299 SQE299:SQF299 SGI299:SGJ299 RWM299:RWN299 RMQ299:RMR299 RCU299:RCV299 QSY299:QSZ299 QJC299:QJD299 PZG299:PZH299 PPK299:PPL299 PFO299:PFP299 OVS299:OVT299 OLW299:OLX299 OCA299:OCB299 NSE299:NSF299 NII299:NIJ299 MYM299:MYN299 MOQ299:MOR299 MEU299:MEV299 LUY299:LUZ299 LLC299:LLD299 LBG299:LBH299 KRK299:KRL299 KHO299:KHP299 JXS299:JXT299 JNW299:JNX299 JEA299:JEB299 IUE299:IUF299 IKI299:IKJ299 IAM299:IAN299 HQQ299:HQR299 HGU299:HGV299 GWY299:GWZ299 GNC299:GND299 GDG299:GDH299 FTK299:FTL299 FJO299:FJP299 EZS299:EZT299 EPW299:EPX299 EGA299:EGB299 DWE299:DWF299 DMI299:DMJ299 DCM299:DCN299 CSQ299:CSR299 CIU299:CIV299 BYY299:BYZ299 BPC299:BPD299 BFG299:BFH299 AVK299:AVL299 ALO299:ALP299 ABS299:ABT299 RW299:RX299 IA299:IB299 WUG299:WUH299 WKK299:WKL299 WAO299:WAP299 VQS299:VQT299 VGW299:VGX299 UXA299:UXB299 UNE299:UNF299 UDI299:UDJ299 TTM299:TTN299 TJQ299:TJR299 SZU299:SZV299 SPY299:SPZ299 SGC299:SGD299 RWG299:RWH299 RMK299:RML299 RCO299:RCP299 QSS299:QST299 QIW299:QIX299 PZA299:PZB299 PPE299:PPF299 PFI299:PFJ299 OVM299:OVN299 OLQ299:OLR299 OBU299:OBV299 NRY299:NRZ299 NIC299:NID299 MYG299:MYH299 MOK299:MOL299 MEO299:MEP299 LUS299:LUT299 LKW299:LKX299 LBA299:LBB299 KRE299:KRF299 KHI299:KHJ299 JXM299:JXN299 JNQ299:JNR299 JDU299:JDV299 ITY299:ITZ299 IKC299:IKD299 IAG299:IAH299 HQK299:HQL299 HGO299:HGP299 GWS299:GWT299 GMW299:GMX299 GDA299:GDB299 FTE299:FTF299 FJI299:FJJ299 EZM299:EZN299 EPQ299:EPR299 EFU299:EFV299 DVY299:DVZ299 DMC299:DMD299 DCG299:DCH299 CSK299:CSL299 CIO299:CIP299 BYS299:BYT299 BOW299:BOX299 BFA299:BFB299 AVE299:AVF299 ALI299:ALJ299 ABM299:ABN299 RQ299:RR299 HU299:HV299 WUD299:WUE299 WKH299:WKI299 WAL299:WAM299 VQP299:VQQ299 VGT299:VGU299 UWX299:UWY299 UNB299:UNC299 UDF299:UDG299 TTJ299:TTK299 TJN299:TJO299 SZR299:SZS299 SPV299:SPW299 SFZ299:SGA299 RWD299:RWE299 RMH299:RMI299 RCL299:RCM299 QSP299:QSQ299 QIT299:QIU299 PYX299:PYY299 PPB299:PPC299 PFF299:PFG299 OVJ299:OVK299 OLN299:OLO299 OBR299:OBS299 NRV299:NRW299 NHZ299:NIA299 MYD299:MYE299 MOH299:MOI299 MEL299:MEM299 LUP299:LUQ299 LKT299:LKU299 LAX299:LAY299 KRB299:KRC299 KHF299:KHG299 JXJ299:JXK299 JNN299:JNO299 JDR299:JDS299 ITV299:ITW299 IJZ299:IKA299 IAD299:IAE299 HQH299:HQI299 HGL299:HGM299 GWP299:GWQ299 GMT299:GMU299 GCX299:GCY299 FTB299:FTC299 FJF299:FJG299 EZJ299:EZK299 EPN299:EPO299 EFR299:EFS299 DVV299:DVW299 DLZ299:DMA299 DCD299:DCE299 CSH299:CSI299 CIL299:CIM299 BYP299:BYQ299 BOT299:BOU299 BEX299:BEY299 AVB299:AVC299 ALF299:ALG299 ABJ299:ABK299 RN299:RO299 HR299:HS299 WUA299:WUB299 WKE299:WKF299 WAI299:WAJ299 VQM299:VQN299 VGQ299:VGR299 UWU299:UWV299 UMY299:UMZ299 UDC299:UDD299 TTG299:TTH299 TJK299:TJL299 SZO299:SZP299 SPS299:SPT299 SFW299:SFX299 RWA299:RWB299 RME299:RMF299 RCI299:RCJ299 QSM299:QSN299 QIQ299:QIR299 PYU299:PYV299 POY299:POZ299 PFC299:PFD299 OVG299:OVH299 OLK299:OLL299 OBO299:OBP299 NRS299:NRT299 NHW299:NHX299 MYA299:MYB299 MOE299:MOF299 MEI299:MEJ299 LUM299:LUN299 LKQ299:LKR299 LAU299:LAV299 KQY299:KQZ299 KHC299:KHD299 JXG299:JXH299 JNK299:JNL299 JDO299:JDP299 ITS299:ITT299 IJW299:IJX299 IAA299:IAB299 HQE299:HQF299 HGI299:HGJ299 GWM299:GWN299 GMQ299:GMR299 GCU299:GCV299 FSY299:FSZ299 FJC299:FJD299 EZG299:EZH299 EPK299:EPL299 EFO299:EFP299 DVS299:DVT299 DLW299:DLX299 DCA299:DCB299 CSE299:CSF299 CII299:CIJ299 BYM299:BYN299 BOQ299:BOR299 BEU299:BEV299 AUY299:AUZ299 ALC299:ALD299 ABG299:ABH299 RK299:RL299 HO299:HP299 WTX299:WTY299 WKB299:WKC299 WAF299:WAG299 VQJ299:VQK299 VGN299:VGO299 UWR299:UWS299 UMV299:UMW299 UCZ299:UDA299 TTD299:TTE299 TJH299:TJI299 SZL299:SZM299 SPP299:SPQ299 SFT299:SFU299 RVX299:RVY299 RMB299:RMC299 RCF299:RCG299 QSJ299:QSK299 QIN299:QIO299 PYR299:PYS299 POV299:POW299 PEZ299:PFA299 OVD299:OVE299 OLH299:OLI299 OBL299:OBM299 NRP299:NRQ299 NHT299:NHU299 MXX299:MXY299 MOB299:MOC299 MEF299:MEG299 LUJ299:LUK299 LKN299:LKO299 LAR299:LAS299 KQV299:KQW299 KGZ299:KHA299 JXD299:JXE299 JNH299:JNI299 JDL299:JDM299 ITP299:ITQ299 IJT299:IJU299 HZX299:HZY299 HQB299:HQC299 HGF299:HGG299 GWJ299:GWK299 GMN299:GMO299 GCR299:GCS299 FSV299:FSW299 FIZ299:FJA299 EZD299:EZE299 EPH299:EPI299 EFL299:EFM299 DVP299:DVQ299 DLT299:DLU299 DBX299:DBY299 CSB299:CSC299 CIF299:CIG299 BYJ299:BYK299 BON299:BOO299 BER299:BES299 AUV299:AUW299 AKZ299:ALA299 ABD299:ABE299 RH299:RI299 HL299:HM299 WTU299:WTV299 WJY299:WJZ299 WAC299:WAD299 VQG299:VQH299 VGK299:VGL299 UWO299:UWP299 UMS299:UMT299 UCW299:UCX299 TTA299:TTB299 TJE299:TJF299 SZI299:SZJ299 SPM299:SPN299 SFQ299:SFR299 RVU299:RVV299 RLY299:RLZ299 RCC299:RCD299 QSG299:QSH299 QIK299:QIL299 PYO299:PYP299 POS299:POT299 PEW299:PEX299 OVA299:OVB299 OLE299:OLF299 OBI299:OBJ299 NRM299:NRN299 NHQ299:NHR299 MXU299:MXV299 MNY299:MNZ299 MEC299:MED299 LUG299:LUH299 LKK299:LKL299 LAO299:LAP299 KQS299:KQT299 KGW299:KGX299 JXA299:JXB299 JNE299:JNF299 JDI299:JDJ299 ITM299:ITN299 IJQ299:IJR299 HZU299:HZV299 HPY299:HPZ299 HGC299:HGD299 GWG299:GWH299 GMK299:GML299 GCO299:GCP299 FSS299:FST299 FIW299:FIX299 EZA299:EZB299 EPE299:EPF299 EFI299:EFJ299 DVM299:DVN299 DLQ299:DLR299 DBU299:DBV299 CRY299:CRZ299 CIC299:CID299 BYG299:BYH299 BOK299:BOL299 BEO299:BEP299 AUS299:AUT299 AKW299:AKX299 ABA299:ABB299 HI343:HJ343 RE343:RF343 WUS343:WUT343 WKW343:WKX343 WBA343:WBB343 VRE343:VRF343 VHI343:VHJ343 UXM343:UXN343 UNQ343:UNR343 UDU343:UDV343 TTY343:TTZ343 TKC343:TKD343 TAG343:TAH343 SQK343:SQL343 SGO343:SGP343 RWS343:RWT343 RMW343:RMX343 RDA343:RDB343 QTE343:QTF343 QJI343:QJJ343 PZM343:PZN343 PPQ343:PPR343 PFU343:PFV343 OVY343:OVZ343 OMC343:OMD343 OCG343:OCH343 NSK343:NSL343 NIO343:NIP343 MYS343:MYT343 MOW343:MOX343 MFA343:MFB343 LVE343:LVF343 LLI343:LLJ343 LBM343:LBN343 KRQ343:KRR343 KHU343:KHV343 JXY343:JXZ343 JOC343:JOD343 JEG343:JEH343 IUK343:IUL343 IKO343:IKP343 IAS343:IAT343 HQW343:HQX343 HHA343:HHB343 GXE343:GXF343 GNI343:GNJ343 GDM343:GDN343 FTQ343:FTR343 FJU343:FJV343 EZY343:EZZ343 EQC343:EQD343 EGG343:EGH343 DWK343:DWL343 DMO343:DMP343 DCS343:DCT343 CSW343:CSX343 CJA343:CJB343 BZE343:BZF343 BPI343:BPJ343 BFM343:BFN343 AVQ343:AVR343 ALU343:ALV343 ABY343:ABZ343 SC343:SD343 IG343:IH343 WUP343:WUQ343 WKT343:WKU343 WAX343:WAY343 VRB343:VRC343 VHF343:VHG343 UXJ343:UXK343 UNN343:UNO343 UDR343:UDS343 TTV343:TTW343 TJZ343:TKA343 TAD343:TAE343 SQH343:SQI343 SGL343:SGM343 RWP343:RWQ343 RMT343:RMU343 RCX343:RCY343 QTB343:QTC343 QJF343:QJG343 PZJ343:PZK343 PPN343:PPO343 PFR343:PFS343 OVV343:OVW343 OLZ343:OMA343 OCD343:OCE343 NSH343:NSI343 NIL343:NIM343 MYP343:MYQ343 MOT343:MOU343 MEX343:MEY343 LVB343:LVC343 LLF343:LLG343 LBJ343:LBK343 KRN343:KRO343 KHR343:KHS343 JXV343:JXW343 JNZ343:JOA343 JED343:JEE343 IUH343:IUI343 IKL343:IKM343 IAP343:IAQ343 HQT343:HQU343 HGX343:HGY343 GXB343:GXC343 GNF343:GNG343 GDJ343:GDK343 FTN343:FTO343 FJR343:FJS343 EZV343:EZW343 EPZ343:EQA343 EGD343:EGE343 DWH343:DWI343 DML343:DMM343 DCP343:DCQ343 CST343:CSU343 CIX343:CIY343 BZB343:BZC343 BPF343:BPG343 BFJ343:BFK343 AVN343:AVO343 ALR343:ALS343 ABV343:ABW343 RZ343:SA343 ID343:IE343 WUM343:WUN343 WKQ343:WKR343 WAU343:WAV343 VQY343:VQZ343 VHC343:VHD343 UXG343:UXH343 UNK343:UNL343 UDO343:UDP343 TTS343:TTT343 TJW343:TJX343 TAA343:TAB343 SQE343:SQF343 SGI343:SGJ343 RWM343:RWN343 RMQ343:RMR343 RCU343:RCV343 QSY343:QSZ343 QJC343:QJD343 PZG343:PZH343 PPK343:PPL343 PFO343:PFP343 OVS343:OVT343 OLW343:OLX343 OCA343:OCB343 NSE343:NSF343 NII343:NIJ343 MYM343:MYN343 MOQ343:MOR343 MEU343:MEV343 LUY343:LUZ343 LLC343:LLD343 LBG343:LBH343 KRK343:KRL343 KHO343:KHP343 JXS343:JXT343 JNW343:JNX343 JEA343:JEB343 IUE343:IUF343 IKI343:IKJ343 IAM343:IAN343 HQQ343:HQR343 HGU343:HGV343 GWY343:GWZ343 GNC343:GND343 GDG343:GDH343 FTK343:FTL343 FJO343:FJP343 EZS343:EZT343 EPW343:EPX343 EGA343:EGB343 DWE343:DWF343 DMI343:DMJ343 DCM343:DCN343 CSQ343:CSR343 CIU343:CIV343 BYY343:BYZ343 BPC343:BPD343 BFG343:BFH343 AVK343:AVL343 ALO343:ALP343 ABS343:ABT343 RW343:RX343 IA343:IB343 WUG343:WUH343 WKK343:WKL343 WAO343:WAP343 VQS343:VQT343 VGW343:VGX343 UXA343:UXB343 UNE343:UNF343 UDI343:UDJ343 TTM343:TTN343 TJQ343:TJR343 SZU343:SZV343 SPY343:SPZ343 SGC343:SGD343 RWG343:RWH343 RMK343:RML343 RCO343:RCP343 QSS343:QST343 QIW343:QIX343 PZA343:PZB343 PPE343:PPF343 PFI343:PFJ343 OVM343:OVN343 OLQ343:OLR343 OBU343:OBV343 NRY343:NRZ343 NIC343:NID343 MYG343:MYH343 MOK343:MOL343 MEO343:MEP343 LUS343:LUT343 LKW343:LKX343 LBA343:LBB343 KRE343:KRF343 KHI343:KHJ343 JXM343:JXN343 JNQ343:JNR343 JDU343:JDV343 ITY343:ITZ343 IKC343:IKD343 IAG343:IAH343 HQK343:HQL343 HGO343:HGP343 GWS343:GWT343 GMW343:GMX343 GDA343:GDB343 FTE343:FTF343 FJI343:FJJ343 EZM343:EZN343 EPQ343:EPR343 EFU343:EFV343 DVY343:DVZ343 DMC343:DMD343 DCG343:DCH343 CSK343:CSL343 CIO343:CIP343 BYS343:BYT343 BOW343:BOX343 BFA343:BFB343 AVE343:AVF343 ALI343:ALJ343 ABM343:ABN343 RQ343:RR343 HU343:HV343 WUD343:WUE343 WKH343:WKI343 WAL343:WAM343 VQP343:VQQ343 VGT343:VGU343 UWX343:UWY343 UNB343:UNC343 UDF343:UDG343 TTJ343:TTK343 TJN343:TJO343 SZR343:SZS343 SPV343:SPW343 SFZ343:SGA343 RWD343:RWE343 RMH343:RMI343 RCL343:RCM343 QSP343:QSQ343 QIT343:QIU343 PYX343:PYY343 PPB343:PPC343 PFF343:PFG343 OVJ343:OVK343 OLN343:OLO343 OBR343:OBS343 NRV343:NRW343 NHZ343:NIA343 MYD343:MYE343 MOH343:MOI343 MEL343:MEM343 LUP343:LUQ343 LKT343:LKU343 LAX343:LAY343 KRB343:KRC343 KHF343:KHG343 JXJ343:JXK343 JNN343:JNO343 JDR343:JDS343 ITV343:ITW343 IJZ343:IKA343 IAD343:IAE343 HQH343:HQI343 HGL343:HGM343 GWP343:GWQ343 GMT343:GMU343 GCX343:GCY343 FTB343:FTC343 FJF343:FJG343 EZJ343:EZK343 EPN343:EPO343 EFR343:EFS343 DVV343:DVW343 DLZ343:DMA343 DCD343:DCE343 CSH343:CSI343 CIL343:CIM343 BYP343:BYQ343 BOT343:BOU343 BEX343:BEY343 AVB343:AVC343 ALF343:ALG343 ABJ343:ABK343 RN343:RO343 HR343:HS343 WUA343:WUB343 WKE343:WKF343 WAI343:WAJ343 VQM343:VQN343 VGQ343:VGR343 UWU343:UWV343 UMY343:UMZ343 UDC343:UDD343 TTG343:TTH343 TJK343:TJL343 SZO343:SZP343 SPS343:SPT343 SFW343:SFX343 RWA343:RWB343 RME343:RMF343 RCI343:RCJ343 QSM343:QSN343 QIQ343:QIR343 PYU343:PYV343 POY343:POZ343 PFC343:PFD343 OVG343:OVH343 OLK343:OLL343 OBO343:OBP343 NRS343:NRT343 NHW343:NHX343 MYA343:MYB343 MOE343:MOF343 MEI343:MEJ343 LUM343:LUN343 LKQ343:LKR343 LAU343:LAV343 KQY343:KQZ343 KHC343:KHD343 JXG343:JXH343 JNK343:JNL343 JDO343:JDP343 ITS343:ITT343 IJW343:IJX343 IAA343:IAB343 HQE343:HQF343 HGI343:HGJ343 GWM343:GWN343 GMQ343:GMR343 GCU343:GCV343 FSY343:FSZ343 FJC343:FJD343 EZG343:EZH343 EPK343:EPL343 EFO343:EFP343 DVS343:DVT343 DLW343:DLX343 DCA343:DCB343 CSE343:CSF343 CII343:CIJ343 BYM343:BYN343 BOQ343:BOR343 BEU343:BEV343 AUY343:AUZ343 ALC343:ALD343 ABG343:ABH343 RK343:RL343 HO343:HP343 WTX343:WTY343 WKB343:WKC343 WAF343:WAG343 VQJ343:VQK343 VGN343:VGO343 UWR343:UWS343 UMV343:UMW343 UCZ343:UDA343 TTD343:TTE343 TJH343:TJI343 SZL343:SZM343 SPP343:SPQ343 SFT343:SFU343 RVX343:RVY343 RMB343:RMC343 RCF343:RCG343 QSJ343:QSK343 QIN343:QIO343 PYR343:PYS343 POV343:POW343 PEZ343:PFA343 OVD343:OVE343 OLH343:OLI343 OBL343:OBM343 NRP343:NRQ343 NHT343:NHU343 MXX343:MXY343 MOB343:MOC343 MEF343:MEG343 LUJ343:LUK343 LKN343:LKO343 LAR343:LAS343 KQV343:KQW343 KGZ343:KHA343 JXD343:JXE343 JNH343:JNI343 JDL343:JDM343 ITP343:ITQ343 IJT343:IJU343 HZX343:HZY343 HQB343:HQC343 HGF343:HGG343 GWJ343:GWK343 GMN343:GMO343 GCR343:GCS343 FSV343:FSW343 FIZ343:FJA343 EZD343:EZE343 EPH343:EPI343 EFL343:EFM343 DVP343:DVQ343 DLT343:DLU343 DBX343:DBY343 CSB343:CSC343 CIF343:CIG343 BYJ343:BYK343 BON343:BOO343 BER343:BES343 AUV343:AUW343 AKZ343:ALA343 ABD343:ABE343 RH343:RI343 HL343:HM343 WTU343:WTV343 WJY343:WJZ343 WAC343:WAD343 VQG343:VQH343 VGK343:VGL343 UWO343:UWP343 UMS343:UMT343 UCW343:UCX343 TTA343:TTB343 TJE343:TJF343 SZI343:SZJ343 SPM343:SPN343 SFQ343:SFR343 RVU343:RVV343 RLY343:RLZ343 RCC343:RCD343 QSG343:QSH343 QIK343:QIL343 PYO343:PYP343 POS343:POT343 PEW343:PEX343 OVA343:OVB343 OLE343:OLF343 OBI343:OBJ343 NRM343:NRN343 NHQ343:NHR343 MXU343:MXV343 MNY343:MNZ343 MEC343:MED343 LUG343:LUH343 LKK343:LKL343 LAO343:LAP343 KQS343:KQT343 KGW343:KGX343 JXA343:JXB343 JNE343:JNF343 JDI343:JDJ343 ITM343:ITN343 IJQ343:IJR343 HZU343:HZV343 HPY343:HPZ343 HGC343:HGD343 GWG343:GWH343 GMK343:GML343 GCO343:GCP343 FSS343:FST343 FIW343:FIX343 EZA343:EZB343 EPE343:EPF343 EFI343:EFJ343 DVM343:DVN343 DLQ343:DLR343 DBU343:DBV343 CRY343:CRZ343 CIC343:CID343 BYG343:BYH343 BOK343:BOL343 BEO343:BEP343 AUS343:AUT343 AKW343:AKX343 ABA343:ABB343 HI387:HJ387 RE387:RF387 WUS387:WUT387 WKW387:WKX387 WBA387:WBB387 VRE387:VRF387 VHI387:VHJ387 UXM387:UXN387 UNQ387:UNR387 UDU387:UDV387 TTY387:TTZ387 TKC387:TKD387 TAG387:TAH387 SQK387:SQL387 SGO387:SGP387 RWS387:RWT387 RMW387:RMX387 RDA387:RDB387 QTE387:QTF387 QJI387:QJJ387 PZM387:PZN387 PPQ387:PPR387 PFU387:PFV387 OVY387:OVZ387 OMC387:OMD387 OCG387:OCH387 NSK387:NSL387 NIO387:NIP387 MYS387:MYT387 MOW387:MOX387 MFA387:MFB387 LVE387:LVF387 LLI387:LLJ387 LBM387:LBN387 KRQ387:KRR387 KHU387:KHV387 JXY387:JXZ387 JOC387:JOD387 JEG387:JEH387 IUK387:IUL387 IKO387:IKP387 IAS387:IAT387 HQW387:HQX387 HHA387:HHB387 GXE387:GXF387 GNI387:GNJ387 GDM387:GDN387 FTQ387:FTR387 FJU387:FJV387 EZY387:EZZ387 EQC387:EQD387 EGG387:EGH387 DWK387:DWL387 DMO387:DMP387 DCS387:DCT387 CSW387:CSX387 CJA387:CJB387 BZE387:BZF387 BPI387:BPJ387 BFM387:BFN387 AVQ387:AVR387 ALU387:ALV387 ABY387:ABZ387 SC387:SD387 IG387:IH387 WUP387:WUQ387 WKT387:WKU387 WAX387:WAY387 VRB387:VRC387 VHF387:VHG387 UXJ387:UXK387 UNN387:UNO387 UDR387:UDS387 TTV387:TTW387 TJZ387:TKA387 TAD387:TAE387 SQH387:SQI387 SGL387:SGM387 RWP387:RWQ387 RMT387:RMU387 RCX387:RCY387 QTB387:QTC387 QJF387:QJG387 PZJ387:PZK387 PPN387:PPO387 PFR387:PFS387 OVV387:OVW387 OLZ387:OMA387 OCD387:OCE387 NSH387:NSI387 NIL387:NIM387 MYP387:MYQ387 MOT387:MOU387 MEX387:MEY387 LVB387:LVC387 LLF387:LLG387 LBJ387:LBK387 KRN387:KRO387 KHR387:KHS387 JXV387:JXW387 JNZ387:JOA387 JED387:JEE387 IUH387:IUI387 IKL387:IKM387 IAP387:IAQ387 HQT387:HQU387 HGX387:HGY387 GXB387:GXC387 GNF387:GNG387 GDJ387:GDK387 FTN387:FTO387 FJR387:FJS387 EZV387:EZW387 EPZ387:EQA387 EGD387:EGE387 DWH387:DWI387 DML387:DMM387 DCP387:DCQ387 CST387:CSU387 CIX387:CIY387 BZB387:BZC387 BPF387:BPG387 BFJ387:BFK387 AVN387:AVO387 ALR387:ALS387 ABV387:ABW387 RZ387:SA387 ID387:IE387 WUM387:WUN387 WKQ387:WKR387 WAU387:WAV387 VQY387:VQZ387 VHC387:VHD387 UXG387:UXH387 UNK387:UNL387 UDO387:UDP387 TTS387:TTT387 TJW387:TJX387 TAA387:TAB387 SQE387:SQF387 SGI387:SGJ387 RWM387:RWN387 RMQ387:RMR387 RCU387:RCV387 QSY387:QSZ387 QJC387:QJD387 PZG387:PZH387 PPK387:PPL387 PFO387:PFP387 OVS387:OVT387 OLW387:OLX387 OCA387:OCB387 NSE387:NSF387 NII387:NIJ387 MYM387:MYN387 MOQ387:MOR387 MEU387:MEV387 LUY387:LUZ387 LLC387:LLD387 LBG387:LBH387 KRK387:KRL387 KHO387:KHP387 JXS387:JXT387 JNW387:JNX387 JEA387:JEB387 IUE387:IUF387 IKI387:IKJ387 IAM387:IAN387 HQQ387:HQR387 HGU387:HGV387 GWY387:GWZ387 GNC387:GND387 GDG387:GDH387 FTK387:FTL387 FJO387:FJP387 EZS387:EZT387 EPW387:EPX387 EGA387:EGB387 DWE387:DWF387 DMI387:DMJ387 DCM387:DCN387 CSQ387:CSR387 CIU387:CIV387 BYY387:BYZ387 BPC387:BPD387 BFG387:BFH387 AVK387:AVL387 ALO387:ALP387 ABS387:ABT387 RW387:RX387 IA387:IB387 WUG387:WUH387 WKK387:WKL387 WAO387:WAP387 VQS387:VQT387 VGW387:VGX387 UXA387:UXB387 UNE387:UNF387 UDI387:UDJ387 TTM387:TTN387 TJQ387:TJR387 SZU387:SZV387 SPY387:SPZ387 SGC387:SGD387 RWG387:RWH387 RMK387:RML387 RCO387:RCP387 QSS387:QST387 QIW387:QIX387 PZA387:PZB387 PPE387:PPF387 PFI387:PFJ387 OVM387:OVN387 OLQ387:OLR387 OBU387:OBV387 NRY387:NRZ387 NIC387:NID387 MYG387:MYH387 MOK387:MOL387 MEO387:MEP387 LUS387:LUT387 LKW387:LKX387 LBA387:LBB387 KRE387:KRF387 KHI387:KHJ387 JXM387:JXN387 JNQ387:JNR387 JDU387:JDV387 ITY387:ITZ387 IKC387:IKD387 IAG387:IAH387 HQK387:HQL387 HGO387:HGP387 GWS387:GWT387 GMW387:GMX387 GDA387:GDB387 FTE387:FTF387 FJI387:FJJ387 EZM387:EZN387 EPQ387:EPR387 EFU387:EFV387 DVY387:DVZ387 DMC387:DMD387 DCG387:DCH387 CSK387:CSL387 CIO387:CIP387 BYS387:BYT387 BOW387:BOX387 BFA387:BFB387 AVE387:AVF387 ALI387:ALJ387 ABM387:ABN387 RQ387:RR387 HU387:HV387 WUD387:WUE387 WKH387:WKI387 WAL387:WAM387 VQP387:VQQ387 VGT387:VGU387 UWX387:UWY387 UNB387:UNC387 UDF387:UDG387 TTJ387:TTK387 TJN387:TJO387 SZR387:SZS387 SPV387:SPW387 SFZ387:SGA387 RWD387:RWE387 RMH387:RMI387 RCL387:RCM387 QSP387:QSQ387 QIT387:QIU387 PYX387:PYY387 PPB387:PPC387 PFF387:PFG387 OVJ387:OVK387 OLN387:OLO387 OBR387:OBS387 NRV387:NRW387 NHZ387:NIA387 MYD387:MYE387 MOH387:MOI387 MEL387:MEM387 LUP387:LUQ387 LKT387:LKU387 LAX387:LAY387 KRB387:KRC387 KHF387:KHG387 JXJ387:JXK387 JNN387:JNO387 JDR387:JDS387 ITV387:ITW387 IJZ387:IKA387 IAD387:IAE387 HQH387:HQI387 HGL387:HGM387 GWP387:GWQ387 GMT387:GMU387 GCX387:GCY387 FTB387:FTC387 FJF387:FJG387 EZJ387:EZK387 EPN387:EPO387 EFR387:EFS387 DVV387:DVW387 DLZ387:DMA387 DCD387:DCE387 CSH387:CSI387 CIL387:CIM387 BYP387:BYQ387 BOT387:BOU387 BEX387:BEY387 AVB387:AVC387 ALF387:ALG387 ABJ387:ABK387 RN387:RO387 HR387:HS387 WUA387:WUB387 WKE387:WKF387 WAI387:WAJ387 VQM387:VQN387 VGQ387:VGR387 UWU387:UWV387 UMY387:UMZ387 UDC387:UDD387 TTG387:TTH387 TJK387:TJL387 SZO387:SZP387 SPS387:SPT387 SFW387:SFX387 RWA387:RWB387 RME387:RMF387 RCI387:RCJ387 QSM387:QSN387 QIQ387:QIR387 PYU387:PYV387 POY387:POZ387 PFC387:PFD387 OVG387:OVH387 OLK387:OLL387 OBO387:OBP387 NRS387:NRT387 NHW387:NHX387 MYA387:MYB387 MOE387:MOF387 MEI387:MEJ387 LUM387:LUN387 LKQ387:LKR387 LAU387:LAV387 KQY387:KQZ387 KHC387:KHD387 JXG387:JXH387 JNK387:JNL387 JDO387:JDP387 ITS387:ITT387 IJW387:IJX387 IAA387:IAB387 HQE387:HQF387 HGI387:HGJ387 GWM387:GWN387 GMQ387:GMR387 GCU387:GCV387 FSY387:FSZ387 FJC387:FJD387 EZG387:EZH387 EPK387:EPL387 EFO387:EFP387 DVS387:DVT387 DLW387:DLX387 DCA387:DCB387 CSE387:CSF387 CII387:CIJ387 BYM387:BYN387 BOQ387:BOR387 BEU387:BEV387 AUY387:AUZ387 ALC387:ALD387 ABG387:ABH387 RK387:RL387 HO387:HP387 WTX387:WTY387 WKB387:WKC387 WAF387:WAG387 VQJ387:VQK387 VGN387:VGO387 UWR387:UWS387 UMV387:UMW387 UCZ387:UDA387 TTD387:TTE387 TJH387:TJI387 SZL387:SZM387 SPP387:SPQ387 SFT387:SFU387 RVX387:RVY387 RMB387:RMC387 RCF387:RCG387 QSJ387:QSK387 QIN387:QIO387 PYR387:PYS387 POV387:POW387 PEZ387:PFA387 OVD387:OVE387 OLH387:OLI387 OBL387:OBM387 NRP387:NRQ387 NHT387:NHU387 MXX387:MXY387 MOB387:MOC387 MEF387:MEG387 LUJ387:LUK387 LKN387:LKO387 LAR387:LAS387 KQV387:KQW387 KGZ387:KHA387 JXD387:JXE387 JNH387:JNI387 JDL387:JDM387 ITP387:ITQ387 IJT387:IJU387 HZX387:HZY387 HQB387:HQC387 HGF387:HGG387 GWJ387:GWK387 GMN387:GMO387 GCR387:GCS387 FSV387:FSW387 FIZ387:FJA387 EZD387:EZE387 EPH387:EPI387 EFL387:EFM387 DVP387:DVQ387 DLT387:DLU387 DBX387:DBY387 CSB387:CSC387 CIF387:CIG387 BYJ387:BYK387 BON387:BOO387 BER387:BES387 AUV387:AUW387 AKZ387:ALA387 ABD387:ABE387 RH387:RI387 HL387:HM387 WTU387:WTV387 WJY387:WJZ387 WAC387:WAD387 VQG387:VQH387 VGK387:VGL387 UWO387:UWP387 UMS387:UMT387 UCW387:UCX387 TTA387:TTB387 TJE387:TJF387 SZI387:SZJ387 SPM387:SPN387 SFQ387:SFR387 RVU387:RVV387 RLY387:RLZ387 RCC387:RCD387 QSG387:QSH387 QIK387:QIL387 PYO387:PYP387 POS387:POT387 PEW387:PEX387 OVA387:OVB387 OLE387:OLF387 OBI387:OBJ387 NRM387:NRN387 NHQ387:NHR387 MXU387:MXV387 MNY387:MNZ387 MEC387:MED387 LUG387:LUH387 LKK387:LKL387 LAO387:LAP387 KQS387:KQT387 KGW387:KGX387 JXA387:JXB387 JNE387:JNF387 JDI387:JDJ387 ITM387:ITN387 IJQ387:IJR387 HZU387:HZV387 HPY387:HPZ387 HGC387:HGD387 GWG387:GWH387 GMK387:GML387 GCO387:GCP387 FSS387:FST387 FIW387:FIX387 EZA387:EZB387 EPE387:EPF387 EFI387:EFJ387 DVM387:DVN387 DLQ387:DLR387 DBU387:DBV387 CRY387:CRZ387 CIC387:CID387 BYG387:BYH387 BOK387:BOL387 BEO387:BEP387 AUS387:AUT387 AKW387:AKX387 ABA387:ABB387 HI431:HJ431 RE431:RF431 WUS431:WUT431 WKW431:WKX431 WBA431:WBB431 VRE431:VRF431 VHI431:VHJ431 UXM431:UXN431 UNQ431:UNR431 UDU431:UDV431 TTY431:TTZ431 TKC431:TKD431 TAG431:TAH431 SQK431:SQL431 SGO431:SGP431 RWS431:RWT431 RMW431:RMX431 RDA431:RDB431 QTE431:QTF431 QJI431:QJJ431 PZM431:PZN431 PPQ431:PPR431 PFU431:PFV431 OVY431:OVZ431 OMC431:OMD431 OCG431:OCH431 NSK431:NSL431 NIO431:NIP431 MYS431:MYT431 MOW431:MOX431 MFA431:MFB431 LVE431:LVF431 LLI431:LLJ431 LBM431:LBN431 KRQ431:KRR431 KHU431:KHV431 JXY431:JXZ431 JOC431:JOD431 JEG431:JEH431 IUK431:IUL431 IKO431:IKP431 IAS431:IAT431 HQW431:HQX431 HHA431:HHB431 GXE431:GXF431 GNI431:GNJ431 GDM431:GDN431 FTQ431:FTR431 FJU431:FJV431 EZY431:EZZ431 EQC431:EQD431 EGG431:EGH431 DWK431:DWL431 DMO431:DMP431 DCS431:DCT431 CSW431:CSX431 CJA431:CJB431 BZE431:BZF431 BPI431:BPJ431 BFM431:BFN431 AVQ431:AVR431 ALU431:ALV431 ABY431:ABZ431 SC431:SD431 IG431:IH431 WUP431:WUQ431 WKT431:WKU431 WAX431:WAY431 VRB431:VRC431 VHF431:VHG431 UXJ431:UXK431 UNN431:UNO431 UDR431:UDS431 TTV431:TTW431 TJZ431:TKA431 TAD431:TAE431 SQH431:SQI431 SGL431:SGM431 RWP431:RWQ431 RMT431:RMU431 RCX431:RCY431 QTB431:QTC431 QJF431:QJG431 PZJ431:PZK431 PPN431:PPO431 PFR431:PFS431 OVV431:OVW431 OLZ431:OMA431 OCD431:OCE431 NSH431:NSI431 NIL431:NIM431 MYP431:MYQ431 MOT431:MOU431 MEX431:MEY431 LVB431:LVC431 LLF431:LLG431 LBJ431:LBK431 KRN431:KRO431 KHR431:KHS431 JXV431:JXW431 JNZ431:JOA431 JED431:JEE431 IUH431:IUI431 IKL431:IKM431 IAP431:IAQ431 HQT431:HQU431 HGX431:HGY431 GXB431:GXC431 GNF431:GNG431 GDJ431:GDK431 FTN431:FTO431 FJR431:FJS431 EZV431:EZW431 EPZ431:EQA431 EGD431:EGE431 DWH431:DWI431 DML431:DMM431 DCP431:DCQ431 CST431:CSU431 CIX431:CIY431 BZB431:BZC431 BPF431:BPG431 BFJ431:BFK431 AVN431:AVO431 ALR431:ALS431 ABV431:ABW431 RZ431:SA431 ID431:IE431 WUM431:WUN431 WKQ431:WKR431 WAU431:WAV431 VQY431:VQZ431 VHC431:VHD431 UXG431:UXH431 UNK431:UNL431 UDO431:UDP431 TTS431:TTT431 TJW431:TJX431 TAA431:TAB431 SQE431:SQF431 SGI431:SGJ431 RWM431:RWN431 RMQ431:RMR431 RCU431:RCV431 QSY431:QSZ431 QJC431:QJD431 PZG431:PZH431 PPK431:PPL431 PFO431:PFP431 OVS431:OVT431 OLW431:OLX431 OCA431:OCB431 NSE431:NSF431 NII431:NIJ431 MYM431:MYN431 MOQ431:MOR431 MEU431:MEV431 LUY431:LUZ431 LLC431:LLD431 LBG431:LBH431 KRK431:KRL431 KHO431:KHP431 JXS431:JXT431 JNW431:JNX431 JEA431:JEB431 IUE431:IUF431 IKI431:IKJ431 IAM431:IAN431 HQQ431:HQR431 HGU431:HGV431 GWY431:GWZ431 GNC431:GND431 GDG431:GDH431 FTK431:FTL431 FJO431:FJP431 EZS431:EZT431 EPW431:EPX431 EGA431:EGB431 DWE431:DWF431 DMI431:DMJ431 DCM431:DCN431 CSQ431:CSR431 CIU431:CIV431 BYY431:BYZ431 BPC431:BPD431 BFG431:BFH431 AVK431:AVL431 ALO431:ALP431 ABS431:ABT431 RW431:RX431 IA431:IB431 WUG431:WUH431 WKK431:WKL431 WAO431:WAP431 VQS431:VQT431 VGW431:VGX431 UXA431:UXB431 UNE431:UNF431 UDI431:UDJ431 TTM431:TTN431 TJQ431:TJR431 SZU431:SZV431 SPY431:SPZ431 SGC431:SGD431 RWG431:RWH431 RMK431:RML431 RCO431:RCP431 QSS431:QST431 QIW431:QIX431 PZA431:PZB431 PPE431:PPF431 PFI431:PFJ431 OVM431:OVN431 OLQ431:OLR431 OBU431:OBV431 NRY431:NRZ431 NIC431:NID431 MYG431:MYH431 MOK431:MOL431 MEO431:MEP431 LUS431:LUT431 LKW431:LKX431 LBA431:LBB431 KRE431:KRF431 KHI431:KHJ431 JXM431:JXN431 JNQ431:JNR431 JDU431:JDV431 ITY431:ITZ431 IKC431:IKD431 IAG431:IAH431 HQK431:HQL431 HGO431:HGP431 GWS431:GWT431 GMW431:GMX431 GDA431:GDB431 FTE431:FTF431 FJI431:FJJ431 EZM431:EZN431 EPQ431:EPR431 EFU431:EFV431 DVY431:DVZ431 DMC431:DMD431 DCG431:DCH431 CSK431:CSL431 CIO431:CIP431 BYS431:BYT431 BOW431:BOX431 BFA431:BFB431 AVE431:AVF431 ALI431:ALJ431 ABM431:ABN431 RQ431:RR431 HU431:HV431 WUD431:WUE431 WKH431:WKI431 WAL431:WAM431 VQP431:VQQ431 VGT431:VGU431 UWX431:UWY431 UNB431:UNC431 UDF431:UDG431 TTJ431:TTK431 TJN431:TJO431 SZR431:SZS431 SPV431:SPW431 SFZ431:SGA431 RWD431:RWE431 RMH431:RMI431 RCL431:RCM431 QSP431:QSQ431 QIT431:QIU431 PYX431:PYY431 PPB431:PPC431 PFF431:PFG431 OVJ431:OVK431 OLN431:OLO431 OBR431:OBS431 NRV431:NRW431 NHZ431:NIA431 MYD431:MYE431 MOH431:MOI431 MEL431:MEM431 LUP431:LUQ431 LKT431:LKU431 LAX431:LAY431 KRB431:KRC431 KHF431:KHG431 JXJ431:JXK431 JNN431:JNO431 JDR431:JDS431 ITV431:ITW431 IJZ431:IKA431 IAD431:IAE431 HQH431:HQI431 HGL431:HGM431 GWP431:GWQ431 GMT431:GMU431 GCX431:GCY431 FTB431:FTC431 FJF431:FJG431 EZJ431:EZK431 EPN431:EPO431 EFR431:EFS431 DVV431:DVW431 DLZ431:DMA431 DCD431:DCE431 CSH431:CSI431 CIL431:CIM431 BYP431:BYQ431 BOT431:BOU431 BEX431:BEY431 AVB431:AVC431 ALF431:ALG431 ABJ431:ABK431 RN431:RO431 HR431:HS431 WUA431:WUB431 WKE431:WKF431 WAI431:WAJ431 VQM431:VQN431 VGQ431:VGR431 UWU431:UWV431 UMY431:UMZ431 UDC431:UDD431 TTG431:TTH431 TJK431:TJL431 SZO431:SZP431 SPS431:SPT431 SFW431:SFX431 RWA431:RWB431 RME431:RMF431 RCI431:RCJ431 QSM431:QSN431 QIQ431:QIR431 PYU431:PYV431 POY431:POZ431 PFC431:PFD431 OVG431:OVH431 OLK431:OLL431 OBO431:OBP431 NRS431:NRT431 NHW431:NHX431 MYA431:MYB431 MOE431:MOF431 MEI431:MEJ431 LUM431:LUN431 LKQ431:LKR431 LAU431:LAV431 KQY431:KQZ431 KHC431:KHD431 JXG431:JXH431 JNK431:JNL431 JDO431:JDP431 ITS431:ITT431 IJW431:IJX431 IAA431:IAB431 HQE431:HQF431 HGI431:HGJ431 GWM431:GWN431 GMQ431:GMR431 GCU431:GCV431 FSY431:FSZ431 FJC431:FJD431 EZG431:EZH431 EPK431:EPL431 EFO431:EFP431 DVS431:DVT431 DLW431:DLX431 DCA431:DCB431 CSE431:CSF431 CII431:CIJ431 BYM431:BYN431 BOQ431:BOR431 BEU431:BEV431 AUY431:AUZ431 ALC431:ALD431 ABG431:ABH431 RK431:RL431 HO431:HP431 WTX431:WTY431 WKB431:WKC431 WAF431:WAG431 VQJ431:VQK431 VGN431:VGO431 UWR431:UWS431 UMV431:UMW431 UCZ431:UDA431 TTD431:TTE431 TJH431:TJI431 SZL431:SZM431 SPP431:SPQ431 SFT431:SFU431 RVX431:RVY431 RMB431:RMC431 RCF431:RCG431 QSJ431:QSK431 QIN431:QIO431 PYR431:PYS431 POV431:POW431 PEZ431:PFA431 OVD431:OVE431 OLH431:OLI431 OBL431:OBM431 NRP431:NRQ431 NHT431:NHU431 MXX431:MXY431 MOB431:MOC431 MEF431:MEG431 LUJ431:LUK431 LKN431:LKO431 LAR431:LAS431 KQV431:KQW431 KGZ431:KHA431 JXD431:JXE431 JNH431:JNI431 JDL431:JDM431 ITP431:ITQ431 IJT431:IJU431 HZX431:HZY431 HQB431:HQC431 HGF431:HGG431 GWJ431:GWK431 GMN431:GMO431 GCR431:GCS431 FSV431:FSW431 FIZ431:FJA431 EZD431:EZE431 EPH431:EPI431 EFL431:EFM431 DVP431:DVQ431 DLT431:DLU431 DBX431:DBY431 CSB431:CSC431 CIF431:CIG431 BYJ431:BYK431 BON431:BOO431 BER431:BES431 AUV431:AUW431 AKZ431:ALA431 ABD431:ABE431 RH431:RI431 HL431:HM431 WTU431:WTV431 WJY431:WJZ431 WAC431:WAD431 VQG431:VQH431 VGK431:VGL431 UWO431:UWP431 UMS431:UMT431 UCW431:UCX431 TTA431:TTB431 TJE431:TJF431 SZI431:SZJ431 SPM431:SPN431 SFQ431:SFR431 RVU431:RVV431 RLY431:RLZ431 RCC431:RCD431 QSG431:QSH431 QIK431:QIL431 PYO431:PYP431 POS431:POT431 PEW431:PEX431 OVA431:OVB431 OLE431:OLF431 OBI431:OBJ431 NRM431:NRN431 NHQ431:NHR431 MXU431:MXV431 MNY431:MNZ431 MEC431:MED431 LUG431:LUH431 LKK431:LKL431 LAO431:LAP431 KQS431:KQT431 KGW431:KGX431 JXA431:JXB431 JNE431:JNF431 JDI431:JDJ431 ITM431:ITN431 IJQ431:IJR431 HZU431:HZV431 HPY431:HPZ431 HGC431:HGD431 GWG431:GWH431 GMK431:GML431 GCO431:GCP431 FSS431:FST431 FIW431:FIX431 EZA431:EZB431 EPE431:EPF431 EFI431:EFJ431 DVM431:DVN431 DLQ431:DLR431 DBU431:DBV431 CRY431:CRZ431 CIC431:CID431 BYG431:BYH431 BOK431:BOL431 BEO431:BEP431 AUS431:AUT431 AKW431:AKX431 ABA431:ABB431 HI475:HJ475 RE475:RF475 WUS475:WUT475 WKW475:WKX475 WBA475:WBB475 VRE475:VRF475 VHI475:VHJ475 UXM475:UXN475 UNQ475:UNR475 UDU475:UDV475 TTY475:TTZ475 TKC475:TKD475 TAG475:TAH475 SQK475:SQL475 SGO475:SGP475 RWS475:RWT475 RMW475:RMX475 RDA475:RDB475 QTE475:QTF475 QJI475:QJJ475 PZM475:PZN475 PPQ475:PPR475 PFU475:PFV475 OVY475:OVZ475 OMC475:OMD475 OCG475:OCH475 NSK475:NSL475 NIO475:NIP475 MYS475:MYT475 MOW475:MOX475 MFA475:MFB475 LVE475:LVF475 LLI475:LLJ475 LBM475:LBN475 KRQ475:KRR475 KHU475:KHV475 JXY475:JXZ475 JOC475:JOD475 JEG475:JEH475 IUK475:IUL475 IKO475:IKP475 IAS475:IAT475 HQW475:HQX475 HHA475:HHB475 GXE475:GXF475 GNI475:GNJ475 GDM475:GDN475 FTQ475:FTR475 FJU475:FJV475 EZY475:EZZ475 EQC475:EQD475 EGG475:EGH475 DWK475:DWL475 DMO475:DMP475 DCS475:DCT475 CSW475:CSX475 CJA475:CJB475 BZE475:BZF475 BPI475:BPJ475 BFM475:BFN475 AVQ475:AVR475 ALU475:ALV475 ABY475:ABZ475 SC475:SD475 IG475:IH475 WUP475:WUQ475 WKT475:WKU475 WAX475:WAY475 VRB475:VRC475 VHF475:VHG475 UXJ475:UXK475 UNN475:UNO475 UDR475:UDS475 TTV475:TTW475 TJZ475:TKA475 TAD475:TAE475 SQH475:SQI475 SGL475:SGM475 RWP475:RWQ475 RMT475:RMU475 RCX475:RCY475 QTB475:QTC475 QJF475:QJG475 PZJ475:PZK475 PPN475:PPO475 PFR475:PFS475 OVV475:OVW475 OLZ475:OMA475 OCD475:OCE475 NSH475:NSI475 NIL475:NIM475 MYP475:MYQ475 MOT475:MOU475 MEX475:MEY475 LVB475:LVC475 LLF475:LLG475 LBJ475:LBK475 KRN475:KRO475 KHR475:KHS475 JXV475:JXW475 JNZ475:JOA475 JED475:JEE475 IUH475:IUI475 IKL475:IKM475 IAP475:IAQ475 HQT475:HQU475 HGX475:HGY475 GXB475:GXC475 GNF475:GNG475 GDJ475:GDK475 FTN475:FTO475 FJR475:FJS475 EZV475:EZW475 EPZ475:EQA475 EGD475:EGE475 DWH475:DWI475 DML475:DMM475 DCP475:DCQ475 CST475:CSU475 CIX475:CIY475 BZB475:BZC475 BPF475:BPG475 BFJ475:BFK475 AVN475:AVO475 ALR475:ALS475 ABV475:ABW475 RZ475:SA475 ID475:IE475 WUM475:WUN475 WKQ475:WKR475 WAU475:WAV475 VQY475:VQZ475 VHC475:VHD475 UXG475:UXH475 UNK475:UNL475 UDO475:UDP475 TTS475:TTT475 TJW475:TJX475 TAA475:TAB475 SQE475:SQF475 SGI475:SGJ475 RWM475:RWN475 RMQ475:RMR475 RCU475:RCV475 QSY475:QSZ475 QJC475:QJD475 PZG475:PZH475 PPK475:PPL475 PFO475:PFP475 OVS475:OVT475 OLW475:OLX475 OCA475:OCB475 NSE475:NSF475 NII475:NIJ475 MYM475:MYN475 MOQ475:MOR475 MEU475:MEV475 LUY475:LUZ475 LLC475:LLD475 LBG475:LBH475 KRK475:KRL475 KHO475:KHP475 JXS475:JXT475 JNW475:JNX475 JEA475:JEB475 IUE475:IUF475 IKI475:IKJ475 IAM475:IAN475 HQQ475:HQR475 HGU475:HGV475 GWY475:GWZ475 GNC475:GND475 GDG475:GDH475 FTK475:FTL475 FJO475:FJP475 EZS475:EZT475 EPW475:EPX475 EGA475:EGB475 DWE475:DWF475 DMI475:DMJ475 DCM475:DCN475 CSQ475:CSR475 CIU475:CIV475 BYY475:BYZ475 BPC475:BPD475 BFG475:BFH475 AVK475:AVL475 ALO475:ALP475 ABS475:ABT475 RW475:RX475 IA475:IB475 WUG475:WUH475 WKK475:WKL475 WAO475:WAP475 VQS475:VQT475 VGW475:VGX475 UXA475:UXB475 UNE475:UNF475 UDI475:UDJ475 TTM475:TTN475 TJQ475:TJR475 SZU475:SZV475 SPY475:SPZ475 SGC475:SGD475 RWG475:RWH475 RMK475:RML475 RCO475:RCP475 QSS475:QST475 QIW475:QIX475 PZA475:PZB475 PPE475:PPF475 PFI475:PFJ475 OVM475:OVN475 OLQ475:OLR475 OBU475:OBV475 NRY475:NRZ475 NIC475:NID475 MYG475:MYH475 MOK475:MOL475 MEO475:MEP475 LUS475:LUT475 LKW475:LKX475 LBA475:LBB475 KRE475:KRF475 KHI475:KHJ475 JXM475:JXN475 JNQ475:JNR475 JDU475:JDV475 ITY475:ITZ475 IKC475:IKD475 IAG475:IAH475 HQK475:HQL475 HGO475:HGP475 GWS475:GWT475 GMW475:GMX475 GDA475:GDB475 FTE475:FTF475 FJI475:FJJ475 EZM475:EZN475 EPQ475:EPR475 EFU475:EFV475 DVY475:DVZ475 DMC475:DMD475 DCG475:DCH475 CSK475:CSL475 CIO475:CIP475 BYS475:BYT475 BOW475:BOX475 BFA475:BFB475 AVE475:AVF475 ALI475:ALJ475 ABM475:ABN475 RQ475:RR475 HU475:HV475 WUD475:WUE475 WKH475:WKI475 WAL475:WAM475 VQP475:VQQ475 VGT475:VGU475 UWX475:UWY475 UNB475:UNC475 UDF475:UDG475 TTJ475:TTK475 TJN475:TJO475 SZR475:SZS475 SPV475:SPW475 SFZ475:SGA475 RWD475:RWE475 RMH475:RMI475 RCL475:RCM475 QSP475:QSQ475 QIT475:QIU475 PYX475:PYY475 PPB475:PPC475 PFF475:PFG475 OVJ475:OVK475 OLN475:OLO475 OBR475:OBS475 NRV475:NRW475 NHZ475:NIA475 MYD475:MYE475 MOH475:MOI475 MEL475:MEM475 LUP475:LUQ475 LKT475:LKU475 LAX475:LAY475 KRB475:KRC475 KHF475:KHG475 JXJ475:JXK475 JNN475:JNO475 JDR475:JDS475 ITV475:ITW475 IJZ475:IKA475 IAD475:IAE475 HQH475:HQI475 HGL475:HGM475 GWP475:GWQ475 GMT475:GMU475 GCX475:GCY475 FTB475:FTC475 FJF475:FJG475 EZJ475:EZK475 EPN475:EPO475 EFR475:EFS475 DVV475:DVW475 DLZ475:DMA475 DCD475:DCE475 CSH475:CSI475 CIL475:CIM475 BYP475:BYQ475 BOT475:BOU475 BEX475:BEY475 AVB475:AVC475 ALF475:ALG475 ABJ475:ABK475 RN475:RO475 HR475:HS475 WUA475:WUB475 WKE475:WKF475 WAI475:WAJ475 VQM475:VQN475 VGQ475:VGR475 UWU475:UWV475 UMY475:UMZ475 UDC475:UDD475 TTG475:TTH475 TJK475:TJL475 SZO475:SZP475 SPS475:SPT475 SFW475:SFX475 RWA475:RWB475 RME475:RMF475 RCI475:RCJ475 QSM475:QSN475 QIQ475:QIR475 PYU475:PYV475 POY475:POZ475 PFC475:PFD475 OVG475:OVH475 OLK475:OLL475 OBO475:OBP475 NRS475:NRT475 NHW475:NHX475 MYA475:MYB475 MOE475:MOF475 MEI475:MEJ475 LUM475:LUN475 LKQ475:LKR475 LAU475:LAV475 KQY475:KQZ475 KHC475:KHD475 JXG475:JXH475 JNK475:JNL475 JDO475:JDP475 ITS475:ITT475 IJW475:IJX475 IAA475:IAB475 HQE475:HQF475 HGI475:HGJ475 GWM475:GWN475 GMQ475:GMR475 GCU475:GCV475 FSY475:FSZ475 FJC475:FJD475 EZG475:EZH475 EPK475:EPL475 EFO475:EFP475 DVS475:DVT475 DLW475:DLX475 DCA475:DCB475 CSE475:CSF475 CII475:CIJ475 BYM475:BYN475 BOQ475:BOR475 BEU475:BEV475 AUY475:AUZ475 ALC475:ALD475 ABG475:ABH475 RK475:RL475 HO475:HP475 WTX475:WTY475 WKB475:WKC475 WAF475:WAG475 VQJ475:VQK475 VGN475:VGO475 UWR475:UWS475 UMV475:UMW475 UCZ475:UDA475 TTD475:TTE475 TJH475:TJI475 SZL475:SZM475 SPP475:SPQ475 SFT475:SFU475 RVX475:RVY475 RMB475:RMC475 RCF475:RCG475 QSJ475:QSK475 QIN475:QIO475 PYR475:PYS475 POV475:POW475 PEZ475:PFA475 OVD475:OVE475 OLH475:OLI475 OBL475:OBM475 NRP475:NRQ475 NHT475:NHU475 MXX475:MXY475 MOB475:MOC475 MEF475:MEG475 LUJ475:LUK475 LKN475:LKO475 LAR475:LAS475 KQV475:KQW475 KGZ475:KHA475 JXD475:JXE475 JNH475:JNI475 JDL475:JDM475 ITP475:ITQ475 IJT475:IJU475 HZX475:HZY475 HQB475:HQC475 HGF475:HGG475 GWJ475:GWK475 GMN475:GMO475 GCR475:GCS475 FSV475:FSW475 FIZ475:FJA475 EZD475:EZE475 EPH475:EPI475 EFL475:EFM475 DVP475:DVQ475 DLT475:DLU475 DBX475:DBY475 CSB475:CSC475 CIF475:CIG475 BYJ475:BYK475 BON475:BOO475 BER475:BES475 AUV475:AUW475 AKZ475:ALA475 ABD475:ABE475 RH475:RI475 HL475:HM475 WTU475:WTV475 WJY475:WJZ475 WAC475:WAD475 VQG475:VQH475 VGK475:VGL475 UWO475:UWP475 UMS475:UMT475 UCW475:UCX475 TTA475:TTB475 TJE475:TJF475 SZI475:SZJ475 SPM475:SPN475 SFQ475:SFR475 RVU475:RVV475 RLY475:RLZ475 RCC475:RCD475 QSG475:QSH475 QIK475:QIL475 PYO475:PYP475 POS475:POT475 PEW475:PEX475 OVA475:OVB475 OLE475:OLF475 OBI475:OBJ475 NRM475:NRN475 NHQ475:NHR475 MXU475:MXV475 MNY475:MNZ475 MEC475:MED475 LUG475:LUH475 LKK475:LKL475 LAO475:LAP475 KQS475:KQT475 KGW475:KGX475 JXA475:JXB475 JNE475:JNF475 JDI475:JDJ475 ITM475:ITN475 IJQ475:IJR475 HZU475:HZV475 HPY475:HPZ475 HGC475:HGD475 GWG475:GWH475 GMK475:GML475 GCO475:GCP475 FSS475:FST475 FIW475:FIX475 EZA475:EZB475 EPE475:EPF475 EFI475:EFJ475 DVM475:DVN475 DLQ475:DLR475 DBU475:DBV475 CRY475:CRZ475 CIC475:CID475 BYG475:BYH475 BOK475:BOL475 BEO475:BEP475 AUS475:AUT475 AKW475:AKX475 ABA475:ABB475 HI519:HJ519 RE519:RF519 WUS519:WUT519 WKW519:WKX519 WBA519:WBB519 VRE519:VRF519 VHI519:VHJ519 UXM519:UXN519 UNQ519:UNR519 UDU519:UDV519 TTY519:TTZ519 TKC519:TKD519 TAG519:TAH519 SQK519:SQL519 SGO519:SGP519 RWS519:RWT519 RMW519:RMX519 RDA519:RDB519 QTE519:QTF519 QJI519:QJJ519 PZM519:PZN519 PPQ519:PPR519 PFU519:PFV519 OVY519:OVZ519 OMC519:OMD519 OCG519:OCH519 NSK519:NSL519 NIO519:NIP519 MYS519:MYT519 MOW519:MOX519 MFA519:MFB519 LVE519:LVF519 LLI519:LLJ519 LBM519:LBN519 KRQ519:KRR519 KHU519:KHV519 JXY519:JXZ519 JOC519:JOD519 JEG519:JEH519 IUK519:IUL519 IKO519:IKP519 IAS519:IAT519 HQW519:HQX519 HHA519:HHB519 GXE519:GXF519 GNI519:GNJ519 GDM519:GDN519 FTQ519:FTR519 FJU519:FJV519 EZY519:EZZ519 EQC519:EQD519 EGG519:EGH519 DWK519:DWL519 DMO519:DMP519 DCS519:DCT519 CSW519:CSX519 CJA519:CJB519 BZE519:BZF519 BPI519:BPJ519 BFM519:BFN519 AVQ519:AVR519 ALU519:ALV519 ABY519:ABZ519 SC519:SD519 IG519:IH519 WUP519:WUQ519 WKT519:WKU519 WAX519:WAY519 VRB519:VRC519 VHF519:VHG519 UXJ519:UXK519 UNN519:UNO519 UDR519:UDS519 TTV519:TTW519 TJZ519:TKA519 TAD519:TAE519 SQH519:SQI519 SGL519:SGM519 RWP519:RWQ519 RMT519:RMU519 RCX519:RCY519 QTB519:QTC519 QJF519:QJG519 PZJ519:PZK519 PPN519:PPO519 PFR519:PFS519 OVV519:OVW519 OLZ519:OMA519 OCD519:OCE519 NSH519:NSI519 NIL519:NIM519 MYP519:MYQ519 MOT519:MOU519 MEX519:MEY519 LVB519:LVC519 LLF519:LLG519 LBJ519:LBK519 KRN519:KRO519 KHR519:KHS519 JXV519:JXW519 JNZ519:JOA519 JED519:JEE519 IUH519:IUI519 IKL519:IKM519 IAP519:IAQ519 HQT519:HQU519 HGX519:HGY519 GXB519:GXC519 GNF519:GNG519 GDJ519:GDK519 FTN519:FTO519 FJR519:FJS519 EZV519:EZW519 EPZ519:EQA519 EGD519:EGE519 DWH519:DWI519 DML519:DMM519 DCP519:DCQ519 CST519:CSU519 CIX519:CIY519 BZB519:BZC519 BPF519:BPG519 BFJ519:BFK519 AVN519:AVO519 ALR519:ALS519 ABV519:ABW519 RZ519:SA519 ID519:IE519 WUM519:WUN519 WKQ519:WKR519 WAU519:WAV519 VQY519:VQZ519 VHC519:VHD519 UXG519:UXH519 UNK519:UNL519 UDO519:UDP519 TTS519:TTT519 TJW519:TJX519 TAA519:TAB519 SQE519:SQF519 SGI519:SGJ519 RWM519:RWN519 RMQ519:RMR519 RCU519:RCV519 QSY519:QSZ519 QJC519:QJD519 PZG519:PZH519 PPK519:PPL519 PFO519:PFP519 OVS519:OVT519 OLW519:OLX519 OCA519:OCB519 NSE519:NSF519 NII519:NIJ519 MYM519:MYN519 MOQ519:MOR519 MEU519:MEV519 LUY519:LUZ519 LLC519:LLD519 LBG519:LBH519 KRK519:KRL519 KHO519:KHP519 JXS519:JXT519 JNW519:JNX519 JEA519:JEB519 IUE519:IUF519 IKI519:IKJ519 IAM519:IAN519 HQQ519:HQR519 HGU519:HGV519 GWY519:GWZ519 GNC519:GND519 GDG519:GDH519 FTK519:FTL519 FJO519:FJP519 EZS519:EZT519 EPW519:EPX519 EGA519:EGB519 DWE519:DWF519 DMI519:DMJ519 DCM519:DCN519 CSQ519:CSR519 CIU519:CIV519 BYY519:BYZ519 BPC519:BPD519 BFG519:BFH519 AVK519:AVL519 ALO519:ALP519 ABS519:ABT519 RW519:RX519 IA519:IB519 WUG519:WUH519 WKK519:WKL519 WAO519:WAP519 VQS519:VQT519 VGW519:VGX519 UXA519:UXB519 UNE519:UNF519 UDI519:UDJ519 TTM519:TTN519 TJQ519:TJR519 SZU519:SZV519 SPY519:SPZ519 SGC519:SGD519 RWG519:RWH519 RMK519:RML519 RCO519:RCP519 QSS519:QST519 QIW519:QIX519 PZA519:PZB519 PPE519:PPF519 PFI519:PFJ519 OVM519:OVN519 OLQ519:OLR519 OBU519:OBV519 NRY519:NRZ519 NIC519:NID519 MYG519:MYH519 MOK519:MOL519 MEO519:MEP519 LUS519:LUT519 LKW519:LKX519 LBA519:LBB519 KRE519:KRF519 KHI519:KHJ519 JXM519:JXN519 JNQ519:JNR519 JDU519:JDV519 ITY519:ITZ519 IKC519:IKD519 IAG519:IAH519 HQK519:HQL519 HGO519:HGP519 GWS519:GWT519 GMW519:GMX519 GDA519:GDB519 FTE519:FTF519 FJI519:FJJ519 EZM519:EZN519 EPQ519:EPR519 EFU519:EFV519 DVY519:DVZ519 DMC519:DMD519 DCG519:DCH519 CSK519:CSL519 CIO519:CIP519 BYS519:BYT519 BOW519:BOX519 BFA519:BFB519 AVE519:AVF519 ALI519:ALJ519 ABM519:ABN519 RQ519:RR519 HU519:HV519 WUD519:WUE519 WKH519:WKI519 WAL519:WAM519 VQP519:VQQ519 VGT519:VGU519 UWX519:UWY519 UNB519:UNC519 UDF519:UDG519 TTJ519:TTK519 TJN519:TJO519 SZR519:SZS519 SPV519:SPW519 SFZ519:SGA519 RWD519:RWE519 RMH519:RMI519 RCL519:RCM519 QSP519:QSQ519 QIT519:QIU519 PYX519:PYY519 PPB519:PPC519 PFF519:PFG519 OVJ519:OVK519 OLN519:OLO519 OBR519:OBS519 NRV519:NRW519 NHZ519:NIA519 MYD519:MYE519 MOH519:MOI519 MEL519:MEM519 LUP519:LUQ519 LKT519:LKU519 LAX519:LAY519 KRB519:KRC519 KHF519:KHG519 JXJ519:JXK519 JNN519:JNO519 JDR519:JDS519 ITV519:ITW519 IJZ519:IKA519 IAD519:IAE519 HQH519:HQI519 HGL519:HGM519 GWP519:GWQ519 GMT519:GMU519 GCX519:GCY519 FTB519:FTC519 FJF519:FJG519 EZJ519:EZK519 EPN519:EPO519 EFR519:EFS519 DVV519:DVW519 DLZ519:DMA519 DCD519:DCE519 CSH519:CSI519 CIL519:CIM519 BYP519:BYQ519 BOT519:BOU519 BEX519:BEY519 AVB519:AVC519 ALF519:ALG519 ABJ519:ABK519 RN519:RO519 HR519:HS519 WUA519:WUB519 WKE519:WKF519 WAI519:WAJ519 VQM519:VQN519 VGQ519:VGR519 UWU519:UWV519 UMY519:UMZ519 UDC519:UDD519 TTG519:TTH519 TJK519:TJL519 SZO519:SZP519 SPS519:SPT519 SFW519:SFX519 RWA519:RWB519 RME519:RMF519 RCI519:RCJ519 QSM519:QSN519 QIQ519:QIR519 PYU519:PYV519 POY519:POZ519 PFC519:PFD519 OVG519:OVH519 OLK519:OLL519 OBO519:OBP519 NRS519:NRT519 NHW519:NHX519 MYA519:MYB519 MOE519:MOF519 MEI519:MEJ519 LUM519:LUN519 LKQ519:LKR519 LAU519:LAV519 KQY519:KQZ519 KHC519:KHD519 JXG519:JXH519 JNK519:JNL519 JDO519:JDP519 ITS519:ITT519 IJW519:IJX519 IAA519:IAB519 HQE519:HQF519 HGI519:HGJ519 GWM519:GWN519 GMQ519:GMR519 GCU519:GCV519 FSY519:FSZ519 FJC519:FJD519 EZG519:EZH519 EPK519:EPL519 EFO519:EFP519 DVS519:DVT519 DLW519:DLX519 DCA519:DCB519 CSE519:CSF519 CII519:CIJ519 BYM519:BYN519 BOQ519:BOR519 BEU519:BEV519 AUY519:AUZ519 ALC519:ALD519 ABG519:ABH519 RK519:RL519 HO519:HP519 WTX519:WTY519 WKB519:WKC519 WAF519:WAG519 VQJ519:VQK519 VGN519:VGO519 UWR519:UWS519 UMV519:UMW519 UCZ519:UDA519 TTD519:TTE519 TJH519:TJI519 SZL519:SZM519 SPP519:SPQ519 SFT519:SFU519 RVX519:RVY519 RMB519:RMC519 RCF519:RCG519 QSJ519:QSK519 QIN519:QIO519 PYR519:PYS519 POV519:POW519 PEZ519:PFA519 OVD519:OVE519 OLH519:OLI519 OBL519:OBM519 NRP519:NRQ519 NHT519:NHU519 MXX519:MXY519 MOB519:MOC519 MEF519:MEG519 LUJ519:LUK519 LKN519:LKO519 LAR519:LAS519 KQV519:KQW519 KGZ519:KHA519 JXD519:JXE519 JNH519:JNI519 JDL519:JDM519 ITP519:ITQ519 IJT519:IJU519 HZX519:HZY519 HQB519:HQC519 HGF519:HGG519 GWJ519:GWK519 GMN519:GMO519 GCR519:GCS519 FSV519:FSW519 FIZ519:FJA519 EZD519:EZE519 EPH519:EPI519 EFL519:EFM519 DVP519:DVQ519 DLT519:DLU519 DBX519:DBY519 CSB519:CSC519 CIF519:CIG519 BYJ519:BYK519 BON519:BOO519 BER519:BES519 AUV519:AUW519 AKZ519:ALA519 ABD519:ABE519 RH519:RI519 HL519:HM519 WTU519:WTV519 WJY519:WJZ519 WAC519:WAD519 VQG519:VQH519 VGK519:VGL519 UWO519:UWP519 UMS519:UMT519 UCW519:UCX519 TTA519:TTB519 TJE519:TJF519 SZI519:SZJ519 SPM519:SPN519 SFQ519:SFR519 RVU519:RVV519 RLY519:RLZ519 RCC519:RCD519 QSG519:QSH519 QIK519:QIL519 PYO519:PYP519 POS519:POT519 PEW519:PEX519 OVA519:OVB519 OLE519:OLF519 OBI519:OBJ519 NRM519:NRN519 NHQ519:NHR519 MXU519:MXV519 MNY519:MNZ519 MEC519:MED519 LUG519:LUH519 LKK519:LKL519 LAO519:LAP519 KQS519:KQT519 KGW519:KGX519 JXA519:JXB519 JNE519:JNF519 JDI519:JDJ519 ITM519:ITN519 IJQ519:IJR519 HZU519:HZV519 HPY519:HPZ519 HGC519:HGD519 GWG519:GWH519 GMK519:GML519 GCO519:GCP519 FSS519:FST519 FIW519:FIX519 EZA519:EZB519 EPE519:EPF519 EFI519:EFJ519 DVM519:DVN519 DLQ519:DLR519 DBU519:DBV519 CRY519:CRZ519 CIC519:CID519 BYG519:BYH519 BOK519:BOL519 BEO519:BEP519 AUS519:AUT519 AKW519:AKX519 ABA519:ABB519">
      <formula1>HI3</formula1>
    </dataValidation>
    <dataValidation type="whole" operator="lessThanOrEqual" allowBlank="1" showInputMessage="1" showErrorMessage="1" sqref="HI34:HJ34 RE34:RF34 WUS34:WUT34 WKW34:WKX34 WBA34:WBB34 VRE34:VRF34 VHI34:VHJ34 UXM34:UXN34 UNQ34:UNR34 UDU34:UDV34 TTY34:TTZ34 TKC34:TKD34 TAG34:TAH34 SQK34:SQL34 SGO34:SGP34 RWS34:RWT34 RMW34:RMX34 RDA34:RDB34 QTE34:QTF34 QJI34:QJJ34 PZM34:PZN34 PPQ34:PPR34 PFU34:PFV34 OVY34:OVZ34 OMC34:OMD34 OCG34:OCH34 NSK34:NSL34 NIO34:NIP34 MYS34:MYT34 MOW34:MOX34 MFA34:MFB34 LVE34:LVF34 LLI34:LLJ34 LBM34:LBN34 KRQ34:KRR34 KHU34:KHV34 JXY34:JXZ34 JOC34:JOD34 JEG34:JEH34 IUK34:IUL34 IKO34:IKP34 IAS34:IAT34 HQW34:HQX34 HHA34:HHB34 GXE34:GXF34 GNI34:GNJ34 GDM34:GDN34 FTQ34:FTR34 FJU34:FJV34 EZY34:EZZ34 EQC34:EQD34 EGG34:EGH34 DWK34:DWL34 DMO34:DMP34 DCS34:DCT34 CSW34:CSX34 CJA34:CJB34 BZE34:BZF34 BPI34:BPJ34 BFM34:BFN34 AVQ34:AVR34 ALU34:ALV34 ABY34:ABZ34 SC34:SD34 IG34:IH34 WUP34:WUQ34 WKT34:WKU34 WAX34:WAY34 VRB34:VRC34 VHF34:VHG34 UXJ34:UXK34 UNN34:UNO34 UDR34:UDS34 TTV34:TTW34 TJZ34:TKA34 TAD34:TAE34 SQH34:SQI34 SGL34:SGM34 RWP34:RWQ34 RMT34:RMU34 RCX34:RCY34 QTB34:QTC34 QJF34:QJG34 PZJ34:PZK34 PPN34:PPO34 PFR34:PFS34 OVV34:OVW34 OLZ34:OMA34 OCD34:OCE34 NSH34:NSI34 NIL34:NIM34 MYP34:MYQ34 MOT34:MOU34 MEX34:MEY34 LVB34:LVC34 LLF34:LLG34 LBJ34:LBK34 KRN34:KRO34 KHR34:KHS34 JXV34:JXW34 JNZ34:JOA34 JED34:JEE34 IUH34:IUI34 IKL34:IKM34 IAP34:IAQ34 HQT34:HQU34 HGX34:HGY34 GXB34:GXC34 GNF34:GNG34 GDJ34:GDK34 FTN34:FTO34 FJR34:FJS34 EZV34:EZW34 EPZ34:EQA34 EGD34:EGE34 DWH34:DWI34 DML34:DMM34 DCP34:DCQ34 CST34:CSU34 CIX34:CIY34 BZB34:BZC34 BPF34:BPG34 BFJ34:BFK34 AVN34:AVO34 ALR34:ALS34 ABV34:ABW34 RZ34:SA34 ID34:IE34 WUM34:WUN34 WKQ34:WKR34 WAU34:WAV34 VQY34:VQZ34 VHC34:VHD34 UXG34:UXH34 UNK34:UNL34 UDO34:UDP34 TTS34:TTT34 TJW34:TJX34 TAA34:TAB34 SQE34:SQF34 SGI34:SGJ34 RWM34:RWN34 RMQ34:RMR34 RCU34:RCV34 QSY34:QSZ34 QJC34:QJD34 PZG34:PZH34 PPK34:PPL34 PFO34:PFP34 OVS34:OVT34 OLW34:OLX34 OCA34:OCB34 NSE34:NSF34 NII34:NIJ34 MYM34:MYN34 MOQ34:MOR34 MEU34:MEV34 LUY34:LUZ34 LLC34:LLD34 LBG34:LBH34 KRK34:KRL34 KHO34:KHP34 JXS34:JXT34 JNW34:JNX34 JEA34:JEB34 IUE34:IUF34 IKI34:IKJ34 IAM34:IAN34 HQQ34:HQR34 HGU34:HGV34 GWY34:GWZ34 GNC34:GND34 GDG34:GDH34 FTK34:FTL34 FJO34:FJP34 EZS34:EZT34 EPW34:EPX34 EGA34:EGB34 DWE34:DWF34 DMI34:DMJ34 DCM34:DCN34 CSQ34:CSR34 CIU34:CIV34 BYY34:BYZ34 BPC34:BPD34 BFG34:BFH34 AVK34:AVL34 ALO34:ALP34 ABS34:ABT34 RW34:RX34 IA34:IB34 WUG34:WUH34 WKK34:WKL34 WAO34:WAP34 VQS34:VQT34 VGW34:VGX34 UXA34:UXB34 UNE34:UNF34 UDI34:UDJ34 TTM34:TTN34 TJQ34:TJR34 SZU34:SZV34 SPY34:SPZ34 SGC34:SGD34 RWG34:RWH34 RMK34:RML34 RCO34:RCP34 QSS34:QST34 QIW34:QIX34 PZA34:PZB34 PPE34:PPF34 PFI34:PFJ34 OVM34:OVN34 OLQ34:OLR34 OBU34:OBV34 NRY34:NRZ34 NIC34:NID34 MYG34:MYH34 MOK34:MOL34 MEO34:MEP34 LUS34:LUT34 LKW34:LKX34 LBA34:LBB34 KRE34:KRF34 KHI34:KHJ34 JXM34:JXN34 JNQ34:JNR34 JDU34:JDV34 ITY34:ITZ34 IKC34:IKD34 IAG34:IAH34 HQK34:HQL34 HGO34:HGP34 GWS34:GWT34 GMW34:GMX34 GDA34:GDB34 FTE34:FTF34 FJI34:FJJ34 EZM34:EZN34 EPQ34:EPR34 EFU34:EFV34 DVY34:DVZ34 DMC34:DMD34 DCG34:DCH34 CSK34:CSL34 CIO34:CIP34 BYS34:BYT34 BOW34:BOX34 BFA34:BFB34 AVE34:AVF34 ALI34:ALJ34 ABM34:ABN34 RQ34:RR34 HU34:HV34 WUD34:WUE34 WKH34:WKI34 WAL34:WAM34 VQP34:VQQ34 VGT34:VGU34 UWX34:UWY34 UNB34:UNC34 UDF34:UDG34 TTJ34:TTK34 TJN34:TJO34 SZR34:SZS34 SPV34:SPW34 SFZ34:SGA34 RWD34:RWE34 RMH34:RMI34 RCL34:RCM34 QSP34:QSQ34 QIT34:QIU34 PYX34:PYY34 PPB34:PPC34 PFF34:PFG34 OVJ34:OVK34 OLN34:OLO34 OBR34:OBS34 NRV34:NRW34 NHZ34:NIA34 MYD34:MYE34 MOH34:MOI34 MEL34:MEM34 LUP34:LUQ34 LKT34:LKU34 LAX34:LAY34 KRB34:KRC34 KHF34:KHG34 JXJ34:JXK34 JNN34:JNO34 JDR34:JDS34 ITV34:ITW34 IJZ34:IKA34 IAD34:IAE34 HQH34:HQI34 HGL34:HGM34 GWP34:GWQ34 GMT34:GMU34 GCX34:GCY34 FTB34:FTC34 FJF34:FJG34 EZJ34:EZK34 EPN34:EPO34 EFR34:EFS34 DVV34:DVW34 DLZ34:DMA34 DCD34:DCE34 CSH34:CSI34 CIL34:CIM34 BYP34:BYQ34 BOT34:BOU34 BEX34:BEY34 AVB34:AVC34 ALF34:ALG34 ABJ34:ABK34 RN34:RO34 HR34:HS34 WUA34:WUB34 WKE34:WKF34 WAI34:WAJ34 VQM34:VQN34 VGQ34:VGR34 UWU34:UWV34 UMY34:UMZ34 UDC34:UDD34 TTG34:TTH34 TJK34:TJL34 SZO34:SZP34 SPS34:SPT34 SFW34:SFX34 RWA34:RWB34 RME34:RMF34 RCI34:RCJ34 QSM34:QSN34 QIQ34:QIR34 PYU34:PYV34 POY34:POZ34 PFC34:PFD34 OVG34:OVH34 OLK34:OLL34 OBO34:OBP34 NRS34:NRT34 NHW34:NHX34 MYA34:MYB34 MOE34:MOF34 MEI34:MEJ34 LUM34:LUN34 LKQ34:LKR34 LAU34:LAV34 KQY34:KQZ34 KHC34:KHD34 JXG34:JXH34 JNK34:JNL34 JDO34:JDP34 ITS34:ITT34 IJW34:IJX34 IAA34:IAB34 HQE34:HQF34 HGI34:HGJ34 GWM34:GWN34 GMQ34:GMR34 GCU34:GCV34 FSY34:FSZ34 FJC34:FJD34 EZG34:EZH34 EPK34:EPL34 EFO34:EFP34 DVS34:DVT34 DLW34:DLX34 DCA34:DCB34 CSE34:CSF34 CII34:CIJ34 BYM34:BYN34 BOQ34:BOR34 BEU34:BEV34 AUY34:AUZ34 ALC34:ALD34 ABG34:ABH34 RK34:RL34 HO34:HP34 WTX34:WTY34 WKB34:WKC34 WAF34:WAG34 VQJ34:VQK34 VGN34:VGO34 UWR34:UWS34 UMV34:UMW34 UCZ34:UDA34 TTD34:TTE34 TJH34:TJI34 SZL34:SZM34 SPP34:SPQ34 SFT34:SFU34 RVX34:RVY34 RMB34:RMC34 RCF34:RCG34 QSJ34:QSK34 QIN34:QIO34 PYR34:PYS34 POV34:POW34 PEZ34:PFA34 OVD34:OVE34 OLH34:OLI34 OBL34:OBM34 NRP34:NRQ34 NHT34:NHU34 MXX34:MXY34 MOB34:MOC34 MEF34:MEG34 LUJ34:LUK34 LKN34:LKO34 LAR34:LAS34 KQV34:KQW34 KGZ34:KHA34 JXD34:JXE34 JNH34:JNI34 JDL34:JDM34 ITP34:ITQ34 IJT34:IJU34 HZX34:HZY34 HQB34:HQC34 HGF34:HGG34 GWJ34:GWK34 GMN34:GMO34 GCR34:GCS34 FSV34:FSW34 FIZ34:FJA34 EZD34:EZE34 EPH34:EPI34 EFL34:EFM34 DVP34:DVQ34 DLT34:DLU34 DBX34:DBY34 CSB34:CSC34 CIF34:CIG34 BYJ34:BYK34 BON34:BOO34 BER34:BES34 AUV34:AUW34 AKZ34:ALA34 ABD34:ABE34 RH34:RI34 HL34:HM34 WTU34:WTV34 WJY34:WJZ34 WAC34:WAD34 VQG34:VQH34 VGK34:VGL34 UWO34:UWP34 UMS34:UMT34 UCW34:UCX34 TTA34:TTB34 TJE34:TJF34 SZI34:SZJ34 SPM34:SPN34 SFQ34:SFR34 RVU34:RVV34 RLY34:RLZ34 RCC34:RCD34 QSG34:QSH34 QIK34:QIL34 PYO34:PYP34 POS34:POT34 PEW34:PEX34 OVA34:OVB34 OLE34:OLF34 OBI34:OBJ34 NRM34:NRN34 NHQ34:NHR34 MXU34:MXV34 MNY34:MNZ34 MEC34:MED34 LUG34:LUH34 LKK34:LKL34 LAO34:LAP34 KQS34:KQT34 KGW34:KGX34 JXA34:JXB34 JNE34:JNF34 JDI34:JDJ34 ITM34:ITN34 IJQ34:IJR34 HZU34:HZV34 HPY34:HPZ34 HGC34:HGD34 GWG34:GWH34 GMK34:GML34 GCO34:GCP34 FSS34:FST34 FIW34:FIX34 EZA34:EZB34 EPE34:EPF34 EFI34:EFJ34 DVM34:DVN34 DLQ34:DLR34 DBU34:DBV34 CRY34:CRZ34 CIC34:CID34 BYG34:BYH34 BOK34:BOL34 BEO34:BEP34 AUS34:AUT34 AKW34:AKX34 ABA34:ABB34 HI78:HJ78 RE78:RF78 WUS78:WUT78 WKW78:WKX78 WBA78:WBB78 VRE78:VRF78 VHI78:VHJ78 UXM78:UXN78 UNQ78:UNR78 UDU78:UDV78 TTY78:TTZ78 TKC78:TKD78 TAG78:TAH78 SQK78:SQL78 SGO78:SGP78 RWS78:RWT78 RMW78:RMX78 RDA78:RDB78 QTE78:QTF78 QJI78:QJJ78 PZM78:PZN78 PPQ78:PPR78 PFU78:PFV78 OVY78:OVZ78 OMC78:OMD78 OCG78:OCH78 NSK78:NSL78 NIO78:NIP78 MYS78:MYT78 MOW78:MOX78 MFA78:MFB78 LVE78:LVF78 LLI78:LLJ78 LBM78:LBN78 KRQ78:KRR78 KHU78:KHV78 JXY78:JXZ78 JOC78:JOD78 JEG78:JEH78 IUK78:IUL78 IKO78:IKP78 IAS78:IAT78 HQW78:HQX78 HHA78:HHB78 GXE78:GXF78 GNI78:GNJ78 GDM78:GDN78 FTQ78:FTR78 FJU78:FJV78 EZY78:EZZ78 EQC78:EQD78 EGG78:EGH78 DWK78:DWL78 DMO78:DMP78 DCS78:DCT78 CSW78:CSX78 CJA78:CJB78 BZE78:BZF78 BPI78:BPJ78 BFM78:BFN78 AVQ78:AVR78 ALU78:ALV78 ABY78:ABZ78 SC78:SD78 IG78:IH78 WUP78:WUQ78 WKT78:WKU78 WAX78:WAY78 VRB78:VRC78 VHF78:VHG78 UXJ78:UXK78 UNN78:UNO78 UDR78:UDS78 TTV78:TTW78 TJZ78:TKA78 TAD78:TAE78 SQH78:SQI78 SGL78:SGM78 RWP78:RWQ78 RMT78:RMU78 RCX78:RCY78 QTB78:QTC78 QJF78:QJG78 PZJ78:PZK78 PPN78:PPO78 PFR78:PFS78 OVV78:OVW78 OLZ78:OMA78 OCD78:OCE78 NSH78:NSI78 NIL78:NIM78 MYP78:MYQ78 MOT78:MOU78 MEX78:MEY78 LVB78:LVC78 LLF78:LLG78 LBJ78:LBK78 KRN78:KRO78 KHR78:KHS78 JXV78:JXW78 JNZ78:JOA78 JED78:JEE78 IUH78:IUI78 IKL78:IKM78 IAP78:IAQ78 HQT78:HQU78 HGX78:HGY78 GXB78:GXC78 GNF78:GNG78 GDJ78:GDK78 FTN78:FTO78 FJR78:FJS78 EZV78:EZW78 EPZ78:EQA78 EGD78:EGE78 DWH78:DWI78 DML78:DMM78 DCP78:DCQ78 CST78:CSU78 CIX78:CIY78 BZB78:BZC78 BPF78:BPG78 BFJ78:BFK78 AVN78:AVO78 ALR78:ALS78 ABV78:ABW78 RZ78:SA78 ID78:IE78 WUM78:WUN78 WKQ78:WKR78 WAU78:WAV78 VQY78:VQZ78 VHC78:VHD78 UXG78:UXH78 UNK78:UNL78 UDO78:UDP78 TTS78:TTT78 TJW78:TJX78 TAA78:TAB78 SQE78:SQF78 SGI78:SGJ78 RWM78:RWN78 RMQ78:RMR78 RCU78:RCV78 QSY78:QSZ78 QJC78:QJD78 PZG78:PZH78 PPK78:PPL78 PFO78:PFP78 OVS78:OVT78 OLW78:OLX78 OCA78:OCB78 NSE78:NSF78 NII78:NIJ78 MYM78:MYN78 MOQ78:MOR78 MEU78:MEV78 LUY78:LUZ78 LLC78:LLD78 LBG78:LBH78 KRK78:KRL78 KHO78:KHP78 JXS78:JXT78 JNW78:JNX78 JEA78:JEB78 IUE78:IUF78 IKI78:IKJ78 IAM78:IAN78 HQQ78:HQR78 HGU78:HGV78 GWY78:GWZ78 GNC78:GND78 GDG78:GDH78 FTK78:FTL78 FJO78:FJP78 EZS78:EZT78 EPW78:EPX78 EGA78:EGB78 DWE78:DWF78 DMI78:DMJ78 DCM78:DCN78 CSQ78:CSR78 CIU78:CIV78 BYY78:BYZ78 BPC78:BPD78 BFG78:BFH78 AVK78:AVL78 ALO78:ALP78 ABS78:ABT78 RW78:RX78 IA78:IB78 WUG78:WUH78 WKK78:WKL78 WAO78:WAP78 VQS78:VQT78 VGW78:VGX78 UXA78:UXB78 UNE78:UNF78 UDI78:UDJ78 TTM78:TTN78 TJQ78:TJR78 SZU78:SZV78 SPY78:SPZ78 SGC78:SGD78 RWG78:RWH78 RMK78:RML78 RCO78:RCP78 QSS78:QST78 QIW78:QIX78 PZA78:PZB78 PPE78:PPF78 PFI78:PFJ78 OVM78:OVN78 OLQ78:OLR78 OBU78:OBV78 NRY78:NRZ78 NIC78:NID78 MYG78:MYH78 MOK78:MOL78 MEO78:MEP78 LUS78:LUT78 LKW78:LKX78 LBA78:LBB78 KRE78:KRF78 KHI78:KHJ78 JXM78:JXN78 JNQ78:JNR78 JDU78:JDV78 ITY78:ITZ78 IKC78:IKD78 IAG78:IAH78 HQK78:HQL78 HGO78:HGP78 GWS78:GWT78 GMW78:GMX78 GDA78:GDB78 FTE78:FTF78 FJI78:FJJ78 EZM78:EZN78 EPQ78:EPR78 EFU78:EFV78 DVY78:DVZ78 DMC78:DMD78 DCG78:DCH78 CSK78:CSL78 CIO78:CIP78 BYS78:BYT78 BOW78:BOX78 BFA78:BFB78 AVE78:AVF78 ALI78:ALJ78 ABM78:ABN78 RQ78:RR78 HU78:HV78 WUD78:WUE78 WKH78:WKI78 WAL78:WAM78 VQP78:VQQ78 VGT78:VGU78 UWX78:UWY78 UNB78:UNC78 UDF78:UDG78 TTJ78:TTK78 TJN78:TJO78 SZR78:SZS78 SPV78:SPW78 SFZ78:SGA78 RWD78:RWE78 RMH78:RMI78 RCL78:RCM78 QSP78:QSQ78 QIT78:QIU78 PYX78:PYY78 PPB78:PPC78 PFF78:PFG78 OVJ78:OVK78 OLN78:OLO78 OBR78:OBS78 NRV78:NRW78 NHZ78:NIA78 MYD78:MYE78 MOH78:MOI78 MEL78:MEM78 LUP78:LUQ78 LKT78:LKU78 LAX78:LAY78 KRB78:KRC78 KHF78:KHG78 JXJ78:JXK78 JNN78:JNO78 JDR78:JDS78 ITV78:ITW78 IJZ78:IKA78 IAD78:IAE78 HQH78:HQI78 HGL78:HGM78 GWP78:GWQ78 GMT78:GMU78 GCX78:GCY78 FTB78:FTC78 FJF78:FJG78 EZJ78:EZK78 EPN78:EPO78 EFR78:EFS78 DVV78:DVW78 DLZ78:DMA78 DCD78:DCE78 CSH78:CSI78 CIL78:CIM78 BYP78:BYQ78 BOT78:BOU78 BEX78:BEY78 AVB78:AVC78 ALF78:ALG78 ABJ78:ABK78 RN78:RO78 HR78:HS78 WUA78:WUB78 WKE78:WKF78 WAI78:WAJ78 VQM78:VQN78 VGQ78:VGR78 UWU78:UWV78 UMY78:UMZ78 UDC78:UDD78 TTG78:TTH78 TJK78:TJL78 SZO78:SZP78 SPS78:SPT78 SFW78:SFX78 RWA78:RWB78 RME78:RMF78 RCI78:RCJ78 QSM78:QSN78 QIQ78:QIR78 PYU78:PYV78 POY78:POZ78 PFC78:PFD78 OVG78:OVH78 OLK78:OLL78 OBO78:OBP78 NRS78:NRT78 NHW78:NHX78 MYA78:MYB78 MOE78:MOF78 MEI78:MEJ78 LUM78:LUN78 LKQ78:LKR78 LAU78:LAV78 KQY78:KQZ78 KHC78:KHD78 JXG78:JXH78 JNK78:JNL78 JDO78:JDP78 ITS78:ITT78 IJW78:IJX78 IAA78:IAB78 HQE78:HQF78 HGI78:HGJ78 GWM78:GWN78 GMQ78:GMR78 GCU78:GCV78 FSY78:FSZ78 FJC78:FJD78 EZG78:EZH78 EPK78:EPL78 EFO78:EFP78 DVS78:DVT78 DLW78:DLX78 DCA78:DCB78 CSE78:CSF78 CII78:CIJ78 BYM78:BYN78 BOQ78:BOR78 BEU78:BEV78 AUY78:AUZ78 ALC78:ALD78 ABG78:ABH78 RK78:RL78 HO78:HP78 WTX78:WTY78 WKB78:WKC78 WAF78:WAG78 VQJ78:VQK78 VGN78:VGO78 UWR78:UWS78 UMV78:UMW78 UCZ78:UDA78 TTD78:TTE78 TJH78:TJI78 SZL78:SZM78 SPP78:SPQ78 SFT78:SFU78 RVX78:RVY78 RMB78:RMC78 RCF78:RCG78 QSJ78:QSK78 QIN78:QIO78 PYR78:PYS78 POV78:POW78 PEZ78:PFA78 OVD78:OVE78 OLH78:OLI78 OBL78:OBM78 NRP78:NRQ78 NHT78:NHU78 MXX78:MXY78 MOB78:MOC78 MEF78:MEG78 LUJ78:LUK78 LKN78:LKO78 LAR78:LAS78 KQV78:KQW78 KGZ78:KHA78 JXD78:JXE78 JNH78:JNI78 JDL78:JDM78 ITP78:ITQ78 IJT78:IJU78 HZX78:HZY78 HQB78:HQC78 HGF78:HGG78 GWJ78:GWK78 GMN78:GMO78 GCR78:GCS78 FSV78:FSW78 FIZ78:FJA78 EZD78:EZE78 EPH78:EPI78 EFL78:EFM78 DVP78:DVQ78 DLT78:DLU78 DBX78:DBY78 CSB78:CSC78 CIF78:CIG78 BYJ78:BYK78 BON78:BOO78 BER78:BES78 AUV78:AUW78 AKZ78:ALA78 ABD78:ABE78 RH78:RI78 HL78:HM78 WTU78:WTV78 WJY78:WJZ78 WAC78:WAD78 VQG78:VQH78 VGK78:VGL78 UWO78:UWP78 UMS78:UMT78 UCW78:UCX78 TTA78:TTB78 TJE78:TJF78 SZI78:SZJ78 SPM78:SPN78 SFQ78:SFR78 RVU78:RVV78 RLY78:RLZ78 RCC78:RCD78 QSG78:QSH78 QIK78:QIL78 PYO78:PYP78 POS78:POT78 PEW78:PEX78 OVA78:OVB78 OLE78:OLF78 OBI78:OBJ78 NRM78:NRN78 NHQ78:NHR78 MXU78:MXV78 MNY78:MNZ78 MEC78:MED78 LUG78:LUH78 LKK78:LKL78 LAO78:LAP78 KQS78:KQT78 KGW78:KGX78 JXA78:JXB78 JNE78:JNF78 JDI78:JDJ78 ITM78:ITN78 IJQ78:IJR78 HZU78:HZV78 HPY78:HPZ78 HGC78:HGD78 GWG78:GWH78 GMK78:GML78 GCO78:GCP78 FSS78:FST78 FIW78:FIX78 EZA78:EZB78 EPE78:EPF78 EFI78:EFJ78 DVM78:DVN78 DLQ78:DLR78 DBU78:DBV78 CRY78:CRZ78 CIC78:CID78 BYG78:BYH78 BOK78:BOL78 BEO78:BEP78 AUS78:AUT78 AKW78:AKX78 ABA78:ABB78 HI122:HJ122 RE122:RF122 WUS122:WUT122 WKW122:WKX122 WBA122:WBB122 VRE122:VRF122 VHI122:VHJ122 UXM122:UXN122 UNQ122:UNR122 UDU122:UDV122 TTY122:TTZ122 TKC122:TKD122 TAG122:TAH122 SQK122:SQL122 SGO122:SGP122 RWS122:RWT122 RMW122:RMX122 RDA122:RDB122 QTE122:QTF122 QJI122:QJJ122 PZM122:PZN122 PPQ122:PPR122 PFU122:PFV122 OVY122:OVZ122 OMC122:OMD122 OCG122:OCH122 NSK122:NSL122 NIO122:NIP122 MYS122:MYT122 MOW122:MOX122 MFA122:MFB122 LVE122:LVF122 LLI122:LLJ122 LBM122:LBN122 KRQ122:KRR122 KHU122:KHV122 JXY122:JXZ122 JOC122:JOD122 JEG122:JEH122 IUK122:IUL122 IKO122:IKP122 IAS122:IAT122 HQW122:HQX122 HHA122:HHB122 GXE122:GXF122 GNI122:GNJ122 GDM122:GDN122 FTQ122:FTR122 FJU122:FJV122 EZY122:EZZ122 EQC122:EQD122 EGG122:EGH122 DWK122:DWL122 DMO122:DMP122 DCS122:DCT122 CSW122:CSX122 CJA122:CJB122 BZE122:BZF122 BPI122:BPJ122 BFM122:BFN122 AVQ122:AVR122 ALU122:ALV122 ABY122:ABZ122 SC122:SD122 IG122:IH122 WUP122:WUQ122 WKT122:WKU122 WAX122:WAY122 VRB122:VRC122 VHF122:VHG122 UXJ122:UXK122 UNN122:UNO122 UDR122:UDS122 TTV122:TTW122 TJZ122:TKA122 TAD122:TAE122 SQH122:SQI122 SGL122:SGM122 RWP122:RWQ122 RMT122:RMU122 RCX122:RCY122 QTB122:QTC122 QJF122:QJG122 PZJ122:PZK122 PPN122:PPO122 PFR122:PFS122 OVV122:OVW122 OLZ122:OMA122 OCD122:OCE122 NSH122:NSI122 NIL122:NIM122 MYP122:MYQ122 MOT122:MOU122 MEX122:MEY122 LVB122:LVC122 LLF122:LLG122 LBJ122:LBK122 KRN122:KRO122 KHR122:KHS122 JXV122:JXW122 JNZ122:JOA122 JED122:JEE122 IUH122:IUI122 IKL122:IKM122 IAP122:IAQ122 HQT122:HQU122 HGX122:HGY122 GXB122:GXC122 GNF122:GNG122 GDJ122:GDK122 FTN122:FTO122 FJR122:FJS122 EZV122:EZW122 EPZ122:EQA122 EGD122:EGE122 DWH122:DWI122 DML122:DMM122 DCP122:DCQ122 CST122:CSU122 CIX122:CIY122 BZB122:BZC122 BPF122:BPG122 BFJ122:BFK122 AVN122:AVO122 ALR122:ALS122 ABV122:ABW122 RZ122:SA122 ID122:IE122 WUM122:WUN122 WKQ122:WKR122 WAU122:WAV122 VQY122:VQZ122 VHC122:VHD122 UXG122:UXH122 UNK122:UNL122 UDO122:UDP122 TTS122:TTT122 TJW122:TJX122 TAA122:TAB122 SQE122:SQF122 SGI122:SGJ122 RWM122:RWN122 RMQ122:RMR122 RCU122:RCV122 QSY122:QSZ122 QJC122:QJD122 PZG122:PZH122 PPK122:PPL122 PFO122:PFP122 OVS122:OVT122 OLW122:OLX122 OCA122:OCB122 NSE122:NSF122 NII122:NIJ122 MYM122:MYN122 MOQ122:MOR122 MEU122:MEV122 LUY122:LUZ122 LLC122:LLD122 LBG122:LBH122 KRK122:KRL122 KHO122:KHP122 JXS122:JXT122 JNW122:JNX122 JEA122:JEB122 IUE122:IUF122 IKI122:IKJ122 IAM122:IAN122 HQQ122:HQR122 HGU122:HGV122 GWY122:GWZ122 GNC122:GND122 GDG122:GDH122 FTK122:FTL122 FJO122:FJP122 EZS122:EZT122 EPW122:EPX122 EGA122:EGB122 DWE122:DWF122 DMI122:DMJ122 DCM122:DCN122 CSQ122:CSR122 CIU122:CIV122 BYY122:BYZ122 BPC122:BPD122 BFG122:BFH122 AVK122:AVL122 ALO122:ALP122 ABS122:ABT122 RW122:RX122 IA122:IB122 WUG122:WUH122 WKK122:WKL122 WAO122:WAP122 VQS122:VQT122 VGW122:VGX122 UXA122:UXB122 UNE122:UNF122 UDI122:UDJ122 TTM122:TTN122 TJQ122:TJR122 SZU122:SZV122 SPY122:SPZ122 SGC122:SGD122 RWG122:RWH122 RMK122:RML122 RCO122:RCP122 QSS122:QST122 QIW122:QIX122 PZA122:PZB122 PPE122:PPF122 PFI122:PFJ122 OVM122:OVN122 OLQ122:OLR122 OBU122:OBV122 NRY122:NRZ122 NIC122:NID122 MYG122:MYH122 MOK122:MOL122 MEO122:MEP122 LUS122:LUT122 LKW122:LKX122 LBA122:LBB122 KRE122:KRF122 KHI122:KHJ122 JXM122:JXN122 JNQ122:JNR122 JDU122:JDV122 ITY122:ITZ122 IKC122:IKD122 IAG122:IAH122 HQK122:HQL122 HGO122:HGP122 GWS122:GWT122 GMW122:GMX122 GDA122:GDB122 FTE122:FTF122 FJI122:FJJ122 EZM122:EZN122 EPQ122:EPR122 EFU122:EFV122 DVY122:DVZ122 DMC122:DMD122 DCG122:DCH122 CSK122:CSL122 CIO122:CIP122 BYS122:BYT122 BOW122:BOX122 BFA122:BFB122 AVE122:AVF122 ALI122:ALJ122 ABM122:ABN122 RQ122:RR122 HU122:HV122 WUD122:WUE122 WKH122:WKI122 WAL122:WAM122 VQP122:VQQ122 VGT122:VGU122 UWX122:UWY122 UNB122:UNC122 UDF122:UDG122 TTJ122:TTK122 TJN122:TJO122 SZR122:SZS122 SPV122:SPW122 SFZ122:SGA122 RWD122:RWE122 RMH122:RMI122 RCL122:RCM122 QSP122:QSQ122 QIT122:QIU122 PYX122:PYY122 PPB122:PPC122 PFF122:PFG122 OVJ122:OVK122 OLN122:OLO122 OBR122:OBS122 NRV122:NRW122 NHZ122:NIA122 MYD122:MYE122 MOH122:MOI122 MEL122:MEM122 LUP122:LUQ122 LKT122:LKU122 LAX122:LAY122 KRB122:KRC122 KHF122:KHG122 JXJ122:JXK122 JNN122:JNO122 JDR122:JDS122 ITV122:ITW122 IJZ122:IKA122 IAD122:IAE122 HQH122:HQI122 HGL122:HGM122 GWP122:GWQ122 GMT122:GMU122 GCX122:GCY122 FTB122:FTC122 FJF122:FJG122 EZJ122:EZK122 EPN122:EPO122 EFR122:EFS122 DVV122:DVW122 DLZ122:DMA122 DCD122:DCE122 CSH122:CSI122 CIL122:CIM122 BYP122:BYQ122 BOT122:BOU122 BEX122:BEY122 AVB122:AVC122 ALF122:ALG122 ABJ122:ABK122 RN122:RO122 HR122:HS122 WUA122:WUB122 WKE122:WKF122 WAI122:WAJ122 VQM122:VQN122 VGQ122:VGR122 UWU122:UWV122 UMY122:UMZ122 UDC122:UDD122 TTG122:TTH122 TJK122:TJL122 SZO122:SZP122 SPS122:SPT122 SFW122:SFX122 RWA122:RWB122 RME122:RMF122 RCI122:RCJ122 QSM122:QSN122 QIQ122:QIR122 PYU122:PYV122 POY122:POZ122 PFC122:PFD122 OVG122:OVH122 OLK122:OLL122 OBO122:OBP122 NRS122:NRT122 NHW122:NHX122 MYA122:MYB122 MOE122:MOF122 MEI122:MEJ122 LUM122:LUN122 LKQ122:LKR122 LAU122:LAV122 KQY122:KQZ122 KHC122:KHD122 JXG122:JXH122 JNK122:JNL122 JDO122:JDP122 ITS122:ITT122 IJW122:IJX122 IAA122:IAB122 HQE122:HQF122 HGI122:HGJ122 GWM122:GWN122 GMQ122:GMR122 GCU122:GCV122 FSY122:FSZ122 FJC122:FJD122 EZG122:EZH122 EPK122:EPL122 EFO122:EFP122 DVS122:DVT122 DLW122:DLX122 DCA122:DCB122 CSE122:CSF122 CII122:CIJ122 BYM122:BYN122 BOQ122:BOR122 BEU122:BEV122 AUY122:AUZ122 ALC122:ALD122 ABG122:ABH122 RK122:RL122 HO122:HP122 WTX122:WTY122 WKB122:WKC122 WAF122:WAG122 VQJ122:VQK122 VGN122:VGO122 UWR122:UWS122 UMV122:UMW122 UCZ122:UDA122 TTD122:TTE122 TJH122:TJI122 SZL122:SZM122 SPP122:SPQ122 SFT122:SFU122 RVX122:RVY122 RMB122:RMC122 RCF122:RCG122 QSJ122:QSK122 QIN122:QIO122 PYR122:PYS122 POV122:POW122 PEZ122:PFA122 OVD122:OVE122 OLH122:OLI122 OBL122:OBM122 NRP122:NRQ122 NHT122:NHU122 MXX122:MXY122 MOB122:MOC122 MEF122:MEG122 LUJ122:LUK122 LKN122:LKO122 LAR122:LAS122 KQV122:KQW122 KGZ122:KHA122 JXD122:JXE122 JNH122:JNI122 JDL122:JDM122 ITP122:ITQ122 IJT122:IJU122 HZX122:HZY122 HQB122:HQC122 HGF122:HGG122 GWJ122:GWK122 GMN122:GMO122 GCR122:GCS122 FSV122:FSW122 FIZ122:FJA122 EZD122:EZE122 EPH122:EPI122 EFL122:EFM122 DVP122:DVQ122 DLT122:DLU122 DBX122:DBY122 CSB122:CSC122 CIF122:CIG122 BYJ122:BYK122 BON122:BOO122 BER122:BES122 AUV122:AUW122 AKZ122:ALA122 ABD122:ABE122 RH122:RI122 HL122:HM122 WTU122:WTV122 WJY122:WJZ122 WAC122:WAD122 VQG122:VQH122 VGK122:VGL122 UWO122:UWP122 UMS122:UMT122 UCW122:UCX122 TTA122:TTB122 TJE122:TJF122 SZI122:SZJ122 SPM122:SPN122 SFQ122:SFR122 RVU122:RVV122 RLY122:RLZ122 RCC122:RCD122 QSG122:QSH122 QIK122:QIL122 PYO122:PYP122 POS122:POT122 PEW122:PEX122 OVA122:OVB122 OLE122:OLF122 OBI122:OBJ122 NRM122:NRN122 NHQ122:NHR122 MXU122:MXV122 MNY122:MNZ122 MEC122:MED122 LUG122:LUH122 LKK122:LKL122 LAO122:LAP122 KQS122:KQT122 KGW122:KGX122 JXA122:JXB122 JNE122:JNF122 JDI122:JDJ122 ITM122:ITN122 IJQ122:IJR122 HZU122:HZV122 HPY122:HPZ122 HGC122:HGD122 GWG122:GWH122 GMK122:GML122 GCO122:GCP122 FSS122:FST122 FIW122:FIX122 EZA122:EZB122 EPE122:EPF122 EFI122:EFJ122 DVM122:DVN122 DLQ122:DLR122 DBU122:DBV122 CRY122:CRZ122 CIC122:CID122 BYG122:BYH122 BOK122:BOL122 BEO122:BEP122 AUS122:AUT122 AKW122:AKX122 ABA122:ABB122 HI166:HJ166 RE166:RF166 WUS166:WUT166 WKW166:WKX166 WBA166:WBB166 VRE166:VRF166 VHI166:VHJ166 UXM166:UXN166 UNQ166:UNR166 UDU166:UDV166 TTY166:TTZ166 TKC166:TKD166 TAG166:TAH166 SQK166:SQL166 SGO166:SGP166 RWS166:RWT166 RMW166:RMX166 RDA166:RDB166 QTE166:QTF166 QJI166:QJJ166 PZM166:PZN166 PPQ166:PPR166 PFU166:PFV166 OVY166:OVZ166 OMC166:OMD166 OCG166:OCH166 NSK166:NSL166 NIO166:NIP166 MYS166:MYT166 MOW166:MOX166 MFA166:MFB166 LVE166:LVF166 LLI166:LLJ166 LBM166:LBN166 KRQ166:KRR166 KHU166:KHV166 JXY166:JXZ166 JOC166:JOD166 JEG166:JEH166 IUK166:IUL166 IKO166:IKP166 IAS166:IAT166 HQW166:HQX166 HHA166:HHB166 GXE166:GXF166 GNI166:GNJ166 GDM166:GDN166 FTQ166:FTR166 FJU166:FJV166 EZY166:EZZ166 EQC166:EQD166 EGG166:EGH166 DWK166:DWL166 DMO166:DMP166 DCS166:DCT166 CSW166:CSX166 CJA166:CJB166 BZE166:BZF166 BPI166:BPJ166 BFM166:BFN166 AVQ166:AVR166 ALU166:ALV166 ABY166:ABZ166 SC166:SD166 IG166:IH166 WUP166:WUQ166 WKT166:WKU166 WAX166:WAY166 VRB166:VRC166 VHF166:VHG166 UXJ166:UXK166 UNN166:UNO166 UDR166:UDS166 TTV166:TTW166 TJZ166:TKA166 TAD166:TAE166 SQH166:SQI166 SGL166:SGM166 RWP166:RWQ166 RMT166:RMU166 RCX166:RCY166 QTB166:QTC166 QJF166:QJG166 PZJ166:PZK166 PPN166:PPO166 PFR166:PFS166 OVV166:OVW166 OLZ166:OMA166 OCD166:OCE166 NSH166:NSI166 NIL166:NIM166 MYP166:MYQ166 MOT166:MOU166 MEX166:MEY166 LVB166:LVC166 LLF166:LLG166 LBJ166:LBK166 KRN166:KRO166 KHR166:KHS166 JXV166:JXW166 JNZ166:JOA166 JED166:JEE166 IUH166:IUI166 IKL166:IKM166 IAP166:IAQ166 HQT166:HQU166 HGX166:HGY166 GXB166:GXC166 GNF166:GNG166 GDJ166:GDK166 FTN166:FTO166 FJR166:FJS166 EZV166:EZW166 EPZ166:EQA166 EGD166:EGE166 DWH166:DWI166 DML166:DMM166 DCP166:DCQ166 CST166:CSU166 CIX166:CIY166 BZB166:BZC166 BPF166:BPG166 BFJ166:BFK166 AVN166:AVO166 ALR166:ALS166 ABV166:ABW166 RZ166:SA166 ID166:IE166 WUM166:WUN166 WKQ166:WKR166 WAU166:WAV166 VQY166:VQZ166 VHC166:VHD166 UXG166:UXH166 UNK166:UNL166 UDO166:UDP166 TTS166:TTT166 TJW166:TJX166 TAA166:TAB166 SQE166:SQF166 SGI166:SGJ166 RWM166:RWN166 RMQ166:RMR166 RCU166:RCV166 QSY166:QSZ166 QJC166:QJD166 PZG166:PZH166 PPK166:PPL166 PFO166:PFP166 OVS166:OVT166 OLW166:OLX166 OCA166:OCB166 NSE166:NSF166 NII166:NIJ166 MYM166:MYN166 MOQ166:MOR166 MEU166:MEV166 LUY166:LUZ166 LLC166:LLD166 LBG166:LBH166 KRK166:KRL166 KHO166:KHP166 JXS166:JXT166 JNW166:JNX166 JEA166:JEB166 IUE166:IUF166 IKI166:IKJ166 IAM166:IAN166 HQQ166:HQR166 HGU166:HGV166 GWY166:GWZ166 GNC166:GND166 GDG166:GDH166 FTK166:FTL166 FJO166:FJP166 EZS166:EZT166 EPW166:EPX166 EGA166:EGB166 DWE166:DWF166 DMI166:DMJ166 DCM166:DCN166 CSQ166:CSR166 CIU166:CIV166 BYY166:BYZ166 BPC166:BPD166 BFG166:BFH166 AVK166:AVL166 ALO166:ALP166 ABS166:ABT166 RW166:RX166 IA166:IB166 WUG166:WUH166 WKK166:WKL166 WAO166:WAP166 VQS166:VQT166 VGW166:VGX166 UXA166:UXB166 UNE166:UNF166 UDI166:UDJ166 TTM166:TTN166 TJQ166:TJR166 SZU166:SZV166 SPY166:SPZ166 SGC166:SGD166 RWG166:RWH166 RMK166:RML166 RCO166:RCP166 QSS166:QST166 QIW166:QIX166 PZA166:PZB166 PPE166:PPF166 PFI166:PFJ166 OVM166:OVN166 OLQ166:OLR166 OBU166:OBV166 NRY166:NRZ166 NIC166:NID166 MYG166:MYH166 MOK166:MOL166 MEO166:MEP166 LUS166:LUT166 LKW166:LKX166 LBA166:LBB166 KRE166:KRF166 KHI166:KHJ166 JXM166:JXN166 JNQ166:JNR166 JDU166:JDV166 ITY166:ITZ166 IKC166:IKD166 IAG166:IAH166 HQK166:HQL166 HGO166:HGP166 GWS166:GWT166 GMW166:GMX166 GDA166:GDB166 FTE166:FTF166 FJI166:FJJ166 EZM166:EZN166 EPQ166:EPR166 EFU166:EFV166 DVY166:DVZ166 DMC166:DMD166 DCG166:DCH166 CSK166:CSL166 CIO166:CIP166 BYS166:BYT166 BOW166:BOX166 BFA166:BFB166 AVE166:AVF166 ALI166:ALJ166 ABM166:ABN166 RQ166:RR166 HU166:HV166 WUD166:WUE166 WKH166:WKI166 WAL166:WAM166 VQP166:VQQ166 VGT166:VGU166 UWX166:UWY166 UNB166:UNC166 UDF166:UDG166 TTJ166:TTK166 TJN166:TJO166 SZR166:SZS166 SPV166:SPW166 SFZ166:SGA166 RWD166:RWE166 RMH166:RMI166 RCL166:RCM166 QSP166:QSQ166 QIT166:QIU166 PYX166:PYY166 PPB166:PPC166 PFF166:PFG166 OVJ166:OVK166 OLN166:OLO166 OBR166:OBS166 NRV166:NRW166 NHZ166:NIA166 MYD166:MYE166 MOH166:MOI166 MEL166:MEM166 LUP166:LUQ166 LKT166:LKU166 LAX166:LAY166 KRB166:KRC166 KHF166:KHG166 JXJ166:JXK166 JNN166:JNO166 JDR166:JDS166 ITV166:ITW166 IJZ166:IKA166 IAD166:IAE166 HQH166:HQI166 HGL166:HGM166 GWP166:GWQ166 GMT166:GMU166 GCX166:GCY166 FTB166:FTC166 FJF166:FJG166 EZJ166:EZK166 EPN166:EPO166 EFR166:EFS166 DVV166:DVW166 DLZ166:DMA166 DCD166:DCE166 CSH166:CSI166 CIL166:CIM166 BYP166:BYQ166 BOT166:BOU166 BEX166:BEY166 AVB166:AVC166 ALF166:ALG166 ABJ166:ABK166 RN166:RO166 HR166:HS166 WUA166:WUB166 WKE166:WKF166 WAI166:WAJ166 VQM166:VQN166 VGQ166:VGR166 UWU166:UWV166 UMY166:UMZ166 UDC166:UDD166 TTG166:TTH166 TJK166:TJL166 SZO166:SZP166 SPS166:SPT166 SFW166:SFX166 RWA166:RWB166 RME166:RMF166 RCI166:RCJ166 QSM166:QSN166 QIQ166:QIR166 PYU166:PYV166 POY166:POZ166 PFC166:PFD166 OVG166:OVH166 OLK166:OLL166 OBO166:OBP166 NRS166:NRT166 NHW166:NHX166 MYA166:MYB166 MOE166:MOF166 MEI166:MEJ166 LUM166:LUN166 LKQ166:LKR166 LAU166:LAV166 KQY166:KQZ166 KHC166:KHD166 JXG166:JXH166 JNK166:JNL166 JDO166:JDP166 ITS166:ITT166 IJW166:IJX166 IAA166:IAB166 HQE166:HQF166 HGI166:HGJ166 GWM166:GWN166 GMQ166:GMR166 GCU166:GCV166 FSY166:FSZ166 FJC166:FJD166 EZG166:EZH166 EPK166:EPL166 EFO166:EFP166 DVS166:DVT166 DLW166:DLX166 DCA166:DCB166 CSE166:CSF166 CII166:CIJ166 BYM166:BYN166 BOQ166:BOR166 BEU166:BEV166 AUY166:AUZ166 ALC166:ALD166 ABG166:ABH166 RK166:RL166 HO166:HP166 WTX166:WTY166 WKB166:WKC166 WAF166:WAG166 VQJ166:VQK166 VGN166:VGO166 UWR166:UWS166 UMV166:UMW166 UCZ166:UDA166 TTD166:TTE166 TJH166:TJI166 SZL166:SZM166 SPP166:SPQ166 SFT166:SFU166 RVX166:RVY166 RMB166:RMC166 RCF166:RCG166 QSJ166:QSK166 QIN166:QIO166 PYR166:PYS166 POV166:POW166 PEZ166:PFA166 OVD166:OVE166 OLH166:OLI166 OBL166:OBM166 NRP166:NRQ166 NHT166:NHU166 MXX166:MXY166 MOB166:MOC166 MEF166:MEG166 LUJ166:LUK166 LKN166:LKO166 LAR166:LAS166 KQV166:KQW166 KGZ166:KHA166 JXD166:JXE166 JNH166:JNI166 JDL166:JDM166 ITP166:ITQ166 IJT166:IJU166 HZX166:HZY166 HQB166:HQC166 HGF166:HGG166 GWJ166:GWK166 GMN166:GMO166 GCR166:GCS166 FSV166:FSW166 FIZ166:FJA166 EZD166:EZE166 EPH166:EPI166 EFL166:EFM166 DVP166:DVQ166 DLT166:DLU166 DBX166:DBY166 CSB166:CSC166 CIF166:CIG166 BYJ166:BYK166 BON166:BOO166 BER166:BES166 AUV166:AUW166 AKZ166:ALA166 ABD166:ABE166 RH166:RI166 HL166:HM166 WTU166:WTV166 WJY166:WJZ166 WAC166:WAD166 VQG166:VQH166 VGK166:VGL166 UWO166:UWP166 UMS166:UMT166 UCW166:UCX166 TTA166:TTB166 TJE166:TJF166 SZI166:SZJ166 SPM166:SPN166 SFQ166:SFR166 RVU166:RVV166 RLY166:RLZ166 RCC166:RCD166 QSG166:QSH166 QIK166:QIL166 PYO166:PYP166 POS166:POT166 PEW166:PEX166 OVA166:OVB166 OLE166:OLF166 OBI166:OBJ166 NRM166:NRN166 NHQ166:NHR166 MXU166:MXV166 MNY166:MNZ166 MEC166:MED166 LUG166:LUH166 LKK166:LKL166 LAO166:LAP166 KQS166:KQT166 KGW166:KGX166 JXA166:JXB166 JNE166:JNF166 JDI166:JDJ166 ITM166:ITN166 IJQ166:IJR166 HZU166:HZV166 HPY166:HPZ166 HGC166:HGD166 GWG166:GWH166 GMK166:GML166 GCO166:GCP166 FSS166:FST166 FIW166:FIX166 EZA166:EZB166 EPE166:EPF166 EFI166:EFJ166 DVM166:DVN166 DLQ166:DLR166 DBU166:DBV166 CRY166:CRZ166 CIC166:CID166 BYG166:BYH166 BOK166:BOL166 BEO166:BEP166 AUS166:AUT166 AKW166:AKX166 ABA166:ABB166 HI210:HJ210 RE210:RF210 WUS210:WUT210 WKW210:WKX210 WBA210:WBB210 VRE210:VRF210 VHI210:VHJ210 UXM210:UXN210 UNQ210:UNR210 UDU210:UDV210 TTY210:TTZ210 TKC210:TKD210 TAG210:TAH210 SQK210:SQL210 SGO210:SGP210 RWS210:RWT210 RMW210:RMX210 RDA210:RDB210 QTE210:QTF210 QJI210:QJJ210 PZM210:PZN210 PPQ210:PPR210 PFU210:PFV210 OVY210:OVZ210 OMC210:OMD210 OCG210:OCH210 NSK210:NSL210 NIO210:NIP210 MYS210:MYT210 MOW210:MOX210 MFA210:MFB210 LVE210:LVF210 LLI210:LLJ210 LBM210:LBN210 KRQ210:KRR210 KHU210:KHV210 JXY210:JXZ210 JOC210:JOD210 JEG210:JEH210 IUK210:IUL210 IKO210:IKP210 IAS210:IAT210 HQW210:HQX210 HHA210:HHB210 GXE210:GXF210 GNI210:GNJ210 GDM210:GDN210 FTQ210:FTR210 FJU210:FJV210 EZY210:EZZ210 EQC210:EQD210 EGG210:EGH210 DWK210:DWL210 DMO210:DMP210 DCS210:DCT210 CSW210:CSX210 CJA210:CJB210 BZE210:BZF210 BPI210:BPJ210 BFM210:BFN210 AVQ210:AVR210 ALU210:ALV210 ABY210:ABZ210 SC210:SD210 IG210:IH210 WUP210:WUQ210 WKT210:WKU210 WAX210:WAY210 VRB210:VRC210 VHF210:VHG210 UXJ210:UXK210 UNN210:UNO210 UDR210:UDS210 TTV210:TTW210 TJZ210:TKA210 TAD210:TAE210 SQH210:SQI210 SGL210:SGM210 RWP210:RWQ210 RMT210:RMU210 RCX210:RCY210 QTB210:QTC210 QJF210:QJG210 PZJ210:PZK210 PPN210:PPO210 PFR210:PFS210 OVV210:OVW210 OLZ210:OMA210 OCD210:OCE210 NSH210:NSI210 NIL210:NIM210 MYP210:MYQ210 MOT210:MOU210 MEX210:MEY210 LVB210:LVC210 LLF210:LLG210 LBJ210:LBK210 KRN210:KRO210 KHR210:KHS210 JXV210:JXW210 JNZ210:JOA210 JED210:JEE210 IUH210:IUI210 IKL210:IKM210 IAP210:IAQ210 HQT210:HQU210 HGX210:HGY210 GXB210:GXC210 GNF210:GNG210 GDJ210:GDK210 FTN210:FTO210 FJR210:FJS210 EZV210:EZW210 EPZ210:EQA210 EGD210:EGE210 DWH210:DWI210 DML210:DMM210 DCP210:DCQ210 CST210:CSU210 CIX210:CIY210 BZB210:BZC210 BPF210:BPG210 BFJ210:BFK210 AVN210:AVO210 ALR210:ALS210 ABV210:ABW210 RZ210:SA210 ID210:IE210 WUM210:WUN210 WKQ210:WKR210 WAU210:WAV210 VQY210:VQZ210 VHC210:VHD210 UXG210:UXH210 UNK210:UNL210 UDO210:UDP210 TTS210:TTT210 TJW210:TJX210 TAA210:TAB210 SQE210:SQF210 SGI210:SGJ210 RWM210:RWN210 RMQ210:RMR210 RCU210:RCV210 QSY210:QSZ210 QJC210:QJD210 PZG210:PZH210 PPK210:PPL210 PFO210:PFP210 OVS210:OVT210 OLW210:OLX210 OCA210:OCB210 NSE210:NSF210 NII210:NIJ210 MYM210:MYN210 MOQ210:MOR210 MEU210:MEV210 LUY210:LUZ210 LLC210:LLD210 LBG210:LBH210 KRK210:KRL210 KHO210:KHP210 JXS210:JXT210 JNW210:JNX210 JEA210:JEB210 IUE210:IUF210 IKI210:IKJ210 IAM210:IAN210 HQQ210:HQR210 HGU210:HGV210 GWY210:GWZ210 GNC210:GND210 GDG210:GDH210 FTK210:FTL210 FJO210:FJP210 EZS210:EZT210 EPW210:EPX210 EGA210:EGB210 DWE210:DWF210 DMI210:DMJ210 DCM210:DCN210 CSQ210:CSR210 CIU210:CIV210 BYY210:BYZ210 BPC210:BPD210 BFG210:BFH210 AVK210:AVL210 ALO210:ALP210 ABS210:ABT210 RW210:RX210 IA210:IB210 WUG210:WUH210 WKK210:WKL210 WAO210:WAP210 VQS210:VQT210 VGW210:VGX210 UXA210:UXB210 UNE210:UNF210 UDI210:UDJ210 TTM210:TTN210 TJQ210:TJR210 SZU210:SZV210 SPY210:SPZ210 SGC210:SGD210 RWG210:RWH210 RMK210:RML210 RCO210:RCP210 QSS210:QST210 QIW210:QIX210 PZA210:PZB210 PPE210:PPF210 PFI210:PFJ210 OVM210:OVN210 OLQ210:OLR210 OBU210:OBV210 NRY210:NRZ210 NIC210:NID210 MYG210:MYH210 MOK210:MOL210 MEO210:MEP210 LUS210:LUT210 LKW210:LKX210 LBA210:LBB210 KRE210:KRF210 KHI210:KHJ210 JXM210:JXN210 JNQ210:JNR210 JDU210:JDV210 ITY210:ITZ210 IKC210:IKD210 IAG210:IAH210 HQK210:HQL210 HGO210:HGP210 GWS210:GWT210 GMW210:GMX210 GDA210:GDB210 FTE210:FTF210 FJI210:FJJ210 EZM210:EZN210 EPQ210:EPR210 EFU210:EFV210 DVY210:DVZ210 DMC210:DMD210 DCG210:DCH210 CSK210:CSL210 CIO210:CIP210 BYS210:BYT210 BOW210:BOX210 BFA210:BFB210 AVE210:AVF210 ALI210:ALJ210 ABM210:ABN210 RQ210:RR210 HU210:HV210 WUD210:WUE210 WKH210:WKI210 WAL210:WAM210 VQP210:VQQ210 VGT210:VGU210 UWX210:UWY210 UNB210:UNC210 UDF210:UDG210 TTJ210:TTK210 TJN210:TJO210 SZR210:SZS210 SPV210:SPW210 SFZ210:SGA210 RWD210:RWE210 RMH210:RMI210 RCL210:RCM210 QSP210:QSQ210 QIT210:QIU210 PYX210:PYY210 PPB210:PPC210 PFF210:PFG210 OVJ210:OVK210 OLN210:OLO210 OBR210:OBS210 NRV210:NRW210 NHZ210:NIA210 MYD210:MYE210 MOH210:MOI210 MEL210:MEM210 LUP210:LUQ210 LKT210:LKU210 LAX210:LAY210 KRB210:KRC210 KHF210:KHG210 JXJ210:JXK210 JNN210:JNO210 JDR210:JDS210 ITV210:ITW210 IJZ210:IKA210 IAD210:IAE210 HQH210:HQI210 HGL210:HGM210 GWP210:GWQ210 GMT210:GMU210 GCX210:GCY210 FTB210:FTC210 FJF210:FJG210 EZJ210:EZK210 EPN210:EPO210 EFR210:EFS210 DVV210:DVW210 DLZ210:DMA210 DCD210:DCE210 CSH210:CSI210 CIL210:CIM210 BYP210:BYQ210 BOT210:BOU210 BEX210:BEY210 AVB210:AVC210 ALF210:ALG210 ABJ210:ABK210 RN210:RO210 HR210:HS210 WUA210:WUB210 WKE210:WKF210 WAI210:WAJ210 VQM210:VQN210 VGQ210:VGR210 UWU210:UWV210 UMY210:UMZ210 UDC210:UDD210 TTG210:TTH210 TJK210:TJL210 SZO210:SZP210 SPS210:SPT210 SFW210:SFX210 RWA210:RWB210 RME210:RMF210 RCI210:RCJ210 QSM210:QSN210 QIQ210:QIR210 PYU210:PYV210 POY210:POZ210 PFC210:PFD210 OVG210:OVH210 OLK210:OLL210 OBO210:OBP210 NRS210:NRT210 NHW210:NHX210 MYA210:MYB210 MOE210:MOF210 MEI210:MEJ210 LUM210:LUN210 LKQ210:LKR210 LAU210:LAV210 KQY210:KQZ210 KHC210:KHD210 JXG210:JXH210 JNK210:JNL210 JDO210:JDP210 ITS210:ITT210 IJW210:IJX210 IAA210:IAB210 HQE210:HQF210 HGI210:HGJ210 GWM210:GWN210 GMQ210:GMR210 GCU210:GCV210 FSY210:FSZ210 FJC210:FJD210 EZG210:EZH210 EPK210:EPL210 EFO210:EFP210 DVS210:DVT210 DLW210:DLX210 DCA210:DCB210 CSE210:CSF210 CII210:CIJ210 BYM210:BYN210 BOQ210:BOR210 BEU210:BEV210 AUY210:AUZ210 ALC210:ALD210 ABG210:ABH210 RK210:RL210 HO210:HP210 WTX210:WTY210 WKB210:WKC210 WAF210:WAG210 VQJ210:VQK210 VGN210:VGO210 UWR210:UWS210 UMV210:UMW210 UCZ210:UDA210 TTD210:TTE210 TJH210:TJI210 SZL210:SZM210 SPP210:SPQ210 SFT210:SFU210 RVX210:RVY210 RMB210:RMC210 RCF210:RCG210 QSJ210:QSK210 QIN210:QIO210 PYR210:PYS210 POV210:POW210 PEZ210:PFA210 OVD210:OVE210 OLH210:OLI210 OBL210:OBM210 NRP210:NRQ210 NHT210:NHU210 MXX210:MXY210 MOB210:MOC210 MEF210:MEG210 LUJ210:LUK210 LKN210:LKO210 LAR210:LAS210 KQV210:KQW210 KGZ210:KHA210 JXD210:JXE210 JNH210:JNI210 JDL210:JDM210 ITP210:ITQ210 IJT210:IJU210 HZX210:HZY210 HQB210:HQC210 HGF210:HGG210 GWJ210:GWK210 GMN210:GMO210 GCR210:GCS210 FSV210:FSW210 FIZ210:FJA210 EZD210:EZE210 EPH210:EPI210 EFL210:EFM210 DVP210:DVQ210 DLT210:DLU210 DBX210:DBY210 CSB210:CSC210 CIF210:CIG210 BYJ210:BYK210 BON210:BOO210 BER210:BES210 AUV210:AUW210 AKZ210:ALA210 ABD210:ABE210 RH210:RI210 HL210:HM210 WTU210:WTV210 WJY210:WJZ210 WAC210:WAD210 VQG210:VQH210 VGK210:VGL210 UWO210:UWP210 UMS210:UMT210 UCW210:UCX210 TTA210:TTB210 TJE210:TJF210 SZI210:SZJ210 SPM210:SPN210 SFQ210:SFR210 RVU210:RVV210 RLY210:RLZ210 RCC210:RCD210 QSG210:QSH210 QIK210:QIL210 PYO210:PYP210 POS210:POT210 PEW210:PEX210 OVA210:OVB210 OLE210:OLF210 OBI210:OBJ210 NRM210:NRN210 NHQ210:NHR210 MXU210:MXV210 MNY210:MNZ210 MEC210:MED210 LUG210:LUH210 LKK210:LKL210 LAO210:LAP210 KQS210:KQT210 KGW210:KGX210 JXA210:JXB210 JNE210:JNF210 JDI210:JDJ210 ITM210:ITN210 IJQ210:IJR210 HZU210:HZV210 HPY210:HPZ210 HGC210:HGD210 GWG210:GWH210 GMK210:GML210 GCO210:GCP210 FSS210:FST210 FIW210:FIX210 EZA210:EZB210 EPE210:EPF210 EFI210:EFJ210 DVM210:DVN210 DLQ210:DLR210 DBU210:DBV210 CRY210:CRZ210 CIC210:CID210 BYG210:BYH210 BOK210:BOL210 BEO210:BEP210 AUS210:AUT210 AKW210:AKX210 ABA210:ABB210 HI254:HJ254 RE254:RF254 WUS254:WUT254 WKW254:WKX254 WBA254:WBB254 VRE254:VRF254 VHI254:VHJ254 UXM254:UXN254 UNQ254:UNR254 UDU254:UDV254 TTY254:TTZ254 TKC254:TKD254 TAG254:TAH254 SQK254:SQL254 SGO254:SGP254 RWS254:RWT254 RMW254:RMX254 RDA254:RDB254 QTE254:QTF254 QJI254:QJJ254 PZM254:PZN254 PPQ254:PPR254 PFU254:PFV254 OVY254:OVZ254 OMC254:OMD254 OCG254:OCH254 NSK254:NSL254 NIO254:NIP254 MYS254:MYT254 MOW254:MOX254 MFA254:MFB254 LVE254:LVF254 LLI254:LLJ254 LBM254:LBN254 KRQ254:KRR254 KHU254:KHV254 JXY254:JXZ254 JOC254:JOD254 JEG254:JEH254 IUK254:IUL254 IKO254:IKP254 IAS254:IAT254 HQW254:HQX254 HHA254:HHB254 GXE254:GXF254 GNI254:GNJ254 GDM254:GDN254 FTQ254:FTR254 FJU254:FJV254 EZY254:EZZ254 EQC254:EQD254 EGG254:EGH254 DWK254:DWL254 DMO254:DMP254 DCS254:DCT254 CSW254:CSX254 CJA254:CJB254 BZE254:BZF254 BPI254:BPJ254 BFM254:BFN254 AVQ254:AVR254 ALU254:ALV254 ABY254:ABZ254 SC254:SD254 IG254:IH254 WUP254:WUQ254 WKT254:WKU254 WAX254:WAY254 VRB254:VRC254 VHF254:VHG254 UXJ254:UXK254 UNN254:UNO254 UDR254:UDS254 TTV254:TTW254 TJZ254:TKA254 TAD254:TAE254 SQH254:SQI254 SGL254:SGM254 RWP254:RWQ254 RMT254:RMU254 RCX254:RCY254 QTB254:QTC254 QJF254:QJG254 PZJ254:PZK254 PPN254:PPO254 PFR254:PFS254 OVV254:OVW254 OLZ254:OMA254 OCD254:OCE254 NSH254:NSI254 NIL254:NIM254 MYP254:MYQ254 MOT254:MOU254 MEX254:MEY254 LVB254:LVC254 LLF254:LLG254 LBJ254:LBK254 KRN254:KRO254 KHR254:KHS254 JXV254:JXW254 JNZ254:JOA254 JED254:JEE254 IUH254:IUI254 IKL254:IKM254 IAP254:IAQ254 HQT254:HQU254 HGX254:HGY254 GXB254:GXC254 GNF254:GNG254 GDJ254:GDK254 FTN254:FTO254 FJR254:FJS254 EZV254:EZW254 EPZ254:EQA254 EGD254:EGE254 DWH254:DWI254 DML254:DMM254 DCP254:DCQ254 CST254:CSU254 CIX254:CIY254 BZB254:BZC254 BPF254:BPG254 BFJ254:BFK254 AVN254:AVO254 ALR254:ALS254 ABV254:ABW254 RZ254:SA254 ID254:IE254 WUM254:WUN254 WKQ254:WKR254 WAU254:WAV254 VQY254:VQZ254 VHC254:VHD254 UXG254:UXH254 UNK254:UNL254 UDO254:UDP254 TTS254:TTT254 TJW254:TJX254 TAA254:TAB254 SQE254:SQF254 SGI254:SGJ254 RWM254:RWN254 RMQ254:RMR254 RCU254:RCV254 QSY254:QSZ254 QJC254:QJD254 PZG254:PZH254 PPK254:PPL254 PFO254:PFP254 OVS254:OVT254 OLW254:OLX254 OCA254:OCB254 NSE254:NSF254 NII254:NIJ254 MYM254:MYN254 MOQ254:MOR254 MEU254:MEV254 LUY254:LUZ254 LLC254:LLD254 LBG254:LBH254 KRK254:KRL254 KHO254:KHP254 JXS254:JXT254 JNW254:JNX254 JEA254:JEB254 IUE254:IUF254 IKI254:IKJ254 IAM254:IAN254 HQQ254:HQR254 HGU254:HGV254 GWY254:GWZ254 GNC254:GND254 GDG254:GDH254 FTK254:FTL254 FJO254:FJP254 EZS254:EZT254 EPW254:EPX254 EGA254:EGB254 DWE254:DWF254 DMI254:DMJ254 DCM254:DCN254 CSQ254:CSR254 CIU254:CIV254 BYY254:BYZ254 BPC254:BPD254 BFG254:BFH254 AVK254:AVL254 ALO254:ALP254 ABS254:ABT254 RW254:RX254 IA254:IB254 WUG254:WUH254 WKK254:WKL254 WAO254:WAP254 VQS254:VQT254 VGW254:VGX254 UXA254:UXB254 UNE254:UNF254 UDI254:UDJ254 TTM254:TTN254 TJQ254:TJR254 SZU254:SZV254 SPY254:SPZ254 SGC254:SGD254 RWG254:RWH254 RMK254:RML254 RCO254:RCP254 QSS254:QST254 QIW254:QIX254 PZA254:PZB254 PPE254:PPF254 PFI254:PFJ254 OVM254:OVN254 OLQ254:OLR254 OBU254:OBV254 NRY254:NRZ254 NIC254:NID254 MYG254:MYH254 MOK254:MOL254 MEO254:MEP254 LUS254:LUT254 LKW254:LKX254 LBA254:LBB254 KRE254:KRF254 KHI254:KHJ254 JXM254:JXN254 JNQ254:JNR254 JDU254:JDV254 ITY254:ITZ254 IKC254:IKD254 IAG254:IAH254 HQK254:HQL254 HGO254:HGP254 GWS254:GWT254 GMW254:GMX254 GDA254:GDB254 FTE254:FTF254 FJI254:FJJ254 EZM254:EZN254 EPQ254:EPR254 EFU254:EFV254 DVY254:DVZ254 DMC254:DMD254 DCG254:DCH254 CSK254:CSL254 CIO254:CIP254 BYS254:BYT254 BOW254:BOX254 BFA254:BFB254 AVE254:AVF254 ALI254:ALJ254 ABM254:ABN254 RQ254:RR254 HU254:HV254 WUD254:WUE254 WKH254:WKI254 WAL254:WAM254 VQP254:VQQ254 VGT254:VGU254 UWX254:UWY254 UNB254:UNC254 UDF254:UDG254 TTJ254:TTK254 TJN254:TJO254 SZR254:SZS254 SPV254:SPW254 SFZ254:SGA254 RWD254:RWE254 RMH254:RMI254 RCL254:RCM254 QSP254:QSQ254 QIT254:QIU254 PYX254:PYY254 PPB254:PPC254 PFF254:PFG254 OVJ254:OVK254 OLN254:OLO254 OBR254:OBS254 NRV254:NRW254 NHZ254:NIA254 MYD254:MYE254 MOH254:MOI254 MEL254:MEM254 LUP254:LUQ254 LKT254:LKU254 LAX254:LAY254 KRB254:KRC254 KHF254:KHG254 JXJ254:JXK254 JNN254:JNO254 JDR254:JDS254 ITV254:ITW254 IJZ254:IKA254 IAD254:IAE254 HQH254:HQI254 HGL254:HGM254 GWP254:GWQ254 GMT254:GMU254 GCX254:GCY254 FTB254:FTC254 FJF254:FJG254 EZJ254:EZK254 EPN254:EPO254 EFR254:EFS254 DVV254:DVW254 DLZ254:DMA254 DCD254:DCE254 CSH254:CSI254 CIL254:CIM254 BYP254:BYQ254 BOT254:BOU254 BEX254:BEY254 AVB254:AVC254 ALF254:ALG254 ABJ254:ABK254 RN254:RO254 HR254:HS254 WUA254:WUB254 WKE254:WKF254 WAI254:WAJ254 VQM254:VQN254 VGQ254:VGR254 UWU254:UWV254 UMY254:UMZ254 UDC254:UDD254 TTG254:TTH254 TJK254:TJL254 SZO254:SZP254 SPS254:SPT254 SFW254:SFX254 RWA254:RWB254 RME254:RMF254 RCI254:RCJ254 QSM254:QSN254 QIQ254:QIR254 PYU254:PYV254 POY254:POZ254 PFC254:PFD254 OVG254:OVH254 OLK254:OLL254 OBO254:OBP254 NRS254:NRT254 NHW254:NHX254 MYA254:MYB254 MOE254:MOF254 MEI254:MEJ254 LUM254:LUN254 LKQ254:LKR254 LAU254:LAV254 KQY254:KQZ254 KHC254:KHD254 JXG254:JXH254 JNK254:JNL254 JDO254:JDP254 ITS254:ITT254 IJW254:IJX254 IAA254:IAB254 HQE254:HQF254 HGI254:HGJ254 GWM254:GWN254 GMQ254:GMR254 GCU254:GCV254 FSY254:FSZ254 FJC254:FJD254 EZG254:EZH254 EPK254:EPL254 EFO254:EFP254 DVS254:DVT254 DLW254:DLX254 DCA254:DCB254 CSE254:CSF254 CII254:CIJ254 BYM254:BYN254 BOQ254:BOR254 BEU254:BEV254 AUY254:AUZ254 ALC254:ALD254 ABG254:ABH254 RK254:RL254 HO254:HP254 WTX254:WTY254 WKB254:WKC254 WAF254:WAG254 VQJ254:VQK254 VGN254:VGO254 UWR254:UWS254 UMV254:UMW254 UCZ254:UDA254 TTD254:TTE254 TJH254:TJI254 SZL254:SZM254 SPP254:SPQ254 SFT254:SFU254 RVX254:RVY254 RMB254:RMC254 RCF254:RCG254 QSJ254:QSK254 QIN254:QIO254 PYR254:PYS254 POV254:POW254 PEZ254:PFA254 OVD254:OVE254 OLH254:OLI254 OBL254:OBM254 NRP254:NRQ254 NHT254:NHU254 MXX254:MXY254 MOB254:MOC254 MEF254:MEG254 LUJ254:LUK254 LKN254:LKO254 LAR254:LAS254 KQV254:KQW254 KGZ254:KHA254 JXD254:JXE254 JNH254:JNI254 JDL254:JDM254 ITP254:ITQ254 IJT254:IJU254 HZX254:HZY254 HQB254:HQC254 HGF254:HGG254 GWJ254:GWK254 GMN254:GMO254 GCR254:GCS254 FSV254:FSW254 FIZ254:FJA254 EZD254:EZE254 EPH254:EPI254 EFL254:EFM254 DVP254:DVQ254 DLT254:DLU254 DBX254:DBY254 CSB254:CSC254 CIF254:CIG254 BYJ254:BYK254 BON254:BOO254 BER254:BES254 AUV254:AUW254 AKZ254:ALA254 ABD254:ABE254 RH254:RI254 HL254:HM254 WTU254:WTV254 WJY254:WJZ254 WAC254:WAD254 VQG254:VQH254 VGK254:VGL254 UWO254:UWP254 UMS254:UMT254 UCW254:UCX254 TTA254:TTB254 TJE254:TJF254 SZI254:SZJ254 SPM254:SPN254 SFQ254:SFR254 RVU254:RVV254 RLY254:RLZ254 RCC254:RCD254 QSG254:QSH254 QIK254:QIL254 PYO254:PYP254 POS254:POT254 PEW254:PEX254 OVA254:OVB254 OLE254:OLF254 OBI254:OBJ254 NRM254:NRN254 NHQ254:NHR254 MXU254:MXV254 MNY254:MNZ254 MEC254:MED254 LUG254:LUH254 LKK254:LKL254 LAO254:LAP254 KQS254:KQT254 KGW254:KGX254 JXA254:JXB254 JNE254:JNF254 JDI254:JDJ254 ITM254:ITN254 IJQ254:IJR254 HZU254:HZV254 HPY254:HPZ254 HGC254:HGD254 GWG254:GWH254 GMK254:GML254 GCO254:GCP254 FSS254:FST254 FIW254:FIX254 EZA254:EZB254 EPE254:EPF254 EFI254:EFJ254 DVM254:DVN254 DLQ254:DLR254 DBU254:DBV254 CRY254:CRZ254 CIC254:CID254 BYG254:BYH254 BOK254:BOL254 BEO254:BEP254 AUS254:AUT254 AKW254:AKX254 ABA254:ABB254 HI298:HJ298 RE298:RF298 WUS298:WUT298 WKW298:WKX298 WBA298:WBB298 VRE298:VRF298 VHI298:VHJ298 UXM298:UXN298 UNQ298:UNR298 UDU298:UDV298 TTY298:TTZ298 TKC298:TKD298 TAG298:TAH298 SQK298:SQL298 SGO298:SGP298 RWS298:RWT298 RMW298:RMX298 RDA298:RDB298 QTE298:QTF298 QJI298:QJJ298 PZM298:PZN298 PPQ298:PPR298 PFU298:PFV298 OVY298:OVZ298 OMC298:OMD298 OCG298:OCH298 NSK298:NSL298 NIO298:NIP298 MYS298:MYT298 MOW298:MOX298 MFA298:MFB298 LVE298:LVF298 LLI298:LLJ298 LBM298:LBN298 KRQ298:KRR298 KHU298:KHV298 JXY298:JXZ298 JOC298:JOD298 JEG298:JEH298 IUK298:IUL298 IKO298:IKP298 IAS298:IAT298 HQW298:HQX298 HHA298:HHB298 GXE298:GXF298 GNI298:GNJ298 GDM298:GDN298 FTQ298:FTR298 FJU298:FJV298 EZY298:EZZ298 EQC298:EQD298 EGG298:EGH298 DWK298:DWL298 DMO298:DMP298 DCS298:DCT298 CSW298:CSX298 CJA298:CJB298 BZE298:BZF298 BPI298:BPJ298 BFM298:BFN298 AVQ298:AVR298 ALU298:ALV298 ABY298:ABZ298 SC298:SD298 IG298:IH298 WUP298:WUQ298 WKT298:WKU298 WAX298:WAY298 VRB298:VRC298 VHF298:VHG298 UXJ298:UXK298 UNN298:UNO298 UDR298:UDS298 TTV298:TTW298 TJZ298:TKA298 TAD298:TAE298 SQH298:SQI298 SGL298:SGM298 RWP298:RWQ298 RMT298:RMU298 RCX298:RCY298 QTB298:QTC298 QJF298:QJG298 PZJ298:PZK298 PPN298:PPO298 PFR298:PFS298 OVV298:OVW298 OLZ298:OMA298 OCD298:OCE298 NSH298:NSI298 NIL298:NIM298 MYP298:MYQ298 MOT298:MOU298 MEX298:MEY298 LVB298:LVC298 LLF298:LLG298 LBJ298:LBK298 KRN298:KRO298 KHR298:KHS298 JXV298:JXW298 JNZ298:JOA298 JED298:JEE298 IUH298:IUI298 IKL298:IKM298 IAP298:IAQ298 HQT298:HQU298 HGX298:HGY298 GXB298:GXC298 GNF298:GNG298 GDJ298:GDK298 FTN298:FTO298 FJR298:FJS298 EZV298:EZW298 EPZ298:EQA298 EGD298:EGE298 DWH298:DWI298 DML298:DMM298 DCP298:DCQ298 CST298:CSU298 CIX298:CIY298 BZB298:BZC298 BPF298:BPG298 BFJ298:BFK298 AVN298:AVO298 ALR298:ALS298 ABV298:ABW298 RZ298:SA298 ID298:IE298 WUM298:WUN298 WKQ298:WKR298 WAU298:WAV298 VQY298:VQZ298 VHC298:VHD298 UXG298:UXH298 UNK298:UNL298 UDO298:UDP298 TTS298:TTT298 TJW298:TJX298 TAA298:TAB298 SQE298:SQF298 SGI298:SGJ298 RWM298:RWN298 RMQ298:RMR298 RCU298:RCV298 QSY298:QSZ298 QJC298:QJD298 PZG298:PZH298 PPK298:PPL298 PFO298:PFP298 OVS298:OVT298 OLW298:OLX298 OCA298:OCB298 NSE298:NSF298 NII298:NIJ298 MYM298:MYN298 MOQ298:MOR298 MEU298:MEV298 LUY298:LUZ298 LLC298:LLD298 LBG298:LBH298 KRK298:KRL298 KHO298:KHP298 JXS298:JXT298 JNW298:JNX298 JEA298:JEB298 IUE298:IUF298 IKI298:IKJ298 IAM298:IAN298 HQQ298:HQR298 HGU298:HGV298 GWY298:GWZ298 GNC298:GND298 GDG298:GDH298 FTK298:FTL298 FJO298:FJP298 EZS298:EZT298 EPW298:EPX298 EGA298:EGB298 DWE298:DWF298 DMI298:DMJ298 DCM298:DCN298 CSQ298:CSR298 CIU298:CIV298 BYY298:BYZ298 BPC298:BPD298 BFG298:BFH298 AVK298:AVL298 ALO298:ALP298 ABS298:ABT298 RW298:RX298 IA298:IB298 WUG298:WUH298 WKK298:WKL298 WAO298:WAP298 VQS298:VQT298 VGW298:VGX298 UXA298:UXB298 UNE298:UNF298 UDI298:UDJ298 TTM298:TTN298 TJQ298:TJR298 SZU298:SZV298 SPY298:SPZ298 SGC298:SGD298 RWG298:RWH298 RMK298:RML298 RCO298:RCP298 QSS298:QST298 QIW298:QIX298 PZA298:PZB298 PPE298:PPF298 PFI298:PFJ298 OVM298:OVN298 OLQ298:OLR298 OBU298:OBV298 NRY298:NRZ298 NIC298:NID298 MYG298:MYH298 MOK298:MOL298 MEO298:MEP298 LUS298:LUT298 LKW298:LKX298 LBA298:LBB298 KRE298:KRF298 KHI298:KHJ298 JXM298:JXN298 JNQ298:JNR298 JDU298:JDV298 ITY298:ITZ298 IKC298:IKD298 IAG298:IAH298 HQK298:HQL298 HGO298:HGP298 GWS298:GWT298 GMW298:GMX298 GDA298:GDB298 FTE298:FTF298 FJI298:FJJ298 EZM298:EZN298 EPQ298:EPR298 EFU298:EFV298 DVY298:DVZ298 DMC298:DMD298 DCG298:DCH298 CSK298:CSL298 CIO298:CIP298 BYS298:BYT298 BOW298:BOX298 BFA298:BFB298 AVE298:AVF298 ALI298:ALJ298 ABM298:ABN298 RQ298:RR298 HU298:HV298 WUD298:WUE298 WKH298:WKI298 WAL298:WAM298 VQP298:VQQ298 VGT298:VGU298 UWX298:UWY298 UNB298:UNC298 UDF298:UDG298 TTJ298:TTK298 TJN298:TJO298 SZR298:SZS298 SPV298:SPW298 SFZ298:SGA298 RWD298:RWE298 RMH298:RMI298 RCL298:RCM298 QSP298:QSQ298 QIT298:QIU298 PYX298:PYY298 PPB298:PPC298 PFF298:PFG298 OVJ298:OVK298 OLN298:OLO298 OBR298:OBS298 NRV298:NRW298 NHZ298:NIA298 MYD298:MYE298 MOH298:MOI298 MEL298:MEM298 LUP298:LUQ298 LKT298:LKU298 LAX298:LAY298 KRB298:KRC298 KHF298:KHG298 JXJ298:JXK298 JNN298:JNO298 JDR298:JDS298 ITV298:ITW298 IJZ298:IKA298 IAD298:IAE298 HQH298:HQI298 HGL298:HGM298 GWP298:GWQ298 GMT298:GMU298 GCX298:GCY298 FTB298:FTC298 FJF298:FJG298 EZJ298:EZK298 EPN298:EPO298 EFR298:EFS298 DVV298:DVW298 DLZ298:DMA298 DCD298:DCE298 CSH298:CSI298 CIL298:CIM298 BYP298:BYQ298 BOT298:BOU298 BEX298:BEY298 AVB298:AVC298 ALF298:ALG298 ABJ298:ABK298 RN298:RO298 HR298:HS298 WUA298:WUB298 WKE298:WKF298 WAI298:WAJ298 VQM298:VQN298 VGQ298:VGR298 UWU298:UWV298 UMY298:UMZ298 UDC298:UDD298 TTG298:TTH298 TJK298:TJL298 SZO298:SZP298 SPS298:SPT298 SFW298:SFX298 RWA298:RWB298 RME298:RMF298 RCI298:RCJ298 QSM298:QSN298 QIQ298:QIR298 PYU298:PYV298 POY298:POZ298 PFC298:PFD298 OVG298:OVH298 OLK298:OLL298 OBO298:OBP298 NRS298:NRT298 NHW298:NHX298 MYA298:MYB298 MOE298:MOF298 MEI298:MEJ298 LUM298:LUN298 LKQ298:LKR298 LAU298:LAV298 KQY298:KQZ298 KHC298:KHD298 JXG298:JXH298 JNK298:JNL298 JDO298:JDP298 ITS298:ITT298 IJW298:IJX298 IAA298:IAB298 HQE298:HQF298 HGI298:HGJ298 GWM298:GWN298 GMQ298:GMR298 GCU298:GCV298 FSY298:FSZ298 FJC298:FJD298 EZG298:EZH298 EPK298:EPL298 EFO298:EFP298 DVS298:DVT298 DLW298:DLX298 DCA298:DCB298 CSE298:CSF298 CII298:CIJ298 BYM298:BYN298 BOQ298:BOR298 BEU298:BEV298 AUY298:AUZ298 ALC298:ALD298 ABG298:ABH298 RK298:RL298 HO298:HP298 WTX298:WTY298 WKB298:WKC298 WAF298:WAG298 VQJ298:VQK298 VGN298:VGO298 UWR298:UWS298 UMV298:UMW298 UCZ298:UDA298 TTD298:TTE298 TJH298:TJI298 SZL298:SZM298 SPP298:SPQ298 SFT298:SFU298 RVX298:RVY298 RMB298:RMC298 RCF298:RCG298 QSJ298:QSK298 QIN298:QIO298 PYR298:PYS298 POV298:POW298 PEZ298:PFA298 OVD298:OVE298 OLH298:OLI298 OBL298:OBM298 NRP298:NRQ298 NHT298:NHU298 MXX298:MXY298 MOB298:MOC298 MEF298:MEG298 LUJ298:LUK298 LKN298:LKO298 LAR298:LAS298 KQV298:KQW298 KGZ298:KHA298 JXD298:JXE298 JNH298:JNI298 JDL298:JDM298 ITP298:ITQ298 IJT298:IJU298 HZX298:HZY298 HQB298:HQC298 HGF298:HGG298 GWJ298:GWK298 GMN298:GMO298 GCR298:GCS298 FSV298:FSW298 FIZ298:FJA298 EZD298:EZE298 EPH298:EPI298 EFL298:EFM298 DVP298:DVQ298 DLT298:DLU298 DBX298:DBY298 CSB298:CSC298 CIF298:CIG298 BYJ298:BYK298 BON298:BOO298 BER298:BES298 AUV298:AUW298 AKZ298:ALA298 ABD298:ABE298 RH298:RI298 HL298:HM298 WTU298:WTV298 WJY298:WJZ298 WAC298:WAD298 VQG298:VQH298 VGK298:VGL298 UWO298:UWP298 UMS298:UMT298 UCW298:UCX298 TTA298:TTB298 TJE298:TJF298 SZI298:SZJ298 SPM298:SPN298 SFQ298:SFR298 RVU298:RVV298 RLY298:RLZ298 RCC298:RCD298 QSG298:QSH298 QIK298:QIL298 PYO298:PYP298 POS298:POT298 PEW298:PEX298 OVA298:OVB298 OLE298:OLF298 OBI298:OBJ298 NRM298:NRN298 NHQ298:NHR298 MXU298:MXV298 MNY298:MNZ298 MEC298:MED298 LUG298:LUH298 LKK298:LKL298 LAO298:LAP298 KQS298:KQT298 KGW298:KGX298 JXA298:JXB298 JNE298:JNF298 JDI298:JDJ298 ITM298:ITN298 IJQ298:IJR298 HZU298:HZV298 HPY298:HPZ298 HGC298:HGD298 GWG298:GWH298 GMK298:GML298 GCO298:GCP298 FSS298:FST298 FIW298:FIX298 EZA298:EZB298 EPE298:EPF298 EFI298:EFJ298 DVM298:DVN298 DLQ298:DLR298 DBU298:DBV298 CRY298:CRZ298 CIC298:CID298 BYG298:BYH298 BOK298:BOL298 BEO298:BEP298 AUS298:AUT298 AKW298:AKX298 ABA298:ABB298 HI342:HJ342 RE342:RF342 WUS342:WUT342 WKW342:WKX342 WBA342:WBB342 VRE342:VRF342 VHI342:VHJ342 UXM342:UXN342 UNQ342:UNR342 UDU342:UDV342 TTY342:TTZ342 TKC342:TKD342 TAG342:TAH342 SQK342:SQL342 SGO342:SGP342 RWS342:RWT342 RMW342:RMX342 RDA342:RDB342 QTE342:QTF342 QJI342:QJJ342 PZM342:PZN342 PPQ342:PPR342 PFU342:PFV342 OVY342:OVZ342 OMC342:OMD342 OCG342:OCH342 NSK342:NSL342 NIO342:NIP342 MYS342:MYT342 MOW342:MOX342 MFA342:MFB342 LVE342:LVF342 LLI342:LLJ342 LBM342:LBN342 KRQ342:KRR342 KHU342:KHV342 JXY342:JXZ342 JOC342:JOD342 JEG342:JEH342 IUK342:IUL342 IKO342:IKP342 IAS342:IAT342 HQW342:HQX342 HHA342:HHB342 GXE342:GXF342 GNI342:GNJ342 GDM342:GDN342 FTQ342:FTR342 FJU342:FJV342 EZY342:EZZ342 EQC342:EQD342 EGG342:EGH342 DWK342:DWL342 DMO342:DMP342 DCS342:DCT342 CSW342:CSX342 CJA342:CJB342 BZE342:BZF342 BPI342:BPJ342 BFM342:BFN342 AVQ342:AVR342 ALU342:ALV342 ABY342:ABZ342 SC342:SD342 IG342:IH342 WUP342:WUQ342 WKT342:WKU342 WAX342:WAY342 VRB342:VRC342 VHF342:VHG342 UXJ342:UXK342 UNN342:UNO342 UDR342:UDS342 TTV342:TTW342 TJZ342:TKA342 TAD342:TAE342 SQH342:SQI342 SGL342:SGM342 RWP342:RWQ342 RMT342:RMU342 RCX342:RCY342 QTB342:QTC342 QJF342:QJG342 PZJ342:PZK342 PPN342:PPO342 PFR342:PFS342 OVV342:OVW342 OLZ342:OMA342 OCD342:OCE342 NSH342:NSI342 NIL342:NIM342 MYP342:MYQ342 MOT342:MOU342 MEX342:MEY342 LVB342:LVC342 LLF342:LLG342 LBJ342:LBK342 KRN342:KRO342 KHR342:KHS342 JXV342:JXW342 JNZ342:JOA342 JED342:JEE342 IUH342:IUI342 IKL342:IKM342 IAP342:IAQ342 HQT342:HQU342 HGX342:HGY342 GXB342:GXC342 GNF342:GNG342 GDJ342:GDK342 FTN342:FTO342 FJR342:FJS342 EZV342:EZW342 EPZ342:EQA342 EGD342:EGE342 DWH342:DWI342 DML342:DMM342 DCP342:DCQ342 CST342:CSU342 CIX342:CIY342 BZB342:BZC342 BPF342:BPG342 BFJ342:BFK342 AVN342:AVO342 ALR342:ALS342 ABV342:ABW342 RZ342:SA342 ID342:IE342 WUM342:WUN342 WKQ342:WKR342 WAU342:WAV342 VQY342:VQZ342 VHC342:VHD342 UXG342:UXH342 UNK342:UNL342 UDO342:UDP342 TTS342:TTT342 TJW342:TJX342 TAA342:TAB342 SQE342:SQF342 SGI342:SGJ342 RWM342:RWN342 RMQ342:RMR342 RCU342:RCV342 QSY342:QSZ342 QJC342:QJD342 PZG342:PZH342 PPK342:PPL342 PFO342:PFP342 OVS342:OVT342 OLW342:OLX342 OCA342:OCB342 NSE342:NSF342 NII342:NIJ342 MYM342:MYN342 MOQ342:MOR342 MEU342:MEV342 LUY342:LUZ342 LLC342:LLD342 LBG342:LBH342 KRK342:KRL342 KHO342:KHP342 JXS342:JXT342 JNW342:JNX342 JEA342:JEB342 IUE342:IUF342 IKI342:IKJ342 IAM342:IAN342 HQQ342:HQR342 HGU342:HGV342 GWY342:GWZ342 GNC342:GND342 GDG342:GDH342 FTK342:FTL342 FJO342:FJP342 EZS342:EZT342 EPW342:EPX342 EGA342:EGB342 DWE342:DWF342 DMI342:DMJ342 DCM342:DCN342 CSQ342:CSR342 CIU342:CIV342 BYY342:BYZ342 BPC342:BPD342 BFG342:BFH342 AVK342:AVL342 ALO342:ALP342 ABS342:ABT342 RW342:RX342 IA342:IB342 WUG342:WUH342 WKK342:WKL342 WAO342:WAP342 VQS342:VQT342 VGW342:VGX342 UXA342:UXB342 UNE342:UNF342 UDI342:UDJ342 TTM342:TTN342 TJQ342:TJR342 SZU342:SZV342 SPY342:SPZ342 SGC342:SGD342 RWG342:RWH342 RMK342:RML342 RCO342:RCP342 QSS342:QST342 QIW342:QIX342 PZA342:PZB342 PPE342:PPF342 PFI342:PFJ342 OVM342:OVN342 OLQ342:OLR342 OBU342:OBV342 NRY342:NRZ342 NIC342:NID342 MYG342:MYH342 MOK342:MOL342 MEO342:MEP342 LUS342:LUT342 LKW342:LKX342 LBA342:LBB342 KRE342:KRF342 KHI342:KHJ342 JXM342:JXN342 JNQ342:JNR342 JDU342:JDV342 ITY342:ITZ342 IKC342:IKD342 IAG342:IAH342 HQK342:HQL342 HGO342:HGP342 GWS342:GWT342 GMW342:GMX342 GDA342:GDB342 FTE342:FTF342 FJI342:FJJ342 EZM342:EZN342 EPQ342:EPR342 EFU342:EFV342 DVY342:DVZ342 DMC342:DMD342 DCG342:DCH342 CSK342:CSL342 CIO342:CIP342 BYS342:BYT342 BOW342:BOX342 BFA342:BFB342 AVE342:AVF342 ALI342:ALJ342 ABM342:ABN342 RQ342:RR342 HU342:HV342 WUD342:WUE342 WKH342:WKI342 WAL342:WAM342 VQP342:VQQ342 VGT342:VGU342 UWX342:UWY342 UNB342:UNC342 UDF342:UDG342 TTJ342:TTK342 TJN342:TJO342 SZR342:SZS342 SPV342:SPW342 SFZ342:SGA342 RWD342:RWE342 RMH342:RMI342 RCL342:RCM342 QSP342:QSQ342 QIT342:QIU342 PYX342:PYY342 PPB342:PPC342 PFF342:PFG342 OVJ342:OVK342 OLN342:OLO342 OBR342:OBS342 NRV342:NRW342 NHZ342:NIA342 MYD342:MYE342 MOH342:MOI342 MEL342:MEM342 LUP342:LUQ342 LKT342:LKU342 LAX342:LAY342 KRB342:KRC342 KHF342:KHG342 JXJ342:JXK342 JNN342:JNO342 JDR342:JDS342 ITV342:ITW342 IJZ342:IKA342 IAD342:IAE342 HQH342:HQI342 HGL342:HGM342 GWP342:GWQ342 GMT342:GMU342 GCX342:GCY342 FTB342:FTC342 FJF342:FJG342 EZJ342:EZK342 EPN342:EPO342 EFR342:EFS342 DVV342:DVW342 DLZ342:DMA342 DCD342:DCE342 CSH342:CSI342 CIL342:CIM342 BYP342:BYQ342 BOT342:BOU342 BEX342:BEY342 AVB342:AVC342 ALF342:ALG342 ABJ342:ABK342 RN342:RO342 HR342:HS342 WUA342:WUB342 WKE342:WKF342 WAI342:WAJ342 VQM342:VQN342 VGQ342:VGR342 UWU342:UWV342 UMY342:UMZ342 UDC342:UDD342 TTG342:TTH342 TJK342:TJL342 SZO342:SZP342 SPS342:SPT342 SFW342:SFX342 RWA342:RWB342 RME342:RMF342 RCI342:RCJ342 QSM342:QSN342 QIQ342:QIR342 PYU342:PYV342 POY342:POZ342 PFC342:PFD342 OVG342:OVH342 OLK342:OLL342 OBO342:OBP342 NRS342:NRT342 NHW342:NHX342 MYA342:MYB342 MOE342:MOF342 MEI342:MEJ342 LUM342:LUN342 LKQ342:LKR342 LAU342:LAV342 KQY342:KQZ342 KHC342:KHD342 JXG342:JXH342 JNK342:JNL342 JDO342:JDP342 ITS342:ITT342 IJW342:IJX342 IAA342:IAB342 HQE342:HQF342 HGI342:HGJ342 GWM342:GWN342 GMQ342:GMR342 GCU342:GCV342 FSY342:FSZ342 FJC342:FJD342 EZG342:EZH342 EPK342:EPL342 EFO342:EFP342 DVS342:DVT342 DLW342:DLX342 DCA342:DCB342 CSE342:CSF342 CII342:CIJ342 BYM342:BYN342 BOQ342:BOR342 BEU342:BEV342 AUY342:AUZ342 ALC342:ALD342 ABG342:ABH342 RK342:RL342 HO342:HP342 WTX342:WTY342 WKB342:WKC342 WAF342:WAG342 VQJ342:VQK342 VGN342:VGO342 UWR342:UWS342 UMV342:UMW342 UCZ342:UDA342 TTD342:TTE342 TJH342:TJI342 SZL342:SZM342 SPP342:SPQ342 SFT342:SFU342 RVX342:RVY342 RMB342:RMC342 RCF342:RCG342 QSJ342:QSK342 QIN342:QIO342 PYR342:PYS342 POV342:POW342 PEZ342:PFA342 OVD342:OVE342 OLH342:OLI342 OBL342:OBM342 NRP342:NRQ342 NHT342:NHU342 MXX342:MXY342 MOB342:MOC342 MEF342:MEG342 LUJ342:LUK342 LKN342:LKO342 LAR342:LAS342 KQV342:KQW342 KGZ342:KHA342 JXD342:JXE342 JNH342:JNI342 JDL342:JDM342 ITP342:ITQ342 IJT342:IJU342 HZX342:HZY342 HQB342:HQC342 HGF342:HGG342 GWJ342:GWK342 GMN342:GMO342 GCR342:GCS342 FSV342:FSW342 FIZ342:FJA342 EZD342:EZE342 EPH342:EPI342 EFL342:EFM342 DVP342:DVQ342 DLT342:DLU342 DBX342:DBY342 CSB342:CSC342 CIF342:CIG342 BYJ342:BYK342 BON342:BOO342 BER342:BES342 AUV342:AUW342 AKZ342:ALA342 ABD342:ABE342 RH342:RI342 HL342:HM342 WTU342:WTV342 WJY342:WJZ342 WAC342:WAD342 VQG342:VQH342 VGK342:VGL342 UWO342:UWP342 UMS342:UMT342 UCW342:UCX342 TTA342:TTB342 TJE342:TJF342 SZI342:SZJ342 SPM342:SPN342 SFQ342:SFR342 RVU342:RVV342 RLY342:RLZ342 RCC342:RCD342 QSG342:QSH342 QIK342:QIL342 PYO342:PYP342 POS342:POT342 PEW342:PEX342 OVA342:OVB342 OLE342:OLF342 OBI342:OBJ342 NRM342:NRN342 NHQ342:NHR342 MXU342:MXV342 MNY342:MNZ342 MEC342:MED342 LUG342:LUH342 LKK342:LKL342 LAO342:LAP342 KQS342:KQT342 KGW342:KGX342 JXA342:JXB342 JNE342:JNF342 JDI342:JDJ342 ITM342:ITN342 IJQ342:IJR342 HZU342:HZV342 HPY342:HPZ342 HGC342:HGD342 GWG342:GWH342 GMK342:GML342 GCO342:GCP342 FSS342:FST342 FIW342:FIX342 EZA342:EZB342 EPE342:EPF342 EFI342:EFJ342 DVM342:DVN342 DLQ342:DLR342 DBU342:DBV342 CRY342:CRZ342 CIC342:CID342 BYG342:BYH342 BOK342:BOL342 BEO342:BEP342 AUS342:AUT342 AKW342:AKX342 ABA342:ABB342 HI386:HJ386 RE386:RF386 WUS386:WUT386 WKW386:WKX386 WBA386:WBB386 VRE386:VRF386 VHI386:VHJ386 UXM386:UXN386 UNQ386:UNR386 UDU386:UDV386 TTY386:TTZ386 TKC386:TKD386 TAG386:TAH386 SQK386:SQL386 SGO386:SGP386 RWS386:RWT386 RMW386:RMX386 RDA386:RDB386 QTE386:QTF386 QJI386:QJJ386 PZM386:PZN386 PPQ386:PPR386 PFU386:PFV386 OVY386:OVZ386 OMC386:OMD386 OCG386:OCH386 NSK386:NSL386 NIO386:NIP386 MYS386:MYT386 MOW386:MOX386 MFA386:MFB386 LVE386:LVF386 LLI386:LLJ386 LBM386:LBN386 KRQ386:KRR386 KHU386:KHV386 JXY386:JXZ386 JOC386:JOD386 JEG386:JEH386 IUK386:IUL386 IKO386:IKP386 IAS386:IAT386 HQW386:HQX386 HHA386:HHB386 GXE386:GXF386 GNI386:GNJ386 GDM386:GDN386 FTQ386:FTR386 FJU386:FJV386 EZY386:EZZ386 EQC386:EQD386 EGG386:EGH386 DWK386:DWL386 DMO386:DMP386 DCS386:DCT386 CSW386:CSX386 CJA386:CJB386 BZE386:BZF386 BPI386:BPJ386 BFM386:BFN386 AVQ386:AVR386 ALU386:ALV386 ABY386:ABZ386 SC386:SD386 IG386:IH386 WUP386:WUQ386 WKT386:WKU386 WAX386:WAY386 VRB386:VRC386 VHF386:VHG386 UXJ386:UXK386 UNN386:UNO386 UDR386:UDS386 TTV386:TTW386 TJZ386:TKA386 TAD386:TAE386 SQH386:SQI386 SGL386:SGM386 RWP386:RWQ386 RMT386:RMU386 RCX386:RCY386 QTB386:QTC386 QJF386:QJG386 PZJ386:PZK386 PPN386:PPO386 PFR386:PFS386 OVV386:OVW386 OLZ386:OMA386 OCD386:OCE386 NSH386:NSI386 NIL386:NIM386 MYP386:MYQ386 MOT386:MOU386 MEX386:MEY386 LVB386:LVC386 LLF386:LLG386 LBJ386:LBK386 KRN386:KRO386 KHR386:KHS386 JXV386:JXW386 JNZ386:JOA386 JED386:JEE386 IUH386:IUI386 IKL386:IKM386 IAP386:IAQ386 HQT386:HQU386 HGX386:HGY386 GXB386:GXC386 GNF386:GNG386 GDJ386:GDK386 FTN386:FTO386 FJR386:FJS386 EZV386:EZW386 EPZ386:EQA386 EGD386:EGE386 DWH386:DWI386 DML386:DMM386 DCP386:DCQ386 CST386:CSU386 CIX386:CIY386 BZB386:BZC386 BPF386:BPG386 BFJ386:BFK386 AVN386:AVO386 ALR386:ALS386 ABV386:ABW386 RZ386:SA386 ID386:IE386 WUM386:WUN386 WKQ386:WKR386 WAU386:WAV386 VQY386:VQZ386 VHC386:VHD386 UXG386:UXH386 UNK386:UNL386 UDO386:UDP386 TTS386:TTT386 TJW386:TJX386 TAA386:TAB386 SQE386:SQF386 SGI386:SGJ386 RWM386:RWN386 RMQ386:RMR386 RCU386:RCV386 QSY386:QSZ386 QJC386:QJD386 PZG386:PZH386 PPK386:PPL386 PFO386:PFP386 OVS386:OVT386 OLW386:OLX386 OCA386:OCB386 NSE386:NSF386 NII386:NIJ386 MYM386:MYN386 MOQ386:MOR386 MEU386:MEV386 LUY386:LUZ386 LLC386:LLD386 LBG386:LBH386 KRK386:KRL386 KHO386:KHP386 JXS386:JXT386 JNW386:JNX386 JEA386:JEB386 IUE386:IUF386 IKI386:IKJ386 IAM386:IAN386 HQQ386:HQR386 HGU386:HGV386 GWY386:GWZ386 GNC386:GND386 GDG386:GDH386 FTK386:FTL386 FJO386:FJP386 EZS386:EZT386 EPW386:EPX386 EGA386:EGB386 DWE386:DWF386 DMI386:DMJ386 DCM386:DCN386 CSQ386:CSR386 CIU386:CIV386 BYY386:BYZ386 BPC386:BPD386 BFG386:BFH386 AVK386:AVL386 ALO386:ALP386 ABS386:ABT386 RW386:RX386 IA386:IB386 WUG386:WUH386 WKK386:WKL386 WAO386:WAP386 VQS386:VQT386 VGW386:VGX386 UXA386:UXB386 UNE386:UNF386 UDI386:UDJ386 TTM386:TTN386 TJQ386:TJR386 SZU386:SZV386 SPY386:SPZ386 SGC386:SGD386 RWG386:RWH386 RMK386:RML386 RCO386:RCP386 QSS386:QST386 QIW386:QIX386 PZA386:PZB386 PPE386:PPF386 PFI386:PFJ386 OVM386:OVN386 OLQ386:OLR386 OBU386:OBV386 NRY386:NRZ386 NIC386:NID386 MYG386:MYH386 MOK386:MOL386 MEO386:MEP386 LUS386:LUT386 LKW386:LKX386 LBA386:LBB386 KRE386:KRF386 KHI386:KHJ386 JXM386:JXN386 JNQ386:JNR386 JDU386:JDV386 ITY386:ITZ386 IKC386:IKD386 IAG386:IAH386 HQK386:HQL386 HGO386:HGP386 GWS386:GWT386 GMW386:GMX386 GDA386:GDB386 FTE386:FTF386 FJI386:FJJ386 EZM386:EZN386 EPQ386:EPR386 EFU386:EFV386 DVY386:DVZ386 DMC386:DMD386 DCG386:DCH386 CSK386:CSL386 CIO386:CIP386 BYS386:BYT386 BOW386:BOX386 BFA386:BFB386 AVE386:AVF386 ALI386:ALJ386 ABM386:ABN386 RQ386:RR386 HU386:HV386 WUD386:WUE386 WKH386:WKI386 WAL386:WAM386 VQP386:VQQ386 VGT386:VGU386 UWX386:UWY386 UNB386:UNC386 UDF386:UDG386 TTJ386:TTK386 TJN386:TJO386 SZR386:SZS386 SPV386:SPW386 SFZ386:SGA386 RWD386:RWE386 RMH386:RMI386 RCL386:RCM386 QSP386:QSQ386 QIT386:QIU386 PYX386:PYY386 PPB386:PPC386 PFF386:PFG386 OVJ386:OVK386 OLN386:OLO386 OBR386:OBS386 NRV386:NRW386 NHZ386:NIA386 MYD386:MYE386 MOH386:MOI386 MEL386:MEM386 LUP386:LUQ386 LKT386:LKU386 LAX386:LAY386 KRB386:KRC386 KHF386:KHG386 JXJ386:JXK386 JNN386:JNO386 JDR386:JDS386 ITV386:ITW386 IJZ386:IKA386 IAD386:IAE386 HQH386:HQI386 HGL386:HGM386 GWP386:GWQ386 GMT386:GMU386 GCX386:GCY386 FTB386:FTC386 FJF386:FJG386 EZJ386:EZK386 EPN386:EPO386 EFR386:EFS386 DVV386:DVW386 DLZ386:DMA386 DCD386:DCE386 CSH386:CSI386 CIL386:CIM386 BYP386:BYQ386 BOT386:BOU386 BEX386:BEY386 AVB386:AVC386 ALF386:ALG386 ABJ386:ABK386 RN386:RO386 HR386:HS386 WUA386:WUB386 WKE386:WKF386 WAI386:WAJ386 VQM386:VQN386 VGQ386:VGR386 UWU386:UWV386 UMY386:UMZ386 UDC386:UDD386 TTG386:TTH386 TJK386:TJL386 SZO386:SZP386 SPS386:SPT386 SFW386:SFX386 RWA386:RWB386 RME386:RMF386 RCI386:RCJ386 QSM386:QSN386 QIQ386:QIR386 PYU386:PYV386 POY386:POZ386 PFC386:PFD386 OVG386:OVH386 OLK386:OLL386 OBO386:OBP386 NRS386:NRT386 NHW386:NHX386 MYA386:MYB386 MOE386:MOF386 MEI386:MEJ386 LUM386:LUN386 LKQ386:LKR386 LAU386:LAV386 KQY386:KQZ386 KHC386:KHD386 JXG386:JXH386 JNK386:JNL386 JDO386:JDP386 ITS386:ITT386 IJW386:IJX386 IAA386:IAB386 HQE386:HQF386 HGI386:HGJ386 GWM386:GWN386 GMQ386:GMR386 GCU386:GCV386 FSY386:FSZ386 FJC386:FJD386 EZG386:EZH386 EPK386:EPL386 EFO386:EFP386 DVS386:DVT386 DLW386:DLX386 DCA386:DCB386 CSE386:CSF386 CII386:CIJ386 BYM386:BYN386 BOQ386:BOR386 BEU386:BEV386 AUY386:AUZ386 ALC386:ALD386 ABG386:ABH386 RK386:RL386 HO386:HP386 WTX386:WTY386 WKB386:WKC386 WAF386:WAG386 VQJ386:VQK386 VGN386:VGO386 UWR386:UWS386 UMV386:UMW386 UCZ386:UDA386 TTD386:TTE386 TJH386:TJI386 SZL386:SZM386 SPP386:SPQ386 SFT386:SFU386 RVX386:RVY386 RMB386:RMC386 RCF386:RCG386 QSJ386:QSK386 QIN386:QIO386 PYR386:PYS386 POV386:POW386 PEZ386:PFA386 OVD386:OVE386 OLH386:OLI386 OBL386:OBM386 NRP386:NRQ386 NHT386:NHU386 MXX386:MXY386 MOB386:MOC386 MEF386:MEG386 LUJ386:LUK386 LKN386:LKO386 LAR386:LAS386 KQV386:KQW386 KGZ386:KHA386 JXD386:JXE386 JNH386:JNI386 JDL386:JDM386 ITP386:ITQ386 IJT386:IJU386 HZX386:HZY386 HQB386:HQC386 HGF386:HGG386 GWJ386:GWK386 GMN386:GMO386 GCR386:GCS386 FSV386:FSW386 FIZ386:FJA386 EZD386:EZE386 EPH386:EPI386 EFL386:EFM386 DVP386:DVQ386 DLT386:DLU386 DBX386:DBY386 CSB386:CSC386 CIF386:CIG386 BYJ386:BYK386 BON386:BOO386 BER386:BES386 AUV386:AUW386 AKZ386:ALA386 ABD386:ABE386 RH386:RI386 HL386:HM386 WTU386:WTV386 WJY386:WJZ386 WAC386:WAD386 VQG386:VQH386 VGK386:VGL386 UWO386:UWP386 UMS386:UMT386 UCW386:UCX386 TTA386:TTB386 TJE386:TJF386 SZI386:SZJ386 SPM386:SPN386 SFQ386:SFR386 RVU386:RVV386 RLY386:RLZ386 RCC386:RCD386 QSG386:QSH386 QIK386:QIL386 PYO386:PYP386 POS386:POT386 PEW386:PEX386 OVA386:OVB386 OLE386:OLF386 OBI386:OBJ386 NRM386:NRN386 NHQ386:NHR386 MXU386:MXV386 MNY386:MNZ386 MEC386:MED386 LUG386:LUH386 LKK386:LKL386 LAO386:LAP386 KQS386:KQT386 KGW386:KGX386 JXA386:JXB386 JNE386:JNF386 JDI386:JDJ386 ITM386:ITN386 IJQ386:IJR386 HZU386:HZV386 HPY386:HPZ386 HGC386:HGD386 GWG386:GWH386 GMK386:GML386 GCO386:GCP386 FSS386:FST386 FIW386:FIX386 EZA386:EZB386 EPE386:EPF386 EFI386:EFJ386 DVM386:DVN386 DLQ386:DLR386 DBU386:DBV386 CRY386:CRZ386 CIC386:CID386 BYG386:BYH386 BOK386:BOL386 BEO386:BEP386 AUS386:AUT386 AKW386:AKX386 ABA386:ABB386 HI430:HJ430 RE430:RF430 WUS430:WUT430 WKW430:WKX430 WBA430:WBB430 VRE430:VRF430 VHI430:VHJ430 UXM430:UXN430 UNQ430:UNR430 UDU430:UDV430 TTY430:TTZ430 TKC430:TKD430 TAG430:TAH430 SQK430:SQL430 SGO430:SGP430 RWS430:RWT430 RMW430:RMX430 RDA430:RDB430 QTE430:QTF430 QJI430:QJJ430 PZM430:PZN430 PPQ430:PPR430 PFU430:PFV430 OVY430:OVZ430 OMC430:OMD430 OCG430:OCH430 NSK430:NSL430 NIO430:NIP430 MYS430:MYT430 MOW430:MOX430 MFA430:MFB430 LVE430:LVF430 LLI430:LLJ430 LBM430:LBN430 KRQ430:KRR430 KHU430:KHV430 JXY430:JXZ430 JOC430:JOD430 JEG430:JEH430 IUK430:IUL430 IKO430:IKP430 IAS430:IAT430 HQW430:HQX430 HHA430:HHB430 GXE430:GXF430 GNI430:GNJ430 GDM430:GDN430 FTQ430:FTR430 FJU430:FJV430 EZY430:EZZ430 EQC430:EQD430 EGG430:EGH430 DWK430:DWL430 DMO430:DMP430 DCS430:DCT430 CSW430:CSX430 CJA430:CJB430 BZE430:BZF430 BPI430:BPJ430 BFM430:BFN430 AVQ430:AVR430 ALU430:ALV430 ABY430:ABZ430 SC430:SD430 IG430:IH430 WUP430:WUQ430 WKT430:WKU430 WAX430:WAY430 VRB430:VRC430 VHF430:VHG430 UXJ430:UXK430 UNN430:UNO430 UDR430:UDS430 TTV430:TTW430 TJZ430:TKA430 TAD430:TAE430 SQH430:SQI430 SGL430:SGM430 RWP430:RWQ430 RMT430:RMU430 RCX430:RCY430 QTB430:QTC430 QJF430:QJG430 PZJ430:PZK430 PPN430:PPO430 PFR430:PFS430 OVV430:OVW430 OLZ430:OMA430 OCD430:OCE430 NSH430:NSI430 NIL430:NIM430 MYP430:MYQ430 MOT430:MOU430 MEX430:MEY430 LVB430:LVC430 LLF430:LLG430 LBJ430:LBK430 KRN430:KRO430 KHR430:KHS430 JXV430:JXW430 JNZ430:JOA430 JED430:JEE430 IUH430:IUI430 IKL430:IKM430 IAP430:IAQ430 HQT430:HQU430 HGX430:HGY430 GXB430:GXC430 GNF430:GNG430 GDJ430:GDK430 FTN430:FTO430 FJR430:FJS430 EZV430:EZW430 EPZ430:EQA430 EGD430:EGE430 DWH430:DWI430 DML430:DMM430 DCP430:DCQ430 CST430:CSU430 CIX430:CIY430 BZB430:BZC430 BPF430:BPG430 BFJ430:BFK430 AVN430:AVO430 ALR430:ALS430 ABV430:ABW430 RZ430:SA430 ID430:IE430 WUM430:WUN430 WKQ430:WKR430 WAU430:WAV430 VQY430:VQZ430 VHC430:VHD430 UXG430:UXH430 UNK430:UNL430 UDO430:UDP430 TTS430:TTT430 TJW430:TJX430 TAA430:TAB430 SQE430:SQF430 SGI430:SGJ430 RWM430:RWN430 RMQ430:RMR430 RCU430:RCV430 QSY430:QSZ430 QJC430:QJD430 PZG430:PZH430 PPK430:PPL430 PFO430:PFP430 OVS430:OVT430 OLW430:OLX430 OCA430:OCB430 NSE430:NSF430 NII430:NIJ430 MYM430:MYN430 MOQ430:MOR430 MEU430:MEV430 LUY430:LUZ430 LLC430:LLD430 LBG430:LBH430 KRK430:KRL430 KHO430:KHP430 JXS430:JXT430 JNW430:JNX430 JEA430:JEB430 IUE430:IUF430 IKI430:IKJ430 IAM430:IAN430 HQQ430:HQR430 HGU430:HGV430 GWY430:GWZ430 GNC430:GND430 GDG430:GDH430 FTK430:FTL430 FJO430:FJP430 EZS430:EZT430 EPW430:EPX430 EGA430:EGB430 DWE430:DWF430 DMI430:DMJ430 DCM430:DCN430 CSQ430:CSR430 CIU430:CIV430 BYY430:BYZ430 BPC430:BPD430 BFG430:BFH430 AVK430:AVL430 ALO430:ALP430 ABS430:ABT430 RW430:RX430 IA430:IB430 WUG430:WUH430 WKK430:WKL430 WAO430:WAP430 VQS430:VQT430 VGW430:VGX430 UXA430:UXB430 UNE430:UNF430 UDI430:UDJ430 TTM430:TTN430 TJQ430:TJR430 SZU430:SZV430 SPY430:SPZ430 SGC430:SGD430 RWG430:RWH430 RMK430:RML430 RCO430:RCP430 QSS430:QST430 QIW430:QIX430 PZA430:PZB430 PPE430:PPF430 PFI430:PFJ430 OVM430:OVN430 OLQ430:OLR430 OBU430:OBV430 NRY430:NRZ430 NIC430:NID430 MYG430:MYH430 MOK430:MOL430 MEO430:MEP430 LUS430:LUT430 LKW430:LKX430 LBA430:LBB430 KRE430:KRF430 KHI430:KHJ430 JXM430:JXN430 JNQ430:JNR430 JDU430:JDV430 ITY430:ITZ430 IKC430:IKD430 IAG430:IAH430 HQK430:HQL430 HGO430:HGP430 GWS430:GWT430 GMW430:GMX430 GDA430:GDB430 FTE430:FTF430 FJI430:FJJ430 EZM430:EZN430 EPQ430:EPR430 EFU430:EFV430 DVY430:DVZ430 DMC430:DMD430 DCG430:DCH430 CSK430:CSL430 CIO430:CIP430 BYS430:BYT430 BOW430:BOX430 BFA430:BFB430 AVE430:AVF430 ALI430:ALJ430 ABM430:ABN430 RQ430:RR430 HU430:HV430 WUD430:WUE430 WKH430:WKI430 WAL430:WAM430 VQP430:VQQ430 VGT430:VGU430 UWX430:UWY430 UNB430:UNC430 UDF430:UDG430 TTJ430:TTK430 TJN430:TJO430 SZR430:SZS430 SPV430:SPW430 SFZ430:SGA430 RWD430:RWE430 RMH430:RMI430 RCL430:RCM430 QSP430:QSQ430 QIT430:QIU430 PYX430:PYY430 PPB430:PPC430 PFF430:PFG430 OVJ430:OVK430 OLN430:OLO430 OBR430:OBS430 NRV430:NRW430 NHZ430:NIA430 MYD430:MYE430 MOH430:MOI430 MEL430:MEM430 LUP430:LUQ430 LKT430:LKU430 LAX430:LAY430 KRB430:KRC430 KHF430:KHG430 JXJ430:JXK430 JNN430:JNO430 JDR430:JDS430 ITV430:ITW430 IJZ430:IKA430 IAD430:IAE430 HQH430:HQI430 HGL430:HGM430 GWP430:GWQ430 GMT430:GMU430 GCX430:GCY430 FTB430:FTC430 FJF430:FJG430 EZJ430:EZK430 EPN430:EPO430 EFR430:EFS430 DVV430:DVW430 DLZ430:DMA430 DCD430:DCE430 CSH430:CSI430 CIL430:CIM430 BYP430:BYQ430 BOT430:BOU430 BEX430:BEY430 AVB430:AVC430 ALF430:ALG430 ABJ430:ABK430 RN430:RO430 HR430:HS430 WUA430:WUB430 WKE430:WKF430 WAI430:WAJ430 VQM430:VQN430 VGQ430:VGR430 UWU430:UWV430 UMY430:UMZ430 UDC430:UDD430 TTG430:TTH430 TJK430:TJL430 SZO430:SZP430 SPS430:SPT430 SFW430:SFX430 RWA430:RWB430 RME430:RMF430 RCI430:RCJ430 QSM430:QSN430 QIQ430:QIR430 PYU430:PYV430 POY430:POZ430 PFC430:PFD430 OVG430:OVH430 OLK430:OLL430 OBO430:OBP430 NRS430:NRT430 NHW430:NHX430 MYA430:MYB430 MOE430:MOF430 MEI430:MEJ430 LUM430:LUN430 LKQ430:LKR430 LAU430:LAV430 KQY430:KQZ430 KHC430:KHD430 JXG430:JXH430 JNK430:JNL430 JDO430:JDP430 ITS430:ITT430 IJW430:IJX430 IAA430:IAB430 HQE430:HQF430 HGI430:HGJ430 GWM430:GWN430 GMQ430:GMR430 GCU430:GCV430 FSY430:FSZ430 FJC430:FJD430 EZG430:EZH430 EPK430:EPL430 EFO430:EFP430 DVS430:DVT430 DLW430:DLX430 DCA430:DCB430 CSE430:CSF430 CII430:CIJ430 BYM430:BYN430 BOQ430:BOR430 BEU430:BEV430 AUY430:AUZ430 ALC430:ALD430 ABG430:ABH430 RK430:RL430 HO430:HP430 WTX430:WTY430 WKB430:WKC430 WAF430:WAG430 VQJ430:VQK430 VGN430:VGO430 UWR430:UWS430 UMV430:UMW430 UCZ430:UDA430 TTD430:TTE430 TJH430:TJI430 SZL430:SZM430 SPP430:SPQ430 SFT430:SFU430 RVX430:RVY430 RMB430:RMC430 RCF430:RCG430 QSJ430:QSK430 QIN430:QIO430 PYR430:PYS430 POV430:POW430 PEZ430:PFA430 OVD430:OVE430 OLH430:OLI430 OBL430:OBM430 NRP430:NRQ430 NHT430:NHU430 MXX430:MXY430 MOB430:MOC430 MEF430:MEG430 LUJ430:LUK430 LKN430:LKO430 LAR430:LAS430 KQV430:KQW430 KGZ430:KHA430 JXD430:JXE430 JNH430:JNI430 JDL430:JDM430 ITP430:ITQ430 IJT430:IJU430 HZX430:HZY430 HQB430:HQC430 HGF430:HGG430 GWJ430:GWK430 GMN430:GMO430 GCR430:GCS430 FSV430:FSW430 FIZ430:FJA430 EZD430:EZE430 EPH430:EPI430 EFL430:EFM430 DVP430:DVQ430 DLT430:DLU430 DBX430:DBY430 CSB430:CSC430 CIF430:CIG430 BYJ430:BYK430 BON430:BOO430 BER430:BES430 AUV430:AUW430 AKZ430:ALA430 ABD430:ABE430 RH430:RI430 HL430:HM430 WTU430:WTV430 WJY430:WJZ430 WAC430:WAD430 VQG430:VQH430 VGK430:VGL430 UWO430:UWP430 UMS430:UMT430 UCW430:UCX430 TTA430:TTB430 TJE430:TJF430 SZI430:SZJ430 SPM430:SPN430 SFQ430:SFR430 RVU430:RVV430 RLY430:RLZ430 RCC430:RCD430 QSG430:QSH430 QIK430:QIL430 PYO430:PYP430 POS430:POT430 PEW430:PEX430 OVA430:OVB430 OLE430:OLF430 OBI430:OBJ430 NRM430:NRN430 NHQ430:NHR430 MXU430:MXV430 MNY430:MNZ430 MEC430:MED430 LUG430:LUH430 LKK430:LKL430 LAO430:LAP430 KQS430:KQT430 KGW430:KGX430 JXA430:JXB430 JNE430:JNF430 JDI430:JDJ430 ITM430:ITN430 IJQ430:IJR430 HZU430:HZV430 HPY430:HPZ430 HGC430:HGD430 GWG430:GWH430 GMK430:GML430 GCO430:GCP430 FSS430:FST430 FIW430:FIX430 EZA430:EZB430 EPE430:EPF430 EFI430:EFJ430 DVM430:DVN430 DLQ430:DLR430 DBU430:DBV430 CRY430:CRZ430 CIC430:CID430 BYG430:BYH430 BOK430:BOL430 BEO430:BEP430 AUS430:AUT430 AKW430:AKX430 ABA430:ABB430 HI474:HJ474 RE474:RF474 WUS474:WUT474 WKW474:WKX474 WBA474:WBB474 VRE474:VRF474 VHI474:VHJ474 UXM474:UXN474 UNQ474:UNR474 UDU474:UDV474 TTY474:TTZ474 TKC474:TKD474 TAG474:TAH474 SQK474:SQL474 SGO474:SGP474 RWS474:RWT474 RMW474:RMX474 RDA474:RDB474 QTE474:QTF474 QJI474:QJJ474 PZM474:PZN474 PPQ474:PPR474 PFU474:PFV474 OVY474:OVZ474 OMC474:OMD474 OCG474:OCH474 NSK474:NSL474 NIO474:NIP474 MYS474:MYT474 MOW474:MOX474 MFA474:MFB474 LVE474:LVF474 LLI474:LLJ474 LBM474:LBN474 KRQ474:KRR474 KHU474:KHV474 JXY474:JXZ474 JOC474:JOD474 JEG474:JEH474 IUK474:IUL474 IKO474:IKP474 IAS474:IAT474 HQW474:HQX474 HHA474:HHB474 GXE474:GXF474 GNI474:GNJ474 GDM474:GDN474 FTQ474:FTR474 FJU474:FJV474 EZY474:EZZ474 EQC474:EQD474 EGG474:EGH474 DWK474:DWL474 DMO474:DMP474 DCS474:DCT474 CSW474:CSX474 CJA474:CJB474 BZE474:BZF474 BPI474:BPJ474 BFM474:BFN474 AVQ474:AVR474 ALU474:ALV474 ABY474:ABZ474 SC474:SD474 IG474:IH474 WUP474:WUQ474 WKT474:WKU474 WAX474:WAY474 VRB474:VRC474 VHF474:VHG474 UXJ474:UXK474 UNN474:UNO474 UDR474:UDS474 TTV474:TTW474 TJZ474:TKA474 TAD474:TAE474 SQH474:SQI474 SGL474:SGM474 RWP474:RWQ474 RMT474:RMU474 RCX474:RCY474 QTB474:QTC474 QJF474:QJG474 PZJ474:PZK474 PPN474:PPO474 PFR474:PFS474 OVV474:OVW474 OLZ474:OMA474 OCD474:OCE474 NSH474:NSI474 NIL474:NIM474 MYP474:MYQ474 MOT474:MOU474 MEX474:MEY474 LVB474:LVC474 LLF474:LLG474 LBJ474:LBK474 KRN474:KRO474 KHR474:KHS474 JXV474:JXW474 JNZ474:JOA474 JED474:JEE474 IUH474:IUI474 IKL474:IKM474 IAP474:IAQ474 HQT474:HQU474 HGX474:HGY474 GXB474:GXC474 GNF474:GNG474 GDJ474:GDK474 FTN474:FTO474 FJR474:FJS474 EZV474:EZW474 EPZ474:EQA474 EGD474:EGE474 DWH474:DWI474 DML474:DMM474 DCP474:DCQ474 CST474:CSU474 CIX474:CIY474 BZB474:BZC474 BPF474:BPG474 BFJ474:BFK474 AVN474:AVO474 ALR474:ALS474 ABV474:ABW474 RZ474:SA474 ID474:IE474 WUM474:WUN474 WKQ474:WKR474 WAU474:WAV474 VQY474:VQZ474 VHC474:VHD474 UXG474:UXH474 UNK474:UNL474 UDO474:UDP474 TTS474:TTT474 TJW474:TJX474 TAA474:TAB474 SQE474:SQF474 SGI474:SGJ474 RWM474:RWN474 RMQ474:RMR474 RCU474:RCV474 QSY474:QSZ474 QJC474:QJD474 PZG474:PZH474 PPK474:PPL474 PFO474:PFP474 OVS474:OVT474 OLW474:OLX474 OCA474:OCB474 NSE474:NSF474 NII474:NIJ474 MYM474:MYN474 MOQ474:MOR474 MEU474:MEV474 LUY474:LUZ474 LLC474:LLD474 LBG474:LBH474 KRK474:KRL474 KHO474:KHP474 JXS474:JXT474 JNW474:JNX474 JEA474:JEB474 IUE474:IUF474 IKI474:IKJ474 IAM474:IAN474 HQQ474:HQR474 HGU474:HGV474 GWY474:GWZ474 GNC474:GND474 GDG474:GDH474 FTK474:FTL474 FJO474:FJP474 EZS474:EZT474 EPW474:EPX474 EGA474:EGB474 DWE474:DWF474 DMI474:DMJ474 DCM474:DCN474 CSQ474:CSR474 CIU474:CIV474 BYY474:BYZ474 BPC474:BPD474 BFG474:BFH474 AVK474:AVL474 ALO474:ALP474 ABS474:ABT474 RW474:RX474 IA474:IB474 WUG474:WUH474 WKK474:WKL474 WAO474:WAP474 VQS474:VQT474 VGW474:VGX474 UXA474:UXB474 UNE474:UNF474 UDI474:UDJ474 TTM474:TTN474 TJQ474:TJR474 SZU474:SZV474 SPY474:SPZ474 SGC474:SGD474 RWG474:RWH474 RMK474:RML474 RCO474:RCP474 QSS474:QST474 QIW474:QIX474 PZA474:PZB474 PPE474:PPF474 PFI474:PFJ474 OVM474:OVN474 OLQ474:OLR474 OBU474:OBV474 NRY474:NRZ474 NIC474:NID474 MYG474:MYH474 MOK474:MOL474 MEO474:MEP474 LUS474:LUT474 LKW474:LKX474 LBA474:LBB474 KRE474:KRF474 KHI474:KHJ474 JXM474:JXN474 JNQ474:JNR474 JDU474:JDV474 ITY474:ITZ474 IKC474:IKD474 IAG474:IAH474 HQK474:HQL474 HGO474:HGP474 GWS474:GWT474 GMW474:GMX474 GDA474:GDB474 FTE474:FTF474 FJI474:FJJ474 EZM474:EZN474 EPQ474:EPR474 EFU474:EFV474 DVY474:DVZ474 DMC474:DMD474 DCG474:DCH474 CSK474:CSL474 CIO474:CIP474 BYS474:BYT474 BOW474:BOX474 BFA474:BFB474 AVE474:AVF474 ALI474:ALJ474 ABM474:ABN474 RQ474:RR474 HU474:HV474 WUD474:WUE474 WKH474:WKI474 WAL474:WAM474 VQP474:VQQ474 VGT474:VGU474 UWX474:UWY474 UNB474:UNC474 UDF474:UDG474 TTJ474:TTK474 TJN474:TJO474 SZR474:SZS474 SPV474:SPW474 SFZ474:SGA474 RWD474:RWE474 RMH474:RMI474 RCL474:RCM474 QSP474:QSQ474 QIT474:QIU474 PYX474:PYY474 PPB474:PPC474 PFF474:PFG474 OVJ474:OVK474 OLN474:OLO474 OBR474:OBS474 NRV474:NRW474 NHZ474:NIA474 MYD474:MYE474 MOH474:MOI474 MEL474:MEM474 LUP474:LUQ474 LKT474:LKU474 LAX474:LAY474 KRB474:KRC474 KHF474:KHG474 JXJ474:JXK474 JNN474:JNO474 JDR474:JDS474 ITV474:ITW474 IJZ474:IKA474 IAD474:IAE474 HQH474:HQI474 HGL474:HGM474 GWP474:GWQ474 GMT474:GMU474 GCX474:GCY474 FTB474:FTC474 FJF474:FJG474 EZJ474:EZK474 EPN474:EPO474 EFR474:EFS474 DVV474:DVW474 DLZ474:DMA474 DCD474:DCE474 CSH474:CSI474 CIL474:CIM474 BYP474:BYQ474 BOT474:BOU474 BEX474:BEY474 AVB474:AVC474 ALF474:ALG474 ABJ474:ABK474 RN474:RO474 HR474:HS474 WUA474:WUB474 WKE474:WKF474 WAI474:WAJ474 VQM474:VQN474 VGQ474:VGR474 UWU474:UWV474 UMY474:UMZ474 UDC474:UDD474 TTG474:TTH474 TJK474:TJL474 SZO474:SZP474 SPS474:SPT474 SFW474:SFX474 RWA474:RWB474 RME474:RMF474 RCI474:RCJ474 QSM474:QSN474 QIQ474:QIR474 PYU474:PYV474 POY474:POZ474 PFC474:PFD474 OVG474:OVH474 OLK474:OLL474 OBO474:OBP474 NRS474:NRT474 NHW474:NHX474 MYA474:MYB474 MOE474:MOF474 MEI474:MEJ474 LUM474:LUN474 LKQ474:LKR474 LAU474:LAV474 KQY474:KQZ474 KHC474:KHD474 JXG474:JXH474 JNK474:JNL474 JDO474:JDP474 ITS474:ITT474 IJW474:IJX474 IAA474:IAB474 HQE474:HQF474 HGI474:HGJ474 GWM474:GWN474 GMQ474:GMR474 GCU474:GCV474 FSY474:FSZ474 FJC474:FJD474 EZG474:EZH474 EPK474:EPL474 EFO474:EFP474 DVS474:DVT474 DLW474:DLX474 DCA474:DCB474 CSE474:CSF474 CII474:CIJ474 BYM474:BYN474 BOQ474:BOR474 BEU474:BEV474 AUY474:AUZ474 ALC474:ALD474 ABG474:ABH474 RK474:RL474 HO474:HP474 WTX474:WTY474 WKB474:WKC474 WAF474:WAG474 VQJ474:VQK474 VGN474:VGO474 UWR474:UWS474 UMV474:UMW474 UCZ474:UDA474 TTD474:TTE474 TJH474:TJI474 SZL474:SZM474 SPP474:SPQ474 SFT474:SFU474 RVX474:RVY474 RMB474:RMC474 RCF474:RCG474 QSJ474:QSK474 QIN474:QIO474 PYR474:PYS474 POV474:POW474 PEZ474:PFA474 OVD474:OVE474 OLH474:OLI474 OBL474:OBM474 NRP474:NRQ474 NHT474:NHU474 MXX474:MXY474 MOB474:MOC474 MEF474:MEG474 LUJ474:LUK474 LKN474:LKO474 LAR474:LAS474 KQV474:KQW474 KGZ474:KHA474 JXD474:JXE474 JNH474:JNI474 JDL474:JDM474 ITP474:ITQ474 IJT474:IJU474 HZX474:HZY474 HQB474:HQC474 HGF474:HGG474 GWJ474:GWK474 GMN474:GMO474 GCR474:GCS474 FSV474:FSW474 FIZ474:FJA474 EZD474:EZE474 EPH474:EPI474 EFL474:EFM474 DVP474:DVQ474 DLT474:DLU474 DBX474:DBY474 CSB474:CSC474 CIF474:CIG474 BYJ474:BYK474 BON474:BOO474 BER474:BES474 AUV474:AUW474 AKZ474:ALA474 ABD474:ABE474 RH474:RI474 HL474:HM474 WTU474:WTV474 WJY474:WJZ474 WAC474:WAD474 VQG474:VQH474 VGK474:VGL474 UWO474:UWP474 UMS474:UMT474 UCW474:UCX474 TTA474:TTB474 TJE474:TJF474 SZI474:SZJ474 SPM474:SPN474 SFQ474:SFR474 RVU474:RVV474 RLY474:RLZ474 RCC474:RCD474 QSG474:QSH474 QIK474:QIL474 PYO474:PYP474 POS474:POT474 PEW474:PEX474 OVA474:OVB474 OLE474:OLF474 OBI474:OBJ474 NRM474:NRN474 NHQ474:NHR474 MXU474:MXV474 MNY474:MNZ474 MEC474:MED474 LUG474:LUH474 LKK474:LKL474 LAO474:LAP474 KQS474:KQT474 KGW474:KGX474 JXA474:JXB474 JNE474:JNF474 JDI474:JDJ474 ITM474:ITN474 IJQ474:IJR474 HZU474:HZV474 HPY474:HPZ474 HGC474:HGD474 GWG474:GWH474 GMK474:GML474 GCO474:GCP474 FSS474:FST474 FIW474:FIX474 EZA474:EZB474 EPE474:EPF474 EFI474:EFJ474 DVM474:DVN474 DLQ474:DLR474 DBU474:DBV474 CRY474:CRZ474 CIC474:CID474 BYG474:BYH474 BOK474:BOL474 BEO474:BEP474 AUS474:AUT474 AKW474:AKX474 ABA474:ABB474 HI518:HJ518 RE518:RF518 WUS518:WUT518 WKW518:WKX518 WBA518:WBB518 VRE518:VRF518 VHI518:VHJ518 UXM518:UXN518 UNQ518:UNR518 UDU518:UDV518 TTY518:TTZ518 TKC518:TKD518 TAG518:TAH518 SQK518:SQL518 SGO518:SGP518 RWS518:RWT518 RMW518:RMX518 RDA518:RDB518 QTE518:QTF518 QJI518:QJJ518 PZM518:PZN518 PPQ518:PPR518 PFU518:PFV518 OVY518:OVZ518 OMC518:OMD518 OCG518:OCH518 NSK518:NSL518 NIO518:NIP518 MYS518:MYT518 MOW518:MOX518 MFA518:MFB518 LVE518:LVF518 LLI518:LLJ518 LBM518:LBN518 KRQ518:KRR518 KHU518:KHV518 JXY518:JXZ518 JOC518:JOD518 JEG518:JEH518 IUK518:IUL518 IKO518:IKP518 IAS518:IAT518 HQW518:HQX518 HHA518:HHB518 GXE518:GXF518 GNI518:GNJ518 GDM518:GDN518 FTQ518:FTR518 FJU518:FJV518 EZY518:EZZ518 EQC518:EQD518 EGG518:EGH518 DWK518:DWL518 DMO518:DMP518 DCS518:DCT518 CSW518:CSX518 CJA518:CJB518 BZE518:BZF518 BPI518:BPJ518 BFM518:BFN518 AVQ518:AVR518 ALU518:ALV518 ABY518:ABZ518 SC518:SD518 IG518:IH518 WUP518:WUQ518 WKT518:WKU518 WAX518:WAY518 VRB518:VRC518 VHF518:VHG518 UXJ518:UXK518 UNN518:UNO518 UDR518:UDS518 TTV518:TTW518 TJZ518:TKA518 TAD518:TAE518 SQH518:SQI518 SGL518:SGM518 RWP518:RWQ518 RMT518:RMU518 RCX518:RCY518 QTB518:QTC518 QJF518:QJG518 PZJ518:PZK518 PPN518:PPO518 PFR518:PFS518 OVV518:OVW518 OLZ518:OMA518 OCD518:OCE518 NSH518:NSI518 NIL518:NIM518 MYP518:MYQ518 MOT518:MOU518 MEX518:MEY518 LVB518:LVC518 LLF518:LLG518 LBJ518:LBK518 KRN518:KRO518 KHR518:KHS518 JXV518:JXW518 JNZ518:JOA518 JED518:JEE518 IUH518:IUI518 IKL518:IKM518 IAP518:IAQ518 HQT518:HQU518 HGX518:HGY518 GXB518:GXC518 GNF518:GNG518 GDJ518:GDK518 FTN518:FTO518 FJR518:FJS518 EZV518:EZW518 EPZ518:EQA518 EGD518:EGE518 DWH518:DWI518 DML518:DMM518 DCP518:DCQ518 CST518:CSU518 CIX518:CIY518 BZB518:BZC518 BPF518:BPG518 BFJ518:BFK518 AVN518:AVO518 ALR518:ALS518 ABV518:ABW518 RZ518:SA518 ID518:IE518 WUM518:WUN518 WKQ518:WKR518 WAU518:WAV518 VQY518:VQZ518 VHC518:VHD518 UXG518:UXH518 UNK518:UNL518 UDO518:UDP518 TTS518:TTT518 TJW518:TJX518 TAA518:TAB518 SQE518:SQF518 SGI518:SGJ518 RWM518:RWN518 RMQ518:RMR518 RCU518:RCV518 QSY518:QSZ518 QJC518:QJD518 PZG518:PZH518 PPK518:PPL518 PFO518:PFP518 OVS518:OVT518 OLW518:OLX518 OCA518:OCB518 NSE518:NSF518 NII518:NIJ518 MYM518:MYN518 MOQ518:MOR518 MEU518:MEV518 LUY518:LUZ518 LLC518:LLD518 LBG518:LBH518 KRK518:KRL518 KHO518:KHP518 JXS518:JXT518 JNW518:JNX518 JEA518:JEB518 IUE518:IUF518 IKI518:IKJ518 IAM518:IAN518 HQQ518:HQR518 HGU518:HGV518 GWY518:GWZ518 GNC518:GND518 GDG518:GDH518 FTK518:FTL518 FJO518:FJP518 EZS518:EZT518 EPW518:EPX518 EGA518:EGB518 DWE518:DWF518 DMI518:DMJ518 DCM518:DCN518 CSQ518:CSR518 CIU518:CIV518 BYY518:BYZ518 BPC518:BPD518 BFG518:BFH518 AVK518:AVL518 ALO518:ALP518 ABS518:ABT518 RW518:RX518 IA518:IB518 WUG518:WUH518 WKK518:WKL518 WAO518:WAP518 VQS518:VQT518 VGW518:VGX518 UXA518:UXB518 UNE518:UNF518 UDI518:UDJ518 TTM518:TTN518 TJQ518:TJR518 SZU518:SZV518 SPY518:SPZ518 SGC518:SGD518 RWG518:RWH518 RMK518:RML518 RCO518:RCP518 QSS518:QST518 QIW518:QIX518 PZA518:PZB518 PPE518:PPF518 PFI518:PFJ518 OVM518:OVN518 OLQ518:OLR518 OBU518:OBV518 NRY518:NRZ518 NIC518:NID518 MYG518:MYH518 MOK518:MOL518 MEO518:MEP518 LUS518:LUT518 LKW518:LKX518 LBA518:LBB518 KRE518:KRF518 KHI518:KHJ518 JXM518:JXN518 JNQ518:JNR518 JDU518:JDV518 ITY518:ITZ518 IKC518:IKD518 IAG518:IAH518 HQK518:HQL518 HGO518:HGP518 GWS518:GWT518 GMW518:GMX518 GDA518:GDB518 FTE518:FTF518 FJI518:FJJ518 EZM518:EZN518 EPQ518:EPR518 EFU518:EFV518 DVY518:DVZ518 DMC518:DMD518 DCG518:DCH518 CSK518:CSL518 CIO518:CIP518 BYS518:BYT518 BOW518:BOX518 BFA518:BFB518 AVE518:AVF518 ALI518:ALJ518 ABM518:ABN518 RQ518:RR518 HU518:HV518 WUD518:WUE518 WKH518:WKI518 WAL518:WAM518 VQP518:VQQ518 VGT518:VGU518 UWX518:UWY518 UNB518:UNC518 UDF518:UDG518 TTJ518:TTK518 TJN518:TJO518 SZR518:SZS518 SPV518:SPW518 SFZ518:SGA518 RWD518:RWE518 RMH518:RMI518 RCL518:RCM518 QSP518:QSQ518 QIT518:QIU518 PYX518:PYY518 PPB518:PPC518 PFF518:PFG518 OVJ518:OVK518 OLN518:OLO518 OBR518:OBS518 NRV518:NRW518 NHZ518:NIA518 MYD518:MYE518 MOH518:MOI518 MEL518:MEM518 LUP518:LUQ518 LKT518:LKU518 LAX518:LAY518 KRB518:KRC518 KHF518:KHG518 JXJ518:JXK518 JNN518:JNO518 JDR518:JDS518 ITV518:ITW518 IJZ518:IKA518 IAD518:IAE518 HQH518:HQI518 HGL518:HGM518 GWP518:GWQ518 GMT518:GMU518 GCX518:GCY518 FTB518:FTC518 FJF518:FJG518 EZJ518:EZK518 EPN518:EPO518 EFR518:EFS518 DVV518:DVW518 DLZ518:DMA518 DCD518:DCE518 CSH518:CSI518 CIL518:CIM518 BYP518:BYQ518 BOT518:BOU518 BEX518:BEY518 AVB518:AVC518 ALF518:ALG518 ABJ518:ABK518 RN518:RO518 HR518:HS518 WUA518:WUB518 WKE518:WKF518 WAI518:WAJ518 VQM518:VQN518 VGQ518:VGR518 UWU518:UWV518 UMY518:UMZ518 UDC518:UDD518 TTG518:TTH518 TJK518:TJL518 SZO518:SZP518 SPS518:SPT518 SFW518:SFX518 RWA518:RWB518 RME518:RMF518 RCI518:RCJ518 QSM518:QSN518 QIQ518:QIR518 PYU518:PYV518 POY518:POZ518 PFC518:PFD518 OVG518:OVH518 OLK518:OLL518 OBO518:OBP518 NRS518:NRT518 NHW518:NHX518 MYA518:MYB518 MOE518:MOF518 MEI518:MEJ518 LUM518:LUN518 LKQ518:LKR518 LAU518:LAV518 KQY518:KQZ518 KHC518:KHD518 JXG518:JXH518 JNK518:JNL518 JDO518:JDP518 ITS518:ITT518 IJW518:IJX518 IAA518:IAB518 HQE518:HQF518 HGI518:HGJ518 GWM518:GWN518 GMQ518:GMR518 GCU518:GCV518 FSY518:FSZ518 FJC518:FJD518 EZG518:EZH518 EPK518:EPL518 EFO518:EFP518 DVS518:DVT518 DLW518:DLX518 DCA518:DCB518 CSE518:CSF518 CII518:CIJ518 BYM518:BYN518 BOQ518:BOR518 BEU518:BEV518 AUY518:AUZ518 ALC518:ALD518 ABG518:ABH518 RK518:RL518 HO518:HP518 WTX518:WTY518 WKB518:WKC518 WAF518:WAG518 VQJ518:VQK518 VGN518:VGO518 UWR518:UWS518 UMV518:UMW518 UCZ518:UDA518 TTD518:TTE518 TJH518:TJI518 SZL518:SZM518 SPP518:SPQ518 SFT518:SFU518 RVX518:RVY518 RMB518:RMC518 RCF518:RCG518 QSJ518:QSK518 QIN518:QIO518 PYR518:PYS518 POV518:POW518 PEZ518:PFA518 OVD518:OVE518 OLH518:OLI518 OBL518:OBM518 NRP518:NRQ518 NHT518:NHU518 MXX518:MXY518 MOB518:MOC518 MEF518:MEG518 LUJ518:LUK518 LKN518:LKO518 LAR518:LAS518 KQV518:KQW518 KGZ518:KHA518 JXD518:JXE518 JNH518:JNI518 JDL518:JDM518 ITP518:ITQ518 IJT518:IJU518 HZX518:HZY518 HQB518:HQC518 HGF518:HGG518 GWJ518:GWK518 GMN518:GMO518 GCR518:GCS518 FSV518:FSW518 FIZ518:FJA518 EZD518:EZE518 EPH518:EPI518 EFL518:EFM518 DVP518:DVQ518 DLT518:DLU518 DBX518:DBY518 CSB518:CSC518 CIF518:CIG518 BYJ518:BYK518 BON518:BOO518 BER518:BES518 AUV518:AUW518 AKZ518:ALA518 ABD518:ABE518 RH518:RI518 HL518:HM518 WTU518:WTV518 WJY518:WJZ518 WAC518:WAD518 VQG518:VQH518 VGK518:VGL518 UWO518:UWP518 UMS518:UMT518 UCW518:UCX518 TTA518:TTB518 TJE518:TJF518 SZI518:SZJ518 SPM518:SPN518 SFQ518:SFR518 RVU518:RVV518 RLY518:RLZ518 RCC518:RCD518 QSG518:QSH518 QIK518:QIL518 PYO518:PYP518 POS518:POT518 PEW518:PEX518 OVA518:OVB518 OLE518:OLF518 OBI518:OBJ518 NRM518:NRN518 NHQ518:NHR518 MXU518:MXV518 MNY518:MNZ518 MEC518:MED518 LUG518:LUH518 LKK518:LKL518 LAO518:LAP518 KQS518:KQT518 KGW518:KGX518 JXA518:JXB518 JNE518:JNF518 JDI518:JDJ518 ITM518:ITN518 IJQ518:IJR518 HZU518:HZV518 HPY518:HPZ518 HGC518:HGD518 GWG518:GWH518 GMK518:GML518 GCO518:GCP518 FSS518:FST518 FIW518:FIX518 EZA518:EZB518 EPE518:EPF518 EFI518:EFJ518 DVM518:DVN518 DLQ518:DLR518 DBU518:DBV518 CRY518:CRZ518 CIC518:CID518 BYG518:BYH518 BOK518:BOL518 BEO518:BEP518 AUS518:AUT518 AKW518:AKX518 ABA518:ABB518">
      <formula1>HI3</formula1>
    </dataValidation>
    <dataValidation type="whole" operator="lessThanOrEqual" allowBlank="1" showInputMessage="1" showErrorMessage="1" sqref="HI33:HJ33 RE33:RF33 WUS33:WUT33 WKW33:WKX33 WBA33:WBB33 VRE33:VRF33 VHI33:VHJ33 UXM33:UXN33 UNQ33:UNR33 UDU33:UDV33 TTY33:TTZ33 TKC33:TKD33 TAG33:TAH33 SQK33:SQL33 SGO33:SGP33 RWS33:RWT33 RMW33:RMX33 RDA33:RDB33 QTE33:QTF33 QJI33:QJJ33 PZM33:PZN33 PPQ33:PPR33 PFU33:PFV33 OVY33:OVZ33 OMC33:OMD33 OCG33:OCH33 NSK33:NSL33 NIO33:NIP33 MYS33:MYT33 MOW33:MOX33 MFA33:MFB33 LVE33:LVF33 LLI33:LLJ33 LBM33:LBN33 KRQ33:KRR33 KHU33:KHV33 JXY33:JXZ33 JOC33:JOD33 JEG33:JEH33 IUK33:IUL33 IKO33:IKP33 IAS33:IAT33 HQW33:HQX33 HHA33:HHB33 GXE33:GXF33 GNI33:GNJ33 GDM33:GDN33 FTQ33:FTR33 FJU33:FJV33 EZY33:EZZ33 EQC33:EQD33 EGG33:EGH33 DWK33:DWL33 DMO33:DMP33 DCS33:DCT33 CSW33:CSX33 CJA33:CJB33 BZE33:BZF33 BPI33:BPJ33 BFM33:BFN33 AVQ33:AVR33 ALU33:ALV33 ABY33:ABZ33 SC33:SD33 IG33:IH33 WUP33:WUQ33 WKT33:WKU33 WAX33:WAY33 VRB33:VRC33 VHF33:VHG33 UXJ33:UXK33 UNN33:UNO33 UDR33:UDS33 TTV33:TTW33 TJZ33:TKA33 TAD33:TAE33 SQH33:SQI33 SGL33:SGM33 RWP33:RWQ33 RMT33:RMU33 RCX33:RCY33 QTB33:QTC33 QJF33:QJG33 PZJ33:PZK33 PPN33:PPO33 PFR33:PFS33 OVV33:OVW33 OLZ33:OMA33 OCD33:OCE33 NSH33:NSI33 NIL33:NIM33 MYP33:MYQ33 MOT33:MOU33 MEX33:MEY33 LVB33:LVC33 LLF33:LLG33 LBJ33:LBK33 KRN33:KRO33 KHR33:KHS33 JXV33:JXW33 JNZ33:JOA33 JED33:JEE33 IUH33:IUI33 IKL33:IKM33 IAP33:IAQ33 HQT33:HQU33 HGX33:HGY33 GXB33:GXC33 GNF33:GNG33 GDJ33:GDK33 FTN33:FTO33 FJR33:FJS33 EZV33:EZW33 EPZ33:EQA33 EGD33:EGE33 DWH33:DWI33 DML33:DMM33 DCP33:DCQ33 CST33:CSU33 CIX33:CIY33 BZB33:BZC33 BPF33:BPG33 BFJ33:BFK33 AVN33:AVO33 ALR33:ALS33 ABV33:ABW33 RZ33:SA33 ID33:IE33 WUM33:WUN33 WKQ33:WKR33 WAU33:WAV33 VQY33:VQZ33 VHC33:VHD33 UXG33:UXH33 UNK33:UNL33 UDO33:UDP33 TTS33:TTT33 TJW33:TJX33 TAA33:TAB33 SQE33:SQF33 SGI33:SGJ33 RWM33:RWN33 RMQ33:RMR33 RCU33:RCV33 QSY33:QSZ33 QJC33:QJD33 PZG33:PZH33 PPK33:PPL33 PFO33:PFP33 OVS33:OVT33 OLW33:OLX33 OCA33:OCB33 NSE33:NSF33 NII33:NIJ33 MYM33:MYN33 MOQ33:MOR33 MEU33:MEV33 LUY33:LUZ33 LLC33:LLD33 LBG33:LBH33 KRK33:KRL33 KHO33:KHP33 JXS33:JXT33 JNW33:JNX33 JEA33:JEB33 IUE33:IUF33 IKI33:IKJ33 IAM33:IAN33 HQQ33:HQR33 HGU33:HGV33 GWY33:GWZ33 GNC33:GND33 GDG33:GDH33 FTK33:FTL33 FJO33:FJP33 EZS33:EZT33 EPW33:EPX33 EGA33:EGB33 DWE33:DWF33 DMI33:DMJ33 DCM33:DCN33 CSQ33:CSR33 CIU33:CIV33 BYY33:BYZ33 BPC33:BPD33 BFG33:BFH33 AVK33:AVL33 ALO33:ALP33 ABS33:ABT33 RW33:RX33 IA33:IB33 WUG33:WUH33 WKK33:WKL33 WAO33:WAP33 VQS33:VQT33 VGW33:VGX33 UXA33:UXB33 UNE33:UNF33 UDI33:UDJ33 TTM33:TTN33 TJQ33:TJR33 SZU33:SZV33 SPY33:SPZ33 SGC33:SGD33 RWG33:RWH33 RMK33:RML33 RCO33:RCP33 QSS33:QST33 QIW33:QIX33 PZA33:PZB33 PPE33:PPF33 PFI33:PFJ33 OVM33:OVN33 OLQ33:OLR33 OBU33:OBV33 NRY33:NRZ33 NIC33:NID33 MYG33:MYH33 MOK33:MOL33 MEO33:MEP33 LUS33:LUT33 LKW33:LKX33 LBA33:LBB33 KRE33:KRF33 KHI33:KHJ33 JXM33:JXN33 JNQ33:JNR33 JDU33:JDV33 ITY33:ITZ33 IKC33:IKD33 IAG33:IAH33 HQK33:HQL33 HGO33:HGP33 GWS33:GWT33 GMW33:GMX33 GDA33:GDB33 FTE33:FTF33 FJI33:FJJ33 EZM33:EZN33 EPQ33:EPR33 EFU33:EFV33 DVY33:DVZ33 DMC33:DMD33 DCG33:DCH33 CSK33:CSL33 CIO33:CIP33 BYS33:BYT33 BOW33:BOX33 BFA33:BFB33 AVE33:AVF33 ALI33:ALJ33 ABM33:ABN33 RQ33:RR33 HU33:HV33 WUD33:WUE33 WKH33:WKI33 WAL33:WAM33 VQP33:VQQ33 VGT33:VGU33 UWX33:UWY33 UNB33:UNC33 UDF33:UDG33 TTJ33:TTK33 TJN33:TJO33 SZR33:SZS33 SPV33:SPW33 SFZ33:SGA33 RWD33:RWE33 RMH33:RMI33 RCL33:RCM33 QSP33:QSQ33 QIT33:QIU33 PYX33:PYY33 PPB33:PPC33 PFF33:PFG33 OVJ33:OVK33 OLN33:OLO33 OBR33:OBS33 NRV33:NRW33 NHZ33:NIA33 MYD33:MYE33 MOH33:MOI33 MEL33:MEM33 LUP33:LUQ33 LKT33:LKU33 LAX33:LAY33 KRB33:KRC33 KHF33:KHG33 JXJ33:JXK33 JNN33:JNO33 JDR33:JDS33 ITV33:ITW33 IJZ33:IKA33 IAD33:IAE33 HQH33:HQI33 HGL33:HGM33 GWP33:GWQ33 GMT33:GMU33 GCX33:GCY33 FTB33:FTC33 FJF33:FJG33 EZJ33:EZK33 EPN33:EPO33 EFR33:EFS33 DVV33:DVW33 DLZ33:DMA33 DCD33:DCE33 CSH33:CSI33 CIL33:CIM33 BYP33:BYQ33 BOT33:BOU33 BEX33:BEY33 AVB33:AVC33 ALF33:ALG33 ABJ33:ABK33 RN33:RO33 HR33:HS33 WUA33:WUB33 WKE33:WKF33 WAI33:WAJ33 VQM33:VQN33 VGQ33:VGR33 UWU33:UWV33 UMY33:UMZ33 UDC33:UDD33 TTG33:TTH33 TJK33:TJL33 SZO33:SZP33 SPS33:SPT33 SFW33:SFX33 RWA33:RWB33 RME33:RMF33 RCI33:RCJ33 QSM33:QSN33 QIQ33:QIR33 PYU33:PYV33 POY33:POZ33 PFC33:PFD33 OVG33:OVH33 OLK33:OLL33 OBO33:OBP33 NRS33:NRT33 NHW33:NHX33 MYA33:MYB33 MOE33:MOF33 MEI33:MEJ33 LUM33:LUN33 LKQ33:LKR33 LAU33:LAV33 KQY33:KQZ33 KHC33:KHD33 JXG33:JXH33 JNK33:JNL33 JDO33:JDP33 ITS33:ITT33 IJW33:IJX33 IAA33:IAB33 HQE33:HQF33 HGI33:HGJ33 GWM33:GWN33 GMQ33:GMR33 GCU33:GCV33 FSY33:FSZ33 FJC33:FJD33 EZG33:EZH33 EPK33:EPL33 EFO33:EFP33 DVS33:DVT33 DLW33:DLX33 DCA33:DCB33 CSE33:CSF33 CII33:CIJ33 BYM33:BYN33 BOQ33:BOR33 BEU33:BEV33 AUY33:AUZ33 ALC33:ALD33 ABG33:ABH33 RK33:RL33 HO33:HP33 WTX33:WTY33 WKB33:WKC33 WAF33:WAG33 VQJ33:VQK33 VGN33:VGO33 UWR33:UWS33 UMV33:UMW33 UCZ33:UDA33 TTD33:TTE33 TJH33:TJI33 SZL33:SZM33 SPP33:SPQ33 SFT33:SFU33 RVX33:RVY33 RMB33:RMC33 RCF33:RCG33 QSJ33:QSK33 QIN33:QIO33 PYR33:PYS33 POV33:POW33 PEZ33:PFA33 OVD33:OVE33 OLH33:OLI33 OBL33:OBM33 NRP33:NRQ33 NHT33:NHU33 MXX33:MXY33 MOB33:MOC33 MEF33:MEG33 LUJ33:LUK33 LKN33:LKO33 LAR33:LAS33 KQV33:KQW33 KGZ33:KHA33 JXD33:JXE33 JNH33:JNI33 JDL33:JDM33 ITP33:ITQ33 IJT33:IJU33 HZX33:HZY33 HQB33:HQC33 HGF33:HGG33 GWJ33:GWK33 GMN33:GMO33 GCR33:GCS33 FSV33:FSW33 FIZ33:FJA33 EZD33:EZE33 EPH33:EPI33 EFL33:EFM33 DVP33:DVQ33 DLT33:DLU33 DBX33:DBY33 CSB33:CSC33 CIF33:CIG33 BYJ33:BYK33 BON33:BOO33 BER33:BES33 AUV33:AUW33 AKZ33:ALA33 ABD33:ABE33 RH33:RI33 HL33:HM33 WTU33:WTV33 WJY33:WJZ33 WAC33:WAD33 VQG33:VQH33 VGK33:VGL33 UWO33:UWP33 UMS33:UMT33 UCW33:UCX33 TTA33:TTB33 TJE33:TJF33 SZI33:SZJ33 SPM33:SPN33 SFQ33:SFR33 RVU33:RVV33 RLY33:RLZ33 RCC33:RCD33 QSG33:QSH33 QIK33:QIL33 PYO33:PYP33 POS33:POT33 PEW33:PEX33 OVA33:OVB33 OLE33:OLF33 OBI33:OBJ33 NRM33:NRN33 NHQ33:NHR33 MXU33:MXV33 MNY33:MNZ33 MEC33:MED33 LUG33:LUH33 LKK33:LKL33 LAO33:LAP33 KQS33:KQT33 KGW33:KGX33 JXA33:JXB33 JNE33:JNF33 JDI33:JDJ33 ITM33:ITN33 IJQ33:IJR33 HZU33:HZV33 HPY33:HPZ33 HGC33:HGD33 GWG33:GWH33 GMK33:GML33 GCO33:GCP33 FSS33:FST33 FIW33:FIX33 EZA33:EZB33 EPE33:EPF33 EFI33:EFJ33 DVM33:DVN33 DLQ33:DLR33 DBU33:DBV33 CRY33:CRZ33 CIC33:CID33 BYG33:BYH33 BOK33:BOL33 BEO33:BEP33 AUS33:AUT33 AKW33:AKX33 ABA33:ABB33 HI77:HJ77 RE77:RF77 WUS77:WUT77 WKW77:WKX77 WBA77:WBB77 VRE77:VRF77 VHI77:VHJ77 UXM77:UXN77 UNQ77:UNR77 UDU77:UDV77 TTY77:TTZ77 TKC77:TKD77 TAG77:TAH77 SQK77:SQL77 SGO77:SGP77 RWS77:RWT77 RMW77:RMX77 RDA77:RDB77 QTE77:QTF77 QJI77:QJJ77 PZM77:PZN77 PPQ77:PPR77 PFU77:PFV77 OVY77:OVZ77 OMC77:OMD77 OCG77:OCH77 NSK77:NSL77 NIO77:NIP77 MYS77:MYT77 MOW77:MOX77 MFA77:MFB77 LVE77:LVF77 LLI77:LLJ77 LBM77:LBN77 KRQ77:KRR77 KHU77:KHV77 JXY77:JXZ77 JOC77:JOD77 JEG77:JEH77 IUK77:IUL77 IKO77:IKP77 IAS77:IAT77 HQW77:HQX77 HHA77:HHB77 GXE77:GXF77 GNI77:GNJ77 GDM77:GDN77 FTQ77:FTR77 FJU77:FJV77 EZY77:EZZ77 EQC77:EQD77 EGG77:EGH77 DWK77:DWL77 DMO77:DMP77 DCS77:DCT77 CSW77:CSX77 CJA77:CJB77 BZE77:BZF77 BPI77:BPJ77 BFM77:BFN77 AVQ77:AVR77 ALU77:ALV77 ABY77:ABZ77 SC77:SD77 IG77:IH77 WUP77:WUQ77 WKT77:WKU77 WAX77:WAY77 VRB77:VRC77 VHF77:VHG77 UXJ77:UXK77 UNN77:UNO77 UDR77:UDS77 TTV77:TTW77 TJZ77:TKA77 TAD77:TAE77 SQH77:SQI77 SGL77:SGM77 RWP77:RWQ77 RMT77:RMU77 RCX77:RCY77 QTB77:QTC77 QJF77:QJG77 PZJ77:PZK77 PPN77:PPO77 PFR77:PFS77 OVV77:OVW77 OLZ77:OMA77 OCD77:OCE77 NSH77:NSI77 NIL77:NIM77 MYP77:MYQ77 MOT77:MOU77 MEX77:MEY77 LVB77:LVC77 LLF77:LLG77 LBJ77:LBK77 KRN77:KRO77 KHR77:KHS77 JXV77:JXW77 JNZ77:JOA77 JED77:JEE77 IUH77:IUI77 IKL77:IKM77 IAP77:IAQ77 HQT77:HQU77 HGX77:HGY77 GXB77:GXC77 GNF77:GNG77 GDJ77:GDK77 FTN77:FTO77 FJR77:FJS77 EZV77:EZW77 EPZ77:EQA77 EGD77:EGE77 DWH77:DWI77 DML77:DMM77 DCP77:DCQ77 CST77:CSU77 CIX77:CIY77 BZB77:BZC77 BPF77:BPG77 BFJ77:BFK77 AVN77:AVO77 ALR77:ALS77 ABV77:ABW77 RZ77:SA77 ID77:IE77 WUM77:WUN77 WKQ77:WKR77 WAU77:WAV77 VQY77:VQZ77 VHC77:VHD77 UXG77:UXH77 UNK77:UNL77 UDO77:UDP77 TTS77:TTT77 TJW77:TJX77 TAA77:TAB77 SQE77:SQF77 SGI77:SGJ77 RWM77:RWN77 RMQ77:RMR77 RCU77:RCV77 QSY77:QSZ77 QJC77:QJD77 PZG77:PZH77 PPK77:PPL77 PFO77:PFP77 OVS77:OVT77 OLW77:OLX77 OCA77:OCB77 NSE77:NSF77 NII77:NIJ77 MYM77:MYN77 MOQ77:MOR77 MEU77:MEV77 LUY77:LUZ77 LLC77:LLD77 LBG77:LBH77 KRK77:KRL77 KHO77:KHP77 JXS77:JXT77 JNW77:JNX77 JEA77:JEB77 IUE77:IUF77 IKI77:IKJ77 IAM77:IAN77 HQQ77:HQR77 HGU77:HGV77 GWY77:GWZ77 GNC77:GND77 GDG77:GDH77 FTK77:FTL77 FJO77:FJP77 EZS77:EZT77 EPW77:EPX77 EGA77:EGB77 DWE77:DWF77 DMI77:DMJ77 DCM77:DCN77 CSQ77:CSR77 CIU77:CIV77 BYY77:BYZ77 BPC77:BPD77 BFG77:BFH77 AVK77:AVL77 ALO77:ALP77 ABS77:ABT77 RW77:RX77 IA77:IB77 WUG77:WUH77 WKK77:WKL77 WAO77:WAP77 VQS77:VQT77 VGW77:VGX77 UXA77:UXB77 UNE77:UNF77 UDI77:UDJ77 TTM77:TTN77 TJQ77:TJR77 SZU77:SZV77 SPY77:SPZ77 SGC77:SGD77 RWG77:RWH77 RMK77:RML77 RCO77:RCP77 QSS77:QST77 QIW77:QIX77 PZA77:PZB77 PPE77:PPF77 PFI77:PFJ77 OVM77:OVN77 OLQ77:OLR77 OBU77:OBV77 NRY77:NRZ77 NIC77:NID77 MYG77:MYH77 MOK77:MOL77 MEO77:MEP77 LUS77:LUT77 LKW77:LKX77 LBA77:LBB77 KRE77:KRF77 KHI77:KHJ77 JXM77:JXN77 JNQ77:JNR77 JDU77:JDV77 ITY77:ITZ77 IKC77:IKD77 IAG77:IAH77 HQK77:HQL77 HGO77:HGP77 GWS77:GWT77 GMW77:GMX77 GDA77:GDB77 FTE77:FTF77 FJI77:FJJ77 EZM77:EZN77 EPQ77:EPR77 EFU77:EFV77 DVY77:DVZ77 DMC77:DMD77 DCG77:DCH77 CSK77:CSL77 CIO77:CIP77 BYS77:BYT77 BOW77:BOX77 BFA77:BFB77 AVE77:AVF77 ALI77:ALJ77 ABM77:ABN77 RQ77:RR77 HU77:HV77 WUD77:WUE77 WKH77:WKI77 WAL77:WAM77 VQP77:VQQ77 VGT77:VGU77 UWX77:UWY77 UNB77:UNC77 UDF77:UDG77 TTJ77:TTK77 TJN77:TJO77 SZR77:SZS77 SPV77:SPW77 SFZ77:SGA77 RWD77:RWE77 RMH77:RMI77 RCL77:RCM77 QSP77:QSQ77 QIT77:QIU77 PYX77:PYY77 PPB77:PPC77 PFF77:PFG77 OVJ77:OVK77 OLN77:OLO77 OBR77:OBS77 NRV77:NRW77 NHZ77:NIA77 MYD77:MYE77 MOH77:MOI77 MEL77:MEM77 LUP77:LUQ77 LKT77:LKU77 LAX77:LAY77 KRB77:KRC77 KHF77:KHG77 JXJ77:JXK77 JNN77:JNO77 JDR77:JDS77 ITV77:ITW77 IJZ77:IKA77 IAD77:IAE77 HQH77:HQI77 HGL77:HGM77 GWP77:GWQ77 GMT77:GMU77 GCX77:GCY77 FTB77:FTC77 FJF77:FJG77 EZJ77:EZK77 EPN77:EPO77 EFR77:EFS77 DVV77:DVW77 DLZ77:DMA77 DCD77:DCE77 CSH77:CSI77 CIL77:CIM77 BYP77:BYQ77 BOT77:BOU77 BEX77:BEY77 AVB77:AVC77 ALF77:ALG77 ABJ77:ABK77 RN77:RO77 HR77:HS77 WUA77:WUB77 WKE77:WKF77 WAI77:WAJ77 VQM77:VQN77 VGQ77:VGR77 UWU77:UWV77 UMY77:UMZ77 UDC77:UDD77 TTG77:TTH77 TJK77:TJL77 SZO77:SZP77 SPS77:SPT77 SFW77:SFX77 RWA77:RWB77 RME77:RMF77 RCI77:RCJ77 QSM77:QSN77 QIQ77:QIR77 PYU77:PYV77 POY77:POZ77 PFC77:PFD77 OVG77:OVH77 OLK77:OLL77 OBO77:OBP77 NRS77:NRT77 NHW77:NHX77 MYA77:MYB77 MOE77:MOF77 MEI77:MEJ77 LUM77:LUN77 LKQ77:LKR77 LAU77:LAV77 KQY77:KQZ77 KHC77:KHD77 JXG77:JXH77 JNK77:JNL77 JDO77:JDP77 ITS77:ITT77 IJW77:IJX77 IAA77:IAB77 HQE77:HQF77 HGI77:HGJ77 GWM77:GWN77 GMQ77:GMR77 GCU77:GCV77 FSY77:FSZ77 FJC77:FJD77 EZG77:EZH77 EPK77:EPL77 EFO77:EFP77 DVS77:DVT77 DLW77:DLX77 DCA77:DCB77 CSE77:CSF77 CII77:CIJ77 BYM77:BYN77 BOQ77:BOR77 BEU77:BEV77 AUY77:AUZ77 ALC77:ALD77 ABG77:ABH77 RK77:RL77 HO77:HP77 WTX77:WTY77 WKB77:WKC77 WAF77:WAG77 VQJ77:VQK77 VGN77:VGO77 UWR77:UWS77 UMV77:UMW77 UCZ77:UDA77 TTD77:TTE77 TJH77:TJI77 SZL77:SZM77 SPP77:SPQ77 SFT77:SFU77 RVX77:RVY77 RMB77:RMC77 RCF77:RCG77 QSJ77:QSK77 QIN77:QIO77 PYR77:PYS77 POV77:POW77 PEZ77:PFA77 OVD77:OVE77 OLH77:OLI77 OBL77:OBM77 NRP77:NRQ77 NHT77:NHU77 MXX77:MXY77 MOB77:MOC77 MEF77:MEG77 LUJ77:LUK77 LKN77:LKO77 LAR77:LAS77 KQV77:KQW77 KGZ77:KHA77 JXD77:JXE77 JNH77:JNI77 JDL77:JDM77 ITP77:ITQ77 IJT77:IJU77 HZX77:HZY77 HQB77:HQC77 HGF77:HGG77 GWJ77:GWK77 GMN77:GMO77 GCR77:GCS77 FSV77:FSW77 FIZ77:FJA77 EZD77:EZE77 EPH77:EPI77 EFL77:EFM77 DVP77:DVQ77 DLT77:DLU77 DBX77:DBY77 CSB77:CSC77 CIF77:CIG77 BYJ77:BYK77 BON77:BOO77 BER77:BES77 AUV77:AUW77 AKZ77:ALA77 ABD77:ABE77 RH77:RI77 HL77:HM77 WTU77:WTV77 WJY77:WJZ77 WAC77:WAD77 VQG77:VQH77 VGK77:VGL77 UWO77:UWP77 UMS77:UMT77 UCW77:UCX77 TTA77:TTB77 TJE77:TJF77 SZI77:SZJ77 SPM77:SPN77 SFQ77:SFR77 RVU77:RVV77 RLY77:RLZ77 RCC77:RCD77 QSG77:QSH77 QIK77:QIL77 PYO77:PYP77 POS77:POT77 PEW77:PEX77 OVA77:OVB77 OLE77:OLF77 OBI77:OBJ77 NRM77:NRN77 NHQ77:NHR77 MXU77:MXV77 MNY77:MNZ77 MEC77:MED77 LUG77:LUH77 LKK77:LKL77 LAO77:LAP77 KQS77:KQT77 KGW77:KGX77 JXA77:JXB77 JNE77:JNF77 JDI77:JDJ77 ITM77:ITN77 IJQ77:IJR77 HZU77:HZV77 HPY77:HPZ77 HGC77:HGD77 GWG77:GWH77 GMK77:GML77 GCO77:GCP77 FSS77:FST77 FIW77:FIX77 EZA77:EZB77 EPE77:EPF77 EFI77:EFJ77 DVM77:DVN77 DLQ77:DLR77 DBU77:DBV77 CRY77:CRZ77 CIC77:CID77 BYG77:BYH77 BOK77:BOL77 BEO77:BEP77 AUS77:AUT77 AKW77:AKX77 ABA77:ABB77 HI121:HJ121 RE121:RF121 WUS121:WUT121 WKW121:WKX121 WBA121:WBB121 VRE121:VRF121 VHI121:VHJ121 UXM121:UXN121 UNQ121:UNR121 UDU121:UDV121 TTY121:TTZ121 TKC121:TKD121 TAG121:TAH121 SQK121:SQL121 SGO121:SGP121 RWS121:RWT121 RMW121:RMX121 RDA121:RDB121 QTE121:QTF121 QJI121:QJJ121 PZM121:PZN121 PPQ121:PPR121 PFU121:PFV121 OVY121:OVZ121 OMC121:OMD121 OCG121:OCH121 NSK121:NSL121 NIO121:NIP121 MYS121:MYT121 MOW121:MOX121 MFA121:MFB121 LVE121:LVF121 LLI121:LLJ121 LBM121:LBN121 KRQ121:KRR121 KHU121:KHV121 JXY121:JXZ121 JOC121:JOD121 JEG121:JEH121 IUK121:IUL121 IKO121:IKP121 IAS121:IAT121 HQW121:HQX121 HHA121:HHB121 GXE121:GXF121 GNI121:GNJ121 GDM121:GDN121 FTQ121:FTR121 FJU121:FJV121 EZY121:EZZ121 EQC121:EQD121 EGG121:EGH121 DWK121:DWL121 DMO121:DMP121 DCS121:DCT121 CSW121:CSX121 CJA121:CJB121 BZE121:BZF121 BPI121:BPJ121 BFM121:BFN121 AVQ121:AVR121 ALU121:ALV121 ABY121:ABZ121 SC121:SD121 IG121:IH121 WUP121:WUQ121 WKT121:WKU121 WAX121:WAY121 VRB121:VRC121 VHF121:VHG121 UXJ121:UXK121 UNN121:UNO121 UDR121:UDS121 TTV121:TTW121 TJZ121:TKA121 TAD121:TAE121 SQH121:SQI121 SGL121:SGM121 RWP121:RWQ121 RMT121:RMU121 RCX121:RCY121 QTB121:QTC121 QJF121:QJG121 PZJ121:PZK121 PPN121:PPO121 PFR121:PFS121 OVV121:OVW121 OLZ121:OMA121 OCD121:OCE121 NSH121:NSI121 NIL121:NIM121 MYP121:MYQ121 MOT121:MOU121 MEX121:MEY121 LVB121:LVC121 LLF121:LLG121 LBJ121:LBK121 KRN121:KRO121 KHR121:KHS121 JXV121:JXW121 JNZ121:JOA121 JED121:JEE121 IUH121:IUI121 IKL121:IKM121 IAP121:IAQ121 HQT121:HQU121 HGX121:HGY121 GXB121:GXC121 GNF121:GNG121 GDJ121:GDK121 FTN121:FTO121 FJR121:FJS121 EZV121:EZW121 EPZ121:EQA121 EGD121:EGE121 DWH121:DWI121 DML121:DMM121 DCP121:DCQ121 CST121:CSU121 CIX121:CIY121 BZB121:BZC121 BPF121:BPG121 BFJ121:BFK121 AVN121:AVO121 ALR121:ALS121 ABV121:ABW121 RZ121:SA121 ID121:IE121 WUM121:WUN121 WKQ121:WKR121 WAU121:WAV121 VQY121:VQZ121 VHC121:VHD121 UXG121:UXH121 UNK121:UNL121 UDO121:UDP121 TTS121:TTT121 TJW121:TJX121 TAA121:TAB121 SQE121:SQF121 SGI121:SGJ121 RWM121:RWN121 RMQ121:RMR121 RCU121:RCV121 QSY121:QSZ121 QJC121:QJD121 PZG121:PZH121 PPK121:PPL121 PFO121:PFP121 OVS121:OVT121 OLW121:OLX121 OCA121:OCB121 NSE121:NSF121 NII121:NIJ121 MYM121:MYN121 MOQ121:MOR121 MEU121:MEV121 LUY121:LUZ121 LLC121:LLD121 LBG121:LBH121 KRK121:KRL121 KHO121:KHP121 JXS121:JXT121 JNW121:JNX121 JEA121:JEB121 IUE121:IUF121 IKI121:IKJ121 IAM121:IAN121 HQQ121:HQR121 HGU121:HGV121 GWY121:GWZ121 GNC121:GND121 GDG121:GDH121 FTK121:FTL121 FJO121:FJP121 EZS121:EZT121 EPW121:EPX121 EGA121:EGB121 DWE121:DWF121 DMI121:DMJ121 DCM121:DCN121 CSQ121:CSR121 CIU121:CIV121 BYY121:BYZ121 BPC121:BPD121 BFG121:BFH121 AVK121:AVL121 ALO121:ALP121 ABS121:ABT121 RW121:RX121 IA121:IB121 WUG121:WUH121 WKK121:WKL121 WAO121:WAP121 VQS121:VQT121 VGW121:VGX121 UXA121:UXB121 UNE121:UNF121 UDI121:UDJ121 TTM121:TTN121 TJQ121:TJR121 SZU121:SZV121 SPY121:SPZ121 SGC121:SGD121 RWG121:RWH121 RMK121:RML121 RCO121:RCP121 QSS121:QST121 QIW121:QIX121 PZA121:PZB121 PPE121:PPF121 PFI121:PFJ121 OVM121:OVN121 OLQ121:OLR121 OBU121:OBV121 NRY121:NRZ121 NIC121:NID121 MYG121:MYH121 MOK121:MOL121 MEO121:MEP121 LUS121:LUT121 LKW121:LKX121 LBA121:LBB121 KRE121:KRF121 KHI121:KHJ121 JXM121:JXN121 JNQ121:JNR121 JDU121:JDV121 ITY121:ITZ121 IKC121:IKD121 IAG121:IAH121 HQK121:HQL121 HGO121:HGP121 GWS121:GWT121 GMW121:GMX121 GDA121:GDB121 FTE121:FTF121 FJI121:FJJ121 EZM121:EZN121 EPQ121:EPR121 EFU121:EFV121 DVY121:DVZ121 DMC121:DMD121 DCG121:DCH121 CSK121:CSL121 CIO121:CIP121 BYS121:BYT121 BOW121:BOX121 BFA121:BFB121 AVE121:AVF121 ALI121:ALJ121 ABM121:ABN121 RQ121:RR121 HU121:HV121 WUD121:WUE121 WKH121:WKI121 WAL121:WAM121 VQP121:VQQ121 VGT121:VGU121 UWX121:UWY121 UNB121:UNC121 UDF121:UDG121 TTJ121:TTK121 TJN121:TJO121 SZR121:SZS121 SPV121:SPW121 SFZ121:SGA121 RWD121:RWE121 RMH121:RMI121 RCL121:RCM121 QSP121:QSQ121 QIT121:QIU121 PYX121:PYY121 PPB121:PPC121 PFF121:PFG121 OVJ121:OVK121 OLN121:OLO121 OBR121:OBS121 NRV121:NRW121 NHZ121:NIA121 MYD121:MYE121 MOH121:MOI121 MEL121:MEM121 LUP121:LUQ121 LKT121:LKU121 LAX121:LAY121 KRB121:KRC121 KHF121:KHG121 JXJ121:JXK121 JNN121:JNO121 JDR121:JDS121 ITV121:ITW121 IJZ121:IKA121 IAD121:IAE121 HQH121:HQI121 HGL121:HGM121 GWP121:GWQ121 GMT121:GMU121 GCX121:GCY121 FTB121:FTC121 FJF121:FJG121 EZJ121:EZK121 EPN121:EPO121 EFR121:EFS121 DVV121:DVW121 DLZ121:DMA121 DCD121:DCE121 CSH121:CSI121 CIL121:CIM121 BYP121:BYQ121 BOT121:BOU121 BEX121:BEY121 AVB121:AVC121 ALF121:ALG121 ABJ121:ABK121 RN121:RO121 HR121:HS121 WUA121:WUB121 WKE121:WKF121 WAI121:WAJ121 VQM121:VQN121 VGQ121:VGR121 UWU121:UWV121 UMY121:UMZ121 UDC121:UDD121 TTG121:TTH121 TJK121:TJL121 SZO121:SZP121 SPS121:SPT121 SFW121:SFX121 RWA121:RWB121 RME121:RMF121 RCI121:RCJ121 QSM121:QSN121 QIQ121:QIR121 PYU121:PYV121 POY121:POZ121 PFC121:PFD121 OVG121:OVH121 OLK121:OLL121 OBO121:OBP121 NRS121:NRT121 NHW121:NHX121 MYA121:MYB121 MOE121:MOF121 MEI121:MEJ121 LUM121:LUN121 LKQ121:LKR121 LAU121:LAV121 KQY121:KQZ121 KHC121:KHD121 JXG121:JXH121 JNK121:JNL121 JDO121:JDP121 ITS121:ITT121 IJW121:IJX121 IAA121:IAB121 HQE121:HQF121 HGI121:HGJ121 GWM121:GWN121 GMQ121:GMR121 GCU121:GCV121 FSY121:FSZ121 FJC121:FJD121 EZG121:EZH121 EPK121:EPL121 EFO121:EFP121 DVS121:DVT121 DLW121:DLX121 DCA121:DCB121 CSE121:CSF121 CII121:CIJ121 BYM121:BYN121 BOQ121:BOR121 BEU121:BEV121 AUY121:AUZ121 ALC121:ALD121 ABG121:ABH121 RK121:RL121 HO121:HP121 WTX121:WTY121 WKB121:WKC121 WAF121:WAG121 VQJ121:VQK121 VGN121:VGO121 UWR121:UWS121 UMV121:UMW121 UCZ121:UDA121 TTD121:TTE121 TJH121:TJI121 SZL121:SZM121 SPP121:SPQ121 SFT121:SFU121 RVX121:RVY121 RMB121:RMC121 RCF121:RCG121 QSJ121:QSK121 QIN121:QIO121 PYR121:PYS121 POV121:POW121 PEZ121:PFA121 OVD121:OVE121 OLH121:OLI121 OBL121:OBM121 NRP121:NRQ121 NHT121:NHU121 MXX121:MXY121 MOB121:MOC121 MEF121:MEG121 LUJ121:LUK121 LKN121:LKO121 LAR121:LAS121 KQV121:KQW121 KGZ121:KHA121 JXD121:JXE121 JNH121:JNI121 JDL121:JDM121 ITP121:ITQ121 IJT121:IJU121 HZX121:HZY121 HQB121:HQC121 HGF121:HGG121 GWJ121:GWK121 GMN121:GMO121 GCR121:GCS121 FSV121:FSW121 FIZ121:FJA121 EZD121:EZE121 EPH121:EPI121 EFL121:EFM121 DVP121:DVQ121 DLT121:DLU121 DBX121:DBY121 CSB121:CSC121 CIF121:CIG121 BYJ121:BYK121 BON121:BOO121 BER121:BES121 AUV121:AUW121 AKZ121:ALA121 ABD121:ABE121 RH121:RI121 HL121:HM121 WTU121:WTV121 WJY121:WJZ121 WAC121:WAD121 VQG121:VQH121 VGK121:VGL121 UWO121:UWP121 UMS121:UMT121 UCW121:UCX121 TTA121:TTB121 TJE121:TJF121 SZI121:SZJ121 SPM121:SPN121 SFQ121:SFR121 RVU121:RVV121 RLY121:RLZ121 RCC121:RCD121 QSG121:QSH121 QIK121:QIL121 PYO121:PYP121 POS121:POT121 PEW121:PEX121 OVA121:OVB121 OLE121:OLF121 OBI121:OBJ121 NRM121:NRN121 NHQ121:NHR121 MXU121:MXV121 MNY121:MNZ121 MEC121:MED121 LUG121:LUH121 LKK121:LKL121 LAO121:LAP121 KQS121:KQT121 KGW121:KGX121 JXA121:JXB121 JNE121:JNF121 JDI121:JDJ121 ITM121:ITN121 IJQ121:IJR121 HZU121:HZV121 HPY121:HPZ121 HGC121:HGD121 GWG121:GWH121 GMK121:GML121 GCO121:GCP121 FSS121:FST121 FIW121:FIX121 EZA121:EZB121 EPE121:EPF121 EFI121:EFJ121 DVM121:DVN121 DLQ121:DLR121 DBU121:DBV121 CRY121:CRZ121 CIC121:CID121 BYG121:BYH121 BOK121:BOL121 BEO121:BEP121 AUS121:AUT121 AKW121:AKX121 ABA121:ABB121 HI165:HJ165 RE165:RF165 WUS165:WUT165 WKW165:WKX165 WBA165:WBB165 VRE165:VRF165 VHI165:VHJ165 UXM165:UXN165 UNQ165:UNR165 UDU165:UDV165 TTY165:TTZ165 TKC165:TKD165 TAG165:TAH165 SQK165:SQL165 SGO165:SGP165 RWS165:RWT165 RMW165:RMX165 RDA165:RDB165 QTE165:QTF165 QJI165:QJJ165 PZM165:PZN165 PPQ165:PPR165 PFU165:PFV165 OVY165:OVZ165 OMC165:OMD165 OCG165:OCH165 NSK165:NSL165 NIO165:NIP165 MYS165:MYT165 MOW165:MOX165 MFA165:MFB165 LVE165:LVF165 LLI165:LLJ165 LBM165:LBN165 KRQ165:KRR165 KHU165:KHV165 JXY165:JXZ165 JOC165:JOD165 JEG165:JEH165 IUK165:IUL165 IKO165:IKP165 IAS165:IAT165 HQW165:HQX165 HHA165:HHB165 GXE165:GXF165 GNI165:GNJ165 GDM165:GDN165 FTQ165:FTR165 FJU165:FJV165 EZY165:EZZ165 EQC165:EQD165 EGG165:EGH165 DWK165:DWL165 DMO165:DMP165 DCS165:DCT165 CSW165:CSX165 CJA165:CJB165 BZE165:BZF165 BPI165:BPJ165 BFM165:BFN165 AVQ165:AVR165 ALU165:ALV165 ABY165:ABZ165 SC165:SD165 IG165:IH165 WUP165:WUQ165 WKT165:WKU165 WAX165:WAY165 VRB165:VRC165 VHF165:VHG165 UXJ165:UXK165 UNN165:UNO165 UDR165:UDS165 TTV165:TTW165 TJZ165:TKA165 TAD165:TAE165 SQH165:SQI165 SGL165:SGM165 RWP165:RWQ165 RMT165:RMU165 RCX165:RCY165 QTB165:QTC165 QJF165:QJG165 PZJ165:PZK165 PPN165:PPO165 PFR165:PFS165 OVV165:OVW165 OLZ165:OMA165 OCD165:OCE165 NSH165:NSI165 NIL165:NIM165 MYP165:MYQ165 MOT165:MOU165 MEX165:MEY165 LVB165:LVC165 LLF165:LLG165 LBJ165:LBK165 KRN165:KRO165 KHR165:KHS165 JXV165:JXW165 JNZ165:JOA165 JED165:JEE165 IUH165:IUI165 IKL165:IKM165 IAP165:IAQ165 HQT165:HQU165 HGX165:HGY165 GXB165:GXC165 GNF165:GNG165 GDJ165:GDK165 FTN165:FTO165 FJR165:FJS165 EZV165:EZW165 EPZ165:EQA165 EGD165:EGE165 DWH165:DWI165 DML165:DMM165 DCP165:DCQ165 CST165:CSU165 CIX165:CIY165 BZB165:BZC165 BPF165:BPG165 BFJ165:BFK165 AVN165:AVO165 ALR165:ALS165 ABV165:ABW165 RZ165:SA165 ID165:IE165 WUM165:WUN165 WKQ165:WKR165 WAU165:WAV165 VQY165:VQZ165 VHC165:VHD165 UXG165:UXH165 UNK165:UNL165 UDO165:UDP165 TTS165:TTT165 TJW165:TJX165 TAA165:TAB165 SQE165:SQF165 SGI165:SGJ165 RWM165:RWN165 RMQ165:RMR165 RCU165:RCV165 QSY165:QSZ165 QJC165:QJD165 PZG165:PZH165 PPK165:PPL165 PFO165:PFP165 OVS165:OVT165 OLW165:OLX165 OCA165:OCB165 NSE165:NSF165 NII165:NIJ165 MYM165:MYN165 MOQ165:MOR165 MEU165:MEV165 LUY165:LUZ165 LLC165:LLD165 LBG165:LBH165 KRK165:KRL165 KHO165:KHP165 JXS165:JXT165 JNW165:JNX165 JEA165:JEB165 IUE165:IUF165 IKI165:IKJ165 IAM165:IAN165 HQQ165:HQR165 HGU165:HGV165 GWY165:GWZ165 GNC165:GND165 GDG165:GDH165 FTK165:FTL165 FJO165:FJP165 EZS165:EZT165 EPW165:EPX165 EGA165:EGB165 DWE165:DWF165 DMI165:DMJ165 DCM165:DCN165 CSQ165:CSR165 CIU165:CIV165 BYY165:BYZ165 BPC165:BPD165 BFG165:BFH165 AVK165:AVL165 ALO165:ALP165 ABS165:ABT165 RW165:RX165 IA165:IB165 WUG165:WUH165 WKK165:WKL165 WAO165:WAP165 VQS165:VQT165 VGW165:VGX165 UXA165:UXB165 UNE165:UNF165 UDI165:UDJ165 TTM165:TTN165 TJQ165:TJR165 SZU165:SZV165 SPY165:SPZ165 SGC165:SGD165 RWG165:RWH165 RMK165:RML165 RCO165:RCP165 QSS165:QST165 QIW165:QIX165 PZA165:PZB165 PPE165:PPF165 PFI165:PFJ165 OVM165:OVN165 OLQ165:OLR165 OBU165:OBV165 NRY165:NRZ165 NIC165:NID165 MYG165:MYH165 MOK165:MOL165 MEO165:MEP165 LUS165:LUT165 LKW165:LKX165 LBA165:LBB165 KRE165:KRF165 KHI165:KHJ165 JXM165:JXN165 JNQ165:JNR165 JDU165:JDV165 ITY165:ITZ165 IKC165:IKD165 IAG165:IAH165 HQK165:HQL165 HGO165:HGP165 GWS165:GWT165 GMW165:GMX165 GDA165:GDB165 FTE165:FTF165 FJI165:FJJ165 EZM165:EZN165 EPQ165:EPR165 EFU165:EFV165 DVY165:DVZ165 DMC165:DMD165 DCG165:DCH165 CSK165:CSL165 CIO165:CIP165 BYS165:BYT165 BOW165:BOX165 BFA165:BFB165 AVE165:AVF165 ALI165:ALJ165 ABM165:ABN165 RQ165:RR165 HU165:HV165 WUD165:WUE165 WKH165:WKI165 WAL165:WAM165 VQP165:VQQ165 VGT165:VGU165 UWX165:UWY165 UNB165:UNC165 UDF165:UDG165 TTJ165:TTK165 TJN165:TJO165 SZR165:SZS165 SPV165:SPW165 SFZ165:SGA165 RWD165:RWE165 RMH165:RMI165 RCL165:RCM165 QSP165:QSQ165 QIT165:QIU165 PYX165:PYY165 PPB165:PPC165 PFF165:PFG165 OVJ165:OVK165 OLN165:OLO165 OBR165:OBS165 NRV165:NRW165 NHZ165:NIA165 MYD165:MYE165 MOH165:MOI165 MEL165:MEM165 LUP165:LUQ165 LKT165:LKU165 LAX165:LAY165 KRB165:KRC165 KHF165:KHG165 JXJ165:JXK165 JNN165:JNO165 JDR165:JDS165 ITV165:ITW165 IJZ165:IKA165 IAD165:IAE165 HQH165:HQI165 HGL165:HGM165 GWP165:GWQ165 GMT165:GMU165 GCX165:GCY165 FTB165:FTC165 FJF165:FJG165 EZJ165:EZK165 EPN165:EPO165 EFR165:EFS165 DVV165:DVW165 DLZ165:DMA165 DCD165:DCE165 CSH165:CSI165 CIL165:CIM165 BYP165:BYQ165 BOT165:BOU165 BEX165:BEY165 AVB165:AVC165 ALF165:ALG165 ABJ165:ABK165 RN165:RO165 HR165:HS165 WUA165:WUB165 WKE165:WKF165 WAI165:WAJ165 VQM165:VQN165 VGQ165:VGR165 UWU165:UWV165 UMY165:UMZ165 UDC165:UDD165 TTG165:TTH165 TJK165:TJL165 SZO165:SZP165 SPS165:SPT165 SFW165:SFX165 RWA165:RWB165 RME165:RMF165 RCI165:RCJ165 QSM165:QSN165 QIQ165:QIR165 PYU165:PYV165 POY165:POZ165 PFC165:PFD165 OVG165:OVH165 OLK165:OLL165 OBO165:OBP165 NRS165:NRT165 NHW165:NHX165 MYA165:MYB165 MOE165:MOF165 MEI165:MEJ165 LUM165:LUN165 LKQ165:LKR165 LAU165:LAV165 KQY165:KQZ165 KHC165:KHD165 JXG165:JXH165 JNK165:JNL165 JDO165:JDP165 ITS165:ITT165 IJW165:IJX165 IAA165:IAB165 HQE165:HQF165 HGI165:HGJ165 GWM165:GWN165 GMQ165:GMR165 GCU165:GCV165 FSY165:FSZ165 FJC165:FJD165 EZG165:EZH165 EPK165:EPL165 EFO165:EFP165 DVS165:DVT165 DLW165:DLX165 DCA165:DCB165 CSE165:CSF165 CII165:CIJ165 BYM165:BYN165 BOQ165:BOR165 BEU165:BEV165 AUY165:AUZ165 ALC165:ALD165 ABG165:ABH165 RK165:RL165 HO165:HP165 WTX165:WTY165 WKB165:WKC165 WAF165:WAG165 VQJ165:VQK165 VGN165:VGO165 UWR165:UWS165 UMV165:UMW165 UCZ165:UDA165 TTD165:TTE165 TJH165:TJI165 SZL165:SZM165 SPP165:SPQ165 SFT165:SFU165 RVX165:RVY165 RMB165:RMC165 RCF165:RCG165 QSJ165:QSK165 QIN165:QIO165 PYR165:PYS165 POV165:POW165 PEZ165:PFA165 OVD165:OVE165 OLH165:OLI165 OBL165:OBM165 NRP165:NRQ165 NHT165:NHU165 MXX165:MXY165 MOB165:MOC165 MEF165:MEG165 LUJ165:LUK165 LKN165:LKO165 LAR165:LAS165 KQV165:KQW165 KGZ165:KHA165 JXD165:JXE165 JNH165:JNI165 JDL165:JDM165 ITP165:ITQ165 IJT165:IJU165 HZX165:HZY165 HQB165:HQC165 HGF165:HGG165 GWJ165:GWK165 GMN165:GMO165 GCR165:GCS165 FSV165:FSW165 FIZ165:FJA165 EZD165:EZE165 EPH165:EPI165 EFL165:EFM165 DVP165:DVQ165 DLT165:DLU165 DBX165:DBY165 CSB165:CSC165 CIF165:CIG165 BYJ165:BYK165 BON165:BOO165 BER165:BES165 AUV165:AUW165 AKZ165:ALA165 ABD165:ABE165 RH165:RI165 HL165:HM165 WTU165:WTV165 WJY165:WJZ165 WAC165:WAD165 VQG165:VQH165 VGK165:VGL165 UWO165:UWP165 UMS165:UMT165 UCW165:UCX165 TTA165:TTB165 TJE165:TJF165 SZI165:SZJ165 SPM165:SPN165 SFQ165:SFR165 RVU165:RVV165 RLY165:RLZ165 RCC165:RCD165 QSG165:QSH165 QIK165:QIL165 PYO165:PYP165 POS165:POT165 PEW165:PEX165 OVA165:OVB165 OLE165:OLF165 OBI165:OBJ165 NRM165:NRN165 NHQ165:NHR165 MXU165:MXV165 MNY165:MNZ165 MEC165:MED165 LUG165:LUH165 LKK165:LKL165 LAO165:LAP165 KQS165:KQT165 KGW165:KGX165 JXA165:JXB165 JNE165:JNF165 JDI165:JDJ165 ITM165:ITN165 IJQ165:IJR165 HZU165:HZV165 HPY165:HPZ165 HGC165:HGD165 GWG165:GWH165 GMK165:GML165 GCO165:GCP165 FSS165:FST165 FIW165:FIX165 EZA165:EZB165 EPE165:EPF165 EFI165:EFJ165 DVM165:DVN165 DLQ165:DLR165 DBU165:DBV165 CRY165:CRZ165 CIC165:CID165 BYG165:BYH165 BOK165:BOL165 BEO165:BEP165 AUS165:AUT165 AKW165:AKX165 ABA165:ABB165 HI209:HJ209 RE209:RF209 WUS209:WUT209 WKW209:WKX209 WBA209:WBB209 VRE209:VRF209 VHI209:VHJ209 UXM209:UXN209 UNQ209:UNR209 UDU209:UDV209 TTY209:TTZ209 TKC209:TKD209 TAG209:TAH209 SQK209:SQL209 SGO209:SGP209 RWS209:RWT209 RMW209:RMX209 RDA209:RDB209 QTE209:QTF209 QJI209:QJJ209 PZM209:PZN209 PPQ209:PPR209 PFU209:PFV209 OVY209:OVZ209 OMC209:OMD209 OCG209:OCH209 NSK209:NSL209 NIO209:NIP209 MYS209:MYT209 MOW209:MOX209 MFA209:MFB209 LVE209:LVF209 LLI209:LLJ209 LBM209:LBN209 KRQ209:KRR209 KHU209:KHV209 JXY209:JXZ209 JOC209:JOD209 JEG209:JEH209 IUK209:IUL209 IKO209:IKP209 IAS209:IAT209 HQW209:HQX209 HHA209:HHB209 GXE209:GXF209 GNI209:GNJ209 GDM209:GDN209 FTQ209:FTR209 FJU209:FJV209 EZY209:EZZ209 EQC209:EQD209 EGG209:EGH209 DWK209:DWL209 DMO209:DMP209 DCS209:DCT209 CSW209:CSX209 CJA209:CJB209 BZE209:BZF209 BPI209:BPJ209 BFM209:BFN209 AVQ209:AVR209 ALU209:ALV209 ABY209:ABZ209 SC209:SD209 IG209:IH209 WUP209:WUQ209 WKT209:WKU209 WAX209:WAY209 VRB209:VRC209 VHF209:VHG209 UXJ209:UXK209 UNN209:UNO209 UDR209:UDS209 TTV209:TTW209 TJZ209:TKA209 TAD209:TAE209 SQH209:SQI209 SGL209:SGM209 RWP209:RWQ209 RMT209:RMU209 RCX209:RCY209 QTB209:QTC209 QJF209:QJG209 PZJ209:PZK209 PPN209:PPO209 PFR209:PFS209 OVV209:OVW209 OLZ209:OMA209 OCD209:OCE209 NSH209:NSI209 NIL209:NIM209 MYP209:MYQ209 MOT209:MOU209 MEX209:MEY209 LVB209:LVC209 LLF209:LLG209 LBJ209:LBK209 KRN209:KRO209 KHR209:KHS209 JXV209:JXW209 JNZ209:JOA209 JED209:JEE209 IUH209:IUI209 IKL209:IKM209 IAP209:IAQ209 HQT209:HQU209 HGX209:HGY209 GXB209:GXC209 GNF209:GNG209 GDJ209:GDK209 FTN209:FTO209 FJR209:FJS209 EZV209:EZW209 EPZ209:EQA209 EGD209:EGE209 DWH209:DWI209 DML209:DMM209 DCP209:DCQ209 CST209:CSU209 CIX209:CIY209 BZB209:BZC209 BPF209:BPG209 BFJ209:BFK209 AVN209:AVO209 ALR209:ALS209 ABV209:ABW209 RZ209:SA209 ID209:IE209 WUM209:WUN209 WKQ209:WKR209 WAU209:WAV209 VQY209:VQZ209 VHC209:VHD209 UXG209:UXH209 UNK209:UNL209 UDO209:UDP209 TTS209:TTT209 TJW209:TJX209 TAA209:TAB209 SQE209:SQF209 SGI209:SGJ209 RWM209:RWN209 RMQ209:RMR209 RCU209:RCV209 QSY209:QSZ209 QJC209:QJD209 PZG209:PZH209 PPK209:PPL209 PFO209:PFP209 OVS209:OVT209 OLW209:OLX209 OCA209:OCB209 NSE209:NSF209 NII209:NIJ209 MYM209:MYN209 MOQ209:MOR209 MEU209:MEV209 LUY209:LUZ209 LLC209:LLD209 LBG209:LBH209 KRK209:KRL209 KHO209:KHP209 JXS209:JXT209 JNW209:JNX209 JEA209:JEB209 IUE209:IUF209 IKI209:IKJ209 IAM209:IAN209 HQQ209:HQR209 HGU209:HGV209 GWY209:GWZ209 GNC209:GND209 GDG209:GDH209 FTK209:FTL209 FJO209:FJP209 EZS209:EZT209 EPW209:EPX209 EGA209:EGB209 DWE209:DWF209 DMI209:DMJ209 DCM209:DCN209 CSQ209:CSR209 CIU209:CIV209 BYY209:BYZ209 BPC209:BPD209 BFG209:BFH209 AVK209:AVL209 ALO209:ALP209 ABS209:ABT209 RW209:RX209 IA209:IB209 WUG209:WUH209 WKK209:WKL209 WAO209:WAP209 VQS209:VQT209 VGW209:VGX209 UXA209:UXB209 UNE209:UNF209 UDI209:UDJ209 TTM209:TTN209 TJQ209:TJR209 SZU209:SZV209 SPY209:SPZ209 SGC209:SGD209 RWG209:RWH209 RMK209:RML209 RCO209:RCP209 QSS209:QST209 QIW209:QIX209 PZA209:PZB209 PPE209:PPF209 PFI209:PFJ209 OVM209:OVN209 OLQ209:OLR209 OBU209:OBV209 NRY209:NRZ209 NIC209:NID209 MYG209:MYH209 MOK209:MOL209 MEO209:MEP209 LUS209:LUT209 LKW209:LKX209 LBA209:LBB209 KRE209:KRF209 KHI209:KHJ209 JXM209:JXN209 JNQ209:JNR209 JDU209:JDV209 ITY209:ITZ209 IKC209:IKD209 IAG209:IAH209 HQK209:HQL209 HGO209:HGP209 GWS209:GWT209 GMW209:GMX209 GDA209:GDB209 FTE209:FTF209 FJI209:FJJ209 EZM209:EZN209 EPQ209:EPR209 EFU209:EFV209 DVY209:DVZ209 DMC209:DMD209 DCG209:DCH209 CSK209:CSL209 CIO209:CIP209 BYS209:BYT209 BOW209:BOX209 BFA209:BFB209 AVE209:AVF209 ALI209:ALJ209 ABM209:ABN209 RQ209:RR209 HU209:HV209 WUD209:WUE209 WKH209:WKI209 WAL209:WAM209 VQP209:VQQ209 VGT209:VGU209 UWX209:UWY209 UNB209:UNC209 UDF209:UDG209 TTJ209:TTK209 TJN209:TJO209 SZR209:SZS209 SPV209:SPW209 SFZ209:SGA209 RWD209:RWE209 RMH209:RMI209 RCL209:RCM209 QSP209:QSQ209 QIT209:QIU209 PYX209:PYY209 PPB209:PPC209 PFF209:PFG209 OVJ209:OVK209 OLN209:OLO209 OBR209:OBS209 NRV209:NRW209 NHZ209:NIA209 MYD209:MYE209 MOH209:MOI209 MEL209:MEM209 LUP209:LUQ209 LKT209:LKU209 LAX209:LAY209 KRB209:KRC209 KHF209:KHG209 JXJ209:JXK209 JNN209:JNO209 JDR209:JDS209 ITV209:ITW209 IJZ209:IKA209 IAD209:IAE209 HQH209:HQI209 HGL209:HGM209 GWP209:GWQ209 GMT209:GMU209 GCX209:GCY209 FTB209:FTC209 FJF209:FJG209 EZJ209:EZK209 EPN209:EPO209 EFR209:EFS209 DVV209:DVW209 DLZ209:DMA209 DCD209:DCE209 CSH209:CSI209 CIL209:CIM209 BYP209:BYQ209 BOT209:BOU209 BEX209:BEY209 AVB209:AVC209 ALF209:ALG209 ABJ209:ABK209 RN209:RO209 HR209:HS209 WUA209:WUB209 WKE209:WKF209 WAI209:WAJ209 VQM209:VQN209 VGQ209:VGR209 UWU209:UWV209 UMY209:UMZ209 UDC209:UDD209 TTG209:TTH209 TJK209:TJL209 SZO209:SZP209 SPS209:SPT209 SFW209:SFX209 RWA209:RWB209 RME209:RMF209 RCI209:RCJ209 QSM209:QSN209 QIQ209:QIR209 PYU209:PYV209 POY209:POZ209 PFC209:PFD209 OVG209:OVH209 OLK209:OLL209 OBO209:OBP209 NRS209:NRT209 NHW209:NHX209 MYA209:MYB209 MOE209:MOF209 MEI209:MEJ209 LUM209:LUN209 LKQ209:LKR209 LAU209:LAV209 KQY209:KQZ209 KHC209:KHD209 JXG209:JXH209 JNK209:JNL209 JDO209:JDP209 ITS209:ITT209 IJW209:IJX209 IAA209:IAB209 HQE209:HQF209 HGI209:HGJ209 GWM209:GWN209 GMQ209:GMR209 GCU209:GCV209 FSY209:FSZ209 FJC209:FJD209 EZG209:EZH209 EPK209:EPL209 EFO209:EFP209 DVS209:DVT209 DLW209:DLX209 DCA209:DCB209 CSE209:CSF209 CII209:CIJ209 BYM209:BYN209 BOQ209:BOR209 BEU209:BEV209 AUY209:AUZ209 ALC209:ALD209 ABG209:ABH209 RK209:RL209 HO209:HP209 WTX209:WTY209 WKB209:WKC209 WAF209:WAG209 VQJ209:VQK209 VGN209:VGO209 UWR209:UWS209 UMV209:UMW209 UCZ209:UDA209 TTD209:TTE209 TJH209:TJI209 SZL209:SZM209 SPP209:SPQ209 SFT209:SFU209 RVX209:RVY209 RMB209:RMC209 RCF209:RCG209 QSJ209:QSK209 QIN209:QIO209 PYR209:PYS209 POV209:POW209 PEZ209:PFA209 OVD209:OVE209 OLH209:OLI209 OBL209:OBM209 NRP209:NRQ209 NHT209:NHU209 MXX209:MXY209 MOB209:MOC209 MEF209:MEG209 LUJ209:LUK209 LKN209:LKO209 LAR209:LAS209 KQV209:KQW209 KGZ209:KHA209 JXD209:JXE209 JNH209:JNI209 JDL209:JDM209 ITP209:ITQ209 IJT209:IJU209 HZX209:HZY209 HQB209:HQC209 HGF209:HGG209 GWJ209:GWK209 GMN209:GMO209 GCR209:GCS209 FSV209:FSW209 FIZ209:FJA209 EZD209:EZE209 EPH209:EPI209 EFL209:EFM209 DVP209:DVQ209 DLT209:DLU209 DBX209:DBY209 CSB209:CSC209 CIF209:CIG209 BYJ209:BYK209 BON209:BOO209 BER209:BES209 AUV209:AUW209 AKZ209:ALA209 ABD209:ABE209 RH209:RI209 HL209:HM209 WTU209:WTV209 WJY209:WJZ209 WAC209:WAD209 VQG209:VQH209 VGK209:VGL209 UWO209:UWP209 UMS209:UMT209 UCW209:UCX209 TTA209:TTB209 TJE209:TJF209 SZI209:SZJ209 SPM209:SPN209 SFQ209:SFR209 RVU209:RVV209 RLY209:RLZ209 RCC209:RCD209 QSG209:QSH209 QIK209:QIL209 PYO209:PYP209 POS209:POT209 PEW209:PEX209 OVA209:OVB209 OLE209:OLF209 OBI209:OBJ209 NRM209:NRN209 NHQ209:NHR209 MXU209:MXV209 MNY209:MNZ209 MEC209:MED209 LUG209:LUH209 LKK209:LKL209 LAO209:LAP209 KQS209:KQT209 KGW209:KGX209 JXA209:JXB209 JNE209:JNF209 JDI209:JDJ209 ITM209:ITN209 IJQ209:IJR209 HZU209:HZV209 HPY209:HPZ209 HGC209:HGD209 GWG209:GWH209 GMK209:GML209 GCO209:GCP209 FSS209:FST209 FIW209:FIX209 EZA209:EZB209 EPE209:EPF209 EFI209:EFJ209 DVM209:DVN209 DLQ209:DLR209 DBU209:DBV209 CRY209:CRZ209 CIC209:CID209 BYG209:BYH209 BOK209:BOL209 BEO209:BEP209 AUS209:AUT209 AKW209:AKX209 ABA209:ABB209 HI253:HJ253 RE253:RF253 WUS253:WUT253 WKW253:WKX253 WBA253:WBB253 VRE253:VRF253 VHI253:VHJ253 UXM253:UXN253 UNQ253:UNR253 UDU253:UDV253 TTY253:TTZ253 TKC253:TKD253 TAG253:TAH253 SQK253:SQL253 SGO253:SGP253 RWS253:RWT253 RMW253:RMX253 RDA253:RDB253 QTE253:QTF253 QJI253:QJJ253 PZM253:PZN253 PPQ253:PPR253 PFU253:PFV253 OVY253:OVZ253 OMC253:OMD253 OCG253:OCH253 NSK253:NSL253 NIO253:NIP253 MYS253:MYT253 MOW253:MOX253 MFA253:MFB253 LVE253:LVF253 LLI253:LLJ253 LBM253:LBN253 KRQ253:KRR253 KHU253:KHV253 JXY253:JXZ253 JOC253:JOD253 JEG253:JEH253 IUK253:IUL253 IKO253:IKP253 IAS253:IAT253 HQW253:HQX253 HHA253:HHB253 GXE253:GXF253 GNI253:GNJ253 GDM253:GDN253 FTQ253:FTR253 FJU253:FJV253 EZY253:EZZ253 EQC253:EQD253 EGG253:EGH253 DWK253:DWL253 DMO253:DMP253 DCS253:DCT253 CSW253:CSX253 CJA253:CJB253 BZE253:BZF253 BPI253:BPJ253 BFM253:BFN253 AVQ253:AVR253 ALU253:ALV253 ABY253:ABZ253 SC253:SD253 IG253:IH253 WUP253:WUQ253 WKT253:WKU253 WAX253:WAY253 VRB253:VRC253 VHF253:VHG253 UXJ253:UXK253 UNN253:UNO253 UDR253:UDS253 TTV253:TTW253 TJZ253:TKA253 TAD253:TAE253 SQH253:SQI253 SGL253:SGM253 RWP253:RWQ253 RMT253:RMU253 RCX253:RCY253 QTB253:QTC253 QJF253:QJG253 PZJ253:PZK253 PPN253:PPO253 PFR253:PFS253 OVV253:OVW253 OLZ253:OMA253 OCD253:OCE253 NSH253:NSI253 NIL253:NIM253 MYP253:MYQ253 MOT253:MOU253 MEX253:MEY253 LVB253:LVC253 LLF253:LLG253 LBJ253:LBK253 KRN253:KRO253 KHR253:KHS253 JXV253:JXW253 JNZ253:JOA253 JED253:JEE253 IUH253:IUI253 IKL253:IKM253 IAP253:IAQ253 HQT253:HQU253 HGX253:HGY253 GXB253:GXC253 GNF253:GNG253 GDJ253:GDK253 FTN253:FTO253 FJR253:FJS253 EZV253:EZW253 EPZ253:EQA253 EGD253:EGE253 DWH253:DWI253 DML253:DMM253 DCP253:DCQ253 CST253:CSU253 CIX253:CIY253 BZB253:BZC253 BPF253:BPG253 BFJ253:BFK253 AVN253:AVO253 ALR253:ALS253 ABV253:ABW253 RZ253:SA253 ID253:IE253 WUM253:WUN253 WKQ253:WKR253 WAU253:WAV253 VQY253:VQZ253 VHC253:VHD253 UXG253:UXH253 UNK253:UNL253 UDO253:UDP253 TTS253:TTT253 TJW253:TJX253 TAA253:TAB253 SQE253:SQF253 SGI253:SGJ253 RWM253:RWN253 RMQ253:RMR253 RCU253:RCV253 QSY253:QSZ253 QJC253:QJD253 PZG253:PZH253 PPK253:PPL253 PFO253:PFP253 OVS253:OVT253 OLW253:OLX253 OCA253:OCB253 NSE253:NSF253 NII253:NIJ253 MYM253:MYN253 MOQ253:MOR253 MEU253:MEV253 LUY253:LUZ253 LLC253:LLD253 LBG253:LBH253 KRK253:KRL253 KHO253:KHP253 JXS253:JXT253 JNW253:JNX253 JEA253:JEB253 IUE253:IUF253 IKI253:IKJ253 IAM253:IAN253 HQQ253:HQR253 HGU253:HGV253 GWY253:GWZ253 GNC253:GND253 GDG253:GDH253 FTK253:FTL253 FJO253:FJP253 EZS253:EZT253 EPW253:EPX253 EGA253:EGB253 DWE253:DWF253 DMI253:DMJ253 DCM253:DCN253 CSQ253:CSR253 CIU253:CIV253 BYY253:BYZ253 BPC253:BPD253 BFG253:BFH253 AVK253:AVL253 ALO253:ALP253 ABS253:ABT253 RW253:RX253 IA253:IB253 WUG253:WUH253 WKK253:WKL253 WAO253:WAP253 VQS253:VQT253 VGW253:VGX253 UXA253:UXB253 UNE253:UNF253 UDI253:UDJ253 TTM253:TTN253 TJQ253:TJR253 SZU253:SZV253 SPY253:SPZ253 SGC253:SGD253 RWG253:RWH253 RMK253:RML253 RCO253:RCP253 QSS253:QST253 QIW253:QIX253 PZA253:PZB253 PPE253:PPF253 PFI253:PFJ253 OVM253:OVN253 OLQ253:OLR253 OBU253:OBV253 NRY253:NRZ253 NIC253:NID253 MYG253:MYH253 MOK253:MOL253 MEO253:MEP253 LUS253:LUT253 LKW253:LKX253 LBA253:LBB253 KRE253:KRF253 KHI253:KHJ253 JXM253:JXN253 JNQ253:JNR253 JDU253:JDV253 ITY253:ITZ253 IKC253:IKD253 IAG253:IAH253 HQK253:HQL253 HGO253:HGP253 GWS253:GWT253 GMW253:GMX253 GDA253:GDB253 FTE253:FTF253 FJI253:FJJ253 EZM253:EZN253 EPQ253:EPR253 EFU253:EFV253 DVY253:DVZ253 DMC253:DMD253 DCG253:DCH253 CSK253:CSL253 CIO253:CIP253 BYS253:BYT253 BOW253:BOX253 BFA253:BFB253 AVE253:AVF253 ALI253:ALJ253 ABM253:ABN253 RQ253:RR253 HU253:HV253 WUD253:WUE253 WKH253:WKI253 WAL253:WAM253 VQP253:VQQ253 VGT253:VGU253 UWX253:UWY253 UNB253:UNC253 UDF253:UDG253 TTJ253:TTK253 TJN253:TJO253 SZR253:SZS253 SPV253:SPW253 SFZ253:SGA253 RWD253:RWE253 RMH253:RMI253 RCL253:RCM253 QSP253:QSQ253 QIT253:QIU253 PYX253:PYY253 PPB253:PPC253 PFF253:PFG253 OVJ253:OVK253 OLN253:OLO253 OBR253:OBS253 NRV253:NRW253 NHZ253:NIA253 MYD253:MYE253 MOH253:MOI253 MEL253:MEM253 LUP253:LUQ253 LKT253:LKU253 LAX253:LAY253 KRB253:KRC253 KHF253:KHG253 JXJ253:JXK253 JNN253:JNO253 JDR253:JDS253 ITV253:ITW253 IJZ253:IKA253 IAD253:IAE253 HQH253:HQI253 HGL253:HGM253 GWP253:GWQ253 GMT253:GMU253 GCX253:GCY253 FTB253:FTC253 FJF253:FJG253 EZJ253:EZK253 EPN253:EPO253 EFR253:EFS253 DVV253:DVW253 DLZ253:DMA253 DCD253:DCE253 CSH253:CSI253 CIL253:CIM253 BYP253:BYQ253 BOT253:BOU253 BEX253:BEY253 AVB253:AVC253 ALF253:ALG253 ABJ253:ABK253 RN253:RO253 HR253:HS253 WUA253:WUB253 WKE253:WKF253 WAI253:WAJ253 VQM253:VQN253 VGQ253:VGR253 UWU253:UWV253 UMY253:UMZ253 UDC253:UDD253 TTG253:TTH253 TJK253:TJL253 SZO253:SZP253 SPS253:SPT253 SFW253:SFX253 RWA253:RWB253 RME253:RMF253 RCI253:RCJ253 QSM253:QSN253 QIQ253:QIR253 PYU253:PYV253 POY253:POZ253 PFC253:PFD253 OVG253:OVH253 OLK253:OLL253 OBO253:OBP253 NRS253:NRT253 NHW253:NHX253 MYA253:MYB253 MOE253:MOF253 MEI253:MEJ253 LUM253:LUN253 LKQ253:LKR253 LAU253:LAV253 KQY253:KQZ253 KHC253:KHD253 JXG253:JXH253 JNK253:JNL253 JDO253:JDP253 ITS253:ITT253 IJW253:IJX253 IAA253:IAB253 HQE253:HQF253 HGI253:HGJ253 GWM253:GWN253 GMQ253:GMR253 GCU253:GCV253 FSY253:FSZ253 FJC253:FJD253 EZG253:EZH253 EPK253:EPL253 EFO253:EFP253 DVS253:DVT253 DLW253:DLX253 DCA253:DCB253 CSE253:CSF253 CII253:CIJ253 BYM253:BYN253 BOQ253:BOR253 BEU253:BEV253 AUY253:AUZ253 ALC253:ALD253 ABG253:ABH253 RK253:RL253 HO253:HP253 WTX253:WTY253 WKB253:WKC253 WAF253:WAG253 VQJ253:VQK253 VGN253:VGO253 UWR253:UWS253 UMV253:UMW253 UCZ253:UDA253 TTD253:TTE253 TJH253:TJI253 SZL253:SZM253 SPP253:SPQ253 SFT253:SFU253 RVX253:RVY253 RMB253:RMC253 RCF253:RCG253 QSJ253:QSK253 QIN253:QIO253 PYR253:PYS253 POV253:POW253 PEZ253:PFA253 OVD253:OVE253 OLH253:OLI253 OBL253:OBM253 NRP253:NRQ253 NHT253:NHU253 MXX253:MXY253 MOB253:MOC253 MEF253:MEG253 LUJ253:LUK253 LKN253:LKO253 LAR253:LAS253 KQV253:KQW253 KGZ253:KHA253 JXD253:JXE253 JNH253:JNI253 JDL253:JDM253 ITP253:ITQ253 IJT253:IJU253 HZX253:HZY253 HQB253:HQC253 HGF253:HGG253 GWJ253:GWK253 GMN253:GMO253 GCR253:GCS253 FSV253:FSW253 FIZ253:FJA253 EZD253:EZE253 EPH253:EPI253 EFL253:EFM253 DVP253:DVQ253 DLT253:DLU253 DBX253:DBY253 CSB253:CSC253 CIF253:CIG253 BYJ253:BYK253 BON253:BOO253 BER253:BES253 AUV253:AUW253 AKZ253:ALA253 ABD253:ABE253 RH253:RI253 HL253:HM253 WTU253:WTV253 WJY253:WJZ253 WAC253:WAD253 VQG253:VQH253 VGK253:VGL253 UWO253:UWP253 UMS253:UMT253 UCW253:UCX253 TTA253:TTB253 TJE253:TJF253 SZI253:SZJ253 SPM253:SPN253 SFQ253:SFR253 RVU253:RVV253 RLY253:RLZ253 RCC253:RCD253 QSG253:QSH253 QIK253:QIL253 PYO253:PYP253 POS253:POT253 PEW253:PEX253 OVA253:OVB253 OLE253:OLF253 OBI253:OBJ253 NRM253:NRN253 NHQ253:NHR253 MXU253:MXV253 MNY253:MNZ253 MEC253:MED253 LUG253:LUH253 LKK253:LKL253 LAO253:LAP253 KQS253:KQT253 KGW253:KGX253 JXA253:JXB253 JNE253:JNF253 JDI253:JDJ253 ITM253:ITN253 IJQ253:IJR253 HZU253:HZV253 HPY253:HPZ253 HGC253:HGD253 GWG253:GWH253 GMK253:GML253 GCO253:GCP253 FSS253:FST253 FIW253:FIX253 EZA253:EZB253 EPE253:EPF253 EFI253:EFJ253 DVM253:DVN253 DLQ253:DLR253 DBU253:DBV253 CRY253:CRZ253 CIC253:CID253 BYG253:BYH253 BOK253:BOL253 BEO253:BEP253 AUS253:AUT253 AKW253:AKX253 ABA253:ABB253 HI297:HJ297 RE297:RF297 WUS297:WUT297 WKW297:WKX297 WBA297:WBB297 VRE297:VRF297 VHI297:VHJ297 UXM297:UXN297 UNQ297:UNR297 UDU297:UDV297 TTY297:TTZ297 TKC297:TKD297 TAG297:TAH297 SQK297:SQL297 SGO297:SGP297 RWS297:RWT297 RMW297:RMX297 RDA297:RDB297 QTE297:QTF297 QJI297:QJJ297 PZM297:PZN297 PPQ297:PPR297 PFU297:PFV297 OVY297:OVZ297 OMC297:OMD297 OCG297:OCH297 NSK297:NSL297 NIO297:NIP297 MYS297:MYT297 MOW297:MOX297 MFA297:MFB297 LVE297:LVF297 LLI297:LLJ297 LBM297:LBN297 KRQ297:KRR297 KHU297:KHV297 JXY297:JXZ297 JOC297:JOD297 JEG297:JEH297 IUK297:IUL297 IKO297:IKP297 IAS297:IAT297 HQW297:HQX297 HHA297:HHB297 GXE297:GXF297 GNI297:GNJ297 GDM297:GDN297 FTQ297:FTR297 FJU297:FJV297 EZY297:EZZ297 EQC297:EQD297 EGG297:EGH297 DWK297:DWL297 DMO297:DMP297 DCS297:DCT297 CSW297:CSX297 CJA297:CJB297 BZE297:BZF297 BPI297:BPJ297 BFM297:BFN297 AVQ297:AVR297 ALU297:ALV297 ABY297:ABZ297 SC297:SD297 IG297:IH297 WUP297:WUQ297 WKT297:WKU297 WAX297:WAY297 VRB297:VRC297 VHF297:VHG297 UXJ297:UXK297 UNN297:UNO297 UDR297:UDS297 TTV297:TTW297 TJZ297:TKA297 TAD297:TAE297 SQH297:SQI297 SGL297:SGM297 RWP297:RWQ297 RMT297:RMU297 RCX297:RCY297 QTB297:QTC297 QJF297:QJG297 PZJ297:PZK297 PPN297:PPO297 PFR297:PFS297 OVV297:OVW297 OLZ297:OMA297 OCD297:OCE297 NSH297:NSI297 NIL297:NIM297 MYP297:MYQ297 MOT297:MOU297 MEX297:MEY297 LVB297:LVC297 LLF297:LLG297 LBJ297:LBK297 KRN297:KRO297 KHR297:KHS297 JXV297:JXW297 JNZ297:JOA297 JED297:JEE297 IUH297:IUI297 IKL297:IKM297 IAP297:IAQ297 HQT297:HQU297 HGX297:HGY297 GXB297:GXC297 GNF297:GNG297 GDJ297:GDK297 FTN297:FTO297 FJR297:FJS297 EZV297:EZW297 EPZ297:EQA297 EGD297:EGE297 DWH297:DWI297 DML297:DMM297 DCP297:DCQ297 CST297:CSU297 CIX297:CIY297 BZB297:BZC297 BPF297:BPG297 BFJ297:BFK297 AVN297:AVO297 ALR297:ALS297 ABV297:ABW297 RZ297:SA297 ID297:IE297 WUM297:WUN297 WKQ297:WKR297 WAU297:WAV297 VQY297:VQZ297 VHC297:VHD297 UXG297:UXH297 UNK297:UNL297 UDO297:UDP297 TTS297:TTT297 TJW297:TJX297 TAA297:TAB297 SQE297:SQF297 SGI297:SGJ297 RWM297:RWN297 RMQ297:RMR297 RCU297:RCV297 QSY297:QSZ297 QJC297:QJD297 PZG297:PZH297 PPK297:PPL297 PFO297:PFP297 OVS297:OVT297 OLW297:OLX297 OCA297:OCB297 NSE297:NSF297 NII297:NIJ297 MYM297:MYN297 MOQ297:MOR297 MEU297:MEV297 LUY297:LUZ297 LLC297:LLD297 LBG297:LBH297 KRK297:KRL297 KHO297:KHP297 JXS297:JXT297 JNW297:JNX297 JEA297:JEB297 IUE297:IUF297 IKI297:IKJ297 IAM297:IAN297 HQQ297:HQR297 HGU297:HGV297 GWY297:GWZ297 GNC297:GND297 GDG297:GDH297 FTK297:FTL297 FJO297:FJP297 EZS297:EZT297 EPW297:EPX297 EGA297:EGB297 DWE297:DWF297 DMI297:DMJ297 DCM297:DCN297 CSQ297:CSR297 CIU297:CIV297 BYY297:BYZ297 BPC297:BPD297 BFG297:BFH297 AVK297:AVL297 ALO297:ALP297 ABS297:ABT297 RW297:RX297 IA297:IB297 WUG297:WUH297 WKK297:WKL297 WAO297:WAP297 VQS297:VQT297 VGW297:VGX297 UXA297:UXB297 UNE297:UNF297 UDI297:UDJ297 TTM297:TTN297 TJQ297:TJR297 SZU297:SZV297 SPY297:SPZ297 SGC297:SGD297 RWG297:RWH297 RMK297:RML297 RCO297:RCP297 QSS297:QST297 QIW297:QIX297 PZA297:PZB297 PPE297:PPF297 PFI297:PFJ297 OVM297:OVN297 OLQ297:OLR297 OBU297:OBV297 NRY297:NRZ297 NIC297:NID297 MYG297:MYH297 MOK297:MOL297 MEO297:MEP297 LUS297:LUT297 LKW297:LKX297 LBA297:LBB297 KRE297:KRF297 KHI297:KHJ297 JXM297:JXN297 JNQ297:JNR297 JDU297:JDV297 ITY297:ITZ297 IKC297:IKD297 IAG297:IAH297 HQK297:HQL297 HGO297:HGP297 GWS297:GWT297 GMW297:GMX297 GDA297:GDB297 FTE297:FTF297 FJI297:FJJ297 EZM297:EZN297 EPQ297:EPR297 EFU297:EFV297 DVY297:DVZ297 DMC297:DMD297 DCG297:DCH297 CSK297:CSL297 CIO297:CIP297 BYS297:BYT297 BOW297:BOX297 BFA297:BFB297 AVE297:AVF297 ALI297:ALJ297 ABM297:ABN297 RQ297:RR297 HU297:HV297 WUD297:WUE297 WKH297:WKI297 WAL297:WAM297 VQP297:VQQ297 VGT297:VGU297 UWX297:UWY297 UNB297:UNC297 UDF297:UDG297 TTJ297:TTK297 TJN297:TJO297 SZR297:SZS297 SPV297:SPW297 SFZ297:SGA297 RWD297:RWE297 RMH297:RMI297 RCL297:RCM297 QSP297:QSQ297 QIT297:QIU297 PYX297:PYY297 PPB297:PPC297 PFF297:PFG297 OVJ297:OVK297 OLN297:OLO297 OBR297:OBS297 NRV297:NRW297 NHZ297:NIA297 MYD297:MYE297 MOH297:MOI297 MEL297:MEM297 LUP297:LUQ297 LKT297:LKU297 LAX297:LAY297 KRB297:KRC297 KHF297:KHG297 JXJ297:JXK297 JNN297:JNO297 JDR297:JDS297 ITV297:ITW297 IJZ297:IKA297 IAD297:IAE297 HQH297:HQI297 HGL297:HGM297 GWP297:GWQ297 GMT297:GMU297 GCX297:GCY297 FTB297:FTC297 FJF297:FJG297 EZJ297:EZK297 EPN297:EPO297 EFR297:EFS297 DVV297:DVW297 DLZ297:DMA297 DCD297:DCE297 CSH297:CSI297 CIL297:CIM297 BYP297:BYQ297 BOT297:BOU297 BEX297:BEY297 AVB297:AVC297 ALF297:ALG297 ABJ297:ABK297 RN297:RO297 HR297:HS297 WUA297:WUB297 WKE297:WKF297 WAI297:WAJ297 VQM297:VQN297 VGQ297:VGR297 UWU297:UWV297 UMY297:UMZ297 UDC297:UDD297 TTG297:TTH297 TJK297:TJL297 SZO297:SZP297 SPS297:SPT297 SFW297:SFX297 RWA297:RWB297 RME297:RMF297 RCI297:RCJ297 QSM297:QSN297 QIQ297:QIR297 PYU297:PYV297 POY297:POZ297 PFC297:PFD297 OVG297:OVH297 OLK297:OLL297 OBO297:OBP297 NRS297:NRT297 NHW297:NHX297 MYA297:MYB297 MOE297:MOF297 MEI297:MEJ297 LUM297:LUN297 LKQ297:LKR297 LAU297:LAV297 KQY297:KQZ297 KHC297:KHD297 JXG297:JXH297 JNK297:JNL297 JDO297:JDP297 ITS297:ITT297 IJW297:IJX297 IAA297:IAB297 HQE297:HQF297 HGI297:HGJ297 GWM297:GWN297 GMQ297:GMR297 GCU297:GCV297 FSY297:FSZ297 FJC297:FJD297 EZG297:EZH297 EPK297:EPL297 EFO297:EFP297 DVS297:DVT297 DLW297:DLX297 DCA297:DCB297 CSE297:CSF297 CII297:CIJ297 BYM297:BYN297 BOQ297:BOR297 BEU297:BEV297 AUY297:AUZ297 ALC297:ALD297 ABG297:ABH297 RK297:RL297 HO297:HP297 WTX297:WTY297 WKB297:WKC297 WAF297:WAG297 VQJ297:VQK297 VGN297:VGO297 UWR297:UWS297 UMV297:UMW297 UCZ297:UDA297 TTD297:TTE297 TJH297:TJI297 SZL297:SZM297 SPP297:SPQ297 SFT297:SFU297 RVX297:RVY297 RMB297:RMC297 RCF297:RCG297 QSJ297:QSK297 QIN297:QIO297 PYR297:PYS297 POV297:POW297 PEZ297:PFA297 OVD297:OVE297 OLH297:OLI297 OBL297:OBM297 NRP297:NRQ297 NHT297:NHU297 MXX297:MXY297 MOB297:MOC297 MEF297:MEG297 LUJ297:LUK297 LKN297:LKO297 LAR297:LAS297 KQV297:KQW297 KGZ297:KHA297 JXD297:JXE297 JNH297:JNI297 JDL297:JDM297 ITP297:ITQ297 IJT297:IJU297 HZX297:HZY297 HQB297:HQC297 HGF297:HGG297 GWJ297:GWK297 GMN297:GMO297 GCR297:GCS297 FSV297:FSW297 FIZ297:FJA297 EZD297:EZE297 EPH297:EPI297 EFL297:EFM297 DVP297:DVQ297 DLT297:DLU297 DBX297:DBY297 CSB297:CSC297 CIF297:CIG297 BYJ297:BYK297 BON297:BOO297 BER297:BES297 AUV297:AUW297 AKZ297:ALA297 ABD297:ABE297 RH297:RI297 HL297:HM297 WTU297:WTV297 WJY297:WJZ297 WAC297:WAD297 VQG297:VQH297 VGK297:VGL297 UWO297:UWP297 UMS297:UMT297 UCW297:UCX297 TTA297:TTB297 TJE297:TJF297 SZI297:SZJ297 SPM297:SPN297 SFQ297:SFR297 RVU297:RVV297 RLY297:RLZ297 RCC297:RCD297 QSG297:QSH297 QIK297:QIL297 PYO297:PYP297 POS297:POT297 PEW297:PEX297 OVA297:OVB297 OLE297:OLF297 OBI297:OBJ297 NRM297:NRN297 NHQ297:NHR297 MXU297:MXV297 MNY297:MNZ297 MEC297:MED297 LUG297:LUH297 LKK297:LKL297 LAO297:LAP297 KQS297:KQT297 KGW297:KGX297 JXA297:JXB297 JNE297:JNF297 JDI297:JDJ297 ITM297:ITN297 IJQ297:IJR297 HZU297:HZV297 HPY297:HPZ297 HGC297:HGD297 GWG297:GWH297 GMK297:GML297 GCO297:GCP297 FSS297:FST297 FIW297:FIX297 EZA297:EZB297 EPE297:EPF297 EFI297:EFJ297 DVM297:DVN297 DLQ297:DLR297 DBU297:DBV297 CRY297:CRZ297 CIC297:CID297 BYG297:BYH297 BOK297:BOL297 BEO297:BEP297 AUS297:AUT297 AKW297:AKX297 ABA297:ABB297 HI341:HJ341 RE341:RF341 WUS341:WUT341 WKW341:WKX341 WBA341:WBB341 VRE341:VRF341 VHI341:VHJ341 UXM341:UXN341 UNQ341:UNR341 UDU341:UDV341 TTY341:TTZ341 TKC341:TKD341 TAG341:TAH341 SQK341:SQL341 SGO341:SGP341 RWS341:RWT341 RMW341:RMX341 RDA341:RDB341 QTE341:QTF341 QJI341:QJJ341 PZM341:PZN341 PPQ341:PPR341 PFU341:PFV341 OVY341:OVZ341 OMC341:OMD341 OCG341:OCH341 NSK341:NSL341 NIO341:NIP341 MYS341:MYT341 MOW341:MOX341 MFA341:MFB341 LVE341:LVF341 LLI341:LLJ341 LBM341:LBN341 KRQ341:KRR341 KHU341:KHV341 JXY341:JXZ341 JOC341:JOD341 JEG341:JEH341 IUK341:IUL341 IKO341:IKP341 IAS341:IAT341 HQW341:HQX341 HHA341:HHB341 GXE341:GXF341 GNI341:GNJ341 GDM341:GDN341 FTQ341:FTR341 FJU341:FJV341 EZY341:EZZ341 EQC341:EQD341 EGG341:EGH341 DWK341:DWL341 DMO341:DMP341 DCS341:DCT341 CSW341:CSX341 CJA341:CJB341 BZE341:BZF341 BPI341:BPJ341 BFM341:BFN341 AVQ341:AVR341 ALU341:ALV341 ABY341:ABZ341 SC341:SD341 IG341:IH341 WUP341:WUQ341 WKT341:WKU341 WAX341:WAY341 VRB341:VRC341 VHF341:VHG341 UXJ341:UXK341 UNN341:UNO341 UDR341:UDS341 TTV341:TTW341 TJZ341:TKA341 TAD341:TAE341 SQH341:SQI341 SGL341:SGM341 RWP341:RWQ341 RMT341:RMU341 RCX341:RCY341 QTB341:QTC341 QJF341:QJG341 PZJ341:PZK341 PPN341:PPO341 PFR341:PFS341 OVV341:OVW341 OLZ341:OMA341 OCD341:OCE341 NSH341:NSI341 NIL341:NIM341 MYP341:MYQ341 MOT341:MOU341 MEX341:MEY341 LVB341:LVC341 LLF341:LLG341 LBJ341:LBK341 KRN341:KRO341 KHR341:KHS341 JXV341:JXW341 JNZ341:JOA341 JED341:JEE341 IUH341:IUI341 IKL341:IKM341 IAP341:IAQ341 HQT341:HQU341 HGX341:HGY341 GXB341:GXC341 GNF341:GNG341 GDJ341:GDK341 FTN341:FTO341 FJR341:FJS341 EZV341:EZW341 EPZ341:EQA341 EGD341:EGE341 DWH341:DWI341 DML341:DMM341 DCP341:DCQ341 CST341:CSU341 CIX341:CIY341 BZB341:BZC341 BPF341:BPG341 BFJ341:BFK341 AVN341:AVO341 ALR341:ALS341 ABV341:ABW341 RZ341:SA341 ID341:IE341 WUM341:WUN341 WKQ341:WKR341 WAU341:WAV341 VQY341:VQZ341 VHC341:VHD341 UXG341:UXH341 UNK341:UNL341 UDO341:UDP341 TTS341:TTT341 TJW341:TJX341 TAA341:TAB341 SQE341:SQF341 SGI341:SGJ341 RWM341:RWN341 RMQ341:RMR341 RCU341:RCV341 QSY341:QSZ341 QJC341:QJD341 PZG341:PZH341 PPK341:PPL341 PFO341:PFP341 OVS341:OVT341 OLW341:OLX341 OCA341:OCB341 NSE341:NSF341 NII341:NIJ341 MYM341:MYN341 MOQ341:MOR341 MEU341:MEV341 LUY341:LUZ341 LLC341:LLD341 LBG341:LBH341 KRK341:KRL341 KHO341:KHP341 JXS341:JXT341 JNW341:JNX341 JEA341:JEB341 IUE341:IUF341 IKI341:IKJ341 IAM341:IAN341 HQQ341:HQR341 HGU341:HGV341 GWY341:GWZ341 GNC341:GND341 GDG341:GDH341 FTK341:FTL341 FJO341:FJP341 EZS341:EZT341 EPW341:EPX341 EGA341:EGB341 DWE341:DWF341 DMI341:DMJ341 DCM341:DCN341 CSQ341:CSR341 CIU341:CIV341 BYY341:BYZ341 BPC341:BPD341 BFG341:BFH341 AVK341:AVL341 ALO341:ALP341 ABS341:ABT341 RW341:RX341 IA341:IB341 WUG341:WUH341 WKK341:WKL341 WAO341:WAP341 VQS341:VQT341 VGW341:VGX341 UXA341:UXB341 UNE341:UNF341 UDI341:UDJ341 TTM341:TTN341 TJQ341:TJR341 SZU341:SZV341 SPY341:SPZ341 SGC341:SGD341 RWG341:RWH341 RMK341:RML341 RCO341:RCP341 QSS341:QST341 QIW341:QIX341 PZA341:PZB341 PPE341:PPF341 PFI341:PFJ341 OVM341:OVN341 OLQ341:OLR341 OBU341:OBV341 NRY341:NRZ341 NIC341:NID341 MYG341:MYH341 MOK341:MOL341 MEO341:MEP341 LUS341:LUT341 LKW341:LKX341 LBA341:LBB341 KRE341:KRF341 KHI341:KHJ341 JXM341:JXN341 JNQ341:JNR341 JDU341:JDV341 ITY341:ITZ341 IKC341:IKD341 IAG341:IAH341 HQK341:HQL341 HGO341:HGP341 GWS341:GWT341 GMW341:GMX341 GDA341:GDB341 FTE341:FTF341 FJI341:FJJ341 EZM341:EZN341 EPQ341:EPR341 EFU341:EFV341 DVY341:DVZ341 DMC341:DMD341 DCG341:DCH341 CSK341:CSL341 CIO341:CIP341 BYS341:BYT341 BOW341:BOX341 BFA341:BFB341 AVE341:AVF341 ALI341:ALJ341 ABM341:ABN341 RQ341:RR341 HU341:HV341 WUD341:WUE341 WKH341:WKI341 WAL341:WAM341 VQP341:VQQ341 VGT341:VGU341 UWX341:UWY341 UNB341:UNC341 UDF341:UDG341 TTJ341:TTK341 TJN341:TJO341 SZR341:SZS341 SPV341:SPW341 SFZ341:SGA341 RWD341:RWE341 RMH341:RMI341 RCL341:RCM341 QSP341:QSQ341 QIT341:QIU341 PYX341:PYY341 PPB341:PPC341 PFF341:PFG341 OVJ341:OVK341 OLN341:OLO341 OBR341:OBS341 NRV341:NRW341 NHZ341:NIA341 MYD341:MYE341 MOH341:MOI341 MEL341:MEM341 LUP341:LUQ341 LKT341:LKU341 LAX341:LAY341 KRB341:KRC341 KHF341:KHG341 JXJ341:JXK341 JNN341:JNO341 JDR341:JDS341 ITV341:ITW341 IJZ341:IKA341 IAD341:IAE341 HQH341:HQI341 HGL341:HGM341 GWP341:GWQ341 GMT341:GMU341 GCX341:GCY341 FTB341:FTC341 FJF341:FJG341 EZJ341:EZK341 EPN341:EPO341 EFR341:EFS341 DVV341:DVW341 DLZ341:DMA341 DCD341:DCE341 CSH341:CSI341 CIL341:CIM341 BYP341:BYQ341 BOT341:BOU341 BEX341:BEY341 AVB341:AVC341 ALF341:ALG341 ABJ341:ABK341 RN341:RO341 HR341:HS341 WUA341:WUB341 WKE341:WKF341 WAI341:WAJ341 VQM341:VQN341 VGQ341:VGR341 UWU341:UWV341 UMY341:UMZ341 UDC341:UDD341 TTG341:TTH341 TJK341:TJL341 SZO341:SZP341 SPS341:SPT341 SFW341:SFX341 RWA341:RWB341 RME341:RMF341 RCI341:RCJ341 QSM341:QSN341 QIQ341:QIR341 PYU341:PYV341 POY341:POZ341 PFC341:PFD341 OVG341:OVH341 OLK341:OLL341 OBO341:OBP341 NRS341:NRT341 NHW341:NHX341 MYA341:MYB341 MOE341:MOF341 MEI341:MEJ341 LUM341:LUN341 LKQ341:LKR341 LAU341:LAV341 KQY341:KQZ341 KHC341:KHD341 JXG341:JXH341 JNK341:JNL341 JDO341:JDP341 ITS341:ITT341 IJW341:IJX341 IAA341:IAB341 HQE341:HQF341 HGI341:HGJ341 GWM341:GWN341 GMQ341:GMR341 GCU341:GCV341 FSY341:FSZ341 FJC341:FJD341 EZG341:EZH341 EPK341:EPL341 EFO341:EFP341 DVS341:DVT341 DLW341:DLX341 DCA341:DCB341 CSE341:CSF341 CII341:CIJ341 BYM341:BYN341 BOQ341:BOR341 BEU341:BEV341 AUY341:AUZ341 ALC341:ALD341 ABG341:ABH341 RK341:RL341 HO341:HP341 WTX341:WTY341 WKB341:WKC341 WAF341:WAG341 VQJ341:VQK341 VGN341:VGO341 UWR341:UWS341 UMV341:UMW341 UCZ341:UDA341 TTD341:TTE341 TJH341:TJI341 SZL341:SZM341 SPP341:SPQ341 SFT341:SFU341 RVX341:RVY341 RMB341:RMC341 RCF341:RCG341 QSJ341:QSK341 QIN341:QIO341 PYR341:PYS341 POV341:POW341 PEZ341:PFA341 OVD341:OVE341 OLH341:OLI341 OBL341:OBM341 NRP341:NRQ341 NHT341:NHU341 MXX341:MXY341 MOB341:MOC341 MEF341:MEG341 LUJ341:LUK341 LKN341:LKO341 LAR341:LAS341 KQV341:KQW341 KGZ341:KHA341 JXD341:JXE341 JNH341:JNI341 JDL341:JDM341 ITP341:ITQ341 IJT341:IJU341 HZX341:HZY341 HQB341:HQC341 HGF341:HGG341 GWJ341:GWK341 GMN341:GMO341 GCR341:GCS341 FSV341:FSW341 FIZ341:FJA341 EZD341:EZE341 EPH341:EPI341 EFL341:EFM341 DVP341:DVQ341 DLT341:DLU341 DBX341:DBY341 CSB341:CSC341 CIF341:CIG341 BYJ341:BYK341 BON341:BOO341 BER341:BES341 AUV341:AUW341 AKZ341:ALA341 ABD341:ABE341 RH341:RI341 HL341:HM341 WTU341:WTV341 WJY341:WJZ341 WAC341:WAD341 VQG341:VQH341 VGK341:VGL341 UWO341:UWP341 UMS341:UMT341 UCW341:UCX341 TTA341:TTB341 TJE341:TJF341 SZI341:SZJ341 SPM341:SPN341 SFQ341:SFR341 RVU341:RVV341 RLY341:RLZ341 RCC341:RCD341 QSG341:QSH341 QIK341:QIL341 PYO341:PYP341 POS341:POT341 PEW341:PEX341 OVA341:OVB341 OLE341:OLF341 OBI341:OBJ341 NRM341:NRN341 NHQ341:NHR341 MXU341:MXV341 MNY341:MNZ341 MEC341:MED341 LUG341:LUH341 LKK341:LKL341 LAO341:LAP341 KQS341:KQT341 KGW341:KGX341 JXA341:JXB341 JNE341:JNF341 JDI341:JDJ341 ITM341:ITN341 IJQ341:IJR341 HZU341:HZV341 HPY341:HPZ341 HGC341:HGD341 GWG341:GWH341 GMK341:GML341 GCO341:GCP341 FSS341:FST341 FIW341:FIX341 EZA341:EZB341 EPE341:EPF341 EFI341:EFJ341 DVM341:DVN341 DLQ341:DLR341 DBU341:DBV341 CRY341:CRZ341 CIC341:CID341 BYG341:BYH341 BOK341:BOL341 BEO341:BEP341 AUS341:AUT341 AKW341:AKX341 ABA341:ABB341 HI385:HJ385 RE385:RF385 WUS385:WUT385 WKW385:WKX385 WBA385:WBB385 VRE385:VRF385 VHI385:VHJ385 UXM385:UXN385 UNQ385:UNR385 UDU385:UDV385 TTY385:TTZ385 TKC385:TKD385 TAG385:TAH385 SQK385:SQL385 SGO385:SGP385 RWS385:RWT385 RMW385:RMX385 RDA385:RDB385 QTE385:QTF385 QJI385:QJJ385 PZM385:PZN385 PPQ385:PPR385 PFU385:PFV385 OVY385:OVZ385 OMC385:OMD385 OCG385:OCH385 NSK385:NSL385 NIO385:NIP385 MYS385:MYT385 MOW385:MOX385 MFA385:MFB385 LVE385:LVF385 LLI385:LLJ385 LBM385:LBN385 KRQ385:KRR385 KHU385:KHV385 JXY385:JXZ385 JOC385:JOD385 JEG385:JEH385 IUK385:IUL385 IKO385:IKP385 IAS385:IAT385 HQW385:HQX385 HHA385:HHB385 GXE385:GXF385 GNI385:GNJ385 GDM385:GDN385 FTQ385:FTR385 FJU385:FJV385 EZY385:EZZ385 EQC385:EQD385 EGG385:EGH385 DWK385:DWL385 DMO385:DMP385 DCS385:DCT385 CSW385:CSX385 CJA385:CJB385 BZE385:BZF385 BPI385:BPJ385 BFM385:BFN385 AVQ385:AVR385 ALU385:ALV385 ABY385:ABZ385 SC385:SD385 IG385:IH385 WUP385:WUQ385 WKT385:WKU385 WAX385:WAY385 VRB385:VRC385 VHF385:VHG385 UXJ385:UXK385 UNN385:UNO385 UDR385:UDS385 TTV385:TTW385 TJZ385:TKA385 TAD385:TAE385 SQH385:SQI385 SGL385:SGM385 RWP385:RWQ385 RMT385:RMU385 RCX385:RCY385 QTB385:QTC385 QJF385:QJG385 PZJ385:PZK385 PPN385:PPO385 PFR385:PFS385 OVV385:OVW385 OLZ385:OMA385 OCD385:OCE385 NSH385:NSI385 NIL385:NIM385 MYP385:MYQ385 MOT385:MOU385 MEX385:MEY385 LVB385:LVC385 LLF385:LLG385 LBJ385:LBK385 KRN385:KRO385 KHR385:KHS385 JXV385:JXW385 JNZ385:JOA385 JED385:JEE385 IUH385:IUI385 IKL385:IKM385 IAP385:IAQ385 HQT385:HQU385 HGX385:HGY385 GXB385:GXC385 GNF385:GNG385 GDJ385:GDK385 FTN385:FTO385 FJR385:FJS385 EZV385:EZW385 EPZ385:EQA385 EGD385:EGE385 DWH385:DWI385 DML385:DMM385 DCP385:DCQ385 CST385:CSU385 CIX385:CIY385 BZB385:BZC385 BPF385:BPG385 BFJ385:BFK385 AVN385:AVO385 ALR385:ALS385 ABV385:ABW385 RZ385:SA385 ID385:IE385 WUM385:WUN385 WKQ385:WKR385 WAU385:WAV385 VQY385:VQZ385 VHC385:VHD385 UXG385:UXH385 UNK385:UNL385 UDO385:UDP385 TTS385:TTT385 TJW385:TJX385 TAA385:TAB385 SQE385:SQF385 SGI385:SGJ385 RWM385:RWN385 RMQ385:RMR385 RCU385:RCV385 QSY385:QSZ385 QJC385:QJD385 PZG385:PZH385 PPK385:PPL385 PFO385:PFP385 OVS385:OVT385 OLW385:OLX385 OCA385:OCB385 NSE385:NSF385 NII385:NIJ385 MYM385:MYN385 MOQ385:MOR385 MEU385:MEV385 LUY385:LUZ385 LLC385:LLD385 LBG385:LBH385 KRK385:KRL385 KHO385:KHP385 JXS385:JXT385 JNW385:JNX385 JEA385:JEB385 IUE385:IUF385 IKI385:IKJ385 IAM385:IAN385 HQQ385:HQR385 HGU385:HGV385 GWY385:GWZ385 GNC385:GND385 GDG385:GDH385 FTK385:FTL385 FJO385:FJP385 EZS385:EZT385 EPW385:EPX385 EGA385:EGB385 DWE385:DWF385 DMI385:DMJ385 DCM385:DCN385 CSQ385:CSR385 CIU385:CIV385 BYY385:BYZ385 BPC385:BPD385 BFG385:BFH385 AVK385:AVL385 ALO385:ALP385 ABS385:ABT385 RW385:RX385 IA385:IB385 WUG385:WUH385 WKK385:WKL385 WAO385:WAP385 VQS385:VQT385 VGW385:VGX385 UXA385:UXB385 UNE385:UNF385 UDI385:UDJ385 TTM385:TTN385 TJQ385:TJR385 SZU385:SZV385 SPY385:SPZ385 SGC385:SGD385 RWG385:RWH385 RMK385:RML385 RCO385:RCP385 QSS385:QST385 QIW385:QIX385 PZA385:PZB385 PPE385:PPF385 PFI385:PFJ385 OVM385:OVN385 OLQ385:OLR385 OBU385:OBV385 NRY385:NRZ385 NIC385:NID385 MYG385:MYH385 MOK385:MOL385 MEO385:MEP385 LUS385:LUT385 LKW385:LKX385 LBA385:LBB385 KRE385:KRF385 KHI385:KHJ385 JXM385:JXN385 JNQ385:JNR385 JDU385:JDV385 ITY385:ITZ385 IKC385:IKD385 IAG385:IAH385 HQK385:HQL385 HGO385:HGP385 GWS385:GWT385 GMW385:GMX385 GDA385:GDB385 FTE385:FTF385 FJI385:FJJ385 EZM385:EZN385 EPQ385:EPR385 EFU385:EFV385 DVY385:DVZ385 DMC385:DMD385 DCG385:DCH385 CSK385:CSL385 CIO385:CIP385 BYS385:BYT385 BOW385:BOX385 BFA385:BFB385 AVE385:AVF385 ALI385:ALJ385 ABM385:ABN385 RQ385:RR385 HU385:HV385 WUD385:WUE385 WKH385:WKI385 WAL385:WAM385 VQP385:VQQ385 VGT385:VGU385 UWX385:UWY385 UNB385:UNC385 UDF385:UDG385 TTJ385:TTK385 TJN385:TJO385 SZR385:SZS385 SPV385:SPW385 SFZ385:SGA385 RWD385:RWE385 RMH385:RMI385 RCL385:RCM385 QSP385:QSQ385 QIT385:QIU385 PYX385:PYY385 PPB385:PPC385 PFF385:PFG385 OVJ385:OVK385 OLN385:OLO385 OBR385:OBS385 NRV385:NRW385 NHZ385:NIA385 MYD385:MYE385 MOH385:MOI385 MEL385:MEM385 LUP385:LUQ385 LKT385:LKU385 LAX385:LAY385 KRB385:KRC385 KHF385:KHG385 JXJ385:JXK385 JNN385:JNO385 JDR385:JDS385 ITV385:ITW385 IJZ385:IKA385 IAD385:IAE385 HQH385:HQI385 HGL385:HGM385 GWP385:GWQ385 GMT385:GMU385 GCX385:GCY385 FTB385:FTC385 FJF385:FJG385 EZJ385:EZK385 EPN385:EPO385 EFR385:EFS385 DVV385:DVW385 DLZ385:DMA385 DCD385:DCE385 CSH385:CSI385 CIL385:CIM385 BYP385:BYQ385 BOT385:BOU385 BEX385:BEY385 AVB385:AVC385 ALF385:ALG385 ABJ385:ABK385 RN385:RO385 HR385:HS385 WUA385:WUB385 WKE385:WKF385 WAI385:WAJ385 VQM385:VQN385 VGQ385:VGR385 UWU385:UWV385 UMY385:UMZ385 UDC385:UDD385 TTG385:TTH385 TJK385:TJL385 SZO385:SZP385 SPS385:SPT385 SFW385:SFX385 RWA385:RWB385 RME385:RMF385 RCI385:RCJ385 QSM385:QSN385 QIQ385:QIR385 PYU385:PYV385 POY385:POZ385 PFC385:PFD385 OVG385:OVH385 OLK385:OLL385 OBO385:OBP385 NRS385:NRT385 NHW385:NHX385 MYA385:MYB385 MOE385:MOF385 MEI385:MEJ385 LUM385:LUN385 LKQ385:LKR385 LAU385:LAV385 KQY385:KQZ385 KHC385:KHD385 JXG385:JXH385 JNK385:JNL385 JDO385:JDP385 ITS385:ITT385 IJW385:IJX385 IAA385:IAB385 HQE385:HQF385 HGI385:HGJ385 GWM385:GWN385 GMQ385:GMR385 GCU385:GCV385 FSY385:FSZ385 FJC385:FJD385 EZG385:EZH385 EPK385:EPL385 EFO385:EFP385 DVS385:DVT385 DLW385:DLX385 DCA385:DCB385 CSE385:CSF385 CII385:CIJ385 BYM385:BYN385 BOQ385:BOR385 BEU385:BEV385 AUY385:AUZ385 ALC385:ALD385 ABG385:ABH385 RK385:RL385 HO385:HP385 WTX385:WTY385 WKB385:WKC385 WAF385:WAG385 VQJ385:VQK385 VGN385:VGO385 UWR385:UWS385 UMV385:UMW385 UCZ385:UDA385 TTD385:TTE385 TJH385:TJI385 SZL385:SZM385 SPP385:SPQ385 SFT385:SFU385 RVX385:RVY385 RMB385:RMC385 RCF385:RCG385 QSJ385:QSK385 QIN385:QIO385 PYR385:PYS385 POV385:POW385 PEZ385:PFA385 OVD385:OVE385 OLH385:OLI385 OBL385:OBM385 NRP385:NRQ385 NHT385:NHU385 MXX385:MXY385 MOB385:MOC385 MEF385:MEG385 LUJ385:LUK385 LKN385:LKO385 LAR385:LAS385 KQV385:KQW385 KGZ385:KHA385 JXD385:JXE385 JNH385:JNI385 JDL385:JDM385 ITP385:ITQ385 IJT385:IJU385 HZX385:HZY385 HQB385:HQC385 HGF385:HGG385 GWJ385:GWK385 GMN385:GMO385 GCR385:GCS385 FSV385:FSW385 FIZ385:FJA385 EZD385:EZE385 EPH385:EPI385 EFL385:EFM385 DVP385:DVQ385 DLT385:DLU385 DBX385:DBY385 CSB385:CSC385 CIF385:CIG385 BYJ385:BYK385 BON385:BOO385 BER385:BES385 AUV385:AUW385 AKZ385:ALA385 ABD385:ABE385 RH385:RI385 HL385:HM385 WTU385:WTV385 WJY385:WJZ385 WAC385:WAD385 VQG385:VQH385 VGK385:VGL385 UWO385:UWP385 UMS385:UMT385 UCW385:UCX385 TTA385:TTB385 TJE385:TJF385 SZI385:SZJ385 SPM385:SPN385 SFQ385:SFR385 RVU385:RVV385 RLY385:RLZ385 RCC385:RCD385 QSG385:QSH385 QIK385:QIL385 PYO385:PYP385 POS385:POT385 PEW385:PEX385 OVA385:OVB385 OLE385:OLF385 OBI385:OBJ385 NRM385:NRN385 NHQ385:NHR385 MXU385:MXV385 MNY385:MNZ385 MEC385:MED385 LUG385:LUH385 LKK385:LKL385 LAO385:LAP385 KQS385:KQT385 KGW385:KGX385 JXA385:JXB385 JNE385:JNF385 JDI385:JDJ385 ITM385:ITN385 IJQ385:IJR385 HZU385:HZV385 HPY385:HPZ385 HGC385:HGD385 GWG385:GWH385 GMK385:GML385 GCO385:GCP385 FSS385:FST385 FIW385:FIX385 EZA385:EZB385 EPE385:EPF385 EFI385:EFJ385 DVM385:DVN385 DLQ385:DLR385 DBU385:DBV385 CRY385:CRZ385 CIC385:CID385 BYG385:BYH385 BOK385:BOL385 BEO385:BEP385 AUS385:AUT385 AKW385:AKX385 ABA385:ABB385 HI429:HJ429 RE429:RF429 WUS429:WUT429 WKW429:WKX429 WBA429:WBB429 VRE429:VRF429 VHI429:VHJ429 UXM429:UXN429 UNQ429:UNR429 UDU429:UDV429 TTY429:TTZ429 TKC429:TKD429 TAG429:TAH429 SQK429:SQL429 SGO429:SGP429 RWS429:RWT429 RMW429:RMX429 RDA429:RDB429 QTE429:QTF429 QJI429:QJJ429 PZM429:PZN429 PPQ429:PPR429 PFU429:PFV429 OVY429:OVZ429 OMC429:OMD429 OCG429:OCH429 NSK429:NSL429 NIO429:NIP429 MYS429:MYT429 MOW429:MOX429 MFA429:MFB429 LVE429:LVF429 LLI429:LLJ429 LBM429:LBN429 KRQ429:KRR429 KHU429:KHV429 JXY429:JXZ429 JOC429:JOD429 JEG429:JEH429 IUK429:IUL429 IKO429:IKP429 IAS429:IAT429 HQW429:HQX429 HHA429:HHB429 GXE429:GXF429 GNI429:GNJ429 GDM429:GDN429 FTQ429:FTR429 FJU429:FJV429 EZY429:EZZ429 EQC429:EQD429 EGG429:EGH429 DWK429:DWL429 DMO429:DMP429 DCS429:DCT429 CSW429:CSX429 CJA429:CJB429 BZE429:BZF429 BPI429:BPJ429 BFM429:BFN429 AVQ429:AVR429 ALU429:ALV429 ABY429:ABZ429 SC429:SD429 IG429:IH429 WUP429:WUQ429 WKT429:WKU429 WAX429:WAY429 VRB429:VRC429 VHF429:VHG429 UXJ429:UXK429 UNN429:UNO429 UDR429:UDS429 TTV429:TTW429 TJZ429:TKA429 TAD429:TAE429 SQH429:SQI429 SGL429:SGM429 RWP429:RWQ429 RMT429:RMU429 RCX429:RCY429 QTB429:QTC429 QJF429:QJG429 PZJ429:PZK429 PPN429:PPO429 PFR429:PFS429 OVV429:OVW429 OLZ429:OMA429 OCD429:OCE429 NSH429:NSI429 NIL429:NIM429 MYP429:MYQ429 MOT429:MOU429 MEX429:MEY429 LVB429:LVC429 LLF429:LLG429 LBJ429:LBK429 KRN429:KRO429 KHR429:KHS429 JXV429:JXW429 JNZ429:JOA429 JED429:JEE429 IUH429:IUI429 IKL429:IKM429 IAP429:IAQ429 HQT429:HQU429 HGX429:HGY429 GXB429:GXC429 GNF429:GNG429 GDJ429:GDK429 FTN429:FTO429 FJR429:FJS429 EZV429:EZW429 EPZ429:EQA429 EGD429:EGE429 DWH429:DWI429 DML429:DMM429 DCP429:DCQ429 CST429:CSU429 CIX429:CIY429 BZB429:BZC429 BPF429:BPG429 BFJ429:BFK429 AVN429:AVO429 ALR429:ALS429 ABV429:ABW429 RZ429:SA429 ID429:IE429 WUM429:WUN429 WKQ429:WKR429 WAU429:WAV429 VQY429:VQZ429 VHC429:VHD429 UXG429:UXH429 UNK429:UNL429 UDO429:UDP429 TTS429:TTT429 TJW429:TJX429 TAA429:TAB429 SQE429:SQF429 SGI429:SGJ429 RWM429:RWN429 RMQ429:RMR429 RCU429:RCV429 QSY429:QSZ429 QJC429:QJD429 PZG429:PZH429 PPK429:PPL429 PFO429:PFP429 OVS429:OVT429 OLW429:OLX429 OCA429:OCB429 NSE429:NSF429 NII429:NIJ429 MYM429:MYN429 MOQ429:MOR429 MEU429:MEV429 LUY429:LUZ429 LLC429:LLD429 LBG429:LBH429 KRK429:KRL429 KHO429:KHP429 JXS429:JXT429 JNW429:JNX429 JEA429:JEB429 IUE429:IUF429 IKI429:IKJ429 IAM429:IAN429 HQQ429:HQR429 HGU429:HGV429 GWY429:GWZ429 GNC429:GND429 GDG429:GDH429 FTK429:FTL429 FJO429:FJP429 EZS429:EZT429 EPW429:EPX429 EGA429:EGB429 DWE429:DWF429 DMI429:DMJ429 DCM429:DCN429 CSQ429:CSR429 CIU429:CIV429 BYY429:BYZ429 BPC429:BPD429 BFG429:BFH429 AVK429:AVL429 ALO429:ALP429 ABS429:ABT429 RW429:RX429 IA429:IB429 WUG429:WUH429 WKK429:WKL429 WAO429:WAP429 VQS429:VQT429 VGW429:VGX429 UXA429:UXB429 UNE429:UNF429 UDI429:UDJ429 TTM429:TTN429 TJQ429:TJR429 SZU429:SZV429 SPY429:SPZ429 SGC429:SGD429 RWG429:RWH429 RMK429:RML429 RCO429:RCP429 QSS429:QST429 QIW429:QIX429 PZA429:PZB429 PPE429:PPF429 PFI429:PFJ429 OVM429:OVN429 OLQ429:OLR429 OBU429:OBV429 NRY429:NRZ429 NIC429:NID429 MYG429:MYH429 MOK429:MOL429 MEO429:MEP429 LUS429:LUT429 LKW429:LKX429 LBA429:LBB429 KRE429:KRF429 KHI429:KHJ429 JXM429:JXN429 JNQ429:JNR429 JDU429:JDV429 ITY429:ITZ429 IKC429:IKD429 IAG429:IAH429 HQK429:HQL429 HGO429:HGP429 GWS429:GWT429 GMW429:GMX429 GDA429:GDB429 FTE429:FTF429 FJI429:FJJ429 EZM429:EZN429 EPQ429:EPR429 EFU429:EFV429 DVY429:DVZ429 DMC429:DMD429 DCG429:DCH429 CSK429:CSL429 CIO429:CIP429 BYS429:BYT429 BOW429:BOX429 BFA429:BFB429 AVE429:AVF429 ALI429:ALJ429 ABM429:ABN429 RQ429:RR429 HU429:HV429 WUD429:WUE429 WKH429:WKI429 WAL429:WAM429 VQP429:VQQ429 VGT429:VGU429 UWX429:UWY429 UNB429:UNC429 UDF429:UDG429 TTJ429:TTK429 TJN429:TJO429 SZR429:SZS429 SPV429:SPW429 SFZ429:SGA429 RWD429:RWE429 RMH429:RMI429 RCL429:RCM429 QSP429:QSQ429 QIT429:QIU429 PYX429:PYY429 PPB429:PPC429 PFF429:PFG429 OVJ429:OVK429 OLN429:OLO429 OBR429:OBS429 NRV429:NRW429 NHZ429:NIA429 MYD429:MYE429 MOH429:MOI429 MEL429:MEM429 LUP429:LUQ429 LKT429:LKU429 LAX429:LAY429 KRB429:KRC429 KHF429:KHG429 JXJ429:JXK429 JNN429:JNO429 JDR429:JDS429 ITV429:ITW429 IJZ429:IKA429 IAD429:IAE429 HQH429:HQI429 HGL429:HGM429 GWP429:GWQ429 GMT429:GMU429 GCX429:GCY429 FTB429:FTC429 FJF429:FJG429 EZJ429:EZK429 EPN429:EPO429 EFR429:EFS429 DVV429:DVW429 DLZ429:DMA429 DCD429:DCE429 CSH429:CSI429 CIL429:CIM429 BYP429:BYQ429 BOT429:BOU429 BEX429:BEY429 AVB429:AVC429 ALF429:ALG429 ABJ429:ABK429 RN429:RO429 HR429:HS429 WUA429:WUB429 WKE429:WKF429 WAI429:WAJ429 VQM429:VQN429 VGQ429:VGR429 UWU429:UWV429 UMY429:UMZ429 UDC429:UDD429 TTG429:TTH429 TJK429:TJL429 SZO429:SZP429 SPS429:SPT429 SFW429:SFX429 RWA429:RWB429 RME429:RMF429 RCI429:RCJ429 QSM429:QSN429 QIQ429:QIR429 PYU429:PYV429 POY429:POZ429 PFC429:PFD429 OVG429:OVH429 OLK429:OLL429 OBO429:OBP429 NRS429:NRT429 NHW429:NHX429 MYA429:MYB429 MOE429:MOF429 MEI429:MEJ429 LUM429:LUN429 LKQ429:LKR429 LAU429:LAV429 KQY429:KQZ429 KHC429:KHD429 JXG429:JXH429 JNK429:JNL429 JDO429:JDP429 ITS429:ITT429 IJW429:IJX429 IAA429:IAB429 HQE429:HQF429 HGI429:HGJ429 GWM429:GWN429 GMQ429:GMR429 GCU429:GCV429 FSY429:FSZ429 FJC429:FJD429 EZG429:EZH429 EPK429:EPL429 EFO429:EFP429 DVS429:DVT429 DLW429:DLX429 DCA429:DCB429 CSE429:CSF429 CII429:CIJ429 BYM429:BYN429 BOQ429:BOR429 BEU429:BEV429 AUY429:AUZ429 ALC429:ALD429 ABG429:ABH429 RK429:RL429 HO429:HP429 WTX429:WTY429 WKB429:WKC429 WAF429:WAG429 VQJ429:VQK429 VGN429:VGO429 UWR429:UWS429 UMV429:UMW429 UCZ429:UDA429 TTD429:TTE429 TJH429:TJI429 SZL429:SZM429 SPP429:SPQ429 SFT429:SFU429 RVX429:RVY429 RMB429:RMC429 RCF429:RCG429 QSJ429:QSK429 QIN429:QIO429 PYR429:PYS429 POV429:POW429 PEZ429:PFA429 OVD429:OVE429 OLH429:OLI429 OBL429:OBM429 NRP429:NRQ429 NHT429:NHU429 MXX429:MXY429 MOB429:MOC429 MEF429:MEG429 LUJ429:LUK429 LKN429:LKO429 LAR429:LAS429 KQV429:KQW429 KGZ429:KHA429 JXD429:JXE429 JNH429:JNI429 JDL429:JDM429 ITP429:ITQ429 IJT429:IJU429 HZX429:HZY429 HQB429:HQC429 HGF429:HGG429 GWJ429:GWK429 GMN429:GMO429 GCR429:GCS429 FSV429:FSW429 FIZ429:FJA429 EZD429:EZE429 EPH429:EPI429 EFL429:EFM429 DVP429:DVQ429 DLT429:DLU429 DBX429:DBY429 CSB429:CSC429 CIF429:CIG429 BYJ429:BYK429 BON429:BOO429 BER429:BES429 AUV429:AUW429 AKZ429:ALA429 ABD429:ABE429 RH429:RI429 HL429:HM429 WTU429:WTV429 WJY429:WJZ429 WAC429:WAD429 VQG429:VQH429 VGK429:VGL429 UWO429:UWP429 UMS429:UMT429 UCW429:UCX429 TTA429:TTB429 TJE429:TJF429 SZI429:SZJ429 SPM429:SPN429 SFQ429:SFR429 RVU429:RVV429 RLY429:RLZ429 RCC429:RCD429 QSG429:QSH429 QIK429:QIL429 PYO429:PYP429 POS429:POT429 PEW429:PEX429 OVA429:OVB429 OLE429:OLF429 OBI429:OBJ429 NRM429:NRN429 NHQ429:NHR429 MXU429:MXV429 MNY429:MNZ429 MEC429:MED429 LUG429:LUH429 LKK429:LKL429 LAO429:LAP429 KQS429:KQT429 KGW429:KGX429 JXA429:JXB429 JNE429:JNF429 JDI429:JDJ429 ITM429:ITN429 IJQ429:IJR429 HZU429:HZV429 HPY429:HPZ429 HGC429:HGD429 GWG429:GWH429 GMK429:GML429 GCO429:GCP429 FSS429:FST429 FIW429:FIX429 EZA429:EZB429 EPE429:EPF429 EFI429:EFJ429 DVM429:DVN429 DLQ429:DLR429 DBU429:DBV429 CRY429:CRZ429 CIC429:CID429 BYG429:BYH429 BOK429:BOL429 BEO429:BEP429 AUS429:AUT429 AKW429:AKX429 ABA429:ABB429 HI473:HJ473 RE473:RF473 WUS473:WUT473 WKW473:WKX473 WBA473:WBB473 VRE473:VRF473 VHI473:VHJ473 UXM473:UXN473 UNQ473:UNR473 UDU473:UDV473 TTY473:TTZ473 TKC473:TKD473 TAG473:TAH473 SQK473:SQL473 SGO473:SGP473 RWS473:RWT473 RMW473:RMX473 RDA473:RDB473 QTE473:QTF473 QJI473:QJJ473 PZM473:PZN473 PPQ473:PPR473 PFU473:PFV473 OVY473:OVZ473 OMC473:OMD473 OCG473:OCH473 NSK473:NSL473 NIO473:NIP473 MYS473:MYT473 MOW473:MOX473 MFA473:MFB473 LVE473:LVF473 LLI473:LLJ473 LBM473:LBN473 KRQ473:KRR473 KHU473:KHV473 JXY473:JXZ473 JOC473:JOD473 JEG473:JEH473 IUK473:IUL473 IKO473:IKP473 IAS473:IAT473 HQW473:HQX473 HHA473:HHB473 GXE473:GXF473 GNI473:GNJ473 GDM473:GDN473 FTQ473:FTR473 FJU473:FJV473 EZY473:EZZ473 EQC473:EQD473 EGG473:EGH473 DWK473:DWL473 DMO473:DMP473 DCS473:DCT473 CSW473:CSX473 CJA473:CJB473 BZE473:BZF473 BPI473:BPJ473 BFM473:BFN473 AVQ473:AVR473 ALU473:ALV473 ABY473:ABZ473 SC473:SD473 IG473:IH473 WUP473:WUQ473 WKT473:WKU473 WAX473:WAY473 VRB473:VRC473 VHF473:VHG473 UXJ473:UXK473 UNN473:UNO473 UDR473:UDS473 TTV473:TTW473 TJZ473:TKA473 TAD473:TAE473 SQH473:SQI473 SGL473:SGM473 RWP473:RWQ473 RMT473:RMU473 RCX473:RCY473 QTB473:QTC473 QJF473:QJG473 PZJ473:PZK473 PPN473:PPO473 PFR473:PFS473 OVV473:OVW473 OLZ473:OMA473 OCD473:OCE473 NSH473:NSI473 NIL473:NIM473 MYP473:MYQ473 MOT473:MOU473 MEX473:MEY473 LVB473:LVC473 LLF473:LLG473 LBJ473:LBK473 KRN473:KRO473 KHR473:KHS473 JXV473:JXW473 JNZ473:JOA473 JED473:JEE473 IUH473:IUI473 IKL473:IKM473 IAP473:IAQ473 HQT473:HQU473 HGX473:HGY473 GXB473:GXC473 GNF473:GNG473 GDJ473:GDK473 FTN473:FTO473 FJR473:FJS473 EZV473:EZW473 EPZ473:EQA473 EGD473:EGE473 DWH473:DWI473 DML473:DMM473 DCP473:DCQ473 CST473:CSU473 CIX473:CIY473 BZB473:BZC473 BPF473:BPG473 BFJ473:BFK473 AVN473:AVO473 ALR473:ALS473 ABV473:ABW473 RZ473:SA473 ID473:IE473 WUM473:WUN473 WKQ473:WKR473 WAU473:WAV473 VQY473:VQZ473 VHC473:VHD473 UXG473:UXH473 UNK473:UNL473 UDO473:UDP473 TTS473:TTT473 TJW473:TJX473 TAA473:TAB473 SQE473:SQF473 SGI473:SGJ473 RWM473:RWN473 RMQ473:RMR473 RCU473:RCV473 QSY473:QSZ473 QJC473:QJD473 PZG473:PZH473 PPK473:PPL473 PFO473:PFP473 OVS473:OVT473 OLW473:OLX473 OCA473:OCB473 NSE473:NSF473 NII473:NIJ473 MYM473:MYN473 MOQ473:MOR473 MEU473:MEV473 LUY473:LUZ473 LLC473:LLD473 LBG473:LBH473 KRK473:KRL473 KHO473:KHP473 JXS473:JXT473 JNW473:JNX473 JEA473:JEB473 IUE473:IUF473 IKI473:IKJ473 IAM473:IAN473 HQQ473:HQR473 HGU473:HGV473 GWY473:GWZ473 GNC473:GND473 GDG473:GDH473 FTK473:FTL473 FJO473:FJP473 EZS473:EZT473 EPW473:EPX473 EGA473:EGB473 DWE473:DWF473 DMI473:DMJ473 DCM473:DCN473 CSQ473:CSR473 CIU473:CIV473 BYY473:BYZ473 BPC473:BPD473 BFG473:BFH473 AVK473:AVL473 ALO473:ALP473 ABS473:ABT473 RW473:RX473 IA473:IB473 WUG473:WUH473 WKK473:WKL473 WAO473:WAP473 VQS473:VQT473 VGW473:VGX473 UXA473:UXB473 UNE473:UNF473 UDI473:UDJ473 TTM473:TTN473 TJQ473:TJR473 SZU473:SZV473 SPY473:SPZ473 SGC473:SGD473 RWG473:RWH473 RMK473:RML473 RCO473:RCP473 QSS473:QST473 QIW473:QIX473 PZA473:PZB473 PPE473:PPF473 PFI473:PFJ473 OVM473:OVN473 OLQ473:OLR473 OBU473:OBV473 NRY473:NRZ473 NIC473:NID473 MYG473:MYH473 MOK473:MOL473 MEO473:MEP473 LUS473:LUT473 LKW473:LKX473 LBA473:LBB473 KRE473:KRF473 KHI473:KHJ473 JXM473:JXN473 JNQ473:JNR473 JDU473:JDV473 ITY473:ITZ473 IKC473:IKD473 IAG473:IAH473 HQK473:HQL473 HGO473:HGP473 GWS473:GWT473 GMW473:GMX473 GDA473:GDB473 FTE473:FTF473 FJI473:FJJ473 EZM473:EZN473 EPQ473:EPR473 EFU473:EFV473 DVY473:DVZ473 DMC473:DMD473 DCG473:DCH473 CSK473:CSL473 CIO473:CIP473 BYS473:BYT473 BOW473:BOX473 BFA473:BFB473 AVE473:AVF473 ALI473:ALJ473 ABM473:ABN473 RQ473:RR473 HU473:HV473 WUD473:WUE473 WKH473:WKI473 WAL473:WAM473 VQP473:VQQ473 VGT473:VGU473 UWX473:UWY473 UNB473:UNC473 UDF473:UDG473 TTJ473:TTK473 TJN473:TJO473 SZR473:SZS473 SPV473:SPW473 SFZ473:SGA473 RWD473:RWE473 RMH473:RMI473 RCL473:RCM473 QSP473:QSQ473 QIT473:QIU473 PYX473:PYY473 PPB473:PPC473 PFF473:PFG473 OVJ473:OVK473 OLN473:OLO473 OBR473:OBS473 NRV473:NRW473 NHZ473:NIA473 MYD473:MYE473 MOH473:MOI473 MEL473:MEM473 LUP473:LUQ473 LKT473:LKU473 LAX473:LAY473 KRB473:KRC473 KHF473:KHG473 JXJ473:JXK473 JNN473:JNO473 JDR473:JDS473 ITV473:ITW473 IJZ473:IKA473 IAD473:IAE473 HQH473:HQI473 HGL473:HGM473 GWP473:GWQ473 GMT473:GMU473 GCX473:GCY473 FTB473:FTC473 FJF473:FJG473 EZJ473:EZK473 EPN473:EPO473 EFR473:EFS473 DVV473:DVW473 DLZ473:DMA473 DCD473:DCE473 CSH473:CSI473 CIL473:CIM473 BYP473:BYQ473 BOT473:BOU473 BEX473:BEY473 AVB473:AVC473 ALF473:ALG473 ABJ473:ABK473 RN473:RO473 HR473:HS473 WUA473:WUB473 WKE473:WKF473 WAI473:WAJ473 VQM473:VQN473 VGQ473:VGR473 UWU473:UWV473 UMY473:UMZ473 UDC473:UDD473 TTG473:TTH473 TJK473:TJL473 SZO473:SZP473 SPS473:SPT473 SFW473:SFX473 RWA473:RWB473 RME473:RMF473 RCI473:RCJ473 QSM473:QSN473 QIQ473:QIR473 PYU473:PYV473 POY473:POZ473 PFC473:PFD473 OVG473:OVH473 OLK473:OLL473 OBO473:OBP473 NRS473:NRT473 NHW473:NHX473 MYA473:MYB473 MOE473:MOF473 MEI473:MEJ473 LUM473:LUN473 LKQ473:LKR473 LAU473:LAV473 KQY473:KQZ473 KHC473:KHD473 JXG473:JXH473 JNK473:JNL473 JDO473:JDP473 ITS473:ITT473 IJW473:IJX473 IAA473:IAB473 HQE473:HQF473 HGI473:HGJ473 GWM473:GWN473 GMQ473:GMR473 GCU473:GCV473 FSY473:FSZ473 FJC473:FJD473 EZG473:EZH473 EPK473:EPL473 EFO473:EFP473 DVS473:DVT473 DLW473:DLX473 DCA473:DCB473 CSE473:CSF473 CII473:CIJ473 BYM473:BYN473 BOQ473:BOR473 BEU473:BEV473 AUY473:AUZ473 ALC473:ALD473 ABG473:ABH473 RK473:RL473 HO473:HP473 WTX473:WTY473 WKB473:WKC473 WAF473:WAG473 VQJ473:VQK473 VGN473:VGO473 UWR473:UWS473 UMV473:UMW473 UCZ473:UDA473 TTD473:TTE473 TJH473:TJI473 SZL473:SZM473 SPP473:SPQ473 SFT473:SFU473 RVX473:RVY473 RMB473:RMC473 RCF473:RCG473 QSJ473:QSK473 QIN473:QIO473 PYR473:PYS473 POV473:POW473 PEZ473:PFA473 OVD473:OVE473 OLH473:OLI473 OBL473:OBM473 NRP473:NRQ473 NHT473:NHU473 MXX473:MXY473 MOB473:MOC473 MEF473:MEG473 LUJ473:LUK473 LKN473:LKO473 LAR473:LAS473 KQV473:KQW473 KGZ473:KHA473 JXD473:JXE473 JNH473:JNI473 JDL473:JDM473 ITP473:ITQ473 IJT473:IJU473 HZX473:HZY473 HQB473:HQC473 HGF473:HGG473 GWJ473:GWK473 GMN473:GMO473 GCR473:GCS473 FSV473:FSW473 FIZ473:FJA473 EZD473:EZE473 EPH473:EPI473 EFL473:EFM473 DVP473:DVQ473 DLT473:DLU473 DBX473:DBY473 CSB473:CSC473 CIF473:CIG473 BYJ473:BYK473 BON473:BOO473 BER473:BES473 AUV473:AUW473 AKZ473:ALA473 ABD473:ABE473 RH473:RI473 HL473:HM473 WTU473:WTV473 WJY473:WJZ473 WAC473:WAD473 VQG473:VQH473 VGK473:VGL473 UWO473:UWP473 UMS473:UMT473 UCW473:UCX473 TTA473:TTB473 TJE473:TJF473 SZI473:SZJ473 SPM473:SPN473 SFQ473:SFR473 RVU473:RVV473 RLY473:RLZ473 RCC473:RCD473 QSG473:QSH473 QIK473:QIL473 PYO473:PYP473 POS473:POT473 PEW473:PEX473 OVA473:OVB473 OLE473:OLF473 OBI473:OBJ473 NRM473:NRN473 NHQ473:NHR473 MXU473:MXV473 MNY473:MNZ473 MEC473:MED473 LUG473:LUH473 LKK473:LKL473 LAO473:LAP473 KQS473:KQT473 KGW473:KGX473 JXA473:JXB473 JNE473:JNF473 JDI473:JDJ473 ITM473:ITN473 IJQ473:IJR473 HZU473:HZV473 HPY473:HPZ473 HGC473:HGD473 GWG473:GWH473 GMK473:GML473 GCO473:GCP473 FSS473:FST473 FIW473:FIX473 EZA473:EZB473 EPE473:EPF473 EFI473:EFJ473 DVM473:DVN473 DLQ473:DLR473 DBU473:DBV473 CRY473:CRZ473 CIC473:CID473 BYG473:BYH473 BOK473:BOL473 BEO473:BEP473 AUS473:AUT473 AKW473:AKX473 ABA473:ABB473 HI517:HJ517 RE517:RF517 WUS517:WUT517 WKW517:WKX517 WBA517:WBB517 VRE517:VRF517 VHI517:VHJ517 UXM517:UXN517 UNQ517:UNR517 UDU517:UDV517 TTY517:TTZ517 TKC517:TKD517 TAG517:TAH517 SQK517:SQL517 SGO517:SGP517 RWS517:RWT517 RMW517:RMX517 RDA517:RDB517 QTE517:QTF517 QJI517:QJJ517 PZM517:PZN517 PPQ517:PPR517 PFU517:PFV517 OVY517:OVZ517 OMC517:OMD517 OCG517:OCH517 NSK517:NSL517 NIO517:NIP517 MYS517:MYT517 MOW517:MOX517 MFA517:MFB517 LVE517:LVF517 LLI517:LLJ517 LBM517:LBN517 KRQ517:KRR517 KHU517:KHV517 JXY517:JXZ517 JOC517:JOD517 JEG517:JEH517 IUK517:IUL517 IKO517:IKP517 IAS517:IAT517 HQW517:HQX517 HHA517:HHB517 GXE517:GXF517 GNI517:GNJ517 GDM517:GDN517 FTQ517:FTR517 FJU517:FJV517 EZY517:EZZ517 EQC517:EQD517 EGG517:EGH517 DWK517:DWL517 DMO517:DMP517 DCS517:DCT517 CSW517:CSX517 CJA517:CJB517 BZE517:BZF517 BPI517:BPJ517 BFM517:BFN517 AVQ517:AVR517 ALU517:ALV517 ABY517:ABZ517 SC517:SD517 IG517:IH517 WUP517:WUQ517 WKT517:WKU517 WAX517:WAY517 VRB517:VRC517 VHF517:VHG517 UXJ517:UXK517 UNN517:UNO517 UDR517:UDS517 TTV517:TTW517 TJZ517:TKA517 TAD517:TAE517 SQH517:SQI517 SGL517:SGM517 RWP517:RWQ517 RMT517:RMU517 RCX517:RCY517 QTB517:QTC517 QJF517:QJG517 PZJ517:PZK517 PPN517:PPO517 PFR517:PFS517 OVV517:OVW517 OLZ517:OMA517 OCD517:OCE517 NSH517:NSI517 NIL517:NIM517 MYP517:MYQ517 MOT517:MOU517 MEX517:MEY517 LVB517:LVC517 LLF517:LLG517 LBJ517:LBK517 KRN517:KRO517 KHR517:KHS517 JXV517:JXW517 JNZ517:JOA517 JED517:JEE517 IUH517:IUI517 IKL517:IKM517 IAP517:IAQ517 HQT517:HQU517 HGX517:HGY517 GXB517:GXC517 GNF517:GNG517 GDJ517:GDK517 FTN517:FTO517 FJR517:FJS517 EZV517:EZW517 EPZ517:EQA517 EGD517:EGE517 DWH517:DWI517 DML517:DMM517 DCP517:DCQ517 CST517:CSU517 CIX517:CIY517 BZB517:BZC517 BPF517:BPG517 BFJ517:BFK517 AVN517:AVO517 ALR517:ALS517 ABV517:ABW517 RZ517:SA517 ID517:IE517 WUM517:WUN517 WKQ517:WKR517 WAU517:WAV517 VQY517:VQZ517 VHC517:VHD517 UXG517:UXH517 UNK517:UNL517 UDO517:UDP517 TTS517:TTT517 TJW517:TJX517 TAA517:TAB517 SQE517:SQF517 SGI517:SGJ517 RWM517:RWN517 RMQ517:RMR517 RCU517:RCV517 QSY517:QSZ517 QJC517:QJD517 PZG517:PZH517 PPK517:PPL517 PFO517:PFP517 OVS517:OVT517 OLW517:OLX517 OCA517:OCB517 NSE517:NSF517 NII517:NIJ517 MYM517:MYN517 MOQ517:MOR517 MEU517:MEV517 LUY517:LUZ517 LLC517:LLD517 LBG517:LBH517 KRK517:KRL517 KHO517:KHP517 JXS517:JXT517 JNW517:JNX517 JEA517:JEB517 IUE517:IUF517 IKI517:IKJ517 IAM517:IAN517 HQQ517:HQR517 HGU517:HGV517 GWY517:GWZ517 GNC517:GND517 GDG517:GDH517 FTK517:FTL517 FJO517:FJP517 EZS517:EZT517 EPW517:EPX517 EGA517:EGB517 DWE517:DWF517 DMI517:DMJ517 DCM517:DCN517 CSQ517:CSR517 CIU517:CIV517 BYY517:BYZ517 BPC517:BPD517 BFG517:BFH517 AVK517:AVL517 ALO517:ALP517 ABS517:ABT517 RW517:RX517 IA517:IB517 WUG517:WUH517 WKK517:WKL517 WAO517:WAP517 VQS517:VQT517 VGW517:VGX517 UXA517:UXB517 UNE517:UNF517 UDI517:UDJ517 TTM517:TTN517 TJQ517:TJR517 SZU517:SZV517 SPY517:SPZ517 SGC517:SGD517 RWG517:RWH517 RMK517:RML517 RCO517:RCP517 QSS517:QST517 QIW517:QIX517 PZA517:PZB517 PPE517:PPF517 PFI517:PFJ517 OVM517:OVN517 OLQ517:OLR517 OBU517:OBV517 NRY517:NRZ517 NIC517:NID517 MYG517:MYH517 MOK517:MOL517 MEO517:MEP517 LUS517:LUT517 LKW517:LKX517 LBA517:LBB517 KRE517:KRF517 KHI517:KHJ517 JXM517:JXN517 JNQ517:JNR517 JDU517:JDV517 ITY517:ITZ517 IKC517:IKD517 IAG517:IAH517 HQK517:HQL517 HGO517:HGP517 GWS517:GWT517 GMW517:GMX517 GDA517:GDB517 FTE517:FTF517 FJI517:FJJ517 EZM517:EZN517 EPQ517:EPR517 EFU517:EFV517 DVY517:DVZ517 DMC517:DMD517 DCG517:DCH517 CSK517:CSL517 CIO517:CIP517 BYS517:BYT517 BOW517:BOX517 BFA517:BFB517 AVE517:AVF517 ALI517:ALJ517 ABM517:ABN517 RQ517:RR517 HU517:HV517 WUD517:WUE517 WKH517:WKI517 WAL517:WAM517 VQP517:VQQ517 VGT517:VGU517 UWX517:UWY517 UNB517:UNC517 UDF517:UDG517 TTJ517:TTK517 TJN517:TJO517 SZR517:SZS517 SPV517:SPW517 SFZ517:SGA517 RWD517:RWE517 RMH517:RMI517 RCL517:RCM517 QSP517:QSQ517 QIT517:QIU517 PYX517:PYY517 PPB517:PPC517 PFF517:PFG517 OVJ517:OVK517 OLN517:OLO517 OBR517:OBS517 NRV517:NRW517 NHZ517:NIA517 MYD517:MYE517 MOH517:MOI517 MEL517:MEM517 LUP517:LUQ517 LKT517:LKU517 LAX517:LAY517 KRB517:KRC517 KHF517:KHG517 JXJ517:JXK517 JNN517:JNO517 JDR517:JDS517 ITV517:ITW517 IJZ517:IKA517 IAD517:IAE517 HQH517:HQI517 HGL517:HGM517 GWP517:GWQ517 GMT517:GMU517 GCX517:GCY517 FTB517:FTC517 FJF517:FJG517 EZJ517:EZK517 EPN517:EPO517 EFR517:EFS517 DVV517:DVW517 DLZ517:DMA517 DCD517:DCE517 CSH517:CSI517 CIL517:CIM517 BYP517:BYQ517 BOT517:BOU517 BEX517:BEY517 AVB517:AVC517 ALF517:ALG517 ABJ517:ABK517 RN517:RO517 HR517:HS517 WUA517:WUB517 WKE517:WKF517 WAI517:WAJ517 VQM517:VQN517 VGQ517:VGR517 UWU517:UWV517 UMY517:UMZ517 UDC517:UDD517 TTG517:TTH517 TJK517:TJL517 SZO517:SZP517 SPS517:SPT517 SFW517:SFX517 RWA517:RWB517 RME517:RMF517 RCI517:RCJ517 QSM517:QSN517 QIQ517:QIR517 PYU517:PYV517 POY517:POZ517 PFC517:PFD517 OVG517:OVH517 OLK517:OLL517 OBO517:OBP517 NRS517:NRT517 NHW517:NHX517 MYA517:MYB517 MOE517:MOF517 MEI517:MEJ517 LUM517:LUN517 LKQ517:LKR517 LAU517:LAV517 KQY517:KQZ517 KHC517:KHD517 JXG517:JXH517 JNK517:JNL517 JDO517:JDP517 ITS517:ITT517 IJW517:IJX517 IAA517:IAB517 HQE517:HQF517 HGI517:HGJ517 GWM517:GWN517 GMQ517:GMR517 GCU517:GCV517 FSY517:FSZ517 FJC517:FJD517 EZG517:EZH517 EPK517:EPL517 EFO517:EFP517 DVS517:DVT517 DLW517:DLX517 DCA517:DCB517 CSE517:CSF517 CII517:CIJ517 BYM517:BYN517 BOQ517:BOR517 BEU517:BEV517 AUY517:AUZ517 ALC517:ALD517 ABG517:ABH517 RK517:RL517 HO517:HP517 WTX517:WTY517 WKB517:WKC517 WAF517:WAG517 VQJ517:VQK517 VGN517:VGO517 UWR517:UWS517 UMV517:UMW517 UCZ517:UDA517 TTD517:TTE517 TJH517:TJI517 SZL517:SZM517 SPP517:SPQ517 SFT517:SFU517 RVX517:RVY517 RMB517:RMC517 RCF517:RCG517 QSJ517:QSK517 QIN517:QIO517 PYR517:PYS517 POV517:POW517 PEZ517:PFA517 OVD517:OVE517 OLH517:OLI517 OBL517:OBM517 NRP517:NRQ517 NHT517:NHU517 MXX517:MXY517 MOB517:MOC517 MEF517:MEG517 LUJ517:LUK517 LKN517:LKO517 LAR517:LAS517 KQV517:KQW517 KGZ517:KHA517 JXD517:JXE517 JNH517:JNI517 JDL517:JDM517 ITP517:ITQ517 IJT517:IJU517 HZX517:HZY517 HQB517:HQC517 HGF517:HGG517 GWJ517:GWK517 GMN517:GMO517 GCR517:GCS517 FSV517:FSW517 FIZ517:FJA517 EZD517:EZE517 EPH517:EPI517 EFL517:EFM517 DVP517:DVQ517 DLT517:DLU517 DBX517:DBY517 CSB517:CSC517 CIF517:CIG517 BYJ517:BYK517 BON517:BOO517 BER517:BES517 AUV517:AUW517 AKZ517:ALA517 ABD517:ABE517 RH517:RI517 HL517:HM517 WTU517:WTV517 WJY517:WJZ517 WAC517:WAD517 VQG517:VQH517 VGK517:VGL517 UWO517:UWP517 UMS517:UMT517 UCW517:UCX517 TTA517:TTB517 TJE517:TJF517 SZI517:SZJ517 SPM517:SPN517 SFQ517:SFR517 RVU517:RVV517 RLY517:RLZ517 RCC517:RCD517 QSG517:QSH517 QIK517:QIL517 PYO517:PYP517 POS517:POT517 PEW517:PEX517 OVA517:OVB517 OLE517:OLF517 OBI517:OBJ517 NRM517:NRN517 NHQ517:NHR517 MXU517:MXV517 MNY517:MNZ517 MEC517:MED517 LUG517:LUH517 LKK517:LKL517 LAO517:LAP517 KQS517:KQT517 KGW517:KGX517 JXA517:JXB517 JNE517:JNF517 JDI517:JDJ517 ITM517:ITN517 IJQ517:IJR517 HZU517:HZV517 HPY517:HPZ517 HGC517:HGD517 GWG517:GWH517 GMK517:GML517 GCO517:GCP517 FSS517:FST517 FIW517:FIX517 EZA517:EZB517 EPE517:EPF517 EFI517:EFJ517 DVM517:DVN517 DLQ517:DLR517 DBU517:DBV517 CRY517:CRZ517 CIC517:CID517 BYG517:BYH517 BOK517:BOL517 BEO517:BEP517 AUS517:AUT517 AKW517:AKX517 ABA517:ABB517">
      <formula1>HI3</formula1>
    </dataValidation>
    <dataValidation type="whole" operator="lessThanOrEqual" allowBlank="1" showInputMessage="1" showErrorMessage="1" sqref="HI32:HJ32 RE32:RF32 WUS32:WUT32 WKW32:WKX32 WBA32:WBB32 VRE32:VRF32 VHI32:VHJ32 UXM32:UXN32 UNQ32:UNR32 UDU32:UDV32 TTY32:TTZ32 TKC32:TKD32 TAG32:TAH32 SQK32:SQL32 SGO32:SGP32 RWS32:RWT32 RMW32:RMX32 RDA32:RDB32 QTE32:QTF32 QJI32:QJJ32 PZM32:PZN32 PPQ32:PPR32 PFU32:PFV32 OVY32:OVZ32 OMC32:OMD32 OCG32:OCH32 NSK32:NSL32 NIO32:NIP32 MYS32:MYT32 MOW32:MOX32 MFA32:MFB32 LVE32:LVF32 LLI32:LLJ32 LBM32:LBN32 KRQ32:KRR32 KHU32:KHV32 JXY32:JXZ32 JOC32:JOD32 JEG32:JEH32 IUK32:IUL32 IKO32:IKP32 IAS32:IAT32 HQW32:HQX32 HHA32:HHB32 GXE32:GXF32 GNI32:GNJ32 GDM32:GDN32 FTQ32:FTR32 FJU32:FJV32 EZY32:EZZ32 EQC32:EQD32 EGG32:EGH32 DWK32:DWL32 DMO32:DMP32 DCS32:DCT32 CSW32:CSX32 CJA32:CJB32 BZE32:BZF32 BPI32:BPJ32 BFM32:BFN32 AVQ32:AVR32 ALU32:ALV32 ABY32:ABZ32 SC32:SD32 IG32:IH32 WUP32:WUQ32 WKT32:WKU32 WAX32:WAY32 VRB32:VRC32 VHF32:VHG32 UXJ32:UXK32 UNN32:UNO32 UDR32:UDS32 TTV32:TTW32 TJZ32:TKA32 TAD32:TAE32 SQH32:SQI32 SGL32:SGM32 RWP32:RWQ32 RMT32:RMU32 RCX32:RCY32 QTB32:QTC32 QJF32:QJG32 PZJ32:PZK32 PPN32:PPO32 PFR32:PFS32 OVV32:OVW32 OLZ32:OMA32 OCD32:OCE32 NSH32:NSI32 NIL32:NIM32 MYP32:MYQ32 MOT32:MOU32 MEX32:MEY32 LVB32:LVC32 LLF32:LLG32 LBJ32:LBK32 KRN32:KRO32 KHR32:KHS32 JXV32:JXW32 JNZ32:JOA32 JED32:JEE32 IUH32:IUI32 IKL32:IKM32 IAP32:IAQ32 HQT32:HQU32 HGX32:HGY32 GXB32:GXC32 GNF32:GNG32 GDJ32:GDK32 FTN32:FTO32 FJR32:FJS32 EZV32:EZW32 EPZ32:EQA32 EGD32:EGE32 DWH32:DWI32 DML32:DMM32 DCP32:DCQ32 CST32:CSU32 CIX32:CIY32 BZB32:BZC32 BPF32:BPG32 BFJ32:BFK32 AVN32:AVO32 ALR32:ALS32 ABV32:ABW32 RZ32:SA32 ID32:IE32 WUM32:WUN32 WKQ32:WKR32 WAU32:WAV32 VQY32:VQZ32 VHC32:VHD32 UXG32:UXH32 UNK32:UNL32 UDO32:UDP32 TTS32:TTT32 TJW32:TJX32 TAA32:TAB32 SQE32:SQF32 SGI32:SGJ32 RWM32:RWN32 RMQ32:RMR32 RCU32:RCV32 QSY32:QSZ32 QJC32:QJD32 PZG32:PZH32 PPK32:PPL32 PFO32:PFP32 OVS32:OVT32 OLW32:OLX32 OCA32:OCB32 NSE32:NSF32 NII32:NIJ32 MYM32:MYN32 MOQ32:MOR32 MEU32:MEV32 LUY32:LUZ32 LLC32:LLD32 LBG32:LBH32 KRK32:KRL32 KHO32:KHP32 JXS32:JXT32 JNW32:JNX32 JEA32:JEB32 IUE32:IUF32 IKI32:IKJ32 IAM32:IAN32 HQQ32:HQR32 HGU32:HGV32 GWY32:GWZ32 GNC32:GND32 GDG32:GDH32 FTK32:FTL32 FJO32:FJP32 EZS32:EZT32 EPW32:EPX32 EGA32:EGB32 DWE32:DWF32 DMI32:DMJ32 DCM32:DCN32 CSQ32:CSR32 CIU32:CIV32 BYY32:BYZ32 BPC32:BPD32 BFG32:BFH32 AVK32:AVL32 ALO32:ALP32 ABS32:ABT32 RW32:RX32 IA32:IB32 WUG32:WUH32 WKK32:WKL32 WAO32:WAP32 VQS32:VQT32 VGW32:VGX32 UXA32:UXB32 UNE32:UNF32 UDI32:UDJ32 TTM32:TTN32 TJQ32:TJR32 SZU32:SZV32 SPY32:SPZ32 SGC32:SGD32 RWG32:RWH32 RMK32:RML32 RCO32:RCP32 QSS32:QST32 QIW32:QIX32 PZA32:PZB32 PPE32:PPF32 PFI32:PFJ32 OVM32:OVN32 OLQ32:OLR32 OBU32:OBV32 NRY32:NRZ32 NIC32:NID32 MYG32:MYH32 MOK32:MOL32 MEO32:MEP32 LUS32:LUT32 LKW32:LKX32 LBA32:LBB32 KRE32:KRF32 KHI32:KHJ32 JXM32:JXN32 JNQ32:JNR32 JDU32:JDV32 ITY32:ITZ32 IKC32:IKD32 IAG32:IAH32 HQK32:HQL32 HGO32:HGP32 GWS32:GWT32 GMW32:GMX32 GDA32:GDB32 FTE32:FTF32 FJI32:FJJ32 EZM32:EZN32 EPQ32:EPR32 EFU32:EFV32 DVY32:DVZ32 DMC32:DMD32 DCG32:DCH32 CSK32:CSL32 CIO32:CIP32 BYS32:BYT32 BOW32:BOX32 BFA32:BFB32 AVE32:AVF32 ALI32:ALJ32 ABM32:ABN32 RQ32:RR32 HU32:HV32 WUD32:WUE32 WKH32:WKI32 WAL32:WAM32 VQP32:VQQ32 VGT32:VGU32 UWX32:UWY32 UNB32:UNC32 UDF32:UDG32 TTJ32:TTK32 TJN32:TJO32 SZR32:SZS32 SPV32:SPW32 SFZ32:SGA32 RWD32:RWE32 RMH32:RMI32 RCL32:RCM32 QSP32:QSQ32 QIT32:QIU32 PYX32:PYY32 PPB32:PPC32 PFF32:PFG32 OVJ32:OVK32 OLN32:OLO32 OBR32:OBS32 NRV32:NRW32 NHZ32:NIA32 MYD32:MYE32 MOH32:MOI32 MEL32:MEM32 LUP32:LUQ32 LKT32:LKU32 LAX32:LAY32 KRB32:KRC32 KHF32:KHG32 JXJ32:JXK32 JNN32:JNO32 JDR32:JDS32 ITV32:ITW32 IJZ32:IKA32 IAD32:IAE32 HQH32:HQI32 HGL32:HGM32 GWP32:GWQ32 GMT32:GMU32 GCX32:GCY32 FTB32:FTC32 FJF32:FJG32 EZJ32:EZK32 EPN32:EPO32 EFR32:EFS32 DVV32:DVW32 DLZ32:DMA32 DCD32:DCE32 CSH32:CSI32 CIL32:CIM32 BYP32:BYQ32 BOT32:BOU32 BEX32:BEY32 AVB32:AVC32 ALF32:ALG32 ABJ32:ABK32 RN32:RO32 HR32:HS32 WUA32:WUB32 WKE32:WKF32 WAI32:WAJ32 VQM32:VQN32 VGQ32:VGR32 UWU32:UWV32 UMY32:UMZ32 UDC32:UDD32 TTG32:TTH32 TJK32:TJL32 SZO32:SZP32 SPS32:SPT32 SFW32:SFX32 RWA32:RWB32 RME32:RMF32 RCI32:RCJ32 QSM32:QSN32 QIQ32:QIR32 PYU32:PYV32 POY32:POZ32 PFC32:PFD32 OVG32:OVH32 OLK32:OLL32 OBO32:OBP32 NRS32:NRT32 NHW32:NHX32 MYA32:MYB32 MOE32:MOF32 MEI32:MEJ32 LUM32:LUN32 LKQ32:LKR32 LAU32:LAV32 KQY32:KQZ32 KHC32:KHD32 JXG32:JXH32 JNK32:JNL32 JDO32:JDP32 ITS32:ITT32 IJW32:IJX32 IAA32:IAB32 HQE32:HQF32 HGI32:HGJ32 GWM32:GWN32 GMQ32:GMR32 GCU32:GCV32 FSY32:FSZ32 FJC32:FJD32 EZG32:EZH32 EPK32:EPL32 EFO32:EFP32 DVS32:DVT32 DLW32:DLX32 DCA32:DCB32 CSE32:CSF32 CII32:CIJ32 BYM32:BYN32 BOQ32:BOR32 BEU32:BEV32 AUY32:AUZ32 ALC32:ALD32 ABG32:ABH32 RK32:RL32 HO32:HP32 WTX32:WTY32 WKB32:WKC32 WAF32:WAG32 VQJ32:VQK32 VGN32:VGO32 UWR32:UWS32 UMV32:UMW32 UCZ32:UDA32 TTD32:TTE32 TJH32:TJI32 SZL32:SZM32 SPP32:SPQ32 SFT32:SFU32 RVX32:RVY32 RMB32:RMC32 RCF32:RCG32 QSJ32:QSK32 QIN32:QIO32 PYR32:PYS32 POV32:POW32 PEZ32:PFA32 OVD32:OVE32 OLH32:OLI32 OBL32:OBM32 NRP32:NRQ32 NHT32:NHU32 MXX32:MXY32 MOB32:MOC32 MEF32:MEG32 LUJ32:LUK32 LKN32:LKO32 LAR32:LAS32 KQV32:KQW32 KGZ32:KHA32 JXD32:JXE32 JNH32:JNI32 JDL32:JDM32 ITP32:ITQ32 IJT32:IJU32 HZX32:HZY32 HQB32:HQC32 HGF32:HGG32 GWJ32:GWK32 GMN32:GMO32 GCR32:GCS32 FSV32:FSW32 FIZ32:FJA32 EZD32:EZE32 EPH32:EPI32 EFL32:EFM32 DVP32:DVQ32 DLT32:DLU32 DBX32:DBY32 CSB32:CSC32 CIF32:CIG32 BYJ32:BYK32 BON32:BOO32 BER32:BES32 AUV32:AUW32 AKZ32:ALA32 ABD32:ABE32 RH32:RI32 HL32:HM32 WTU32:WTV32 WJY32:WJZ32 WAC32:WAD32 VQG32:VQH32 VGK32:VGL32 UWO32:UWP32 UMS32:UMT32 UCW32:UCX32 TTA32:TTB32 TJE32:TJF32 SZI32:SZJ32 SPM32:SPN32 SFQ32:SFR32 RVU32:RVV32 RLY32:RLZ32 RCC32:RCD32 QSG32:QSH32 QIK32:QIL32 PYO32:PYP32 POS32:POT32 PEW32:PEX32 OVA32:OVB32 OLE32:OLF32 OBI32:OBJ32 NRM32:NRN32 NHQ32:NHR32 MXU32:MXV32 MNY32:MNZ32 MEC32:MED32 LUG32:LUH32 LKK32:LKL32 LAO32:LAP32 KQS32:KQT32 KGW32:KGX32 JXA32:JXB32 JNE32:JNF32 JDI32:JDJ32 ITM32:ITN32 IJQ32:IJR32 HZU32:HZV32 HPY32:HPZ32 HGC32:HGD32 GWG32:GWH32 GMK32:GML32 GCO32:GCP32 FSS32:FST32 FIW32:FIX32 EZA32:EZB32 EPE32:EPF32 EFI32:EFJ32 DVM32:DVN32 DLQ32:DLR32 DBU32:DBV32 CRY32:CRZ32 CIC32:CID32 BYG32:BYH32 BOK32:BOL32 BEO32:BEP32 AUS32:AUT32 AKW32:AKX32 ABA32:ABB32 HI76:HJ76 RE76:RF76 WUS76:WUT76 WKW76:WKX76 WBA76:WBB76 VRE76:VRF76 VHI76:VHJ76 UXM76:UXN76 UNQ76:UNR76 UDU76:UDV76 TTY76:TTZ76 TKC76:TKD76 TAG76:TAH76 SQK76:SQL76 SGO76:SGP76 RWS76:RWT76 RMW76:RMX76 RDA76:RDB76 QTE76:QTF76 QJI76:QJJ76 PZM76:PZN76 PPQ76:PPR76 PFU76:PFV76 OVY76:OVZ76 OMC76:OMD76 OCG76:OCH76 NSK76:NSL76 NIO76:NIP76 MYS76:MYT76 MOW76:MOX76 MFA76:MFB76 LVE76:LVF76 LLI76:LLJ76 LBM76:LBN76 KRQ76:KRR76 KHU76:KHV76 JXY76:JXZ76 JOC76:JOD76 JEG76:JEH76 IUK76:IUL76 IKO76:IKP76 IAS76:IAT76 HQW76:HQX76 HHA76:HHB76 GXE76:GXF76 GNI76:GNJ76 GDM76:GDN76 FTQ76:FTR76 FJU76:FJV76 EZY76:EZZ76 EQC76:EQD76 EGG76:EGH76 DWK76:DWL76 DMO76:DMP76 DCS76:DCT76 CSW76:CSX76 CJA76:CJB76 BZE76:BZF76 BPI76:BPJ76 BFM76:BFN76 AVQ76:AVR76 ALU76:ALV76 ABY76:ABZ76 SC76:SD76 IG76:IH76 WUP76:WUQ76 WKT76:WKU76 WAX76:WAY76 VRB76:VRC76 VHF76:VHG76 UXJ76:UXK76 UNN76:UNO76 UDR76:UDS76 TTV76:TTW76 TJZ76:TKA76 TAD76:TAE76 SQH76:SQI76 SGL76:SGM76 RWP76:RWQ76 RMT76:RMU76 RCX76:RCY76 QTB76:QTC76 QJF76:QJG76 PZJ76:PZK76 PPN76:PPO76 PFR76:PFS76 OVV76:OVW76 OLZ76:OMA76 OCD76:OCE76 NSH76:NSI76 NIL76:NIM76 MYP76:MYQ76 MOT76:MOU76 MEX76:MEY76 LVB76:LVC76 LLF76:LLG76 LBJ76:LBK76 KRN76:KRO76 KHR76:KHS76 JXV76:JXW76 JNZ76:JOA76 JED76:JEE76 IUH76:IUI76 IKL76:IKM76 IAP76:IAQ76 HQT76:HQU76 HGX76:HGY76 GXB76:GXC76 GNF76:GNG76 GDJ76:GDK76 FTN76:FTO76 FJR76:FJS76 EZV76:EZW76 EPZ76:EQA76 EGD76:EGE76 DWH76:DWI76 DML76:DMM76 DCP76:DCQ76 CST76:CSU76 CIX76:CIY76 BZB76:BZC76 BPF76:BPG76 BFJ76:BFK76 AVN76:AVO76 ALR76:ALS76 ABV76:ABW76 RZ76:SA76 ID76:IE76 WUM76:WUN76 WKQ76:WKR76 WAU76:WAV76 VQY76:VQZ76 VHC76:VHD76 UXG76:UXH76 UNK76:UNL76 UDO76:UDP76 TTS76:TTT76 TJW76:TJX76 TAA76:TAB76 SQE76:SQF76 SGI76:SGJ76 RWM76:RWN76 RMQ76:RMR76 RCU76:RCV76 QSY76:QSZ76 QJC76:QJD76 PZG76:PZH76 PPK76:PPL76 PFO76:PFP76 OVS76:OVT76 OLW76:OLX76 OCA76:OCB76 NSE76:NSF76 NII76:NIJ76 MYM76:MYN76 MOQ76:MOR76 MEU76:MEV76 LUY76:LUZ76 LLC76:LLD76 LBG76:LBH76 KRK76:KRL76 KHO76:KHP76 JXS76:JXT76 JNW76:JNX76 JEA76:JEB76 IUE76:IUF76 IKI76:IKJ76 IAM76:IAN76 HQQ76:HQR76 HGU76:HGV76 GWY76:GWZ76 GNC76:GND76 GDG76:GDH76 FTK76:FTL76 FJO76:FJP76 EZS76:EZT76 EPW76:EPX76 EGA76:EGB76 DWE76:DWF76 DMI76:DMJ76 DCM76:DCN76 CSQ76:CSR76 CIU76:CIV76 BYY76:BYZ76 BPC76:BPD76 BFG76:BFH76 AVK76:AVL76 ALO76:ALP76 ABS76:ABT76 RW76:RX76 IA76:IB76 WUG76:WUH76 WKK76:WKL76 WAO76:WAP76 VQS76:VQT76 VGW76:VGX76 UXA76:UXB76 UNE76:UNF76 UDI76:UDJ76 TTM76:TTN76 TJQ76:TJR76 SZU76:SZV76 SPY76:SPZ76 SGC76:SGD76 RWG76:RWH76 RMK76:RML76 RCO76:RCP76 QSS76:QST76 QIW76:QIX76 PZA76:PZB76 PPE76:PPF76 PFI76:PFJ76 OVM76:OVN76 OLQ76:OLR76 OBU76:OBV76 NRY76:NRZ76 NIC76:NID76 MYG76:MYH76 MOK76:MOL76 MEO76:MEP76 LUS76:LUT76 LKW76:LKX76 LBA76:LBB76 KRE76:KRF76 KHI76:KHJ76 JXM76:JXN76 JNQ76:JNR76 JDU76:JDV76 ITY76:ITZ76 IKC76:IKD76 IAG76:IAH76 HQK76:HQL76 HGO76:HGP76 GWS76:GWT76 GMW76:GMX76 GDA76:GDB76 FTE76:FTF76 FJI76:FJJ76 EZM76:EZN76 EPQ76:EPR76 EFU76:EFV76 DVY76:DVZ76 DMC76:DMD76 DCG76:DCH76 CSK76:CSL76 CIO76:CIP76 BYS76:BYT76 BOW76:BOX76 BFA76:BFB76 AVE76:AVF76 ALI76:ALJ76 ABM76:ABN76 RQ76:RR76 HU76:HV76 WUD76:WUE76 WKH76:WKI76 WAL76:WAM76 VQP76:VQQ76 VGT76:VGU76 UWX76:UWY76 UNB76:UNC76 UDF76:UDG76 TTJ76:TTK76 TJN76:TJO76 SZR76:SZS76 SPV76:SPW76 SFZ76:SGA76 RWD76:RWE76 RMH76:RMI76 RCL76:RCM76 QSP76:QSQ76 QIT76:QIU76 PYX76:PYY76 PPB76:PPC76 PFF76:PFG76 OVJ76:OVK76 OLN76:OLO76 OBR76:OBS76 NRV76:NRW76 NHZ76:NIA76 MYD76:MYE76 MOH76:MOI76 MEL76:MEM76 LUP76:LUQ76 LKT76:LKU76 LAX76:LAY76 KRB76:KRC76 KHF76:KHG76 JXJ76:JXK76 JNN76:JNO76 JDR76:JDS76 ITV76:ITW76 IJZ76:IKA76 IAD76:IAE76 HQH76:HQI76 HGL76:HGM76 GWP76:GWQ76 GMT76:GMU76 GCX76:GCY76 FTB76:FTC76 FJF76:FJG76 EZJ76:EZK76 EPN76:EPO76 EFR76:EFS76 DVV76:DVW76 DLZ76:DMA76 DCD76:DCE76 CSH76:CSI76 CIL76:CIM76 BYP76:BYQ76 BOT76:BOU76 BEX76:BEY76 AVB76:AVC76 ALF76:ALG76 ABJ76:ABK76 RN76:RO76 HR76:HS76 WUA76:WUB76 WKE76:WKF76 WAI76:WAJ76 VQM76:VQN76 VGQ76:VGR76 UWU76:UWV76 UMY76:UMZ76 UDC76:UDD76 TTG76:TTH76 TJK76:TJL76 SZO76:SZP76 SPS76:SPT76 SFW76:SFX76 RWA76:RWB76 RME76:RMF76 RCI76:RCJ76 QSM76:QSN76 QIQ76:QIR76 PYU76:PYV76 POY76:POZ76 PFC76:PFD76 OVG76:OVH76 OLK76:OLL76 OBO76:OBP76 NRS76:NRT76 NHW76:NHX76 MYA76:MYB76 MOE76:MOF76 MEI76:MEJ76 LUM76:LUN76 LKQ76:LKR76 LAU76:LAV76 KQY76:KQZ76 KHC76:KHD76 JXG76:JXH76 JNK76:JNL76 JDO76:JDP76 ITS76:ITT76 IJW76:IJX76 IAA76:IAB76 HQE76:HQF76 HGI76:HGJ76 GWM76:GWN76 GMQ76:GMR76 GCU76:GCV76 FSY76:FSZ76 FJC76:FJD76 EZG76:EZH76 EPK76:EPL76 EFO76:EFP76 DVS76:DVT76 DLW76:DLX76 DCA76:DCB76 CSE76:CSF76 CII76:CIJ76 BYM76:BYN76 BOQ76:BOR76 BEU76:BEV76 AUY76:AUZ76 ALC76:ALD76 ABG76:ABH76 RK76:RL76 HO76:HP76 WTX76:WTY76 WKB76:WKC76 WAF76:WAG76 VQJ76:VQK76 VGN76:VGO76 UWR76:UWS76 UMV76:UMW76 UCZ76:UDA76 TTD76:TTE76 TJH76:TJI76 SZL76:SZM76 SPP76:SPQ76 SFT76:SFU76 RVX76:RVY76 RMB76:RMC76 RCF76:RCG76 QSJ76:QSK76 QIN76:QIO76 PYR76:PYS76 POV76:POW76 PEZ76:PFA76 OVD76:OVE76 OLH76:OLI76 OBL76:OBM76 NRP76:NRQ76 NHT76:NHU76 MXX76:MXY76 MOB76:MOC76 MEF76:MEG76 LUJ76:LUK76 LKN76:LKO76 LAR76:LAS76 KQV76:KQW76 KGZ76:KHA76 JXD76:JXE76 JNH76:JNI76 JDL76:JDM76 ITP76:ITQ76 IJT76:IJU76 HZX76:HZY76 HQB76:HQC76 HGF76:HGG76 GWJ76:GWK76 GMN76:GMO76 GCR76:GCS76 FSV76:FSW76 FIZ76:FJA76 EZD76:EZE76 EPH76:EPI76 EFL76:EFM76 DVP76:DVQ76 DLT76:DLU76 DBX76:DBY76 CSB76:CSC76 CIF76:CIG76 BYJ76:BYK76 BON76:BOO76 BER76:BES76 AUV76:AUW76 AKZ76:ALA76 ABD76:ABE76 RH76:RI76 HL76:HM76 WTU76:WTV76 WJY76:WJZ76 WAC76:WAD76 VQG76:VQH76 VGK76:VGL76 UWO76:UWP76 UMS76:UMT76 UCW76:UCX76 TTA76:TTB76 TJE76:TJF76 SZI76:SZJ76 SPM76:SPN76 SFQ76:SFR76 RVU76:RVV76 RLY76:RLZ76 RCC76:RCD76 QSG76:QSH76 QIK76:QIL76 PYO76:PYP76 POS76:POT76 PEW76:PEX76 OVA76:OVB76 OLE76:OLF76 OBI76:OBJ76 NRM76:NRN76 NHQ76:NHR76 MXU76:MXV76 MNY76:MNZ76 MEC76:MED76 LUG76:LUH76 LKK76:LKL76 LAO76:LAP76 KQS76:KQT76 KGW76:KGX76 JXA76:JXB76 JNE76:JNF76 JDI76:JDJ76 ITM76:ITN76 IJQ76:IJR76 HZU76:HZV76 HPY76:HPZ76 HGC76:HGD76 GWG76:GWH76 GMK76:GML76 GCO76:GCP76 FSS76:FST76 FIW76:FIX76 EZA76:EZB76 EPE76:EPF76 EFI76:EFJ76 DVM76:DVN76 DLQ76:DLR76 DBU76:DBV76 CRY76:CRZ76 CIC76:CID76 BYG76:BYH76 BOK76:BOL76 BEO76:BEP76 AUS76:AUT76 AKW76:AKX76 ABA76:ABB76 HI120:HJ120 RE120:RF120 WUS120:WUT120 WKW120:WKX120 WBA120:WBB120 VRE120:VRF120 VHI120:VHJ120 UXM120:UXN120 UNQ120:UNR120 UDU120:UDV120 TTY120:TTZ120 TKC120:TKD120 TAG120:TAH120 SQK120:SQL120 SGO120:SGP120 RWS120:RWT120 RMW120:RMX120 RDA120:RDB120 QTE120:QTF120 QJI120:QJJ120 PZM120:PZN120 PPQ120:PPR120 PFU120:PFV120 OVY120:OVZ120 OMC120:OMD120 OCG120:OCH120 NSK120:NSL120 NIO120:NIP120 MYS120:MYT120 MOW120:MOX120 MFA120:MFB120 LVE120:LVF120 LLI120:LLJ120 LBM120:LBN120 KRQ120:KRR120 KHU120:KHV120 JXY120:JXZ120 JOC120:JOD120 JEG120:JEH120 IUK120:IUL120 IKO120:IKP120 IAS120:IAT120 HQW120:HQX120 HHA120:HHB120 GXE120:GXF120 GNI120:GNJ120 GDM120:GDN120 FTQ120:FTR120 FJU120:FJV120 EZY120:EZZ120 EQC120:EQD120 EGG120:EGH120 DWK120:DWL120 DMO120:DMP120 DCS120:DCT120 CSW120:CSX120 CJA120:CJB120 BZE120:BZF120 BPI120:BPJ120 BFM120:BFN120 AVQ120:AVR120 ALU120:ALV120 ABY120:ABZ120 SC120:SD120 IG120:IH120 WUP120:WUQ120 WKT120:WKU120 WAX120:WAY120 VRB120:VRC120 VHF120:VHG120 UXJ120:UXK120 UNN120:UNO120 UDR120:UDS120 TTV120:TTW120 TJZ120:TKA120 TAD120:TAE120 SQH120:SQI120 SGL120:SGM120 RWP120:RWQ120 RMT120:RMU120 RCX120:RCY120 QTB120:QTC120 QJF120:QJG120 PZJ120:PZK120 PPN120:PPO120 PFR120:PFS120 OVV120:OVW120 OLZ120:OMA120 OCD120:OCE120 NSH120:NSI120 NIL120:NIM120 MYP120:MYQ120 MOT120:MOU120 MEX120:MEY120 LVB120:LVC120 LLF120:LLG120 LBJ120:LBK120 KRN120:KRO120 KHR120:KHS120 JXV120:JXW120 JNZ120:JOA120 JED120:JEE120 IUH120:IUI120 IKL120:IKM120 IAP120:IAQ120 HQT120:HQU120 HGX120:HGY120 GXB120:GXC120 GNF120:GNG120 GDJ120:GDK120 FTN120:FTO120 FJR120:FJS120 EZV120:EZW120 EPZ120:EQA120 EGD120:EGE120 DWH120:DWI120 DML120:DMM120 DCP120:DCQ120 CST120:CSU120 CIX120:CIY120 BZB120:BZC120 BPF120:BPG120 BFJ120:BFK120 AVN120:AVO120 ALR120:ALS120 ABV120:ABW120 RZ120:SA120 ID120:IE120 WUM120:WUN120 WKQ120:WKR120 WAU120:WAV120 VQY120:VQZ120 VHC120:VHD120 UXG120:UXH120 UNK120:UNL120 UDO120:UDP120 TTS120:TTT120 TJW120:TJX120 TAA120:TAB120 SQE120:SQF120 SGI120:SGJ120 RWM120:RWN120 RMQ120:RMR120 RCU120:RCV120 QSY120:QSZ120 QJC120:QJD120 PZG120:PZH120 PPK120:PPL120 PFO120:PFP120 OVS120:OVT120 OLW120:OLX120 OCA120:OCB120 NSE120:NSF120 NII120:NIJ120 MYM120:MYN120 MOQ120:MOR120 MEU120:MEV120 LUY120:LUZ120 LLC120:LLD120 LBG120:LBH120 KRK120:KRL120 KHO120:KHP120 JXS120:JXT120 JNW120:JNX120 JEA120:JEB120 IUE120:IUF120 IKI120:IKJ120 IAM120:IAN120 HQQ120:HQR120 HGU120:HGV120 GWY120:GWZ120 GNC120:GND120 GDG120:GDH120 FTK120:FTL120 FJO120:FJP120 EZS120:EZT120 EPW120:EPX120 EGA120:EGB120 DWE120:DWF120 DMI120:DMJ120 DCM120:DCN120 CSQ120:CSR120 CIU120:CIV120 BYY120:BYZ120 BPC120:BPD120 BFG120:BFH120 AVK120:AVL120 ALO120:ALP120 ABS120:ABT120 RW120:RX120 IA120:IB120 WUG120:WUH120 WKK120:WKL120 WAO120:WAP120 VQS120:VQT120 VGW120:VGX120 UXA120:UXB120 UNE120:UNF120 UDI120:UDJ120 TTM120:TTN120 TJQ120:TJR120 SZU120:SZV120 SPY120:SPZ120 SGC120:SGD120 RWG120:RWH120 RMK120:RML120 RCO120:RCP120 QSS120:QST120 QIW120:QIX120 PZA120:PZB120 PPE120:PPF120 PFI120:PFJ120 OVM120:OVN120 OLQ120:OLR120 OBU120:OBV120 NRY120:NRZ120 NIC120:NID120 MYG120:MYH120 MOK120:MOL120 MEO120:MEP120 LUS120:LUT120 LKW120:LKX120 LBA120:LBB120 KRE120:KRF120 KHI120:KHJ120 JXM120:JXN120 JNQ120:JNR120 JDU120:JDV120 ITY120:ITZ120 IKC120:IKD120 IAG120:IAH120 HQK120:HQL120 HGO120:HGP120 GWS120:GWT120 GMW120:GMX120 GDA120:GDB120 FTE120:FTF120 FJI120:FJJ120 EZM120:EZN120 EPQ120:EPR120 EFU120:EFV120 DVY120:DVZ120 DMC120:DMD120 DCG120:DCH120 CSK120:CSL120 CIO120:CIP120 BYS120:BYT120 BOW120:BOX120 BFA120:BFB120 AVE120:AVF120 ALI120:ALJ120 ABM120:ABN120 RQ120:RR120 HU120:HV120 WUD120:WUE120 WKH120:WKI120 WAL120:WAM120 VQP120:VQQ120 VGT120:VGU120 UWX120:UWY120 UNB120:UNC120 UDF120:UDG120 TTJ120:TTK120 TJN120:TJO120 SZR120:SZS120 SPV120:SPW120 SFZ120:SGA120 RWD120:RWE120 RMH120:RMI120 RCL120:RCM120 QSP120:QSQ120 QIT120:QIU120 PYX120:PYY120 PPB120:PPC120 PFF120:PFG120 OVJ120:OVK120 OLN120:OLO120 OBR120:OBS120 NRV120:NRW120 NHZ120:NIA120 MYD120:MYE120 MOH120:MOI120 MEL120:MEM120 LUP120:LUQ120 LKT120:LKU120 LAX120:LAY120 KRB120:KRC120 KHF120:KHG120 JXJ120:JXK120 JNN120:JNO120 JDR120:JDS120 ITV120:ITW120 IJZ120:IKA120 IAD120:IAE120 HQH120:HQI120 HGL120:HGM120 GWP120:GWQ120 GMT120:GMU120 GCX120:GCY120 FTB120:FTC120 FJF120:FJG120 EZJ120:EZK120 EPN120:EPO120 EFR120:EFS120 DVV120:DVW120 DLZ120:DMA120 DCD120:DCE120 CSH120:CSI120 CIL120:CIM120 BYP120:BYQ120 BOT120:BOU120 BEX120:BEY120 AVB120:AVC120 ALF120:ALG120 ABJ120:ABK120 RN120:RO120 HR120:HS120 WUA120:WUB120 WKE120:WKF120 WAI120:WAJ120 VQM120:VQN120 VGQ120:VGR120 UWU120:UWV120 UMY120:UMZ120 UDC120:UDD120 TTG120:TTH120 TJK120:TJL120 SZO120:SZP120 SPS120:SPT120 SFW120:SFX120 RWA120:RWB120 RME120:RMF120 RCI120:RCJ120 QSM120:QSN120 QIQ120:QIR120 PYU120:PYV120 POY120:POZ120 PFC120:PFD120 OVG120:OVH120 OLK120:OLL120 OBO120:OBP120 NRS120:NRT120 NHW120:NHX120 MYA120:MYB120 MOE120:MOF120 MEI120:MEJ120 LUM120:LUN120 LKQ120:LKR120 LAU120:LAV120 KQY120:KQZ120 KHC120:KHD120 JXG120:JXH120 JNK120:JNL120 JDO120:JDP120 ITS120:ITT120 IJW120:IJX120 IAA120:IAB120 HQE120:HQF120 HGI120:HGJ120 GWM120:GWN120 GMQ120:GMR120 GCU120:GCV120 FSY120:FSZ120 FJC120:FJD120 EZG120:EZH120 EPK120:EPL120 EFO120:EFP120 DVS120:DVT120 DLW120:DLX120 DCA120:DCB120 CSE120:CSF120 CII120:CIJ120 BYM120:BYN120 BOQ120:BOR120 BEU120:BEV120 AUY120:AUZ120 ALC120:ALD120 ABG120:ABH120 RK120:RL120 HO120:HP120 WTX120:WTY120 WKB120:WKC120 WAF120:WAG120 VQJ120:VQK120 VGN120:VGO120 UWR120:UWS120 UMV120:UMW120 UCZ120:UDA120 TTD120:TTE120 TJH120:TJI120 SZL120:SZM120 SPP120:SPQ120 SFT120:SFU120 RVX120:RVY120 RMB120:RMC120 RCF120:RCG120 QSJ120:QSK120 QIN120:QIO120 PYR120:PYS120 POV120:POW120 PEZ120:PFA120 OVD120:OVE120 OLH120:OLI120 OBL120:OBM120 NRP120:NRQ120 NHT120:NHU120 MXX120:MXY120 MOB120:MOC120 MEF120:MEG120 LUJ120:LUK120 LKN120:LKO120 LAR120:LAS120 KQV120:KQW120 KGZ120:KHA120 JXD120:JXE120 JNH120:JNI120 JDL120:JDM120 ITP120:ITQ120 IJT120:IJU120 HZX120:HZY120 HQB120:HQC120 HGF120:HGG120 GWJ120:GWK120 GMN120:GMO120 GCR120:GCS120 FSV120:FSW120 FIZ120:FJA120 EZD120:EZE120 EPH120:EPI120 EFL120:EFM120 DVP120:DVQ120 DLT120:DLU120 DBX120:DBY120 CSB120:CSC120 CIF120:CIG120 BYJ120:BYK120 BON120:BOO120 BER120:BES120 AUV120:AUW120 AKZ120:ALA120 ABD120:ABE120 RH120:RI120 HL120:HM120 WTU120:WTV120 WJY120:WJZ120 WAC120:WAD120 VQG120:VQH120 VGK120:VGL120 UWO120:UWP120 UMS120:UMT120 UCW120:UCX120 TTA120:TTB120 TJE120:TJF120 SZI120:SZJ120 SPM120:SPN120 SFQ120:SFR120 RVU120:RVV120 RLY120:RLZ120 RCC120:RCD120 QSG120:QSH120 QIK120:QIL120 PYO120:PYP120 POS120:POT120 PEW120:PEX120 OVA120:OVB120 OLE120:OLF120 OBI120:OBJ120 NRM120:NRN120 NHQ120:NHR120 MXU120:MXV120 MNY120:MNZ120 MEC120:MED120 LUG120:LUH120 LKK120:LKL120 LAO120:LAP120 KQS120:KQT120 KGW120:KGX120 JXA120:JXB120 JNE120:JNF120 JDI120:JDJ120 ITM120:ITN120 IJQ120:IJR120 HZU120:HZV120 HPY120:HPZ120 HGC120:HGD120 GWG120:GWH120 GMK120:GML120 GCO120:GCP120 FSS120:FST120 FIW120:FIX120 EZA120:EZB120 EPE120:EPF120 EFI120:EFJ120 DVM120:DVN120 DLQ120:DLR120 DBU120:DBV120 CRY120:CRZ120 CIC120:CID120 BYG120:BYH120 BOK120:BOL120 BEO120:BEP120 AUS120:AUT120 AKW120:AKX120 ABA120:ABB120 HI164:HJ164 RE164:RF164 WUS164:WUT164 WKW164:WKX164 WBA164:WBB164 VRE164:VRF164 VHI164:VHJ164 UXM164:UXN164 UNQ164:UNR164 UDU164:UDV164 TTY164:TTZ164 TKC164:TKD164 TAG164:TAH164 SQK164:SQL164 SGO164:SGP164 RWS164:RWT164 RMW164:RMX164 RDA164:RDB164 QTE164:QTF164 QJI164:QJJ164 PZM164:PZN164 PPQ164:PPR164 PFU164:PFV164 OVY164:OVZ164 OMC164:OMD164 OCG164:OCH164 NSK164:NSL164 NIO164:NIP164 MYS164:MYT164 MOW164:MOX164 MFA164:MFB164 LVE164:LVF164 LLI164:LLJ164 LBM164:LBN164 KRQ164:KRR164 KHU164:KHV164 JXY164:JXZ164 JOC164:JOD164 JEG164:JEH164 IUK164:IUL164 IKO164:IKP164 IAS164:IAT164 HQW164:HQX164 HHA164:HHB164 GXE164:GXF164 GNI164:GNJ164 GDM164:GDN164 FTQ164:FTR164 FJU164:FJV164 EZY164:EZZ164 EQC164:EQD164 EGG164:EGH164 DWK164:DWL164 DMO164:DMP164 DCS164:DCT164 CSW164:CSX164 CJA164:CJB164 BZE164:BZF164 BPI164:BPJ164 BFM164:BFN164 AVQ164:AVR164 ALU164:ALV164 ABY164:ABZ164 SC164:SD164 IG164:IH164 WUP164:WUQ164 WKT164:WKU164 WAX164:WAY164 VRB164:VRC164 VHF164:VHG164 UXJ164:UXK164 UNN164:UNO164 UDR164:UDS164 TTV164:TTW164 TJZ164:TKA164 TAD164:TAE164 SQH164:SQI164 SGL164:SGM164 RWP164:RWQ164 RMT164:RMU164 RCX164:RCY164 QTB164:QTC164 QJF164:QJG164 PZJ164:PZK164 PPN164:PPO164 PFR164:PFS164 OVV164:OVW164 OLZ164:OMA164 OCD164:OCE164 NSH164:NSI164 NIL164:NIM164 MYP164:MYQ164 MOT164:MOU164 MEX164:MEY164 LVB164:LVC164 LLF164:LLG164 LBJ164:LBK164 KRN164:KRO164 KHR164:KHS164 JXV164:JXW164 JNZ164:JOA164 JED164:JEE164 IUH164:IUI164 IKL164:IKM164 IAP164:IAQ164 HQT164:HQU164 HGX164:HGY164 GXB164:GXC164 GNF164:GNG164 GDJ164:GDK164 FTN164:FTO164 FJR164:FJS164 EZV164:EZW164 EPZ164:EQA164 EGD164:EGE164 DWH164:DWI164 DML164:DMM164 DCP164:DCQ164 CST164:CSU164 CIX164:CIY164 BZB164:BZC164 BPF164:BPG164 BFJ164:BFK164 AVN164:AVO164 ALR164:ALS164 ABV164:ABW164 RZ164:SA164 ID164:IE164 WUM164:WUN164 WKQ164:WKR164 WAU164:WAV164 VQY164:VQZ164 VHC164:VHD164 UXG164:UXH164 UNK164:UNL164 UDO164:UDP164 TTS164:TTT164 TJW164:TJX164 TAA164:TAB164 SQE164:SQF164 SGI164:SGJ164 RWM164:RWN164 RMQ164:RMR164 RCU164:RCV164 QSY164:QSZ164 QJC164:QJD164 PZG164:PZH164 PPK164:PPL164 PFO164:PFP164 OVS164:OVT164 OLW164:OLX164 OCA164:OCB164 NSE164:NSF164 NII164:NIJ164 MYM164:MYN164 MOQ164:MOR164 MEU164:MEV164 LUY164:LUZ164 LLC164:LLD164 LBG164:LBH164 KRK164:KRL164 KHO164:KHP164 JXS164:JXT164 JNW164:JNX164 JEA164:JEB164 IUE164:IUF164 IKI164:IKJ164 IAM164:IAN164 HQQ164:HQR164 HGU164:HGV164 GWY164:GWZ164 GNC164:GND164 GDG164:GDH164 FTK164:FTL164 FJO164:FJP164 EZS164:EZT164 EPW164:EPX164 EGA164:EGB164 DWE164:DWF164 DMI164:DMJ164 DCM164:DCN164 CSQ164:CSR164 CIU164:CIV164 BYY164:BYZ164 BPC164:BPD164 BFG164:BFH164 AVK164:AVL164 ALO164:ALP164 ABS164:ABT164 RW164:RX164 IA164:IB164 WUG164:WUH164 WKK164:WKL164 WAO164:WAP164 VQS164:VQT164 VGW164:VGX164 UXA164:UXB164 UNE164:UNF164 UDI164:UDJ164 TTM164:TTN164 TJQ164:TJR164 SZU164:SZV164 SPY164:SPZ164 SGC164:SGD164 RWG164:RWH164 RMK164:RML164 RCO164:RCP164 QSS164:QST164 QIW164:QIX164 PZA164:PZB164 PPE164:PPF164 PFI164:PFJ164 OVM164:OVN164 OLQ164:OLR164 OBU164:OBV164 NRY164:NRZ164 NIC164:NID164 MYG164:MYH164 MOK164:MOL164 MEO164:MEP164 LUS164:LUT164 LKW164:LKX164 LBA164:LBB164 KRE164:KRF164 KHI164:KHJ164 JXM164:JXN164 JNQ164:JNR164 JDU164:JDV164 ITY164:ITZ164 IKC164:IKD164 IAG164:IAH164 HQK164:HQL164 HGO164:HGP164 GWS164:GWT164 GMW164:GMX164 GDA164:GDB164 FTE164:FTF164 FJI164:FJJ164 EZM164:EZN164 EPQ164:EPR164 EFU164:EFV164 DVY164:DVZ164 DMC164:DMD164 DCG164:DCH164 CSK164:CSL164 CIO164:CIP164 BYS164:BYT164 BOW164:BOX164 BFA164:BFB164 AVE164:AVF164 ALI164:ALJ164 ABM164:ABN164 RQ164:RR164 HU164:HV164 WUD164:WUE164 WKH164:WKI164 WAL164:WAM164 VQP164:VQQ164 VGT164:VGU164 UWX164:UWY164 UNB164:UNC164 UDF164:UDG164 TTJ164:TTK164 TJN164:TJO164 SZR164:SZS164 SPV164:SPW164 SFZ164:SGA164 RWD164:RWE164 RMH164:RMI164 RCL164:RCM164 QSP164:QSQ164 QIT164:QIU164 PYX164:PYY164 PPB164:PPC164 PFF164:PFG164 OVJ164:OVK164 OLN164:OLO164 OBR164:OBS164 NRV164:NRW164 NHZ164:NIA164 MYD164:MYE164 MOH164:MOI164 MEL164:MEM164 LUP164:LUQ164 LKT164:LKU164 LAX164:LAY164 KRB164:KRC164 KHF164:KHG164 JXJ164:JXK164 JNN164:JNO164 JDR164:JDS164 ITV164:ITW164 IJZ164:IKA164 IAD164:IAE164 HQH164:HQI164 HGL164:HGM164 GWP164:GWQ164 GMT164:GMU164 GCX164:GCY164 FTB164:FTC164 FJF164:FJG164 EZJ164:EZK164 EPN164:EPO164 EFR164:EFS164 DVV164:DVW164 DLZ164:DMA164 DCD164:DCE164 CSH164:CSI164 CIL164:CIM164 BYP164:BYQ164 BOT164:BOU164 BEX164:BEY164 AVB164:AVC164 ALF164:ALG164 ABJ164:ABK164 RN164:RO164 HR164:HS164 WUA164:WUB164 WKE164:WKF164 WAI164:WAJ164 VQM164:VQN164 VGQ164:VGR164 UWU164:UWV164 UMY164:UMZ164 UDC164:UDD164 TTG164:TTH164 TJK164:TJL164 SZO164:SZP164 SPS164:SPT164 SFW164:SFX164 RWA164:RWB164 RME164:RMF164 RCI164:RCJ164 QSM164:QSN164 QIQ164:QIR164 PYU164:PYV164 POY164:POZ164 PFC164:PFD164 OVG164:OVH164 OLK164:OLL164 OBO164:OBP164 NRS164:NRT164 NHW164:NHX164 MYA164:MYB164 MOE164:MOF164 MEI164:MEJ164 LUM164:LUN164 LKQ164:LKR164 LAU164:LAV164 KQY164:KQZ164 KHC164:KHD164 JXG164:JXH164 JNK164:JNL164 JDO164:JDP164 ITS164:ITT164 IJW164:IJX164 IAA164:IAB164 HQE164:HQF164 HGI164:HGJ164 GWM164:GWN164 GMQ164:GMR164 GCU164:GCV164 FSY164:FSZ164 FJC164:FJD164 EZG164:EZH164 EPK164:EPL164 EFO164:EFP164 DVS164:DVT164 DLW164:DLX164 DCA164:DCB164 CSE164:CSF164 CII164:CIJ164 BYM164:BYN164 BOQ164:BOR164 BEU164:BEV164 AUY164:AUZ164 ALC164:ALD164 ABG164:ABH164 RK164:RL164 HO164:HP164 WTX164:WTY164 WKB164:WKC164 WAF164:WAG164 VQJ164:VQK164 VGN164:VGO164 UWR164:UWS164 UMV164:UMW164 UCZ164:UDA164 TTD164:TTE164 TJH164:TJI164 SZL164:SZM164 SPP164:SPQ164 SFT164:SFU164 RVX164:RVY164 RMB164:RMC164 RCF164:RCG164 QSJ164:QSK164 QIN164:QIO164 PYR164:PYS164 POV164:POW164 PEZ164:PFA164 OVD164:OVE164 OLH164:OLI164 OBL164:OBM164 NRP164:NRQ164 NHT164:NHU164 MXX164:MXY164 MOB164:MOC164 MEF164:MEG164 LUJ164:LUK164 LKN164:LKO164 LAR164:LAS164 KQV164:KQW164 KGZ164:KHA164 JXD164:JXE164 JNH164:JNI164 JDL164:JDM164 ITP164:ITQ164 IJT164:IJU164 HZX164:HZY164 HQB164:HQC164 HGF164:HGG164 GWJ164:GWK164 GMN164:GMO164 GCR164:GCS164 FSV164:FSW164 FIZ164:FJA164 EZD164:EZE164 EPH164:EPI164 EFL164:EFM164 DVP164:DVQ164 DLT164:DLU164 DBX164:DBY164 CSB164:CSC164 CIF164:CIG164 BYJ164:BYK164 BON164:BOO164 BER164:BES164 AUV164:AUW164 AKZ164:ALA164 ABD164:ABE164 RH164:RI164 HL164:HM164 WTU164:WTV164 WJY164:WJZ164 WAC164:WAD164 VQG164:VQH164 VGK164:VGL164 UWO164:UWP164 UMS164:UMT164 UCW164:UCX164 TTA164:TTB164 TJE164:TJF164 SZI164:SZJ164 SPM164:SPN164 SFQ164:SFR164 RVU164:RVV164 RLY164:RLZ164 RCC164:RCD164 QSG164:QSH164 QIK164:QIL164 PYO164:PYP164 POS164:POT164 PEW164:PEX164 OVA164:OVB164 OLE164:OLF164 OBI164:OBJ164 NRM164:NRN164 NHQ164:NHR164 MXU164:MXV164 MNY164:MNZ164 MEC164:MED164 LUG164:LUH164 LKK164:LKL164 LAO164:LAP164 KQS164:KQT164 KGW164:KGX164 JXA164:JXB164 JNE164:JNF164 JDI164:JDJ164 ITM164:ITN164 IJQ164:IJR164 HZU164:HZV164 HPY164:HPZ164 HGC164:HGD164 GWG164:GWH164 GMK164:GML164 GCO164:GCP164 FSS164:FST164 FIW164:FIX164 EZA164:EZB164 EPE164:EPF164 EFI164:EFJ164 DVM164:DVN164 DLQ164:DLR164 DBU164:DBV164 CRY164:CRZ164 CIC164:CID164 BYG164:BYH164 BOK164:BOL164 BEO164:BEP164 AUS164:AUT164 AKW164:AKX164 ABA164:ABB164 HI208:HJ208 RE208:RF208 WUS208:WUT208 WKW208:WKX208 WBA208:WBB208 VRE208:VRF208 VHI208:VHJ208 UXM208:UXN208 UNQ208:UNR208 UDU208:UDV208 TTY208:TTZ208 TKC208:TKD208 TAG208:TAH208 SQK208:SQL208 SGO208:SGP208 RWS208:RWT208 RMW208:RMX208 RDA208:RDB208 QTE208:QTF208 QJI208:QJJ208 PZM208:PZN208 PPQ208:PPR208 PFU208:PFV208 OVY208:OVZ208 OMC208:OMD208 OCG208:OCH208 NSK208:NSL208 NIO208:NIP208 MYS208:MYT208 MOW208:MOX208 MFA208:MFB208 LVE208:LVF208 LLI208:LLJ208 LBM208:LBN208 KRQ208:KRR208 KHU208:KHV208 JXY208:JXZ208 JOC208:JOD208 JEG208:JEH208 IUK208:IUL208 IKO208:IKP208 IAS208:IAT208 HQW208:HQX208 HHA208:HHB208 GXE208:GXF208 GNI208:GNJ208 GDM208:GDN208 FTQ208:FTR208 FJU208:FJV208 EZY208:EZZ208 EQC208:EQD208 EGG208:EGH208 DWK208:DWL208 DMO208:DMP208 DCS208:DCT208 CSW208:CSX208 CJA208:CJB208 BZE208:BZF208 BPI208:BPJ208 BFM208:BFN208 AVQ208:AVR208 ALU208:ALV208 ABY208:ABZ208 SC208:SD208 IG208:IH208 WUP208:WUQ208 WKT208:WKU208 WAX208:WAY208 VRB208:VRC208 VHF208:VHG208 UXJ208:UXK208 UNN208:UNO208 UDR208:UDS208 TTV208:TTW208 TJZ208:TKA208 TAD208:TAE208 SQH208:SQI208 SGL208:SGM208 RWP208:RWQ208 RMT208:RMU208 RCX208:RCY208 QTB208:QTC208 QJF208:QJG208 PZJ208:PZK208 PPN208:PPO208 PFR208:PFS208 OVV208:OVW208 OLZ208:OMA208 OCD208:OCE208 NSH208:NSI208 NIL208:NIM208 MYP208:MYQ208 MOT208:MOU208 MEX208:MEY208 LVB208:LVC208 LLF208:LLG208 LBJ208:LBK208 KRN208:KRO208 KHR208:KHS208 JXV208:JXW208 JNZ208:JOA208 JED208:JEE208 IUH208:IUI208 IKL208:IKM208 IAP208:IAQ208 HQT208:HQU208 HGX208:HGY208 GXB208:GXC208 GNF208:GNG208 GDJ208:GDK208 FTN208:FTO208 FJR208:FJS208 EZV208:EZW208 EPZ208:EQA208 EGD208:EGE208 DWH208:DWI208 DML208:DMM208 DCP208:DCQ208 CST208:CSU208 CIX208:CIY208 BZB208:BZC208 BPF208:BPG208 BFJ208:BFK208 AVN208:AVO208 ALR208:ALS208 ABV208:ABW208 RZ208:SA208 ID208:IE208 WUM208:WUN208 WKQ208:WKR208 WAU208:WAV208 VQY208:VQZ208 VHC208:VHD208 UXG208:UXH208 UNK208:UNL208 UDO208:UDP208 TTS208:TTT208 TJW208:TJX208 TAA208:TAB208 SQE208:SQF208 SGI208:SGJ208 RWM208:RWN208 RMQ208:RMR208 RCU208:RCV208 QSY208:QSZ208 QJC208:QJD208 PZG208:PZH208 PPK208:PPL208 PFO208:PFP208 OVS208:OVT208 OLW208:OLX208 OCA208:OCB208 NSE208:NSF208 NII208:NIJ208 MYM208:MYN208 MOQ208:MOR208 MEU208:MEV208 LUY208:LUZ208 LLC208:LLD208 LBG208:LBH208 KRK208:KRL208 KHO208:KHP208 JXS208:JXT208 JNW208:JNX208 JEA208:JEB208 IUE208:IUF208 IKI208:IKJ208 IAM208:IAN208 HQQ208:HQR208 HGU208:HGV208 GWY208:GWZ208 GNC208:GND208 GDG208:GDH208 FTK208:FTL208 FJO208:FJP208 EZS208:EZT208 EPW208:EPX208 EGA208:EGB208 DWE208:DWF208 DMI208:DMJ208 DCM208:DCN208 CSQ208:CSR208 CIU208:CIV208 BYY208:BYZ208 BPC208:BPD208 BFG208:BFH208 AVK208:AVL208 ALO208:ALP208 ABS208:ABT208 RW208:RX208 IA208:IB208 WUG208:WUH208 WKK208:WKL208 WAO208:WAP208 VQS208:VQT208 VGW208:VGX208 UXA208:UXB208 UNE208:UNF208 UDI208:UDJ208 TTM208:TTN208 TJQ208:TJR208 SZU208:SZV208 SPY208:SPZ208 SGC208:SGD208 RWG208:RWH208 RMK208:RML208 RCO208:RCP208 QSS208:QST208 QIW208:QIX208 PZA208:PZB208 PPE208:PPF208 PFI208:PFJ208 OVM208:OVN208 OLQ208:OLR208 OBU208:OBV208 NRY208:NRZ208 NIC208:NID208 MYG208:MYH208 MOK208:MOL208 MEO208:MEP208 LUS208:LUT208 LKW208:LKX208 LBA208:LBB208 KRE208:KRF208 KHI208:KHJ208 JXM208:JXN208 JNQ208:JNR208 JDU208:JDV208 ITY208:ITZ208 IKC208:IKD208 IAG208:IAH208 HQK208:HQL208 HGO208:HGP208 GWS208:GWT208 GMW208:GMX208 GDA208:GDB208 FTE208:FTF208 FJI208:FJJ208 EZM208:EZN208 EPQ208:EPR208 EFU208:EFV208 DVY208:DVZ208 DMC208:DMD208 DCG208:DCH208 CSK208:CSL208 CIO208:CIP208 BYS208:BYT208 BOW208:BOX208 BFA208:BFB208 AVE208:AVF208 ALI208:ALJ208 ABM208:ABN208 RQ208:RR208 HU208:HV208 WUD208:WUE208 WKH208:WKI208 WAL208:WAM208 VQP208:VQQ208 VGT208:VGU208 UWX208:UWY208 UNB208:UNC208 UDF208:UDG208 TTJ208:TTK208 TJN208:TJO208 SZR208:SZS208 SPV208:SPW208 SFZ208:SGA208 RWD208:RWE208 RMH208:RMI208 RCL208:RCM208 QSP208:QSQ208 QIT208:QIU208 PYX208:PYY208 PPB208:PPC208 PFF208:PFG208 OVJ208:OVK208 OLN208:OLO208 OBR208:OBS208 NRV208:NRW208 NHZ208:NIA208 MYD208:MYE208 MOH208:MOI208 MEL208:MEM208 LUP208:LUQ208 LKT208:LKU208 LAX208:LAY208 KRB208:KRC208 KHF208:KHG208 JXJ208:JXK208 JNN208:JNO208 JDR208:JDS208 ITV208:ITW208 IJZ208:IKA208 IAD208:IAE208 HQH208:HQI208 HGL208:HGM208 GWP208:GWQ208 GMT208:GMU208 GCX208:GCY208 FTB208:FTC208 FJF208:FJG208 EZJ208:EZK208 EPN208:EPO208 EFR208:EFS208 DVV208:DVW208 DLZ208:DMA208 DCD208:DCE208 CSH208:CSI208 CIL208:CIM208 BYP208:BYQ208 BOT208:BOU208 BEX208:BEY208 AVB208:AVC208 ALF208:ALG208 ABJ208:ABK208 RN208:RO208 HR208:HS208 WUA208:WUB208 WKE208:WKF208 WAI208:WAJ208 VQM208:VQN208 VGQ208:VGR208 UWU208:UWV208 UMY208:UMZ208 UDC208:UDD208 TTG208:TTH208 TJK208:TJL208 SZO208:SZP208 SPS208:SPT208 SFW208:SFX208 RWA208:RWB208 RME208:RMF208 RCI208:RCJ208 QSM208:QSN208 QIQ208:QIR208 PYU208:PYV208 POY208:POZ208 PFC208:PFD208 OVG208:OVH208 OLK208:OLL208 OBO208:OBP208 NRS208:NRT208 NHW208:NHX208 MYA208:MYB208 MOE208:MOF208 MEI208:MEJ208 LUM208:LUN208 LKQ208:LKR208 LAU208:LAV208 KQY208:KQZ208 KHC208:KHD208 JXG208:JXH208 JNK208:JNL208 JDO208:JDP208 ITS208:ITT208 IJW208:IJX208 IAA208:IAB208 HQE208:HQF208 HGI208:HGJ208 GWM208:GWN208 GMQ208:GMR208 GCU208:GCV208 FSY208:FSZ208 FJC208:FJD208 EZG208:EZH208 EPK208:EPL208 EFO208:EFP208 DVS208:DVT208 DLW208:DLX208 DCA208:DCB208 CSE208:CSF208 CII208:CIJ208 BYM208:BYN208 BOQ208:BOR208 BEU208:BEV208 AUY208:AUZ208 ALC208:ALD208 ABG208:ABH208 RK208:RL208 HO208:HP208 WTX208:WTY208 WKB208:WKC208 WAF208:WAG208 VQJ208:VQK208 VGN208:VGO208 UWR208:UWS208 UMV208:UMW208 UCZ208:UDA208 TTD208:TTE208 TJH208:TJI208 SZL208:SZM208 SPP208:SPQ208 SFT208:SFU208 RVX208:RVY208 RMB208:RMC208 RCF208:RCG208 QSJ208:QSK208 QIN208:QIO208 PYR208:PYS208 POV208:POW208 PEZ208:PFA208 OVD208:OVE208 OLH208:OLI208 OBL208:OBM208 NRP208:NRQ208 NHT208:NHU208 MXX208:MXY208 MOB208:MOC208 MEF208:MEG208 LUJ208:LUK208 LKN208:LKO208 LAR208:LAS208 KQV208:KQW208 KGZ208:KHA208 JXD208:JXE208 JNH208:JNI208 JDL208:JDM208 ITP208:ITQ208 IJT208:IJU208 HZX208:HZY208 HQB208:HQC208 HGF208:HGG208 GWJ208:GWK208 GMN208:GMO208 GCR208:GCS208 FSV208:FSW208 FIZ208:FJA208 EZD208:EZE208 EPH208:EPI208 EFL208:EFM208 DVP208:DVQ208 DLT208:DLU208 DBX208:DBY208 CSB208:CSC208 CIF208:CIG208 BYJ208:BYK208 BON208:BOO208 BER208:BES208 AUV208:AUW208 AKZ208:ALA208 ABD208:ABE208 RH208:RI208 HL208:HM208 WTU208:WTV208 WJY208:WJZ208 WAC208:WAD208 VQG208:VQH208 VGK208:VGL208 UWO208:UWP208 UMS208:UMT208 UCW208:UCX208 TTA208:TTB208 TJE208:TJF208 SZI208:SZJ208 SPM208:SPN208 SFQ208:SFR208 RVU208:RVV208 RLY208:RLZ208 RCC208:RCD208 QSG208:QSH208 QIK208:QIL208 PYO208:PYP208 POS208:POT208 PEW208:PEX208 OVA208:OVB208 OLE208:OLF208 OBI208:OBJ208 NRM208:NRN208 NHQ208:NHR208 MXU208:MXV208 MNY208:MNZ208 MEC208:MED208 LUG208:LUH208 LKK208:LKL208 LAO208:LAP208 KQS208:KQT208 KGW208:KGX208 JXA208:JXB208 JNE208:JNF208 JDI208:JDJ208 ITM208:ITN208 IJQ208:IJR208 HZU208:HZV208 HPY208:HPZ208 HGC208:HGD208 GWG208:GWH208 GMK208:GML208 GCO208:GCP208 FSS208:FST208 FIW208:FIX208 EZA208:EZB208 EPE208:EPF208 EFI208:EFJ208 DVM208:DVN208 DLQ208:DLR208 DBU208:DBV208 CRY208:CRZ208 CIC208:CID208 BYG208:BYH208 BOK208:BOL208 BEO208:BEP208 AUS208:AUT208 AKW208:AKX208 ABA208:ABB208 HI252:HJ252 RE252:RF252 WUS252:WUT252 WKW252:WKX252 WBA252:WBB252 VRE252:VRF252 VHI252:VHJ252 UXM252:UXN252 UNQ252:UNR252 UDU252:UDV252 TTY252:TTZ252 TKC252:TKD252 TAG252:TAH252 SQK252:SQL252 SGO252:SGP252 RWS252:RWT252 RMW252:RMX252 RDA252:RDB252 QTE252:QTF252 QJI252:QJJ252 PZM252:PZN252 PPQ252:PPR252 PFU252:PFV252 OVY252:OVZ252 OMC252:OMD252 OCG252:OCH252 NSK252:NSL252 NIO252:NIP252 MYS252:MYT252 MOW252:MOX252 MFA252:MFB252 LVE252:LVF252 LLI252:LLJ252 LBM252:LBN252 KRQ252:KRR252 KHU252:KHV252 JXY252:JXZ252 JOC252:JOD252 JEG252:JEH252 IUK252:IUL252 IKO252:IKP252 IAS252:IAT252 HQW252:HQX252 HHA252:HHB252 GXE252:GXF252 GNI252:GNJ252 GDM252:GDN252 FTQ252:FTR252 FJU252:FJV252 EZY252:EZZ252 EQC252:EQD252 EGG252:EGH252 DWK252:DWL252 DMO252:DMP252 DCS252:DCT252 CSW252:CSX252 CJA252:CJB252 BZE252:BZF252 BPI252:BPJ252 BFM252:BFN252 AVQ252:AVR252 ALU252:ALV252 ABY252:ABZ252 SC252:SD252 IG252:IH252 WUP252:WUQ252 WKT252:WKU252 WAX252:WAY252 VRB252:VRC252 VHF252:VHG252 UXJ252:UXK252 UNN252:UNO252 UDR252:UDS252 TTV252:TTW252 TJZ252:TKA252 TAD252:TAE252 SQH252:SQI252 SGL252:SGM252 RWP252:RWQ252 RMT252:RMU252 RCX252:RCY252 QTB252:QTC252 QJF252:QJG252 PZJ252:PZK252 PPN252:PPO252 PFR252:PFS252 OVV252:OVW252 OLZ252:OMA252 OCD252:OCE252 NSH252:NSI252 NIL252:NIM252 MYP252:MYQ252 MOT252:MOU252 MEX252:MEY252 LVB252:LVC252 LLF252:LLG252 LBJ252:LBK252 KRN252:KRO252 KHR252:KHS252 JXV252:JXW252 JNZ252:JOA252 JED252:JEE252 IUH252:IUI252 IKL252:IKM252 IAP252:IAQ252 HQT252:HQU252 HGX252:HGY252 GXB252:GXC252 GNF252:GNG252 GDJ252:GDK252 FTN252:FTO252 FJR252:FJS252 EZV252:EZW252 EPZ252:EQA252 EGD252:EGE252 DWH252:DWI252 DML252:DMM252 DCP252:DCQ252 CST252:CSU252 CIX252:CIY252 BZB252:BZC252 BPF252:BPG252 BFJ252:BFK252 AVN252:AVO252 ALR252:ALS252 ABV252:ABW252 RZ252:SA252 ID252:IE252 WUM252:WUN252 WKQ252:WKR252 WAU252:WAV252 VQY252:VQZ252 VHC252:VHD252 UXG252:UXH252 UNK252:UNL252 UDO252:UDP252 TTS252:TTT252 TJW252:TJX252 TAA252:TAB252 SQE252:SQF252 SGI252:SGJ252 RWM252:RWN252 RMQ252:RMR252 RCU252:RCV252 QSY252:QSZ252 QJC252:QJD252 PZG252:PZH252 PPK252:PPL252 PFO252:PFP252 OVS252:OVT252 OLW252:OLX252 OCA252:OCB252 NSE252:NSF252 NII252:NIJ252 MYM252:MYN252 MOQ252:MOR252 MEU252:MEV252 LUY252:LUZ252 LLC252:LLD252 LBG252:LBH252 KRK252:KRL252 KHO252:KHP252 JXS252:JXT252 JNW252:JNX252 JEA252:JEB252 IUE252:IUF252 IKI252:IKJ252 IAM252:IAN252 HQQ252:HQR252 HGU252:HGV252 GWY252:GWZ252 GNC252:GND252 GDG252:GDH252 FTK252:FTL252 FJO252:FJP252 EZS252:EZT252 EPW252:EPX252 EGA252:EGB252 DWE252:DWF252 DMI252:DMJ252 DCM252:DCN252 CSQ252:CSR252 CIU252:CIV252 BYY252:BYZ252 BPC252:BPD252 BFG252:BFH252 AVK252:AVL252 ALO252:ALP252 ABS252:ABT252 RW252:RX252 IA252:IB252 WUG252:WUH252 WKK252:WKL252 WAO252:WAP252 VQS252:VQT252 VGW252:VGX252 UXA252:UXB252 UNE252:UNF252 UDI252:UDJ252 TTM252:TTN252 TJQ252:TJR252 SZU252:SZV252 SPY252:SPZ252 SGC252:SGD252 RWG252:RWH252 RMK252:RML252 RCO252:RCP252 QSS252:QST252 QIW252:QIX252 PZA252:PZB252 PPE252:PPF252 PFI252:PFJ252 OVM252:OVN252 OLQ252:OLR252 OBU252:OBV252 NRY252:NRZ252 NIC252:NID252 MYG252:MYH252 MOK252:MOL252 MEO252:MEP252 LUS252:LUT252 LKW252:LKX252 LBA252:LBB252 KRE252:KRF252 KHI252:KHJ252 JXM252:JXN252 JNQ252:JNR252 JDU252:JDV252 ITY252:ITZ252 IKC252:IKD252 IAG252:IAH252 HQK252:HQL252 HGO252:HGP252 GWS252:GWT252 GMW252:GMX252 GDA252:GDB252 FTE252:FTF252 FJI252:FJJ252 EZM252:EZN252 EPQ252:EPR252 EFU252:EFV252 DVY252:DVZ252 DMC252:DMD252 DCG252:DCH252 CSK252:CSL252 CIO252:CIP252 BYS252:BYT252 BOW252:BOX252 BFA252:BFB252 AVE252:AVF252 ALI252:ALJ252 ABM252:ABN252 RQ252:RR252 HU252:HV252 WUD252:WUE252 WKH252:WKI252 WAL252:WAM252 VQP252:VQQ252 VGT252:VGU252 UWX252:UWY252 UNB252:UNC252 UDF252:UDG252 TTJ252:TTK252 TJN252:TJO252 SZR252:SZS252 SPV252:SPW252 SFZ252:SGA252 RWD252:RWE252 RMH252:RMI252 RCL252:RCM252 QSP252:QSQ252 QIT252:QIU252 PYX252:PYY252 PPB252:PPC252 PFF252:PFG252 OVJ252:OVK252 OLN252:OLO252 OBR252:OBS252 NRV252:NRW252 NHZ252:NIA252 MYD252:MYE252 MOH252:MOI252 MEL252:MEM252 LUP252:LUQ252 LKT252:LKU252 LAX252:LAY252 KRB252:KRC252 KHF252:KHG252 JXJ252:JXK252 JNN252:JNO252 JDR252:JDS252 ITV252:ITW252 IJZ252:IKA252 IAD252:IAE252 HQH252:HQI252 HGL252:HGM252 GWP252:GWQ252 GMT252:GMU252 GCX252:GCY252 FTB252:FTC252 FJF252:FJG252 EZJ252:EZK252 EPN252:EPO252 EFR252:EFS252 DVV252:DVW252 DLZ252:DMA252 DCD252:DCE252 CSH252:CSI252 CIL252:CIM252 BYP252:BYQ252 BOT252:BOU252 BEX252:BEY252 AVB252:AVC252 ALF252:ALG252 ABJ252:ABK252 RN252:RO252 HR252:HS252 WUA252:WUB252 WKE252:WKF252 WAI252:WAJ252 VQM252:VQN252 VGQ252:VGR252 UWU252:UWV252 UMY252:UMZ252 UDC252:UDD252 TTG252:TTH252 TJK252:TJL252 SZO252:SZP252 SPS252:SPT252 SFW252:SFX252 RWA252:RWB252 RME252:RMF252 RCI252:RCJ252 QSM252:QSN252 QIQ252:QIR252 PYU252:PYV252 POY252:POZ252 PFC252:PFD252 OVG252:OVH252 OLK252:OLL252 OBO252:OBP252 NRS252:NRT252 NHW252:NHX252 MYA252:MYB252 MOE252:MOF252 MEI252:MEJ252 LUM252:LUN252 LKQ252:LKR252 LAU252:LAV252 KQY252:KQZ252 KHC252:KHD252 JXG252:JXH252 JNK252:JNL252 JDO252:JDP252 ITS252:ITT252 IJW252:IJX252 IAA252:IAB252 HQE252:HQF252 HGI252:HGJ252 GWM252:GWN252 GMQ252:GMR252 GCU252:GCV252 FSY252:FSZ252 FJC252:FJD252 EZG252:EZH252 EPK252:EPL252 EFO252:EFP252 DVS252:DVT252 DLW252:DLX252 DCA252:DCB252 CSE252:CSF252 CII252:CIJ252 BYM252:BYN252 BOQ252:BOR252 BEU252:BEV252 AUY252:AUZ252 ALC252:ALD252 ABG252:ABH252 RK252:RL252 HO252:HP252 WTX252:WTY252 WKB252:WKC252 WAF252:WAG252 VQJ252:VQK252 VGN252:VGO252 UWR252:UWS252 UMV252:UMW252 UCZ252:UDA252 TTD252:TTE252 TJH252:TJI252 SZL252:SZM252 SPP252:SPQ252 SFT252:SFU252 RVX252:RVY252 RMB252:RMC252 RCF252:RCG252 QSJ252:QSK252 QIN252:QIO252 PYR252:PYS252 POV252:POW252 PEZ252:PFA252 OVD252:OVE252 OLH252:OLI252 OBL252:OBM252 NRP252:NRQ252 NHT252:NHU252 MXX252:MXY252 MOB252:MOC252 MEF252:MEG252 LUJ252:LUK252 LKN252:LKO252 LAR252:LAS252 KQV252:KQW252 KGZ252:KHA252 JXD252:JXE252 JNH252:JNI252 JDL252:JDM252 ITP252:ITQ252 IJT252:IJU252 HZX252:HZY252 HQB252:HQC252 HGF252:HGG252 GWJ252:GWK252 GMN252:GMO252 GCR252:GCS252 FSV252:FSW252 FIZ252:FJA252 EZD252:EZE252 EPH252:EPI252 EFL252:EFM252 DVP252:DVQ252 DLT252:DLU252 DBX252:DBY252 CSB252:CSC252 CIF252:CIG252 BYJ252:BYK252 BON252:BOO252 BER252:BES252 AUV252:AUW252 AKZ252:ALA252 ABD252:ABE252 RH252:RI252 HL252:HM252 WTU252:WTV252 WJY252:WJZ252 WAC252:WAD252 VQG252:VQH252 VGK252:VGL252 UWO252:UWP252 UMS252:UMT252 UCW252:UCX252 TTA252:TTB252 TJE252:TJF252 SZI252:SZJ252 SPM252:SPN252 SFQ252:SFR252 RVU252:RVV252 RLY252:RLZ252 RCC252:RCD252 QSG252:QSH252 QIK252:QIL252 PYO252:PYP252 POS252:POT252 PEW252:PEX252 OVA252:OVB252 OLE252:OLF252 OBI252:OBJ252 NRM252:NRN252 NHQ252:NHR252 MXU252:MXV252 MNY252:MNZ252 MEC252:MED252 LUG252:LUH252 LKK252:LKL252 LAO252:LAP252 KQS252:KQT252 KGW252:KGX252 JXA252:JXB252 JNE252:JNF252 JDI252:JDJ252 ITM252:ITN252 IJQ252:IJR252 HZU252:HZV252 HPY252:HPZ252 HGC252:HGD252 GWG252:GWH252 GMK252:GML252 GCO252:GCP252 FSS252:FST252 FIW252:FIX252 EZA252:EZB252 EPE252:EPF252 EFI252:EFJ252 DVM252:DVN252 DLQ252:DLR252 DBU252:DBV252 CRY252:CRZ252 CIC252:CID252 BYG252:BYH252 BOK252:BOL252 BEO252:BEP252 AUS252:AUT252 AKW252:AKX252 ABA252:ABB252 HI296:HJ296 RE296:RF296 WUS296:WUT296 WKW296:WKX296 WBA296:WBB296 VRE296:VRF296 VHI296:VHJ296 UXM296:UXN296 UNQ296:UNR296 UDU296:UDV296 TTY296:TTZ296 TKC296:TKD296 TAG296:TAH296 SQK296:SQL296 SGO296:SGP296 RWS296:RWT296 RMW296:RMX296 RDA296:RDB296 QTE296:QTF296 QJI296:QJJ296 PZM296:PZN296 PPQ296:PPR296 PFU296:PFV296 OVY296:OVZ296 OMC296:OMD296 OCG296:OCH296 NSK296:NSL296 NIO296:NIP296 MYS296:MYT296 MOW296:MOX296 MFA296:MFB296 LVE296:LVF296 LLI296:LLJ296 LBM296:LBN296 KRQ296:KRR296 KHU296:KHV296 JXY296:JXZ296 JOC296:JOD296 JEG296:JEH296 IUK296:IUL296 IKO296:IKP296 IAS296:IAT296 HQW296:HQX296 HHA296:HHB296 GXE296:GXF296 GNI296:GNJ296 GDM296:GDN296 FTQ296:FTR296 FJU296:FJV296 EZY296:EZZ296 EQC296:EQD296 EGG296:EGH296 DWK296:DWL296 DMO296:DMP296 DCS296:DCT296 CSW296:CSX296 CJA296:CJB296 BZE296:BZF296 BPI296:BPJ296 BFM296:BFN296 AVQ296:AVR296 ALU296:ALV296 ABY296:ABZ296 SC296:SD296 IG296:IH296 WUP296:WUQ296 WKT296:WKU296 WAX296:WAY296 VRB296:VRC296 VHF296:VHG296 UXJ296:UXK296 UNN296:UNO296 UDR296:UDS296 TTV296:TTW296 TJZ296:TKA296 TAD296:TAE296 SQH296:SQI296 SGL296:SGM296 RWP296:RWQ296 RMT296:RMU296 RCX296:RCY296 QTB296:QTC296 QJF296:QJG296 PZJ296:PZK296 PPN296:PPO296 PFR296:PFS296 OVV296:OVW296 OLZ296:OMA296 OCD296:OCE296 NSH296:NSI296 NIL296:NIM296 MYP296:MYQ296 MOT296:MOU296 MEX296:MEY296 LVB296:LVC296 LLF296:LLG296 LBJ296:LBK296 KRN296:KRO296 KHR296:KHS296 JXV296:JXW296 JNZ296:JOA296 JED296:JEE296 IUH296:IUI296 IKL296:IKM296 IAP296:IAQ296 HQT296:HQU296 HGX296:HGY296 GXB296:GXC296 GNF296:GNG296 GDJ296:GDK296 FTN296:FTO296 FJR296:FJS296 EZV296:EZW296 EPZ296:EQA296 EGD296:EGE296 DWH296:DWI296 DML296:DMM296 DCP296:DCQ296 CST296:CSU296 CIX296:CIY296 BZB296:BZC296 BPF296:BPG296 BFJ296:BFK296 AVN296:AVO296 ALR296:ALS296 ABV296:ABW296 RZ296:SA296 ID296:IE296 WUM296:WUN296 WKQ296:WKR296 WAU296:WAV296 VQY296:VQZ296 VHC296:VHD296 UXG296:UXH296 UNK296:UNL296 UDO296:UDP296 TTS296:TTT296 TJW296:TJX296 TAA296:TAB296 SQE296:SQF296 SGI296:SGJ296 RWM296:RWN296 RMQ296:RMR296 RCU296:RCV296 QSY296:QSZ296 QJC296:QJD296 PZG296:PZH296 PPK296:PPL296 PFO296:PFP296 OVS296:OVT296 OLW296:OLX296 OCA296:OCB296 NSE296:NSF296 NII296:NIJ296 MYM296:MYN296 MOQ296:MOR296 MEU296:MEV296 LUY296:LUZ296 LLC296:LLD296 LBG296:LBH296 KRK296:KRL296 KHO296:KHP296 JXS296:JXT296 JNW296:JNX296 JEA296:JEB296 IUE296:IUF296 IKI296:IKJ296 IAM296:IAN296 HQQ296:HQR296 HGU296:HGV296 GWY296:GWZ296 GNC296:GND296 GDG296:GDH296 FTK296:FTL296 FJO296:FJP296 EZS296:EZT296 EPW296:EPX296 EGA296:EGB296 DWE296:DWF296 DMI296:DMJ296 DCM296:DCN296 CSQ296:CSR296 CIU296:CIV296 BYY296:BYZ296 BPC296:BPD296 BFG296:BFH296 AVK296:AVL296 ALO296:ALP296 ABS296:ABT296 RW296:RX296 IA296:IB296 WUG296:WUH296 WKK296:WKL296 WAO296:WAP296 VQS296:VQT296 VGW296:VGX296 UXA296:UXB296 UNE296:UNF296 UDI296:UDJ296 TTM296:TTN296 TJQ296:TJR296 SZU296:SZV296 SPY296:SPZ296 SGC296:SGD296 RWG296:RWH296 RMK296:RML296 RCO296:RCP296 QSS296:QST296 QIW296:QIX296 PZA296:PZB296 PPE296:PPF296 PFI296:PFJ296 OVM296:OVN296 OLQ296:OLR296 OBU296:OBV296 NRY296:NRZ296 NIC296:NID296 MYG296:MYH296 MOK296:MOL296 MEO296:MEP296 LUS296:LUT296 LKW296:LKX296 LBA296:LBB296 KRE296:KRF296 KHI296:KHJ296 JXM296:JXN296 JNQ296:JNR296 JDU296:JDV296 ITY296:ITZ296 IKC296:IKD296 IAG296:IAH296 HQK296:HQL296 HGO296:HGP296 GWS296:GWT296 GMW296:GMX296 GDA296:GDB296 FTE296:FTF296 FJI296:FJJ296 EZM296:EZN296 EPQ296:EPR296 EFU296:EFV296 DVY296:DVZ296 DMC296:DMD296 DCG296:DCH296 CSK296:CSL296 CIO296:CIP296 BYS296:BYT296 BOW296:BOX296 BFA296:BFB296 AVE296:AVF296 ALI296:ALJ296 ABM296:ABN296 RQ296:RR296 HU296:HV296 WUD296:WUE296 WKH296:WKI296 WAL296:WAM296 VQP296:VQQ296 VGT296:VGU296 UWX296:UWY296 UNB296:UNC296 UDF296:UDG296 TTJ296:TTK296 TJN296:TJO296 SZR296:SZS296 SPV296:SPW296 SFZ296:SGA296 RWD296:RWE296 RMH296:RMI296 RCL296:RCM296 QSP296:QSQ296 QIT296:QIU296 PYX296:PYY296 PPB296:PPC296 PFF296:PFG296 OVJ296:OVK296 OLN296:OLO296 OBR296:OBS296 NRV296:NRW296 NHZ296:NIA296 MYD296:MYE296 MOH296:MOI296 MEL296:MEM296 LUP296:LUQ296 LKT296:LKU296 LAX296:LAY296 KRB296:KRC296 KHF296:KHG296 JXJ296:JXK296 JNN296:JNO296 JDR296:JDS296 ITV296:ITW296 IJZ296:IKA296 IAD296:IAE296 HQH296:HQI296 HGL296:HGM296 GWP296:GWQ296 GMT296:GMU296 GCX296:GCY296 FTB296:FTC296 FJF296:FJG296 EZJ296:EZK296 EPN296:EPO296 EFR296:EFS296 DVV296:DVW296 DLZ296:DMA296 DCD296:DCE296 CSH296:CSI296 CIL296:CIM296 BYP296:BYQ296 BOT296:BOU296 BEX296:BEY296 AVB296:AVC296 ALF296:ALG296 ABJ296:ABK296 RN296:RO296 HR296:HS296 WUA296:WUB296 WKE296:WKF296 WAI296:WAJ296 VQM296:VQN296 VGQ296:VGR296 UWU296:UWV296 UMY296:UMZ296 UDC296:UDD296 TTG296:TTH296 TJK296:TJL296 SZO296:SZP296 SPS296:SPT296 SFW296:SFX296 RWA296:RWB296 RME296:RMF296 RCI296:RCJ296 QSM296:QSN296 QIQ296:QIR296 PYU296:PYV296 POY296:POZ296 PFC296:PFD296 OVG296:OVH296 OLK296:OLL296 OBO296:OBP296 NRS296:NRT296 NHW296:NHX296 MYA296:MYB296 MOE296:MOF296 MEI296:MEJ296 LUM296:LUN296 LKQ296:LKR296 LAU296:LAV296 KQY296:KQZ296 KHC296:KHD296 JXG296:JXH296 JNK296:JNL296 JDO296:JDP296 ITS296:ITT296 IJW296:IJX296 IAA296:IAB296 HQE296:HQF296 HGI296:HGJ296 GWM296:GWN296 GMQ296:GMR296 GCU296:GCV296 FSY296:FSZ296 FJC296:FJD296 EZG296:EZH296 EPK296:EPL296 EFO296:EFP296 DVS296:DVT296 DLW296:DLX296 DCA296:DCB296 CSE296:CSF296 CII296:CIJ296 BYM296:BYN296 BOQ296:BOR296 BEU296:BEV296 AUY296:AUZ296 ALC296:ALD296 ABG296:ABH296 RK296:RL296 HO296:HP296 WTX296:WTY296 WKB296:WKC296 WAF296:WAG296 VQJ296:VQK296 VGN296:VGO296 UWR296:UWS296 UMV296:UMW296 UCZ296:UDA296 TTD296:TTE296 TJH296:TJI296 SZL296:SZM296 SPP296:SPQ296 SFT296:SFU296 RVX296:RVY296 RMB296:RMC296 RCF296:RCG296 QSJ296:QSK296 QIN296:QIO296 PYR296:PYS296 POV296:POW296 PEZ296:PFA296 OVD296:OVE296 OLH296:OLI296 OBL296:OBM296 NRP296:NRQ296 NHT296:NHU296 MXX296:MXY296 MOB296:MOC296 MEF296:MEG296 LUJ296:LUK296 LKN296:LKO296 LAR296:LAS296 KQV296:KQW296 KGZ296:KHA296 JXD296:JXE296 JNH296:JNI296 JDL296:JDM296 ITP296:ITQ296 IJT296:IJU296 HZX296:HZY296 HQB296:HQC296 HGF296:HGG296 GWJ296:GWK296 GMN296:GMO296 GCR296:GCS296 FSV296:FSW296 FIZ296:FJA296 EZD296:EZE296 EPH296:EPI296 EFL296:EFM296 DVP296:DVQ296 DLT296:DLU296 DBX296:DBY296 CSB296:CSC296 CIF296:CIG296 BYJ296:BYK296 BON296:BOO296 BER296:BES296 AUV296:AUW296 AKZ296:ALA296 ABD296:ABE296 RH296:RI296 HL296:HM296 WTU296:WTV296 WJY296:WJZ296 WAC296:WAD296 VQG296:VQH296 VGK296:VGL296 UWO296:UWP296 UMS296:UMT296 UCW296:UCX296 TTA296:TTB296 TJE296:TJF296 SZI296:SZJ296 SPM296:SPN296 SFQ296:SFR296 RVU296:RVV296 RLY296:RLZ296 RCC296:RCD296 QSG296:QSH296 QIK296:QIL296 PYO296:PYP296 POS296:POT296 PEW296:PEX296 OVA296:OVB296 OLE296:OLF296 OBI296:OBJ296 NRM296:NRN296 NHQ296:NHR296 MXU296:MXV296 MNY296:MNZ296 MEC296:MED296 LUG296:LUH296 LKK296:LKL296 LAO296:LAP296 KQS296:KQT296 KGW296:KGX296 JXA296:JXB296 JNE296:JNF296 JDI296:JDJ296 ITM296:ITN296 IJQ296:IJR296 HZU296:HZV296 HPY296:HPZ296 HGC296:HGD296 GWG296:GWH296 GMK296:GML296 GCO296:GCP296 FSS296:FST296 FIW296:FIX296 EZA296:EZB296 EPE296:EPF296 EFI296:EFJ296 DVM296:DVN296 DLQ296:DLR296 DBU296:DBV296 CRY296:CRZ296 CIC296:CID296 BYG296:BYH296 BOK296:BOL296 BEO296:BEP296 AUS296:AUT296 AKW296:AKX296 ABA296:ABB296 HI340:HJ340 RE340:RF340 WUS340:WUT340 WKW340:WKX340 WBA340:WBB340 VRE340:VRF340 VHI340:VHJ340 UXM340:UXN340 UNQ340:UNR340 UDU340:UDV340 TTY340:TTZ340 TKC340:TKD340 TAG340:TAH340 SQK340:SQL340 SGO340:SGP340 RWS340:RWT340 RMW340:RMX340 RDA340:RDB340 QTE340:QTF340 QJI340:QJJ340 PZM340:PZN340 PPQ340:PPR340 PFU340:PFV340 OVY340:OVZ340 OMC340:OMD340 OCG340:OCH340 NSK340:NSL340 NIO340:NIP340 MYS340:MYT340 MOW340:MOX340 MFA340:MFB340 LVE340:LVF340 LLI340:LLJ340 LBM340:LBN340 KRQ340:KRR340 KHU340:KHV340 JXY340:JXZ340 JOC340:JOD340 JEG340:JEH340 IUK340:IUL340 IKO340:IKP340 IAS340:IAT340 HQW340:HQX340 HHA340:HHB340 GXE340:GXF340 GNI340:GNJ340 GDM340:GDN340 FTQ340:FTR340 FJU340:FJV340 EZY340:EZZ340 EQC340:EQD340 EGG340:EGH340 DWK340:DWL340 DMO340:DMP340 DCS340:DCT340 CSW340:CSX340 CJA340:CJB340 BZE340:BZF340 BPI340:BPJ340 BFM340:BFN340 AVQ340:AVR340 ALU340:ALV340 ABY340:ABZ340 SC340:SD340 IG340:IH340 WUP340:WUQ340 WKT340:WKU340 WAX340:WAY340 VRB340:VRC340 VHF340:VHG340 UXJ340:UXK340 UNN340:UNO340 UDR340:UDS340 TTV340:TTW340 TJZ340:TKA340 TAD340:TAE340 SQH340:SQI340 SGL340:SGM340 RWP340:RWQ340 RMT340:RMU340 RCX340:RCY340 QTB340:QTC340 QJF340:QJG340 PZJ340:PZK340 PPN340:PPO340 PFR340:PFS340 OVV340:OVW340 OLZ340:OMA340 OCD340:OCE340 NSH340:NSI340 NIL340:NIM340 MYP340:MYQ340 MOT340:MOU340 MEX340:MEY340 LVB340:LVC340 LLF340:LLG340 LBJ340:LBK340 KRN340:KRO340 KHR340:KHS340 JXV340:JXW340 JNZ340:JOA340 JED340:JEE340 IUH340:IUI340 IKL340:IKM340 IAP340:IAQ340 HQT340:HQU340 HGX340:HGY340 GXB340:GXC340 GNF340:GNG340 GDJ340:GDK340 FTN340:FTO340 FJR340:FJS340 EZV340:EZW340 EPZ340:EQA340 EGD340:EGE340 DWH340:DWI340 DML340:DMM340 DCP340:DCQ340 CST340:CSU340 CIX340:CIY340 BZB340:BZC340 BPF340:BPG340 BFJ340:BFK340 AVN340:AVO340 ALR340:ALS340 ABV340:ABW340 RZ340:SA340 ID340:IE340 WUM340:WUN340 WKQ340:WKR340 WAU340:WAV340 VQY340:VQZ340 VHC340:VHD340 UXG340:UXH340 UNK340:UNL340 UDO340:UDP340 TTS340:TTT340 TJW340:TJX340 TAA340:TAB340 SQE340:SQF340 SGI340:SGJ340 RWM340:RWN340 RMQ340:RMR340 RCU340:RCV340 QSY340:QSZ340 QJC340:QJD340 PZG340:PZH340 PPK340:PPL340 PFO340:PFP340 OVS340:OVT340 OLW340:OLX340 OCA340:OCB340 NSE340:NSF340 NII340:NIJ340 MYM340:MYN340 MOQ340:MOR340 MEU340:MEV340 LUY340:LUZ340 LLC340:LLD340 LBG340:LBH340 KRK340:KRL340 KHO340:KHP340 JXS340:JXT340 JNW340:JNX340 JEA340:JEB340 IUE340:IUF340 IKI340:IKJ340 IAM340:IAN340 HQQ340:HQR340 HGU340:HGV340 GWY340:GWZ340 GNC340:GND340 GDG340:GDH340 FTK340:FTL340 FJO340:FJP340 EZS340:EZT340 EPW340:EPX340 EGA340:EGB340 DWE340:DWF340 DMI340:DMJ340 DCM340:DCN340 CSQ340:CSR340 CIU340:CIV340 BYY340:BYZ340 BPC340:BPD340 BFG340:BFH340 AVK340:AVL340 ALO340:ALP340 ABS340:ABT340 RW340:RX340 IA340:IB340 WUG340:WUH340 WKK340:WKL340 WAO340:WAP340 VQS340:VQT340 VGW340:VGX340 UXA340:UXB340 UNE340:UNF340 UDI340:UDJ340 TTM340:TTN340 TJQ340:TJR340 SZU340:SZV340 SPY340:SPZ340 SGC340:SGD340 RWG340:RWH340 RMK340:RML340 RCO340:RCP340 QSS340:QST340 QIW340:QIX340 PZA340:PZB340 PPE340:PPF340 PFI340:PFJ340 OVM340:OVN340 OLQ340:OLR340 OBU340:OBV340 NRY340:NRZ340 NIC340:NID340 MYG340:MYH340 MOK340:MOL340 MEO340:MEP340 LUS340:LUT340 LKW340:LKX340 LBA340:LBB340 KRE340:KRF340 KHI340:KHJ340 JXM340:JXN340 JNQ340:JNR340 JDU340:JDV340 ITY340:ITZ340 IKC340:IKD340 IAG340:IAH340 HQK340:HQL340 HGO340:HGP340 GWS340:GWT340 GMW340:GMX340 GDA340:GDB340 FTE340:FTF340 FJI340:FJJ340 EZM340:EZN340 EPQ340:EPR340 EFU340:EFV340 DVY340:DVZ340 DMC340:DMD340 DCG340:DCH340 CSK340:CSL340 CIO340:CIP340 BYS340:BYT340 BOW340:BOX340 BFA340:BFB340 AVE340:AVF340 ALI340:ALJ340 ABM340:ABN340 RQ340:RR340 HU340:HV340 WUD340:WUE340 WKH340:WKI340 WAL340:WAM340 VQP340:VQQ340 VGT340:VGU340 UWX340:UWY340 UNB340:UNC340 UDF340:UDG340 TTJ340:TTK340 TJN340:TJO340 SZR340:SZS340 SPV340:SPW340 SFZ340:SGA340 RWD340:RWE340 RMH340:RMI340 RCL340:RCM340 QSP340:QSQ340 QIT340:QIU340 PYX340:PYY340 PPB340:PPC340 PFF340:PFG340 OVJ340:OVK340 OLN340:OLO340 OBR340:OBS340 NRV340:NRW340 NHZ340:NIA340 MYD340:MYE340 MOH340:MOI340 MEL340:MEM340 LUP340:LUQ340 LKT340:LKU340 LAX340:LAY340 KRB340:KRC340 KHF340:KHG340 JXJ340:JXK340 JNN340:JNO340 JDR340:JDS340 ITV340:ITW340 IJZ340:IKA340 IAD340:IAE340 HQH340:HQI340 HGL340:HGM340 GWP340:GWQ340 GMT340:GMU340 GCX340:GCY340 FTB340:FTC340 FJF340:FJG340 EZJ340:EZK340 EPN340:EPO340 EFR340:EFS340 DVV340:DVW340 DLZ340:DMA340 DCD340:DCE340 CSH340:CSI340 CIL340:CIM340 BYP340:BYQ340 BOT340:BOU340 BEX340:BEY340 AVB340:AVC340 ALF340:ALG340 ABJ340:ABK340 RN340:RO340 HR340:HS340 WUA340:WUB340 WKE340:WKF340 WAI340:WAJ340 VQM340:VQN340 VGQ340:VGR340 UWU340:UWV340 UMY340:UMZ340 UDC340:UDD340 TTG340:TTH340 TJK340:TJL340 SZO340:SZP340 SPS340:SPT340 SFW340:SFX340 RWA340:RWB340 RME340:RMF340 RCI340:RCJ340 QSM340:QSN340 QIQ340:QIR340 PYU340:PYV340 POY340:POZ340 PFC340:PFD340 OVG340:OVH340 OLK340:OLL340 OBO340:OBP340 NRS340:NRT340 NHW340:NHX340 MYA340:MYB340 MOE340:MOF340 MEI340:MEJ340 LUM340:LUN340 LKQ340:LKR340 LAU340:LAV340 KQY340:KQZ340 KHC340:KHD340 JXG340:JXH340 JNK340:JNL340 JDO340:JDP340 ITS340:ITT340 IJW340:IJX340 IAA340:IAB340 HQE340:HQF340 HGI340:HGJ340 GWM340:GWN340 GMQ340:GMR340 GCU340:GCV340 FSY340:FSZ340 FJC340:FJD340 EZG340:EZH340 EPK340:EPL340 EFO340:EFP340 DVS340:DVT340 DLW340:DLX340 DCA340:DCB340 CSE340:CSF340 CII340:CIJ340 BYM340:BYN340 BOQ340:BOR340 BEU340:BEV340 AUY340:AUZ340 ALC340:ALD340 ABG340:ABH340 RK340:RL340 HO340:HP340 WTX340:WTY340 WKB340:WKC340 WAF340:WAG340 VQJ340:VQK340 VGN340:VGO340 UWR340:UWS340 UMV340:UMW340 UCZ340:UDA340 TTD340:TTE340 TJH340:TJI340 SZL340:SZM340 SPP340:SPQ340 SFT340:SFU340 RVX340:RVY340 RMB340:RMC340 RCF340:RCG340 QSJ340:QSK340 QIN340:QIO340 PYR340:PYS340 POV340:POW340 PEZ340:PFA340 OVD340:OVE340 OLH340:OLI340 OBL340:OBM340 NRP340:NRQ340 NHT340:NHU340 MXX340:MXY340 MOB340:MOC340 MEF340:MEG340 LUJ340:LUK340 LKN340:LKO340 LAR340:LAS340 KQV340:KQW340 KGZ340:KHA340 JXD340:JXE340 JNH340:JNI340 JDL340:JDM340 ITP340:ITQ340 IJT340:IJU340 HZX340:HZY340 HQB340:HQC340 HGF340:HGG340 GWJ340:GWK340 GMN340:GMO340 GCR340:GCS340 FSV340:FSW340 FIZ340:FJA340 EZD340:EZE340 EPH340:EPI340 EFL340:EFM340 DVP340:DVQ340 DLT340:DLU340 DBX340:DBY340 CSB340:CSC340 CIF340:CIG340 BYJ340:BYK340 BON340:BOO340 BER340:BES340 AUV340:AUW340 AKZ340:ALA340 ABD340:ABE340 RH340:RI340 HL340:HM340 WTU340:WTV340 WJY340:WJZ340 WAC340:WAD340 VQG340:VQH340 VGK340:VGL340 UWO340:UWP340 UMS340:UMT340 UCW340:UCX340 TTA340:TTB340 TJE340:TJF340 SZI340:SZJ340 SPM340:SPN340 SFQ340:SFR340 RVU340:RVV340 RLY340:RLZ340 RCC340:RCD340 QSG340:QSH340 QIK340:QIL340 PYO340:PYP340 POS340:POT340 PEW340:PEX340 OVA340:OVB340 OLE340:OLF340 OBI340:OBJ340 NRM340:NRN340 NHQ340:NHR340 MXU340:MXV340 MNY340:MNZ340 MEC340:MED340 LUG340:LUH340 LKK340:LKL340 LAO340:LAP340 KQS340:KQT340 KGW340:KGX340 JXA340:JXB340 JNE340:JNF340 JDI340:JDJ340 ITM340:ITN340 IJQ340:IJR340 HZU340:HZV340 HPY340:HPZ340 HGC340:HGD340 GWG340:GWH340 GMK340:GML340 GCO340:GCP340 FSS340:FST340 FIW340:FIX340 EZA340:EZB340 EPE340:EPF340 EFI340:EFJ340 DVM340:DVN340 DLQ340:DLR340 DBU340:DBV340 CRY340:CRZ340 CIC340:CID340 BYG340:BYH340 BOK340:BOL340 BEO340:BEP340 AUS340:AUT340 AKW340:AKX340 ABA340:ABB340 HI384:HJ384 RE384:RF384 WUS384:WUT384 WKW384:WKX384 WBA384:WBB384 VRE384:VRF384 VHI384:VHJ384 UXM384:UXN384 UNQ384:UNR384 UDU384:UDV384 TTY384:TTZ384 TKC384:TKD384 TAG384:TAH384 SQK384:SQL384 SGO384:SGP384 RWS384:RWT384 RMW384:RMX384 RDA384:RDB384 QTE384:QTF384 QJI384:QJJ384 PZM384:PZN384 PPQ384:PPR384 PFU384:PFV384 OVY384:OVZ384 OMC384:OMD384 OCG384:OCH384 NSK384:NSL384 NIO384:NIP384 MYS384:MYT384 MOW384:MOX384 MFA384:MFB384 LVE384:LVF384 LLI384:LLJ384 LBM384:LBN384 KRQ384:KRR384 KHU384:KHV384 JXY384:JXZ384 JOC384:JOD384 JEG384:JEH384 IUK384:IUL384 IKO384:IKP384 IAS384:IAT384 HQW384:HQX384 HHA384:HHB384 GXE384:GXF384 GNI384:GNJ384 GDM384:GDN384 FTQ384:FTR384 FJU384:FJV384 EZY384:EZZ384 EQC384:EQD384 EGG384:EGH384 DWK384:DWL384 DMO384:DMP384 DCS384:DCT384 CSW384:CSX384 CJA384:CJB384 BZE384:BZF384 BPI384:BPJ384 BFM384:BFN384 AVQ384:AVR384 ALU384:ALV384 ABY384:ABZ384 SC384:SD384 IG384:IH384 WUP384:WUQ384 WKT384:WKU384 WAX384:WAY384 VRB384:VRC384 VHF384:VHG384 UXJ384:UXK384 UNN384:UNO384 UDR384:UDS384 TTV384:TTW384 TJZ384:TKA384 TAD384:TAE384 SQH384:SQI384 SGL384:SGM384 RWP384:RWQ384 RMT384:RMU384 RCX384:RCY384 QTB384:QTC384 QJF384:QJG384 PZJ384:PZK384 PPN384:PPO384 PFR384:PFS384 OVV384:OVW384 OLZ384:OMA384 OCD384:OCE384 NSH384:NSI384 NIL384:NIM384 MYP384:MYQ384 MOT384:MOU384 MEX384:MEY384 LVB384:LVC384 LLF384:LLG384 LBJ384:LBK384 KRN384:KRO384 KHR384:KHS384 JXV384:JXW384 JNZ384:JOA384 JED384:JEE384 IUH384:IUI384 IKL384:IKM384 IAP384:IAQ384 HQT384:HQU384 HGX384:HGY384 GXB384:GXC384 GNF384:GNG384 GDJ384:GDK384 FTN384:FTO384 FJR384:FJS384 EZV384:EZW384 EPZ384:EQA384 EGD384:EGE384 DWH384:DWI384 DML384:DMM384 DCP384:DCQ384 CST384:CSU384 CIX384:CIY384 BZB384:BZC384 BPF384:BPG384 BFJ384:BFK384 AVN384:AVO384 ALR384:ALS384 ABV384:ABW384 RZ384:SA384 ID384:IE384 WUM384:WUN384 WKQ384:WKR384 WAU384:WAV384 VQY384:VQZ384 VHC384:VHD384 UXG384:UXH384 UNK384:UNL384 UDO384:UDP384 TTS384:TTT384 TJW384:TJX384 TAA384:TAB384 SQE384:SQF384 SGI384:SGJ384 RWM384:RWN384 RMQ384:RMR384 RCU384:RCV384 QSY384:QSZ384 QJC384:QJD384 PZG384:PZH384 PPK384:PPL384 PFO384:PFP384 OVS384:OVT384 OLW384:OLX384 OCA384:OCB384 NSE384:NSF384 NII384:NIJ384 MYM384:MYN384 MOQ384:MOR384 MEU384:MEV384 LUY384:LUZ384 LLC384:LLD384 LBG384:LBH384 KRK384:KRL384 KHO384:KHP384 JXS384:JXT384 JNW384:JNX384 JEA384:JEB384 IUE384:IUF384 IKI384:IKJ384 IAM384:IAN384 HQQ384:HQR384 HGU384:HGV384 GWY384:GWZ384 GNC384:GND384 GDG384:GDH384 FTK384:FTL384 FJO384:FJP384 EZS384:EZT384 EPW384:EPX384 EGA384:EGB384 DWE384:DWF384 DMI384:DMJ384 DCM384:DCN384 CSQ384:CSR384 CIU384:CIV384 BYY384:BYZ384 BPC384:BPD384 BFG384:BFH384 AVK384:AVL384 ALO384:ALP384 ABS384:ABT384 RW384:RX384 IA384:IB384 WUG384:WUH384 WKK384:WKL384 WAO384:WAP384 VQS384:VQT384 VGW384:VGX384 UXA384:UXB384 UNE384:UNF384 UDI384:UDJ384 TTM384:TTN384 TJQ384:TJR384 SZU384:SZV384 SPY384:SPZ384 SGC384:SGD384 RWG384:RWH384 RMK384:RML384 RCO384:RCP384 QSS384:QST384 QIW384:QIX384 PZA384:PZB384 PPE384:PPF384 PFI384:PFJ384 OVM384:OVN384 OLQ384:OLR384 OBU384:OBV384 NRY384:NRZ384 NIC384:NID384 MYG384:MYH384 MOK384:MOL384 MEO384:MEP384 LUS384:LUT384 LKW384:LKX384 LBA384:LBB384 KRE384:KRF384 KHI384:KHJ384 JXM384:JXN384 JNQ384:JNR384 JDU384:JDV384 ITY384:ITZ384 IKC384:IKD384 IAG384:IAH384 HQK384:HQL384 HGO384:HGP384 GWS384:GWT384 GMW384:GMX384 GDA384:GDB384 FTE384:FTF384 FJI384:FJJ384 EZM384:EZN384 EPQ384:EPR384 EFU384:EFV384 DVY384:DVZ384 DMC384:DMD384 DCG384:DCH384 CSK384:CSL384 CIO384:CIP384 BYS384:BYT384 BOW384:BOX384 BFA384:BFB384 AVE384:AVF384 ALI384:ALJ384 ABM384:ABN384 RQ384:RR384 HU384:HV384 WUD384:WUE384 WKH384:WKI384 WAL384:WAM384 VQP384:VQQ384 VGT384:VGU384 UWX384:UWY384 UNB384:UNC384 UDF384:UDG384 TTJ384:TTK384 TJN384:TJO384 SZR384:SZS384 SPV384:SPW384 SFZ384:SGA384 RWD384:RWE384 RMH384:RMI384 RCL384:RCM384 QSP384:QSQ384 QIT384:QIU384 PYX384:PYY384 PPB384:PPC384 PFF384:PFG384 OVJ384:OVK384 OLN384:OLO384 OBR384:OBS384 NRV384:NRW384 NHZ384:NIA384 MYD384:MYE384 MOH384:MOI384 MEL384:MEM384 LUP384:LUQ384 LKT384:LKU384 LAX384:LAY384 KRB384:KRC384 KHF384:KHG384 JXJ384:JXK384 JNN384:JNO384 JDR384:JDS384 ITV384:ITW384 IJZ384:IKA384 IAD384:IAE384 HQH384:HQI384 HGL384:HGM384 GWP384:GWQ384 GMT384:GMU384 GCX384:GCY384 FTB384:FTC384 FJF384:FJG384 EZJ384:EZK384 EPN384:EPO384 EFR384:EFS384 DVV384:DVW384 DLZ384:DMA384 DCD384:DCE384 CSH384:CSI384 CIL384:CIM384 BYP384:BYQ384 BOT384:BOU384 BEX384:BEY384 AVB384:AVC384 ALF384:ALG384 ABJ384:ABK384 RN384:RO384 HR384:HS384 WUA384:WUB384 WKE384:WKF384 WAI384:WAJ384 VQM384:VQN384 VGQ384:VGR384 UWU384:UWV384 UMY384:UMZ384 UDC384:UDD384 TTG384:TTH384 TJK384:TJL384 SZO384:SZP384 SPS384:SPT384 SFW384:SFX384 RWA384:RWB384 RME384:RMF384 RCI384:RCJ384 QSM384:QSN384 QIQ384:QIR384 PYU384:PYV384 POY384:POZ384 PFC384:PFD384 OVG384:OVH384 OLK384:OLL384 OBO384:OBP384 NRS384:NRT384 NHW384:NHX384 MYA384:MYB384 MOE384:MOF384 MEI384:MEJ384 LUM384:LUN384 LKQ384:LKR384 LAU384:LAV384 KQY384:KQZ384 KHC384:KHD384 JXG384:JXH384 JNK384:JNL384 JDO384:JDP384 ITS384:ITT384 IJW384:IJX384 IAA384:IAB384 HQE384:HQF384 HGI384:HGJ384 GWM384:GWN384 GMQ384:GMR384 GCU384:GCV384 FSY384:FSZ384 FJC384:FJD384 EZG384:EZH384 EPK384:EPL384 EFO384:EFP384 DVS384:DVT384 DLW384:DLX384 DCA384:DCB384 CSE384:CSF384 CII384:CIJ384 BYM384:BYN384 BOQ384:BOR384 BEU384:BEV384 AUY384:AUZ384 ALC384:ALD384 ABG384:ABH384 RK384:RL384 HO384:HP384 WTX384:WTY384 WKB384:WKC384 WAF384:WAG384 VQJ384:VQK384 VGN384:VGO384 UWR384:UWS384 UMV384:UMW384 UCZ384:UDA384 TTD384:TTE384 TJH384:TJI384 SZL384:SZM384 SPP384:SPQ384 SFT384:SFU384 RVX384:RVY384 RMB384:RMC384 RCF384:RCG384 QSJ384:QSK384 QIN384:QIO384 PYR384:PYS384 POV384:POW384 PEZ384:PFA384 OVD384:OVE384 OLH384:OLI384 OBL384:OBM384 NRP384:NRQ384 NHT384:NHU384 MXX384:MXY384 MOB384:MOC384 MEF384:MEG384 LUJ384:LUK384 LKN384:LKO384 LAR384:LAS384 KQV384:KQW384 KGZ384:KHA384 JXD384:JXE384 JNH384:JNI384 JDL384:JDM384 ITP384:ITQ384 IJT384:IJU384 HZX384:HZY384 HQB384:HQC384 HGF384:HGG384 GWJ384:GWK384 GMN384:GMO384 GCR384:GCS384 FSV384:FSW384 FIZ384:FJA384 EZD384:EZE384 EPH384:EPI384 EFL384:EFM384 DVP384:DVQ384 DLT384:DLU384 DBX384:DBY384 CSB384:CSC384 CIF384:CIG384 BYJ384:BYK384 BON384:BOO384 BER384:BES384 AUV384:AUW384 AKZ384:ALA384 ABD384:ABE384 RH384:RI384 HL384:HM384 WTU384:WTV384 WJY384:WJZ384 WAC384:WAD384 VQG384:VQH384 VGK384:VGL384 UWO384:UWP384 UMS384:UMT384 UCW384:UCX384 TTA384:TTB384 TJE384:TJF384 SZI384:SZJ384 SPM384:SPN384 SFQ384:SFR384 RVU384:RVV384 RLY384:RLZ384 RCC384:RCD384 QSG384:QSH384 QIK384:QIL384 PYO384:PYP384 POS384:POT384 PEW384:PEX384 OVA384:OVB384 OLE384:OLF384 OBI384:OBJ384 NRM384:NRN384 NHQ384:NHR384 MXU384:MXV384 MNY384:MNZ384 MEC384:MED384 LUG384:LUH384 LKK384:LKL384 LAO384:LAP384 KQS384:KQT384 KGW384:KGX384 JXA384:JXB384 JNE384:JNF384 JDI384:JDJ384 ITM384:ITN384 IJQ384:IJR384 HZU384:HZV384 HPY384:HPZ384 HGC384:HGD384 GWG384:GWH384 GMK384:GML384 GCO384:GCP384 FSS384:FST384 FIW384:FIX384 EZA384:EZB384 EPE384:EPF384 EFI384:EFJ384 DVM384:DVN384 DLQ384:DLR384 DBU384:DBV384 CRY384:CRZ384 CIC384:CID384 BYG384:BYH384 BOK384:BOL384 BEO384:BEP384 AUS384:AUT384 AKW384:AKX384 ABA384:ABB384 HI428:HJ428 RE428:RF428 WUS428:WUT428 WKW428:WKX428 WBA428:WBB428 VRE428:VRF428 VHI428:VHJ428 UXM428:UXN428 UNQ428:UNR428 UDU428:UDV428 TTY428:TTZ428 TKC428:TKD428 TAG428:TAH428 SQK428:SQL428 SGO428:SGP428 RWS428:RWT428 RMW428:RMX428 RDA428:RDB428 QTE428:QTF428 QJI428:QJJ428 PZM428:PZN428 PPQ428:PPR428 PFU428:PFV428 OVY428:OVZ428 OMC428:OMD428 OCG428:OCH428 NSK428:NSL428 NIO428:NIP428 MYS428:MYT428 MOW428:MOX428 MFA428:MFB428 LVE428:LVF428 LLI428:LLJ428 LBM428:LBN428 KRQ428:KRR428 KHU428:KHV428 JXY428:JXZ428 JOC428:JOD428 JEG428:JEH428 IUK428:IUL428 IKO428:IKP428 IAS428:IAT428 HQW428:HQX428 HHA428:HHB428 GXE428:GXF428 GNI428:GNJ428 GDM428:GDN428 FTQ428:FTR428 FJU428:FJV428 EZY428:EZZ428 EQC428:EQD428 EGG428:EGH428 DWK428:DWL428 DMO428:DMP428 DCS428:DCT428 CSW428:CSX428 CJA428:CJB428 BZE428:BZF428 BPI428:BPJ428 BFM428:BFN428 AVQ428:AVR428 ALU428:ALV428 ABY428:ABZ428 SC428:SD428 IG428:IH428 WUP428:WUQ428 WKT428:WKU428 WAX428:WAY428 VRB428:VRC428 VHF428:VHG428 UXJ428:UXK428 UNN428:UNO428 UDR428:UDS428 TTV428:TTW428 TJZ428:TKA428 TAD428:TAE428 SQH428:SQI428 SGL428:SGM428 RWP428:RWQ428 RMT428:RMU428 RCX428:RCY428 QTB428:QTC428 QJF428:QJG428 PZJ428:PZK428 PPN428:PPO428 PFR428:PFS428 OVV428:OVW428 OLZ428:OMA428 OCD428:OCE428 NSH428:NSI428 NIL428:NIM428 MYP428:MYQ428 MOT428:MOU428 MEX428:MEY428 LVB428:LVC428 LLF428:LLG428 LBJ428:LBK428 KRN428:KRO428 KHR428:KHS428 JXV428:JXW428 JNZ428:JOA428 JED428:JEE428 IUH428:IUI428 IKL428:IKM428 IAP428:IAQ428 HQT428:HQU428 HGX428:HGY428 GXB428:GXC428 GNF428:GNG428 GDJ428:GDK428 FTN428:FTO428 FJR428:FJS428 EZV428:EZW428 EPZ428:EQA428 EGD428:EGE428 DWH428:DWI428 DML428:DMM428 DCP428:DCQ428 CST428:CSU428 CIX428:CIY428 BZB428:BZC428 BPF428:BPG428 BFJ428:BFK428 AVN428:AVO428 ALR428:ALS428 ABV428:ABW428 RZ428:SA428 ID428:IE428 WUM428:WUN428 WKQ428:WKR428 WAU428:WAV428 VQY428:VQZ428 VHC428:VHD428 UXG428:UXH428 UNK428:UNL428 UDO428:UDP428 TTS428:TTT428 TJW428:TJX428 TAA428:TAB428 SQE428:SQF428 SGI428:SGJ428 RWM428:RWN428 RMQ428:RMR428 RCU428:RCV428 QSY428:QSZ428 QJC428:QJD428 PZG428:PZH428 PPK428:PPL428 PFO428:PFP428 OVS428:OVT428 OLW428:OLX428 OCA428:OCB428 NSE428:NSF428 NII428:NIJ428 MYM428:MYN428 MOQ428:MOR428 MEU428:MEV428 LUY428:LUZ428 LLC428:LLD428 LBG428:LBH428 KRK428:KRL428 KHO428:KHP428 JXS428:JXT428 JNW428:JNX428 JEA428:JEB428 IUE428:IUF428 IKI428:IKJ428 IAM428:IAN428 HQQ428:HQR428 HGU428:HGV428 GWY428:GWZ428 GNC428:GND428 GDG428:GDH428 FTK428:FTL428 FJO428:FJP428 EZS428:EZT428 EPW428:EPX428 EGA428:EGB428 DWE428:DWF428 DMI428:DMJ428 DCM428:DCN428 CSQ428:CSR428 CIU428:CIV428 BYY428:BYZ428 BPC428:BPD428 BFG428:BFH428 AVK428:AVL428 ALO428:ALP428 ABS428:ABT428 RW428:RX428 IA428:IB428 WUG428:WUH428 WKK428:WKL428 WAO428:WAP428 VQS428:VQT428 VGW428:VGX428 UXA428:UXB428 UNE428:UNF428 UDI428:UDJ428 TTM428:TTN428 TJQ428:TJR428 SZU428:SZV428 SPY428:SPZ428 SGC428:SGD428 RWG428:RWH428 RMK428:RML428 RCO428:RCP428 QSS428:QST428 QIW428:QIX428 PZA428:PZB428 PPE428:PPF428 PFI428:PFJ428 OVM428:OVN428 OLQ428:OLR428 OBU428:OBV428 NRY428:NRZ428 NIC428:NID428 MYG428:MYH428 MOK428:MOL428 MEO428:MEP428 LUS428:LUT428 LKW428:LKX428 LBA428:LBB428 KRE428:KRF428 KHI428:KHJ428 JXM428:JXN428 JNQ428:JNR428 JDU428:JDV428 ITY428:ITZ428 IKC428:IKD428 IAG428:IAH428 HQK428:HQL428 HGO428:HGP428 GWS428:GWT428 GMW428:GMX428 GDA428:GDB428 FTE428:FTF428 FJI428:FJJ428 EZM428:EZN428 EPQ428:EPR428 EFU428:EFV428 DVY428:DVZ428 DMC428:DMD428 DCG428:DCH428 CSK428:CSL428 CIO428:CIP428 BYS428:BYT428 BOW428:BOX428 BFA428:BFB428 AVE428:AVF428 ALI428:ALJ428 ABM428:ABN428 RQ428:RR428 HU428:HV428 WUD428:WUE428 WKH428:WKI428 WAL428:WAM428 VQP428:VQQ428 VGT428:VGU428 UWX428:UWY428 UNB428:UNC428 UDF428:UDG428 TTJ428:TTK428 TJN428:TJO428 SZR428:SZS428 SPV428:SPW428 SFZ428:SGA428 RWD428:RWE428 RMH428:RMI428 RCL428:RCM428 QSP428:QSQ428 QIT428:QIU428 PYX428:PYY428 PPB428:PPC428 PFF428:PFG428 OVJ428:OVK428 OLN428:OLO428 OBR428:OBS428 NRV428:NRW428 NHZ428:NIA428 MYD428:MYE428 MOH428:MOI428 MEL428:MEM428 LUP428:LUQ428 LKT428:LKU428 LAX428:LAY428 KRB428:KRC428 KHF428:KHG428 JXJ428:JXK428 JNN428:JNO428 JDR428:JDS428 ITV428:ITW428 IJZ428:IKA428 IAD428:IAE428 HQH428:HQI428 HGL428:HGM428 GWP428:GWQ428 GMT428:GMU428 GCX428:GCY428 FTB428:FTC428 FJF428:FJG428 EZJ428:EZK428 EPN428:EPO428 EFR428:EFS428 DVV428:DVW428 DLZ428:DMA428 DCD428:DCE428 CSH428:CSI428 CIL428:CIM428 BYP428:BYQ428 BOT428:BOU428 BEX428:BEY428 AVB428:AVC428 ALF428:ALG428 ABJ428:ABK428 RN428:RO428 HR428:HS428 WUA428:WUB428 WKE428:WKF428 WAI428:WAJ428 VQM428:VQN428 VGQ428:VGR428 UWU428:UWV428 UMY428:UMZ428 UDC428:UDD428 TTG428:TTH428 TJK428:TJL428 SZO428:SZP428 SPS428:SPT428 SFW428:SFX428 RWA428:RWB428 RME428:RMF428 RCI428:RCJ428 QSM428:QSN428 QIQ428:QIR428 PYU428:PYV428 POY428:POZ428 PFC428:PFD428 OVG428:OVH428 OLK428:OLL428 OBO428:OBP428 NRS428:NRT428 NHW428:NHX428 MYA428:MYB428 MOE428:MOF428 MEI428:MEJ428 LUM428:LUN428 LKQ428:LKR428 LAU428:LAV428 KQY428:KQZ428 KHC428:KHD428 JXG428:JXH428 JNK428:JNL428 JDO428:JDP428 ITS428:ITT428 IJW428:IJX428 IAA428:IAB428 HQE428:HQF428 HGI428:HGJ428 GWM428:GWN428 GMQ428:GMR428 GCU428:GCV428 FSY428:FSZ428 FJC428:FJD428 EZG428:EZH428 EPK428:EPL428 EFO428:EFP428 DVS428:DVT428 DLW428:DLX428 DCA428:DCB428 CSE428:CSF428 CII428:CIJ428 BYM428:BYN428 BOQ428:BOR428 BEU428:BEV428 AUY428:AUZ428 ALC428:ALD428 ABG428:ABH428 RK428:RL428 HO428:HP428 WTX428:WTY428 WKB428:WKC428 WAF428:WAG428 VQJ428:VQK428 VGN428:VGO428 UWR428:UWS428 UMV428:UMW428 UCZ428:UDA428 TTD428:TTE428 TJH428:TJI428 SZL428:SZM428 SPP428:SPQ428 SFT428:SFU428 RVX428:RVY428 RMB428:RMC428 RCF428:RCG428 QSJ428:QSK428 QIN428:QIO428 PYR428:PYS428 POV428:POW428 PEZ428:PFA428 OVD428:OVE428 OLH428:OLI428 OBL428:OBM428 NRP428:NRQ428 NHT428:NHU428 MXX428:MXY428 MOB428:MOC428 MEF428:MEG428 LUJ428:LUK428 LKN428:LKO428 LAR428:LAS428 KQV428:KQW428 KGZ428:KHA428 JXD428:JXE428 JNH428:JNI428 JDL428:JDM428 ITP428:ITQ428 IJT428:IJU428 HZX428:HZY428 HQB428:HQC428 HGF428:HGG428 GWJ428:GWK428 GMN428:GMO428 GCR428:GCS428 FSV428:FSW428 FIZ428:FJA428 EZD428:EZE428 EPH428:EPI428 EFL428:EFM428 DVP428:DVQ428 DLT428:DLU428 DBX428:DBY428 CSB428:CSC428 CIF428:CIG428 BYJ428:BYK428 BON428:BOO428 BER428:BES428 AUV428:AUW428 AKZ428:ALA428 ABD428:ABE428 RH428:RI428 HL428:HM428 WTU428:WTV428 WJY428:WJZ428 WAC428:WAD428 VQG428:VQH428 VGK428:VGL428 UWO428:UWP428 UMS428:UMT428 UCW428:UCX428 TTA428:TTB428 TJE428:TJF428 SZI428:SZJ428 SPM428:SPN428 SFQ428:SFR428 RVU428:RVV428 RLY428:RLZ428 RCC428:RCD428 QSG428:QSH428 QIK428:QIL428 PYO428:PYP428 POS428:POT428 PEW428:PEX428 OVA428:OVB428 OLE428:OLF428 OBI428:OBJ428 NRM428:NRN428 NHQ428:NHR428 MXU428:MXV428 MNY428:MNZ428 MEC428:MED428 LUG428:LUH428 LKK428:LKL428 LAO428:LAP428 KQS428:KQT428 KGW428:KGX428 JXA428:JXB428 JNE428:JNF428 JDI428:JDJ428 ITM428:ITN428 IJQ428:IJR428 HZU428:HZV428 HPY428:HPZ428 HGC428:HGD428 GWG428:GWH428 GMK428:GML428 GCO428:GCP428 FSS428:FST428 FIW428:FIX428 EZA428:EZB428 EPE428:EPF428 EFI428:EFJ428 DVM428:DVN428 DLQ428:DLR428 DBU428:DBV428 CRY428:CRZ428 CIC428:CID428 BYG428:BYH428 BOK428:BOL428 BEO428:BEP428 AUS428:AUT428 AKW428:AKX428 ABA428:ABB428 HI472:HJ472 RE472:RF472 WUS472:WUT472 WKW472:WKX472 WBA472:WBB472 VRE472:VRF472 VHI472:VHJ472 UXM472:UXN472 UNQ472:UNR472 UDU472:UDV472 TTY472:TTZ472 TKC472:TKD472 TAG472:TAH472 SQK472:SQL472 SGO472:SGP472 RWS472:RWT472 RMW472:RMX472 RDA472:RDB472 QTE472:QTF472 QJI472:QJJ472 PZM472:PZN472 PPQ472:PPR472 PFU472:PFV472 OVY472:OVZ472 OMC472:OMD472 OCG472:OCH472 NSK472:NSL472 NIO472:NIP472 MYS472:MYT472 MOW472:MOX472 MFA472:MFB472 LVE472:LVF472 LLI472:LLJ472 LBM472:LBN472 KRQ472:KRR472 KHU472:KHV472 JXY472:JXZ472 JOC472:JOD472 JEG472:JEH472 IUK472:IUL472 IKO472:IKP472 IAS472:IAT472 HQW472:HQX472 HHA472:HHB472 GXE472:GXF472 GNI472:GNJ472 GDM472:GDN472 FTQ472:FTR472 FJU472:FJV472 EZY472:EZZ472 EQC472:EQD472 EGG472:EGH472 DWK472:DWL472 DMO472:DMP472 DCS472:DCT472 CSW472:CSX472 CJA472:CJB472 BZE472:BZF472 BPI472:BPJ472 BFM472:BFN472 AVQ472:AVR472 ALU472:ALV472 ABY472:ABZ472 SC472:SD472 IG472:IH472 WUP472:WUQ472 WKT472:WKU472 WAX472:WAY472 VRB472:VRC472 VHF472:VHG472 UXJ472:UXK472 UNN472:UNO472 UDR472:UDS472 TTV472:TTW472 TJZ472:TKA472 TAD472:TAE472 SQH472:SQI472 SGL472:SGM472 RWP472:RWQ472 RMT472:RMU472 RCX472:RCY472 QTB472:QTC472 QJF472:QJG472 PZJ472:PZK472 PPN472:PPO472 PFR472:PFS472 OVV472:OVW472 OLZ472:OMA472 OCD472:OCE472 NSH472:NSI472 NIL472:NIM472 MYP472:MYQ472 MOT472:MOU472 MEX472:MEY472 LVB472:LVC472 LLF472:LLG472 LBJ472:LBK472 KRN472:KRO472 KHR472:KHS472 JXV472:JXW472 JNZ472:JOA472 JED472:JEE472 IUH472:IUI472 IKL472:IKM472 IAP472:IAQ472 HQT472:HQU472 HGX472:HGY472 GXB472:GXC472 GNF472:GNG472 GDJ472:GDK472 FTN472:FTO472 FJR472:FJS472 EZV472:EZW472 EPZ472:EQA472 EGD472:EGE472 DWH472:DWI472 DML472:DMM472 DCP472:DCQ472 CST472:CSU472 CIX472:CIY472 BZB472:BZC472 BPF472:BPG472 BFJ472:BFK472 AVN472:AVO472 ALR472:ALS472 ABV472:ABW472 RZ472:SA472 ID472:IE472 WUM472:WUN472 WKQ472:WKR472 WAU472:WAV472 VQY472:VQZ472 VHC472:VHD472 UXG472:UXH472 UNK472:UNL472 UDO472:UDP472 TTS472:TTT472 TJW472:TJX472 TAA472:TAB472 SQE472:SQF472 SGI472:SGJ472 RWM472:RWN472 RMQ472:RMR472 RCU472:RCV472 QSY472:QSZ472 QJC472:QJD472 PZG472:PZH472 PPK472:PPL472 PFO472:PFP472 OVS472:OVT472 OLW472:OLX472 OCA472:OCB472 NSE472:NSF472 NII472:NIJ472 MYM472:MYN472 MOQ472:MOR472 MEU472:MEV472 LUY472:LUZ472 LLC472:LLD472 LBG472:LBH472 KRK472:KRL472 KHO472:KHP472 JXS472:JXT472 JNW472:JNX472 JEA472:JEB472 IUE472:IUF472 IKI472:IKJ472 IAM472:IAN472 HQQ472:HQR472 HGU472:HGV472 GWY472:GWZ472 GNC472:GND472 GDG472:GDH472 FTK472:FTL472 FJO472:FJP472 EZS472:EZT472 EPW472:EPX472 EGA472:EGB472 DWE472:DWF472 DMI472:DMJ472 DCM472:DCN472 CSQ472:CSR472 CIU472:CIV472 BYY472:BYZ472 BPC472:BPD472 BFG472:BFH472 AVK472:AVL472 ALO472:ALP472 ABS472:ABT472 RW472:RX472 IA472:IB472 WUG472:WUH472 WKK472:WKL472 WAO472:WAP472 VQS472:VQT472 VGW472:VGX472 UXA472:UXB472 UNE472:UNF472 UDI472:UDJ472 TTM472:TTN472 TJQ472:TJR472 SZU472:SZV472 SPY472:SPZ472 SGC472:SGD472 RWG472:RWH472 RMK472:RML472 RCO472:RCP472 QSS472:QST472 QIW472:QIX472 PZA472:PZB472 PPE472:PPF472 PFI472:PFJ472 OVM472:OVN472 OLQ472:OLR472 OBU472:OBV472 NRY472:NRZ472 NIC472:NID472 MYG472:MYH472 MOK472:MOL472 MEO472:MEP472 LUS472:LUT472 LKW472:LKX472 LBA472:LBB472 KRE472:KRF472 KHI472:KHJ472 JXM472:JXN472 JNQ472:JNR472 JDU472:JDV472 ITY472:ITZ472 IKC472:IKD472 IAG472:IAH472 HQK472:HQL472 HGO472:HGP472 GWS472:GWT472 GMW472:GMX472 GDA472:GDB472 FTE472:FTF472 FJI472:FJJ472 EZM472:EZN472 EPQ472:EPR472 EFU472:EFV472 DVY472:DVZ472 DMC472:DMD472 DCG472:DCH472 CSK472:CSL472 CIO472:CIP472 BYS472:BYT472 BOW472:BOX472 BFA472:BFB472 AVE472:AVF472 ALI472:ALJ472 ABM472:ABN472 RQ472:RR472 HU472:HV472 WUD472:WUE472 WKH472:WKI472 WAL472:WAM472 VQP472:VQQ472 VGT472:VGU472 UWX472:UWY472 UNB472:UNC472 UDF472:UDG472 TTJ472:TTK472 TJN472:TJO472 SZR472:SZS472 SPV472:SPW472 SFZ472:SGA472 RWD472:RWE472 RMH472:RMI472 RCL472:RCM472 QSP472:QSQ472 QIT472:QIU472 PYX472:PYY472 PPB472:PPC472 PFF472:PFG472 OVJ472:OVK472 OLN472:OLO472 OBR472:OBS472 NRV472:NRW472 NHZ472:NIA472 MYD472:MYE472 MOH472:MOI472 MEL472:MEM472 LUP472:LUQ472 LKT472:LKU472 LAX472:LAY472 KRB472:KRC472 KHF472:KHG472 JXJ472:JXK472 JNN472:JNO472 JDR472:JDS472 ITV472:ITW472 IJZ472:IKA472 IAD472:IAE472 HQH472:HQI472 HGL472:HGM472 GWP472:GWQ472 GMT472:GMU472 GCX472:GCY472 FTB472:FTC472 FJF472:FJG472 EZJ472:EZK472 EPN472:EPO472 EFR472:EFS472 DVV472:DVW472 DLZ472:DMA472 DCD472:DCE472 CSH472:CSI472 CIL472:CIM472 BYP472:BYQ472 BOT472:BOU472 BEX472:BEY472 AVB472:AVC472 ALF472:ALG472 ABJ472:ABK472 RN472:RO472 HR472:HS472 WUA472:WUB472 WKE472:WKF472 WAI472:WAJ472 VQM472:VQN472 VGQ472:VGR472 UWU472:UWV472 UMY472:UMZ472 UDC472:UDD472 TTG472:TTH472 TJK472:TJL472 SZO472:SZP472 SPS472:SPT472 SFW472:SFX472 RWA472:RWB472 RME472:RMF472 RCI472:RCJ472 QSM472:QSN472 QIQ472:QIR472 PYU472:PYV472 POY472:POZ472 PFC472:PFD472 OVG472:OVH472 OLK472:OLL472 OBO472:OBP472 NRS472:NRT472 NHW472:NHX472 MYA472:MYB472 MOE472:MOF472 MEI472:MEJ472 LUM472:LUN472 LKQ472:LKR472 LAU472:LAV472 KQY472:KQZ472 KHC472:KHD472 JXG472:JXH472 JNK472:JNL472 JDO472:JDP472 ITS472:ITT472 IJW472:IJX472 IAA472:IAB472 HQE472:HQF472 HGI472:HGJ472 GWM472:GWN472 GMQ472:GMR472 GCU472:GCV472 FSY472:FSZ472 FJC472:FJD472 EZG472:EZH472 EPK472:EPL472 EFO472:EFP472 DVS472:DVT472 DLW472:DLX472 DCA472:DCB472 CSE472:CSF472 CII472:CIJ472 BYM472:BYN472 BOQ472:BOR472 BEU472:BEV472 AUY472:AUZ472 ALC472:ALD472 ABG472:ABH472 RK472:RL472 HO472:HP472 WTX472:WTY472 WKB472:WKC472 WAF472:WAG472 VQJ472:VQK472 VGN472:VGO472 UWR472:UWS472 UMV472:UMW472 UCZ472:UDA472 TTD472:TTE472 TJH472:TJI472 SZL472:SZM472 SPP472:SPQ472 SFT472:SFU472 RVX472:RVY472 RMB472:RMC472 RCF472:RCG472 QSJ472:QSK472 QIN472:QIO472 PYR472:PYS472 POV472:POW472 PEZ472:PFA472 OVD472:OVE472 OLH472:OLI472 OBL472:OBM472 NRP472:NRQ472 NHT472:NHU472 MXX472:MXY472 MOB472:MOC472 MEF472:MEG472 LUJ472:LUK472 LKN472:LKO472 LAR472:LAS472 KQV472:KQW472 KGZ472:KHA472 JXD472:JXE472 JNH472:JNI472 JDL472:JDM472 ITP472:ITQ472 IJT472:IJU472 HZX472:HZY472 HQB472:HQC472 HGF472:HGG472 GWJ472:GWK472 GMN472:GMO472 GCR472:GCS472 FSV472:FSW472 FIZ472:FJA472 EZD472:EZE472 EPH472:EPI472 EFL472:EFM472 DVP472:DVQ472 DLT472:DLU472 DBX472:DBY472 CSB472:CSC472 CIF472:CIG472 BYJ472:BYK472 BON472:BOO472 BER472:BES472 AUV472:AUW472 AKZ472:ALA472 ABD472:ABE472 RH472:RI472 HL472:HM472 WTU472:WTV472 WJY472:WJZ472 WAC472:WAD472 VQG472:VQH472 VGK472:VGL472 UWO472:UWP472 UMS472:UMT472 UCW472:UCX472 TTA472:TTB472 TJE472:TJF472 SZI472:SZJ472 SPM472:SPN472 SFQ472:SFR472 RVU472:RVV472 RLY472:RLZ472 RCC472:RCD472 QSG472:QSH472 QIK472:QIL472 PYO472:PYP472 POS472:POT472 PEW472:PEX472 OVA472:OVB472 OLE472:OLF472 OBI472:OBJ472 NRM472:NRN472 NHQ472:NHR472 MXU472:MXV472 MNY472:MNZ472 MEC472:MED472 LUG472:LUH472 LKK472:LKL472 LAO472:LAP472 KQS472:KQT472 KGW472:KGX472 JXA472:JXB472 JNE472:JNF472 JDI472:JDJ472 ITM472:ITN472 IJQ472:IJR472 HZU472:HZV472 HPY472:HPZ472 HGC472:HGD472 GWG472:GWH472 GMK472:GML472 GCO472:GCP472 FSS472:FST472 FIW472:FIX472 EZA472:EZB472 EPE472:EPF472 EFI472:EFJ472 DVM472:DVN472 DLQ472:DLR472 DBU472:DBV472 CRY472:CRZ472 CIC472:CID472 BYG472:BYH472 BOK472:BOL472 BEO472:BEP472 AUS472:AUT472 AKW472:AKX472 ABA472:ABB472 HI516:HJ516 RE516:RF516 WUS516:WUT516 WKW516:WKX516 WBA516:WBB516 VRE516:VRF516 VHI516:VHJ516 UXM516:UXN516 UNQ516:UNR516 UDU516:UDV516 TTY516:TTZ516 TKC516:TKD516 TAG516:TAH516 SQK516:SQL516 SGO516:SGP516 RWS516:RWT516 RMW516:RMX516 RDA516:RDB516 QTE516:QTF516 QJI516:QJJ516 PZM516:PZN516 PPQ516:PPR516 PFU516:PFV516 OVY516:OVZ516 OMC516:OMD516 OCG516:OCH516 NSK516:NSL516 NIO516:NIP516 MYS516:MYT516 MOW516:MOX516 MFA516:MFB516 LVE516:LVF516 LLI516:LLJ516 LBM516:LBN516 KRQ516:KRR516 KHU516:KHV516 JXY516:JXZ516 JOC516:JOD516 JEG516:JEH516 IUK516:IUL516 IKO516:IKP516 IAS516:IAT516 HQW516:HQX516 HHA516:HHB516 GXE516:GXF516 GNI516:GNJ516 GDM516:GDN516 FTQ516:FTR516 FJU516:FJV516 EZY516:EZZ516 EQC516:EQD516 EGG516:EGH516 DWK516:DWL516 DMO516:DMP516 DCS516:DCT516 CSW516:CSX516 CJA516:CJB516 BZE516:BZF516 BPI516:BPJ516 BFM516:BFN516 AVQ516:AVR516 ALU516:ALV516 ABY516:ABZ516 SC516:SD516 IG516:IH516 WUP516:WUQ516 WKT516:WKU516 WAX516:WAY516 VRB516:VRC516 VHF516:VHG516 UXJ516:UXK516 UNN516:UNO516 UDR516:UDS516 TTV516:TTW516 TJZ516:TKA516 TAD516:TAE516 SQH516:SQI516 SGL516:SGM516 RWP516:RWQ516 RMT516:RMU516 RCX516:RCY516 QTB516:QTC516 QJF516:QJG516 PZJ516:PZK516 PPN516:PPO516 PFR516:PFS516 OVV516:OVW516 OLZ516:OMA516 OCD516:OCE516 NSH516:NSI516 NIL516:NIM516 MYP516:MYQ516 MOT516:MOU516 MEX516:MEY516 LVB516:LVC516 LLF516:LLG516 LBJ516:LBK516 KRN516:KRO516 KHR516:KHS516 JXV516:JXW516 JNZ516:JOA516 JED516:JEE516 IUH516:IUI516 IKL516:IKM516 IAP516:IAQ516 HQT516:HQU516 HGX516:HGY516 GXB516:GXC516 GNF516:GNG516 GDJ516:GDK516 FTN516:FTO516 FJR516:FJS516 EZV516:EZW516 EPZ516:EQA516 EGD516:EGE516 DWH516:DWI516 DML516:DMM516 DCP516:DCQ516 CST516:CSU516 CIX516:CIY516 BZB516:BZC516 BPF516:BPG516 BFJ516:BFK516 AVN516:AVO516 ALR516:ALS516 ABV516:ABW516 RZ516:SA516 ID516:IE516 WUM516:WUN516 WKQ516:WKR516 WAU516:WAV516 VQY516:VQZ516 VHC516:VHD516 UXG516:UXH516 UNK516:UNL516 UDO516:UDP516 TTS516:TTT516 TJW516:TJX516 TAA516:TAB516 SQE516:SQF516 SGI516:SGJ516 RWM516:RWN516 RMQ516:RMR516 RCU516:RCV516 QSY516:QSZ516 QJC516:QJD516 PZG516:PZH516 PPK516:PPL516 PFO516:PFP516 OVS516:OVT516 OLW516:OLX516 OCA516:OCB516 NSE516:NSF516 NII516:NIJ516 MYM516:MYN516 MOQ516:MOR516 MEU516:MEV516 LUY516:LUZ516 LLC516:LLD516 LBG516:LBH516 KRK516:KRL516 KHO516:KHP516 JXS516:JXT516 JNW516:JNX516 JEA516:JEB516 IUE516:IUF516 IKI516:IKJ516 IAM516:IAN516 HQQ516:HQR516 HGU516:HGV516 GWY516:GWZ516 GNC516:GND516 GDG516:GDH516 FTK516:FTL516 FJO516:FJP516 EZS516:EZT516 EPW516:EPX516 EGA516:EGB516 DWE516:DWF516 DMI516:DMJ516 DCM516:DCN516 CSQ516:CSR516 CIU516:CIV516 BYY516:BYZ516 BPC516:BPD516 BFG516:BFH516 AVK516:AVL516 ALO516:ALP516 ABS516:ABT516 RW516:RX516 IA516:IB516 WUG516:WUH516 WKK516:WKL516 WAO516:WAP516 VQS516:VQT516 VGW516:VGX516 UXA516:UXB516 UNE516:UNF516 UDI516:UDJ516 TTM516:TTN516 TJQ516:TJR516 SZU516:SZV516 SPY516:SPZ516 SGC516:SGD516 RWG516:RWH516 RMK516:RML516 RCO516:RCP516 QSS516:QST516 QIW516:QIX516 PZA516:PZB516 PPE516:PPF516 PFI516:PFJ516 OVM516:OVN516 OLQ516:OLR516 OBU516:OBV516 NRY516:NRZ516 NIC516:NID516 MYG516:MYH516 MOK516:MOL516 MEO516:MEP516 LUS516:LUT516 LKW516:LKX516 LBA516:LBB516 KRE516:KRF516 KHI516:KHJ516 JXM516:JXN516 JNQ516:JNR516 JDU516:JDV516 ITY516:ITZ516 IKC516:IKD516 IAG516:IAH516 HQK516:HQL516 HGO516:HGP516 GWS516:GWT516 GMW516:GMX516 GDA516:GDB516 FTE516:FTF516 FJI516:FJJ516 EZM516:EZN516 EPQ516:EPR516 EFU516:EFV516 DVY516:DVZ516 DMC516:DMD516 DCG516:DCH516 CSK516:CSL516 CIO516:CIP516 BYS516:BYT516 BOW516:BOX516 BFA516:BFB516 AVE516:AVF516 ALI516:ALJ516 ABM516:ABN516 RQ516:RR516 HU516:HV516 WUD516:WUE516 WKH516:WKI516 WAL516:WAM516 VQP516:VQQ516 VGT516:VGU516 UWX516:UWY516 UNB516:UNC516 UDF516:UDG516 TTJ516:TTK516 TJN516:TJO516 SZR516:SZS516 SPV516:SPW516 SFZ516:SGA516 RWD516:RWE516 RMH516:RMI516 RCL516:RCM516 QSP516:QSQ516 QIT516:QIU516 PYX516:PYY516 PPB516:PPC516 PFF516:PFG516 OVJ516:OVK516 OLN516:OLO516 OBR516:OBS516 NRV516:NRW516 NHZ516:NIA516 MYD516:MYE516 MOH516:MOI516 MEL516:MEM516 LUP516:LUQ516 LKT516:LKU516 LAX516:LAY516 KRB516:KRC516 KHF516:KHG516 JXJ516:JXK516 JNN516:JNO516 JDR516:JDS516 ITV516:ITW516 IJZ516:IKA516 IAD516:IAE516 HQH516:HQI516 HGL516:HGM516 GWP516:GWQ516 GMT516:GMU516 GCX516:GCY516 FTB516:FTC516 FJF516:FJG516 EZJ516:EZK516 EPN516:EPO516 EFR516:EFS516 DVV516:DVW516 DLZ516:DMA516 DCD516:DCE516 CSH516:CSI516 CIL516:CIM516 BYP516:BYQ516 BOT516:BOU516 BEX516:BEY516 AVB516:AVC516 ALF516:ALG516 ABJ516:ABK516 RN516:RO516 HR516:HS516 WUA516:WUB516 WKE516:WKF516 WAI516:WAJ516 VQM516:VQN516 VGQ516:VGR516 UWU516:UWV516 UMY516:UMZ516 UDC516:UDD516 TTG516:TTH516 TJK516:TJL516 SZO516:SZP516 SPS516:SPT516 SFW516:SFX516 RWA516:RWB516 RME516:RMF516 RCI516:RCJ516 QSM516:QSN516 QIQ516:QIR516 PYU516:PYV516 POY516:POZ516 PFC516:PFD516 OVG516:OVH516 OLK516:OLL516 OBO516:OBP516 NRS516:NRT516 NHW516:NHX516 MYA516:MYB516 MOE516:MOF516 MEI516:MEJ516 LUM516:LUN516 LKQ516:LKR516 LAU516:LAV516 KQY516:KQZ516 KHC516:KHD516 JXG516:JXH516 JNK516:JNL516 JDO516:JDP516 ITS516:ITT516 IJW516:IJX516 IAA516:IAB516 HQE516:HQF516 HGI516:HGJ516 GWM516:GWN516 GMQ516:GMR516 GCU516:GCV516 FSY516:FSZ516 FJC516:FJD516 EZG516:EZH516 EPK516:EPL516 EFO516:EFP516 DVS516:DVT516 DLW516:DLX516 DCA516:DCB516 CSE516:CSF516 CII516:CIJ516 BYM516:BYN516 BOQ516:BOR516 BEU516:BEV516 AUY516:AUZ516 ALC516:ALD516 ABG516:ABH516 RK516:RL516 HO516:HP516 WTX516:WTY516 WKB516:WKC516 WAF516:WAG516 VQJ516:VQK516 VGN516:VGO516 UWR516:UWS516 UMV516:UMW516 UCZ516:UDA516 TTD516:TTE516 TJH516:TJI516 SZL516:SZM516 SPP516:SPQ516 SFT516:SFU516 RVX516:RVY516 RMB516:RMC516 RCF516:RCG516 QSJ516:QSK516 QIN516:QIO516 PYR516:PYS516 POV516:POW516 PEZ516:PFA516 OVD516:OVE516 OLH516:OLI516 OBL516:OBM516 NRP516:NRQ516 NHT516:NHU516 MXX516:MXY516 MOB516:MOC516 MEF516:MEG516 LUJ516:LUK516 LKN516:LKO516 LAR516:LAS516 KQV516:KQW516 KGZ516:KHA516 JXD516:JXE516 JNH516:JNI516 JDL516:JDM516 ITP516:ITQ516 IJT516:IJU516 HZX516:HZY516 HQB516:HQC516 HGF516:HGG516 GWJ516:GWK516 GMN516:GMO516 GCR516:GCS516 FSV516:FSW516 FIZ516:FJA516 EZD516:EZE516 EPH516:EPI516 EFL516:EFM516 DVP516:DVQ516 DLT516:DLU516 DBX516:DBY516 CSB516:CSC516 CIF516:CIG516 BYJ516:BYK516 BON516:BOO516 BER516:BES516 AUV516:AUW516 AKZ516:ALA516 ABD516:ABE516 RH516:RI516 HL516:HM516 WTU516:WTV516 WJY516:WJZ516 WAC516:WAD516 VQG516:VQH516 VGK516:VGL516 UWO516:UWP516 UMS516:UMT516 UCW516:UCX516 TTA516:TTB516 TJE516:TJF516 SZI516:SZJ516 SPM516:SPN516 SFQ516:SFR516 RVU516:RVV516 RLY516:RLZ516 RCC516:RCD516 QSG516:QSH516 QIK516:QIL516 PYO516:PYP516 POS516:POT516 PEW516:PEX516 OVA516:OVB516 OLE516:OLF516 OBI516:OBJ516 NRM516:NRN516 NHQ516:NHR516 MXU516:MXV516 MNY516:MNZ516 MEC516:MED516 LUG516:LUH516 LKK516:LKL516 LAO516:LAP516 KQS516:KQT516 KGW516:KGX516 JXA516:JXB516 JNE516:JNF516 JDI516:JDJ516 ITM516:ITN516 IJQ516:IJR516 HZU516:HZV516 HPY516:HPZ516 HGC516:HGD516 GWG516:GWH516 GMK516:GML516 GCO516:GCP516 FSS516:FST516 FIW516:FIX516 EZA516:EZB516 EPE516:EPF516 EFI516:EFJ516 DVM516:DVN516 DLQ516:DLR516 DBU516:DBV516 CRY516:CRZ516 CIC516:CID516 BYG516:BYH516 BOK516:BOL516 BEO516:BEP516 AUS516:AUT516 AKW516:AKX516 ABA516:ABB516">
      <formula1>HI3</formula1>
    </dataValidation>
    <dataValidation type="whole" operator="lessThanOrEqual" allowBlank="1" showInputMessage="1" showErrorMessage="1" sqref="HI31:HJ31 RE31:RF31 WUS31:WUT31 WKW31:WKX31 WBA31:WBB31 VRE31:VRF31 VHI31:VHJ31 UXM31:UXN31 UNQ31:UNR31 UDU31:UDV31 TTY31:TTZ31 TKC31:TKD31 TAG31:TAH31 SQK31:SQL31 SGO31:SGP31 RWS31:RWT31 RMW31:RMX31 RDA31:RDB31 QTE31:QTF31 QJI31:QJJ31 PZM31:PZN31 PPQ31:PPR31 PFU31:PFV31 OVY31:OVZ31 OMC31:OMD31 OCG31:OCH31 NSK31:NSL31 NIO31:NIP31 MYS31:MYT31 MOW31:MOX31 MFA31:MFB31 LVE31:LVF31 LLI31:LLJ31 LBM31:LBN31 KRQ31:KRR31 KHU31:KHV31 JXY31:JXZ31 JOC31:JOD31 JEG31:JEH31 IUK31:IUL31 IKO31:IKP31 IAS31:IAT31 HQW31:HQX31 HHA31:HHB31 GXE31:GXF31 GNI31:GNJ31 GDM31:GDN31 FTQ31:FTR31 FJU31:FJV31 EZY31:EZZ31 EQC31:EQD31 EGG31:EGH31 DWK31:DWL31 DMO31:DMP31 DCS31:DCT31 CSW31:CSX31 CJA31:CJB31 BZE31:BZF31 BPI31:BPJ31 BFM31:BFN31 AVQ31:AVR31 ALU31:ALV31 ABY31:ABZ31 SC31:SD31 IG31:IH31 WUP31:WUQ31 WKT31:WKU31 WAX31:WAY31 VRB31:VRC31 VHF31:VHG31 UXJ31:UXK31 UNN31:UNO31 UDR31:UDS31 TTV31:TTW31 TJZ31:TKA31 TAD31:TAE31 SQH31:SQI31 SGL31:SGM31 RWP31:RWQ31 RMT31:RMU31 RCX31:RCY31 QTB31:QTC31 QJF31:QJG31 PZJ31:PZK31 PPN31:PPO31 PFR31:PFS31 OVV31:OVW31 OLZ31:OMA31 OCD31:OCE31 NSH31:NSI31 NIL31:NIM31 MYP31:MYQ31 MOT31:MOU31 MEX31:MEY31 LVB31:LVC31 LLF31:LLG31 LBJ31:LBK31 KRN31:KRO31 KHR31:KHS31 JXV31:JXW31 JNZ31:JOA31 JED31:JEE31 IUH31:IUI31 IKL31:IKM31 IAP31:IAQ31 HQT31:HQU31 HGX31:HGY31 GXB31:GXC31 GNF31:GNG31 GDJ31:GDK31 FTN31:FTO31 FJR31:FJS31 EZV31:EZW31 EPZ31:EQA31 EGD31:EGE31 DWH31:DWI31 DML31:DMM31 DCP31:DCQ31 CST31:CSU31 CIX31:CIY31 BZB31:BZC31 BPF31:BPG31 BFJ31:BFK31 AVN31:AVO31 ALR31:ALS31 ABV31:ABW31 RZ31:SA31 ID31:IE31 WUM31:WUN31 WKQ31:WKR31 WAU31:WAV31 VQY31:VQZ31 VHC31:VHD31 UXG31:UXH31 UNK31:UNL31 UDO31:UDP31 TTS31:TTT31 TJW31:TJX31 TAA31:TAB31 SQE31:SQF31 SGI31:SGJ31 RWM31:RWN31 RMQ31:RMR31 RCU31:RCV31 QSY31:QSZ31 QJC31:QJD31 PZG31:PZH31 PPK31:PPL31 PFO31:PFP31 OVS31:OVT31 OLW31:OLX31 OCA31:OCB31 NSE31:NSF31 NII31:NIJ31 MYM31:MYN31 MOQ31:MOR31 MEU31:MEV31 LUY31:LUZ31 LLC31:LLD31 LBG31:LBH31 KRK31:KRL31 KHO31:KHP31 JXS31:JXT31 JNW31:JNX31 JEA31:JEB31 IUE31:IUF31 IKI31:IKJ31 IAM31:IAN31 HQQ31:HQR31 HGU31:HGV31 GWY31:GWZ31 GNC31:GND31 GDG31:GDH31 FTK31:FTL31 FJO31:FJP31 EZS31:EZT31 EPW31:EPX31 EGA31:EGB31 DWE31:DWF31 DMI31:DMJ31 DCM31:DCN31 CSQ31:CSR31 CIU31:CIV31 BYY31:BYZ31 BPC31:BPD31 BFG31:BFH31 AVK31:AVL31 ALO31:ALP31 ABS31:ABT31 RW31:RX31 IA31:IB31 WUG31:WUH31 WKK31:WKL31 WAO31:WAP31 VQS31:VQT31 VGW31:VGX31 UXA31:UXB31 UNE31:UNF31 UDI31:UDJ31 TTM31:TTN31 TJQ31:TJR31 SZU31:SZV31 SPY31:SPZ31 SGC31:SGD31 RWG31:RWH31 RMK31:RML31 RCO31:RCP31 QSS31:QST31 QIW31:QIX31 PZA31:PZB31 PPE31:PPF31 PFI31:PFJ31 OVM31:OVN31 OLQ31:OLR31 OBU31:OBV31 NRY31:NRZ31 NIC31:NID31 MYG31:MYH31 MOK31:MOL31 MEO31:MEP31 LUS31:LUT31 LKW31:LKX31 LBA31:LBB31 KRE31:KRF31 KHI31:KHJ31 JXM31:JXN31 JNQ31:JNR31 JDU31:JDV31 ITY31:ITZ31 IKC31:IKD31 IAG31:IAH31 HQK31:HQL31 HGO31:HGP31 GWS31:GWT31 GMW31:GMX31 GDA31:GDB31 FTE31:FTF31 FJI31:FJJ31 EZM31:EZN31 EPQ31:EPR31 EFU31:EFV31 DVY31:DVZ31 DMC31:DMD31 DCG31:DCH31 CSK31:CSL31 CIO31:CIP31 BYS31:BYT31 BOW31:BOX31 BFA31:BFB31 AVE31:AVF31 ALI31:ALJ31 ABM31:ABN31 RQ31:RR31 HU31:HV31 WUD31:WUE31 WKH31:WKI31 WAL31:WAM31 VQP31:VQQ31 VGT31:VGU31 UWX31:UWY31 UNB31:UNC31 UDF31:UDG31 TTJ31:TTK31 TJN31:TJO31 SZR31:SZS31 SPV31:SPW31 SFZ31:SGA31 RWD31:RWE31 RMH31:RMI31 RCL31:RCM31 QSP31:QSQ31 QIT31:QIU31 PYX31:PYY31 PPB31:PPC31 PFF31:PFG31 OVJ31:OVK31 OLN31:OLO31 OBR31:OBS31 NRV31:NRW31 NHZ31:NIA31 MYD31:MYE31 MOH31:MOI31 MEL31:MEM31 LUP31:LUQ31 LKT31:LKU31 LAX31:LAY31 KRB31:KRC31 KHF31:KHG31 JXJ31:JXK31 JNN31:JNO31 JDR31:JDS31 ITV31:ITW31 IJZ31:IKA31 IAD31:IAE31 HQH31:HQI31 HGL31:HGM31 GWP31:GWQ31 GMT31:GMU31 GCX31:GCY31 FTB31:FTC31 FJF31:FJG31 EZJ31:EZK31 EPN31:EPO31 EFR31:EFS31 DVV31:DVW31 DLZ31:DMA31 DCD31:DCE31 CSH31:CSI31 CIL31:CIM31 BYP31:BYQ31 BOT31:BOU31 BEX31:BEY31 AVB31:AVC31 ALF31:ALG31 ABJ31:ABK31 RN31:RO31 HR31:HS31 WUA31:WUB31 WKE31:WKF31 WAI31:WAJ31 VQM31:VQN31 VGQ31:VGR31 UWU31:UWV31 UMY31:UMZ31 UDC31:UDD31 TTG31:TTH31 TJK31:TJL31 SZO31:SZP31 SPS31:SPT31 SFW31:SFX31 RWA31:RWB31 RME31:RMF31 RCI31:RCJ31 QSM31:QSN31 QIQ31:QIR31 PYU31:PYV31 POY31:POZ31 PFC31:PFD31 OVG31:OVH31 OLK31:OLL31 OBO31:OBP31 NRS31:NRT31 NHW31:NHX31 MYA31:MYB31 MOE31:MOF31 MEI31:MEJ31 LUM31:LUN31 LKQ31:LKR31 LAU31:LAV31 KQY31:KQZ31 KHC31:KHD31 JXG31:JXH31 JNK31:JNL31 JDO31:JDP31 ITS31:ITT31 IJW31:IJX31 IAA31:IAB31 HQE31:HQF31 HGI31:HGJ31 GWM31:GWN31 GMQ31:GMR31 GCU31:GCV31 FSY31:FSZ31 FJC31:FJD31 EZG31:EZH31 EPK31:EPL31 EFO31:EFP31 DVS31:DVT31 DLW31:DLX31 DCA31:DCB31 CSE31:CSF31 CII31:CIJ31 BYM31:BYN31 BOQ31:BOR31 BEU31:BEV31 AUY31:AUZ31 ALC31:ALD31 ABG31:ABH31 RK31:RL31 HO31:HP31 WTX31:WTY31 WKB31:WKC31 WAF31:WAG31 VQJ31:VQK31 VGN31:VGO31 UWR31:UWS31 UMV31:UMW31 UCZ31:UDA31 TTD31:TTE31 TJH31:TJI31 SZL31:SZM31 SPP31:SPQ31 SFT31:SFU31 RVX31:RVY31 RMB31:RMC31 RCF31:RCG31 QSJ31:QSK31 QIN31:QIO31 PYR31:PYS31 POV31:POW31 PEZ31:PFA31 OVD31:OVE31 OLH31:OLI31 OBL31:OBM31 NRP31:NRQ31 NHT31:NHU31 MXX31:MXY31 MOB31:MOC31 MEF31:MEG31 LUJ31:LUK31 LKN31:LKO31 LAR31:LAS31 KQV31:KQW31 KGZ31:KHA31 JXD31:JXE31 JNH31:JNI31 JDL31:JDM31 ITP31:ITQ31 IJT31:IJU31 HZX31:HZY31 HQB31:HQC31 HGF31:HGG31 GWJ31:GWK31 GMN31:GMO31 GCR31:GCS31 FSV31:FSW31 FIZ31:FJA31 EZD31:EZE31 EPH31:EPI31 EFL31:EFM31 DVP31:DVQ31 DLT31:DLU31 DBX31:DBY31 CSB31:CSC31 CIF31:CIG31 BYJ31:BYK31 BON31:BOO31 BER31:BES31 AUV31:AUW31 AKZ31:ALA31 ABD31:ABE31 RH31:RI31 HL31:HM31 WTU31:WTV31 WJY31:WJZ31 WAC31:WAD31 VQG31:VQH31 VGK31:VGL31 UWO31:UWP31 UMS31:UMT31 UCW31:UCX31 TTA31:TTB31 TJE31:TJF31 SZI31:SZJ31 SPM31:SPN31 SFQ31:SFR31 RVU31:RVV31 RLY31:RLZ31 RCC31:RCD31 QSG31:QSH31 QIK31:QIL31 PYO31:PYP31 POS31:POT31 PEW31:PEX31 OVA31:OVB31 OLE31:OLF31 OBI31:OBJ31 NRM31:NRN31 NHQ31:NHR31 MXU31:MXV31 MNY31:MNZ31 MEC31:MED31 LUG31:LUH31 LKK31:LKL31 LAO31:LAP31 KQS31:KQT31 KGW31:KGX31 JXA31:JXB31 JNE31:JNF31 JDI31:JDJ31 ITM31:ITN31 IJQ31:IJR31 HZU31:HZV31 HPY31:HPZ31 HGC31:HGD31 GWG31:GWH31 GMK31:GML31 GCO31:GCP31 FSS31:FST31 FIW31:FIX31 EZA31:EZB31 EPE31:EPF31 EFI31:EFJ31 DVM31:DVN31 DLQ31:DLR31 DBU31:DBV31 CRY31:CRZ31 CIC31:CID31 BYG31:BYH31 BOK31:BOL31 BEO31:BEP31 AUS31:AUT31 AKW31:AKX31 ABA31:ABB31 HI75:HJ75 RE75:RF75 WUS75:WUT75 WKW75:WKX75 WBA75:WBB75 VRE75:VRF75 VHI75:VHJ75 UXM75:UXN75 UNQ75:UNR75 UDU75:UDV75 TTY75:TTZ75 TKC75:TKD75 TAG75:TAH75 SQK75:SQL75 SGO75:SGP75 RWS75:RWT75 RMW75:RMX75 RDA75:RDB75 QTE75:QTF75 QJI75:QJJ75 PZM75:PZN75 PPQ75:PPR75 PFU75:PFV75 OVY75:OVZ75 OMC75:OMD75 OCG75:OCH75 NSK75:NSL75 NIO75:NIP75 MYS75:MYT75 MOW75:MOX75 MFA75:MFB75 LVE75:LVF75 LLI75:LLJ75 LBM75:LBN75 KRQ75:KRR75 KHU75:KHV75 JXY75:JXZ75 JOC75:JOD75 JEG75:JEH75 IUK75:IUL75 IKO75:IKP75 IAS75:IAT75 HQW75:HQX75 HHA75:HHB75 GXE75:GXF75 GNI75:GNJ75 GDM75:GDN75 FTQ75:FTR75 FJU75:FJV75 EZY75:EZZ75 EQC75:EQD75 EGG75:EGH75 DWK75:DWL75 DMO75:DMP75 DCS75:DCT75 CSW75:CSX75 CJA75:CJB75 BZE75:BZF75 BPI75:BPJ75 BFM75:BFN75 AVQ75:AVR75 ALU75:ALV75 ABY75:ABZ75 SC75:SD75 IG75:IH75 WUP75:WUQ75 WKT75:WKU75 WAX75:WAY75 VRB75:VRC75 VHF75:VHG75 UXJ75:UXK75 UNN75:UNO75 UDR75:UDS75 TTV75:TTW75 TJZ75:TKA75 TAD75:TAE75 SQH75:SQI75 SGL75:SGM75 RWP75:RWQ75 RMT75:RMU75 RCX75:RCY75 QTB75:QTC75 QJF75:QJG75 PZJ75:PZK75 PPN75:PPO75 PFR75:PFS75 OVV75:OVW75 OLZ75:OMA75 OCD75:OCE75 NSH75:NSI75 NIL75:NIM75 MYP75:MYQ75 MOT75:MOU75 MEX75:MEY75 LVB75:LVC75 LLF75:LLG75 LBJ75:LBK75 KRN75:KRO75 KHR75:KHS75 JXV75:JXW75 JNZ75:JOA75 JED75:JEE75 IUH75:IUI75 IKL75:IKM75 IAP75:IAQ75 HQT75:HQU75 HGX75:HGY75 GXB75:GXC75 GNF75:GNG75 GDJ75:GDK75 FTN75:FTO75 FJR75:FJS75 EZV75:EZW75 EPZ75:EQA75 EGD75:EGE75 DWH75:DWI75 DML75:DMM75 DCP75:DCQ75 CST75:CSU75 CIX75:CIY75 BZB75:BZC75 BPF75:BPG75 BFJ75:BFK75 AVN75:AVO75 ALR75:ALS75 ABV75:ABW75 RZ75:SA75 ID75:IE75 WUM75:WUN75 WKQ75:WKR75 WAU75:WAV75 VQY75:VQZ75 VHC75:VHD75 UXG75:UXH75 UNK75:UNL75 UDO75:UDP75 TTS75:TTT75 TJW75:TJX75 TAA75:TAB75 SQE75:SQF75 SGI75:SGJ75 RWM75:RWN75 RMQ75:RMR75 RCU75:RCV75 QSY75:QSZ75 QJC75:QJD75 PZG75:PZH75 PPK75:PPL75 PFO75:PFP75 OVS75:OVT75 OLW75:OLX75 OCA75:OCB75 NSE75:NSF75 NII75:NIJ75 MYM75:MYN75 MOQ75:MOR75 MEU75:MEV75 LUY75:LUZ75 LLC75:LLD75 LBG75:LBH75 KRK75:KRL75 KHO75:KHP75 JXS75:JXT75 JNW75:JNX75 JEA75:JEB75 IUE75:IUF75 IKI75:IKJ75 IAM75:IAN75 HQQ75:HQR75 HGU75:HGV75 GWY75:GWZ75 GNC75:GND75 GDG75:GDH75 FTK75:FTL75 FJO75:FJP75 EZS75:EZT75 EPW75:EPX75 EGA75:EGB75 DWE75:DWF75 DMI75:DMJ75 DCM75:DCN75 CSQ75:CSR75 CIU75:CIV75 BYY75:BYZ75 BPC75:BPD75 BFG75:BFH75 AVK75:AVL75 ALO75:ALP75 ABS75:ABT75 RW75:RX75 IA75:IB75 WUG75:WUH75 WKK75:WKL75 WAO75:WAP75 VQS75:VQT75 VGW75:VGX75 UXA75:UXB75 UNE75:UNF75 UDI75:UDJ75 TTM75:TTN75 TJQ75:TJR75 SZU75:SZV75 SPY75:SPZ75 SGC75:SGD75 RWG75:RWH75 RMK75:RML75 RCO75:RCP75 QSS75:QST75 QIW75:QIX75 PZA75:PZB75 PPE75:PPF75 PFI75:PFJ75 OVM75:OVN75 OLQ75:OLR75 OBU75:OBV75 NRY75:NRZ75 NIC75:NID75 MYG75:MYH75 MOK75:MOL75 MEO75:MEP75 LUS75:LUT75 LKW75:LKX75 LBA75:LBB75 KRE75:KRF75 KHI75:KHJ75 JXM75:JXN75 JNQ75:JNR75 JDU75:JDV75 ITY75:ITZ75 IKC75:IKD75 IAG75:IAH75 HQK75:HQL75 HGO75:HGP75 GWS75:GWT75 GMW75:GMX75 GDA75:GDB75 FTE75:FTF75 FJI75:FJJ75 EZM75:EZN75 EPQ75:EPR75 EFU75:EFV75 DVY75:DVZ75 DMC75:DMD75 DCG75:DCH75 CSK75:CSL75 CIO75:CIP75 BYS75:BYT75 BOW75:BOX75 BFA75:BFB75 AVE75:AVF75 ALI75:ALJ75 ABM75:ABN75 RQ75:RR75 HU75:HV75 WUD75:WUE75 WKH75:WKI75 WAL75:WAM75 VQP75:VQQ75 VGT75:VGU75 UWX75:UWY75 UNB75:UNC75 UDF75:UDG75 TTJ75:TTK75 TJN75:TJO75 SZR75:SZS75 SPV75:SPW75 SFZ75:SGA75 RWD75:RWE75 RMH75:RMI75 RCL75:RCM75 QSP75:QSQ75 QIT75:QIU75 PYX75:PYY75 PPB75:PPC75 PFF75:PFG75 OVJ75:OVK75 OLN75:OLO75 OBR75:OBS75 NRV75:NRW75 NHZ75:NIA75 MYD75:MYE75 MOH75:MOI75 MEL75:MEM75 LUP75:LUQ75 LKT75:LKU75 LAX75:LAY75 KRB75:KRC75 KHF75:KHG75 JXJ75:JXK75 JNN75:JNO75 JDR75:JDS75 ITV75:ITW75 IJZ75:IKA75 IAD75:IAE75 HQH75:HQI75 HGL75:HGM75 GWP75:GWQ75 GMT75:GMU75 GCX75:GCY75 FTB75:FTC75 FJF75:FJG75 EZJ75:EZK75 EPN75:EPO75 EFR75:EFS75 DVV75:DVW75 DLZ75:DMA75 DCD75:DCE75 CSH75:CSI75 CIL75:CIM75 BYP75:BYQ75 BOT75:BOU75 BEX75:BEY75 AVB75:AVC75 ALF75:ALG75 ABJ75:ABK75 RN75:RO75 HR75:HS75 WUA75:WUB75 WKE75:WKF75 WAI75:WAJ75 VQM75:VQN75 VGQ75:VGR75 UWU75:UWV75 UMY75:UMZ75 UDC75:UDD75 TTG75:TTH75 TJK75:TJL75 SZO75:SZP75 SPS75:SPT75 SFW75:SFX75 RWA75:RWB75 RME75:RMF75 RCI75:RCJ75 QSM75:QSN75 QIQ75:QIR75 PYU75:PYV75 POY75:POZ75 PFC75:PFD75 OVG75:OVH75 OLK75:OLL75 OBO75:OBP75 NRS75:NRT75 NHW75:NHX75 MYA75:MYB75 MOE75:MOF75 MEI75:MEJ75 LUM75:LUN75 LKQ75:LKR75 LAU75:LAV75 KQY75:KQZ75 KHC75:KHD75 JXG75:JXH75 JNK75:JNL75 JDO75:JDP75 ITS75:ITT75 IJW75:IJX75 IAA75:IAB75 HQE75:HQF75 HGI75:HGJ75 GWM75:GWN75 GMQ75:GMR75 GCU75:GCV75 FSY75:FSZ75 FJC75:FJD75 EZG75:EZH75 EPK75:EPL75 EFO75:EFP75 DVS75:DVT75 DLW75:DLX75 DCA75:DCB75 CSE75:CSF75 CII75:CIJ75 BYM75:BYN75 BOQ75:BOR75 BEU75:BEV75 AUY75:AUZ75 ALC75:ALD75 ABG75:ABH75 RK75:RL75 HO75:HP75 WTX75:WTY75 WKB75:WKC75 WAF75:WAG75 VQJ75:VQK75 VGN75:VGO75 UWR75:UWS75 UMV75:UMW75 UCZ75:UDA75 TTD75:TTE75 TJH75:TJI75 SZL75:SZM75 SPP75:SPQ75 SFT75:SFU75 RVX75:RVY75 RMB75:RMC75 RCF75:RCG75 QSJ75:QSK75 QIN75:QIO75 PYR75:PYS75 POV75:POW75 PEZ75:PFA75 OVD75:OVE75 OLH75:OLI75 OBL75:OBM75 NRP75:NRQ75 NHT75:NHU75 MXX75:MXY75 MOB75:MOC75 MEF75:MEG75 LUJ75:LUK75 LKN75:LKO75 LAR75:LAS75 KQV75:KQW75 KGZ75:KHA75 JXD75:JXE75 JNH75:JNI75 JDL75:JDM75 ITP75:ITQ75 IJT75:IJU75 HZX75:HZY75 HQB75:HQC75 HGF75:HGG75 GWJ75:GWK75 GMN75:GMO75 GCR75:GCS75 FSV75:FSW75 FIZ75:FJA75 EZD75:EZE75 EPH75:EPI75 EFL75:EFM75 DVP75:DVQ75 DLT75:DLU75 DBX75:DBY75 CSB75:CSC75 CIF75:CIG75 BYJ75:BYK75 BON75:BOO75 BER75:BES75 AUV75:AUW75 AKZ75:ALA75 ABD75:ABE75 RH75:RI75 HL75:HM75 WTU75:WTV75 WJY75:WJZ75 WAC75:WAD75 VQG75:VQH75 VGK75:VGL75 UWO75:UWP75 UMS75:UMT75 UCW75:UCX75 TTA75:TTB75 TJE75:TJF75 SZI75:SZJ75 SPM75:SPN75 SFQ75:SFR75 RVU75:RVV75 RLY75:RLZ75 RCC75:RCD75 QSG75:QSH75 QIK75:QIL75 PYO75:PYP75 POS75:POT75 PEW75:PEX75 OVA75:OVB75 OLE75:OLF75 OBI75:OBJ75 NRM75:NRN75 NHQ75:NHR75 MXU75:MXV75 MNY75:MNZ75 MEC75:MED75 LUG75:LUH75 LKK75:LKL75 LAO75:LAP75 KQS75:KQT75 KGW75:KGX75 JXA75:JXB75 JNE75:JNF75 JDI75:JDJ75 ITM75:ITN75 IJQ75:IJR75 HZU75:HZV75 HPY75:HPZ75 HGC75:HGD75 GWG75:GWH75 GMK75:GML75 GCO75:GCP75 FSS75:FST75 FIW75:FIX75 EZA75:EZB75 EPE75:EPF75 EFI75:EFJ75 DVM75:DVN75 DLQ75:DLR75 DBU75:DBV75 CRY75:CRZ75 CIC75:CID75 BYG75:BYH75 BOK75:BOL75 BEO75:BEP75 AUS75:AUT75 AKW75:AKX75 ABA75:ABB75 HI119:HJ119 RE119:RF119 WUS119:WUT119 WKW119:WKX119 WBA119:WBB119 VRE119:VRF119 VHI119:VHJ119 UXM119:UXN119 UNQ119:UNR119 UDU119:UDV119 TTY119:TTZ119 TKC119:TKD119 TAG119:TAH119 SQK119:SQL119 SGO119:SGP119 RWS119:RWT119 RMW119:RMX119 RDA119:RDB119 QTE119:QTF119 QJI119:QJJ119 PZM119:PZN119 PPQ119:PPR119 PFU119:PFV119 OVY119:OVZ119 OMC119:OMD119 OCG119:OCH119 NSK119:NSL119 NIO119:NIP119 MYS119:MYT119 MOW119:MOX119 MFA119:MFB119 LVE119:LVF119 LLI119:LLJ119 LBM119:LBN119 KRQ119:KRR119 KHU119:KHV119 JXY119:JXZ119 JOC119:JOD119 JEG119:JEH119 IUK119:IUL119 IKO119:IKP119 IAS119:IAT119 HQW119:HQX119 HHA119:HHB119 GXE119:GXF119 GNI119:GNJ119 GDM119:GDN119 FTQ119:FTR119 FJU119:FJV119 EZY119:EZZ119 EQC119:EQD119 EGG119:EGH119 DWK119:DWL119 DMO119:DMP119 DCS119:DCT119 CSW119:CSX119 CJA119:CJB119 BZE119:BZF119 BPI119:BPJ119 BFM119:BFN119 AVQ119:AVR119 ALU119:ALV119 ABY119:ABZ119 SC119:SD119 IG119:IH119 WUP119:WUQ119 WKT119:WKU119 WAX119:WAY119 VRB119:VRC119 VHF119:VHG119 UXJ119:UXK119 UNN119:UNO119 UDR119:UDS119 TTV119:TTW119 TJZ119:TKA119 TAD119:TAE119 SQH119:SQI119 SGL119:SGM119 RWP119:RWQ119 RMT119:RMU119 RCX119:RCY119 QTB119:QTC119 QJF119:QJG119 PZJ119:PZK119 PPN119:PPO119 PFR119:PFS119 OVV119:OVW119 OLZ119:OMA119 OCD119:OCE119 NSH119:NSI119 NIL119:NIM119 MYP119:MYQ119 MOT119:MOU119 MEX119:MEY119 LVB119:LVC119 LLF119:LLG119 LBJ119:LBK119 KRN119:KRO119 KHR119:KHS119 JXV119:JXW119 JNZ119:JOA119 JED119:JEE119 IUH119:IUI119 IKL119:IKM119 IAP119:IAQ119 HQT119:HQU119 HGX119:HGY119 GXB119:GXC119 GNF119:GNG119 GDJ119:GDK119 FTN119:FTO119 FJR119:FJS119 EZV119:EZW119 EPZ119:EQA119 EGD119:EGE119 DWH119:DWI119 DML119:DMM119 DCP119:DCQ119 CST119:CSU119 CIX119:CIY119 BZB119:BZC119 BPF119:BPG119 BFJ119:BFK119 AVN119:AVO119 ALR119:ALS119 ABV119:ABW119 RZ119:SA119 ID119:IE119 WUM119:WUN119 WKQ119:WKR119 WAU119:WAV119 VQY119:VQZ119 VHC119:VHD119 UXG119:UXH119 UNK119:UNL119 UDO119:UDP119 TTS119:TTT119 TJW119:TJX119 TAA119:TAB119 SQE119:SQF119 SGI119:SGJ119 RWM119:RWN119 RMQ119:RMR119 RCU119:RCV119 QSY119:QSZ119 QJC119:QJD119 PZG119:PZH119 PPK119:PPL119 PFO119:PFP119 OVS119:OVT119 OLW119:OLX119 OCA119:OCB119 NSE119:NSF119 NII119:NIJ119 MYM119:MYN119 MOQ119:MOR119 MEU119:MEV119 LUY119:LUZ119 LLC119:LLD119 LBG119:LBH119 KRK119:KRL119 KHO119:KHP119 JXS119:JXT119 JNW119:JNX119 JEA119:JEB119 IUE119:IUF119 IKI119:IKJ119 IAM119:IAN119 HQQ119:HQR119 HGU119:HGV119 GWY119:GWZ119 GNC119:GND119 GDG119:GDH119 FTK119:FTL119 FJO119:FJP119 EZS119:EZT119 EPW119:EPX119 EGA119:EGB119 DWE119:DWF119 DMI119:DMJ119 DCM119:DCN119 CSQ119:CSR119 CIU119:CIV119 BYY119:BYZ119 BPC119:BPD119 BFG119:BFH119 AVK119:AVL119 ALO119:ALP119 ABS119:ABT119 RW119:RX119 IA119:IB119 WUG119:WUH119 WKK119:WKL119 WAO119:WAP119 VQS119:VQT119 VGW119:VGX119 UXA119:UXB119 UNE119:UNF119 UDI119:UDJ119 TTM119:TTN119 TJQ119:TJR119 SZU119:SZV119 SPY119:SPZ119 SGC119:SGD119 RWG119:RWH119 RMK119:RML119 RCO119:RCP119 QSS119:QST119 QIW119:QIX119 PZA119:PZB119 PPE119:PPF119 PFI119:PFJ119 OVM119:OVN119 OLQ119:OLR119 OBU119:OBV119 NRY119:NRZ119 NIC119:NID119 MYG119:MYH119 MOK119:MOL119 MEO119:MEP119 LUS119:LUT119 LKW119:LKX119 LBA119:LBB119 KRE119:KRF119 KHI119:KHJ119 JXM119:JXN119 JNQ119:JNR119 JDU119:JDV119 ITY119:ITZ119 IKC119:IKD119 IAG119:IAH119 HQK119:HQL119 HGO119:HGP119 GWS119:GWT119 GMW119:GMX119 GDA119:GDB119 FTE119:FTF119 FJI119:FJJ119 EZM119:EZN119 EPQ119:EPR119 EFU119:EFV119 DVY119:DVZ119 DMC119:DMD119 DCG119:DCH119 CSK119:CSL119 CIO119:CIP119 BYS119:BYT119 BOW119:BOX119 BFA119:BFB119 AVE119:AVF119 ALI119:ALJ119 ABM119:ABN119 RQ119:RR119 HU119:HV119 WUD119:WUE119 WKH119:WKI119 WAL119:WAM119 VQP119:VQQ119 VGT119:VGU119 UWX119:UWY119 UNB119:UNC119 UDF119:UDG119 TTJ119:TTK119 TJN119:TJO119 SZR119:SZS119 SPV119:SPW119 SFZ119:SGA119 RWD119:RWE119 RMH119:RMI119 RCL119:RCM119 QSP119:QSQ119 QIT119:QIU119 PYX119:PYY119 PPB119:PPC119 PFF119:PFG119 OVJ119:OVK119 OLN119:OLO119 OBR119:OBS119 NRV119:NRW119 NHZ119:NIA119 MYD119:MYE119 MOH119:MOI119 MEL119:MEM119 LUP119:LUQ119 LKT119:LKU119 LAX119:LAY119 KRB119:KRC119 KHF119:KHG119 JXJ119:JXK119 JNN119:JNO119 JDR119:JDS119 ITV119:ITW119 IJZ119:IKA119 IAD119:IAE119 HQH119:HQI119 HGL119:HGM119 GWP119:GWQ119 GMT119:GMU119 GCX119:GCY119 FTB119:FTC119 FJF119:FJG119 EZJ119:EZK119 EPN119:EPO119 EFR119:EFS119 DVV119:DVW119 DLZ119:DMA119 DCD119:DCE119 CSH119:CSI119 CIL119:CIM119 BYP119:BYQ119 BOT119:BOU119 BEX119:BEY119 AVB119:AVC119 ALF119:ALG119 ABJ119:ABK119 RN119:RO119 HR119:HS119 WUA119:WUB119 WKE119:WKF119 WAI119:WAJ119 VQM119:VQN119 VGQ119:VGR119 UWU119:UWV119 UMY119:UMZ119 UDC119:UDD119 TTG119:TTH119 TJK119:TJL119 SZO119:SZP119 SPS119:SPT119 SFW119:SFX119 RWA119:RWB119 RME119:RMF119 RCI119:RCJ119 QSM119:QSN119 QIQ119:QIR119 PYU119:PYV119 POY119:POZ119 PFC119:PFD119 OVG119:OVH119 OLK119:OLL119 OBO119:OBP119 NRS119:NRT119 NHW119:NHX119 MYA119:MYB119 MOE119:MOF119 MEI119:MEJ119 LUM119:LUN119 LKQ119:LKR119 LAU119:LAV119 KQY119:KQZ119 KHC119:KHD119 JXG119:JXH119 JNK119:JNL119 JDO119:JDP119 ITS119:ITT119 IJW119:IJX119 IAA119:IAB119 HQE119:HQF119 HGI119:HGJ119 GWM119:GWN119 GMQ119:GMR119 GCU119:GCV119 FSY119:FSZ119 FJC119:FJD119 EZG119:EZH119 EPK119:EPL119 EFO119:EFP119 DVS119:DVT119 DLW119:DLX119 DCA119:DCB119 CSE119:CSF119 CII119:CIJ119 BYM119:BYN119 BOQ119:BOR119 BEU119:BEV119 AUY119:AUZ119 ALC119:ALD119 ABG119:ABH119 RK119:RL119 HO119:HP119 WTX119:WTY119 WKB119:WKC119 WAF119:WAG119 VQJ119:VQK119 VGN119:VGO119 UWR119:UWS119 UMV119:UMW119 UCZ119:UDA119 TTD119:TTE119 TJH119:TJI119 SZL119:SZM119 SPP119:SPQ119 SFT119:SFU119 RVX119:RVY119 RMB119:RMC119 RCF119:RCG119 QSJ119:QSK119 QIN119:QIO119 PYR119:PYS119 POV119:POW119 PEZ119:PFA119 OVD119:OVE119 OLH119:OLI119 OBL119:OBM119 NRP119:NRQ119 NHT119:NHU119 MXX119:MXY119 MOB119:MOC119 MEF119:MEG119 LUJ119:LUK119 LKN119:LKO119 LAR119:LAS119 KQV119:KQW119 KGZ119:KHA119 JXD119:JXE119 JNH119:JNI119 JDL119:JDM119 ITP119:ITQ119 IJT119:IJU119 HZX119:HZY119 HQB119:HQC119 HGF119:HGG119 GWJ119:GWK119 GMN119:GMO119 GCR119:GCS119 FSV119:FSW119 FIZ119:FJA119 EZD119:EZE119 EPH119:EPI119 EFL119:EFM119 DVP119:DVQ119 DLT119:DLU119 DBX119:DBY119 CSB119:CSC119 CIF119:CIG119 BYJ119:BYK119 BON119:BOO119 BER119:BES119 AUV119:AUW119 AKZ119:ALA119 ABD119:ABE119 RH119:RI119 HL119:HM119 WTU119:WTV119 WJY119:WJZ119 WAC119:WAD119 VQG119:VQH119 VGK119:VGL119 UWO119:UWP119 UMS119:UMT119 UCW119:UCX119 TTA119:TTB119 TJE119:TJF119 SZI119:SZJ119 SPM119:SPN119 SFQ119:SFR119 RVU119:RVV119 RLY119:RLZ119 RCC119:RCD119 QSG119:QSH119 QIK119:QIL119 PYO119:PYP119 POS119:POT119 PEW119:PEX119 OVA119:OVB119 OLE119:OLF119 OBI119:OBJ119 NRM119:NRN119 NHQ119:NHR119 MXU119:MXV119 MNY119:MNZ119 MEC119:MED119 LUG119:LUH119 LKK119:LKL119 LAO119:LAP119 KQS119:KQT119 KGW119:KGX119 JXA119:JXB119 JNE119:JNF119 JDI119:JDJ119 ITM119:ITN119 IJQ119:IJR119 HZU119:HZV119 HPY119:HPZ119 HGC119:HGD119 GWG119:GWH119 GMK119:GML119 GCO119:GCP119 FSS119:FST119 FIW119:FIX119 EZA119:EZB119 EPE119:EPF119 EFI119:EFJ119 DVM119:DVN119 DLQ119:DLR119 DBU119:DBV119 CRY119:CRZ119 CIC119:CID119 BYG119:BYH119 BOK119:BOL119 BEO119:BEP119 AUS119:AUT119 AKW119:AKX119 ABA119:ABB119 HI163:HJ163 RE163:RF163 WUS163:WUT163 WKW163:WKX163 WBA163:WBB163 VRE163:VRF163 VHI163:VHJ163 UXM163:UXN163 UNQ163:UNR163 UDU163:UDV163 TTY163:TTZ163 TKC163:TKD163 TAG163:TAH163 SQK163:SQL163 SGO163:SGP163 RWS163:RWT163 RMW163:RMX163 RDA163:RDB163 QTE163:QTF163 QJI163:QJJ163 PZM163:PZN163 PPQ163:PPR163 PFU163:PFV163 OVY163:OVZ163 OMC163:OMD163 OCG163:OCH163 NSK163:NSL163 NIO163:NIP163 MYS163:MYT163 MOW163:MOX163 MFA163:MFB163 LVE163:LVF163 LLI163:LLJ163 LBM163:LBN163 KRQ163:KRR163 KHU163:KHV163 JXY163:JXZ163 JOC163:JOD163 JEG163:JEH163 IUK163:IUL163 IKO163:IKP163 IAS163:IAT163 HQW163:HQX163 HHA163:HHB163 GXE163:GXF163 GNI163:GNJ163 GDM163:GDN163 FTQ163:FTR163 FJU163:FJV163 EZY163:EZZ163 EQC163:EQD163 EGG163:EGH163 DWK163:DWL163 DMO163:DMP163 DCS163:DCT163 CSW163:CSX163 CJA163:CJB163 BZE163:BZF163 BPI163:BPJ163 BFM163:BFN163 AVQ163:AVR163 ALU163:ALV163 ABY163:ABZ163 SC163:SD163 IG163:IH163 WUP163:WUQ163 WKT163:WKU163 WAX163:WAY163 VRB163:VRC163 VHF163:VHG163 UXJ163:UXK163 UNN163:UNO163 UDR163:UDS163 TTV163:TTW163 TJZ163:TKA163 TAD163:TAE163 SQH163:SQI163 SGL163:SGM163 RWP163:RWQ163 RMT163:RMU163 RCX163:RCY163 QTB163:QTC163 QJF163:QJG163 PZJ163:PZK163 PPN163:PPO163 PFR163:PFS163 OVV163:OVW163 OLZ163:OMA163 OCD163:OCE163 NSH163:NSI163 NIL163:NIM163 MYP163:MYQ163 MOT163:MOU163 MEX163:MEY163 LVB163:LVC163 LLF163:LLG163 LBJ163:LBK163 KRN163:KRO163 KHR163:KHS163 JXV163:JXW163 JNZ163:JOA163 JED163:JEE163 IUH163:IUI163 IKL163:IKM163 IAP163:IAQ163 HQT163:HQU163 HGX163:HGY163 GXB163:GXC163 GNF163:GNG163 GDJ163:GDK163 FTN163:FTO163 FJR163:FJS163 EZV163:EZW163 EPZ163:EQA163 EGD163:EGE163 DWH163:DWI163 DML163:DMM163 DCP163:DCQ163 CST163:CSU163 CIX163:CIY163 BZB163:BZC163 BPF163:BPG163 BFJ163:BFK163 AVN163:AVO163 ALR163:ALS163 ABV163:ABW163 RZ163:SA163 ID163:IE163 WUM163:WUN163 WKQ163:WKR163 WAU163:WAV163 VQY163:VQZ163 VHC163:VHD163 UXG163:UXH163 UNK163:UNL163 UDO163:UDP163 TTS163:TTT163 TJW163:TJX163 TAA163:TAB163 SQE163:SQF163 SGI163:SGJ163 RWM163:RWN163 RMQ163:RMR163 RCU163:RCV163 QSY163:QSZ163 QJC163:QJD163 PZG163:PZH163 PPK163:PPL163 PFO163:PFP163 OVS163:OVT163 OLW163:OLX163 OCA163:OCB163 NSE163:NSF163 NII163:NIJ163 MYM163:MYN163 MOQ163:MOR163 MEU163:MEV163 LUY163:LUZ163 LLC163:LLD163 LBG163:LBH163 KRK163:KRL163 KHO163:KHP163 JXS163:JXT163 JNW163:JNX163 JEA163:JEB163 IUE163:IUF163 IKI163:IKJ163 IAM163:IAN163 HQQ163:HQR163 HGU163:HGV163 GWY163:GWZ163 GNC163:GND163 GDG163:GDH163 FTK163:FTL163 FJO163:FJP163 EZS163:EZT163 EPW163:EPX163 EGA163:EGB163 DWE163:DWF163 DMI163:DMJ163 DCM163:DCN163 CSQ163:CSR163 CIU163:CIV163 BYY163:BYZ163 BPC163:BPD163 BFG163:BFH163 AVK163:AVL163 ALO163:ALP163 ABS163:ABT163 RW163:RX163 IA163:IB163 WUG163:WUH163 WKK163:WKL163 WAO163:WAP163 VQS163:VQT163 VGW163:VGX163 UXA163:UXB163 UNE163:UNF163 UDI163:UDJ163 TTM163:TTN163 TJQ163:TJR163 SZU163:SZV163 SPY163:SPZ163 SGC163:SGD163 RWG163:RWH163 RMK163:RML163 RCO163:RCP163 QSS163:QST163 QIW163:QIX163 PZA163:PZB163 PPE163:PPF163 PFI163:PFJ163 OVM163:OVN163 OLQ163:OLR163 OBU163:OBV163 NRY163:NRZ163 NIC163:NID163 MYG163:MYH163 MOK163:MOL163 MEO163:MEP163 LUS163:LUT163 LKW163:LKX163 LBA163:LBB163 KRE163:KRF163 KHI163:KHJ163 JXM163:JXN163 JNQ163:JNR163 JDU163:JDV163 ITY163:ITZ163 IKC163:IKD163 IAG163:IAH163 HQK163:HQL163 HGO163:HGP163 GWS163:GWT163 GMW163:GMX163 GDA163:GDB163 FTE163:FTF163 FJI163:FJJ163 EZM163:EZN163 EPQ163:EPR163 EFU163:EFV163 DVY163:DVZ163 DMC163:DMD163 DCG163:DCH163 CSK163:CSL163 CIO163:CIP163 BYS163:BYT163 BOW163:BOX163 BFA163:BFB163 AVE163:AVF163 ALI163:ALJ163 ABM163:ABN163 RQ163:RR163 HU163:HV163 WUD163:WUE163 WKH163:WKI163 WAL163:WAM163 VQP163:VQQ163 VGT163:VGU163 UWX163:UWY163 UNB163:UNC163 UDF163:UDG163 TTJ163:TTK163 TJN163:TJO163 SZR163:SZS163 SPV163:SPW163 SFZ163:SGA163 RWD163:RWE163 RMH163:RMI163 RCL163:RCM163 QSP163:QSQ163 QIT163:QIU163 PYX163:PYY163 PPB163:PPC163 PFF163:PFG163 OVJ163:OVK163 OLN163:OLO163 OBR163:OBS163 NRV163:NRW163 NHZ163:NIA163 MYD163:MYE163 MOH163:MOI163 MEL163:MEM163 LUP163:LUQ163 LKT163:LKU163 LAX163:LAY163 KRB163:KRC163 KHF163:KHG163 JXJ163:JXK163 JNN163:JNO163 JDR163:JDS163 ITV163:ITW163 IJZ163:IKA163 IAD163:IAE163 HQH163:HQI163 HGL163:HGM163 GWP163:GWQ163 GMT163:GMU163 GCX163:GCY163 FTB163:FTC163 FJF163:FJG163 EZJ163:EZK163 EPN163:EPO163 EFR163:EFS163 DVV163:DVW163 DLZ163:DMA163 DCD163:DCE163 CSH163:CSI163 CIL163:CIM163 BYP163:BYQ163 BOT163:BOU163 BEX163:BEY163 AVB163:AVC163 ALF163:ALG163 ABJ163:ABK163 RN163:RO163 HR163:HS163 WUA163:WUB163 WKE163:WKF163 WAI163:WAJ163 VQM163:VQN163 VGQ163:VGR163 UWU163:UWV163 UMY163:UMZ163 UDC163:UDD163 TTG163:TTH163 TJK163:TJL163 SZO163:SZP163 SPS163:SPT163 SFW163:SFX163 RWA163:RWB163 RME163:RMF163 RCI163:RCJ163 QSM163:QSN163 QIQ163:QIR163 PYU163:PYV163 POY163:POZ163 PFC163:PFD163 OVG163:OVH163 OLK163:OLL163 OBO163:OBP163 NRS163:NRT163 NHW163:NHX163 MYA163:MYB163 MOE163:MOF163 MEI163:MEJ163 LUM163:LUN163 LKQ163:LKR163 LAU163:LAV163 KQY163:KQZ163 KHC163:KHD163 JXG163:JXH163 JNK163:JNL163 JDO163:JDP163 ITS163:ITT163 IJW163:IJX163 IAA163:IAB163 HQE163:HQF163 HGI163:HGJ163 GWM163:GWN163 GMQ163:GMR163 GCU163:GCV163 FSY163:FSZ163 FJC163:FJD163 EZG163:EZH163 EPK163:EPL163 EFO163:EFP163 DVS163:DVT163 DLW163:DLX163 DCA163:DCB163 CSE163:CSF163 CII163:CIJ163 BYM163:BYN163 BOQ163:BOR163 BEU163:BEV163 AUY163:AUZ163 ALC163:ALD163 ABG163:ABH163 RK163:RL163 HO163:HP163 WTX163:WTY163 WKB163:WKC163 WAF163:WAG163 VQJ163:VQK163 VGN163:VGO163 UWR163:UWS163 UMV163:UMW163 UCZ163:UDA163 TTD163:TTE163 TJH163:TJI163 SZL163:SZM163 SPP163:SPQ163 SFT163:SFU163 RVX163:RVY163 RMB163:RMC163 RCF163:RCG163 QSJ163:QSK163 QIN163:QIO163 PYR163:PYS163 POV163:POW163 PEZ163:PFA163 OVD163:OVE163 OLH163:OLI163 OBL163:OBM163 NRP163:NRQ163 NHT163:NHU163 MXX163:MXY163 MOB163:MOC163 MEF163:MEG163 LUJ163:LUK163 LKN163:LKO163 LAR163:LAS163 KQV163:KQW163 KGZ163:KHA163 JXD163:JXE163 JNH163:JNI163 JDL163:JDM163 ITP163:ITQ163 IJT163:IJU163 HZX163:HZY163 HQB163:HQC163 HGF163:HGG163 GWJ163:GWK163 GMN163:GMO163 GCR163:GCS163 FSV163:FSW163 FIZ163:FJA163 EZD163:EZE163 EPH163:EPI163 EFL163:EFM163 DVP163:DVQ163 DLT163:DLU163 DBX163:DBY163 CSB163:CSC163 CIF163:CIG163 BYJ163:BYK163 BON163:BOO163 BER163:BES163 AUV163:AUW163 AKZ163:ALA163 ABD163:ABE163 RH163:RI163 HL163:HM163 WTU163:WTV163 WJY163:WJZ163 WAC163:WAD163 VQG163:VQH163 VGK163:VGL163 UWO163:UWP163 UMS163:UMT163 UCW163:UCX163 TTA163:TTB163 TJE163:TJF163 SZI163:SZJ163 SPM163:SPN163 SFQ163:SFR163 RVU163:RVV163 RLY163:RLZ163 RCC163:RCD163 QSG163:QSH163 QIK163:QIL163 PYO163:PYP163 POS163:POT163 PEW163:PEX163 OVA163:OVB163 OLE163:OLF163 OBI163:OBJ163 NRM163:NRN163 NHQ163:NHR163 MXU163:MXV163 MNY163:MNZ163 MEC163:MED163 LUG163:LUH163 LKK163:LKL163 LAO163:LAP163 KQS163:KQT163 KGW163:KGX163 JXA163:JXB163 JNE163:JNF163 JDI163:JDJ163 ITM163:ITN163 IJQ163:IJR163 HZU163:HZV163 HPY163:HPZ163 HGC163:HGD163 GWG163:GWH163 GMK163:GML163 GCO163:GCP163 FSS163:FST163 FIW163:FIX163 EZA163:EZB163 EPE163:EPF163 EFI163:EFJ163 DVM163:DVN163 DLQ163:DLR163 DBU163:DBV163 CRY163:CRZ163 CIC163:CID163 BYG163:BYH163 BOK163:BOL163 BEO163:BEP163 AUS163:AUT163 AKW163:AKX163 ABA163:ABB163 HI207:HJ207 RE207:RF207 WUS207:WUT207 WKW207:WKX207 WBA207:WBB207 VRE207:VRF207 VHI207:VHJ207 UXM207:UXN207 UNQ207:UNR207 UDU207:UDV207 TTY207:TTZ207 TKC207:TKD207 TAG207:TAH207 SQK207:SQL207 SGO207:SGP207 RWS207:RWT207 RMW207:RMX207 RDA207:RDB207 QTE207:QTF207 QJI207:QJJ207 PZM207:PZN207 PPQ207:PPR207 PFU207:PFV207 OVY207:OVZ207 OMC207:OMD207 OCG207:OCH207 NSK207:NSL207 NIO207:NIP207 MYS207:MYT207 MOW207:MOX207 MFA207:MFB207 LVE207:LVF207 LLI207:LLJ207 LBM207:LBN207 KRQ207:KRR207 KHU207:KHV207 JXY207:JXZ207 JOC207:JOD207 JEG207:JEH207 IUK207:IUL207 IKO207:IKP207 IAS207:IAT207 HQW207:HQX207 HHA207:HHB207 GXE207:GXF207 GNI207:GNJ207 GDM207:GDN207 FTQ207:FTR207 FJU207:FJV207 EZY207:EZZ207 EQC207:EQD207 EGG207:EGH207 DWK207:DWL207 DMO207:DMP207 DCS207:DCT207 CSW207:CSX207 CJA207:CJB207 BZE207:BZF207 BPI207:BPJ207 BFM207:BFN207 AVQ207:AVR207 ALU207:ALV207 ABY207:ABZ207 SC207:SD207 IG207:IH207 WUP207:WUQ207 WKT207:WKU207 WAX207:WAY207 VRB207:VRC207 VHF207:VHG207 UXJ207:UXK207 UNN207:UNO207 UDR207:UDS207 TTV207:TTW207 TJZ207:TKA207 TAD207:TAE207 SQH207:SQI207 SGL207:SGM207 RWP207:RWQ207 RMT207:RMU207 RCX207:RCY207 QTB207:QTC207 QJF207:QJG207 PZJ207:PZK207 PPN207:PPO207 PFR207:PFS207 OVV207:OVW207 OLZ207:OMA207 OCD207:OCE207 NSH207:NSI207 NIL207:NIM207 MYP207:MYQ207 MOT207:MOU207 MEX207:MEY207 LVB207:LVC207 LLF207:LLG207 LBJ207:LBK207 KRN207:KRO207 KHR207:KHS207 JXV207:JXW207 JNZ207:JOA207 JED207:JEE207 IUH207:IUI207 IKL207:IKM207 IAP207:IAQ207 HQT207:HQU207 HGX207:HGY207 GXB207:GXC207 GNF207:GNG207 GDJ207:GDK207 FTN207:FTO207 FJR207:FJS207 EZV207:EZW207 EPZ207:EQA207 EGD207:EGE207 DWH207:DWI207 DML207:DMM207 DCP207:DCQ207 CST207:CSU207 CIX207:CIY207 BZB207:BZC207 BPF207:BPG207 BFJ207:BFK207 AVN207:AVO207 ALR207:ALS207 ABV207:ABW207 RZ207:SA207 ID207:IE207 WUM207:WUN207 WKQ207:WKR207 WAU207:WAV207 VQY207:VQZ207 VHC207:VHD207 UXG207:UXH207 UNK207:UNL207 UDO207:UDP207 TTS207:TTT207 TJW207:TJX207 TAA207:TAB207 SQE207:SQF207 SGI207:SGJ207 RWM207:RWN207 RMQ207:RMR207 RCU207:RCV207 QSY207:QSZ207 QJC207:QJD207 PZG207:PZH207 PPK207:PPL207 PFO207:PFP207 OVS207:OVT207 OLW207:OLX207 OCA207:OCB207 NSE207:NSF207 NII207:NIJ207 MYM207:MYN207 MOQ207:MOR207 MEU207:MEV207 LUY207:LUZ207 LLC207:LLD207 LBG207:LBH207 KRK207:KRL207 KHO207:KHP207 JXS207:JXT207 JNW207:JNX207 JEA207:JEB207 IUE207:IUF207 IKI207:IKJ207 IAM207:IAN207 HQQ207:HQR207 HGU207:HGV207 GWY207:GWZ207 GNC207:GND207 GDG207:GDH207 FTK207:FTL207 FJO207:FJP207 EZS207:EZT207 EPW207:EPX207 EGA207:EGB207 DWE207:DWF207 DMI207:DMJ207 DCM207:DCN207 CSQ207:CSR207 CIU207:CIV207 BYY207:BYZ207 BPC207:BPD207 BFG207:BFH207 AVK207:AVL207 ALO207:ALP207 ABS207:ABT207 RW207:RX207 IA207:IB207 WUG207:WUH207 WKK207:WKL207 WAO207:WAP207 VQS207:VQT207 VGW207:VGX207 UXA207:UXB207 UNE207:UNF207 UDI207:UDJ207 TTM207:TTN207 TJQ207:TJR207 SZU207:SZV207 SPY207:SPZ207 SGC207:SGD207 RWG207:RWH207 RMK207:RML207 RCO207:RCP207 QSS207:QST207 QIW207:QIX207 PZA207:PZB207 PPE207:PPF207 PFI207:PFJ207 OVM207:OVN207 OLQ207:OLR207 OBU207:OBV207 NRY207:NRZ207 NIC207:NID207 MYG207:MYH207 MOK207:MOL207 MEO207:MEP207 LUS207:LUT207 LKW207:LKX207 LBA207:LBB207 KRE207:KRF207 KHI207:KHJ207 JXM207:JXN207 JNQ207:JNR207 JDU207:JDV207 ITY207:ITZ207 IKC207:IKD207 IAG207:IAH207 HQK207:HQL207 HGO207:HGP207 GWS207:GWT207 GMW207:GMX207 GDA207:GDB207 FTE207:FTF207 FJI207:FJJ207 EZM207:EZN207 EPQ207:EPR207 EFU207:EFV207 DVY207:DVZ207 DMC207:DMD207 DCG207:DCH207 CSK207:CSL207 CIO207:CIP207 BYS207:BYT207 BOW207:BOX207 BFA207:BFB207 AVE207:AVF207 ALI207:ALJ207 ABM207:ABN207 RQ207:RR207 HU207:HV207 WUD207:WUE207 WKH207:WKI207 WAL207:WAM207 VQP207:VQQ207 VGT207:VGU207 UWX207:UWY207 UNB207:UNC207 UDF207:UDG207 TTJ207:TTK207 TJN207:TJO207 SZR207:SZS207 SPV207:SPW207 SFZ207:SGA207 RWD207:RWE207 RMH207:RMI207 RCL207:RCM207 QSP207:QSQ207 QIT207:QIU207 PYX207:PYY207 PPB207:PPC207 PFF207:PFG207 OVJ207:OVK207 OLN207:OLO207 OBR207:OBS207 NRV207:NRW207 NHZ207:NIA207 MYD207:MYE207 MOH207:MOI207 MEL207:MEM207 LUP207:LUQ207 LKT207:LKU207 LAX207:LAY207 KRB207:KRC207 KHF207:KHG207 JXJ207:JXK207 JNN207:JNO207 JDR207:JDS207 ITV207:ITW207 IJZ207:IKA207 IAD207:IAE207 HQH207:HQI207 HGL207:HGM207 GWP207:GWQ207 GMT207:GMU207 GCX207:GCY207 FTB207:FTC207 FJF207:FJG207 EZJ207:EZK207 EPN207:EPO207 EFR207:EFS207 DVV207:DVW207 DLZ207:DMA207 DCD207:DCE207 CSH207:CSI207 CIL207:CIM207 BYP207:BYQ207 BOT207:BOU207 BEX207:BEY207 AVB207:AVC207 ALF207:ALG207 ABJ207:ABK207 RN207:RO207 HR207:HS207 WUA207:WUB207 WKE207:WKF207 WAI207:WAJ207 VQM207:VQN207 VGQ207:VGR207 UWU207:UWV207 UMY207:UMZ207 UDC207:UDD207 TTG207:TTH207 TJK207:TJL207 SZO207:SZP207 SPS207:SPT207 SFW207:SFX207 RWA207:RWB207 RME207:RMF207 RCI207:RCJ207 QSM207:QSN207 QIQ207:QIR207 PYU207:PYV207 POY207:POZ207 PFC207:PFD207 OVG207:OVH207 OLK207:OLL207 OBO207:OBP207 NRS207:NRT207 NHW207:NHX207 MYA207:MYB207 MOE207:MOF207 MEI207:MEJ207 LUM207:LUN207 LKQ207:LKR207 LAU207:LAV207 KQY207:KQZ207 KHC207:KHD207 JXG207:JXH207 JNK207:JNL207 JDO207:JDP207 ITS207:ITT207 IJW207:IJX207 IAA207:IAB207 HQE207:HQF207 HGI207:HGJ207 GWM207:GWN207 GMQ207:GMR207 GCU207:GCV207 FSY207:FSZ207 FJC207:FJD207 EZG207:EZH207 EPK207:EPL207 EFO207:EFP207 DVS207:DVT207 DLW207:DLX207 DCA207:DCB207 CSE207:CSF207 CII207:CIJ207 BYM207:BYN207 BOQ207:BOR207 BEU207:BEV207 AUY207:AUZ207 ALC207:ALD207 ABG207:ABH207 RK207:RL207 HO207:HP207 WTX207:WTY207 WKB207:WKC207 WAF207:WAG207 VQJ207:VQK207 VGN207:VGO207 UWR207:UWS207 UMV207:UMW207 UCZ207:UDA207 TTD207:TTE207 TJH207:TJI207 SZL207:SZM207 SPP207:SPQ207 SFT207:SFU207 RVX207:RVY207 RMB207:RMC207 RCF207:RCG207 QSJ207:QSK207 QIN207:QIO207 PYR207:PYS207 POV207:POW207 PEZ207:PFA207 OVD207:OVE207 OLH207:OLI207 OBL207:OBM207 NRP207:NRQ207 NHT207:NHU207 MXX207:MXY207 MOB207:MOC207 MEF207:MEG207 LUJ207:LUK207 LKN207:LKO207 LAR207:LAS207 KQV207:KQW207 KGZ207:KHA207 JXD207:JXE207 JNH207:JNI207 JDL207:JDM207 ITP207:ITQ207 IJT207:IJU207 HZX207:HZY207 HQB207:HQC207 HGF207:HGG207 GWJ207:GWK207 GMN207:GMO207 GCR207:GCS207 FSV207:FSW207 FIZ207:FJA207 EZD207:EZE207 EPH207:EPI207 EFL207:EFM207 DVP207:DVQ207 DLT207:DLU207 DBX207:DBY207 CSB207:CSC207 CIF207:CIG207 BYJ207:BYK207 BON207:BOO207 BER207:BES207 AUV207:AUW207 AKZ207:ALA207 ABD207:ABE207 RH207:RI207 HL207:HM207 WTU207:WTV207 WJY207:WJZ207 WAC207:WAD207 VQG207:VQH207 VGK207:VGL207 UWO207:UWP207 UMS207:UMT207 UCW207:UCX207 TTA207:TTB207 TJE207:TJF207 SZI207:SZJ207 SPM207:SPN207 SFQ207:SFR207 RVU207:RVV207 RLY207:RLZ207 RCC207:RCD207 QSG207:QSH207 QIK207:QIL207 PYO207:PYP207 POS207:POT207 PEW207:PEX207 OVA207:OVB207 OLE207:OLF207 OBI207:OBJ207 NRM207:NRN207 NHQ207:NHR207 MXU207:MXV207 MNY207:MNZ207 MEC207:MED207 LUG207:LUH207 LKK207:LKL207 LAO207:LAP207 KQS207:KQT207 KGW207:KGX207 JXA207:JXB207 JNE207:JNF207 JDI207:JDJ207 ITM207:ITN207 IJQ207:IJR207 HZU207:HZV207 HPY207:HPZ207 HGC207:HGD207 GWG207:GWH207 GMK207:GML207 GCO207:GCP207 FSS207:FST207 FIW207:FIX207 EZA207:EZB207 EPE207:EPF207 EFI207:EFJ207 DVM207:DVN207 DLQ207:DLR207 DBU207:DBV207 CRY207:CRZ207 CIC207:CID207 BYG207:BYH207 BOK207:BOL207 BEO207:BEP207 AUS207:AUT207 AKW207:AKX207 ABA207:ABB207 HI251:HJ251 RE251:RF251 WUS251:WUT251 WKW251:WKX251 WBA251:WBB251 VRE251:VRF251 VHI251:VHJ251 UXM251:UXN251 UNQ251:UNR251 UDU251:UDV251 TTY251:TTZ251 TKC251:TKD251 TAG251:TAH251 SQK251:SQL251 SGO251:SGP251 RWS251:RWT251 RMW251:RMX251 RDA251:RDB251 QTE251:QTF251 QJI251:QJJ251 PZM251:PZN251 PPQ251:PPR251 PFU251:PFV251 OVY251:OVZ251 OMC251:OMD251 OCG251:OCH251 NSK251:NSL251 NIO251:NIP251 MYS251:MYT251 MOW251:MOX251 MFA251:MFB251 LVE251:LVF251 LLI251:LLJ251 LBM251:LBN251 KRQ251:KRR251 KHU251:KHV251 JXY251:JXZ251 JOC251:JOD251 JEG251:JEH251 IUK251:IUL251 IKO251:IKP251 IAS251:IAT251 HQW251:HQX251 HHA251:HHB251 GXE251:GXF251 GNI251:GNJ251 GDM251:GDN251 FTQ251:FTR251 FJU251:FJV251 EZY251:EZZ251 EQC251:EQD251 EGG251:EGH251 DWK251:DWL251 DMO251:DMP251 DCS251:DCT251 CSW251:CSX251 CJA251:CJB251 BZE251:BZF251 BPI251:BPJ251 BFM251:BFN251 AVQ251:AVR251 ALU251:ALV251 ABY251:ABZ251 SC251:SD251 IG251:IH251 WUP251:WUQ251 WKT251:WKU251 WAX251:WAY251 VRB251:VRC251 VHF251:VHG251 UXJ251:UXK251 UNN251:UNO251 UDR251:UDS251 TTV251:TTW251 TJZ251:TKA251 TAD251:TAE251 SQH251:SQI251 SGL251:SGM251 RWP251:RWQ251 RMT251:RMU251 RCX251:RCY251 QTB251:QTC251 QJF251:QJG251 PZJ251:PZK251 PPN251:PPO251 PFR251:PFS251 OVV251:OVW251 OLZ251:OMA251 OCD251:OCE251 NSH251:NSI251 NIL251:NIM251 MYP251:MYQ251 MOT251:MOU251 MEX251:MEY251 LVB251:LVC251 LLF251:LLG251 LBJ251:LBK251 KRN251:KRO251 KHR251:KHS251 JXV251:JXW251 JNZ251:JOA251 JED251:JEE251 IUH251:IUI251 IKL251:IKM251 IAP251:IAQ251 HQT251:HQU251 HGX251:HGY251 GXB251:GXC251 GNF251:GNG251 GDJ251:GDK251 FTN251:FTO251 FJR251:FJS251 EZV251:EZW251 EPZ251:EQA251 EGD251:EGE251 DWH251:DWI251 DML251:DMM251 DCP251:DCQ251 CST251:CSU251 CIX251:CIY251 BZB251:BZC251 BPF251:BPG251 BFJ251:BFK251 AVN251:AVO251 ALR251:ALS251 ABV251:ABW251 RZ251:SA251 ID251:IE251 WUM251:WUN251 WKQ251:WKR251 WAU251:WAV251 VQY251:VQZ251 VHC251:VHD251 UXG251:UXH251 UNK251:UNL251 UDO251:UDP251 TTS251:TTT251 TJW251:TJX251 TAA251:TAB251 SQE251:SQF251 SGI251:SGJ251 RWM251:RWN251 RMQ251:RMR251 RCU251:RCV251 QSY251:QSZ251 QJC251:QJD251 PZG251:PZH251 PPK251:PPL251 PFO251:PFP251 OVS251:OVT251 OLW251:OLX251 OCA251:OCB251 NSE251:NSF251 NII251:NIJ251 MYM251:MYN251 MOQ251:MOR251 MEU251:MEV251 LUY251:LUZ251 LLC251:LLD251 LBG251:LBH251 KRK251:KRL251 KHO251:KHP251 JXS251:JXT251 JNW251:JNX251 JEA251:JEB251 IUE251:IUF251 IKI251:IKJ251 IAM251:IAN251 HQQ251:HQR251 HGU251:HGV251 GWY251:GWZ251 GNC251:GND251 GDG251:GDH251 FTK251:FTL251 FJO251:FJP251 EZS251:EZT251 EPW251:EPX251 EGA251:EGB251 DWE251:DWF251 DMI251:DMJ251 DCM251:DCN251 CSQ251:CSR251 CIU251:CIV251 BYY251:BYZ251 BPC251:BPD251 BFG251:BFH251 AVK251:AVL251 ALO251:ALP251 ABS251:ABT251 RW251:RX251 IA251:IB251 WUG251:WUH251 WKK251:WKL251 WAO251:WAP251 VQS251:VQT251 VGW251:VGX251 UXA251:UXB251 UNE251:UNF251 UDI251:UDJ251 TTM251:TTN251 TJQ251:TJR251 SZU251:SZV251 SPY251:SPZ251 SGC251:SGD251 RWG251:RWH251 RMK251:RML251 RCO251:RCP251 QSS251:QST251 QIW251:QIX251 PZA251:PZB251 PPE251:PPF251 PFI251:PFJ251 OVM251:OVN251 OLQ251:OLR251 OBU251:OBV251 NRY251:NRZ251 NIC251:NID251 MYG251:MYH251 MOK251:MOL251 MEO251:MEP251 LUS251:LUT251 LKW251:LKX251 LBA251:LBB251 KRE251:KRF251 KHI251:KHJ251 JXM251:JXN251 JNQ251:JNR251 JDU251:JDV251 ITY251:ITZ251 IKC251:IKD251 IAG251:IAH251 HQK251:HQL251 HGO251:HGP251 GWS251:GWT251 GMW251:GMX251 GDA251:GDB251 FTE251:FTF251 FJI251:FJJ251 EZM251:EZN251 EPQ251:EPR251 EFU251:EFV251 DVY251:DVZ251 DMC251:DMD251 DCG251:DCH251 CSK251:CSL251 CIO251:CIP251 BYS251:BYT251 BOW251:BOX251 BFA251:BFB251 AVE251:AVF251 ALI251:ALJ251 ABM251:ABN251 RQ251:RR251 HU251:HV251 WUD251:WUE251 WKH251:WKI251 WAL251:WAM251 VQP251:VQQ251 VGT251:VGU251 UWX251:UWY251 UNB251:UNC251 UDF251:UDG251 TTJ251:TTK251 TJN251:TJO251 SZR251:SZS251 SPV251:SPW251 SFZ251:SGA251 RWD251:RWE251 RMH251:RMI251 RCL251:RCM251 QSP251:QSQ251 QIT251:QIU251 PYX251:PYY251 PPB251:PPC251 PFF251:PFG251 OVJ251:OVK251 OLN251:OLO251 OBR251:OBS251 NRV251:NRW251 NHZ251:NIA251 MYD251:MYE251 MOH251:MOI251 MEL251:MEM251 LUP251:LUQ251 LKT251:LKU251 LAX251:LAY251 KRB251:KRC251 KHF251:KHG251 JXJ251:JXK251 JNN251:JNO251 JDR251:JDS251 ITV251:ITW251 IJZ251:IKA251 IAD251:IAE251 HQH251:HQI251 HGL251:HGM251 GWP251:GWQ251 GMT251:GMU251 GCX251:GCY251 FTB251:FTC251 FJF251:FJG251 EZJ251:EZK251 EPN251:EPO251 EFR251:EFS251 DVV251:DVW251 DLZ251:DMA251 DCD251:DCE251 CSH251:CSI251 CIL251:CIM251 BYP251:BYQ251 BOT251:BOU251 BEX251:BEY251 AVB251:AVC251 ALF251:ALG251 ABJ251:ABK251 RN251:RO251 HR251:HS251 WUA251:WUB251 WKE251:WKF251 WAI251:WAJ251 VQM251:VQN251 VGQ251:VGR251 UWU251:UWV251 UMY251:UMZ251 UDC251:UDD251 TTG251:TTH251 TJK251:TJL251 SZO251:SZP251 SPS251:SPT251 SFW251:SFX251 RWA251:RWB251 RME251:RMF251 RCI251:RCJ251 QSM251:QSN251 QIQ251:QIR251 PYU251:PYV251 POY251:POZ251 PFC251:PFD251 OVG251:OVH251 OLK251:OLL251 OBO251:OBP251 NRS251:NRT251 NHW251:NHX251 MYA251:MYB251 MOE251:MOF251 MEI251:MEJ251 LUM251:LUN251 LKQ251:LKR251 LAU251:LAV251 KQY251:KQZ251 KHC251:KHD251 JXG251:JXH251 JNK251:JNL251 JDO251:JDP251 ITS251:ITT251 IJW251:IJX251 IAA251:IAB251 HQE251:HQF251 HGI251:HGJ251 GWM251:GWN251 GMQ251:GMR251 GCU251:GCV251 FSY251:FSZ251 FJC251:FJD251 EZG251:EZH251 EPK251:EPL251 EFO251:EFP251 DVS251:DVT251 DLW251:DLX251 DCA251:DCB251 CSE251:CSF251 CII251:CIJ251 BYM251:BYN251 BOQ251:BOR251 BEU251:BEV251 AUY251:AUZ251 ALC251:ALD251 ABG251:ABH251 RK251:RL251 HO251:HP251 WTX251:WTY251 WKB251:WKC251 WAF251:WAG251 VQJ251:VQK251 VGN251:VGO251 UWR251:UWS251 UMV251:UMW251 UCZ251:UDA251 TTD251:TTE251 TJH251:TJI251 SZL251:SZM251 SPP251:SPQ251 SFT251:SFU251 RVX251:RVY251 RMB251:RMC251 RCF251:RCG251 QSJ251:QSK251 QIN251:QIO251 PYR251:PYS251 POV251:POW251 PEZ251:PFA251 OVD251:OVE251 OLH251:OLI251 OBL251:OBM251 NRP251:NRQ251 NHT251:NHU251 MXX251:MXY251 MOB251:MOC251 MEF251:MEG251 LUJ251:LUK251 LKN251:LKO251 LAR251:LAS251 KQV251:KQW251 KGZ251:KHA251 JXD251:JXE251 JNH251:JNI251 JDL251:JDM251 ITP251:ITQ251 IJT251:IJU251 HZX251:HZY251 HQB251:HQC251 HGF251:HGG251 GWJ251:GWK251 GMN251:GMO251 GCR251:GCS251 FSV251:FSW251 FIZ251:FJA251 EZD251:EZE251 EPH251:EPI251 EFL251:EFM251 DVP251:DVQ251 DLT251:DLU251 DBX251:DBY251 CSB251:CSC251 CIF251:CIG251 BYJ251:BYK251 BON251:BOO251 BER251:BES251 AUV251:AUW251 AKZ251:ALA251 ABD251:ABE251 RH251:RI251 HL251:HM251 WTU251:WTV251 WJY251:WJZ251 WAC251:WAD251 VQG251:VQH251 VGK251:VGL251 UWO251:UWP251 UMS251:UMT251 UCW251:UCX251 TTA251:TTB251 TJE251:TJF251 SZI251:SZJ251 SPM251:SPN251 SFQ251:SFR251 RVU251:RVV251 RLY251:RLZ251 RCC251:RCD251 QSG251:QSH251 QIK251:QIL251 PYO251:PYP251 POS251:POT251 PEW251:PEX251 OVA251:OVB251 OLE251:OLF251 OBI251:OBJ251 NRM251:NRN251 NHQ251:NHR251 MXU251:MXV251 MNY251:MNZ251 MEC251:MED251 LUG251:LUH251 LKK251:LKL251 LAO251:LAP251 KQS251:KQT251 KGW251:KGX251 JXA251:JXB251 JNE251:JNF251 JDI251:JDJ251 ITM251:ITN251 IJQ251:IJR251 HZU251:HZV251 HPY251:HPZ251 HGC251:HGD251 GWG251:GWH251 GMK251:GML251 GCO251:GCP251 FSS251:FST251 FIW251:FIX251 EZA251:EZB251 EPE251:EPF251 EFI251:EFJ251 DVM251:DVN251 DLQ251:DLR251 DBU251:DBV251 CRY251:CRZ251 CIC251:CID251 BYG251:BYH251 BOK251:BOL251 BEO251:BEP251 AUS251:AUT251 AKW251:AKX251 ABA251:ABB251 HI295:HJ295 RE295:RF295 WUS295:WUT295 WKW295:WKX295 WBA295:WBB295 VRE295:VRF295 VHI295:VHJ295 UXM295:UXN295 UNQ295:UNR295 UDU295:UDV295 TTY295:TTZ295 TKC295:TKD295 TAG295:TAH295 SQK295:SQL295 SGO295:SGP295 RWS295:RWT295 RMW295:RMX295 RDA295:RDB295 QTE295:QTF295 QJI295:QJJ295 PZM295:PZN295 PPQ295:PPR295 PFU295:PFV295 OVY295:OVZ295 OMC295:OMD295 OCG295:OCH295 NSK295:NSL295 NIO295:NIP295 MYS295:MYT295 MOW295:MOX295 MFA295:MFB295 LVE295:LVF295 LLI295:LLJ295 LBM295:LBN295 KRQ295:KRR295 KHU295:KHV295 JXY295:JXZ295 JOC295:JOD295 JEG295:JEH295 IUK295:IUL295 IKO295:IKP295 IAS295:IAT295 HQW295:HQX295 HHA295:HHB295 GXE295:GXF295 GNI295:GNJ295 GDM295:GDN295 FTQ295:FTR295 FJU295:FJV295 EZY295:EZZ295 EQC295:EQD295 EGG295:EGH295 DWK295:DWL295 DMO295:DMP295 DCS295:DCT295 CSW295:CSX295 CJA295:CJB295 BZE295:BZF295 BPI295:BPJ295 BFM295:BFN295 AVQ295:AVR295 ALU295:ALV295 ABY295:ABZ295 SC295:SD295 IG295:IH295 WUP295:WUQ295 WKT295:WKU295 WAX295:WAY295 VRB295:VRC295 VHF295:VHG295 UXJ295:UXK295 UNN295:UNO295 UDR295:UDS295 TTV295:TTW295 TJZ295:TKA295 TAD295:TAE295 SQH295:SQI295 SGL295:SGM295 RWP295:RWQ295 RMT295:RMU295 RCX295:RCY295 QTB295:QTC295 QJF295:QJG295 PZJ295:PZK295 PPN295:PPO295 PFR295:PFS295 OVV295:OVW295 OLZ295:OMA295 OCD295:OCE295 NSH295:NSI295 NIL295:NIM295 MYP295:MYQ295 MOT295:MOU295 MEX295:MEY295 LVB295:LVC295 LLF295:LLG295 LBJ295:LBK295 KRN295:KRO295 KHR295:KHS295 JXV295:JXW295 JNZ295:JOA295 JED295:JEE295 IUH295:IUI295 IKL295:IKM295 IAP295:IAQ295 HQT295:HQU295 HGX295:HGY295 GXB295:GXC295 GNF295:GNG295 GDJ295:GDK295 FTN295:FTO295 FJR295:FJS295 EZV295:EZW295 EPZ295:EQA295 EGD295:EGE295 DWH295:DWI295 DML295:DMM295 DCP295:DCQ295 CST295:CSU295 CIX295:CIY295 BZB295:BZC295 BPF295:BPG295 BFJ295:BFK295 AVN295:AVO295 ALR295:ALS295 ABV295:ABW295 RZ295:SA295 ID295:IE295 WUM295:WUN295 WKQ295:WKR295 WAU295:WAV295 VQY295:VQZ295 VHC295:VHD295 UXG295:UXH295 UNK295:UNL295 UDO295:UDP295 TTS295:TTT295 TJW295:TJX295 TAA295:TAB295 SQE295:SQF295 SGI295:SGJ295 RWM295:RWN295 RMQ295:RMR295 RCU295:RCV295 QSY295:QSZ295 QJC295:QJD295 PZG295:PZH295 PPK295:PPL295 PFO295:PFP295 OVS295:OVT295 OLW295:OLX295 OCA295:OCB295 NSE295:NSF295 NII295:NIJ295 MYM295:MYN295 MOQ295:MOR295 MEU295:MEV295 LUY295:LUZ295 LLC295:LLD295 LBG295:LBH295 KRK295:KRL295 KHO295:KHP295 JXS295:JXT295 JNW295:JNX295 JEA295:JEB295 IUE295:IUF295 IKI295:IKJ295 IAM295:IAN295 HQQ295:HQR295 HGU295:HGV295 GWY295:GWZ295 GNC295:GND295 GDG295:GDH295 FTK295:FTL295 FJO295:FJP295 EZS295:EZT295 EPW295:EPX295 EGA295:EGB295 DWE295:DWF295 DMI295:DMJ295 DCM295:DCN295 CSQ295:CSR295 CIU295:CIV295 BYY295:BYZ295 BPC295:BPD295 BFG295:BFH295 AVK295:AVL295 ALO295:ALP295 ABS295:ABT295 RW295:RX295 IA295:IB295 WUG295:WUH295 WKK295:WKL295 WAO295:WAP295 VQS295:VQT295 VGW295:VGX295 UXA295:UXB295 UNE295:UNF295 UDI295:UDJ295 TTM295:TTN295 TJQ295:TJR295 SZU295:SZV295 SPY295:SPZ295 SGC295:SGD295 RWG295:RWH295 RMK295:RML295 RCO295:RCP295 QSS295:QST295 QIW295:QIX295 PZA295:PZB295 PPE295:PPF295 PFI295:PFJ295 OVM295:OVN295 OLQ295:OLR295 OBU295:OBV295 NRY295:NRZ295 NIC295:NID295 MYG295:MYH295 MOK295:MOL295 MEO295:MEP295 LUS295:LUT295 LKW295:LKX295 LBA295:LBB295 KRE295:KRF295 KHI295:KHJ295 JXM295:JXN295 JNQ295:JNR295 JDU295:JDV295 ITY295:ITZ295 IKC295:IKD295 IAG295:IAH295 HQK295:HQL295 HGO295:HGP295 GWS295:GWT295 GMW295:GMX295 GDA295:GDB295 FTE295:FTF295 FJI295:FJJ295 EZM295:EZN295 EPQ295:EPR295 EFU295:EFV295 DVY295:DVZ295 DMC295:DMD295 DCG295:DCH295 CSK295:CSL295 CIO295:CIP295 BYS295:BYT295 BOW295:BOX295 BFA295:BFB295 AVE295:AVF295 ALI295:ALJ295 ABM295:ABN295 RQ295:RR295 HU295:HV295 WUD295:WUE295 WKH295:WKI295 WAL295:WAM295 VQP295:VQQ295 VGT295:VGU295 UWX295:UWY295 UNB295:UNC295 UDF295:UDG295 TTJ295:TTK295 TJN295:TJO295 SZR295:SZS295 SPV295:SPW295 SFZ295:SGA295 RWD295:RWE295 RMH295:RMI295 RCL295:RCM295 QSP295:QSQ295 QIT295:QIU295 PYX295:PYY295 PPB295:PPC295 PFF295:PFG295 OVJ295:OVK295 OLN295:OLO295 OBR295:OBS295 NRV295:NRW295 NHZ295:NIA295 MYD295:MYE295 MOH295:MOI295 MEL295:MEM295 LUP295:LUQ295 LKT295:LKU295 LAX295:LAY295 KRB295:KRC295 KHF295:KHG295 JXJ295:JXK295 JNN295:JNO295 JDR295:JDS295 ITV295:ITW295 IJZ295:IKA295 IAD295:IAE295 HQH295:HQI295 HGL295:HGM295 GWP295:GWQ295 GMT295:GMU295 GCX295:GCY295 FTB295:FTC295 FJF295:FJG295 EZJ295:EZK295 EPN295:EPO295 EFR295:EFS295 DVV295:DVW295 DLZ295:DMA295 DCD295:DCE295 CSH295:CSI295 CIL295:CIM295 BYP295:BYQ295 BOT295:BOU295 BEX295:BEY295 AVB295:AVC295 ALF295:ALG295 ABJ295:ABK295 RN295:RO295 HR295:HS295 WUA295:WUB295 WKE295:WKF295 WAI295:WAJ295 VQM295:VQN295 VGQ295:VGR295 UWU295:UWV295 UMY295:UMZ295 UDC295:UDD295 TTG295:TTH295 TJK295:TJL295 SZO295:SZP295 SPS295:SPT295 SFW295:SFX295 RWA295:RWB295 RME295:RMF295 RCI295:RCJ295 QSM295:QSN295 QIQ295:QIR295 PYU295:PYV295 POY295:POZ295 PFC295:PFD295 OVG295:OVH295 OLK295:OLL295 OBO295:OBP295 NRS295:NRT295 NHW295:NHX295 MYA295:MYB295 MOE295:MOF295 MEI295:MEJ295 LUM295:LUN295 LKQ295:LKR295 LAU295:LAV295 KQY295:KQZ295 KHC295:KHD295 JXG295:JXH295 JNK295:JNL295 JDO295:JDP295 ITS295:ITT295 IJW295:IJX295 IAA295:IAB295 HQE295:HQF295 HGI295:HGJ295 GWM295:GWN295 GMQ295:GMR295 GCU295:GCV295 FSY295:FSZ295 FJC295:FJD295 EZG295:EZH295 EPK295:EPL295 EFO295:EFP295 DVS295:DVT295 DLW295:DLX295 DCA295:DCB295 CSE295:CSF295 CII295:CIJ295 BYM295:BYN295 BOQ295:BOR295 BEU295:BEV295 AUY295:AUZ295 ALC295:ALD295 ABG295:ABH295 RK295:RL295 HO295:HP295 WTX295:WTY295 WKB295:WKC295 WAF295:WAG295 VQJ295:VQK295 VGN295:VGO295 UWR295:UWS295 UMV295:UMW295 UCZ295:UDA295 TTD295:TTE295 TJH295:TJI295 SZL295:SZM295 SPP295:SPQ295 SFT295:SFU295 RVX295:RVY295 RMB295:RMC295 RCF295:RCG295 QSJ295:QSK295 QIN295:QIO295 PYR295:PYS295 POV295:POW295 PEZ295:PFA295 OVD295:OVE295 OLH295:OLI295 OBL295:OBM295 NRP295:NRQ295 NHT295:NHU295 MXX295:MXY295 MOB295:MOC295 MEF295:MEG295 LUJ295:LUK295 LKN295:LKO295 LAR295:LAS295 KQV295:KQW295 KGZ295:KHA295 JXD295:JXE295 JNH295:JNI295 JDL295:JDM295 ITP295:ITQ295 IJT295:IJU295 HZX295:HZY295 HQB295:HQC295 HGF295:HGG295 GWJ295:GWK295 GMN295:GMO295 GCR295:GCS295 FSV295:FSW295 FIZ295:FJA295 EZD295:EZE295 EPH295:EPI295 EFL295:EFM295 DVP295:DVQ295 DLT295:DLU295 DBX295:DBY295 CSB295:CSC295 CIF295:CIG295 BYJ295:BYK295 BON295:BOO295 BER295:BES295 AUV295:AUW295 AKZ295:ALA295 ABD295:ABE295 RH295:RI295 HL295:HM295 WTU295:WTV295 WJY295:WJZ295 WAC295:WAD295 VQG295:VQH295 VGK295:VGL295 UWO295:UWP295 UMS295:UMT295 UCW295:UCX295 TTA295:TTB295 TJE295:TJF295 SZI295:SZJ295 SPM295:SPN295 SFQ295:SFR295 RVU295:RVV295 RLY295:RLZ295 RCC295:RCD295 QSG295:QSH295 QIK295:QIL295 PYO295:PYP295 POS295:POT295 PEW295:PEX295 OVA295:OVB295 OLE295:OLF295 OBI295:OBJ295 NRM295:NRN295 NHQ295:NHR295 MXU295:MXV295 MNY295:MNZ295 MEC295:MED295 LUG295:LUH295 LKK295:LKL295 LAO295:LAP295 KQS295:KQT295 KGW295:KGX295 JXA295:JXB295 JNE295:JNF295 JDI295:JDJ295 ITM295:ITN295 IJQ295:IJR295 HZU295:HZV295 HPY295:HPZ295 HGC295:HGD295 GWG295:GWH295 GMK295:GML295 GCO295:GCP295 FSS295:FST295 FIW295:FIX295 EZA295:EZB295 EPE295:EPF295 EFI295:EFJ295 DVM295:DVN295 DLQ295:DLR295 DBU295:DBV295 CRY295:CRZ295 CIC295:CID295 BYG295:BYH295 BOK295:BOL295 BEO295:BEP295 AUS295:AUT295 AKW295:AKX295 ABA295:ABB295 HI339:HJ339 RE339:RF339 WUS339:WUT339 WKW339:WKX339 WBA339:WBB339 VRE339:VRF339 VHI339:VHJ339 UXM339:UXN339 UNQ339:UNR339 UDU339:UDV339 TTY339:TTZ339 TKC339:TKD339 TAG339:TAH339 SQK339:SQL339 SGO339:SGP339 RWS339:RWT339 RMW339:RMX339 RDA339:RDB339 QTE339:QTF339 QJI339:QJJ339 PZM339:PZN339 PPQ339:PPR339 PFU339:PFV339 OVY339:OVZ339 OMC339:OMD339 OCG339:OCH339 NSK339:NSL339 NIO339:NIP339 MYS339:MYT339 MOW339:MOX339 MFA339:MFB339 LVE339:LVF339 LLI339:LLJ339 LBM339:LBN339 KRQ339:KRR339 KHU339:KHV339 JXY339:JXZ339 JOC339:JOD339 JEG339:JEH339 IUK339:IUL339 IKO339:IKP339 IAS339:IAT339 HQW339:HQX339 HHA339:HHB339 GXE339:GXF339 GNI339:GNJ339 GDM339:GDN339 FTQ339:FTR339 FJU339:FJV339 EZY339:EZZ339 EQC339:EQD339 EGG339:EGH339 DWK339:DWL339 DMO339:DMP339 DCS339:DCT339 CSW339:CSX339 CJA339:CJB339 BZE339:BZF339 BPI339:BPJ339 BFM339:BFN339 AVQ339:AVR339 ALU339:ALV339 ABY339:ABZ339 SC339:SD339 IG339:IH339 WUP339:WUQ339 WKT339:WKU339 WAX339:WAY339 VRB339:VRC339 VHF339:VHG339 UXJ339:UXK339 UNN339:UNO339 UDR339:UDS339 TTV339:TTW339 TJZ339:TKA339 TAD339:TAE339 SQH339:SQI339 SGL339:SGM339 RWP339:RWQ339 RMT339:RMU339 RCX339:RCY339 QTB339:QTC339 QJF339:QJG339 PZJ339:PZK339 PPN339:PPO339 PFR339:PFS339 OVV339:OVW339 OLZ339:OMA339 OCD339:OCE339 NSH339:NSI339 NIL339:NIM339 MYP339:MYQ339 MOT339:MOU339 MEX339:MEY339 LVB339:LVC339 LLF339:LLG339 LBJ339:LBK339 KRN339:KRO339 KHR339:KHS339 JXV339:JXW339 JNZ339:JOA339 JED339:JEE339 IUH339:IUI339 IKL339:IKM339 IAP339:IAQ339 HQT339:HQU339 HGX339:HGY339 GXB339:GXC339 GNF339:GNG339 GDJ339:GDK339 FTN339:FTO339 FJR339:FJS339 EZV339:EZW339 EPZ339:EQA339 EGD339:EGE339 DWH339:DWI339 DML339:DMM339 DCP339:DCQ339 CST339:CSU339 CIX339:CIY339 BZB339:BZC339 BPF339:BPG339 BFJ339:BFK339 AVN339:AVO339 ALR339:ALS339 ABV339:ABW339 RZ339:SA339 ID339:IE339 WUM339:WUN339 WKQ339:WKR339 WAU339:WAV339 VQY339:VQZ339 VHC339:VHD339 UXG339:UXH339 UNK339:UNL339 UDO339:UDP339 TTS339:TTT339 TJW339:TJX339 TAA339:TAB339 SQE339:SQF339 SGI339:SGJ339 RWM339:RWN339 RMQ339:RMR339 RCU339:RCV339 QSY339:QSZ339 QJC339:QJD339 PZG339:PZH339 PPK339:PPL339 PFO339:PFP339 OVS339:OVT339 OLW339:OLX339 OCA339:OCB339 NSE339:NSF339 NII339:NIJ339 MYM339:MYN339 MOQ339:MOR339 MEU339:MEV339 LUY339:LUZ339 LLC339:LLD339 LBG339:LBH339 KRK339:KRL339 KHO339:KHP339 JXS339:JXT339 JNW339:JNX339 JEA339:JEB339 IUE339:IUF339 IKI339:IKJ339 IAM339:IAN339 HQQ339:HQR339 HGU339:HGV339 GWY339:GWZ339 GNC339:GND339 GDG339:GDH339 FTK339:FTL339 FJO339:FJP339 EZS339:EZT339 EPW339:EPX339 EGA339:EGB339 DWE339:DWF339 DMI339:DMJ339 DCM339:DCN339 CSQ339:CSR339 CIU339:CIV339 BYY339:BYZ339 BPC339:BPD339 BFG339:BFH339 AVK339:AVL339 ALO339:ALP339 ABS339:ABT339 RW339:RX339 IA339:IB339 WUG339:WUH339 WKK339:WKL339 WAO339:WAP339 VQS339:VQT339 VGW339:VGX339 UXA339:UXB339 UNE339:UNF339 UDI339:UDJ339 TTM339:TTN339 TJQ339:TJR339 SZU339:SZV339 SPY339:SPZ339 SGC339:SGD339 RWG339:RWH339 RMK339:RML339 RCO339:RCP339 QSS339:QST339 QIW339:QIX339 PZA339:PZB339 PPE339:PPF339 PFI339:PFJ339 OVM339:OVN339 OLQ339:OLR339 OBU339:OBV339 NRY339:NRZ339 NIC339:NID339 MYG339:MYH339 MOK339:MOL339 MEO339:MEP339 LUS339:LUT339 LKW339:LKX339 LBA339:LBB339 KRE339:KRF339 KHI339:KHJ339 JXM339:JXN339 JNQ339:JNR339 JDU339:JDV339 ITY339:ITZ339 IKC339:IKD339 IAG339:IAH339 HQK339:HQL339 HGO339:HGP339 GWS339:GWT339 GMW339:GMX339 GDA339:GDB339 FTE339:FTF339 FJI339:FJJ339 EZM339:EZN339 EPQ339:EPR339 EFU339:EFV339 DVY339:DVZ339 DMC339:DMD339 DCG339:DCH339 CSK339:CSL339 CIO339:CIP339 BYS339:BYT339 BOW339:BOX339 BFA339:BFB339 AVE339:AVF339 ALI339:ALJ339 ABM339:ABN339 RQ339:RR339 HU339:HV339 WUD339:WUE339 WKH339:WKI339 WAL339:WAM339 VQP339:VQQ339 VGT339:VGU339 UWX339:UWY339 UNB339:UNC339 UDF339:UDG339 TTJ339:TTK339 TJN339:TJO339 SZR339:SZS339 SPV339:SPW339 SFZ339:SGA339 RWD339:RWE339 RMH339:RMI339 RCL339:RCM339 QSP339:QSQ339 QIT339:QIU339 PYX339:PYY339 PPB339:PPC339 PFF339:PFG339 OVJ339:OVK339 OLN339:OLO339 OBR339:OBS339 NRV339:NRW339 NHZ339:NIA339 MYD339:MYE339 MOH339:MOI339 MEL339:MEM339 LUP339:LUQ339 LKT339:LKU339 LAX339:LAY339 KRB339:KRC339 KHF339:KHG339 JXJ339:JXK339 JNN339:JNO339 JDR339:JDS339 ITV339:ITW339 IJZ339:IKA339 IAD339:IAE339 HQH339:HQI339 HGL339:HGM339 GWP339:GWQ339 GMT339:GMU339 GCX339:GCY339 FTB339:FTC339 FJF339:FJG339 EZJ339:EZK339 EPN339:EPO339 EFR339:EFS339 DVV339:DVW339 DLZ339:DMA339 DCD339:DCE339 CSH339:CSI339 CIL339:CIM339 BYP339:BYQ339 BOT339:BOU339 BEX339:BEY339 AVB339:AVC339 ALF339:ALG339 ABJ339:ABK339 RN339:RO339 HR339:HS339 WUA339:WUB339 WKE339:WKF339 WAI339:WAJ339 VQM339:VQN339 VGQ339:VGR339 UWU339:UWV339 UMY339:UMZ339 UDC339:UDD339 TTG339:TTH339 TJK339:TJL339 SZO339:SZP339 SPS339:SPT339 SFW339:SFX339 RWA339:RWB339 RME339:RMF339 RCI339:RCJ339 QSM339:QSN339 QIQ339:QIR339 PYU339:PYV339 POY339:POZ339 PFC339:PFD339 OVG339:OVH339 OLK339:OLL339 OBO339:OBP339 NRS339:NRT339 NHW339:NHX339 MYA339:MYB339 MOE339:MOF339 MEI339:MEJ339 LUM339:LUN339 LKQ339:LKR339 LAU339:LAV339 KQY339:KQZ339 KHC339:KHD339 JXG339:JXH339 JNK339:JNL339 JDO339:JDP339 ITS339:ITT339 IJW339:IJX339 IAA339:IAB339 HQE339:HQF339 HGI339:HGJ339 GWM339:GWN339 GMQ339:GMR339 GCU339:GCV339 FSY339:FSZ339 FJC339:FJD339 EZG339:EZH339 EPK339:EPL339 EFO339:EFP339 DVS339:DVT339 DLW339:DLX339 DCA339:DCB339 CSE339:CSF339 CII339:CIJ339 BYM339:BYN339 BOQ339:BOR339 BEU339:BEV339 AUY339:AUZ339 ALC339:ALD339 ABG339:ABH339 RK339:RL339 HO339:HP339 WTX339:WTY339 WKB339:WKC339 WAF339:WAG339 VQJ339:VQK339 VGN339:VGO339 UWR339:UWS339 UMV339:UMW339 UCZ339:UDA339 TTD339:TTE339 TJH339:TJI339 SZL339:SZM339 SPP339:SPQ339 SFT339:SFU339 RVX339:RVY339 RMB339:RMC339 RCF339:RCG339 QSJ339:QSK339 QIN339:QIO339 PYR339:PYS339 POV339:POW339 PEZ339:PFA339 OVD339:OVE339 OLH339:OLI339 OBL339:OBM339 NRP339:NRQ339 NHT339:NHU339 MXX339:MXY339 MOB339:MOC339 MEF339:MEG339 LUJ339:LUK339 LKN339:LKO339 LAR339:LAS339 KQV339:KQW339 KGZ339:KHA339 JXD339:JXE339 JNH339:JNI339 JDL339:JDM339 ITP339:ITQ339 IJT339:IJU339 HZX339:HZY339 HQB339:HQC339 HGF339:HGG339 GWJ339:GWK339 GMN339:GMO339 GCR339:GCS339 FSV339:FSW339 FIZ339:FJA339 EZD339:EZE339 EPH339:EPI339 EFL339:EFM339 DVP339:DVQ339 DLT339:DLU339 DBX339:DBY339 CSB339:CSC339 CIF339:CIG339 BYJ339:BYK339 BON339:BOO339 BER339:BES339 AUV339:AUW339 AKZ339:ALA339 ABD339:ABE339 RH339:RI339 HL339:HM339 WTU339:WTV339 WJY339:WJZ339 WAC339:WAD339 VQG339:VQH339 VGK339:VGL339 UWO339:UWP339 UMS339:UMT339 UCW339:UCX339 TTA339:TTB339 TJE339:TJF339 SZI339:SZJ339 SPM339:SPN339 SFQ339:SFR339 RVU339:RVV339 RLY339:RLZ339 RCC339:RCD339 QSG339:QSH339 QIK339:QIL339 PYO339:PYP339 POS339:POT339 PEW339:PEX339 OVA339:OVB339 OLE339:OLF339 OBI339:OBJ339 NRM339:NRN339 NHQ339:NHR339 MXU339:MXV339 MNY339:MNZ339 MEC339:MED339 LUG339:LUH339 LKK339:LKL339 LAO339:LAP339 KQS339:KQT339 KGW339:KGX339 JXA339:JXB339 JNE339:JNF339 JDI339:JDJ339 ITM339:ITN339 IJQ339:IJR339 HZU339:HZV339 HPY339:HPZ339 HGC339:HGD339 GWG339:GWH339 GMK339:GML339 GCO339:GCP339 FSS339:FST339 FIW339:FIX339 EZA339:EZB339 EPE339:EPF339 EFI339:EFJ339 DVM339:DVN339 DLQ339:DLR339 DBU339:DBV339 CRY339:CRZ339 CIC339:CID339 BYG339:BYH339 BOK339:BOL339 BEO339:BEP339 AUS339:AUT339 AKW339:AKX339 ABA339:ABB339 HI383:HJ383 RE383:RF383 WUS383:WUT383 WKW383:WKX383 WBA383:WBB383 VRE383:VRF383 VHI383:VHJ383 UXM383:UXN383 UNQ383:UNR383 UDU383:UDV383 TTY383:TTZ383 TKC383:TKD383 TAG383:TAH383 SQK383:SQL383 SGO383:SGP383 RWS383:RWT383 RMW383:RMX383 RDA383:RDB383 QTE383:QTF383 QJI383:QJJ383 PZM383:PZN383 PPQ383:PPR383 PFU383:PFV383 OVY383:OVZ383 OMC383:OMD383 OCG383:OCH383 NSK383:NSL383 NIO383:NIP383 MYS383:MYT383 MOW383:MOX383 MFA383:MFB383 LVE383:LVF383 LLI383:LLJ383 LBM383:LBN383 KRQ383:KRR383 KHU383:KHV383 JXY383:JXZ383 JOC383:JOD383 JEG383:JEH383 IUK383:IUL383 IKO383:IKP383 IAS383:IAT383 HQW383:HQX383 HHA383:HHB383 GXE383:GXF383 GNI383:GNJ383 GDM383:GDN383 FTQ383:FTR383 FJU383:FJV383 EZY383:EZZ383 EQC383:EQD383 EGG383:EGH383 DWK383:DWL383 DMO383:DMP383 DCS383:DCT383 CSW383:CSX383 CJA383:CJB383 BZE383:BZF383 BPI383:BPJ383 BFM383:BFN383 AVQ383:AVR383 ALU383:ALV383 ABY383:ABZ383 SC383:SD383 IG383:IH383 WUP383:WUQ383 WKT383:WKU383 WAX383:WAY383 VRB383:VRC383 VHF383:VHG383 UXJ383:UXK383 UNN383:UNO383 UDR383:UDS383 TTV383:TTW383 TJZ383:TKA383 TAD383:TAE383 SQH383:SQI383 SGL383:SGM383 RWP383:RWQ383 RMT383:RMU383 RCX383:RCY383 QTB383:QTC383 QJF383:QJG383 PZJ383:PZK383 PPN383:PPO383 PFR383:PFS383 OVV383:OVW383 OLZ383:OMA383 OCD383:OCE383 NSH383:NSI383 NIL383:NIM383 MYP383:MYQ383 MOT383:MOU383 MEX383:MEY383 LVB383:LVC383 LLF383:LLG383 LBJ383:LBK383 KRN383:KRO383 KHR383:KHS383 JXV383:JXW383 JNZ383:JOA383 JED383:JEE383 IUH383:IUI383 IKL383:IKM383 IAP383:IAQ383 HQT383:HQU383 HGX383:HGY383 GXB383:GXC383 GNF383:GNG383 GDJ383:GDK383 FTN383:FTO383 FJR383:FJS383 EZV383:EZW383 EPZ383:EQA383 EGD383:EGE383 DWH383:DWI383 DML383:DMM383 DCP383:DCQ383 CST383:CSU383 CIX383:CIY383 BZB383:BZC383 BPF383:BPG383 BFJ383:BFK383 AVN383:AVO383 ALR383:ALS383 ABV383:ABW383 RZ383:SA383 ID383:IE383 WUM383:WUN383 WKQ383:WKR383 WAU383:WAV383 VQY383:VQZ383 VHC383:VHD383 UXG383:UXH383 UNK383:UNL383 UDO383:UDP383 TTS383:TTT383 TJW383:TJX383 TAA383:TAB383 SQE383:SQF383 SGI383:SGJ383 RWM383:RWN383 RMQ383:RMR383 RCU383:RCV383 QSY383:QSZ383 QJC383:QJD383 PZG383:PZH383 PPK383:PPL383 PFO383:PFP383 OVS383:OVT383 OLW383:OLX383 OCA383:OCB383 NSE383:NSF383 NII383:NIJ383 MYM383:MYN383 MOQ383:MOR383 MEU383:MEV383 LUY383:LUZ383 LLC383:LLD383 LBG383:LBH383 KRK383:KRL383 KHO383:KHP383 JXS383:JXT383 JNW383:JNX383 JEA383:JEB383 IUE383:IUF383 IKI383:IKJ383 IAM383:IAN383 HQQ383:HQR383 HGU383:HGV383 GWY383:GWZ383 GNC383:GND383 GDG383:GDH383 FTK383:FTL383 FJO383:FJP383 EZS383:EZT383 EPW383:EPX383 EGA383:EGB383 DWE383:DWF383 DMI383:DMJ383 DCM383:DCN383 CSQ383:CSR383 CIU383:CIV383 BYY383:BYZ383 BPC383:BPD383 BFG383:BFH383 AVK383:AVL383 ALO383:ALP383 ABS383:ABT383 RW383:RX383 IA383:IB383 WUG383:WUH383 WKK383:WKL383 WAO383:WAP383 VQS383:VQT383 VGW383:VGX383 UXA383:UXB383 UNE383:UNF383 UDI383:UDJ383 TTM383:TTN383 TJQ383:TJR383 SZU383:SZV383 SPY383:SPZ383 SGC383:SGD383 RWG383:RWH383 RMK383:RML383 RCO383:RCP383 QSS383:QST383 QIW383:QIX383 PZA383:PZB383 PPE383:PPF383 PFI383:PFJ383 OVM383:OVN383 OLQ383:OLR383 OBU383:OBV383 NRY383:NRZ383 NIC383:NID383 MYG383:MYH383 MOK383:MOL383 MEO383:MEP383 LUS383:LUT383 LKW383:LKX383 LBA383:LBB383 KRE383:KRF383 KHI383:KHJ383 JXM383:JXN383 JNQ383:JNR383 JDU383:JDV383 ITY383:ITZ383 IKC383:IKD383 IAG383:IAH383 HQK383:HQL383 HGO383:HGP383 GWS383:GWT383 GMW383:GMX383 GDA383:GDB383 FTE383:FTF383 FJI383:FJJ383 EZM383:EZN383 EPQ383:EPR383 EFU383:EFV383 DVY383:DVZ383 DMC383:DMD383 DCG383:DCH383 CSK383:CSL383 CIO383:CIP383 BYS383:BYT383 BOW383:BOX383 BFA383:BFB383 AVE383:AVF383 ALI383:ALJ383 ABM383:ABN383 RQ383:RR383 HU383:HV383 WUD383:WUE383 WKH383:WKI383 WAL383:WAM383 VQP383:VQQ383 VGT383:VGU383 UWX383:UWY383 UNB383:UNC383 UDF383:UDG383 TTJ383:TTK383 TJN383:TJO383 SZR383:SZS383 SPV383:SPW383 SFZ383:SGA383 RWD383:RWE383 RMH383:RMI383 RCL383:RCM383 QSP383:QSQ383 QIT383:QIU383 PYX383:PYY383 PPB383:PPC383 PFF383:PFG383 OVJ383:OVK383 OLN383:OLO383 OBR383:OBS383 NRV383:NRW383 NHZ383:NIA383 MYD383:MYE383 MOH383:MOI383 MEL383:MEM383 LUP383:LUQ383 LKT383:LKU383 LAX383:LAY383 KRB383:KRC383 KHF383:KHG383 JXJ383:JXK383 JNN383:JNO383 JDR383:JDS383 ITV383:ITW383 IJZ383:IKA383 IAD383:IAE383 HQH383:HQI383 HGL383:HGM383 GWP383:GWQ383 GMT383:GMU383 GCX383:GCY383 FTB383:FTC383 FJF383:FJG383 EZJ383:EZK383 EPN383:EPO383 EFR383:EFS383 DVV383:DVW383 DLZ383:DMA383 DCD383:DCE383 CSH383:CSI383 CIL383:CIM383 BYP383:BYQ383 BOT383:BOU383 BEX383:BEY383 AVB383:AVC383 ALF383:ALG383 ABJ383:ABK383 RN383:RO383 HR383:HS383 WUA383:WUB383 WKE383:WKF383 WAI383:WAJ383 VQM383:VQN383 VGQ383:VGR383 UWU383:UWV383 UMY383:UMZ383 UDC383:UDD383 TTG383:TTH383 TJK383:TJL383 SZO383:SZP383 SPS383:SPT383 SFW383:SFX383 RWA383:RWB383 RME383:RMF383 RCI383:RCJ383 QSM383:QSN383 QIQ383:QIR383 PYU383:PYV383 POY383:POZ383 PFC383:PFD383 OVG383:OVH383 OLK383:OLL383 OBO383:OBP383 NRS383:NRT383 NHW383:NHX383 MYA383:MYB383 MOE383:MOF383 MEI383:MEJ383 LUM383:LUN383 LKQ383:LKR383 LAU383:LAV383 KQY383:KQZ383 KHC383:KHD383 JXG383:JXH383 JNK383:JNL383 JDO383:JDP383 ITS383:ITT383 IJW383:IJX383 IAA383:IAB383 HQE383:HQF383 HGI383:HGJ383 GWM383:GWN383 GMQ383:GMR383 GCU383:GCV383 FSY383:FSZ383 FJC383:FJD383 EZG383:EZH383 EPK383:EPL383 EFO383:EFP383 DVS383:DVT383 DLW383:DLX383 DCA383:DCB383 CSE383:CSF383 CII383:CIJ383 BYM383:BYN383 BOQ383:BOR383 BEU383:BEV383 AUY383:AUZ383 ALC383:ALD383 ABG383:ABH383 RK383:RL383 HO383:HP383 WTX383:WTY383 WKB383:WKC383 WAF383:WAG383 VQJ383:VQK383 VGN383:VGO383 UWR383:UWS383 UMV383:UMW383 UCZ383:UDA383 TTD383:TTE383 TJH383:TJI383 SZL383:SZM383 SPP383:SPQ383 SFT383:SFU383 RVX383:RVY383 RMB383:RMC383 RCF383:RCG383 QSJ383:QSK383 QIN383:QIO383 PYR383:PYS383 POV383:POW383 PEZ383:PFA383 OVD383:OVE383 OLH383:OLI383 OBL383:OBM383 NRP383:NRQ383 NHT383:NHU383 MXX383:MXY383 MOB383:MOC383 MEF383:MEG383 LUJ383:LUK383 LKN383:LKO383 LAR383:LAS383 KQV383:KQW383 KGZ383:KHA383 JXD383:JXE383 JNH383:JNI383 JDL383:JDM383 ITP383:ITQ383 IJT383:IJU383 HZX383:HZY383 HQB383:HQC383 HGF383:HGG383 GWJ383:GWK383 GMN383:GMO383 GCR383:GCS383 FSV383:FSW383 FIZ383:FJA383 EZD383:EZE383 EPH383:EPI383 EFL383:EFM383 DVP383:DVQ383 DLT383:DLU383 DBX383:DBY383 CSB383:CSC383 CIF383:CIG383 BYJ383:BYK383 BON383:BOO383 BER383:BES383 AUV383:AUW383 AKZ383:ALA383 ABD383:ABE383 RH383:RI383 HL383:HM383 WTU383:WTV383 WJY383:WJZ383 WAC383:WAD383 VQG383:VQH383 VGK383:VGL383 UWO383:UWP383 UMS383:UMT383 UCW383:UCX383 TTA383:TTB383 TJE383:TJF383 SZI383:SZJ383 SPM383:SPN383 SFQ383:SFR383 RVU383:RVV383 RLY383:RLZ383 RCC383:RCD383 QSG383:QSH383 QIK383:QIL383 PYO383:PYP383 POS383:POT383 PEW383:PEX383 OVA383:OVB383 OLE383:OLF383 OBI383:OBJ383 NRM383:NRN383 NHQ383:NHR383 MXU383:MXV383 MNY383:MNZ383 MEC383:MED383 LUG383:LUH383 LKK383:LKL383 LAO383:LAP383 KQS383:KQT383 KGW383:KGX383 JXA383:JXB383 JNE383:JNF383 JDI383:JDJ383 ITM383:ITN383 IJQ383:IJR383 HZU383:HZV383 HPY383:HPZ383 HGC383:HGD383 GWG383:GWH383 GMK383:GML383 GCO383:GCP383 FSS383:FST383 FIW383:FIX383 EZA383:EZB383 EPE383:EPF383 EFI383:EFJ383 DVM383:DVN383 DLQ383:DLR383 DBU383:DBV383 CRY383:CRZ383 CIC383:CID383 BYG383:BYH383 BOK383:BOL383 BEO383:BEP383 AUS383:AUT383 AKW383:AKX383 ABA383:ABB383 HI427:HJ427 RE427:RF427 WUS427:WUT427 WKW427:WKX427 WBA427:WBB427 VRE427:VRF427 VHI427:VHJ427 UXM427:UXN427 UNQ427:UNR427 UDU427:UDV427 TTY427:TTZ427 TKC427:TKD427 TAG427:TAH427 SQK427:SQL427 SGO427:SGP427 RWS427:RWT427 RMW427:RMX427 RDA427:RDB427 QTE427:QTF427 QJI427:QJJ427 PZM427:PZN427 PPQ427:PPR427 PFU427:PFV427 OVY427:OVZ427 OMC427:OMD427 OCG427:OCH427 NSK427:NSL427 NIO427:NIP427 MYS427:MYT427 MOW427:MOX427 MFA427:MFB427 LVE427:LVF427 LLI427:LLJ427 LBM427:LBN427 KRQ427:KRR427 KHU427:KHV427 JXY427:JXZ427 JOC427:JOD427 JEG427:JEH427 IUK427:IUL427 IKO427:IKP427 IAS427:IAT427 HQW427:HQX427 HHA427:HHB427 GXE427:GXF427 GNI427:GNJ427 GDM427:GDN427 FTQ427:FTR427 FJU427:FJV427 EZY427:EZZ427 EQC427:EQD427 EGG427:EGH427 DWK427:DWL427 DMO427:DMP427 DCS427:DCT427 CSW427:CSX427 CJA427:CJB427 BZE427:BZF427 BPI427:BPJ427 BFM427:BFN427 AVQ427:AVR427 ALU427:ALV427 ABY427:ABZ427 SC427:SD427 IG427:IH427 WUP427:WUQ427 WKT427:WKU427 WAX427:WAY427 VRB427:VRC427 VHF427:VHG427 UXJ427:UXK427 UNN427:UNO427 UDR427:UDS427 TTV427:TTW427 TJZ427:TKA427 TAD427:TAE427 SQH427:SQI427 SGL427:SGM427 RWP427:RWQ427 RMT427:RMU427 RCX427:RCY427 QTB427:QTC427 QJF427:QJG427 PZJ427:PZK427 PPN427:PPO427 PFR427:PFS427 OVV427:OVW427 OLZ427:OMA427 OCD427:OCE427 NSH427:NSI427 NIL427:NIM427 MYP427:MYQ427 MOT427:MOU427 MEX427:MEY427 LVB427:LVC427 LLF427:LLG427 LBJ427:LBK427 KRN427:KRO427 KHR427:KHS427 JXV427:JXW427 JNZ427:JOA427 JED427:JEE427 IUH427:IUI427 IKL427:IKM427 IAP427:IAQ427 HQT427:HQU427 HGX427:HGY427 GXB427:GXC427 GNF427:GNG427 GDJ427:GDK427 FTN427:FTO427 FJR427:FJS427 EZV427:EZW427 EPZ427:EQA427 EGD427:EGE427 DWH427:DWI427 DML427:DMM427 DCP427:DCQ427 CST427:CSU427 CIX427:CIY427 BZB427:BZC427 BPF427:BPG427 BFJ427:BFK427 AVN427:AVO427 ALR427:ALS427 ABV427:ABW427 RZ427:SA427 ID427:IE427 WUM427:WUN427 WKQ427:WKR427 WAU427:WAV427 VQY427:VQZ427 VHC427:VHD427 UXG427:UXH427 UNK427:UNL427 UDO427:UDP427 TTS427:TTT427 TJW427:TJX427 TAA427:TAB427 SQE427:SQF427 SGI427:SGJ427 RWM427:RWN427 RMQ427:RMR427 RCU427:RCV427 QSY427:QSZ427 QJC427:QJD427 PZG427:PZH427 PPK427:PPL427 PFO427:PFP427 OVS427:OVT427 OLW427:OLX427 OCA427:OCB427 NSE427:NSF427 NII427:NIJ427 MYM427:MYN427 MOQ427:MOR427 MEU427:MEV427 LUY427:LUZ427 LLC427:LLD427 LBG427:LBH427 KRK427:KRL427 KHO427:KHP427 JXS427:JXT427 JNW427:JNX427 JEA427:JEB427 IUE427:IUF427 IKI427:IKJ427 IAM427:IAN427 HQQ427:HQR427 HGU427:HGV427 GWY427:GWZ427 GNC427:GND427 GDG427:GDH427 FTK427:FTL427 FJO427:FJP427 EZS427:EZT427 EPW427:EPX427 EGA427:EGB427 DWE427:DWF427 DMI427:DMJ427 DCM427:DCN427 CSQ427:CSR427 CIU427:CIV427 BYY427:BYZ427 BPC427:BPD427 BFG427:BFH427 AVK427:AVL427 ALO427:ALP427 ABS427:ABT427 RW427:RX427 IA427:IB427 WUG427:WUH427 WKK427:WKL427 WAO427:WAP427 VQS427:VQT427 VGW427:VGX427 UXA427:UXB427 UNE427:UNF427 UDI427:UDJ427 TTM427:TTN427 TJQ427:TJR427 SZU427:SZV427 SPY427:SPZ427 SGC427:SGD427 RWG427:RWH427 RMK427:RML427 RCO427:RCP427 QSS427:QST427 QIW427:QIX427 PZA427:PZB427 PPE427:PPF427 PFI427:PFJ427 OVM427:OVN427 OLQ427:OLR427 OBU427:OBV427 NRY427:NRZ427 NIC427:NID427 MYG427:MYH427 MOK427:MOL427 MEO427:MEP427 LUS427:LUT427 LKW427:LKX427 LBA427:LBB427 KRE427:KRF427 KHI427:KHJ427 JXM427:JXN427 JNQ427:JNR427 JDU427:JDV427 ITY427:ITZ427 IKC427:IKD427 IAG427:IAH427 HQK427:HQL427 HGO427:HGP427 GWS427:GWT427 GMW427:GMX427 GDA427:GDB427 FTE427:FTF427 FJI427:FJJ427 EZM427:EZN427 EPQ427:EPR427 EFU427:EFV427 DVY427:DVZ427 DMC427:DMD427 DCG427:DCH427 CSK427:CSL427 CIO427:CIP427 BYS427:BYT427 BOW427:BOX427 BFA427:BFB427 AVE427:AVF427 ALI427:ALJ427 ABM427:ABN427 RQ427:RR427 HU427:HV427 WUD427:WUE427 WKH427:WKI427 WAL427:WAM427 VQP427:VQQ427 VGT427:VGU427 UWX427:UWY427 UNB427:UNC427 UDF427:UDG427 TTJ427:TTK427 TJN427:TJO427 SZR427:SZS427 SPV427:SPW427 SFZ427:SGA427 RWD427:RWE427 RMH427:RMI427 RCL427:RCM427 QSP427:QSQ427 QIT427:QIU427 PYX427:PYY427 PPB427:PPC427 PFF427:PFG427 OVJ427:OVK427 OLN427:OLO427 OBR427:OBS427 NRV427:NRW427 NHZ427:NIA427 MYD427:MYE427 MOH427:MOI427 MEL427:MEM427 LUP427:LUQ427 LKT427:LKU427 LAX427:LAY427 KRB427:KRC427 KHF427:KHG427 JXJ427:JXK427 JNN427:JNO427 JDR427:JDS427 ITV427:ITW427 IJZ427:IKA427 IAD427:IAE427 HQH427:HQI427 HGL427:HGM427 GWP427:GWQ427 GMT427:GMU427 GCX427:GCY427 FTB427:FTC427 FJF427:FJG427 EZJ427:EZK427 EPN427:EPO427 EFR427:EFS427 DVV427:DVW427 DLZ427:DMA427 DCD427:DCE427 CSH427:CSI427 CIL427:CIM427 BYP427:BYQ427 BOT427:BOU427 BEX427:BEY427 AVB427:AVC427 ALF427:ALG427 ABJ427:ABK427 RN427:RO427 HR427:HS427 WUA427:WUB427 WKE427:WKF427 WAI427:WAJ427 VQM427:VQN427 VGQ427:VGR427 UWU427:UWV427 UMY427:UMZ427 UDC427:UDD427 TTG427:TTH427 TJK427:TJL427 SZO427:SZP427 SPS427:SPT427 SFW427:SFX427 RWA427:RWB427 RME427:RMF427 RCI427:RCJ427 QSM427:QSN427 QIQ427:QIR427 PYU427:PYV427 POY427:POZ427 PFC427:PFD427 OVG427:OVH427 OLK427:OLL427 OBO427:OBP427 NRS427:NRT427 NHW427:NHX427 MYA427:MYB427 MOE427:MOF427 MEI427:MEJ427 LUM427:LUN427 LKQ427:LKR427 LAU427:LAV427 KQY427:KQZ427 KHC427:KHD427 JXG427:JXH427 JNK427:JNL427 JDO427:JDP427 ITS427:ITT427 IJW427:IJX427 IAA427:IAB427 HQE427:HQF427 HGI427:HGJ427 GWM427:GWN427 GMQ427:GMR427 GCU427:GCV427 FSY427:FSZ427 FJC427:FJD427 EZG427:EZH427 EPK427:EPL427 EFO427:EFP427 DVS427:DVT427 DLW427:DLX427 DCA427:DCB427 CSE427:CSF427 CII427:CIJ427 BYM427:BYN427 BOQ427:BOR427 BEU427:BEV427 AUY427:AUZ427 ALC427:ALD427 ABG427:ABH427 RK427:RL427 HO427:HP427 WTX427:WTY427 WKB427:WKC427 WAF427:WAG427 VQJ427:VQK427 VGN427:VGO427 UWR427:UWS427 UMV427:UMW427 UCZ427:UDA427 TTD427:TTE427 TJH427:TJI427 SZL427:SZM427 SPP427:SPQ427 SFT427:SFU427 RVX427:RVY427 RMB427:RMC427 RCF427:RCG427 QSJ427:QSK427 QIN427:QIO427 PYR427:PYS427 POV427:POW427 PEZ427:PFA427 OVD427:OVE427 OLH427:OLI427 OBL427:OBM427 NRP427:NRQ427 NHT427:NHU427 MXX427:MXY427 MOB427:MOC427 MEF427:MEG427 LUJ427:LUK427 LKN427:LKO427 LAR427:LAS427 KQV427:KQW427 KGZ427:KHA427 JXD427:JXE427 JNH427:JNI427 JDL427:JDM427 ITP427:ITQ427 IJT427:IJU427 HZX427:HZY427 HQB427:HQC427 HGF427:HGG427 GWJ427:GWK427 GMN427:GMO427 GCR427:GCS427 FSV427:FSW427 FIZ427:FJA427 EZD427:EZE427 EPH427:EPI427 EFL427:EFM427 DVP427:DVQ427 DLT427:DLU427 DBX427:DBY427 CSB427:CSC427 CIF427:CIG427 BYJ427:BYK427 BON427:BOO427 BER427:BES427 AUV427:AUW427 AKZ427:ALA427 ABD427:ABE427 RH427:RI427 HL427:HM427 WTU427:WTV427 WJY427:WJZ427 WAC427:WAD427 VQG427:VQH427 VGK427:VGL427 UWO427:UWP427 UMS427:UMT427 UCW427:UCX427 TTA427:TTB427 TJE427:TJF427 SZI427:SZJ427 SPM427:SPN427 SFQ427:SFR427 RVU427:RVV427 RLY427:RLZ427 RCC427:RCD427 QSG427:QSH427 QIK427:QIL427 PYO427:PYP427 POS427:POT427 PEW427:PEX427 OVA427:OVB427 OLE427:OLF427 OBI427:OBJ427 NRM427:NRN427 NHQ427:NHR427 MXU427:MXV427 MNY427:MNZ427 MEC427:MED427 LUG427:LUH427 LKK427:LKL427 LAO427:LAP427 KQS427:KQT427 KGW427:KGX427 JXA427:JXB427 JNE427:JNF427 JDI427:JDJ427 ITM427:ITN427 IJQ427:IJR427 HZU427:HZV427 HPY427:HPZ427 HGC427:HGD427 GWG427:GWH427 GMK427:GML427 GCO427:GCP427 FSS427:FST427 FIW427:FIX427 EZA427:EZB427 EPE427:EPF427 EFI427:EFJ427 DVM427:DVN427 DLQ427:DLR427 DBU427:DBV427 CRY427:CRZ427 CIC427:CID427 BYG427:BYH427 BOK427:BOL427 BEO427:BEP427 AUS427:AUT427 AKW427:AKX427 ABA427:ABB427 HI471:HJ471 RE471:RF471 WUS471:WUT471 WKW471:WKX471 WBA471:WBB471 VRE471:VRF471 VHI471:VHJ471 UXM471:UXN471 UNQ471:UNR471 UDU471:UDV471 TTY471:TTZ471 TKC471:TKD471 TAG471:TAH471 SQK471:SQL471 SGO471:SGP471 RWS471:RWT471 RMW471:RMX471 RDA471:RDB471 QTE471:QTF471 QJI471:QJJ471 PZM471:PZN471 PPQ471:PPR471 PFU471:PFV471 OVY471:OVZ471 OMC471:OMD471 OCG471:OCH471 NSK471:NSL471 NIO471:NIP471 MYS471:MYT471 MOW471:MOX471 MFA471:MFB471 LVE471:LVF471 LLI471:LLJ471 LBM471:LBN471 KRQ471:KRR471 KHU471:KHV471 JXY471:JXZ471 JOC471:JOD471 JEG471:JEH471 IUK471:IUL471 IKO471:IKP471 IAS471:IAT471 HQW471:HQX471 HHA471:HHB471 GXE471:GXF471 GNI471:GNJ471 GDM471:GDN471 FTQ471:FTR471 FJU471:FJV471 EZY471:EZZ471 EQC471:EQD471 EGG471:EGH471 DWK471:DWL471 DMO471:DMP471 DCS471:DCT471 CSW471:CSX471 CJA471:CJB471 BZE471:BZF471 BPI471:BPJ471 BFM471:BFN471 AVQ471:AVR471 ALU471:ALV471 ABY471:ABZ471 SC471:SD471 IG471:IH471 WUP471:WUQ471 WKT471:WKU471 WAX471:WAY471 VRB471:VRC471 VHF471:VHG471 UXJ471:UXK471 UNN471:UNO471 UDR471:UDS471 TTV471:TTW471 TJZ471:TKA471 TAD471:TAE471 SQH471:SQI471 SGL471:SGM471 RWP471:RWQ471 RMT471:RMU471 RCX471:RCY471 QTB471:QTC471 QJF471:QJG471 PZJ471:PZK471 PPN471:PPO471 PFR471:PFS471 OVV471:OVW471 OLZ471:OMA471 OCD471:OCE471 NSH471:NSI471 NIL471:NIM471 MYP471:MYQ471 MOT471:MOU471 MEX471:MEY471 LVB471:LVC471 LLF471:LLG471 LBJ471:LBK471 KRN471:KRO471 KHR471:KHS471 JXV471:JXW471 JNZ471:JOA471 JED471:JEE471 IUH471:IUI471 IKL471:IKM471 IAP471:IAQ471 HQT471:HQU471 HGX471:HGY471 GXB471:GXC471 GNF471:GNG471 GDJ471:GDK471 FTN471:FTO471 FJR471:FJS471 EZV471:EZW471 EPZ471:EQA471 EGD471:EGE471 DWH471:DWI471 DML471:DMM471 DCP471:DCQ471 CST471:CSU471 CIX471:CIY471 BZB471:BZC471 BPF471:BPG471 BFJ471:BFK471 AVN471:AVO471 ALR471:ALS471 ABV471:ABW471 RZ471:SA471 ID471:IE471 WUM471:WUN471 WKQ471:WKR471 WAU471:WAV471 VQY471:VQZ471 VHC471:VHD471 UXG471:UXH471 UNK471:UNL471 UDO471:UDP471 TTS471:TTT471 TJW471:TJX471 TAA471:TAB471 SQE471:SQF471 SGI471:SGJ471 RWM471:RWN471 RMQ471:RMR471 RCU471:RCV471 QSY471:QSZ471 QJC471:QJD471 PZG471:PZH471 PPK471:PPL471 PFO471:PFP471 OVS471:OVT471 OLW471:OLX471 OCA471:OCB471 NSE471:NSF471 NII471:NIJ471 MYM471:MYN471 MOQ471:MOR471 MEU471:MEV471 LUY471:LUZ471 LLC471:LLD471 LBG471:LBH471 KRK471:KRL471 KHO471:KHP471 JXS471:JXT471 JNW471:JNX471 JEA471:JEB471 IUE471:IUF471 IKI471:IKJ471 IAM471:IAN471 HQQ471:HQR471 HGU471:HGV471 GWY471:GWZ471 GNC471:GND471 GDG471:GDH471 FTK471:FTL471 FJO471:FJP471 EZS471:EZT471 EPW471:EPX471 EGA471:EGB471 DWE471:DWF471 DMI471:DMJ471 DCM471:DCN471 CSQ471:CSR471 CIU471:CIV471 BYY471:BYZ471 BPC471:BPD471 BFG471:BFH471 AVK471:AVL471 ALO471:ALP471 ABS471:ABT471 RW471:RX471 IA471:IB471 WUG471:WUH471 WKK471:WKL471 WAO471:WAP471 VQS471:VQT471 VGW471:VGX471 UXA471:UXB471 UNE471:UNF471 UDI471:UDJ471 TTM471:TTN471 TJQ471:TJR471 SZU471:SZV471 SPY471:SPZ471 SGC471:SGD471 RWG471:RWH471 RMK471:RML471 RCO471:RCP471 QSS471:QST471 QIW471:QIX471 PZA471:PZB471 PPE471:PPF471 PFI471:PFJ471 OVM471:OVN471 OLQ471:OLR471 OBU471:OBV471 NRY471:NRZ471 NIC471:NID471 MYG471:MYH471 MOK471:MOL471 MEO471:MEP471 LUS471:LUT471 LKW471:LKX471 LBA471:LBB471 KRE471:KRF471 KHI471:KHJ471 JXM471:JXN471 JNQ471:JNR471 JDU471:JDV471 ITY471:ITZ471 IKC471:IKD471 IAG471:IAH471 HQK471:HQL471 HGO471:HGP471 GWS471:GWT471 GMW471:GMX471 GDA471:GDB471 FTE471:FTF471 FJI471:FJJ471 EZM471:EZN471 EPQ471:EPR471 EFU471:EFV471 DVY471:DVZ471 DMC471:DMD471 DCG471:DCH471 CSK471:CSL471 CIO471:CIP471 BYS471:BYT471 BOW471:BOX471 BFA471:BFB471 AVE471:AVF471 ALI471:ALJ471 ABM471:ABN471 RQ471:RR471 HU471:HV471 WUD471:WUE471 WKH471:WKI471 WAL471:WAM471 VQP471:VQQ471 VGT471:VGU471 UWX471:UWY471 UNB471:UNC471 UDF471:UDG471 TTJ471:TTK471 TJN471:TJO471 SZR471:SZS471 SPV471:SPW471 SFZ471:SGA471 RWD471:RWE471 RMH471:RMI471 RCL471:RCM471 QSP471:QSQ471 QIT471:QIU471 PYX471:PYY471 PPB471:PPC471 PFF471:PFG471 OVJ471:OVK471 OLN471:OLO471 OBR471:OBS471 NRV471:NRW471 NHZ471:NIA471 MYD471:MYE471 MOH471:MOI471 MEL471:MEM471 LUP471:LUQ471 LKT471:LKU471 LAX471:LAY471 KRB471:KRC471 KHF471:KHG471 JXJ471:JXK471 JNN471:JNO471 JDR471:JDS471 ITV471:ITW471 IJZ471:IKA471 IAD471:IAE471 HQH471:HQI471 HGL471:HGM471 GWP471:GWQ471 GMT471:GMU471 GCX471:GCY471 FTB471:FTC471 FJF471:FJG471 EZJ471:EZK471 EPN471:EPO471 EFR471:EFS471 DVV471:DVW471 DLZ471:DMA471 DCD471:DCE471 CSH471:CSI471 CIL471:CIM471 BYP471:BYQ471 BOT471:BOU471 BEX471:BEY471 AVB471:AVC471 ALF471:ALG471 ABJ471:ABK471 RN471:RO471 HR471:HS471 WUA471:WUB471 WKE471:WKF471 WAI471:WAJ471 VQM471:VQN471 VGQ471:VGR471 UWU471:UWV471 UMY471:UMZ471 UDC471:UDD471 TTG471:TTH471 TJK471:TJL471 SZO471:SZP471 SPS471:SPT471 SFW471:SFX471 RWA471:RWB471 RME471:RMF471 RCI471:RCJ471 QSM471:QSN471 QIQ471:QIR471 PYU471:PYV471 POY471:POZ471 PFC471:PFD471 OVG471:OVH471 OLK471:OLL471 OBO471:OBP471 NRS471:NRT471 NHW471:NHX471 MYA471:MYB471 MOE471:MOF471 MEI471:MEJ471 LUM471:LUN471 LKQ471:LKR471 LAU471:LAV471 KQY471:KQZ471 KHC471:KHD471 JXG471:JXH471 JNK471:JNL471 JDO471:JDP471 ITS471:ITT471 IJW471:IJX471 IAA471:IAB471 HQE471:HQF471 HGI471:HGJ471 GWM471:GWN471 GMQ471:GMR471 GCU471:GCV471 FSY471:FSZ471 FJC471:FJD471 EZG471:EZH471 EPK471:EPL471 EFO471:EFP471 DVS471:DVT471 DLW471:DLX471 DCA471:DCB471 CSE471:CSF471 CII471:CIJ471 BYM471:BYN471 BOQ471:BOR471 BEU471:BEV471 AUY471:AUZ471 ALC471:ALD471 ABG471:ABH471 RK471:RL471 HO471:HP471 WTX471:WTY471 WKB471:WKC471 WAF471:WAG471 VQJ471:VQK471 VGN471:VGO471 UWR471:UWS471 UMV471:UMW471 UCZ471:UDA471 TTD471:TTE471 TJH471:TJI471 SZL471:SZM471 SPP471:SPQ471 SFT471:SFU471 RVX471:RVY471 RMB471:RMC471 RCF471:RCG471 QSJ471:QSK471 QIN471:QIO471 PYR471:PYS471 POV471:POW471 PEZ471:PFA471 OVD471:OVE471 OLH471:OLI471 OBL471:OBM471 NRP471:NRQ471 NHT471:NHU471 MXX471:MXY471 MOB471:MOC471 MEF471:MEG471 LUJ471:LUK471 LKN471:LKO471 LAR471:LAS471 KQV471:KQW471 KGZ471:KHA471 JXD471:JXE471 JNH471:JNI471 JDL471:JDM471 ITP471:ITQ471 IJT471:IJU471 HZX471:HZY471 HQB471:HQC471 HGF471:HGG471 GWJ471:GWK471 GMN471:GMO471 GCR471:GCS471 FSV471:FSW471 FIZ471:FJA471 EZD471:EZE471 EPH471:EPI471 EFL471:EFM471 DVP471:DVQ471 DLT471:DLU471 DBX471:DBY471 CSB471:CSC471 CIF471:CIG471 BYJ471:BYK471 BON471:BOO471 BER471:BES471 AUV471:AUW471 AKZ471:ALA471 ABD471:ABE471 RH471:RI471 HL471:HM471 WTU471:WTV471 WJY471:WJZ471 WAC471:WAD471 VQG471:VQH471 VGK471:VGL471 UWO471:UWP471 UMS471:UMT471 UCW471:UCX471 TTA471:TTB471 TJE471:TJF471 SZI471:SZJ471 SPM471:SPN471 SFQ471:SFR471 RVU471:RVV471 RLY471:RLZ471 RCC471:RCD471 QSG471:QSH471 QIK471:QIL471 PYO471:PYP471 POS471:POT471 PEW471:PEX471 OVA471:OVB471 OLE471:OLF471 OBI471:OBJ471 NRM471:NRN471 NHQ471:NHR471 MXU471:MXV471 MNY471:MNZ471 MEC471:MED471 LUG471:LUH471 LKK471:LKL471 LAO471:LAP471 KQS471:KQT471 KGW471:KGX471 JXA471:JXB471 JNE471:JNF471 JDI471:JDJ471 ITM471:ITN471 IJQ471:IJR471 HZU471:HZV471 HPY471:HPZ471 HGC471:HGD471 GWG471:GWH471 GMK471:GML471 GCO471:GCP471 FSS471:FST471 FIW471:FIX471 EZA471:EZB471 EPE471:EPF471 EFI471:EFJ471 DVM471:DVN471 DLQ471:DLR471 DBU471:DBV471 CRY471:CRZ471 CIC471:CID471 BYG471:BYH471 BOK471:BOL471 BEO471:BEP471 AUS471:AUT471 AKW471:AKX471 ABA471:ABB471 HI515:HJ515 RE515:RF515 WUS515:WUT515 WKW515:WKX515 WBA515:WBB515 VRE515:VRF515 VHI515:VHJ515 UXM515:UXN515 UNQ515:UNR515 UDU515:UDV515 TTY515:TTZ515 TKC515:TKD515 TAG515:TAH515 SQK515:SQL515 SGO515:SGP515 RWS515:RWT515 RMW515:RMX515 RDA515:RDB515 QTE515:QTF515 QJI515:QJJ515 PZM515:PZN515 PPQ515:PPR515 PFU515:PFV515 OVY515:OVZ515 OMC515:OMD515 OCG515:OCH515 NSK515:NSL515 NIO515:NIP515 MYS515:MYT515 MOW515:MOX515 MFA515:MFB515 LVE515:LVF515 LLI515:LLJ515 LBM515:LBN515 KRQ515:KRR515 KHU515:KHV515 JXY515:JXZ515 JOC515:JOD515 JEG515:JEH515 IUK515:IUL515 IKO515:IKP515 IAS515:IAT515 HQW515:HQX515 HHA515:HHB515 GXE515:GXF515 GNI515:GNJ515 GDM515:GDN515 FTQ515:FTR515 FJU515:FJV515 EZY515:EZZ515 EQC515:EQD515 EGG515:EGH515 DWK515:DWL515 DMO515:DMP515 DCS515:DCT515 CSW515:CSX515 CJA515:CJB515 BZE515:BZF515 BPI515:BPJ515 BFM515:BFN515 AVQ515:AVR515 ALU515:ALV515 ABY515:ABZ515 SC515:SD515 IG515:IH515 WUP515:WUQ515 WKT515:WKU515 WAX515:WAY515 VRB515:VRC515 VHF515:VHG515 UXJ515:UXK515 UNN515:UNO515 UDR515:UDS515 TTV515:TTW515 TJZ515:TKA515 TAD515:TAE515 SQH515:SQI515 SGL515:SGM515 RWP515:RWQ515 RMT515:RMU515 RCX515:RCY515 QTB515:QTC515 QJF515:QJG515 PZJ515:PZK515 PPN515:PPO515 PFR515:PFS515 OVV515:OVW515 OLZ515:OMA515 OCD515:OCE515 NSH515:NSI515 NIL515:NIM515 MYP515:MYQ515 MOT515:MOU515 MEX515:MEY515 LVB515:LVC515 LLF515:LLG515 LBJ515:LBK515 KRN515:KRO515 KHR515:KHS515 JXV515:JXW515 JNZ515:JOA515 JED515:JEE515 IUH515:IUI515 IKL515:IKM515 IAP515:IAQ515 HQT515:HQU515 HGX515:HGY515 GXB515:GXC515 GNF515:GNG515 GDJ515:GDK515 FTN515:FTO515 FJR515:FJS515 EZV515:EZW515 EPZ515:EQA515 EGD515:EGE515 DWH515:DWI515 DML515:DMM515 DCP515:DCQ515 CST515:CSU515 CIX515:CIY515 BZB515:BZC515 BPF515:BPG515 BFJ515:BFK515 AVN515:AVO515 ALR515:ALS515 ABV515:ABW515 RZ515:SA515 ID515:IE515 WUM515:WUN515 WKQ515:WKR515 WAU515:WAV515 VQY515:VQZ515 VHC515:VHD515 UXG515:UXH515 UNK515:UNL515 UDO515:UDP515 TTS515:TTT515 TJW515:TJX515 TAA515:TAB515 SQE515:SQF515 SGI515:SGJ515 RWM515:RWN515 RMQ515:RMR515 RCU515:RCV515 QSY515:QSZ515 QJC515:QJD515 PZG515:PZH515 PPK515:PPL515 PFO515:PFP515 OVS515:OVT515 OLW515:OLX515 OCA515:OCB515 NSE515:NSF515 NII515:NIJ515 MYM515:MYN515 MOQ515:MOR515 MEU515:MEV515 LUY515:LUZ515 LLC515:LLD515 LBG515:LBH515 KRK515:KRL515 KHO515:KHP515 JXS515:JXT515 JNW515:JNX515 JEA515:JEB515 IUE515:IUF515 IKI515:IKJ515 IAM515:IAN515 HQQ515:HQR515 HGU515:HGV515 GWY515:GWZ515 GNC515:GND515 GDG515:GDH515 FTK515:FTL515 FJO515:FJP515 EZS515:EZT515 EPW515:EPX515 EGA515:EGB515 DWE515:DWF515 DMI515:DMJ515 DCM515:DCN515 CSQ515:CSR515 CIU515:CIV515 BYY515:BYZ515 BPC515:BPD515 BFG515:BFH515 AVK515:AVL515 ALO515:ALP515 ABS515:ABT515 RW515:RX515 IA515:IB515 WUG515:WUH515 WKK515:WKL515 WAO515:WAP515 VQS515:VQT515 VGW515:VGX515 UXA515:UXB515 UNE515:UNF515 UDI515:UDJ515 TTM515:TTN515 TJQ515:TJR515 SZU515:SZV515 SPY515:SPZ515 SGC515:SGD515 RWG515:RWH515 RMK515:RML515 RCO515:RCP515 QSS515:QST515 QIW515:QIX515 PZA515:PZB515 PPE515:PPF515 PFI515:PFJ515 OVM515:OVN515 OLQ515:OLR515 OBU515:OBV515 NRY515:NRZ515 NIC515:NID515 MYG515:MYH515 MOK515:MOL515 MEO515:MEP515 LUS515:LUT515 LKW515:LKX515 LBA515:LBB515 KRE515:KRF515 KHI515:KHJ515 JXM515:JXN515 JNQ515:JNR515 JDU515:JDV515 ITY515:ITZ515 IKC515:IKD515 IAG515:IAH515 HQK515:HQL515 HGO515:HGP515 GWS515:GWT515 GMW515:GMX515 GDA515:GDB515 FTE515:FTF515 FJI515:FJJ515 EZM515:EZN515 EPQ515:EPR515 EFU515:EFV515 DVY515:DVZ515 DMC515:DMD515 DCG515:DCH515 CSK515:CSL515 CIO515:CIP515 BYS515:BYT515 BOW515:BOX515 BFA515:BFB515 AVE515:AVF515 ALI515:ALJ515 ABM515:ABN515 RQ515:RR515 HU515:HV515 WUD515:WUE515 WKH515:WKI515 WAL515:WAM515 VQP515:VQQ515 VGT515:VGU515 UWX515:UWY515 UNB515:UNC515 UDF515:UDG515 TTJ515:TTK515 TJN515:TJO515 SZR515:SZS515 SPV515:SPW515 SFZ515:SGA515 RWD515:RWE515 RMH515:RMI515 RCL515:RCM515 QSP515:QSQ515 QIT515:QIU515 PYX515:PYY515 PPB515:PPC515 PFF515:PFG515 OVJ515:OVK515 OLN515:OLO515 OBR515:OBS515 NRV515:NRW515 NHZ515:NIA515 MYD515:MYE515 MOH515:MOI515 MEL515:MEM515 LUP515:LUQ515 LKT515:LKU515 LAX515:LAY515 KRB515:KRC515 KHF515:KHG515 JXJ515:JXK515 JNN515:JNO515 JDR515:JDS515 ITV515:ITW515 IJZ515:IKA515 IAD515:IAE515 HQH515:HQI515 HGL515:HGM515 GWP515:GWQ515 GMT515:GMU515 GCX515:GCY515 FTB515:FTC515 FJF515:FJG515 EZJ515:EZK515 EPN515:EPO515 EFR515:EFS515 DVV515:DVW515 DLZ515:DMA515 DCD515:DCE515 CSH515:CSI515 CIL515:CIM515 BYP515:BYQ515 BOT515:BOU515 BEX515:BEY515 AVB515:AVC515 ALF515:ALG515 ABJ515:ABK515 RN515:RO515 HR515:HS515 WUA515:WUB515 WKE515:WKF515 WAI515:WAJ515 VQM515:VQN515 VGQ515:VGR515 UWU515:UWV515 UMY515:UMZ515 UDC515:UDD515 TTG515:TTH515 TJK515:TJL515 SZO515:SZP515 SPS515:SPT515 SFW515:SFX515 RWA515:RWB515 RME515:RMF515 RCI515:RCJ515 QSM515:QSN515 QIQ515:QIR515 PYU515:PYV515 POY515:POZ515 PFC515:PFD515 OVG515:OVH515 OLK515:OLL515 OBO515:OBP515 NRS515:NRT515 NHW515:NHX515 MYA515:MYB515 MOE515:MOF515 MEI515:MEJ515 LUM515:LUN515 LKQ515:LKR515 LAU515:LAV515 KQY515:KQZ515 KHC515:KHD515 JXG515:JXH515 JNK515:JNL515 JDO515:JDP515 ITS515:ITT515 IJW515:IJX515 IAA515:IAB515 HQE515:HQF515 HGI515:HGJ515 GWM515:GWN515 GMQ515:GMR515 GCU515:GCV515 FSY515:FSZ515 FJC515:FJD515 EZG515:EZH515 EPK515:EPL515 EFO515:EFP515 DVS515:DVT515 DLW515:DLX515 DCA515:DCB515 CSE515:CSF515 CII515:CIJ515 BYM515:BYN515 BOQ515:BOR515 BEU515:BEV515 AUY515:AUZ515 ALC515:ALD515 ABG515:ABH515 RK515:RL515 HO515:HP515 WTX515:WTY515 WKB515:WKC515 WAF515:WAG515 VQJ515:VQK515 VGN515:VGO515 UWR515:UWS515 UMV515:UMW515 UCZ515:UDA515 TTD515:TTE515 TJH515:TJI515 SZL515:SZM515 SPP515:SPQ515 SFT515:SFU515 RVX515:RVY515 RMB515:RMC515 RCF515:RCG515 QSJ515:QSK515 QIN515:QIO515 PYR515:PYS515 POV515:POW515 PEZ515:PFA515 OVD515:OVE515 OLH515:OLI515 OBL515:OBM515 NRP515:NRQ515 NHT515:NHU515 MXX515:MXY515 MOB515:MOC515 MEF515:MEG515 LUJ515:LUK515 LKN515:LKO515 LAR515:LAS515 KQV515:KQW515 KGZ515:KHA515 JXD515:JXE515 JNH515:JNI515 JDL515:JDM515 ITP515:ITQ515 IJT515:IJU515 HZX515:HZY515 HQB515:HQC515 HGF515:HGG515 GWJ515:GWK515 GMN515:GMO515 GCR515:GCS515 FSV515:FSW515 FIZ515:FJA515 EZD515:EZE515 EPH515:EPI515 EFL515:EFM515 DVP515:DVQ515 DLT515:DLU515 DBX515:DBY515 CSB515:CSC515 CIF515:CIG515 BYJ515:BYK515 BON515:BOO515 BER515:BES515 AUV515:AUW515 AKZ515:ALA515 ABD515:ABE515 RH515:RI515 HL515:HM515 WTU515:WTV515 WJY515:WJZ515 WAC515:WAD515 VQG515:VQH515 VGK515:VGL515 UWO515:UWP515 UMS515:UMT515 UCW515:UCX515 TTA515:TTB515 TJE515:TJF515 SZI515:SZJ515 SPM515:SPN515 SFQ515:SFR515 RVU515:RVV515 RLY515:RLZ515 RCC515:RCD515 QSG515:QSH515 QIK515:QIL515 PYO515:PYP515 POS515:POT515 PEW515:PEX515 OVA515:OVB515 OLE515:OLF515 OBI515:OBJ515 NRM515:NRN515 NHQ515:NHR515 MXU515:MXV515 MNY515:MNZ515 MEC515:MED515 LUG515:LUH515 LKK515:LKL515 LAO515:LAP515 KQS515:KQT515 KGW515:KGX515 JXA515:JXB515 JNE515:JNF515 JDI515:JDJ515 ITM515:ITN515 IJQ515:IJR515 HZU515:HZV515 HPY515:HPZ515 HGC515:HGD515 GWG515:GWH515 GMK515:GML515 GCO515:GCP515 FSS515:FST515 FIW515:FIX515 EZA515:EZB515 EPE515:EPF515 EFI515:EFJ515 DVM515:DVN515 DLQ515:DLR515 DBU515:DBV515 CRY515:CRZ515 CIC515:CID515 BYG515:BYH515 BOK515:BOL515 BEO515:BEP515 AUS515:AUT515 AKW515:AKX515 ABA515:ABB515">
      <formula1>HI3</formula1>
    </dataValidation>
    <dataValidation type="whole" operator="lessThanOrEqual" allowBlank="1" showInputMessage="1" showErrorMessage="1" sqref="HI30:HJ30 RE30:RF30 WUS30:WUT30 WKW30:WKX30 WBA30:WBB30 VRE30:VRF30 VHI30:VHJ30 UXM30:UXN30 UNQ30:UNR30 UDU30:UDV30 TTY30:TTZ30 TKC30:TKD30 TAG30:TAH30 SQK30:SQL30 SGO30:SGP30 RWS30:RWT30 RMW30:RMX30 RDA30:RDB30 QTE30:QTF30 QJI30:QJJ30 PZM30:PZN30 PPQ30:PPR30 PFU30:PFV30 OVY30:OVZ30 OMC30:OMD30 OCG30:OCH30 NSK30:NSL30 NIO30:NIP30 MYS30:MYT30 MOW30:MOX30 MFA30:MFB30 LVE30:LVF30 LLI30:LLJ30 LBM30:LBN30 KRQ30:KRR30 KHU30:KHV30 JXY30:JXZ30 JOC30:JOD30 JEG30:JEH30 IUK30:IUL30 IKO30:IKP30 IAS30:IAT30 HQW30:HQX30 HHA30:HHB30 GXE30:GXF30 GNI30:GNJ30 GDM30:GDN30 FTQ30:FTR30 FJU30:FJV30 EZY30:EZZ30 EQC30:EQD30 EGG30:EGH30 DWK30:DWL30 DMO30:DMP30 DCS30:DCT30 CSW30:CSX30 CJA30:CJB30 BZE30:BZF30 BPI30:BPJ30 BFM30:BFN30 AVQ30:AVR30 ALU30:ALV30 ABY30:ABZ30 SC30:SD30 IG30:IH30 WUP30:WUQ30 WKT30:WKU30 WAX30:WAY30 VRB30:VRC30 VHF30:VHG30 UXJ30:UXK30 UNN30:UNO30 UDR30:UDS30 TTV30:TTW30 TJZ30:TKA30 TAD30:TAE30 SQH30:SQI30 SGL30:SGM30 RWP30:RWQ30 RMT30:RMU30 RCX30:RCY30 QTB30:QTC30 QJF30:QJG30 PZJ30:PZK30 PPN30:PPO30 PFR30:PFS30 OVV30:OVW30 OLZ30:OMA30 OCD30:OCE30 NSH30:NSI30 NIL30:NIM30 MYP30:MYQ30 MOT30:MOU30 MEX30:MEY30 LVB30:LVC30 LLF30:LLG30 LBJ30:LBK30 KRN30:KRO30 KHR30:KHS30 JXV30:JXW30 JNZ30:JOA30 JED30:JEE30 IUH30:IUI30 IKL30:IKM30 IAP30:IAQ30 HQT30:HQU30 HGX30:HGY30 GXB30:GXC30 GNF30:GNG30 GDJ30:GDK30 FTN30:FTO30 FJR30:FJS30 EZV30:EZW30 EPZ30:EQA30 EGD30:EGE30 DWH30:DWI30 DML30:DMM30 DCP30:DCQ30 CST30:CSU30 CIX30:CIY30 BZB30:BZC30 BPF30:BPG30 BFJ30:BFK30 AVN30:AVO30 ALR30:ALS30 ABV30:ABW30 RZ30:SA30 ID30:IE30 WUM30:WUN30 WKQ30:WKR30 WAU30:WAV30 VQY30:VQZ30 VHC30:VHD30 UXG30:UXH30 UNK30:UNL30 UDO30:UDP30 TTS30:TTT30 TJW30:TJX30 TAA30:TAB30 SQE30:SQF30 SGI30:SGJ30 RWM30:RWN30 RMQ30:RMR30 RCU30:RCV30 QSY30:QSZ30 QJC30:QJD30 PZG30:PZH30 PPK30:PPL30 PFO30:PFP30 OVS30:OVT30 OLW30:OLX30 OCA30:OCB30 NSE30:NSF30 NII30:NIJ30 MYM30:MYN30 MOQ30:MOR30 MEU30:MEV30 LUY30:LUZ30 LLC30:LLD30 LBG30:LBH30 KRK30:KRL30 KHO30:KHP30 JXS30:JXT30 JNW30:JNX30 JEA30:JEB30 IUE30:IUF30 IKI30:IKJ30 IAM30:IAN30 HQQ30:HQR30 HGU30:HGV30 GWY30:GWZ30 GNC30:GND30 GDG30:GDH30 FTK30:FTL30 FJO30:FJP30 EZS30:EZT30 EPW30:EPX30 EGA30:EGB30 DWE30:DWF30 DMI30:DMJ30 DCM30:DCN30 CSQ30:CSR30 CIU30:CIV30 BYY30:BYZ30 BPC30:BPD30 BFG30:BFH30 AVK30:AVL30 ALO30:ALP30 ABS30:ABT30 RW30:RX30 IA30:IB30 WUG30:WUH30 WKK30:WKL30 WAO30:WAP30 VQS30:VQT30 VGW30:VGX30 UXA30:UXB30 UNE30:UNF30 UDI30:UDJ30 TTM30:TTN30 TJQ30:TJR30 SZU30:SZV30 SPY30:SPZ30 SGC30:SGD30 RWG30:RWH30 RMK30:RML30 RCO30:RCP30 QSS30:QST30 QIW30:QIX30 PZA30:PZB30 PPE30:PPF30 PFI30:PFJ30 OVM30:OVN30 OLQ30:OLR30 OBU30:OBV30 NRY30:NRZ30 NIC30:NID30 MYG30:MYH30 MOK30:MOL30 MEO30:MEP30 LUS30:LUT30 LKW30:LKX30 LBA30:LBB30 KRE30:KRF30 KHI30:KHJ30 JXM30:JXN30 JNQ30:JNR30 JDU30:JDV30 ITY30:ITZ30 IKC30:IKD30 IAG30:IAH30 HQK30:HQL30 HGO30:HGP30 GWS30:GWT30 GMW30:GMX30 GDA30:GDB30 FTE30:FTF30 FJI30:FJJ30 EZM30:EZN30 EPQ30:EPR30 EFU30:EFV30 DVY30:DVZ30 DMC30:DMD30 DCG30:DCH30 CSK30:CSL30 CIO30:CIP30 BYS30:BYT30 BOW30:BOX30 BFA30:BFB30 AVE30:AVF30 ALI30:ALJ30 ABM30:ABN30 RQ30:RR30 HU30:HV30 WUD30:WUE30 WKH30:WKI30 WAL30:WAM30 VQP30:VQQ30 VGT30:VGU30 UWX30:UWY30 UNB30:UNC30 UDF30:UDG30 TTJ30:TTK30 TJN30:TJO30 SZR30:SZS30 SPV30:SPW30 SFZ30:SGA30 RWD30:RWE30 RMH30:RMI30 RCL30:RCM30 QSP30:QSQ30 QIT30:QIU30 PYX30:PYY30 PPB30:PPC30 PFF30:PFG30 OVJ30:OVK30 OLN30:OLO30 OBR30:OBS30 NRV30:NRW30 NHZ30:NIA30 MYD30:MYE30 MOH30:MOI30 MEL30:MEM30 LUP30:LUQ30 LKT30:LKU30 LAX30:LAY30 KRB30:KRC30 KHF30:KHG30 JXJ30:JXK30 JNN30:JNO30 JDR30:JDS30 ITV30:ITW30 IJZ30:IKA30 IAD30:IAE30 HQH30:HQI30 HGL30:HGM30 GWP30:GWQ30 GMT30:GMU30 GCX30:GCY30 FTB30:FTC30 FJF30:FJG30 EZJ30:EZK30 EPN30:EPO30 EFR30:EFS30 DVV30:DVW30 DLZ30:DMA30 DCD30:DCE30 CSH30:CSI30 CIL30:CIM30 BYP30:BYQ30 BOT30:BOU30 BEX30:BEY30 AVB30:AVC30 ALF30:ALG30 ABJ30:ABK30 RN30:RO30 HR30:HS30 WUA30:WUB30 WKE30:WKF30 WAI30:WAJ30 VQM30:VQN30 VGQ30:VGR30 UWU30:UWV30 UMY30:UMZ30 UDC30:UDD30 TTG30:TTH30 TJK30:TJL30 SZO30:SZP30 SPS30:SPT30 SFW30:SFX30 RWA30:RWB30 RME30:RMF30 RCI30:RCJ30 QSM30:QSN30 QIQ30:QIR30 PYU30:PYV30 POY30:POZ30 PFC30:PFD30 OVG30:OVH30 OLK30:OLL30 OBO30:OBP30 NRS30:NRT30 NHW30:NHX30 MYA30:MYB30 MOE30:MOF30 MEI30:MEJ30 LUM30:LUN30 LKQ30:LKR30 LAU30:LAV30 KQY30:KQZ30 KHC30:KHD30 JXG30:JXH30 JNK30:JNL30 JDO30:JDP30 ITS30:ITT30 IJW30:IJX30 IAA30:IAB30 HQE30:HQF30 HGI30:HGJ30 GWM30:GWN30 GMQ30:GMR30 GCU30:GCV30 FSY30:FSZ30 FJC30:FJD30 EZG30:EZH30 EPK30:EPL30 EFO30:EFP30 DVS30:DVT30 DLW30:DLX30 DCA30:DCB30 CSE30:CSF30 CII30:CIJ30 BYM30:BYN30 BOQ30:BOR30 BEU30:BEV30 AUY30:AUZ30 ALC30:ALD30 ABG30:ABH30 RK30:RL30 HO30:HP30 WTX30:WTY30 WKB30:WKC30 WAF30:WAG30 VQJ30:VQK30 VGN30:VGO30 UWR30:UWS30 UMV30:UMW30 UCZ30:UDA30 TTD30:TTE30 TJH30:TJI30 SZL30:SZM30 SPP30:SPQ30 SFT30:SFU30 RVX30:RVY30 RMB30:RMC30 RCF30:RCG30 QSJ30:QSK30 QIN30:QIO30 PYR30:PYS30 POV30:POW30 PEZ30:PFA30 OVD30:OVE30 OLH30:OLI30 OBL30:OBM30 NRP30:NRQ30 NHT30:NHU30 MXX30:MXY30 MOB30:MOC30 MEF30:MEG30 LUJ30:LUK30 LKN30:LKO30 LAR30:LAS30 KQV30:KQW30 KGZ30:KHA30 JXD30:JXE30 JNH30:JNI30 JDL30:JDM30 ITP30:ITQ30 IJT30:IJU30 HZX30:HZY30 HQB30:HQC30 HGF30:HGG30 GWJ30:GWK30 GMN30:GMO30 GCR30:GCS30 FSV30:FSW30 FIZ30:FJA30 EZD30:EZE30 EPH30:EPI30 EFL30:EFM30 DVP30:DVQ30 DLT30:DLU30 DBX30:DBY30 CSB30:CSC30 CIF30:CIG30 BYJ30:BYK30 BON30:BOO30 BER30:BES30 AUV30:AUW30 AKZ30:ALA30 ABD30:ABE30 RH30:RI30 HL30:HM30 WTU30:WTV30 WJY30:WJZ30 WAC30:WAD30 VQG30:VQH30 VGK30:VGL30 UWO30:UWP30 UMS30:UMT30 UCW30:UCX30 TTA30:TTB30 TJE30:TJF30 SZI30:SZJ30 SPM30:SPN30 SFQ30:SFR30 RVU30:RVV30 RLY30:RLZ30 RCC30:RCD30 QSG30:QSH30 QIK30:QIL30 PYO30:PYP30 POS30:POT30 PEW30:PEX30 OVA30:OVB30 OLE30:OLF30 OBI30:OBJ30 NRM30:NRN30 NHQ30:NHR30 MXU30:MXV30 MNY30:MNZ30 MEC30:MED30 LUG30:LUH30 LKK30:LKL30 LAO30:LAP30 KQS30:KQT30 KGW30:KGX30 JXA30:JXB30 JNE30:JNF30 JDI30:JDJ30 ITM30:ITN30 IJQ30:IJR30 HZU30:HZV30 HPY30:HPZ30 HGC30:HGD30 GWG30:GWH30 GMK30:GML30 GCO30:GCP30 FSS30:FST30 FIW30:FIX30 EZA30:EZB30 EPE30:EPF30 EFI30:EFJ30 DVM30:DVN30 DLQ30:DLR30 DBU30:DBV30 CRY30:CRZ30 CIC30:CID30 BYG30:BYH30 BOK30:BOL30 BEO30:BEP30 AUS30:AUT30 AKW30:AKX30 ABA30:ABB30 HI74:HJ74 RE74:RF74 WUS74:WUT74 WKW74:WKX74 WBA74:WBB74 VRE74:VRF74 VHI74:VHJ74 UXM74:UXN74 UNQ74:UNR74 UDU74:UDV74 TTY74:TTZ74 TKC74:TKD74 TAG74:TAH74 SQK74:SQL74 SGO74:SGP74 RWS74:RWT74 RMW74:RMX74 RDA74:RDB74 QTE74:QTF74 QJI74:QJJ74 PZM74:PZN74 PPQ74:PPR74 PFU74:PFV74 OVY74:OVZ74 OMC74:OMD74 OCG74:OCH74 NSK74:NSL74 NIO74:NIP74 MYS74:MYT74 MOW74:MOX74 MFA74:MFB74 LVE74:LVF74 LLI74:LLJ74 LBM74:LBN74 KRQ74:KRR74 KHU74:KHV74 JXY74:JXZ74 JOC74:JOD74 JEG74:JEH74 IUK74:IUL74 IKO74:IKP74 IAS74:IAT74 HQW74:HQX74 HHA74:HHB74 GXE74:GXF74 GNI74:GNJ74 GDM74:GDN74 FTQ74:FTR74 FJU74:FJV74 EZY74:EZZ74 EQC74:EQD74 EGG74:EGH74 DWK74:DWL74 DMO74:DMP74 DCS74:DCT74 CSW74:CSX74 CJA74:CJB74 BZE74:BZF74 BPI74:BPJ74 BFM74:BFN74 AVQ74:AVR74 ALU74:ALV74 ABY74:ABZ74 SC74:SD74 IG74:IH74 WUP74:WUQ74 WKT74:WKU74 WAX74:WAY74 VRB74:VRC74 VHF74:VHG74 UXJ74:UXK74 UNN74:UNO74 UDR74:UDS74 TTV74:TTW74 TJZ74:TKA74 TAD74:TAE74 SQH74:SQI74 SGL74:SGM74 RWP74:RWQ74 RMT74:RMU74 RCX74:RCY74 QTB74:QTC74 QJF74:QJG74 PZJ74:PZK74 PPN74:PPO74 PFR74:PFS74 OVV74:OVW74 OLZ74:OMA74 OCD74:OCE74 NSH74:NSI74 NIL74:NIM74 MYP74:MYQ74 MOT74:MOU74 MEX74:MEY74 LVB74:LVC74 LLF74:LLG74 LBJ74:LBK74 KRN74:KRO74 KHR74:KHS74 JXV74:JXW74 JNZ74:JOA74 JED74:JEE74 IUH74:IUI74 IKL74:IKM74 IAP74:IAQ74 HQT74:HQU74 HGX74:HGY74 GXB74:GXC74 GNF74:GNG74 GDJ74:GDK74 FTN74:FTO74 FJR74:FJS74 EZV74:EZW74 EPZ74:EQA74 EGD74:EGE74 DWH74:DWI74 DML74:DMM74 DCP74:DCQ74 CST74:CSU74 CIX74:CIY74 BZB74:BZC74 BPF74:BPG74 BFJ74:BFK74 AVN74:AVO74 ALR74:ALS74 ABV74:ABW74 RZ74:SA74 ID74:IE74 WUM74:WUN74 WKQ74:WKR74 WAU74:WAV74 VQY74:VQZ74 VHC74:VHD74 UXG74:UXH74 UNK74:UNL74 UDO74:UDP74 TTS74:TTT74 TJW74:TJX74 TAA74:TAB74 SQE74:SQF74 SGI74:SGJ74 RWM74:RWN74 RMQ74:RMR74 RCU74:RCV74 QSY74:QSZ74 QJC74:QJD74 PZG74:PZH74 PPK74:PPL74 PFO74:PFP74 OVS74:OVT74 OLW74:OLX74 OCA74:OCB74 NSE74:NSF74 NII74:NIJ74 MYM74:MYN74 MOQ74:MOR74 MEU74:MEV74 LUY74:LUZ74 LLC74:LLD74 LBG74:LBH74 KRK74:KRL74 KHO74:KHP74 JXS74:JXT74 JNW74:JNX74 JEA74:JEB74 IUE74:IUF74 IKI74:IKJ74 IAM74:IAN74 HQQ74:HQR74 HGU74:HGV74 GWY74:GWZ74 GNC74:GND74 GDG74:GDH74 FTK74:FTL74 FJO74:FJP74 EZS74:EZT74 EPW74:EPX74 EGA74:EGB74 DWE74:DWF74 DMI74:DMJ74 DCM74:DCN74 CSQ74:CSR74 CIU74:CIV74 BYY74:BYZ74 BPC74:BPD74 BFG74:BFH74 AVK74:AVL74 ALO74:ALP74 ABS74:ABT74 RW74:RX74 IA74:IB74 WUG74:WUH74 WKK74:WKL74 WAO74:WAP74 VQS74:VQT74 VGW74:VGX74 UXA74:UXB74 UNE74:UNF74 UDI74:UDJ74 TTM74:TTN74 TJQ74:TJR74 SZU74:SZV74 SPY74:SPZ74 SGC74:SGD74 RWG74:RWH74 RMK74:RML74 RCO74:RCP74 QSS74:QST74 QIW74:QIX74 PZA74:PZB74 PPE74:PPF74 PFI74:PFJ74 OVM74:OVN74 OLQ74:OLR74 OBU74:OBV74 NRY74:NRZ74 NIC74:NID74 MYG74:MYH74 MOK74:MOL74 MEO74:MEP74 LUS74:LUT74 LKW74:LKX74 LBA74:LBB74 KRE74:KRF74 KHI74:KHJ74 JXM74:JXN74 JNQ74:JNR74 JDU74:JDV74 ITY74:ITZ74 IKC74:IKD74 IAG74:IAH74 HQK74:HQL74 HGO74:HGP74 GWS74:GWT74 GMW74:GMX74 GDA74:GDB74 FTE74:FTF74 FJI74:FJJ74 EZM74:EZN74 EPQ74:EPR74 EFU74:EFV74 DVY74:DVZ74 DMC74:DMD74 DCG74:DCH74 CSK74:CSL74 CIO74:CIP74 BYS74:BYT74 BOW74:BOX74 BFA74:BFB74 AVE74:AVF74 ALI74:ALJ74 ABM74:ABN74 RQ74:RR74 HU74:HV74 WUD74:WUE74 WKH74:WKI74 WAL74:WAM74 VQP74:VQQ74 VGT74:VGU74 UWX74:UWY74 UNB74:UNC74 UDF74:UDG74 TTJ74:TTK74 TJN74:TJO74 SZR74:SZS74 SPV74:SPW74 SFZ74:SGA74 RWD74:RWE74 RMH74:RMI74 RCL74:RCM74 QSP74:QSQ74 QIT74:QIU74 PYX74:PYY74 PPB74:PPC74 PFF74:PFG74 OVJ74:OVK74 OLN74:OLO74 OBR74:OBS74 NRV74:NRW74 NHZ74:NIA74 MYD74:MYE74 MOH74:MOI74 MEL74:MEM74 LUP74:LUQ74 LKT74:LKU74 LAX74:LAY74 KRB74:KRC74 KHF74:KHG74 JXJ74:JXK74 JNN74:JNO74 JDR74:JDS74 ITV74:ITW74 IJZ74:IKA74 IAD74:IAE74 HQH74:HQI74 HGL74:HGM74 GWP74:GWQ74 GMT74:GMU74 GCX74:GCY74 FTB74:FTC74 FJF74:FJG74 EZJ74:EZK74 EPN74:EPO74 EFR74:EFS74 DVV74:DVW74 DLZ74:DMA74 DCD74:DCE74 CSH74:CSI74 CIL74:CIM74 BYP74:BYQ74 BOT74:BOU74 BEX74:BEY74 AVB74:AVC74 ALF74:ALG74 ABJ74:ABK74 RN74:RO74 HR74:HS74 WUA74:WUB74 WKE74:WKF74 WAI74:WAJ74 VQM74:VQN74 VGQ74:VGR74 UWU74:UWV74 UMY74:UMZ74 UDC74:UDD74 TTG74:TTH74 TJK74:TJL74 SZO74:SZP74 SPS74:SPT74 SFW74:SFX74 RWA74:RWB74 RME74:RMF74 RCI74:RCJ74 QSM74:QSN74 QIQ74:QIR74 PYU74:PYV74 POY74:POZ74 PFC74:PFD74 OVG74:OVH74 OLK74:OLL74 OBO74:OBP74 NRS74:NRT74 NHW74:NHX74 MYA74:MYB74 MOE74:MOF74 MEI74:MEJ74 LUM74:LUN74 LKQ74:LKR74 LAU74:LAV74 KQY74:KQZ74 KHC74:KHD74 JXG74:JXH74 JNK74:JNL74 JDO74:JDP74 ITS74:ITT74 IJW74:IJX74 IAA74:IAB74 HQE74:HQF74 HGI74:HGJ74 GWM74:GWN74 GMQ74:GMR74 GCU74:GCV74 FSY74:FSZ74 FJC74:FJD74 EZG74:EZH74 EPK74:EPL74 EFO74:EFP74 DVS74:DVT74 DLW74:DLX74 DCA74:DCB74 CSE74:CSF74 CII74:CIJ74 BYM74:BYN74 BOQ74:BOR74 BEU74:BEV74 AUY74:AUZ74 ALC74:ALD74 ABG74:ABH74 RK74:RL74 HO74:HP74 WTX74:WTY74 WKB74:WKC74 WAF74:WAG74 VQJ74:VQK74 VGN74:VGO74 UWR74:UWS74 UMV74:UMW74 UCZ74:UDA74 TTD74:TTE74 TJH74:TJI74 SZL74:SZM74 SPP74:SPQ74 SFT74:SFU74 RVX74:RVY74 RMB74:RMC74 RCF74:RCG74 QSJ74:QSK74 QIN74:QIO74 PYR74:PYS74 POV74:POW74 PEZ74:PFA74 OVD74:OVE74 OLH74:OLI74 OBL74:OBM74 NRP74:NRQ74 NHT74:NHU74 MXX74:MXY74 MOB74:MOC74 MEF74:MEG74 LUJ74:LUK74 LKN74:LKO74 LAR74:LAS74 KQV74:KQW74 KGZ74:KHA74 JXD74:JXE74 JNH74:JNI74 JDL74:JDM74 ITP74:ITQ74 IJT74:IJU74 HZX74:HZY74 HQB74:HQC74 HGF74:HGG74 GWJ74:GWK74 GMN74:GMO74 GCR74:GCS74 FSV74:FSW74 FIZ74:FJA74 EZD74:EZE74 EPH74:EPI74 EFL74:EFM74 DVP74:DVQ74 DLT74:DLU74 DBX74:DBY74 CSB74:CSC74 CIF74:CIG74 BYJ74:BYK74 BON74:BOO74 BER74:BES74 AUV74:AUW74 AKZ74:ALA74 ABD74:ABE74 RH74:RI74 HL74:HM74 WTU74:WTV74 WJY74:WJZ74 WAC74:WAD74 VQG74:VQH74 VGK74:VGL74 UWO74:UWP74 UMS74:UMT74 UCW74:UCX74 TTA74:TTB74 TJE74:TJF74 SZI74:SZJ74 SPM74:SPN74 SFQ74:SFR74 RVU74:RVV74 RLY74:RLZ74 RCC74:RCD74 QSG74:QSH74 QIK74:QIL74 PYO74:PYP74 POS74:POT74 PEW74:PEX74 OVA74:OVB74 OLE74:OLF74 OBI74:OBJ74 NRM74:NRN74 NHQ74:NHR74 MXU74:MXV74 MNY74:MNZ74 MEC74:MED74 LUG74:LUH74 LKK74:LKL74 LAO74:LAP74 KQS74:KQT74 KGW74:KGX74 JXA74:JXB74 JNE74:JNF74 JDI74:JDJ74 ITM74:ITN74 IJQ74:IJR74 HZU74:HZV74 HPY74:HPZ74 HGC74:HGD74 GWG74:GWH74 GMK74:GML74 GCO74:GCP74 FSS74:FST74 FIW74:FIX74 EZA74:EZB74 EPE74:EPF74 EFI74:EFJ74 DVM74:DVN74 DLQ74:DLR74 DBU74:DBV74 CRY74:CRZ74 CIC74:CID74 BYG74:BYH74 BOK74:BOL74 BEO74:BEP74 AUS74:AUT74 AKW74:AKX74 ABA74:ABB74 HI118:HJ118 RE118:RF118 WUS118:WUT118 WKW118:WKX118 WBA118:WBB118 VRE118:VRF118 VHI118:VHJ118 UXM118:UXN118 UNQ118:UNR118 UDU118:UDV118 TTY118:TTZ118 TKC118:TKD118 TAG118:TAH118 SQK118:SQL118 SGO118:SGP118 RWS118:RWT118 RMW118:RMX118 RDA118:RDB118 QTE118:QTF118 QJI118:QJJ118 PZM118:PZN118 PPQ118:PPR118 PFU118:PFV118 OVY118:OVZ118 OMC118:OMD118 OCG118:OCH118 NSK118:NSL118 NIO118:NIP118 MYS118:MYT118 MOW118:MOX118 MFA118:MFB118 LVE118:LVF118 LLI118:LLJ118 LBM118:LBN118 KRQ118:KRR118 KHU118:KHV118 JXY118:JXZ118 JOC118:JOD118 JEG118:JEH118 IUK118:IUL118 IKO118:IKP118 IAS118:IAT118 HQW118:HQX118 HHA118:HHB118 GXE118:GXF118 GNI118:GNJ118 GDM118:GDN118 FTQ118:FTR118 FJU118:FJV118 EZY118:EZZ118 EQC118:EQD118 EGG118:EGH118 DWK118:DWL118 DMO118:DMP118 DCS118:DCT118 CSW118:CSX118 CJA118:CJB118 BZE118:BZF118 BPI118:BPJ118 BFM118:BFN118 AVQ118:AVR118 ALU118:ALV118 ABY118:ABZ118 SC118:SD118 IG118:IH118 WUP118:WUQ118 WKT118:WKU118 WAX118:WAY118 VRB118:VRC118 VHF118:VHG118 UXJ118:UXK118 UNN118:UNO118 UDR118:UDS118 TTV118:TTW118 TJZ118:TKA118 TAD118:TAE118 SQH118:SQI118 SGL118:SGM118 RWP118:RWQ118 RMT118:RMU118 RCX118:RCY118 QTB118:QTC118 QJF118:QJG118 PZJ118:PZK118 PPN118:PPO118 PFR118:PFS118 OVV118:OVW118 OLZ118:OMA118 OCD118:OCE118 NSH118:NSI118 NIL118:NIM118 MYP118:MYQ118 MOT118:MOU118 MEX118:MEY118 LVB118:LVC118 LLF118:LLG118 LBJ118:LBK118 KRN118:KRO118 KHR118:KHS118 JXV118:JXW118 JNZ118:JOA118 JED118:JEE118 IUH118:IUI118 IKL118:IKM118 IAP118:IAQ118 HQT118:HQU118 HGX118:HGY118 GXB118:GXC118 GNF118:GNG118 GDJ118:GDK118 FTN118:FTO118 FJR118:FJS118 EZV118:EZW118 EPZ118:EQA118 EGD118:EGE118 DWH118:DWI118 DML118:DMM118 DCP118:DCQ118 CST118:CSU118 CIX118:CIY118 BZB118:BZC118 BPF118:BPG118 BFJ118:BFK118 AVN118:AVO118 ALR118:ALS118 ABV118:ABW118 RZ118:SA118 ID118:IE118 WUM118:WUN118 WKQ118:WKR118 WAU118:WAV118 VQY118:VQZ118 VHC118:VHD118 UXG118:UXH118 UNK118:UNL118 UDO118:UDP118 TTS118:TTT118 TJW118:TJX118 TAA118:TAB118 SQE118:SQF118 SGI118:SGJ118 RWM118:RWN118 RMQ118:RMR118 RCU118:RCV118 QSY118:QSZ118 QJC118:QJD118 PZG118:PZH118 PPK118:PPL118 PFO118:PFP118 OVS118:OVT118 OLW118:OLX118 OCA118:OCB118 NSE118:NSF118 NII118:NIJ118 MYM118:MYN118 MOQ118:MOR118 MEU118:MEV118 LUY118:LUZ118 LLC118:LLD118 LBG118:LBH118 KRK118:KRL118 KHO118:KHP118 JXS118:JXT118 JNW118:JNX118 JEA118:JEB118 IUE118:IUF118 IKI118:IKJ118 IAM118:IAN118 HQQ118:HQR118 HGU118:HGV118 GWY118:GWZ118 GNC118:GND118 GDG118:GDH118 FTK118:FTL118 FJO118:FJP118 EZS118:EZT118 EPW118:EPX118 EGA118:EGB118 DWE118:DWF118 DMI118:DMJ118 DCM118:DCN118 CSQ118:CSR118 CIU118:CIV118 BYY118:BYZ118 BPC118:BPD118 BFG118:BFH118 AVK118:AVL118 ALO118:ALP118 ABS118:ABT118 RW118:RX118 IA118:IB118 WUG118:WUH118 WKK118:WKL118 WAO118:WAP118 VQS118:VQT118 VGW118:VGX118 UXA118:UXB118 UNE118:UNF118 UDI118:UDJ118 TTM118:TTN118 TJQ118:TJR118 SZU118:SZV118 SPY118:SPZ118 SGC118:SGD118 RWG118:RWH118 RMK118:RML118 RCO118:RCP118 QSS118:QST118 QIW118:QIX118 PZA118:PZB118 PPE118:PPF118 PFI118:PFJ118 OVM118:OVN118 OLQ118:OLR118 OBU118:OBV118 NRY118:NRZ118 NIC118:NID118 MYG118:MYH118 MOK118:MOL118 MEO118:MEP118 LUS118:LUT118 LKW118:LKX118 LBA118:LBB118 KRE118:KRF118 KHI118:KHJ118 JXM118:JXN118 JNQ118:JNR118 JDU118:JDV118 ITY118:ITZ118 IKC118:IKD118 IAG118:IAH118 HQK118:HQL118 HGO118:HGP118 GWS118:GWT118 GMW118:GMX118 GDA118:GDB118 FTE118:FTF118 FJI118:FJJ118 EZM118:EZN118 EPQ118:EPR118 EFU118:EFV118 DVY118:DVZ118 DMC118:DMD118 DCG118:DCH118 CSK118:CSL118 CIO118:CIP118 BYS118:BYT118 BOW118:BOX118 BFA118:BFB118 AVE118:AVF118 ALI118:ALJ118 ABM118:ABN118 RQ118:RR118 HU118:HV118 WUD118:WUE118 WKH118:WKI118 WAL118:WAM118 VQP118:VQQ118 VGT118:VGU118 UWX118:UWY118 UNB118:UNC118 UDF118:UDG118 TTJ118:TTK118 TJN118:TJO118 SZR118:SZS118 SPV118:SPW118 SFZ118:SGA118 RWD118:RWE118 RMH118:RMI118 RCL118:RCM118 QSP118:QSQ118 QIT118:QIU118 PYX118:PYY118 PPB118:PPC118 PFF118:PFG118 OVJ118:OVK118 OLN118:OLO118 OBR118:OBS118 NRV118:NRW118 NHZ118:NIA118 MYD118:MYE118 MOH118:MOI118 MEL118:MEM118 LUP118:LUQ118 LKT118:LKU118 LAX118:LAY118 KRB118:KRC118 KHF118:KHG118 JXJ118:JXK118 JNN118:JNO118 JDR118:JDS118 ITV118:ITW118 IJZ118:IKA118 IAD118:IAE118 HQH118:HQI118 HGL118:HGM118 GWP118:GWQ118 GMT118:GMU118 GCX118:GCY118 FTB118:FTC118 FJF118:FJG118 EZJ118:EZK118 EPN118:EPO118 EFR118:EFS118 DVV118:DVW118 DLZ118:DMA118 DCD118:DCE118 CSH118:CSI118 CIL118:CIM118 BYP118:BYQ118 BOT118:BOU118 BEX118:BEY118 AVB118:AVC118 ALF118:ALG118 ABJ118:ABK118 RN118:RO118 HR118:HS118 WUA118:WUB118 WKE118:WKF118 WAI118:WAJ118 VQM118:VQN118 VGQ118:VGR118 UWU118:UWV118 UMY118:UMZ118 UDC118:UDD118 TTG118:TTH118 TJK118:TJL118 SZO118:SZP118 SPS118:SPT118 SFW118:SFX118 RWA118:RWB118 RME118:RMF118 RCI118:RCJ118 QSM118:QSN118 QIQ118:QIR118 PYU118:PYV118 POY118:POZ118 PFC118:PFD118 OVG118:OVH118 OLK118:OLL118 OBO118:OBP118 NRS118:NRT118 NHW118:NHX118 MYA118:MYB118 MOE118:MOF118 MEI118:MEJ118 LUM118:LUN118 LKQ118:LKR118 LAU118:LAV118 KQY118:KQZ118 KHC118:KHD118 JXG118:JXH118 JNK118:JNL118 JDO118:JDP118 ITS118:ITT118 IJW118:IJX118 IAA118:IAB118 HQE118:HQF118 HGI118:HGJ118 GWM118:GWN118 GMQ118:GMR118 GCU118:GCV118 FSY118:FSZ118 FJC118:FJD118 EZG118:EZH118 EPK118:EPL118 EFO118:EFP118 DVS118:DVT118 DLW118:DLX118 DCA118:DCB118 CSE118:CSF118 CII118:CIJ118 BYM118:BYN118 BOQ118:BOR118 BEU118:BEV118 AUY118:AUZ118 ALC118:ALD118 ABG118:ABH118 RK118:RL118 HO118:HP118 WTX118:WTY118 WKB118:WKC118 WAF118:WAG118 VQJ118:VQK118 VGN118:VGO118 UWR118:UWS118 UMV118:UMW118 UCZ118:UDA118 TTD118:TTE118 TJH118:TJI118 SZL118:SZM118 SPP118:SPQ118 SFT118:SFU118 RVX118:RVY118 RMB118:RMC118 RCF118:RCG118 QSJ118:QSK118 QIN118:QIO118 PYR118:PYS118 POV118:POW118 PEZ118:PFA118 OVD118:OVE118 OLH118:OLI118 OBL118:OBM118 NRP118:NRQ118 NHT118:NHU118 MXX118:MXY118 MOB118:MOC118 MEF118:MEG118 LUJ118:LUK118 LKN118:LKO118 LAR118:LAS118 KQV118:KQW118 KGZ118:KHA118 JXD118:JXE118 JNH118:JNI118 JDL118:JDM118 ITP118:ITQ118 IJT118:IJU118 HZX118:HZY118 HQB118:HQC118 HGF118:HGG118 GWJ118:GWK118 GMN118:GMO118 GCR118:GCS118 FSV118:FSW118 FIZ118:FJA118 EZD118:EZE118 EPH118:EPI118 EFL118:EFM118 DVP118:DVQ118 DLT118:DLU118 DBX118:DBY118 CSB118:CSC118 CIF118:CIG118 BYJ118:BYK118 BON118:BOO118 BER118:BES118 AUV118:AUW118 AKZ118:ALA118 ABD118:ABE118 RH118:RI118 HL118:HM118 WTU118:WTV118 WJY118:WJZ118 WAC118:WAD118 VQG118:VQH118 VGK118:VGL118 UWO118:UWP118 UMS118:UMT118 UCW118:UCX118 TTA118:TTB118 TJE118:TJF118 SZI118:SZJ118 SPM118:SPN118 SFQ118:SFR118 RVU118:RVV118 RLY118:RLZ118 RCC118:RCD118 QSG118:QSH118 QIK118:QIL118 PYO118:PYP118 POS118:POT118 PEW118:PEX118 OVA118:OVB118 OLE118:OLF118 OBI118:OBJ118 NRM118:NRN118 NHQ118:NHR118 MXU118:MXV118 MNY118:MNZ118 MEC118:MED118 LUG118:LUH118 LKK118:LKL118 LAO118:LAP118 KQS118:KQT118 KGW118:KGX118 JXA118:JXB118 JNE118:JNF118 JDI118:JDJ118 ITM118:ITN118 IJQ118:IJR118 HZU118:HZV118 HPY118:HPZ118 HGC118:HGD118 GWG118:GWH118 GMK118:GML118 GCO118:GCP118 FSS118:FST118 FIW118:FIX118 EZA118:EZB118 EPE118:EPF118 EFI118:EFJ118 DVM118:DVN118 DLQ118:DLR118 DBU118:DBV118 CRY118:CRZ118 CIC118:CID118 BYG118:BYH118 BOK118:BOL118 BEO118:BEP118 AUS118:AUT118 AKW118:AKX118 ABA118:ABB118 HI162:HJ162 RE162:RF162 WUS162:WUT162 WKW162:WKX162 WBA162:WBB162 VRE162:VRF162 VHI162:VHJ162 UXM162:UXN162 UNQ162:UNR162 UDU162:UDV162 TTY162:TTZ162 TKC162:TKD162 TAG162:TAH162 SQK162:SQL162 SGO162:SGP162 RWS162:RWT162 RMW162:RMX162 RDA162:RDB162 QTE162:QTF162 QJI162:QJJ162 PZM162:PZN162 PPQ162:PPR162 PFU162:PFV162 OVY162:OVZ162 OMC162:OMD162 OCG162:OCH162 NSK162:NSL162 NIO162:NIP162 MYS162:MYT162 MOW162:MOX162 MFA162:MFB162 LVE162:LVF162 LLI162:LLJ162 LBM162:LBN162 KRQ162:KRR162 KHU162:KHV162 JXY162:JXZ162 JOC162:JOD162 JEG162:JEH162 IUK162:IUL162 IKO162:IKP162 IAS162:IAT162 HQW162:HQX162 HHA162:HHB162 GXE162:GXF162 GNI162:GNJ162 GDM162:GDN162 FTQ162:FTR162 FJU162:FJV162 EZY162:EZZ162 EQC162:EQD162 EGG162:EGH162 DWK162:DWL162 DMO162:DMP162 DCS162:DCT162 CSW162:CSX162 CJA162:CJB162 BZE162:BZF162 BPI162:BPJ162 BFM162:BFN162 AVQ162:AVR162 ALU162:ALV162 ABY162:ABZ162 SC162:SD162 IG162:IH162 WUP162:WUQ162 WKT162:WKU162 WAX162:WAY162 VRB162:VRC162 VHF162:VHG162 UXJ162:UXK162 UNN162:UNO162 UDR162:UDS162 TTV162:TTW162 TJZ162:TKA162 TAD162:TAE162 SQH162:SQI162 SGL162:SGM162 RWP162:RWQ162 RMT162:RMU162 RCX162:RCY162 QTB162:QTC162 QJF162:QJG162 PZJ162:PZK162 PPN162:PPO162 PFR162:PFS162 OVV162:OVW162 OLZ162:OMA162 OCD162:OCE162 NSH162:NSI162 NIL162:NIM162 MYP162:MYQ162 MOT162:MOU162 MEX162:MEY162 LVB162:LVC162 LLF162:LLG162 LBJ162:LBK162 KRN162:KRO162 KHR162:KHS162 JXV162:JXW162 JNZ162:JOA162 JED162:JEE162 IUH162:IUI162 IKL162:IKM162 IAP162:IAQ162 HQT162:HQU162 HGX162:HGY162 GXB162:GXC162 GNF162:GNG162 GDJ162:GDK162 FTN162:FTO162 FJR162:FJS162 EZV162:EZW162 EPZ162:EQA162 EGD162:EGE162 DWH162:DWI162 DML162:DMM162 DCP162:DCQ162 CST162:CSU162 CIX162:CIY162 BZB162:BZC162 BPF162:BPG162 BFJ162:BFK162 AVN162:AVO162 ALR162:ALS162 ABV162:ABW162 RZ162:SA162 ID162:IE162 WUM162:WUN162 WKQ162:WKR162 WAU162:WAV162 VQY162:VQZ162 VHC162:VHD162 UXG162:UXH162 UNK162:UNL162 UDO162:UDP162 TTS162:TTT162 TJW162:TJX162 TAA162:TAB162 SQE162:SQF162 SGI162:SGJ162 RWM162:RWN162 RMQ162:RMR162 RCU162:RCV162 QSY162:QSZ162 QJC162:QJD162 PZG162:PZH162 PPK162:PPL162 PFO162:PFP162 OVS162:OVT162 OLW162:OLX162 OCA162:OCB162 NSE162:NSF162 NII162:NIJ162 MYM162:MYN162 MOQ162:MOR162 MEU162:MEV162 LUY162:LUZ162 LLC162:LLD162 LBG162:LBH162 KRK162:KRL162 KHO162:KHP162 JXS162:JXT162 JNW162:JNX162 JEA162:JEB162 IUE162:IUF162 IKI162:IKJ162 IAM162:IAN162 HQQ162:HQR162 HGU162:HGV162 GWY162:GWZ162 GNC162:GND162 GDG162:GDH162 FTK162:FTL162 FJO162:FJP162 EZS162:EZT162 EPW162:EPX162 EGA162:EGB162 DWE162:DWF162 DMI162:DMJ162 DCM162:DCN162 CSQ162:CSR162 CIU162:CIV162 BYY162:BYZ162 BPC162:BPD162 BFG162:BFH162 AVK162:AVL162 ALO162:ALP162 ABS162:ABT162 RW162:RX162 IA162:IB162 WUG162:WUH162 WKK162:WKL162 WAO162:WAP162 VQS162:VQT162 VGW162:VGX162 UXA162:UXB162 UNE162:UNF162 UDI162:UDJ162 TTM162:TTN162 TJQ162:TJR162 SZU162:SZV162 SPY162:SPZ162 SGC162:SGD162 RWG162:RWH162 RMK162:RML162 RCO162:RCP162 QSS162:QST162 QIW162:QIX162 PZA162:PZB162 PPE162:PPF162 PFI162:PFJ162 OVM162:OVN162 OLQ162:OLR162 OBU162:OBV162 NRY162:NRZ162 NIC162:NID162 MYG162:MYH162 MOK162:MOL162 MEO162:MEP162 LUS162:LUT162 LKW162:LKX162 LBA162:LBB162 KRE162:KRF162 KHI162:KHJ162 JXM162:JXN162 JNQ162:JNR162 JDU162:JDV162 ITY162:ITZ162 IKC162:IKD162 IAG162:IAH162 HQK162:HQL162 HGO162:HGP162 GWS162:GWT162 GMW162:GMX162 GDA162:GDB162 FTE162:FTF162 FJI162:FJJ162 EZM162:EZN162 EPQ162:EPR162 EFU162:EFV162 DVY162:DVZ162 DMC162:DMD162 DCG162:DCH162 CSK162:CSL162 CIO162:CIP162 BYS162:BYT162 BOW162:BOX162 BFA162:BFB162 AVE162:AVF162 ALI162:ALJ162 ABM162:ABN162 RQ162:RR162 HU162:HV162 WUD162:WUE162 WKH162:WKI162 WAL162:WAM162 VQP162:VQQ162 VGT162:VGU162 UWX162:UWY162 UNB162:UNC162 UDF162:UDG162 TTJ162:TTK162 TJN162:TJO162 SZR162:SZS162 SPV162:SPW162 SFZ162:SGA162 RWD162:RWE162 RMH162:RMI162 RCL162:RCM162 QSP162:QSQ162 QIT162:QIU162 PYX162:PYY162 PPB162:PPC162 PFF162:PFG162 OVJ162:OVK162 OLN162:OLO162 OBR162:OBS162 NRV162:NRW162 NHZ162:NIA162 MYD162:MYE162 MOH162:MOI162 MEL162:MEM162 LUP162:LUQ162 LKT162:LKU162 LAX162:LAY162 KRB162:KRC162 KHF162:KHG162 JXJ162:JXK162 JNN162:JNO162 JDR162:JDS162 ITV162:ITW162 IJZ162:IKA162 IAD162:IAE162 HQH162:HQI162 HGL162:HGM162 GWP162:GWQ162 GMT162:GMU162 GCX162:GCY162 FTB162:FTC162 FJF162:FJG162 EZJ162:EZK162 EPN162:EPO162 EFR162:EFS162 DVV162:DVW162 DLZ162:DMA162 DCD162:DCE162 CSH162:CSI162 CIL162:CIM162 BYP162:BYQ162 BOT162:BOU162 BEX162:BEY162 AVB162:AVC162 ALF162:ALG162 ABJ162:ABK162 RN162:RO162 HR162:HS162 WUA162:WUB162 WKE162:WKF162 WAI162:WAJ162 VQM162:VQN162 VGQ162:VGR162 UWU162:UWV162 UMY162:UMZ162 UDC162:UDD162 TTG162:TTH162 TJK162:TJL162 SZO162:SZP162 SPS162:SPT162 SFW162:SFX162 RWA162:RWB162 RME162:RMF162 RCI162:RCJ162 QSM162:QSN162 QIQ162:QIR162 PYU162:PYV162 POY162:POZ162 PFC162:PFD162 OVG162:OVH162 OLK162:OLL162 OBO162:OBP162 NRS162:NRT162 NHW162:NHX162 MYA162:MYB162 MOE162:MOF162 MEI162:MEJ162 LUM162:LUN162 LKQ162:LKR162 LAU162:LAV162 KQY162:KQZ162 KHC162:KHD162 JXG162:JXH162 JNK162:JNL162 JDO162:JDP162 ITS162:ITT162 IJW162:IJX162 IAA162:IAB162 HQE162:HQF162 HGI162:HGJ162 GWM162:GWN162 GMQ162:GMR162 GCU162:GCV162 FSY162:FSZ162 FJC162:FJD162 EZG162:EZH162 EPK162:EPL162 EFO162:EFP162 DVS162:DVT162 DLW162:DLX162 DCA162:DCB162 CSE162:CSF162 CII162:CIJ162 BYM162:BYN162 BOQ162:BOR162 BEU162:BEV162 AUY162:AUZ162 ALC162:ALD162 ABG162:ABH162 RK162:RL162 HO162:HP162 WTX162:WTY162 WKB162:WKC162 WAF162:WAG162 VQJ162:VQK162 VGN162:VGO162 UWR162:UWS162 UMV162:UMW162 UCZ162:UDA162 TTD162:TTE162 TJH162:TJI162 SZL162:SZM162 SPP162:SPQ162 SFT162:SFU162 RVX162:RVY162 RMB162:RMC162 RCF162:RCG162 QSJ162:QSK162 QIN162:QIO162 PYR162:PYS162 POV162:POW162 PEZ162:PFA162 OVD162:OVE162 OLH162:OLI162 OBL162:OBM162 NRP162:NRQ162 NHT162:NHU162 MXX162:MXY162 MOB162:MOC162 MEF162:MEG162 LUJ162:LUK162 LKN162:LKO162 LAR162:LAS162 KQV162:KQW162 KGZ162:KHA162 JXD162:JXE162 JNH162:JNI162 JDL162:JDM162 ITP162:ITQ162 IJT162:IJU162 HZX162:HZY162 HQB162:HQC162 HGF162:HGG162 GWJ162:GWK162 GMN162:GMO162 GCR162:GCS162 FSV162:FSW162 FIZ162:FJA162 EZD162:EZE162 EPH162:EPI162 EFL162:EFM162 DVP162:DVQ162 DLT162:DLU162 DBX162:DBY162 CSB162:CSC162 CIF162:CIG162 BYJ162:BYK162 BON162:BOO162 BER162:BES162 AUV162:AUW162 AKZ162:ALA162 ABD162:ABE162 RH162:RI162 HL162:HM162 WTU162:WTV162 WJY162:WJZ162 WAC162:WAD162 VQG162:VQH162 VGK162:VGL162 UWO162:UWP162 UMS162:UMT162 UCW162:UCX162 TTA162:TTB162 TJE162:TJF162 SZI162:SZJ162 SPM162:SPN162 SFQ162:SFR162 RVU162:RVV162 RLY162:RLZ162 RCC162:RCD162 QSG162:QSH162 QIK162:QIL162 PYO162:PYP162 POS162:POT162 PEW162:PEX162 OVA162:OVB162 OLE162:OLF162 OBI162:OBJ162 NRM162:NRN162 NHQ162:NHR162 MXU162:MXV162 MNY162:MNZ162 MEC162:MED162 LUG162:LUH162 LKK162:LKL162 LAO162:LAP162 KQS162:KQT162 KGW162:KGX162 JXA162:JXB162 JNE162:JNF162 JDI162:JDJ162 ITM162:ITN162 IJQ162:IJR162 HZU162:HZV162 HPY162:HPZ162 HGC162:HGD162 GWG162:GWH162 GMK162:GML162 GCO162:GCP162 FSS162:FST162 FIW162:FIX162 EZA162:EZB162 EPE162:EPF162 EFI162:EFJ162 DVM162:DVN162 DLQ162:DLR162 DBU162:DBV162 CRY162:CRZ162 CIC162:CID162 BYG162:BYH162 BOK162:BOL162 BEO162:BEP162 AUS162:AUT162 AKW162:AKX162 ABA162:ABB162 HI206:HJ206 RE206:RF206 WUS206:WUT206 WKW206:WKX206 WBA206:WBB206 VRE206:VRF206 VHI206:VHJ206 UXM206:UXN206 UNQ206:UNR206 UDU206:UDV206 TTY206:TTZ206 TKC206:TKD206 TAG206:TAH206 SQK206:SQL206 SGO206:SGP206 RWS206:RWT206 RMW206:RMX206 RDA206:RDB206 QTE206:QTF206 QJI206:QJJ206 PZM206:PZN206 PPQ206:PPR206 PFU206:PFV206 OVY206:OVZ206 OMC206:OMD206 OCG206:OCH206 NSK206:NSL206 NIO206:NIP206 MYS206:MYT206 MOW206:MOX206 MFA206:MFB206 LVE206:LVF206 LLI206:LLJ206 LBM206:LBN206 KRQ206:KRR206 KHU206:KHV206 JXY206:JXZ206 JOC206:JOD206 JEG206:JEH206 IUK206:IUL206 IKO206:IKP206 IAS206:IAT206 HQW206:HQX206 HHA206:HHB206 GXE206:GXF206 GNI206:GNJ206 GDM206:GDN206 FTQ206:FTR206 FJU206:FJV206 EZY206:EZZ206 EQC206:EQD206 EGG206:EGH206 DWK206:DWL206 DMO206:DMP206 DCS206:DCT206 CSW206:CSX206 CJA206:CJB206 BZE206:BZF206 BPI206:BPJ206 BFM206:BFN206 AVQ206:AVR206 ALU206:ALV206 ABY206:ABZ206 SC206:SD206 IG206:IH206 WUP206:WUQ206 WKT206:WKU206 WAX206:WAY206 VRB206:VRC206 VHF206:VHG206 UXJ206:UXK206 UNN206:UNO206 UDR206:UDS206 TTV206:TTW206 TJZ206:TKA206 TAD206:TAE206 SQH206:SQI206 SGL206:SGM206 RWP206:RWQ206 RMT206:RMU206 RCX206:RCY206 QTB206:QTC206 QJF206:QJG206 PZJ206:PZK206 PPN206:PPO206 PFR206:PFS206 OVV206:OVW206 OLZ206:OMA206 OCD206:OCE206 NSH206:NSI206 NIL206:NIM206 MYP206:MYQ206 MOT206:MOU206 MEX206:MEY206 LVB206:LVC206 LLF206:LLG206 LBJ206:LBK206 KRN206:KRO206 KHR206:KHS206 JXV206:JXW206 JNZ206:JOA206 JED206:JEE206 IUH206:IUI206 IKL206:IKM206 IAP206:IAQ206 HQT206:HQU206 HGX206:HGY206 GXB206:GXC206 GNF206:GNG206 GDJ206:GDK206 FTN206:FTO206 FJR206:FJS206 EZV206:EZW206 EPZ206:EQA206 EGD206:EGE206 DWH206:DWI206 DML206:DMM206 DCP206:DCQ206 CST206:CSU206 CIX206:CIY206 BZB206:BZC206 BPF206:BPG206 BFJ206:BFK206 AVN206:AVO206 ALR206:ALS206 ABV206:ABW206 RZ206:SA206 ID206:IE206 WUM206:WUN206 WKQ206:WKR206 WAU206:WAV206 VQY206:VQZ206 VHC206:VHD206 UXG206:UXH206 UNK206:UNL206 UDO206:UDP206 TTS206:TTT206 TJW206:TJX206 TAA206:TAB206 SQE206:SQF206 SGI206:SGJ206 RWM206:RWN206 RMQ206:RMR206 RCU206:RCV206 QSY206:QSZ206 QJC206:QJD206 PZG206:PZH206 PPK206:PPL206 PFO206:PFP206 OVS206:OVT206 OLW206:OLX206 OCA206:OCB206 NSE206:NSF206 NII206:NIJ206 MYM206:MYN206 MOQ206:MOR206 MEU206:MEV206 LUY206:LUZ206 LLC206:LLD206 LBG206:LBH206 KRK206:KRL206 KHO206:KHP206 JXS206:JXT206 JNW206:JNX206 JEA206:JEB206 IUE206:IUF206 IKI206:IKJ206 IAM206:IAN206 HQQ206:HQR206 HGU206:HGV206 GWY206:GWZ206 GNC206:GND206 GDG206:GDH206 FTK206:FTL206 FJO206:FJP206 EZS206:EZT206 EPW206:EPX206 EGA206:EGB206 DWE206:DWF206 DMI206:DMJ206 DCM206:DCN206 CSQ206:CSR206 CIU206:CIV206 BYY206:BYZ206 BPC206:BPD206 BFG206:BFH206 AVK206:AVL206 ALO206:ALP206 ABS206:ABT206 RW206:RX206 IA206:IB206 WUG206:WUH206 WKK206:WKL206 WAO206:WAP206 VQS206:VQT206 VGW206:VGX206 UXA206:UXB206 UNE206:UNF206 UDI206:UDJ206 TTM206:TTN206 TJQ206:TJR206 SZU206:SZV206 SPY206:SPZ206 SGC206:SGD206 RWG206:RWH206 RMK206:RML206 RCO206:RCP206 QSS206:QST206 QIW206:QIX206 PZA206:PZB206 PPE206:PPF206 PFI206:PFJ206 OVM206:OVN206 OLQ206:OLR206 OBU206:OBV206 NRY206:NRZ206 NIC206:NID206 MYG206:MYH206 MOK206:MOL206 MEO206:MEP206 LUS206:LUT206 LKW206:LKX206 LBA206:LBB206 KRE206:KRF206 KHI206:KHJ206 JXM206:JXN206 JNQ206:JNR206 JDU206:JDV206 ITY206:ITZ206 IKC206:IKD206 IAG206:IAH206 HQK206:HQL206 HGO206:HGP206 GWS206:GWT206 GMW206:GMX206 GDA206:GDB206 FTE206:FTF206 FJI206:FJJ206 EZM206:EZN206 EPQ206:EPR206 EFU206:EFV206 DVY206:DVZ206 DMC206:DMD206 DCG206:DCH206 CSK206:CSL206 CIO206:CIP206 BYS206:BYT206 BOW206:BOX206 BFA206:BFB206 AVE206:AVF206 ALI206:ALJ206 ABM206:ABN206 RQ206:RR206 HU206:HV206 WUD206:WUE206 WKH206:WKI206 WAL206:WAM206 VQP206:VQQ206 VGT206:VGU206 UWX206:UWY206 UNB206:UNC206 UDF206:UDG206 TTJ206:TTK206 TJN206:TJO206 SZR206:SZS206 SPV206:SPW206 SFZ206:SGA206 RWD206:RWE206 RMH206:RMI206 RCL206:RCM206 QSP206:QSQ206 QIT206:QIU206 PYX206:PYY206 PPB206:PPC206 PFF206:PFG206 OVJ206:OVK206 OLN206:OLO206 OBR206:OBS206 NRV206:NRW206 NHZ206:NIA206 MYD206:MYE206 MOH206:MOI206 MEL206:MEM206 LUP206:LUQ206 LKT206:LKU206 LAX206:LAY206 KRB206:KRC206 KHF206:KHG206 JXJ206:JXK206 JNN206:JNO206 JDR206:JDS206 ITV206:ITW206 IJZ206:IKA206 IAD206:IAE206 HQH206:HQI206 HGL206:HGM206 GWP206:GWQ206 GMT206:GMU206 GCX206:GCY206 FTB206:FTC206 FJF206:FJG206 EZJ206:EZK206 EPN206:EPO206 EFR206:EFS206 DVV206:DVW206 DLZ206:DMA206 DCD206:DCE206 CSH206:CSI206 CIL206:CIM206 BYP206:BYQ206 BOT206:BOU206 BEX206:BEY206 AVB206:AVC206 ALF206:ALG206 ABJ206:ABK206 RN206:RO206 HR206:HS206 WUA206:WUB206 WKE206:WKF206 WAI206:WAJ206 VQM206:VQN206 VGQ206:VGR206 UWU206:UWV206 UMY206:UMZ206 UDC206:UDD206 TTG206:TTH206 TJK206:TJL206 SZO206:SZP206 SPS206:SPT206 SFW206:SFX206 RWA206:RWB206 RME206:RMF206 RCI206:RCJ206 QSM206:QSN206 QIQ206:QIR206 PYU206:PYV206 POY206:POZ206 PFC206:PFD206 OVG206:OVH206 OLK206:OLL206 OBO206:OBP206 NRS206:NRT206 NHW206:NHX206 MYA206:MYB206 MOE206:MOF206 MEI206:MEJ206 LUM206:LUN206 LKQ206:LKR206 LAU206:LAV206 KQY206:KQZ206 KHC206:KHD206 JXG206:JXH206 JNK206:JNL206 JDO206:JDP206 ITS206:ITT206 IJW206:IJX206 IAA206:IAB206 HQE206:HQF206 HGI206:HGJ206 GWM206:GWN206 GMQ206:GMR206 GCU206:GCV206 FSY206:FSZ206 FJC206:FJD206 EZG206:EZH206 EPK206:EPL206 EFO206:EFP206 DVS206:DVT206 DLW206:DLX206 DCA206:DCB206 CSE206:CSF206 CII206:CIJ206 BYM206:BYN206 BOQ206:BOR206 BEU206:BEV206 AUY206:AUZ206 ALC206:ALD206 ABG206:ABH206 RK206:RL206 HO206:HP206 WTX206:WTY206 WKB206:WKC206 WAF206:WAG206 VQJ206:VQK206 VGN206:VGO206 UWR206:UWS206 UMV206:UMW206 UCZ206:UDA206 TTD206:TTE206 TJH206:TJI206 SZL206:SZM206 SPP206:SPQ206 SFT206:SFU206 RVX206:RVY206 RMB206:RMC206 RCF206:RCG206 QSJ206:QSK206 QIN206:QIO206 PYR206:PYS206 POV206:POW206 PEZ206:PFA206 OVD206:OVE206 OLH206:OLI206 OBL206:OBM206 NRP206:NRQ206 NHT206:NHU206 MXX206:MXY206 MOB206:MOC206 MEF206:MEG206 LUJ206:LUK206 LKN206:LKO206 LAR206:LAS206 KQV206:KQW206 KGZ206:KHA206 JXD206:JXE206 JNH206:JNI206 JDL206:JDM206 ITP206:ITQ206 IJT206:IJU206 HZX206:HZY206 HQB206:HQC206 HGF206:HGG206 GWJ206:GWK206 GMN206:GMO206 GCR206:GCS206 FSV206:FSW206 FIZ206:FJA206 EZD206:EZE206 EPH206:EPI206 EFL206:EFM206 DVP206:DVQ206 DLT206:DLU206 DBX206:DBY206 CSB206:CSC206 CIF206:CIG206 BYJ206:BYK206 BON206:BOO206 BER206:BES206 AUV206:AUW206 AKZ206:ALA206 ABD206:ABE206 RH206:RI206 HL206:HM206 WTU206:WTV206 WJY206:WJZ206 WAC206:WAD206 VQG206:VQH206 VGK206:VGL206 UWO206:UWP206 UMS206:UMT206 UCW206:UCX206 TTA206:TTB206 TJE206:TJF206 SZI206:SZJ206 SPM206:SPN206 SFQ206:SFR206 RVU206:RVV206 RLY206:RLZ206 RCC206:RCD206 QSG206:QSH206 QIK206:QIL206 PYO206:PYP206 POS206:POT206 PEW206:PEX206 OVA206:OVB206 OLE206:OLF206 OBI206:OBJ206 NRM206:NRN206 NHQ206:NHR206 MXU206:MXV206 MNY206:MNZ206 MEC206:MED206 LUG206:LUH206 LKK206:LKL206 LAO206:LAP206 KQS206:KQT206 KGW206:KGX206 JXA206:JXB206 JNE206:JNF206 JDI206:JDJ206 ITM206:ITN206 IJQ206:IJR206 HZU206:HZV206 HPY206:HPZ206 HGC206:HGD206 GWG206:GWH206 GMK206:GML206 GCO206:GCP206 FSS206:FST206 FIW206:FIX206 EZA206:EZB206 EPE206:EPF206 EFI206:EFJ206 DVM206:DVN206 DLQ206:DLR206 DBU206:DBV206 CRY206:CRZ206 CIC206:CID206 BYG206:BYH206 BOK206:BOL206 BEO206:BEP206 AUS206:AUT206 AKW206:AKX206 ABA206:ABB206 HI250:HJ250 RE250:RF250 WUS250:WUT250 WKW250:WKX250 WBA250:WBB250 VRE250:VRF250 VHI250:VHJ250 UXM250:UXN250 UNQ250:UNR250 UDU250:UDV250 TTY250:TTZ250 TKC250:TKD250 TAG250:TAH250 SQK250:SQL250 SGO250:SGP250 RWS250:RWT250 RMW250:RMX250 RDA250:RDB250 QTE250:QTF250 QJI250:QJJ250 PZM250:PZN250 PPQ250:PPR250 PFU250:PFV250 OVY250:OVZ250 OMC250:OMD250 OCG250:OCH250 NSK250:NSL250 NIO250:NIP250 MYS250:MYT250 MOW250:MOX250 MFA250:MFB250 LVE250:LVF250 LLI250:LLJ250 LBM250:LBN250 KRQ250:KRR250 KHU250:KHV250 JXY250:JXZ250 JOC250:JOD250 JEG250:JEH250 IUK250:IUL250 IKO250:IKP250 IAS250:IAT250 HQW250:HQX250 HHA250:HHB250 GXE250:GXF250 GNI250:GNJ250 GDM250:GDN250 FTQ250:FTR250 FJU250:FJV250 EZY250:EZZ250 EQC250:EQD250 EGG250:EGH250 DWK250:DWL250 DMO250:DMP250 DCS250:DCT250 CSW250:CSX250 CJA250:CJB250 BZE250:BZF250 BPI250:BPJ250 BFM250:BFN250 AVQ250:AVR250 ALU250:ALV250 ABY250:ABZ250 SC250:SD250 IG250:IH250 WUP250:WUQ250 WKT250:WKU250 WAX250:WAY250 VRB250:VRC250 VHF250:VHG250 UXJ250:UXK250 UNN250:UNO250 UDR250:UDS250 TTV250:TTW250 TJZ250:TKA250 TAD250:TAE250 SQH250:SQI250 SGL250:SGM250 RWP250:RWQ250 RMT250:RMU250 RCX250:RCY250 QTB250:QTC250 QJF250:QJG250 PZJ250:PZK250 PPN250:PPO250 PFR250:PFS250 OVV250:OVW250 OLZ250:OMA250 OCD250:OCE250 NSH250:NSI250 NIL250:NIM250 MYP250:MYQ250 MOT250:MOU250 MEX250:MEY250 LVB250:LVC250 LLF250:LLG250 LBJ250:LBK250 KRN250:KRO250 KHR250:KHS250 JXV250:JXW250 JNZ250:JOA250 JED250:JEE250 IUH250:IUI250 IKL250:IKM250 IAP250:IAQ250 HQT250:HQU250 HGX250:HGY250 GXB250:GXC250 GNF250:GNG250 GDJ250:GDK250 FTN250:FTO250 FJR250:FJS250 EZV250:EZW250 EPZ250:EQA250 EGD250:EGE250 DWH250:DWI250 DML250:DMM250 DCP250:DCQ250 CST250:CSU250 CIX250:CIY250 BZB250:BZC250 BPF250:BPG250 BFJ250:BFK250 AVN250:AVO250 ALR250:ALS250 ABV250:ABW250 RZ250:SA250 ID250:IE250 WUM250:WUN250 WKQ250:WKR250 WAU250:WAV250 VQY250:VQZ250 VHC250:VHD250 UXG250:UXH250 UNK250:UNL250 UDO250:UDP250 TTS250:TTT250 TJW250:TJX250 TAA250:TAB250 SQE250:SQF250 SGI250:SGJ250 RWM250:RWN250 RMQ250:RMR250 RCU250:RCV250 QSY250:QSZ250 QJC250:QJD250 PZG250:PZH250 PPK250:PPL250 PFO250:PFP250 OVS250:OVT250 OLW250:OLX250 OCA250:OCB250 NSE250:NSF250 NII250:NIJ250 MYM250:MYN250 MOQ250:MOR250 MEU250:MEV250 LUY250:LUZ250 LLC250:LLD250 LBG250:LBH250 KRK250:KRL250 KHO250:KHP250 JXS250:JXT250 JNW250:JNX250 JEA250:JEB250 IUE250:IUF250 IKI250:IKJ250 IAM250:IAN250 HQQ250:HQR250 HGU250:HGV250 GWY250:GWZ250 GNC250:GND250 GDG250:GDH250 FTK250:FTL250 FJO250:FJP250 EZS250:EZT250 EPW250:EPX250 EGA250:EGB250 DWE250:DWF250 DMI250:DMJ250 DCM250:DCN250 CSQ250:CSR250 CIU250:CIV250 BYY250:BYZ250 BPC250:BPD250 BFG250:BFH250 AVK250:AVL250 ALO250:ALP250 ABS250:ABT250 RW250:RX250 IA250:IB250 WUG250:WUH250 WKK250:WKL250 WAO250:WAP250 VQS250:VQT250 VGW250:VGX250 UXA250:UXB250 UNE250:UNF250 UDI250:UDJ250 TTM250:TTN250 TJQ250:TJR250 SZU250:SZV250 SPY250:SPZ250 SGC250:SGD250 RWG250:RWH250 RMK250:RML250 RCO250:RCP250 QSS250:QST250 QIW250:QIX250 PZA250:PZB250 PPE250:PPF250 PFI250:PFJ250 OVM250:OVN250 OLQ250:OLR250 OBU250:OBV250 NRY250:NRZ250 NIC250:NID250 MYG250:MYH250 MOK250:MOL250 MEO250:MEP250 LUS250:LUT250 LKW250:LKX250 LBA250:LBB250 KRE250:KRF250 KHI250:KHJ250 JXM250:JXN250 JNQ250:JNR250 JDU250:JDV250 ITY250:ITZ250 IKC250:IKD250 IAG250:IAH250 HQK250:HQL250 HGO250:HGP250 GWS250:GWT250 GMW250:GMX250 GDA250:GDB250 FTE250:FTF250 FJI250:FJJ250 EZM250:EZN250 EPQ250:EPR250 EFU250:EFV250 DVY250:DVZ250 DMC250:DMD250 DCG250:DCH250 CSK250:CSL250 CIO250:CIP250 BYS250:BYT250 BOW250:BOX250 BFA250:BFB250 AVE250:AVF250 ALI250:ALJ250 ABM250:ABN250 RQ250:RR250 HU250:HV250 WUD250:WUE250 WKH250:WKI250 WAL250:WAM250 VQP250:VQQ250 VGT250:VGU250 UWX250:UWY250 UNB250:UNC250 UDF250:UDG250 TTJ250:TTK250 TJN250:TJO250 SZR250:SZS250 SPV250:SPW250 SFZ250:SGA250 RWD250:RWE250 RMH250:RMI250 RCL250:RCM250 QSP250:QSQ250 QIT250:QIU250 PYX250:PYY250 PPB250:PPC250 PFF250:PFG250 OVJ250:OVK250 OLN250:OLO250 OBR250:OBS250 NRV250:NRW250 NHZ250:NIA250 MYD250:MYE250 MOH250:MOI250 MEL250:MEM250 LUP250:LUQ250 LKT250:LKU250 LAX250:LAY250 KRB250:KRC250 KHF250:KHG250 JXJ250:JXK250 JNN250:JNO250 JDR250:JDS250 ITV250:ITW250 IJZ250:IKA250 IAD250:IAE250 HQH250:HQI250 HGL250:HGM250 GWP250:GWQ250 GMT250:GMU250 GCX250:GCY250 FTB250:FTC250 FJF250:FJG250 EZJ250:EZK250 EPN250:EPO250 EFR250:EFS250 DVV250:DVW250 DLZ250:DMA250 DCD250:DCE250 CSH250:CSI250 CIL250:CIM250 BYP250:BYQ250 BOT250:BOU250 BEX250:BEY250 AVB250:AVC250 ALF250:ALG250 ABJ250:ABK250 RN250:RO250 HR250:HS250 WUA250:WUB250 WKE250:WKF250 WAI250:WAJ250 VQM250:VQN250 VGQ250:VGR250 UWU250:UWV250 UMY250:UMZ250 UDC250:UDD250 TTG250:TTH250 TJK250:TJL250 SZO250:SZP250 SPS250:SPT250 SFW250:SFX250 RWA250:RWB250 RME250:RMF250 RCI250:RCJ250 QSM250:QSN250 QIQ250:QIR250 PYU250:PYV250 POY250:POZ250 PFC250:PFD250 OVG250:OVH250 OLK250:OLL250 OBO250:OBP250 NRS250:NRT250 NHW250:NHX250 MYA250:MYB250 MOE250:MOF250 MEI250:MEJ250 LUM250:LUN250 LKQ250:LKR250 LAU250:LAV250 KQY250:KQZ250 KHC250:KHD250 JXG250:JXH250 JNK250:JNL250 JDO250:JDP250 ITS250:ITT250 IJW250:IJX250 IAA250:IAB250 HQE250:HQF250 HGI250:HGJ250 GWM250:GWN250 GMQ250:GMR250 GCU250:GCV250 FSY250:FSZ250 FJC250:FJD250 EZG250:EZH250 EPK250:EPL250 EFO250:EFP250 DVS250:DVT250 DLW250:DLX250 DCA250:DCB250 CSE250:CSF250 CII250:CIJ250 BYM250:BYN250 BOQ250:BOR250 BEU250:BEV250 AUY250:AUZ250 ALC250:ALD250 ABG250:ABH250 RK250:RL250 HO250:HP250 WTX250:WTY250 WKB250:WKC250 WAF250:WAG250 VQJ250:VQK250 VGN250:VGO250 UWR250:UWS250 UMV250:UMW250 UCZ250:UDA250 TTD250:TTE250 TJH250:TJI250 SZL250:SZM250 SPP250:SPQ250 SFT250:SFU250 RVX250:RVY250 RMB250:RMC250 RCF250:RCG250 QSJ250:QSK250 QIN250:QIO250 PYR250:PYS250 POV250:POW250 PEZ250:PFA250 OVD250:OVE250 OLH250:OLI250 OBL250:OBM250 NRP250:NRQ250 NHT250:NHU250 MXX250:MXY250 MOB250:MOC250 MEF250:MEG250 LUJ250:LUK250 LKN250:LKO250 LAR250:LAS250 KQV250:KQW250 KGZ250:KHA250 JXD250:JXE250 JNH250:JNI250 JDL250:JDM250 ITP250:ITQ250 IJT250:IJU250 HZX250:HZY250 HQB250:HQC250 HGF250:HGG250 GWJ250:GWK250 GMN250:GMO250 GCR250:GCS250 FSV250:FSW250 FIZ250:FJA250 EZD250:EZE250 EPH250:EPI250 EFL250:EFM250 DVP250:DVQ250 DLT250:DLU250 DBX250:DBY250 CSB250:CSC250 CIF250:CIG250 BYJ250:BYK250 BON250:BOO250 BER250:BES250 AUV250:AUW250 AKZ250:ALA250 ABD250:ABE250 RH250:RI250 HL250:HM250 WTU250:WTV250 WJY250:WJZ250 WAC250:WAD250 VQG250:VQH250 VGK250:VGL250 UWO250:UWP250 UMS250:UMT250 UCW250:UCX250 TTA250:TTB250 TJE250:TJF250 SZI250:SZJ250 SPM250:SPN250 SFQ250:SFR250 RVU250:RVV250 RLY250:RLZ250 RCC250:RCD250 QSG250:QSH250 QIK250:QIL250 PYO250:PYP250 POS250:POT250 PEW250:PEX250 OVA250:OVB250 OLE250:OLF250 OBI250:OBJ250 NRM250:NRN250 NHQ250:NHR250 MXU250:MXV250 MNY250:MNZ250 MEC250:MED250 LUG250:LUH250 LKK250:LKL250 LAO250:LAP250 KQS250:KQT250 KGW250:KGX250 JXA250:JXB250 JNE250:JNF250 JDI250:JDJ250 ITM250:ITN250 IJQ250:IJR250 HZU250:HZV250 HPY250:HPZ250 HGC250:HGD250 GWG250:GWH250 GMK250:GML250 GCO250:GCP250 FSS250:FST250 FIW250:FIX250 EZA250:EZB250 EPE250:EPF250 EFI250:EFJ250 DVM250:DVN250 DLQ250:DLR250 DBU250:DBV250 CRY250:CRZ250 CIC250:CID250 BYG250:BYH250 BOK250:BOL250 BEO250:BEP250 AUS250:AUT250 AKW250:AKX250 ABA250:ABB250 HI294:HJ294 RE294:RF294 WUS294:WUT294 WKW294:WKX294 WBA294:WBB294 VRE294:VRF294 VHI294:VHJ294 UXM294:UXN294 UNQ294:UNR294 UDU294:UDV294 TTY294:TTZ294 TKC294:TKD294 TAG294:TAH294 SQK294:SQL294 SGO294:SGP294 RWS294:RWT294 RMW294:RMX294 RDA294:RDB294 QTE294:QTF294 QJI294:QJJ294 PZM294:PZN294 PPQ294:PPR294 PFU294:PFV294 OVY294:OVZ294 OMC294:OMD294 OCG294:OCH294 NSK294:NSL294 NIO294:NIP294 MYS294:MYT294 MOW294:MOX294 MFA294:MFB294 LVE294:LVF294 LLI294:LLJ294 LBM294:LBN294 KRQ294:KRR294 KHU294:KHV294 JXY294:JXZ294 JOC294:JOD294 JEG294:JEH294 IUK294:IUL294 IKO294:IKP294 IAS294:IAT294 HQW294:HQX294 HHA294:HHB294 GXE294:GXF294 GNI294:GNJ294 GDM294:GDN294 FTQ294:FTR294 FJU294:FJV294 EZY294:EZZ294 EQC294:EQD294 EGG294:EGH294 DWK294:DWL294 DMO294:DMP294 DCS294:DCT294 CSW294:CSX294 CJA294:CJB294 BZE294:BZF294 BPI294:BPJ294 BFM294:BFN294 AVQ294:AVR294 ALU294:ALV294 ABY294:ABZ294 SC294:SD294 IG294:IH294 WUP294:WUQ294 WKT294:WKU294 WAX294:WAY294 VRB294:VRC294 VHF294:VHG294 UXJ294:UXK294 UNN294:UNO294 UDR294:UDS294 TTV294:TTW294 TJZ294:TKA294 TAD294:TAE294 SQH294:SQI294 SGL294:SGM294 RWP294:RWQ294 RMT294:RMU294 RCX294:RCY294 QTB294:QTC294 QJF294:QJG294 PZJ294:PZK294 PPN294:PPO294 PFR294:PFS294 OVV294:OVW294 OLZ294:OMA294 OCD294:OCE294 NSH294:NSI294 NIL294:NIM294 MYP294:MYQ294 MOT294:MOU294 MEX294:MEY294 LVB294:LVC294 LLF294:LLG294 LBJ294:LBK294 KRN294:KRO294 KHR294:KHS294 JXV294:JXW294 JNZ294:JOA294 JED294:JEE294 IUH294:IUI294 IKL294:IKM294 IAP294:IAQ294 HQT294:HQU294 HGX294:HGY294 GXB294:GXC294 GNF294:GNG294 GDJ294:GDK294 FTN294:FTO294 FJR294:FJS294 EZV294:EZW294 EPZ294:EQA294 EGD294:EGE294 DWH294:DWI294 DML294:DMM294 DCP294:DCQ294 CST294:CSU294 CIX294:CIY294 BZB294:BZC294 BPF294:BPG294 BFJ294:BFK294 AVN294:AVO294 ALR294:ALS294 ABV294:ABW294 RZ294:SA294 ID294:IE294 WUM294:WUN294 WKQ294:WKR294 WAU294:WAV294 VQY294:VQZ294 VHC294:VHD294 UXG294:UXH294 UNK294:UNL294 UDO294:UDP294 TTS294:TTT294 TJW294:TJX294 TAA294:TAB294 SQE294:SQF294 SGI294:SGJ294 RWM294:RWN294 RMQ294:RMR294 RCU294:RCV294 QSY294:QSZ294 QJC294:QJD294 PZG294:PZH294 PPK294:PPL294 PFO294:PFP294 OVS294:OVT294 OLW294:OLX294 OCA294:OCB294 NSE294:NSF294 NII294:NIJ294 MYM294:MYN294 MOQ294:MOR294 MEU294:MEV294 LUY294:LUZ294 LLC294:LLD294 LBG294:LBH294 KRK294:KRL294 KHO294:KHP294 JXS294:JXT294 JNW294:JNX294 JEA294:JEB294 IUE294:IUF294 IKI294:IKJ294 IAM294:IAN294 HQQ294:HQR294 HGU294:HGV294 GWY294:GWZ294 GNC294:GND294 GDG294:GDH294 FTK294:FTL294 FJO294:FJP294 EZS294:EZT294 EPW294:EPX294 EGA294:EGB294 DWE294:DWF294 DMI294:DMJ294 DCM294:DCN294 CSQ294:CSR294 CIU294:CIV294 BYY294:BYZ294 BPC294:BPD294 BFG294:BFH294 AVK294:AVL294 ALO294:ALP294 ABS294:ABT294 RW294:RX294 IA294:IB294 WUG294:WUH294 WKK294:WKL294 WAO294:WAP294 VQS294:VQT294 VGW294:VGX294 UXA294:UXB294 UNE294:UNF294 UDI294:UDJ294 TTM294:TTN294 TJQ294:TJR294 SZU294:SZV294 SPY294:SPZ294 SGC294:SGD294 RWG294:RWH294 RMK294:RML294 RCO294:RCP294 QSS294:QST294 QIW294:QIX294 PZA294:PZB294 PPE294:PPF294 PFI294:PFJ294 OVM294:OVN294 OLQ294:OLR294 OBU294:OBV294 NRY294:NRZ294 NIC294:NID294 MYG294:MYH294 MOK294:MOL294 MEO294:MEP294 LUS294:LUT294 LKW294:LKX294 LBA294:LBB294 KRE294:KRF294 KHI294:KHJ294 JXM294:JXN294 JNQ294:JNR294 JDU294:JDV294 ITY294:ITZ294 IKC294:IKD294 IAG294:IAH294 HQK294:HQL294 HGO294:HGP294 GWS294:GWT294 GMW294:GMX294 GDA294:GDB294 FTE294:FTF294 FJI294:FJJ294 EZM294:EZN294 EPQ294:EPR294 EFU294:EFV294 DVY294:DVZ294 DMC294:DMD294 DCG294:DCH294 CSK294:CSL294 CIO294:CIP294 BYS294:BYT294 BOW294:BOX294 BFA294:BFB294 AVE294:AVF294 ALI294:ALJ294 ABM294:ABN294 RQ294:RR294 HU294:HV294 WUD294:WUE294 WKH294:WKI294 WAL294:WAM294 VQP294:VQQ294 VGT294:VGU294 UWX294:UWY294 UNB294:UNC294 UDF294:UDG294 TTJ294:TTK294 TJN294:TJO294 SZR294:SZS294 SPV294:SPW294 SFZ294:SGA294 RWD294:RWE294 RMH294:RMI294 RCL294:RCM294 QSP294:QSQ294 QIT294:QIU294 PYX294:PYY294 PPB294:PPC294 PFF294:PFG294 OVJ294:OVK294 OLN294:OLO294 OBR294:OBS294 NRV294:NRW294 NHZ294:NIA294 MYD294:MYE294 MOH294:MOI294 MEL294:MEM294 LUP294:LUQ294 LKT294:LKU294 LAX294:LAY294 KRB294:KRC294 KHF294:KHG294 JXJ294:JXK294 JNN294:JNO294 JDR294:JDS294 ITV294:ITW294 IJZ294:IKA294 IAD294:IAE294 HQH294:HQI294 HGL294:HGM294 GWP294:GWQ294 GMT294:GMU294 GCX294:GCY294 FTB294:FTC294 FJF294:FJG294 EZJ294:EZK294 EPN294:EPO294 EFR294:EFS294 DVV294:DVW294 DLZ294:DMA294 DCD294:DCE294 CSH294:CSI294 CIL294:CIM294 BYP294:BYQ294 BOT294:BOU294 BEX294:BEY294 AVB294:AVC294 ALF294:ALG294 ABJ294:ABK294 RN294:RO294 HR294:HS294 WUA294:WUB294 WKE294:WKF294 WAI294:WAJ294 VQM294:VQN294 VGQ294:VGR294 UWU294:UWV294 UMY294:UMZ294 UDC294:UDD294 TTG294:TTH294 TJK294:TJL294 SZO294:SZP294 SPS294:SPT294 SFW294:SFX294 RWA294:RWB294 RME294:RMF294 RCI294:RCJ294 QSM294:QSN294 QIQ294:QIR294 PYU294:PYV294 POY294:POZ294 PFC294:PFD294 OVG294:OVH294 OLK294:OLL294 OBO294:OBP294 NRS294:NRT294 NHW294:NHX294 MYA294:MYB294 MOE294:MOF294 MEI294:MEJ294 LUM294:LUN294 LKQ294:LKR294 LAU294:LAV294 KQY294:KQZ294 KHC294:KHD294 JXG294:JXH294 JNK294:JNL294 JDO294:JDP294 ITS294:ITT294 IJW294:IJX294 IAA294:IAB294 HQE294:HQF294 HGI294:HGJ294 GWM294:GWN294 GMQ294:GMR294 GCU294:GCV294 FSY294:FSZ294 FJC294:FJD294 EZG294:EZH294 EPK294:EPL294 EFO294:EFP294 DVS294:DVT294 DLW294:DLX294 DCA294:DCB294 CSE294:CSF294 CII294:CIJ294 BYM294:BYN294 BOQ294:BOR294 BEU294:BEV294 AUY294:AUZ294 ALC294:ALD294 ABG294:ABH294 RK294:RL294 HO294:HP294 WTX294:WTY294 WKB294:WKC294 WAF294:WAG294 VQJ294:VQK294 VGN294:VGO294 UWR294:UWS294 UMV294:UMW294 UCZ294:UDA294 TTD294:TTE294 TJH294:TJI294 SZL294:SZM294 SPP294:SPQ294 SFT294:SFU294 RVX294:RVY294 RMB294:RMC294 RCF294:RCG294 QSJ294:QSK294 QIN294:QIO294 PYR294:PYS294 POV294:POW294 PEZ294:PFA294 OVD294:OVE294 OLH294:OLI294 OBL294:OBM294 NRP294:NRQ294 NHT294:NHU294 MXX294:MXY294 MOB294:MOC294 MEF294:MEG294 LUJ294:LUK294 LKN294:LKO294 LAR294:LAS294 KQV294:KQW294 KGZ294:KHA294 JXD294:JXE294 JNH294:JNI294 JDL294:JDM294 ITP294:ITQ294 IJT294:IJU294 HZX294:HZY294 HQB294:HQC294 HGF294:HGG294 GWJ294:GWK294 GMN294:GMO294 GCR294:GCS294 FSV294:FSW294 FIZ294:FJA294 EZD294:EZE294 EPH294:EPI294 EFL294:EFM294 DVP294:DVQ294 DLT294:DLU294 DBX294:DBY294 CSB294:CSC294 CIF294:CIG294 BYJ294:BYK294 BON294:BOO294 BER294:BES294 AUV294:AUW294 AKZ294:ALA294 ABD294:ABE294 RH294:RI294 HL294:HM294 WTU294:WTV294 WJY294:WJZ294 WAC294:WAD294 VQG294:VQH294 VGK294:VGL294 UWO294:UWP294 UMS294:UMT294 UCW294:UCX294 TTA294:TTB294 TJE294:TJF294 SZI294:SZJ294 SPM294:SPN294 SFQ294:SFR294 RVU294:RVV294 RLY294:RLZ294 RCC294:RCD294 QSG294:QSH294 QIK294:QIL294 PYO294:PYP294 POS294:POT294 PEW294:PEX294 OVA294:OVB294 OLE294:OLF294 OBI294:OBJ294 NRM294:NRN294 NHQ294:NHR294 MXU294:MXV294 MNY294:MNZ294 MEC294:MED294 LUG294:LUH294 LKK294:LKL294 LAO294:LAP294 KQS294:KQT294 KGW294:KGX294 JXA294:JXB294 JNE294:JNF294 JDI294:JDJ294 ITM294:ITN294 IJQ294:IJR294 HZU294:HZV294 HPY294:HPZ294 HGC294:HGD294 GWG294:GWH294 GMK294:GML294 GCO294:GCP294 FSS294:FST294 FIW294:FIX294 EZA294:EZB294 EPE294:EPF294 EFI294:EFJ294 DVM294:DVN294 DLQ294:DLR294 DBU294:DBV294 CRY294:CRZ294 CIC294:CID294 BYG294:BYH294 BOK294:BOL294 BEO294:BEP294 AUS294:AUT294 AKW294:AKX294 ABA294:ABB294 HI338:HJ338 RE338:RF338 WUS338:WUT338 WKW338:WKX338 WBA338:WBB338 VRE338:VRF338 VHI338:VHJ338 UXM338:UXN338 UNQ338:UNR338 UDU338:UDV338 TTY338:TTZ338 TKC338:TKD338 TAG338:TAH338 SQK338:SQL338 SGO338:SGP338 RWS338:RWT338 RMW338:RMX338 RDA338:RDB338 QTE338:QTF338 QJI338:QJJ338 PZM338:PZN338 PPQ338:PPR338 PFU338:PFV338 OVY338:OVZ338 OMC338:OMD338 OCG338:OCH338 NSK338:NSL338 NIO338:NIP338 MYS338:MYT338 MOW338:MOX338 MFA338:MFB338 LVE338:LVF338 LLI338:LLJ338 LBM338:LBN338 KRQ338:KRR338 KHU338:KHV338 JXY338:JXZ338 JOC338:JOD338 JEG338:JEH338 IUK338:IUL338 IKO338:IKP338 IAS338:IAT338 HQW338:HQX338 HHA338:HHB338 GXE338:GXF338 GNI338:GNJ338 GDM338:GDN338 FTQ338:FTR338 FJU338:FJV338 EZY338:EZZ338 EQC338:EQD338 EGG338:EGH338 DWK338:DWL338 DMO338:DMP338 DCS338:DCT338 CSW338:CSX338 CJA338:CJB338 BZE338:BZF338 BPI338:BPJ338 BFM338:BFN338 AVQ338:AVR338 ALU338:ALV338 ABY338:ABZ338 SC338:SD338 IG338:IH338 WUP338:WUQ338 WKT338:WKU338 WAX338:WAY338 VRB338:VRC338 VHF338:VHG338 UXJ338:UXK338 UNN338:UNO338 UDR338:UDS338 TTV338:TTW338 TJZ338:TKA338 TAD338:TAE338 SQH338:SQI338 SGL338:SGM338 RWP338:RWQ338 RMT338:RMU338 RCX338:RCY338 QTB338:QTC338 QJF338:QJG338 PZJ338:PZK338 PPN338:PPO338 PFR338:PFS338 OVV338:OVW338 OLZ338:OMA338 OCD338:OCE338 NSH338:NSI338 NIL338:NIM338 MYP338:MYQ338 MOT338:MOU338 MEX338:MEY338 LVB338:LVC338 LLF338:LLG338 LBJ338:LBK338 KRN338:KRO338 KHR338:KHS338 JXV338:JXW338 JNZ338:JOA338 JED338:JEE338 IUH338:IUI338 IKL338:IKM338 IAP338:IAQ338 HQT338:HQU338 HGX338:HGY338 GXB338:GXC338 GNF338:GNG338 GDJ338:GDK338 FTN338:FTO338 FJR338:FJS338 EZV338:EZW338 EPZ338:EQA338 EGD338:EGE338 DWH338:DWI338 DML338:DMM338 DCP338:DCQ338 CST338:CSU338 CIX338:CIY338 BZB338:BZC338 BPF338:BPG338 BFJ338:BFK338 AVN338:AVO338 ALR338:ALS338 ABV338:ABW338 RZ338:SA338 ID338:IE338 WUM338:WUN338 WKQ338:WKR338 WAU338:WAV338 VQY338:VQZ338 VHC338:VHD338 UXG338:UXH338 UNK338:UNL338 UDO338:UDP338 TTS338:TTT338 TJW338:TJX338 TAA338:TAB338 SQE338:SQF338 SGI338:SGJ338 RWM338:RWN338 RMQ338:RMR338 RCU338:RCV338 QSY338:QSZ338 QJC338:QJD338 PZG338:PZH338 PPK338:PPL338 PFO338:PFP338 OVS338:OVT338 OLW338:OLX338 OCA338:OCB338 NSE338:NSF338 NII338:NIJ338 MYM338:MYN338 MOQ338:MOR338 MEU338:MEV338 LUY338:LUZ338 LLC338:LLD338 LBG338:LBH338 KRK338:KRL338 KHO338:KHP338 JXS338:JXT338 JNW338:JNX338 JEA338:JEB338 IUE338:IUF338 IKI338:IKJ338 IAM338:IAN338 HQQ338:HQR338 HGU338:HGV338 GWY338:GWZ338 GNC338:GND338 GDG338:GDH338 FTK338:FTL338 FJO338:FJP338 EZS338:EZT338 EPW338:EPX338 EGA338:EGB338 DWE338:DWF338 DMI338:DMJ338 DCM338:DCN338 CSQ338:CSR338 CIU338:CIV338 BYY338:BYZ338 BPC338:BPD338 BFG338:BFH338 AVK338:AVL338 ALO338:ALP338 ABS338:ABT338 RW338:RX338 IA338:IB338 WUG338:WUH338 WKK338:WKL338 WAO338:WAP338 VQS338:VQT338 VGW338:VGX338 UXA338:UXB338 UNE338:UNF338 UDI338:UDJ338 TTM338:TTN338 TJQ338:TJR338 SZU338:SZV338 SPY338:SPZ338 SGC338:SGD338 RWG338:RWH338 RMK338:RML338 RCO338:RCP338 QSS338:QST338 QIW338:QIX338 PZA338:PZB338 PPE338:PPF338 PFI338:PFJ338 OVM338:OVN338 OLQ338:OLR338 OBU338:OBV338 NRY338:NRZ338 NIC338:NID338 MYG338:MYH338 MOK338:MOL338 MEO338:MEP338 LUS338:LUT338 LKW338:LKX338 LBA338:LBB338 KRE338:KRF338 KHI338:KHJ338 JXM338:JXN338 JNQ338:JNR338 JDU338:JDV338 ITY338:ITZ338 IKC338:IKD338 IAG338:IAH338 HQK338:HQL338 HGO338:HGP338 GWS338:GWT338 GMW338:GMX338 GDA338:GDB338 FTE338:FTF338 FJI338:FJJ338 EZM338:EZN338 EPQ338:EPR338 EFU338:EFV338 DVY338:DVZ338 DMC338:DMD338 DCG338:DCH338 CSK338:CSL338 CIO338:CIP338 BYS338:BYT338 BOW338:BOX338 BFA338:BFB338 AVE338:AVF338 ALI338:ALJ338 ABM338:ABN338 RQ338:RR338 HU338:HV338 WUD338:WUE338 WKH338:WKI338 WAL338:WAM338 VQP338:VQQ338 VGT338:VGU338 UWX338:UWY338 UNB338:UNC338 UDF338:UDG338 TTJ338:TTK338 TJN338:TJO338 SZR338:SZS338 SPV338:SPW338 SFZ338:SGA338 RWD338:RWE338 RMH338:RMI338 RCL338:RCM338 QSP338:QSQ338 QIT338:QIU338 PYX338:PYY338 PPB338:PPC338 PFF338:PFG338 OVJ338:OVK338 OLN338:OLO338 OBR338:OBS338 NRV338:NRW338 NHZ338:NIA338 MYD338:MYE338 MOH338:MOI338 MEL338:MEM338 LUP338:LUQ338 LKT338:LKU338 LAX338:LAY338 KRB338:KRC338 KHF338:KHG338 JXJ338:JXK338 JNN338:JNO338 JDR338:JDS338 ITV338:ITW338 IJZ338:IKA338 IAD338:IAE338 HQH338:HQI338 HGL338:HGM338 GWP338:GWQ338 GMT338:GMU338 GCX338:GCY338 FTB338:FTC338 FJF338:FJG338 EZJ338:EZK338 EPN338:EPO338 EFR338:EFS338 DVV338:DVW338 DLZ338:DMA338 DCD338:DCE338 CSH338:CSI338 CIL338:CIM338 BYP338:BYQ338 BOT338:BOU338 BEX338:BEY338 AVB338:AVC338 ALF338:ALG338 ABJ338:ABK338 RN338:RO338 HR338:HS338 WUA338:WUB338 WKE338:WKF338 WAI338:WAJ338 VQM338:VQN338 VGQ338:VGR338 UWU338:UWV338 UMY338:UMZ338 UDC338:UDD338 TTG338:TTH338 TJK338:TJL338 SZO338:SZP338 SPS338:SPT338 SFW338:SFX338 RWA338:RWB338 RME338:RMF338 RCI338:RCJ338 QSM338:QSN338 QIQ338:QIR338 PYU338:PYV338 POY338:POZ338 PFC338:PFD338 OVG338:OVH338 OLK338:OLL338 OBO338:OBP338 NRS338:NRT338 NHW338:NHX338 MYA338:MYB338 MOE338:MOF338 MEI338:MEJ338 LUM338:LUN338 LKQ338:LKR338 LAU338:LAV338 KQY338:KQZ338 KHC338:KHD338 JXG338:JXH338 JNK338:JNL338 JDO338:JDP338 ITS338:ITT338 IJW338:IJX338 IAA338:IAB338 HQE338:HQF338 HGI338:HGJ338 GWM338:GWN338 GMQ338:GMR338 GCU338:GCV338 FSY338:FSZ338 FJC338:FJD338 EZG338:EZH338 EPK338:EPL338 EFO338:EFP338 DVS338:DVT338 DLW338:DLX338 DCA338:DCB338 CSE338:CSF338 CII338:CIJ338 BYM338:BYN338 BOQ338:BOR338 BEU338:BEV338 AUY338:AUZ338 ALC338:ALD338 ABG338:ABH338 RK338:RL338 HO338:HP338 WTX338:WTY338 WKB338:WKC338 WAF338:WAG338 VQJ338:VQK338 VGN338:VGO338 UWR338:UWS338 UMV338:UMW338 UCZ338:UDA338 TTD338:TTE338 TJH338:TJI338 SZL338:SZM338 SPP338:SPQ338 SFT338:SFU338 RVX338:RVY338 RMB338:RMC338 RCF338:RCG338 QSJ338:QSK338 QIN338:QIO338 PYR338:PYS338 POV338:POW338 PEZ338:PFA338 OVD338:OVE338 OLH338:OLI338 OBL338:OBM338 NRP338:NRQ338 NHT338:NHU338 MXX338:MXY338 MOB338:MOC338 MEF338:MEG338 LUJ338:LUK338 LKN338:LKO338 LAR338:LAS338 KQV338:KQW338 KGZ338:KHA338 JXD338:JXE338 JNH338:JNI338 JDL338:JDM338 ITP338:ITQ338 IJT338:IJU338 HZX338:HZY338 HQB338:HQC338 HGF338:HGG338 GWJ338:GWK338 GMN338:GMO338 GCR338:GCS338 FSV338:FSW338 FIZ338:FJA338 EZD338:EZE338 EPH338:EPI338 EFL338:EFM338 DVP338:DVQ338 DLT338:DLU338 DBX338:DBY338 CSB338:CSC338 CIF338:CIG338 BYJ338:BYK338 BON338:BOO338 BER338:BES338 AUV338:AUW338 AKZ338:ALA338 ABD338:ABE338 RH338:RI338 HL338:HM338 WTU338:WTV338 WJY338:WJZ338 WAC338:WAD338 VQG338:VQH338 VGK338:VGL338 UWO338:UWP338 UMS338:UMT338 UCW338:UCX338 TTA338:TTB338 TJE338:TJF338 SZI338:SZJ338 SPM338:SPN338 SFQ338:SFR338 RVU338:RVV338 RLY338:RLZ338 RCC338:RCD338 QSG338:QSH338 QIK338:QIL338 PYO338:PYP338 POS338:POT338 PEW338:PEX338 OVA338:OVB338 OLE338:OLF338 OBI338:OBJ338 NRM338:NRN338 NHQ338:NHR338 MXU338:MXV338 MNY338:MNZ338 MEC338:MED338 LUG338:LUH338 LKK338:LKL338 LAO338:LAP338 KQS338:KQT338 KGW338:KGX338 JXA338:JXB338 JNE338:JNF338 JDI338:JDJ338 ITM338:ITN338 IJQ338:IJR338 HZU338:HZV338 HPY338:HPZ338 HGC338:HGD338 GWG338:GWH338 GMK338:GML338 GCO338:GCP338 FSS338:FST338 FIW338:FIX338 EZA338:EZB338 EPE338:EPF338 EFI338:EFJ338 DVM338:DVN338 DLQ338:DLR338 DBU338:DBV338 CRY338:CRZ338 CIC338:CID338 BYG338:BYH338 BOK338:BOL338 BEO338:BEP338 AUS338:AUT338 AKW338:AKX338 ABA338:ABB338 HI382:HJ382 RE382:RF382 WUS382:WUT382 WKW382:WKX382 WBA382:WBB382 VRE382:VRF382 VHI382:VHJ382 UXM382:UXN382 UNQ382:UNR382 UDU382:UDV382 TTY382:TTZ382 TKC382:TKD382 TAG382:TAH382 SQK382:SQL382 SGO382:SGP382 RWS382:RWT382 RMW382:RMX382 RDA382:RDB382 QTE382:QTF382 QJI382:QJJ382 PZM382:PZN382 PPQ382:PPR382 PFU382:PFV382 OVY382:OVZ382 OMC382:OMD382 OCG382:OCH382 NSK382:NSL382 NIO382:NIP382 MYS382:MYT382 MOW382:MOX382 MFA382:MFB382 LVE382:LVF382 LLI382:LLJ382 LBM382:LBN382 KRQ382:KRR382 KHU382:KHV382 JXY382:JXZ382 JOC382:JOD382 JEG382:JEH382 IUK382:IUL382 IKO382:IKP382 IAS382:IAT382 HQW382:HQX382 HHA382:HHB382 GXE382:GXF382 GNI382:GNJ382 GDM382:GDN382 FTQ382:FTR382 FJU382:FJV382 EZY382:EZZ382 EQC382:EQD382 EGG382:EGH382 DWK382:DWL382 DMO382:DMP382 DCS382:DCT382 CSW382:CSX382 CJA382:CJB382 BZE382:BZF382 BPI382:BPJ382 BFM382:BFN382 AVQ382:AVR382 ALU382:ALV382 ABY382:ABZ382 SC382:SD382 IG382:IH382 WUP382:WUQ382 WKT382:WKU382 WAX382:WAY382 VRB382:VRC382 VHF382:VHG382 UXJ382:UXK382 UNN382:UNO382 UDR382:UDS382 TTV382:TTW382 TJZ382:TKA382 TAD382:TAE382 SQH382:SQI382 SGL382:SGM382 RWP382:RWQ382 RMT382:RMU382 RCX382:RCY382 QTB382:QTC382 QJF382:QJG382 PZJ382:PZK382 PPN382:PPO382 PFR382:PFS382 OVV382:OVW382 OLZ382:OMA382 OCD382:OCE382 NSH382:NSI382 NIL382:NIM382 MYP382:MYQ382 MOT382:MOU382 MEX382:MEY382 LVB382:LVC382 LLF382:LLG382 LBJ382:LBK382 KRN382:KRO382 KHR382:KHS382 JXV382:JXW382 JNZ382:JOA382 JED382:JEE382 IUH382:IUI382 IKL382:IKM382 IAP382:IAQ382 HQT382:HQU382 HGX382:HGY382 GXB382:GXC382 GNF382:GNG382 GDJ382:GDK382 FTN382:FTO382 FJR382:FJS382 EZV382:EZW382 EPZ382:EQA382 EGD382:EGE382 DWH382:DWI382 DML382:DMM382 DCP382:DCQ382 CST382:CSU382 CIX382:CIY382 BZB382:BZC382 BPF382:BPG382 BFJ382:BFK382 AVN382:AVO382 ALR382:ALS382 ABV382:ABW382 RZ382:SA382 ID382:IE382 WUM382:WUN382 WKQ382:WKR382 WAU382:WAV382 VQY382:VQZ382 VHC382:VHD382 UXG382:UXH382 UNK382:UNL382 UDO382:UDP382 TTS382:TTT382 TJW382:TJX382 TAA382:TAB382 SQE382:SQF382 SGI382:SGJ382 RWM382:RWN382 RMQ382:RMR382 RCU382:RCV382 QSY382:QSZ382 QJC382:QJD382 PZG382:PZH382 PPK382:PPL382 PFO382:PFP382 OVS382:OVT382 OLW382:OLX382 OCA382:OCB382 NSE382:NSF382 NII382:NIJ382 MYM382:MYN382 MOQ382:MOR382 MEU382:MEV382 LUY382:LUZ382 LLC382:LLD382 LBG382:LBH382 KRK382:KRL382 KHO382:KHP382 JXS382:JXT382 JNW382:JNX382 JEA382:JEB382 IUE382:IUF382 IKI382:IKJ382 IAM382:IAN382 HQQ382:HQR382 HGU382:HGV382 GWY382:GWZ382 GNC382:GND382 GDG382:GDH382 FTK382:FTL382 FJO382:FJP382 EZS382:EZT382 EPW382:EPX382 EGA382:EGB382 DWE382:DWF382 DMI382:DMJ382 DCM382:DCN382 CSQ382:CSR382 CIU382:CIV382 BYY382:BYZ382 BPC382:BPD382 BFG382:BFH382 AVK382:AVL382 ALO382:ALP382 ABS382:ABT382 RW382:RX382 IA382:IB382 WUG382:WUH382 WKK382:WKL382 WAO382:WAP382 VQS382:VQT382 VGW382:VGX382 UXA382:UXB382 UNE382:UNF382 UDI382:UDJ382 TTM382:TTN382 TJQ382:TJR382 SZU382:SZV382 SPY382:SPZ382 SGC382:SGD382 RWG382:RWH382 RMK382:RML382 RCO382:RCP382 QSS382:QST382 QIW382:QIX382 PZA382:PZB382 PPE382:PPF382 PFI382:PFJ382 OVM382:OVN382 OLQ382:OLR382 OBU382:OBV382 NRY382:NRZ382 NIC382:NID382 MYG382:MYH382 MOK382:MOL382 MEO382:MEP382 LUS382:LUT382 LKW382:LKX382 LBA382:LBB382 KRE382:KRF382 KHI382:KHJ382 JXM382:JXN382 JNQ382:JNR382 JDU382:JDV382 ITY382:ITZ382 IKC382:IKD382 IAG382:IAH382 HQK382:HQL382 HGO382:HGP382 GWS382:GWT382 GMW382:GMX382 GDA382:GDB382 FTE382:FTF382 FJI382:FJJ382 EZM382:EZN382 EPQ382:EPR382 EFU382:EFV382 DVY382:DVZ382 DMC382:DMD382 DCG382:DCH382 CSK382:CSL382 CIO382:CIP382 BYS382:BYT382 BOW382:BOX382 BFA382:BFB382 AVE382:AVF382 ALI382:ALJ382 ABM382:ABN382 RQ382:RR382 HU382:HV382 WUD382:WUE382 WKH382:WKI382 WAL382:WAM382 VQP382:VQQ382 VGT382:VGU382 UWX382:UWY382 UNB382:UNC382 UDF382:UDG382 TTJ382:TTK382 TJN382:TJO382 SZR382:SZS382 SPV382:SPW382 SFZ382:SGA382 RWD382:RWE382 RMH382:RMI382 RCL382:RCM382 QSP382:QSQ382 QIT382:QIU382 PYX382:PYY382 PPB382:PPC382 PFF382:PFG382 OVJ382:OVK382 OLN382:OLO382 OBR382:OBS382 NRV382:NRW382 NHZ382:NIA382 MYD382:MYE382 MOH382:MOI382 MEL382:MEM382 LUP382:LUQ382 LKT382:LKU382 LAX382:LAY382 KRB382:KRC382 KHF382:KHG382 JXJ382:JXK382 JNN382:JNO382 JDR382:JDS382 ITV382:ITW382 IJZ382:IKA382 IAD382:IAE382 HQH382:HQI382 HGL382:HGM382 GWP382:GWQ382 GMT382:GMU382 GCX382:GCY382 FTB382:FTC382 FJF382:FJG382 EZJ382:EZK382 EPN382:EPO382 EFR382:EFS382 DVV382:DVW382 DLZ382:DMA382 DCD382:DCE382 CSH382:CSI382 CIL382:CIM382 BYP382:BYQ382 BOT382:BOU382 BEX382:BEY382 AVB382:AVC382 ALF382:ALG382 ABJ382:ABK382 RN382:RO382 HR382:HS382 WUA382:WUB382 WKE382:WKF382 WAI382:WAJ382 VQM382:VQN382 VGQ382:VGR382 UWU382:UWV382 UMY382:UMZ382 UDC382:UDD382 TTG382:TTH382 TJK382:TJL382 SZO382:SZP382 SPS382:SPT382 SFW382:SFX382 RWA382:RWB382 RME382:RMF382 RCI382:RCJ382 QSM382:QSN382 QIQ382:QIR382 PYU382:PYV382 POY382:POZ382 PFC382:PFD382 OVG382:OVH382 OLK382:OLL382 OBO382:OBP382 NRS382:NRT382 NHW382:NHX382 MYA382:MYB382 MOE382:MOF382 MEI382:MEJ382 LUM382:LUN382 LKQ382:LKR382 LAU382:LAV382 KQY382:KQZ382 KHC382:KHD382 JXG382:JXH382 JNK382:JNL382 JDO382:JDP382 ITS382:ITT382 IJW382:IJX382 IAA382:IAB382 HQE382:HQF382 HGI382:HGJ382 GWM382:GWN382 GMQ382:GMR382 GCU382:GCV382 FSY382:FSZ382 FJC382:FJD382 EZG382:EZH382 EPK382:EPL382 EFO382:EFP382 DVS382:DVT382 DLW382:DLX382 DCA382:DCB382 CSE382:CSF382 CII382:CIJ382 BYM382:BYN382 BOQ382:BOR382 BEU382:BEV382 AUY382:AUZ382 ALC382:ALD382 ABG382:ABH382 RK382:RL382 HO382:HP382 WTX382:WTY382 WKB382:WKC382 WAF382:WAG382 VQJ382:VQK382 VGN382:VGO382 UWR382:UWS382 UMV382:UMW382 UCZ382:UDA382 TTD382:TTE382 TJH382:TJI382 SZL382:SZM382 SPP382:SPQ382 SFT382:SFU382 RVX382:RVY382 RMB382:RMC382 RCF382:RCG382 QSJ382:QSK382 QIN382:QIO382 PYR382:PYS382 POV382:POW382 PEZ382:PFA382 OVD382:OVE382 OLH382:OLI382 OBL382:OBM382 NRP382:NRQ382 NHT382:NHU382 MXX382:MXY382 MOB382:MOC382 MEF382:MEG382 LUJ382:LUK382 LKN382:LKO382 LAR382:LAS382 KQV382:KQW382 KGZ382:KHA382 JXD382:JXE382 JNH382:JNI382 JDL382:JDM382 ITP382:ITQ382 IJT382:IJU382 HZX382:HZY382 HQB382:HQC382 HGF382:HGG382 GWJ382:GWK382 GMN382:GMO382 GCR382:GCS382 FSV382:FSW382 FIZ382:FJA382 EZD382:EZE382 EPH382:EPI382 EFL382:EFM382 DVP382:DVQ382 DLT382:DLU382 DBX382:DBY382 CSB382:CSC382 CIF382:CIG382 BYJ382:BYK382 BON382:BOO382 BER382:BES382 AUV382:AUW382 AKZ382:ALA382 ABD382:ABE382 RH382:RI382 HL382:HM382 WTU382:WTV382 WJY382:WJZ382 WAC382:WAD382 VQG382:VQH382 VGK382:VGL382 UWO382:UWP382 UMS382:UMT382 UCW382:UCX382 TTA382:TTB382 TJE382:TJF382 SZI382:SZJ382 SPM382:SPN382 SFQ382:SFR382 RVU382:RVV382 RLY382:RLZ382 RCC382:RCD382 QSG382:QSH382 QIK382:QIL382 PYO382:PYP382 POS382:POT382 PEW382:PEX382 OVA382:OVB382 OLE382:OLF382 OBI382:OBJ382 NRM382:NRN382 NHQ382:NHR382 MXU382:MXV382 MNY382:MNZ382 MEC382:MED382 LUG382:LUH382 LKK382:LKL382 LAO382:LAP382 KQS382:KQT382 KGW382:KGX382 JXA382:JXB382 JNE382:JNF382 JDI382:JDJ382 ITM382:ITN382 IJQ382:IJR382 HZU382:HZV382 HPY382:HPZ382 HGC382:HGD382 GWG382:GWH382 GMK382:GML382 GCO382:GCP382 FSS382:FST382 FIW382:FIX382 EZA382:EZB382 EPE382:EPF382 EFI382:EFJ382 DVM382:DVN382 DLQ382:DLR382 DBU382:DBV382 CRY382:CRZ382 CIC382:CID382 BYG382:BYH382 BOK382:BOL382 BEO382:BEP382 AUS382:AUT382 AKW382:AKX382 ABA382:ABB382 HI426:HJ426 RE426:RF426 WUS426:WUT426 WKW426:WKX426 WBA426:WBB426 VRE426:VRF426 VHI426:VHJ426 UXM426:UXN426 UNQ426:UNR426 UDU426:UDV426 TTY426:TTZ426 TKC426:TKD426 TAG426:TAH426 SQK426:SQL426 SGO426:SGP426 RWS426:RWT426 RMW426:RMX426 RDA426:RDB426 QTE426:QTF426 QJI426:QJJ426 PZM426:PZN426 PPQ426:PPR426 PFU426:PFV426 OVY426:OVZ426 OMC426:OMD426 OCG426:OCH426 NSK426:NSL426 NIO426:NIP426 MYS426:MYT426 MOW426:MOX426 MFA426:MFB426 LVE426:LVF426 LLI426:LLJ426 LBM426:LBN426 KRQ426:KRR426 KHU426:KHV426 JXY426:JXZ426 JOC426:JOD426 JEG426:JEH426 IUK426:IUL426 IKO426:IKP426 IAS426:IAT426 HQW426:HQX426 HHA426:HHB426 GXE426:GXF426 GNI426:GNJ426 GDM426:GDN426 FTQ426:FTR426 FJU426:FJV426 EZY426:EZZ426 EQC426:EQD426 EGG426:EGH426 DWK426:DWL426 DMO426:DMP426 DCS426:DCT426 CSW426:CSX426 CJA426:CJB426 BZE426:BZF426 BPI426:BPJ426 BFM426:BFN426 AVQ426:AVR426 ALU426:ALV426 ABY426:ABZ426 SC426:SD426 IG426:IH426 WUP426:WUQ426 WKT426:WKU426 WAX426:WAY426 VRB426:VRC426 VHF426:VHG426 UXJ426:UXK426 UNN426:UNO426 UDR426:UDS426 TTV426:TTW426 TJZ426:TKA426 TAD426:TAE426 SQH426:SQI426 SGL426:SGM426 RWP426:RWQ426 RMT426:RMU426 RCX426:RCY426 QTB426:QTC426 QJF426:QJG426 PZJ426:PZK426 PPN426:PPO426 PFR426:PFS426 OVV426:OVW426 OLZ426:OMA426 OCD426:OCE426 NSH426:NSI426 NIL426:NIM426 MYP426:MYQ426 MOT426:MOU426 MEX426:MEY426 LVB426:LVC426 LLF426:LLG426 LBJ426:LBK426 KRN426:KRO426 KHR426:KHS426 JXV426:JXW426 JNZ426:JOA426 JED426:JEE426 IUH426:IUI426 IKL426:IKM426 IAP426:IAQ426 HQT426:HQU426 HGX426:HGY426 GXB426:GXC426 GNF426:GNG426 GDJ426:GDK426 FTN426:FTO426 FJR426:FJS426 EZV426:EZW426 EPZ426:EQA426 EGD426:EGE426 DWH426:DWI426 DML426:DMM426 DCP426:DCQ426 CST426:CSU426 CIX426:CIY426 BZB426:BZC426 BPF426:BPG426 BFJ426:BFK426 AVN426:AVO426 ALR426:ALS426 ABV426:ABW426 RZ426:SA426 ID426:IE426 WUM426:WUN426 WKQ426:WKR426 WAU426:WAV426 VQY426:VQZ426 VHC426:VHD426 UXG426:UXH426 UNK426:UNL426 UDO426:UDP426 TTS426:TTT426 TJW426:TJX426 TAA426:TAB426 SQE426:SQF426 SGI426:SGJ426 RWM426:RWN426 RMQ426:RMR426 RCU426:RCV426 QSY426:QSZ426 QJC426:QJD426 PZG426:PZH426 PPK426:PPL426 PFO426:PFP426 OVS426:OVT426 OLW426:OLX426 OCA426:OCB426 NSE426:NSF426 NII426:NIJ426 MYM426:MYN426 MOQ426:MOR426 MEU426:MEV426 LUY426:LUZ426 LLC426:LLD426 LBG426:LBH426 KRK426:KRL426 KHO426:KHP426 JXS426:JXT426 JNW426:JNX426 JEA426:JEB426 IUE426:IUF426 IKI426:IKJ426 IAM426:IAN426 HQQ426:HQR426 HGU426:HGV426 GWY426:GWZ426 GNC426:GND426 GDG426:GDH426 FTK426:FTL426 FJO426:FJP426 EZS426:EZT426 EPW426:EPX426 EGA426:EGB426 DWE426:DWF426 DMI426:DMJ426 DCM426:DCN426 CSQ426:CSR426 CIU426:CIV426 BYY426:BYZ426 BPC426:BPD426 BFG426:BFH426 AVK426:AVL426 ALO426:ALP426 ABS426:ABT426 RW426:RX426 IA426:IB426 WUG426:WUH426 WKK426:WKL426 WAO426:WAP426 VQS426:VQT426 VGW426:VGX426 UXA426:UXB426 UNE426:UNF426 UDI426:UDJ426 TTM426:TTN426 TJQ426:TJR426 SZU426:SZV426 SPY426:SPZ426 SGC426:SGD426 RWG426:RWH426 RMK426:RML426 RCO426:RCP426 QSS426:QST426 QIW426:QIX426 PZA426:PZB426 PPE426:PPF426 PFI426:PFJ426 OVM426:OVN426 OLQ426:OLR426 OBU426:OBV426 NRY426:NRZ426 NIC426:NID426 MYG426:MYH426 MOK426:MOL426 MEO426:MEP426 LUS426:LUT426 LKW426:LKX426 LBA426:LBB426 KRE426:KRF426 KHI426:KHJ426 JXM426:JXN426 JNQ426:JNR426 JDU426:JDV426 ITY426:ITZ426 IKC426:IKD426 IAG426:IAH426 HQK426:HQL426 HGO426:HGP426 GWS426:GWT426 GMW426:GMX426 GDA426:GDB426 FTE426:FTF426 FJI426:FJJ426 EZM426:EZN426 EPQ426:EPR426 EFU426:EFV426 DVY426:DVZ426 DMC426:DMD426 DCG426:DCH426 CSK426:CSL426 CIO426:CIP426 BYS426:BYT426 BOW426:BOX426 BFA426:BFB426 AVE426:AVF426 ALI426:ALJ426 ABM426:ABN426 RQ426:RR426 HU426:HV426 WUD426:WUE426 WKH426:WKI426 WAL426:WAM426 VQP426:VQQ426 VGT426:VGU426 UWX426:UWY426 UNB426:UNC426 UDF426:UDG426 TTJ426:TTK426 TJN426:TJO426 SZR426:SZS426 SPV426:SPW426 SFZ426:SGA426 RWD426:RWE426 RMH426:RMI426 RCL426:RCM426 QSP426:QSQ426 QIT426:QIU426 PYX426:PYY426 PPB426:PPC426 PFF426:PFG426 OVJ426:OVK426 OLN426:OLO426 OBR426:OBS426 NRV426:NRW426 NHZ426:NIA426 MYD426:MYE426 MOH426:MOI426 MEL426:MEM426 LUP426:LUQ426 LKT426:LKU426 LAX426:LAY426 KRB426:KRC426 KHF426:KHG426 JXJ426:JXK426 JNN426:JNO426 JDR426:JDS426 ITV426:ITW426 IJZ426:IKA426 IAD426:IAE426 HQH426:HQI426 HGL426:HGM426 GWP426:GWQ426 GMT426:GMU426 GCX426:GCY426 FTB426:FTC426 FJF426:FJG426 EZJ426:EZK426 EPN426:EPO426 EFR426:EFS426 DVV426:DVW426 DLZ426:DMA426 DCD426:DCE426 CSH426:CSI426 CIL426:CIM426 BYP426:BYQ426 BOT426:BOU426 BEX426:BEY426 AVB426:AVC426 ALF426:ALG426 ABJ426:ABK426 RN426:RO426 HR426:HS426 WUA426:WUB426 WKE426:WKF426 WAI426:WAJ426 VQM426:VQN426 VGQ426:VGR426 UWU426:UWV426 UMY426:UMZ426 UDC426:UDD426 TTG426:TTH426 TJK426:TJL426 SZO426:SZP426 SPS426:SPT426 SFW426:SFX426 RWA426:RWB426 RME426:RMF426 RCI426:RCJ426 QSM426:QSN426 QIQ426:QIR426 PYU426:PYV426 POY426:POZ426 PFC426:PFD426 OVG426:OVH426 OLK426:OLL426 OBO426:OBP426 NRS426:NRT426 NHW426:NHX426 MYA426:MYB426 MOE426:MOF426 MEI426:MEJ426 LUM426:LUN426 LKQ426:LKR426 LAU426:LAV426 KQY426:KQZ426 KHC426:KHD426 JXG426:JXH426 JNK426:JNL426 JDO426:JDP426 ITS426:ITT426 IJW426:IJX426 IAA426:IAB426 HQE426:HQF426 HGI426:HGJ426 GWM426:GWN426 GMQ426:GMR426 GCU426:GCV426 FSY426:FSZ426 FJC426:FJD426 EZG426:EZH426 EPK426:EPL426 EFO426:EFP426 DVS426:DVT426 DLW426:DLX426 DCA426:DCB426 CSE426:CSF426 CII426:CIJ426 BYM426:BYN426 BOQ426:BOR426 BEU426:BEV426 AUY426:AUZ426 ALC426:ALD426 ABG426:ABH426 RK426:RL426 HO426:HP426 WTX426:WTY426 WKB426:WKC426 WAF426:WAG426 VQJ426:VQK426 VGN426:VGO426 UWR426:UWS426 UMV426:UMW426 UCZ426:UDA426 TTD426:TTE426 TJH426:TJI426 SZL426:SZM426 SPP426:SPQ426 SFT426:SFU426 RVX426:RVY426 RMB426:RMC426 RCF426:RCG426 QSJ426:QSK426 QIN426:QIO426 PYR426:PYS426 POV426:POW426 PEZ426:PFA426 OVD426:OVE426 OLH426:OLI426 OBL426:OBM426 NRP426:NRQ426 NHT426:NHU426 MXX426:MXY426 MOB426:MOC426 MEF426:MEG426 LUJ426:LUK426 LKN426:LKO426 LAR426:LAS426 KQV426:KQW426 KGZ426:KHA426 JXD426:JXE426 JNH426:JNI426 JDL426:JDM426 ITP426:ITQ426 IJT426:IJU426 HZX426:HZY426 HQB426:HQC426 HGF426:HGG426 GWJ426:GWK426 GMN426:GMO426 GCR426:GCS426 FSV426:FSW426 FIZ426:FJA426 EZD426:EZE426 EPH426:EPI426 EFL426:EFM426 DVP426:DVQ426 DLT426:DLU426 DBX426:DBY426 CSB426:CSC426 CIF426:CIG426 BYJ426:BYK426 BON426:BOO426 BER426:BES426 AUV426:AUW426 AKZ426:ALA426 ABD426:ABE426 RH426:RI426 HL426:HM426 WTU426:WTV426 WJY426:WJZ426 WAC426:WAD426 VQG426:VQH426 VGK426:VGL426 UWO426:UWP426 UMS426:UMT426 UCW426:UCX426 TTA426:TTB426 TJE426:TJF426 SZI426:SZJ426 SPM426:SPN426 SFQ426:SFR426 RVU426:RVV426 RLY426:RLZ426 RCC426:RCD426 QSG426:QSH426 QIK426:QIL426 PYO426:PYP426 POS426:POT426 PEW426:PEX426 OVA426:OVB426 OLE426:OLF426 OBI426:OBJ426 NRM426:NRN426 NHQ426:NHR426 MXU426:MXV426 MNY426:MNZ426 MEC426:MED426 LUG426:LUH426 LKK426:LKL426 LAO426:LAP426 KQS426:KQT426 KGW426:KGX426 JXA426:JXB426 JNE426:JNF426 JDI426:JDJ426 ITM426:ITN426 IJQ426:IJR426 HZU426:HZV426 HPY426:HPZ426 HGC426:HGD426 GWG426:GWH426 GMK426:GML426 GCO426:GCP426 FSS426:FST426 FIW426:FIX426 EZA426:EZB426 EPE426:EPF426 EFI426:EFJ426 DVM426:DVN426 DLQ426:DLR426 DBU426:DBV426 CRY426:CRZ426 CIC426:CID426 BYG426:BYH426 BOK426:BOL426 BEO426:BEP426 AUS426:AUT426 AKW426:AKX426 ABA426:ABB426 HI470:HJ470 RE470:RF470 WUS470:WUT470 WKW470:WKX470 WBA470:WBB470 VRE470:VRF470 VHI470:VHJ470 UXM470:UXN470 UNQ470:UNR470 UDU470:UDV470 TTY470:TTZ470 TKC470:TKD470 TAG470:TAH470 SQK470:SQL470 SGO470:SGP470 RWS470:RWT470 RMW470:RMX470 RDA470:RDB470 QTE470:QTF470 QJI470:QJJ470 PZM470:PZN470 PPQ470:PPR470 PFU470:PFV470 OVY470:OVZ470 OMC470:OMD470 OCG470:OCH470 NSK470:NSL470 NIO470:NIP470 MYS470:MYT470 MOW470:MOX470 MFA470:MFB470 LVE470:LVF470 LLI470:LLJ470 LBM470:LBN470 KRQ470:KRR470 KHU470:KHV470 JXY470:JXZ470 JOC470:JOD470 JEG470:JEH470 IUK470:IUL470 IKO470:IKP470 IAS470:IAT470 HQW470:HQX470 HHA470:HHB470 GXE470:GXF470 GNI470:GNJ470 GDM470:GDN470 FTQ470:FTR470 FJU470:FJV470 EZY470:EZZ470 EQC470:EQD470 EGG470:EGH470 DWK470:DWL470 DMO470:DMP470 DCS470:DCT470 CSW470:CSX470 CJA470:CJB470 BZE470:BZF470 BPI470:BPJ470 BFM470:BFN470 AVQ470:AVR470 ALU470:ALV470 ABY470:ABZ470 SC470:SD470 IG470:IH470 WUP470:WUQ470 WKT470:WKU470 WAX470:WAY470 VRB470:VRC470 VHF470:VHG470 UXJ470:UXK470 UNN470:UNO470 UDR470:UDS470 TTV470:TTW470 TJZ470:TKA470 TAD470:TAE470 SQH470:SQI470 SGL470:SGM470 RWP470:RWQ470 RMT470:RMU470 RCX470:RCY470 QTB470:QTC470 QJF470:QJG470 PZJ470:PZK470 PPN470:PPO470 PFR470:PFS470 OVV470:OVW470 OLZ470:OMA470 OCD470:OCE470 NSH470:NSI470 NIL470:NIM470 MYP470:MYQ470 MOT470:MOU470 MEX470:MEY470 LVB470:LVC470 LLF470:LLG470 LBJ470:LBK470 KRN470:KRO470 KHR470:KHS470 JXV470:JXW470 JNZ470:JOA470 JED470:JEE470 IUH470:IUI470 IKL470:IKM470 IAP470:IAQ470 HQT470:HQU470 HGX470:HGY470 GXB470:GXC470 GNF470:GNG470 GDJ470:GDK470 FTN470:FTO470 FJR470:FJS470 EZV470:EZW470 EPZ470:EQA470 EGD470:EGE470 DWH470:DWI470 DML470:DMM470 DCP470:DCQ470 CST470:CSU470 CIX470:CIY470 BZB470:BZC470 BPF470:BPG470 BFJ470:BFK470 AVN470:AVO470 ALR470:ALS470 ABV470:ABW470 RZ470:SA470 ID470:IE470 WUM470:WUN470 WKQ470:WKR470 WAU470:WAV470 VQY470:VQZ470 VHC470:VHD470 UXG470:UXH470 UNK470:UNL470 UDO470:UDP470 TTS470:TTT470 TJW470:TJX470 TAA470:TAB470 SQE470:SQF470 SGI470:SGJ470 RWM470:RWN470 RMQ470:RMR470 RCU470:RCV470 QSY470:QSZ470 QJC470:QJD470 PZG470:PZH470 PPK470:PPL470 PFO470:PFP470 OVS470:OVT470 OLW470:OLX470 OCA470:OCB470 NSE470:NSF470 NII470:NIJ470 MYM470:MYN470 MOQ470:MOR470 MEU470:MEV470 LUY470:LUZ470 LLC470:LLD470 LBG470:LBH470 KRK470:KRL470 KHO470:KHP470 JXS470:JXT470 JNW470:JNX470 JEA470:JEB470 IUE470:IUF470 IKI470:IKJ470 IAM470:IAN470 HQQ470:HQR470 HGU470:HGV470 GWY470:GWZ470 GNC470:GND470 GDG470:GDH470 FTK470:FTL470 FJO470:FJP470 EZS470:EZT470 EPW470:EPX470 EGA470:EGB470 DWE470:DWF470 DMI470:DMJ470 DCM470:DCN470 CSQ470:CSR470 CIU470:CIV470 BYY470:BYZ470 BPC470:BPD470 BFG470:BFH470 AVK470:AVL470 ALO470:ALP470 ABS470:ABT470 RW470:RX470 IA470:IB470 WUG470:WUH470 WKK470:WKL470 WAO470:WAP470 VQS470:VQT470 VGW470:VGX470 UXA470:UXB470 UNE470:UNF470 UDI470:UDJ470 TTM470:TTN470 TJQ470:TJR470 SZU470:SZV470 SPY470:SPZ470 SGC470:SGD470 RWG470:RWH470 RMK470:RML470 RCO470:RCP470 QSS470:QST470 QIW470:QIX470 PZA470:PZB470 PPE470:PPF470 PFI470:PFJ470 OVM470:OVN470 OLQ470:OLR470 OBU470:OBV470 NRY470:NRZ470 NIC470:NID470 MYG470:MYH470 MOK470:MOL470 MEO470:MEP470 LUS470:LUT470 LKW470:LKX470 LBA470:LBB470 KRE470:KRF470 KHI470:KHJ470 JXM470:JXN470 JNQ470:JNR470 JDU470:JDV470 ITY470:ITZ470 IKC470:IKD470 IAG470:IAH470 HQK470:HQL470 HGO470:HGP470 GWS470:GWT470 GMW470:GMX470 GDA470:GDB470 FTE470:FTF470 FJI470:FJJ470 EZM470:EZN470 EPQ470:EPR470 EFU470:EFV470 DVY470:DVZ470 DMC470:DMD470 DCG470:DCH470 CSK470:CSL470 CIO470:CIP470 BYS470:BYT470 BOW470:BOX470 BFA470:BFB470 AVE470:AVF470 ALI470:ALJ470 ABM470:ABN470 RQ470:RR470 HU470:HV470 WUD470:WUE470 WKH470:WKI470 WAL470:WAM470 VQP470:VQQ470 VGT470:VGU470 UWX470:UWY470 UNB470:UNC470 UDF470:UDG470 TTJ470:TTK470 TJN470:TJO470 SZR470:SZS470 SPV470:SPW470 SFZ470:SGA470 RWD470:RWE470 RMH470:RMI470 RCL470:RCM470 QSP470:QSQ470 QIT470:QIU470 PYX470:PYY470 PPB470:PPC470 PFF470:PFG470 OVJ470:OVK470 OLN470:OLO470 OBR470:OBS470 NRV470:NRW470 NHZ470:NIA470 MYD470:MYE470 MOH470:MOI470 MEL470:MEM470 LUP470:LUQ470 LKT470:LKU470 LAX470:LAY470 KRB470:KRC470 KHF470:KHG470 JXJ470:JXK470 JNN470:JNO470 JDR470:JDS470 ITV470:ITW470 IJZ470:IKA470 IAD470:IAE470 HQH470:HQI470 HGL470:HGM470 GWP470:GWQ470 GMT470:GMU470 GCX470:GCY470 FTB470:FTC470 FJF470:FJG470 EZJ470:EZK470 EPN470:EPO470 EFR470:EFS470 DVV470:DVW470 DLZ470:DMA470 DCD470:DCE470 CSH470:CSI470 CIL470:CIM470 BYP470:BYQ470 BOT470:BOU470 BEX470:BEY470 AVB470:AVC470 ALF470:ALG470 ABJ470:ABK470 RN470:RO470 HR470:HS470 WUA470:WUB470 WKE470:WKF470 WAI470:WAJ470 VQM470:VQN470 VGQ470:VGR470 UWU470:UWV470 UMY470:UMZ470 UDC470:UDD470 TTG470:TTH470 TJK470:TJL470 SZO470:SZP470 SPS470:SPT470 SFW470:SFX470 RWA470:RWB470 RME470:RMF470 RCI470:RCJ470 QSM470:QSN470 QIQ470:QIR470 PYU470:PYV470 POY470:POZ470 PFC470:PFD470 OVG470:OVH470 OLK470:OLL470 OBO470:OBP470 NRS470:NRT470 NHW470:NHX470 MYA470:MYB470 MOE470:MOF470 MEI470:MEJ470 LUM470:LUN470 LKQ470:LKR470 LAU470:LAV470 KQY470:KQZ470 KHC470:KHD470 JXG470:JXH470 JNK470:JNL470 JDO470:JDP470 ITS470:ITT470 IJW470:IJX470 IAA470:IAB470 HQE470:HQF470 HGI470:HGJ470 GWM470:GWN470 GMQ470:GMR470 GCU470:GCV470 FSY470:FSZ470 FJC470:FJD470 EZG470:EZH470 EPK470:EPL470 EFO470:EFP470 DVS470:DVT470 DLW470:DLX470 DCA470:DCB470 CSE470:CSF470 CII470:CIJ470 BYM470:BYN470 BOQ470:BOR470 BEU470:BEV470 AUY470:AUZ470 ALC470:ALD470 ABG470:ABH470 RK470:RL470 HO470:HP470 WTX470:WTY470 WKB470:WKC470 WAF470:WAG470 VQJ470:VQK470 VGN470:VGO470 UWR470:UWS470 UMV470:UMW470 UCZ470:UDA470 TTD470:TTE470 TJH470:TJI470 SZL470:SZM470 SPP470:SPQ470 SFT470:SFU470 RVX470:RVY470 RMB470:RMC470 RCF470:RCG470 QSJ470:QSK470 QIN470:QIO470 PYR470:PYS470 POV470:POW470 PEZ470:PFA470 OVD470:OVE470 OLH470:OLI470 OBL470:OBM470 NRP470:NRQ470 NHT470:NHU470 MXX470:MXY470 MOB470:MOC470 MEF470:MEG470 LUJ470:LUK470 LKN470:LKO470 LAR470:LAS470 KQV470:KQW470 KGZ470:KHA470 JXD470:JXE470 JNH470:JNI470 JDL470:JDM470 ITP470:ITQ470 IJT470:IJU470 HZX470:HZY470 HQB470:HQC470 HGF470:HGG470 GWJ470:GWK470 GMN470:GMO470 GCR470:GCS470 FSV470:FSW470 FIZ470:FJA470 EZD470:EZE470 EPH470:EPI470 EFL470:EFM470 DVP470:DVQ470 DLT470:DLU470 DBX470:DBY470 CSB470:CSC470 CIF470:CIG470 BYJ470:BYK470 BON470:BOO470 BER470:BES470 AUV470:AUW470 AKZ470:ALA470 ABD470:ABE470 RH470:RI470 HL470:HM470 WTU470:WTV470 WJY470:WJZ470 WAC470:WAD470 VQG470:VQH470 VGK470:VGL470 UWO470:UWP470 UMS470:UMT470 UCW470:UCX470 TTA470:TTB470 TJE470:TJF470 SZI470:SZJ470 SPM470:SPN470 SFQ470:SFR470 RVU470:RVV470 RLY470:RLZ470 RCC470:RCD470 QSG470:QSH470 QIK470:QIL470 PYO470:PYP470 POS470:POT470 PEW470:PEX470 OVA470:OVB470 OLE470:OLF470 OBI470:OBJ470 NRM470:NRN470 NHQ470:NHR470 MXU470:MXV470 MNY470:MNZ470 MEC470:MED470 LUG470:LUH470 LKK470:LKL470 LAO470:LAP470 KQS470:KQT470 KGW470:KGX470 JXA470:JXB470 JNE470:JNF470 JDI470:JDJ470 ITM470:ITN470 IJQ470:IJR470 HZU470:HZV470 HPY470:HPZ470 HGC470:HGD470 GWG470:GWH470 GMK470:GML470 GCO470:GCP470 FSS470:FST470 FIW470:FIX470 EZA470:EZB470 EPE470:EPF470 EFI470:EFJ470 DVM470:DVN470 DLQ470:DLR470 DBU470:DBV470 CRY470:CRZ470 CIC470:CID470 BYG470:BYH470 BOK470:BOL470 BEO470:BEP470 AUS470:AUT470 AKW470:AKX470 ABA470:ABB470 HI514:HJ514 RE514:RF514 WUS514:WUT514 WKW514:WKX514 WBA514:WBB514 VRE514:VRF514 VHI514:VHJ514 UXM514:UXN514 UNQ514:UNR514 UDU514:UDV514 TTY514:TTZ514 TKC514:TKD514 TAG514:TAH514 SQK514:SQL514 SGO514:SGP514 RWS514:RWT514 RMW514:RMX514 RDA514:RDB514 QTE514:QTF514 QJI514:QJJ514 PZM514:PZN514 PPQ514:PPR514 PFU514:PFV514 OVY514:OVZ514 OMC514:OMD514 OCG514:OCH514 NSK514:NSL514 NIO514:NIP514 MYS514:MYT514 MOW514:MOX514 MFA514:MFB514 LVE514:LVF514 LLI514:LLJ514 LBM514:LBN514 KRQ514:KRR514 KHU514:KHV514 JXY514:JXZ514 JOC514:JOD514 JEG514:JEH514 IUK514:IUL514 IKO514:IKP514 IAS514:IAT514 HQW514:HQX514 HHA514:HHB514 GXE514:GXF514 GNI514:GNJ514 GDM514:GDN514 FTQ514:FTR514 FJU514:FJV514 EZY514:EZZ514 EQC514:EQD514 EGG514:EGH514 DWK514:DWL514 DMO514:DMP514 DCS514:DCT514 CSW514:CSX514 CJA514:CJB514 BZE514:BZF514 BPI514:BPJ514 BFM514:BFN514 AVQ514:AVR514 ALU514:ALV514 ABY514:ABZ514 SC514:SD514 IG514:IH514 WUP514:WUQ514 WKT514:WKU514 WAX514:WAY514 VRB514:VRC514 VHF514:VHG514 UXJ514:UXK514 UNN514:UNO514 UDR514:UDS514 TTV514:TTW514 TJZ514:TKA514 TAD514:TAE514 SQH514:SQI514 SGL514:SGM514 RWP514:RWQ514 RMT514:RMU514 RCX514:RCY514 QTB514:QTC514 QJF514:QJG514 PZJ514:PZK514 PPN514:PPO514 PFR514:PFS514 OVV514:OVW514 OLZ514:OMA514 OCD514:OCE514 NSH514:NSI514 NIL514:NIM514 MYP514:MYQ514 MOT514:MOU514 MEX514:MEY514 LVB514:LVC514 LLF514:LLG514 LBJ514:LBK514 KRN514:KRO514 KHR514:KHS514 JXV514:JXW514 JNZ514:JOA514 JED514:JEE514 IUH514:IUI514 IKL514:IKM514 IAP514:IAQ514 HQT514:HQU514 HGX514:HGY514 GXB514:GXC514 GNF514:GNG514 GDJ514:GDK514 FTN514:FTO514 FJR514:FJS514 EZV514:EZW514 EPZ514:EQA514 EGD514:EGE514 DWH514:DWI514 DML514:DMM514 DCP514:DCQ514 CST514:CSU514 CIX514:CIY514 BZB514:BZC514 BPF514:BPG514 BFJ514:BFK514 AVN514:AVO514 ALR514:ALS514 ABV514:ABW514 RZ514:SA514 ID514:IE514 WUM514:WUN514 WKQ514:WKR514 WAU514:WAV514 VQY514:VQZ514 VHC514:VHD514 UXG514:UXH514 UNK514:UNL514 UDO514:UDP514 TTS514:TTT514 TJW514:TJX514 TAA514:TAB514 SQE514:SQF514 SGI514:SGJ514 RWM514:RWN514 RMQ514:RMR514 RCU514:RCV514 QSY514:QSZ514 QJC514:QJD514 PZG514:PZH514 PPK514:PPL514 PFO514:PFP514 OVS514:OVT514 OLW514:OLX514 OCA514:OCB514 NSE514:NSF514 NII514:NIJ514 MYM514:MYN514 MOQ514:MOR514 MEU514:MEV514 LUY514:LUZ514 LLC514:LLD514 LBG514:LBH514 KRK514:KRL514 KHO514:KHP514 JXS514:JXT514 JNW514:JNX514 JEA514:JEB514 IUE514:IUF514 IKI514:IKJ514 IAM514:IAN514 HQQ514:HQR514 HGU514:HGV514 GWY514:GWZ514 GNC514:GND514 GDG514:GDH514 FTK514:FTL514 FJO514:FJP514 EZS514:EZT514 EPW514:EPX514 EGA514:EGB514 DWE514:DWF514 DMI514:DMJ514 DCM514:DCN514 CSQ514:CSR514 CIU514:CIV514 BYY514:BYZ514 BPC514:BPD514 BFG514:BFH514 AVK514:AVL514 ALO514:ALP514 ABS514:ABT514 RW514:RX514 IA514:IB514 WUG514:WUH514 WKK514:WKL514 WAO514:WAP514 VQS514:VQT514 VGW514:VGX514 UXA514:UXB514 UNE514:UNF514 UDI514:UDJ514 TTM514:TTN514 TJQ514:TJR514 SZU514:SZV514 SPY514:SPZ514 SGC514:SGD514 RWG514:RWH514 RMK514:RML514 RCO514:RCP514 QSS514:QST514 QIW514:QIX514 PZA514:PZB514 PPE514:PPF514 PFI514:PFJ514 OVM514:OVN514 OLQ514:OLR514 OBU514:OBV514 NRY514:NRZ514 NIC514:NID514 MYG514:MYH514 MOK514:MOL514 MEO514:MEP514 LUS514:LUT514 LKW514:LKX514 LBA514:LBB514 KRE514:KRF514 KHI514:KHJ514 JXM514:JXN514 JNQ514:JNR514 JDU514:JDV514 ITY514:ITZ514 IKC514:IKD514 IAG514:IAH514 HQK514:HQL514 HGO514:HGP514 GWS514:GWT514 GMW514:GMX514 GDA514:GDB514 FTE514:FTF514 FJI514:FJJ514 EZM514:EZN514 EPQ514:EPR514 EFU514:EFV514 DVY514:DVZ514 DMC514:DMD514 DCG514:DCH514 CSK514:CSL514 CIO514:CIP514 BYS514:BYT514 BOW514:BOX514 BFA514:BFB514 AVE514:AVF514 ALI514:ALJ514 ABM514:ABN514 RQ514:RR514 HU514:HV514 WUD514:WUE514 WKH514:WKI514 WAL514:WAM514 VQP514:VQQ514 VGT514:VGU514 UWX514:UWY514 UNB514:UNC514 UDF514:UDG514 TTJ514:TTK514 TJN514:TJO514 SZR514:SZS514 SPV514:SPW514 SFZ514:SGA514 RWD514:RWE514 RMH514:RMI514 RCL514:RCM514 QSP514:QSQ514 QIT514:QIU514 PYX514:PYY514 PPB514:PPC514 PFF514:PFG514 OVJ514:OVK514 OLN514:OLO514 OBR514:OBS514 NRV514:NRW514 NHZ514:NIA514 MYD514:MYE514 MOH514:MOI514 MEL514:MEM514 LUP514:LUQ514 LKT514:LKU514 LAX514:LAY514 KRB514:KRC514 KHF514:KHG514 JXJ514:JXK514 JNN514:JNO514 JDR514:JDS514 ITV514:ITW514 IJZ514:IKA514 IAD514:IAE514 HQH514:HQI514 HGL514:HGM514 GWP514:GWQ514 GMT514:GMU514 GCX514:GCY514 FTB514:FTC514 FJF514:FJG514 EZJ514:EZK514 EPN514:EPO514 EFR514:EFS514 DVV514:DVW514 DLZ514:DMA514 DCD514:DCE514 CSH514:CSI514 CIL514:CIM514 BYP514:BYQ514 BOT514:BOU514 BEX514:BEY514 AVB514:AVC514 ALF514:ALG514 ABJ514:ABK514 RN514:RO514 HR514:HS514 WUA514:WUB514 WKE514:WKF514 WAI514:WAJ514 VQM514:VQN514 VGQ514:VGR514 UWU514:UWV514 UMY514:UMZ514 UDC514:UDD514 TTG514:TTH514 TJK514:TJL514 SZO514:SZP514 SPS514:SPT514 SFW514:SFX514 RWA514:RWB514 RME514:RMF514 RCI514:RCJ514 QSM514:QSN514 QIQ514:QIR514 PYU514:PYV514 POY514:POZ514 PFC514:PFD514 OVG514:OVH514 OLK514:OLL514 OBO514:OBP514 NRS514:NRT514 NHW514:NHX514 MYA514:MYB514 MOE514:MOF514 MEI514:MEJ514 LUM514:LUN514 LKQ514:LKR514 LAU514:LAV514 KQY514:KQZ514 KHC514:KHD514 JXG514:JXH514 JNK514:JNL514 JDO514:JDP514 ITS514:ITT514 IJW514:IJX514 IAA514:IAB514 HQE514:HQF514 HGI514:HGJ514 GWM514:GWN514 GMQ514:GMR514 GCU514:GCV514 FSY514:FSZ514 FJC514:FJD514 EZG514:EZH514 EPK514:EPL514 EFO514:EFP514 DVS514:DVT514 DLW514:DLX514 DCA514:DCB514 CSE514:CSF514 CII514:CIJ514 BYM514:BYN514 BOQ514:BOR514 BEU514:BEV514 AUY514:AUZ514 ALC514:ALD514 ABG514:ABH514 RK514:RL514 HO514:HP514 WTX514:WTY514 WKB514:WKC514 WAF514:WAG514 VQJ514:VQK514 VGN514:VGO514 UWR514:UWS514 UMV514:UMW514 UCZ514:UDA514 TTD514:TTE514 TJH514:TJI514 SZL514:SZM514 SPP514:SPQ514 SFT514:SFU514 RVX514:RVY514 RMB514:RMC514 RCF514:RCG514 QSJ514:QSK514 QIN514:QIO514 PYR514:PYS514 POV514:POW514 PEZ514:PFA514 OVD514:OVE514 OLH514:OLI514 OBL514:OBM514 NRP514:NRQ514 NHT514:NHU514 MXX514:MXY514 MOB514:MOC514 MEF514:MEG514 LUJ514:LUK514 LKN514:LKO514 LAR514:LAS514 KQV514:KQW514 KGZ514:KHA514 JXD514:JXE514 JNH514:JNI514 JDL514:JDM514 ITP514:ITQ514 IJT514:IJU514 HZX514:HZY514 HQB514:HQC514 HGF514:HGG514 GWJ514:GWK514 GMN514:GMO514 GCR514:GCS514 FSV514:FSW514 FIZ514:FJA514 EZD514:EZE514 EPH514:EPI514 EFL514:EFM514 DVP514:DVQ514 DLT514:DLU514 DBX514:DBY514 CSB514:CSC514 CIF514:CIG514 BYJ514:BYK514 BON514:BOO514 BER514:BES514 AUV514:AUW514 AKZ514:ALA514 ABD514:ABE514 RH514:RI514 HL514:HM514 WTU514:WTV514 WJY514:WJZ514 WAC514:WAD514 VQG514:VQH514 VGK514:VGL514 UWO514:UWP514 UMS514:UMT514 UCW514:UCX514 TTA514:TTB514 TJE514:TJF514 SZI514:SZJ514 SPM514:SPN514 SFQ514:SFR514 RVU514:RVV514 RLY514:RLZ514 RCC514:RCD514 QSG514:QSH514 QIK514:QIL514 PYO514:PYP514 POS514:POT514 PEW514:PEX514 OVA514:OVB514 OLE514:OLF514 OBI514:OBJ514 NRM514:NRN514 NHQ514:NHR514 MXU514:MXV514 MNY514:MNZ514 MEC514:MED514 LUG514:LUH514 LKK514:LKL514 LAO514:LAP514 KQS514:KQT514 KGW514:KGX514 JXA514:JXB514 JNE514:JNF514 JDI514:JDJ514 ITM514:ITN514 IJQ514:IJR514 HZU514:HZV514 HPY514:HPZ514 HGC514:HGD514 GWG514:GWH514 GMK514:GML514 GCO514:GCP514 FSS514:FST514 FIW514:FIX514 EZA514:EZB514 EPE514:EPF514 EFI514:EFJ514 DVM514:DVN514 DLQ514:DLR514 DBU514:DBV514 CRY514:CRZ514 CIC514:CID514 BYG514:BYH514 BOK514:BOL514 BEO514:BEP514 AUS514:AUT514 AKW514:AKX514 ABA514:ABB514">
      <formula1>HI3</formula1>
    </dataValidation>
    <dataValidation type="whole" operator="lessThanOrEqual" allowBlank="1" showInputMessage="1" showErrorMessage="1" sqref="HI29:HJ29 RE29:RF29 WUS29:WUT29 WKW29:WKX29 WBA29:WBB29 VRE29:VRF29 VHI29:VHJ29 UXM29:UXN29 UNQ29:UNR29 UDU29:UDV29 TTY29:TTZ29 TKC29:TKD29 TAG29:TAH29 SQK29:SQL29 SGO29:SGP29 RWS29:RWT29 RMW29:RMX29 RDA29:RDB29 QTE29:QTF29 QJI29:QJJ29 PZM29:PZN29 PPQ29:PPR29 PFU29:PFV29 OVY29:OVZ29 OMC29:OMD29 OCG29:OCH29 NSK29:NSL29 NIO29:NIP29 MYS29:MYT29 MOW29:MOX29 MFA29:MFB29 LVE29:LVF29 LLI29:LLJ29 LBM29:LBN29 KRQ29:KRR29 KHU29:KHV29 JXY29:JXZ29 JOC29:JOD29 JEG29:JEH29 IUK29:IUL29 IKO29:IKP29 IAS29:IAT29 HQW29:HQX29 HHA29:HHB29 GXE29:GXF29 GNI29:GNJ29 GDM29:GDN29 FTQ29:FTR29 FJU29:FJV29 EZY29:EZZ29 EQC29:EQD29 EGG29:EGH29 DWK29:DWL29 DMO29:DMP29 DCS29:DCT29 CSW29:CSX29 CJA29:CJB29 BZE29:BZF29 BPI29:BPJ29 BFM29:BFN29 AVQ29:AVR29 ALU29:ALV29 ABY29:ABZ29 SC29:SD29 IG29:IH29 WUP29:WUQ29 WKT29:WKU29 WAX29:WAY29 VRB29:VRC29 VHF29:VHG29 UXJ29:UXK29 UNN29:UNO29 UDR29:UDS29 TTV29:TTW29 TJZ29:TKA29 TAD29:TAE29 SQH29:SQI29 SGL29:SGM29 RWP29:RWQ29 RMT29:RMU29 RCX29:RCY29 QTB29:QTC29 QJF29:QJG29 PZJ29:PZK29 PPN29:PPO29 PFR29:PFS29 OVV29:OVW29 OLZ29:OMA29 OCD29:OCE29 NSH29:NSI29 NIL29:NIM29 MYP29:MYQ29 MOT29:MOU29 MEX29:MEY29 LVB29:LVC29 LLF29:LLG29 LBJ29:LBK29 KRN29:KRO29 KHR29:KHS29 JXV29:JXW29 JNZ29:JOA29 JED29:JEE29 IUH29:IUI29 IKL29:IKM29 IAP29:IAQ29 HQT29:HQU29 HGX29:HGY29 GXB29:GXC29 GNF29:GNG29 GDJ29:GDK29 FTN29:FTO29 FJR29:FJS29 EZV29:EZW29 EPZ29:EQA29 EGD29:EGE29 DWH29:DWI29 DML29:DMM29 DCP29:DCQ29 CST29:CSU29 CIX29:CIY29 BZB29:BZC29 BPF29:BPG29 BFJ29:BFK29 AVN29:AVO29 ALR29:ALS29 ABV29:ABW29 RZ29:SA29 ID29:IE29 WUM29:WUN29 WKQ29:WKR29 WAU29:WAV29 VQY29:VQZ29 VHC29:VHD29 UXG29:UXH29 UNK29:UNL29 UDO29:UDP29 TTS29:TTT29 TJW29:TJX29 TAA29:TAB29 SQE29:SQF29 SGI29:SGJ29 RWM29:RWN29 RMQ29:RMR29 RCU29:RCV29 QSY29:QSZ29 QJC29:QJD29 PZG29:PZH29 PPK29:PPL29 PFO29:PFP29 OVS29:OVT29 OLW29:OLX29 OCA29:OCB29 NSE29:NSF29 NII29:NIJ29 MYM29:MYN29 MOQ29:MOR29 MEU29:MEV29 LUY29:LUZ29 LLC29:LLD29 LBG29:LBH29 KRK29:KRL29 KHO29:KHP29 JXS29:JXT29 JNW29:JNX29 JEA29:JEB29 IUE29:IUF29 IKI29:IKJ29 IAM29:IAN29 HQQ29:HQR29 HGU29:HGV29 GWY29:GWZ29 GNC29:GND29 GDG29:GDH29 FTK29:FTL29 FJO29:FJP29 EZS29:EZT29 EPW29:EPX29 EGA29:EGB29 DWE29:DWF29 DMI29:DMJ29 DCM29:DCN29 CSQ29:CSR29 CIU29:CIV29 BYY29:BYZ29 BPC29:BPD29 BFG29:BFH29 AVK29:AVL29 ALO29:ALP29 ABS29:ABT29 RW29:RX29 IA29:IB29 WUG29:WUH29 WKK29:WKL29 WAO29:WAP29 VQS29:VQT29 VGW29:VGX29 UXA29:UXB29 UNE29:UNF29 UDI29:UDJ29 TTM29:TTN29 TJQ29:TJR29 SZU29:SZV29 SPY29:SPZ29 SGC29:SGD29 RWG29:RWH29 RMK29:RML29 RCO29:RCP29 QSS29:QST29 QIW29:QIX29 PZA29:PZB29 PPE29:PPF29 PFI29:PFJ29 OVM29:OVN29 OLQ29:OLR29 OBU29:OBV29 NRY29:NRZ29 NIC29:NID29 MYG29:MYH29 MOK29:MOL29 MEO29:MEP29 LUS29:LUT29 LKW29:LKX29 LBA29:LBB29 KRE29:KRF29 KHI29:KHJ29 JXM29:JXN29 JNQ29:JNR29 JDU29:JDV29 ITY29:ITZ29 IKC29:IKD29 IAG29:IAH29 HQK29:HQL29 HGO29:HGP29 GWS29:GWT29 GMW29:GMX29 GDA29:GDB29 FTE29:FTF29 FJI29:FJJ29 EZM29:EZN29 EPQ29:EPR29 EFU29:EFV29 DVY29:DVZ29 DMC29:DMD29 DCG29:DCH29 CSK29:CSL29 CIO29:CIP29 BYS29:BYT29 BOW29:BOX29 BFA29:BFB29 AVE29:AVF29 ALI29:ALJ29 ABM29:ABN29 RQ29:RR29 HU29:HV29 WUD29:WUE29 WKH29:WKI29 WAL29:WAM29 VQP29:VQQ29 VGT29:VGU29 UWX29:UWY29 UNB29:UNC29 UDF29:UDG29 TTJ29:TTK29 TJN29:TJO29 SZR29:SZS29 SPV29:SPW29 SFZ29:SGA29 RWD29:RWE29 RMH29:RMI29 RCL29:RCM29 QSP29:QSQ29 QIT29:QIU29 PYX29:PYY29 PPB29:PPC29 PFF29:PFG29 OVJ29:OVK29 OLN29:OLO29 OBR29:OBS29 NRV29:NRW29 NHZ29:NIA29 MYD29:MYE29 MOH29:MOI29 MEL29:MEM29 LUP29:LUQ29 LKT29:LKU29 LAX29:LAY29 KRB29:KRC29 KHF29:KHG29 JXJ29:JXK29 JNN29:JNO29 JDR29:JDS29 ITV29:ITW29 IJZ29:IKA29 IAD29:IAE29 HQH29:HQI29 HGL29:HGM29 GWP29:GWQ29 GMT29:GMU29 GCX29:GCY29 FTB29:FTC29 FJF29:FJG29 EZJ29:EZK29 EPN29:EPO29 EFR29:EFS29 DVV29:DVW29 DLZ29:DMA29 DCD29:DCE29 CSH29:CSI29 CIL29:CIM29 BYP29:BYQ29 BOT29:BOU29 BEX29:BEY29 AVB29:AVC29 ALF29:ALG29 ABJ29:ABK29 RN29:RO29 HR29:HS29 WUA29:WUB29 WKE29:WKF29 WAI29:WAJ29 VQM29:VQN29 VGQ29:VGR29 UWU29:UWV29 UMY29:UMZ29 UDC29:UDD29 TTG29:TTH29 TJK29:TJL29 SZO29:SZP29 SPS29:SPT29 SFW29:SFX29 RWA29:RWB29 RME29:RMF29 RCI29:RCJ29 QSM29:QSN29 QIQ29:QIR29 PYU29:PYV29 POY29:POZ29 PFC29:PFD29 OVG29:OVH29 OLK29:OLL29 OBO29:OBP29 NRS29:NRT29 NHW29:NHX29 MYA29:MYB29 MOE29:MOF29 MEI29:MEJ29 LUM29:LUN29 LKQ29:LKR29 LAU29:LAV29 KQY29:KQZ29 KHC29:KHD29 JXG29:JXH29 JNK29:JNL29 JDO29:JDP29 ITS29:ITT29 IJW29:IJX29 IAA29:IAB29 HQE29:HQF29 HGI29:HGJ29 GWM29:GWN29 GMQ29:GMR29 GCU29:GCV29 FSY29:FSZ29 FJC29:FJD29 EZG29:EZH29 EPK29:EPL29 EFO29:EFP29 DVS29:DVT29 DLW29:DLX29 DCA29:DCB29 CSE29:CSF29 CII29:CIJ29 BYM29:BYN29 BOQ29:BOR29 BEU29:BEV29 AUY29:AUZ29 ALC29:ALD29 ABG29:ABH29 RK29:RL29 HO29:HP29 WTX29:WTY29 WKB29:WKC29 WAF29:WAG29 VQJ29:VQK29 VGN29:VGO29 UWR29:UWS29 UMV29:UMW29 UCZ29:UDA29 TTD29:TTE29 TJH29:TJI29 SZL29:SZM29 SPP29:SPQ29 SFT29:SFU29 RVX29:RVY29 RMB29:RMC29 RCF29:RCG29 QSJ29:QSK29 QIN29:QIO29 PYR29:PYS29 POV29:POW29 PEZ29:PFA29 OVD29:OVE29 OLH29:OLI29 OBL29:OBM29 NRP29:NRQ29 NHT29:NHU29 MXX29:MXY29 MOB29:MOC29 MEF29:MEG29 LUJ29:LUK29 LKN29:LKO29 LAR29:LAS29 KQV29:KQW29 KGZ29:KHA29 JXD29:JXE29 JNH29:JNI29 JDL29:JDM29 ITP29:ITQ29 IJT29:IJU29 HZX29:HZY29 HQB29:HQC29 HGF29:HGG29 GWJ29:GWK29 GMN29:GMO29 GCR29:GCS29 FSV29:FSW29 FIZ29:FJA29 EZD29:EZE29 EPH29:EPI29 EFL29:EFM29 DVP29:DVQ29 DLT29:DLU29 DBX29:DBY29 CSB29:CSC29 CIF29:CIG29 BYJ29:BYK29 BON29:BOO29 BER29:BES29 AUV29:AUW29 AKZ29:ALA29 ABD29:ABE29 RH29:RI29 HL29:HM29 WTU29:WTV29 WJY29:WJZ29 WAC29:WAD29 VQG29:VQH29 VGK29:VGL29 UWO29:UWP29 UMS29:UMT29 UCW29:UCX29 TTA29:TTB29 TJE29:TJF29 SZI29:SZJ29 SPM29:SPN29 SFQ29:SFR29 RVU29:RVV29 RLY29:RLZ29 RCC29:RCD29 QSG29:QSH29 QIK29:QIL29 PYO29:PYP29 POS29:POT29 PEW29:PEX29 OVA29:OVB29 OLE29:OLF29 OBI29:OBJ29 NRM29:NRN29 NHQ29:NHR29 MXU29:MXV29 MNY29:MNZ29 MEC29:MED29 LUG29:LUH29 LKK29:LKL29 LAO29:LAP29 KQS29:KQT29 KGW29:KGX29 JXA29:JXB29 JNE29:JNF29 JDI29:JDJ29 ITM29:ITN29 IJQ29:IJR29 HZU29:HZV29 HPY29:HPZ29 HGC29:HGD29 GWG29:GWH29 GMK29:GML29 GCO29:GCP29 FSS29:FST29 FIW29:FIX29 EZA29:EZB29 EPE29:EPF29 EFI29:EFJ29 DVM29:DVN29 DLQ29:DLR29 DBU29:DBV29 CRY29:CRZ29 CIC29:CID29 BYG29:BYH29 BOK29:BOL29 BEO29:BEP29 AUS29:AUT29 AKW29:AKX29 ABA29:ABB29 HI73:HJ73 RE73:RF73 WUS73:WUT73 WKW73:WKX73 WBA73:WBB73 VRE73:VRF73 VHI73:VHJ73 UXM73:UXN73 UNQ73:UNR73 UDU73:UDV73 TTY73:TTZ73 TKC73:TKD73 TAG73:TAH73 SQK73:SQL73 SGO73:SGP73 RWS73:RWT73 RMW73:RMX73 RDA73:RDB73 QTE73:QTF73 QJI73:QJJ73 PZM73:PZN73 PPQ73:PPR73 PFU73:PFV73 OVY73:OVZ73 OMC73:OMD73 OCG73:OCH73 NSK73:NSL73 NIO73:NIP73 MYS73:MYT73 MOW73:MOX73 MFA73:MFB73 LVE73:LVF73 LLI73:LLJ73 LBM73:LBN73 KRQ73:KRR73 KHU73:KHV73 JXY73:JXZ73 JOC73:JOD73 JEG73:JEH73 IUK73:IUL73 IKO73:IKP73 IAS73:IAT73 HQW73:HQX73 HHA73:HHB73 GXE73:GXF73 GNI73:GNJ73 GDM73:GDN73 FTQ73:FTR73 FJU73:FJV73 EZY73:EZZ73 EQC73:EQD73 EGG73:EGH73 DWK73:DWL73 DMO73:DMP73 DCS73:DCT73 CSW73:CSX73 CJA73:CJB73 BZE73:BZF73 BPI73:BPJ73 BFM73:BFN73 AVQ73:AVR73 ALU73:ALV73 ABY73:ABZ73 SC73:SD73 IG73:IH73 WUP73:WUQ73 WKT73:WKU73 WAX73:WAY73 VRB73:VRC73 VHF73:VHG73 UXJ73:UXK73 UNN73:UNO73 UDR73:UDS73 TTV73:TTW73 TJZ73:TKA73 TAD73:TAE73 SQH73:SQI73 SGL73:SGM73 RWP73:RWQ73 RMT73:RMU73 RCX73:RCY73 QTB73:QTC73 QJF73:QJG73 PZJ73:PZK73 PPN73:PPO73 PFR73:PFS73 OVV73:OVW73 OLZ73:OMA73 OCD73:OCE73 NSH73:NSI73 NIL73:NIM73 MYP73:MYQ73 MOT73:MOU73 MEX73:MEY73 LVB73:LVC73 LLF73:LLG73 LBJ73:LBK73 KRN73:KRO73 KHR73:KHS73 JXV73:JXW73 JNZ73:JOA73 JED73:JEE73 IUH73:IUI73 IKL73:IKM73 IAP73:IAQ73 HQT73:HQU73 HGX73:HGY73 GXB73:GXC73 GNF73:GNG73 GDJ73:GDK73 FTN73:FTO73 FJR73:FJS73 EZV73:EZW73 EPZ73:EQA73 EGD73:EGE73 DWH73:DWI73 DML73:DMM73 DCP73:DCQ73 CST73:CSU73 CIX73:CIY73 BZB73:BZC73 BPF73:BPG73 BFJ73:BFK73 AVN73:AVO73 ALR73:ALS73 ABV73:ABW73 RZ73:SA73 ID73:IE73 WUM73:WUN73 WKQ73:WKR73 WAU73:WAV73 VQY73:VQZ73 VHC73:VHD73 UXG73:UXH73 UNK73:UNL73 UDO73:UDP73 TTS73:TTT73 TJW73:TJX73 TAA73:TAB73 SQE73:SQF73 SGI73:SGJ73 RWM73:RWN73 RMQ73:RMR73 RCU73:RCV73 QSY73:QSZ73 QJC73:QJD73 PZG73:PZH73 PPK73:PPL73 PFO73:PFP73 OVS73:OVT73 OLW73:OLX73 OCA73:OCB73 NSE73:NSF73 NII73:NIJ73 MYM73:MYN73 MOQ73:MOR73 MEU73:MEV73 LUY73:LUZ73 LLC73:LLD73 LBG73:LBH73 KRK73:KRL73 KHO73:KHP73 JXS73:JXT73 JNW73:JNX73 JEA73:JEB73 IUE73:IUF73 IKI73:IKJ73 IAM73:IAN73 HQQ73:HQR73 HGU73:HGV73 GWY73:GWZ73 GNC73:GND73 GDG73:GDH73 FTK73:FTL73 FJO73:FJP73 EZS73:EZT73 EPW73:EPX73 EGA73:EGB73 DWE73:DWF73 DMI73:DMJ73 DCM73:DCN73 CSQ73:CSR73 CIU73:CIV73 BYY73:BYZ73 BPC73:BPD73 BFG73:BFH73 AVK73:AVL73 ALO73:ALP73 ABS73:ABT73 RW73:RX73 IA73:IB73 WUG73:WUH73 WKK73:WKL73 WAO73:WAP73 VQS73:VQT73 VGW73:VGX73 UXA73:UXB73 UNE73:UNF73 UDI73:UDJ73 TTM73:TTN73 TJQ73:TJR73 SZU73:SZV73 SPY73:SPZ73 SGC73:SGD73 RWG73:RWH73 RMK73:RML73 RCO73:RCP73 QSS73:QST73 QIW73:QIX73 PZA73:PZB73 PPE73:PPF73 PFI73:PFJ73 OVM73:OVN73 OLQ73:OLR73 OBU73:OBV73 NRY73:NRZ73 NIC73:NID73 MYG73:MYH73 MOK73:MOL73 MEO73:MEP73 LUS73:LUT73 LKW73:LKX73 LBA73:LBB73 KRE73:KRF73 KHI73:KHJ73 JXM73:JXN73 JNQ73:JNR73 JDU73:JDV73 ITY73:ITZ73 IKC73:IKD73 IAG73:IAH73 HQK73:HQL73 HGO73:HGP73 GWS73:GWT73 GMW73:GMX73 GDA73:GDB73 FTE73:FTF73 FJI73:FJJ73 EZM73:EZN73 EPQ73:EPR73 EFU73:EFV73 DVY73:DVZ73 DMC73:DMD73 DCG73:DCH73 CSK73:CSL73 CIO73:CIP73 BYS73:BYT73 BOW73:BOX73 BFA73:BFB73 AVE73:AVF73 ALI73:ALJ73 ABM73:ABN73 RQ73:RR73 HU73:HV73 WUD73:WUE73 WKH73:WKI73 WAL73:WAM73 VQP73:VQQ73 VGT73:VGU73 UWX73:UWY73 UNB73:UNC73 UDF73:UDG73 TTJ73:TTK73 TJN73:TJO73 SZR73:SZS73 SPV73:SPW73 SFZ73:SGA73 RWD73:RWE73 RMH73:RMI73 RCL73:RCM73 QSP73:QSQ73 QIT73:QIU73 PYX73:PYY73 PPB73:PPC73 PFF73:PFG73 OVJ73:OVK73 OLN73:OLO73 OBR73:OBS73 NRV73:NRW73 NHZ73:NIA73 MYD73:MYE73 MOH73:MOI73 MEL73:MEM73 LUP73:LUQ73 LKT73:LKU73 LAX73:LAY73 KRB73:KRC73 KHF73:KHG73 JXJ73:JXK73 JNN73:JNO73 JDR73:JDS73 ITV73:ITW73 IJZ73:IKA73 IAD73:IAE73 HQH73:HQI73 HGL73:HGM73 GWP73:GWQ73 GMT73:GMU73 GCX73:GCY73 FTB73:FTC73 FJF73:FJG73 EZJ73:EZK73 EPN73:EPO73 EFR73:EFS73 DVV73:DVW73 DLZ73:DMA73 DCD73:DCE73 CSH73:CSI73 CIL73:CIM73 BYP73:BYQ73 BOT73:BOU73 BEX73:BEY73 AVB73:AVC73 ALF73:ALG73 ABJ73:ABK73 RN73:RO73 HR73:HS73 WUA73:WUB73 WKE73:WKF73 WAI73:WAJ73 VQM73:VQN73 VGQ73:VGR73 UWU73:UWV73 UMY73:UMZ73 UDC73:UDD73 TTG73:TTH73 TJK73:TJL73 SZO73:SZP73 SPS73:SPT73 SFW73:SFX73 RWA73:RWB73 RME73:RMF73 RCI73:RCJ73 QSM73:QSN73 QIQ73:QIR73 PYU73:PYV73 POY73:POZ73 PFC73:PFD73 OVG73:OVH73 OLK73:OLL73 OBO73:OBP73 NRS73:NRT73 NHW73:NHX73 MYA73:MYB73 MOE73:MOF73 MEI73:MEJ73 LUM73:LUN73 LKQ73:LKR73 LAU73:LAV73 KQY73:KQZ73 KHC73:KHD73 JXG73:JXH73 JNK73:JNL73 JDO73:JDP73 ITS73:ITT73 IJW73:IJX73 IAA73:IAB73 HQE73:HQF73 HGI73:HGJ73 GWM73:GWN73 GMQ73:GMR73 GCU73:GCV73 FSY73:FSZ73 FJC73:FJD73 EZG73:EZH73 EPK73:EPL73 EFO73:EFP73 DVS73:DVT73 DLW73:DLX73 DCA73:DCB73 CSE73:CSF73 CII73:CIJ73 BYM73:BYN73 BOQ73:BOR73 BEU73:BEV73 AUY73:AUZ73 ALC73:ALD73 ABG73:ABH73 RK73:RL73 HO73:HP73 WTX73:WTY73 WKB73:WKC73 WAF73:WAG73 VQJ73:VQK73 VGN73:VGO73 UWR73:UWS73 UMV73:UMW73 UCZ73:UDA73 TTD73:TTE73 TJH73:TJI73 SZL73:SZM73 SPP73:SPQ73 SFT73:SFU73 RVX73:RVY73 RMB73:RMC73 RCF73:RCG73 QSJ73:QSK73 QIN73:QIO73 PYR73:PYS73 POV73:POW73 PEZ73:PFA73 OVD73:OVE73 OLH73:OLI73 OBL73:OBM73 NRP73:NRQ73 NHT73:NHU73 MXX73:MXY73 MOB73:MOC73 MEF73:MEG73 LUJ73:LUK73 LKN73:LKO73 LAR73:LAS73 KQV73:KQW73 KGZ73:KHA73 JXD73:JXE73 JNH73:JNI73 JDL73:JDM73 ITP73:ITQ73 IJT73:IJU73 HZX73:HZY73 HQB73:HQC73 HGF73:HGG73 GWJ73:GWK73 GMN73:GMO73 GCR73:GCS73 FSV73:FSW73 FIZ73:FJA73 EZD73:EZE73 EPH73:EPI73 EFL73:EFM73 DVP73:DVQ73 DLT73:DLU73 DBX73:DBY73 CSB73:CSC73 CIF73:CIG73 BYJ73:BYK73 BON73:BOO73 BER73:BES73 AUV73:AUW73 AKZ73:ALA73 ABD73:ABE73 RH73:RI73 HL73:HM73 WTU73:WTV73 WJY73:WJZ73 WAC73:WAD73 VQG73:VQH73 VGK73:VGL73 UWO73:UWP73 UMS73:UMT73 UCW73:UCX73 TTA73:TTB73 TJE73:TJF73 SZI73:SZJ73 SPM73:SPN73 SFQ73:SFR73 RVU73:RVV73 RLY73:RLZ73 RCC73:RCD73 QSG73:QSH73 QIK73:QIL73 PYO73:PYP73 POS73:POT73 PEW73:PEX73 OVA73:OVB73 OLE73:OLF73 OBI73:OBJ73 NRM73:NRN73 NHQ73:NHR73 MXU73:MXV73 MNY73:MNZ73 MEC73:MED73 LUG73:LUH73 LKK73:LKL73 LAO73:LAP73 KQS73:KQT73 KGW73:KGX73 JXA73:JXB73 JNE73:JNF73 JDI73:JDJ73 ITM73:ITN73 IJQ73:IJR73 HZU73:HZV73 HPY73:HPZ73 HGC73:HGD73 GWG73:GWH73 GMK73:GML73 GCO73:GCP73 FSS73:FST73 FIW73:FIX73 EZA73:EZB73 EPE73:EPF73 EFI73:EFJ73 DVM73:DVN73 DLQ73:DLR73 DBU73:DBV73 CRY73:CRZ73 CIC73:CID73 BYG73:BYH73 BOK73:BOL73 BEO73:BEP73 AUS73:AUT73 AKW73:AKX73 ABA73:ABB73 HI117:HJ117 RE117:RF117 WUS117:WUT117 WKW117:WKX117 WBA117:WBB117 VRE117:VRF117 VHI117:VHJ117 UXM117:UXN117 UNQ117:UNR117 UDU117:UDV117 TTY117:TTZ117 TKC117:TKD117 TAG117:TAH117 SQK117:SQL117 SGO117:SGP117 RWS117:RWT117 RMW117:RMX117 RDA117:RDB117 QTE117:QTF117 QJI117:QJJ117 PZM117:PZN117 PPQ117:PPR117 PFU117:PFV117 OVY117:OVZ117 OMC117:OMD117 OCG117:OCH117 NSK117:NSL117 NIO117:NIP117 MYS117:MYT117 MOW117:MOX117 MFA117:MFB117 LVE117:LVF117 LLI117:LLJ117 LBM117:LBN117 KRQ117:KRR117 KHU117:KHV117 JXY117:JXZ117 JOC117:JOD117 JEG117:JEH117 IUK117:IUL117 IKO117:IKP117 IAS117:IAT117 HQW117:HQX117 HHA117:HHB117 GXE117:GXF117 GNI117:GNJ117 GDM117:GDN117 FTQ117:FTR117 FJU117:FJV117 EZY117:EZZ117 EQC117:EQD117 EGG117:EGH117 DWK117:DWL117 DMO117:DMP117 DCS117:DCT117 CSW117:CSX117 CJA117:CJB117 BZE117:BZF117 BPI117:BPJ117 BFM117:BFN117 AVQ117:AVR117 ALU117:ALV117 ABY117:ABZ117 SC117:SD117 IG117:IH117 WUP117:WUQ117 WKT117:WKU117 WAX117:WAY117 VRB117:VRC117 VHF117:VHG117 UXJ117:UXK117 UNN117:UNO117 UDR117:UDS117 TTV117:TTW117 TJZ117:TKA117 TAD117:TAE117 SQH117:SQI117 SGL117:SGM117 RWP117:RWQ117 RMT117:RMU117 RCX117:RCY117 QTB117:QTC117 QJF117:QJG117 PZJ117:PZK117 PPN117:PPO117 PFR117:PFS117 OVV117:OVW117 OLZ117:OMA117 OCD117:OCE117 NSH117:NSI117 NIL117:NIM117 MYP117:MYQ117 MOT117:MOU117 MEX117:MEY117 LVB117:LVC117 LLF117:LLG117 LBJ117:LBK117 KRN117:KRO117 KHR117:KHS117 JXV117:JXW117 JNZ117:JOA117 JED117:JEE117 IUH117:IUI117 IKL117:IKM117 IAP117:IAQ117 HQT117:HQU117 HGX117:HGY117 GXB117:GXC117 GNF117:GNG117 GDJ117:GDK117 FTN117:FTO117 FJR117:FJS117 EZV117:EZW117 EPZ117:EQA117 EGD117:EGE117 DWH117:DWI117 DML117:DMM117 DCP117:DCQ117 CST117:CSU117 CIX117:CIY117 BZB117:BZC117 BPF117:BPG117 BFJ117:BFK117 AVN117:AVO117 ALR117:ALS117 ABV117:ABW117 RZ117:SA117 ID117:IE117 WUM117:WUN117 WKQ117:WKR117 WAU117:WAV117 VQY117:VQZ117 VHC117:VHD117 UXG117:UXH117 UNK117:UNL117 UDO117:UDP117 TTS117:TTT117 TJW117:TJX117 TAA117:TAB117 SQE117:SQF117 SGI117:SGJ117 RWM117:RWN117 RMQ117:RMR117 RCU117:RCV117 QSY117:QSZ117 QJC117:QJD117 PZG117:PZH117 PPK117:PPL117 PFO117:PFP117 OVS117:OVT117 OLW117:OLX117 OCA117:OCB117 NSE117:NSF117 NII117:NIJ117 MYM117:MYN117 MOQ117:MOR117 MEU117:MEV117 LUY117:LUZ117 LLC117:LLD117 LBG117:LBH117 KRK117:KRL117 KHO117:KHP117 JXS117:JXT117 JNW117:JNX117 JEA117:JEB117 IUE117:IUF117 IKI117:IKJ117 IAM117:IAN117 HQQ117:HQR117 HGU117:HGV117 GWY117:GWZ117 GNC117:GND117 GDG117:GDH117 FTK117:FTL117 FJO117:FJP117 EZS117:EZT117 EPW117:EPX117 EGA117:EGB117 DWE117:DWF117 DMI117:DMJ117 DCM117:DCN117 CSQ117:CSR117 CIU117:CIV117 BYY117:BYZ117 BPC117:BPD117 BFG117:BFH117 AVK117:AVL117 ALO117:ALP117 ABS117:ABT117 RW117:RX117 IA117:IB117 WUG117:WUH117 WKK117:WKL117 WAO117:WAP117 VQS117:VQT117 VGW117:VGX117 UXA117:UXB117 UNE117:UNF117 UDI117:UDJ117 TTM117:TTN117 TJQ117:TJR117 SZU117:SZV117 SPY117:SPZ117 SGC117:SGD117 RWG117:RWH117 RMK117:RML117 RCO117:RCP117 QSS117:QST117 QIW117:QIX117 PZA117:PZB117 PPE117:PPF117 PFI117:PFJ117 OVM117:OVN117 OLQ117:OLR117 OBU117:OBV117 NRY117:NRZ117 NIC117:NID117 MYG117:MYH117 MOK117:MOL117 MEO117:MEP117 LUS117:LUT117 LKW117:LKX117 LBA117:LBB117 KRE117:KRF117 KHI117:KHJ117 JXM117:JXN117 JNQ117:JNR117 JDU117:JDV117 ITY117:ITZ117 IKC117:IKD117 IAG117:IAH117 HQK117:HQL117 HGO117:HGP117 GWS117:GWT117 GMW117:GMX117 GDA117:GDB117 FTE117:FTF117 FJI117:FJJ117 EZM117:EZN117 EPQ117:EPR117 EFU117:EFV117 DVY117:DVZ117 DMC117:DMD117 DCG117:DCH117 CSK117:CSL117 CIO117:CIP117 BYS117:BYT117 BOW117:BOX117 BFA117:BFB117 AVE117:AVF117 ALI117:ALJ117 ABM117:ABN117 RQ117:RR117 HU117:HV117 WUD117:WUE117 WKH117:WKI117 WAL117:WAM117 VQP117:VQQ117 VGT117:VGU117 UWX117:UWY117 UNB117:UNC117 UDF117:UDG117 TTJ117:TTK117 TJN117:TJO117 SZR117:SZS117 SPV117:SPW117 SFZ117:SGA117 RWD117:RWE117 RMH117:RMI117 RCL117:RCM117 QSP117:QSQ117 QIT117:QIU117 PYX117:PYY117 PPB117:PPC117 PFF117:PFG117 OVJ117:OVK117 OLN117:OLO117 OBR117:OBS117 NRV117:NRW117 NHZ117:NIA117 MYD117:MYE117 MOH117:MOI117 MEL117:MEM117 LUP117:LUQ117 LKT117:LKU117 LAX117:LAY117 KRB117:KRC117 KHF117:KHG117 JXJ117:JXK117 JNN117:JNO117 JDR117:JDS117 ITV117:ITW117 IJZ117:IKA117 IAD117:IAE117 HQH117:HQI117 HGL117:HGM117 GWP117:GWQ117 GMT117:GMU117 GCX117:GCY117 FTB117:FTC117 FJF117:FJG117 EZJ117:EZK117 EPN117:EPO117 EFR117:EFS117 DVV117:DVW117 DLZ117:DMA117 DCD117:DCE117 CSH117:CSI117 CIL117:CIM117 BYP117:BYQ117 BOT117:BOU117 BEX117:BEY117 AVB117:AVC117 ALF117:ALG117 ABJ117:ABK117 RN117:RO117 HR117:HS117 WUA117:WUB117 WKE117:WKF117 WAI117:WAJ117 VQM117:VQN117 VGQ117:VGR117 UWU117:UWV117 UMY117:UMZ117 UDC117:UDD117 TTG117:TTH117 TJK117:TJL117 SZO117:SZP117 SPS117:SPT117 SFW117:SFX117 RWA117:RWB117 RME117:RMF117 RCI117:RCJ117 QSM117:QSN117 QIQ117:QIR117 PYU117:PYV117 POY117:POZ117 PFC117:PFD117 OVG117:OVH117 OLK117:OLL117 OBO117:OBP117 NRS117:NRT117 NHW117:NHX117 MYA117:MYB117 MOE117:MOF117 MEI117:MEJ117 LUM117:LUN117 LKQ117:LKR117 LAU117:LAV117 KQY117:KQZ117 KHC117:KHD117 JXG117:JXH117 JNK117:JNL117 JDO117:JDP117 ITS117:ITT117 IJW117:IJX117 IAA117:IAB117 HQE117:HQF117 HGI117:HGJ117 GWM117:GWN117 GMQ117:GMR117 GCU117:GCV117 FSY117:FSZ117 FJC117:FJD117 EZG117:EZH117 EPK117:EPL117 EFO117:EFP117 DVS117:DVT117 DLW117:DLX117 DCA117:DCB117 CSE117:CSF117 CII117:CIJ117 BYM117:BYN117 BOQ117:BOR117 BEU117:BEV117 AUY117:AUZ117 ALC117:ALD117 ABG117:ABH117 RK117:RL117 HO117:HP117 WTX117:WTY117 WKB117:WKC117 WAF117:WAG117 VQJ117:VQK117 VGN117:VGO117 UWR117:UWS117 UMV117:UMW117 UCZ117:UDA117 TTD117:TTE117 TJH117:TJI117 SZL117:SZM117 SPP117:SPQ117 SFT117:SFU117 RVX117:RVY117 RMB117:RMC117 RCF117:RCG117 QSJ117:QSK117 QIN117:QIO117 PYR117:PYS117 POV117:POW117 PEZ117:PFA117 OVD117:OVE117 OLH117:OLI117 OBL117:OBM117 NRP117:NRQ117 NHT117:NHU117 MXX117:MXY117 MOB117:MOC117 MEF117:MEG117 LUJ117:LUK117 LKN117:LKO117 LAR117:LAS117 KQV117:KQW117 KGZ117:KHA117 JXD117:JXE117 JNH117:JNI117 JDL117:JDM117 ITP117:ITQ117 IJT117:IJU117 HZX117:HZY117 HQB117:HQC117 HGF117:HGG117 GWJ117:GWK117 GMN117:GMO117 GCR117:GCS117 FSV117:FSW117 FIZ117:FJA117 EZD117:EZE117 EPH117:EPI117 EFL117:EFM117 DVP117:DVQ117 DLT117:DLU117 DBX117:DBY117 CSB117:CSC117 CIF117:CIG117 BYJ117:BYK117 BON117:BOO117 BER117:BES117 AUV117:AUW117 AKZ117:ALA117 ABD117:ABE117 RH117:RI117 HL117:HM117 WTU117:WTV117 WJY117:WJZ117 WAC117:WAD117 VQG117:VQH117 VGK117:VGL117 UWO117:UWP117 UMS117:UMT117 UCW117:UCX117 TTA117:TTB117 TJE117:TJF117 SZI117:SZJ117 SPM117:SPN117 SFQ117:SFR117 RVU117:RVV117 RLY117:RLZ117 RCC117:RCD117 QSG117:QSH117 QIK117:QIL117 PYO117:PYP117 POS117:POT117 PEW117:PEX117 OVA117:OVB117 OLE117:OLF117 OBI117:OBJ117 NRM117:NRN117 NHQ117:NHR117 MXU117:MXV117 MNY117:MNZ117 MEC117:MED117 LUG117:LUH117 LKK117:LKL117 LAO117:LAP117 KQS117:KQT117 KGW117:KGX117 JXA117:JXB117 JNE117:JNF117 JDI117:JDJ117 ITM117:ITN117 IJQ117:IJR117 HZU117:HZV117 HPY117:HPZ117 HGC117:HGD117 GWG117:GWH117 GMK117:GML117 GCO117:GCP117 FSS117:FST117 FIW117:FIX117 EZA117:EZB117 EPE117:EPF117 EFI117:EFJ117 DVM117:DVN117 DLQ117:DLR117 DBU117:DBV117 CRY117:CRZ117 CIC117:CID117 BYG117:BYH117 BOK117:BOL117 BEO117:BEP117 AUS117:AUT117 AKW117:AKX117 ABA117:ABB117 HI161:HJ161 RE161:RF161 WUS161:WUT161 WKW161:WKX161 WBA161:WBB161 VRE161:VRF161 VHI161:VHJ161 UXM161:UXN161 UNQ161:UNR161 UDU161:UDV161 TTY161:TTZ161 TKC161:TKD161 TAG161:TAH161 SQK161:SQL161 SGO161:SGP161 RWS161:RWT161 RMW161:RMX161 RDA161:RDB161 QTE161:QTF161 QJI161:QJJ161 PZM161:PZN161 PPQ161:PPR161 PFU161:PFV161 OVY161:OVZ161 OMC161:OMD161 OCG161:OCH161 NSK161:NSL161 NIO161:NIP161 MYS161:MYT161 MOW161:MOX161 MFA161:MFB161 LVE161:LVF161 LLI161:LLJ161 LBM161:LBN161 KRQ161:KRR161 KHU161:KHV161 JXY161:JXZ161 JOC161:JOD161 JEG161:JEH161 IUK161:IUL161 IKO161:IKP161 IAS161:IAT161 HQW161:HQX161 HHA161:HHB161 GXE161:GXF161 GNI161:GNJ161 GDM161:GDN161 FTQ161:FTR161 FJU161:FJV161 EZY161:EZZ161 EQC161:EQD161 EGG161:EGH161 DWK161:DWL161 DMO161:DMP161 DCS161:DCT161 CSW161:CSX161 CJA161:CJB161 BZE161:BZF161 BPI161:BPJ161 BFM161:BFN161 AVQ161:AVR161 ALU161:ALV161 ABY161:ABZ161 SC161:SD161 IG161:IH161 WUP161:WUQ161 WKT161:WKU161 WAX161:WAY161 VRB161:VRC161 VHF161:VHG161 UXJ161:UXK161 UNN161:UNO161 UDR161:UDS161 TTV161:TTW161 TJZ161:TKA161 TAD161:TAE161 SQH161:SQI161 SGL161:SGM161 RWP161:RWQ161 RMT161:RMU161 RCX161:RCY161 QTB161:QTC161 QJF161:QJG161 PZJ161:PZK161 PPN161:PPO161 PFR161:PFS161 OVV161:OVW161 OLZ161:OMA161 OCD161:OCE161 NSH161:NSI161 NIL161:NIM161 MYP161:MYQ161 MOT161:MOU161 MEX161:MEY161 LVB161:LVC161 LLF161:LLG161 LBJ161:LBK161 KRN161:KRO161 KHR161:KHS161 JXV161:JXW161 JNZ161:JOA161 JED161:JEE161 IUH161:IUI161 IKL161:IKM161 IAP161:IAQ161 HQT161:HQU161 HGX161:HGY161 GXB161:GXC161 GNF161:GNG161 GDJ161:GDK161 FTN161:FTO161 FJR161:FJS161 EZV161:EZW161 EPZ161:EQA161 EGD161:EGE161 DWH161:DWI161 DML161:DMM161 DCP161:DCQ161 CST161:CSU161 CIX161:CIY161 BZB161:BZC161 BPF161:BPG161 BFJ161:BFK161 AVN161:AVO161 ALR161:ALS161 ABV161:ABW161 RZ161:SA161 ID161:IE161 WUM161:WUN161 WKQ161:WKR161 WAU161:WAV161 VQY161:VQZ161 VHC161:VHD161 UXG161:UXH161 UNK161:UNL161 UDO161:UDP161 TTS161:TTT161 TJW161:TJX161 TAA161:TAB161 SQE161:SQF161 SGI161:SGJ161 RWM161:RWN161 RMQ161:RMR161 RCU161:RCV161 QSY161:QSZ161 QJC161:QJD161 PZG161:PZH161 PPK161:PPL161 PFO161:PFP161 OVS161:OVT161 OLW161:OLX161 OCA161:OCB161 NSE161:NSF161 NII161:NIJ161 MYM161:MYN161 MOQ161:MOR161 MEU161:MEV161 LUY161:LUZ161 LLC161:LLD161 LBG161:LBH161 KRK161:KRL161 KHO161:KHP161 JXS161:JXT161 JNW161:JNX161 JEA161:JEB161 IUE161:IUF161 IKI161:IKJ161 IAM161:IAN161 HQQ161:HQR161 HGU161:HGV161 GWY161:GWZ161 GNC161:GND161 GDG161:GDH161 FTK161:FTL161 FJO161:FJP161 EZS161:EZT161 EPW161:EPX161 EGA161:EGB161 DWE161:DWF161 DMI161:DMJ161 DCM161:DCN161 CSQ161:CSR161 CIU161:CIV161 BYY161:BYZ161 BPC161:BPD161 BFG161:BFH161 AVK161:AVL161 ALO161:ALP161 ABS161:ABT161 RW161:RX161 IA161:IB161 WUG161:WUH161 WKK161:WKL161 WAO161:WAP161 VQS161:VQT161 VGW161:VGX161 UXA161:UXB161 UNE161:UNF161 UDI161:UDJ161 TTM161:TTN161 TJQ161:TJR161 SZU161:SZV161 SPY161:SPZ161 SGC161:SGD161 RWG161:RWH161 RMK161:RML161 RCO161:RCP161 QSS161:QST161 QIW161:QIX161 PZA161:PZB161 PPE161:PPF161 PFI161:PFJ161 OVM161:OVN161 OLQ161:OLR161 OBU161:OBV161 NRY161:NRZ161 NIC161:NID161 MYG161:MYH161 MOK161:MOL161 MEO161:MEP161 LUS161:LUT161 LKW161:LKX161 LBA161:LBB161 KRE161:KRF161 KHI161:KHJ161 JXM161:JXN161 JNQ161:JNR161 JDU161:JDV161 ITY161:ITZ161 IKC161:IKD161 IAG161:IAH161 HQK161:HQL161 HGO161:HGP161 GWS161:GWT161 GMW161:GMX161 GDA161:GDB161 FTE161:FTF161 FJI161:FJJ161 EZM161:EZN161 EPQ161:EPR161 EFU161:EFV161 DVY161:DVZ161 DMC161:DMD161 DCG161:DCH161 CSK161:CSL161 CIO161:CIP161 BYS161:BYT161 BOW161:BOX161 BFA161:BFB161 AVE161:AVF161 ALI161:ALJ161 ABM161:ABN161 RQ161:RR161 HU161:HV161 WUD161:WUE161 WKH161:WKI161 WAL161:WAM161 VQP161:VQQ161 VGT161:VGU161 UWX161:UWY161 UNB161:UNC161 UDF161:UDG161 TTJ161:TTK161 TJN161:TJO161 SZR161:SZS161 SPV161:SPW161 SFZ161:SGA161 RWD161:RWE161 RMH161:RMI161 RCL161:RCM161 QSP161:QSQ161 QIT161:QIU161 PYX161:PYY161 PPB161:PPC161 PFF161:PFG161 OVJ161:OVK161 OLN161:OLO161 OBR161:OBS161 NRV161:NRW161 NHZ161:NIA161 MYD161:MYE161 MOH161:MOI161 MEL161:MEM161 LUP161:LUQ161 LKT161:LKU161 LAX161:LAY161 KRB161:KRC161 KHF161:KHG161 JXJ161:JXK161 JNN161:JNO161 JDR161:JDS161 ITV161:ITW161 IJZ161:IKA161 IAD161:IAE161 HQH161:HQI161 HGL161:HGM161 GWP161:GWQ161 GMT161:GMU161 GCX161:GCY161 FTB161:FTC161 FJF161:FJG161 EZJ161:EZK161 EPN161:EPO161 EFR161:EFS161 DVV161:DVW161 DLZ161:DMA161 DCD161:DCE161 CSH161:CSI161 CIL161:CIM161 BYP161:BYQ161 BOT161:BOU161 BEX161:BEY161 AVB161:AVC161 ALF161:ALG161 ABJ161:ABK161 RN161:RO161 HR161:HS161 WUA161:WUB161 WKE161:WKF161 WAI161:WAJ161 VQM161:VQN161 VGQ161:VGR161 UWU161:UWV161 UMY161:UMZ161 UDC161:UDD161 TTG161:TTH161 TJK161:TJL161 SZO161:SZP161 SPS161:SPT161 SFW161:SFX161 RWA161:RWB161 RME161:RMF161 RCI161:RCJ161 QSM161:QSN161 QIQ161:QIR161 PYU161:PYV161 POY161:POZ161 PFC161:PFD161 OVG161:OVH161 OLK161:OLL161 OBO161:OBP161 NRS161:NRT161 NHW161:NHX161 MYA161:MYB161 MOE161:MOF161 MEI161:MEJ161 LUM161:LUN161 LKQ161:LKR161 LAU161:LAV161 KQY161:KQZ161 KHC161:KHD161 JXG161:JXH161 JNK161:JNL161 JDO161:JDP161 ITS161:ITT161 IJW161:IJX161 IAA161:IAB161 HQE161:HQF161 HGI161:HGJ161 GWM161:GWN161 GMQ161:GMR161 GCU161:GCV161 FSY161:FSZ161 FJC161:FJD161 EZG161:EZH161 EPK161:EPL161 EFO161:EFP161 DVS161:DVT161 DLW161:DLX161 DCA161:DCB161 CSE161:CSF161 CII161:CIJ161 BYM161:BYN161 BOQ161:BOR161 BEU161:BEV161 AUY161:AUZ161 ALC161:ALD161 ABG161:ABH161 RK161:RL161 HO161:HP161 WTX161:WTY161 WKB161:WKC161 WAF161:WAG161 VQJ161:VQK161 VGN161:VGO161 UWR161:UWS161 UMV161:UMW161 UCZ161:UDA161 TTD161:TTE161 TJH161:TJI161 SZL161:SZM161 SPP161:SPQ161 SFT161:SFU161 RVX161:RVY161 RMB161:RMC161 RCF161:RCG161 QSJ161:QSK161 QIN161:QIO161 PYR161:PYS161 POV161:POW161 PEZ161:PFA161 OVD161:OVE161 OLH161:OLI161 OBL161:OBM161 NRP161:NRQ161 NHT161:NHU161 MXX161:MXY161 MOB161:MOC161 MEF161:MEG161 LUJ161:LUK161 LKN161:LKO161 LAR161:LAS161 KQV161:KQW161 KGZ161:KHA161 JXD161:JXE161 JNH161:JNI161 JDL161:JDM161 ITP161:ITQ161 IJT161:IJU161 HZX161:HZY161 HQB161:HQC161 HGF161:HGG161 GWJ161:GWK161 GMN161:GMO161 GCR161:GCS161 FSV161:FSW161 FIZ161:FJA161 EZD161:EZE161 EPH161:EPI161 EFL161:EFM161 DVP161:DVQ161 DLT161:DLU161 DBX161:DBY161 CSB161:CSC161 CIF161:CIG161 BYJ161:BYK161 BON161:BOO161 BER161:BES161 AUV161:AUW161 AKZ161:ALA161 ABD161:ABE161 RH161:RI161 HL161:HM161 WTU161:WTV161 WJY161:WJZ161 WAC161:WAD161 VQG161:VQH161 VGK161:VGL161 UWO161:UWP161 UMS161:UMT161 UCW161:UCX161 TTA161:TTB161 TJE161:TJF161 SZI161:SZJ161 SPM161:SPN161 SFQ161:SFR161 RVU161:RVV161 RLY161:RLZ161 RCC161:RCD161 QSG161:QSH161 QIK161:QIL161 PYO161:PYP161 POS161:POT161 PEW161:PEX161 OVA161:OVB161 OLE161:OLF161 OBI161:OBJ161 NRM161:NRN161 NHQ161:NHR161 MXU161:MXV161 MNY161:MNZ161 MEC161:MED161 LUG161:LUH161 LKK161:LKL161 LAO161:LAP161 KQS161:KQT161 KGW161:KGX161 JXA161:JXB161 JNE161:JNF161 JDI161:JDJ161 ITM161:ITN161 IJQ161:IJR161 HZU161:HZV161 HPY161:HPZ161 HGC161:HGD161 GWG161:GWH161 GMK161:GML161 GCO161:GCP161 FSS161:FST161 FIW161:FIX161 EZA161:EZB161 EPE161:EPF161 EFI161:EFJ161 DVM161:DVN161 DLQ161:DLR161 DBU161:DBV161 CRY161:CRZ161 CIC161:CID161 BYG161:BYH161 BOK161:BOL161 BEO161:BEP161 AUS161:AUT161 AKW161:AKX161 ABA161:ABB161 HI205:HJ205 RE205:RF205 WUS205:WUT205 WKW205:WKX205 WBA205:WBB205 VRE205:VRF205 VHI205:VHJ205 UXM205:UXN205 UNQ205:UNR205 UDU205:UDV205 TTY205:TTZ205 TKC205:TKD205 TAG205:TAH205 SQK205:SQL205 SGO205:SGP205 RWS205:RWT205 RMW205:RMX205 RDA205:RDB205 QTE205:QTF205 QJI205:QJJ205 PZM205:PZN205 PPQ205:PPR205 PFU205:PFV205 OVY205:OVZ205 OMC205:OMD205 OCG205:OCH205 NSK205:NSL205 NIO205:NIP205 MYS205:MYT205 MOW205:MOX205 MFA205:MFB205 LVE205:LVF205 LLI205:LLJ205 LBM205:LBN205 KRQ205:KRR205 KHU205:KHV205 JXY205:JXZ205 JOC205:JOD205 JEG205:JEH205 IUK205:IUL205 IKO205:IKP205 IAS205:IAT205 HQW205:HQX205 HHA205:HHB205 GXE205:GXF205 GNI205:GNJ205 GDM205:GDN205 FTQ205:FTR205 FJU205:FJV205 EZY205:EZZ205 EQC205:EQD205 EGG205:EGH205 DWK205:DWL205 DMO205:DMP205 DCS205:DCT205 CSW205:CSX205 CJA205:CJB205 BZE205:BZF205 BPI205:BPJ205 BFM205:BFN205 AVQ205:AVR205 ALU205:ALV205 ABY205:ABZ205 SC205:SD205 IG205:IH205 WUP205:WUQ205 WKT205:WKU205 WAX205:WAY205 VRB205:VRC205 VHF205:VHG205 UXJ205:UXK205 UNN205:UNO205 UDR205:UDS205 TTV205:TTW205 TJZ205:TKA205 TAD205:TAE205 SQH205:SQI205 SGL205:SGM205 RWP205:RWQ205 RMT205:RMU205 RCX205:RCY205 QTB205:QTC205 QJF205:QJG205 PZJ205:PZK205 PPN205:PPO205 PFR205:PFS205 OVV205:OVW205 OLZ205:OMA205 OCD205:OCE205 NSH205:NSI205 NIL205:NIM205 MYP205:MYQ205 MOT205:MOU205 MEX205:MEY205 LVB205:LVC205 LLF205:LLG205 LBJ205:LBK205 KRN205:KRO205 KHR205:KHS205 JXV205:JXW205 JNZ205:JOA205 JED205:JEE205 IUH205:IUI205 IKL205:IKM205 IAP205:IAQ205 HQT205:HQU205 HGX205:HGY205 GXB205:GXC205 GNF205:GNG205 GDJ205:GDK205 FTN205:FTO205 FJR205:FJS205 EZV205:EZW205 EPZ205:EQA205 EGD205:EGE205 DWH205:DWI205 DML205:DMM205 DCP205:DCQ205 CST205:CSU205 CIX205:CIY205 BZB205:BZC205 BPF205:BPG205 BFJ205:BFK205 AVN205:AVO205 ALR205:ALS205 ABV205:ABW205 RZ205:SA205 ID205:IE205 WUM205:WUN205 WKQ205:WKR205 WAU205:WAV205 VQY205:VQZ205 VHC205:VHD205 UXG205:UXH205 UNK205:UNL205 UDO205:UDP205 TTS205:TTT205 TJW205:TJX205 TAA205:TAB205 SQE205:SQF205 SGI205:SGJ205 RWM205:RWN205 RMQ205:RMR205 RCU205:RCV205 QSY205:QSZ205 QJC205:QJD205 PZG205:PZH205 PPK205:PPL205 PFO205:PFP205 OVS205:OVT205 OLW205:OLX205 OCA205:OCB205 NSE205:NSF205 NII205:NIJ205 MYM205:MYN205 MOQ205:MOR205 MEU205:MEV205 LUY205:LUZ205 LLC205:LLD205 LBG205:LBH205 KRK205:KRL205 KHO205:KHP205 JXS205:JXT205 JNW205:JNX205 JEA205:JEB205 IUE205:IUF205 IKI205:IKJ205 IAM205:IAN205 HQQ205:HQR205 HGU205:HGV205 GWY205:GWZ205 GNC205:GND205 GDG205:GDH205 FTK205:FTL205 FJO205:FJP205 EZS205:EZT205 EPW205:EPX205 EGA205:EGB205 DWE205:DWF205 DMI205:DMJ205 DCM205:DCN205 CSQ205:CSR205 CIU205:CIV205 BYY205:BYZ205 BPC205:BPD205 BFG205:BFH205 AVK205:AVL205 ALO205:ALP205 ABS205:ABT205 RW205:RX205 IA205:IB205 WUG205:WUH205 WKK205:WKL205 WAO205:WAP205 VQS205:VQT205 VGW205:VGX205 UXA205:UXB205 UNE205:UNF205 UDI205:UDJ205 TTM205:TTN205 TJQ205:TJR205 SZU205:SZV205 SPY205:SPZ205 SGC205:SGD205 RWG205:RWH205 RMK205:RML205 RCO205:RCP205 QSS205:QST205 QIW205:QIX205 PZA205:PZB205 PPE205:PPF205 PFI205:PFJ205 OVM205:OVN205 OLQ205:OLR205 OBU205:OBV205 NRY205:NRZ205 NIC205:NID205 MYG205:MYH205 MOK205:MOL205 MEO205:MEP205 LUS205:LUT205 LKW205:LKX205 LBA205:LBB205 KRE205:KRF205 KHI205:KHJ205 JXM205:JXN205 JNQ205:JNR205 JDU205:JDV205 ITY205:ITZ205 IKC205:IKD205 IAG205:IAH205 HQK205:HQL205 HGO205:HGP205 GWS205:GWT205 GMW205:GMX205 GDA205:GDB205 FTE205:FTF205 FJI205:FJJ205 EZM205:EZN205 EPQ205:EPR205 EFU205:EFV205 DVY205:DVZ205 DMC205:DMD205 DCG205:DCH205 CSK205:CSL205 CIO205:CIP205 BYS205:BYT205 BOW205:BOX205 BFA205:BFB205 AVE205:AVF205 ALI205:ALJ205 ABM205:ABN205 RQ205:RR205 HU205:HV205 WUD205:WUE205 WKH205:WKI205 WAL205:WAM205 VQP205:VQQ205 VGT205:VGU205 UWX205:UWY205 UNB205:UNC205 UDF205:UDG205 TTJ205:TTK205 TJN205:TJO205 SZR205:SZS205 SPV205:SPW205 SFZ205:SGA205 RWD205:RWE205 RMH205:RMI205 RCL205:RCM205 QSP205:QSQ205 QIT205:QIU205 PYX205:PYY205 PPB205:PPC205 PFF205:PFG205 OVJ205:OVK205 OLN205:OLO205 OBR205:OBS205 NRV205:NRW205 NHZ205:NIA205 MYD205:MYE205 MOH205:MOI205 MEL205:MEM205 LUP205:LUQ205 LKT205:LKU205 LAX205:LAY205 KRB205:KRC205 KHF205:KHG205 JXJ205:JXK205 JNN205:JNO205 JDR205:JDS205 ITV205:ITW205 IJZ205:IKA205 IAD205:IAE205 HQH205:HQI205 HGL205:HGM205 GWP205:GWQ205 GMT205:GMU205 GCX205:GCY205 FTB205:FTC205 FJF205:FJG205 EZJ205:EZK205 EPN205:EPO205 EFR205:EFS205 DVV205:DVW205 DLZ205:DMA205 DCD205:DCE205 CSH205:CSI205 CIL205:CIM205 BYP205:BYQ205 BOT205:BOU205 BEX205:BEY205 AVB205:AVC205 ALF205:ALG205 ABJ205:ABK205 RN205:RO205 HR205:HS205 WUA205:WUB205 WKE205:WKF205 WAI205:WAJ205 VQM205:VQN205 VGQ205:VGR205 UWU205:UWV205 UMY205:UMZ205 UDC205:UDD205 TTG205:TTH205 TJK205:TJL205 SZO205:SZP205 SPS205:SPT205 SFW205:SFX205 RWA205:RWB205 RME205:RMF205 RCI205:RCJ205 QSM205:QSN205 QIQ205:QIR205 PYU205:PYV205 POY205:POZ205 PFC205:PFD205 OVG205:OVH205 OLK205:OLL205 OBO205:OBP205 NRS205:NRT205 NHW205:NHX205 MYA205:MYB205 MOE205:MOF205 MEI205:MEJ205 LUM205:LUN205 LKQ205:LKR205 LAU205:LAV205 KQY205:KQZ205 KHC205:KHD205 JXG205:JXH205 JNK205:JNL205 JDO205:JDP205 ITS205:ITT205 IJW205:IJX205 IAA205:IAB205 HQE205:HQF205 HGI205:HGJ205 GWM205:GWN205 GMQ205:GMR205 GCU205:GCV205 FSY205:FSZ205 FJC205:FJD205 EZG205:EZH205 EPK205:EPL205 EFO205:EFP205 DVS205:DVT205 DLW205:DLX205 DCA205:DCB205 CSE205:CSF205 CII205:CIJ205 BYM205:BYN205 BOQ205:BOR205 BEU205:BEV205 AUY205:AUZ205 ALC205:ALD205 ABG205:ABH205 RK205:RL205 HO205:HP205 WTX205:WTY205 WKB205:WKC205 WAF205:WAG205 VQJ205:VQK205 VGN205:VGO205 UWR205:UWS205 UMV205:UMW205 UCZ205:UDA205 TTD205:TTE205 TJH205:TJI205 SZL205:SZM205 SPP205:SPQ205 SFT205:SFU205 RVX205:RVY205 RMB205:RMC205 RCF205:RCG205 QSJ205:QSK205 QIN205:QIO205 PYR205:PYS205 POV205:POW205 PEZ205:PFA205 OVD205:OVE205 OLH205:OLI205 OBL205:OBM205 NRP205:NRQ205 NHT205:NHU205 MXX205:MXY205 MOB205:MOC205 MEF205:MEG205 LUJ205:LUK205 LKN205:LKO205 LAR205:LAS205 KQV205:KQW205 KGZ205:KHA205 JXD205:JXE205 JNH205:JNI205 JDL205:JDM205 ITP205:ITQ205 IJT205:IJU205 HZX205:HZY205 HQB205:HQC205 HGF205:HGG205 GWJ205:GWK205 GMN205:GMO205 GCR205:GCS205 FSV205:FSW205 FIZ205:FJA205 EZD205:EZE205 EPH205:EPI205 EFL205:EFM205 DVP205:DVQ205 DLT205:DLU205 DBX205:DBY205 CSB205:CSC205 CIF205:CIG205 BYJ205:BYK205 BON205:BOO205 BER205:BES205 AUV205:AUW205 AKZ205:ALA205 ABD205:ABE205 RH205:RI205 HL205:HM205 WTU205:WTV205 WJY205:WJZ205 WAC205:WAD205 VQG205:VQH205 VGK205:VGL205 UWO205:UWP205 UMS205:UMT205 UCW205:UCX205 TTA205:TTB205 TJE205:TJF205 SZI205:SZJ205 SPM205:SPN205 SFQ205:SFR205 RVU205:RVV205 RLY205:RLZ205 RCC205:RCD205 QSG205:QSH205 QIK205:QIL205 PYO205:PYP205 POS205:POT205 PEW205:PEX205 OVA205:OVB205 OLE205:OLF205 OBI205:OBJ205 NRM205:NRN205 NHQ205:NHR205 MXU205:MXV205 MNY205:MNZ205 MEC205:MED205 LUG205:LUH205 LKK205:LKL205 LAO205:LAP205 KQS205:KQT205 KGW205:KGX205 JXA205:JXB205 JNE205:JNF205 JDI205:JDJ205 ITM205:ITN205 IJQ205:IJR205 HZU205:HZV205 HPY205:HPZ205 HGC205:HGD205 GWG205:GWH205 GMK205:GML205 GCO205:GCP205 FSS205:FST205 FIW205:FIX205 EZA205:EZB205 EPE205:EPF205 EFI205:EFJ205 DVM205:DVN205 DLQ205:DLR205 DBU205:DBV205 CRY205:CRZ205 CIC205:CID205 BYG205:BYH205 BOK205:BOL205 BEO205:BEP205 AUS205:AUT205 AKW205:AKX205 ABA205:ABB205 HI249:HJ249 RE249:RF249 WUS249:WUT249 WKW249:WKX249 WBA249:WBB249 VRE249:VRF249 VHI249:VHJ249 UXM249:UXN249 UNQ249:UNR249 UDU249:UDV249 TTY249:TTZ249 TKC249:TKD249 TAG249:TAH249 SQK249:SQL249 SGO249:SGP249 RWS249:RWT249 RMW249:RMX249 RDA249:RDB249 QTE249:QTF249 QJI249:QJJ249 PZM249:PZN249 PPQ249:PPR249 PFU249:PFV249 OVY249:OVZ249 OMC249:OMD249 OCG249:OCH249 NSK249:NSL249 NIO249:NIP249 MYS249:MYT249 MOW249:MOX249 MFA249:MFB249 LVE249:LVF249 LLI249:LLJ249 LBM249:LBN249 KRQ249:KRR249 KHU249:KHV249 JXY249:JXZ249 JOC249:JOD249 JEG249:JEH249 IUK249:IUL249 IKO249:IKP249 IAS249:IAT249 HQW249:HQX249 HHA249:HHB249 GXE249:GXF249 GNI249:GNJ249 GDM249:GDN249 FTQ249:FTR249 FJU249:FJV249 EZY249:EZZ249 EQC249:EQD249 EGG249:EGH249 DWK249:DWL249 DMO249:DMP249 DCS249:DCT249 CSW249:CSX249 CJA249:CJB249 BZE249:BZF249 BPI249:BPJ249 BFM249:BFN249 AVQ249:AVR249 ALU249:ALV249 ABY249:ABZ249 SC249:SD249 IG249:IH249 WUP249:WUQ249 WKT249:WKU249 WAX249:WAY249 VRB249:VRC249 VHF249:VHG249 UXJ249:UXK249 UNN249:UNO249 UDR249:UDS249 TTV249:TTW249 TJZ249:TKA249 TAD249:TAE249 SQH249:SQI249 SGL249:SGM249 RWP249:RWQ249 RMT249:RMU249 RCX249:RCY249 QTB249:QTC249 QJF249:QJG249 PZJ249:PZK249 PPN249:PPO249 PFR249:PFS249 OVV249:OVW249 OLZ249:OMA249 OCD249:OCE249 NSH249:NSI249 NIL249:NIM249 MYP249:MYQ249 MOT249:MOU249 MEX249:MEY249 LVB249:LVC249 LLF249:LLG249 LBJ249:LBK249 KRN249:KRO249 KHR249:KHS249 JXV249:JXW249 JNZ249:JOA249 JED249:JEE249 IUH249:IUI249 IKL249:IKM249 IAP249:IAQ249 HQT249:HQU249 HGX249:HGY249 GXB249:GXC249 GNF249:GNG249 GDJ249:GDK249 FTN249:FTO249 FJR249:FJS249 EZV249:EZW249 EPZ249:EQA249 EGD249:EGE249 DWH249:DWI249 DML249:DMM249 DCP249:DCQ249 CST249:CSU249 CIX249:CIY249 BZB249:BZC249 BPF249:BPG249 BFJ249:BFK249 AVN249:AVO249 ALR249:ALS249 ABV249:ABW249 RZ249:SA249 ID249:IE249 WUM249:WUN249 WKQ249:WKR249 WAU249:WAV249 VQY249:VQZ249 VHC249:VHD249 UXG249:UXH249 UNK249:UNL249 UDO249:UDP249 TTS249:TTT249 TJW249:TJX249 TAA249:TAB249 SQE249:SQF249 SGI249:SGJ249 RWM249:RWN249 RMQ249:RMR249 RCU249:RCV249 QSY249:QSZ249 QJC249:QJD249 PZG249:PZH249 PPK249:PPL249 PFO249:PFP249 OVS249:OVT249 OLW249:OLX249 OCA249:OCB249 NSE249:NSF249 NII249:NIJ249 MYM249:MYN249 MOQ249:MOR249 MEU249:MEV249 LUY249:LUZ249 LLC249:LLD249 LBG249:LBH249 KRK249:KRL249 KHO249:KHP249 JXS249:JXT249 JNW249:JNX249 JEA249:JEB249 IUE249:IUF249 IKI249:IKJ249 IAM249:IAN249 HQQ249:HQR249 HGU249:HGV249 GWY249:GWZ249 GNC249:GND249 GDG249:GDH249 FTK249:FTL249 FJO249:FJP249 EZS249:EZT249 EPW249:EPX249 EGA249:EGB249 DWE249:DWF249 DMI249:DMJ249 DCM249:DCN249 CSQ249:CSR249 CIU249:CIV249 BYY249:BYZ249 BPC249:BPD249 BFG249:BFH249 AVK249:AVL249 ALO249:ALP249 ABS249:ABT249 RW249:RX249 IA249:IB249 WUG249:WUH249 WKK249:WKL249 WAO249:WAP249 VQS249:VQT249 VGW249:VGX249 UXA249:UXB249 UNE249:UNF249 UDI249:UDJ249 TTM249:TTN249 TJQ249:TJR249 SZU249:SZV249 SPY249:SPZ249 SGC249:SGD249 RWG249:RWH249 RMK249:RML249 RCO249:RCP249 QSS249:QST249 QIW249:QIX249 PZA249:PZB249 PPE249:PPF249 PFI249:PFJ249 OVM249:OVN249 OLQ249:OLR249 OBU249:OBV249 NRY249:NRZ249 NIC249:NID249 MYG249:MYH249 MOK249:MOL249 MEO249:MEP249 LUS249:LUT249 LKW249:LKX249 LBA249:LBB249 KRE249:KRF249 KHI249:KHJ249 JXM249:JXN249 JNQ249:JNR249 JDU249:JDV249 ITY249:ITZ249 IKC249:IKD249 IAG249:IAH249 HQK249:HQL249 HGO249:HGP249 GWS249:GWT249 GMW249:GMX249 GDA249:GDB249 FTE249:FTF249 FJI249:FJJ249 EZM249:EZN249 EPQ249:EPR249 EFU249:EFV249 DVY249:DVZ249 DMC249:DMD249 DCG249:DCH249 CSK249:CSL249 CIO249:CIP249 BYS249:BYT249 BOW249:BOX249 BFA249:BFB249 AVE249:AVF249 ALI249:ALJ249 ABM249:ABN249 RQ249:RR249 HU249:HV249 WUD249:WUE249 WKH249:WKI249 WAL249:WAM249 VQP249:VQQ249 VGT249:VGU249 UWX249:UWY249 UNB249:UNC249 UDF249:UDG249 TTJ249:TTK249 TJN249:TJO249 SZR249:SZS249 SPV249:SPW249 SFZ249:SGA249 RWD249:RWE249 RMH249:RMI249 RCL249:RCM249 QSP249:QSQ249 QIT249:QIU249 PYX249:PYY249 PPB249:PPC249 PFF249:PFG249 OVJ249:OVK249 OLN249:OLO249 OBR249:OBS249 NRV249:NRW249 NHZ249:NIA249 MYD249:MYE249 MOH249:MOI249 MEL249:MEM249 LUP249:LUQ249 LKT249:LKU249 LAX249:LAY249 KRB249:KRC249 KHF249:KHG249 JXJ249:JXK249 JNN249:JNO249 JDR249:JDS249 ITV249:ITW249 IJZ249:IKA249 IAD249:IAE249 HQH249:HQI249 HGL249:HGM249 GWP249:GWQ249 GMT249:GMU249 GCX249:GCY249 FTB249:FTC249 FJF249:FJG249 EZJ249:EZK249 EPN249:EPO249 EFR249:EFS249 DVV249:DVW249 DLZ249:DMA249 DCD249:DCE249 CSH249:CSI249 CIL249:CIM249 BYP249:BYQ249 BOT249:BOU249 BEX249:BEY249 AVB249:AVC249 ALF249:ALG249 ABJ249:ABK249 RN249:RO249 HR249:HS249 WUA249:WUB249 WKE249:WKF249 WAI249:WAJ249 VQM249:VQN249 VGQ249:VGR249 UWU249:UWV249 UMY249:UMZ249 UDC249:UDD249 TTG249:TTH249 TJK249:TJL249 SZO249:SZP249 SPS249:SPT249 SFW249:SFX249 RWA249:RWB249 RME249:RMF249 RCI249:RCJ249 QSM249:QSN249 QIQ249:QIR249 PYU249:PYV249 POY249:POZ249 PFC249:PFD249 OVG249:OVH249 OLK249:OLL249 OBO249:OBP249 NRS249:NRT249 NHW249:NHX249 MYA249:MYB249 MOE249:MOF249 MEI249:MEJ249 LUM249:LUN249 LKQ249:LKR249 LAU249:LAV249 KQY249:KQZ249 KHC249:KHD249 JXG249:JXH249 JNK249:JNL249 JDO249:JDP249 ITS249:ITT249 IJW249:IJX249 IAA249:IAB249 HQE249:HQF249 HGI249:HGJ249 GWM249:GWN249 GMQ249:GMR249 GCU249:GCV249 FSY249:FSZ249 FJC249:FJD249 EZG249:EZH249 EPK249:EPL249 EFO249:EFP249 DVS249:DVT249 DLW249:DLX249 DCA249:DCB249 CSE249:CSF249 CII249:CIJ249 BYM249:BYN249 BOQ249:BOR249 BEU249:BEV249 AUY249:AUZ249 ALC249:ALD249 ABG249:ABH249 RK249:RL249 HO249:HP249 WTX249:WTY249 WKB249:WKC249 WAF249:WAG249 VQJ249:VQK249 VGN249:VGO249 UWR249:UWS249 UMV249:UMW249 UCZ249:UDA249 TTD249:TTE249 TJH249:TJI249 SZL249:SZM249 SPP249:SPQ249 SFT249:SFU249 RVX249:RVY249 RMB249:RMC249 RCF249:RCG249 QSJ249:QSK249 QIN249:QIO249 PYR249:PYS249 POV249:POW249 PEZ249:PFA249 OVD249:OVE249 OLH249:OLI249 OBL249:OBM249 NRP249:NRQ249 NHT249:NHU249 MXX249:MXY249 MOB249:MOC249 MEF249:MEG249 LUJ249:LUK249 LKN249:LKO249 LAR249:LAS249 KQV249:KQW249 KGZ249:KHA249 JXD249:JXE249 JNH249:JNI249 JDL249:JDM249 ITP249:ITQ249 IJT249:IJU249 HZX249:HZY249 HQB249:HQC249 HGF249:HGG249 GWJ249:GWK249 GMN249:GMO249 GCR249:GCS249 FSV249:FSW249 FIZ249:FJA249 EZD249:EZE249 EPH249:EPI249 EFL249:EFM249 DVP249:DVQ249 DLT249:DLU249 DBX249:DBY249 CSB249:CSC249 CIF249:CIG249 BYJ249:BYK249 BON249:BOO249 BER249:BES249 AUV249:AUW249 AKZ249:ALA249 ABD249:ABE249 RH249:RI249 HL249:HM249 WTU249:WTV249 WJY249:WJZ249 WAC249:WAD249 VQG249:VQH249 VGK249:VGL249 UWO249:UWP249 UMS249:UMT249 UCW249:UCX249 TTA249:TTB249 TJE249:TJF249 SZI249:SZJ249 SPM249:SPN249 SFQ249:SFR249 RVU249:RVV249 RLY249:RLZ249 RCC249:RCD249 QSG249:QSH249 QIK249:QIL249 PYO249:PYP249 POS249:POT249 PEW249:PEX249 OVA249:OVB249 OLE249:OLF249 OBI249:OBJ249 NRM249:NRN249 NHQ249:NHR249 MXU249:MXV249 MNY249:MNZ249 MEC249:MED249 LUG249:LUH249 LKK249:LKL249 LAO249:LAP249 KQS249:KQT249 KGW249:KGX249 JXA249:JXB249 JNE249:JNF249 JDI249:JDJ249 ITM249:ITN249 IJQ249:IJR249 HZU249:HZV249 HPY249:HPZ249 HGC249:HGD249 GWG249:GWH249 GMK249:GML249 GCO249:GCP249 FSS249:FST249 FIW249:FIX249 EZA249:EZB249 EPE249:EPF249 EFI249:EFJ249 DVM249:DVN249 DLQ249:DLR249 DBU249:DBV249 CRY249:CRZ249 CIC249:CID249 BYG249:BYH249 BOK249:BOL249 BEO249:BEP249 AUS249:AUT249 AKW249:AKX249 ABA249:ABB249 HI293:HJ293 RE293:RF293 WUS293:WUT293 WKW293:WKX293 WBA293:WBB293 VRE293:VRF293 VHI293:VHJ293 UXM293:UXN293 UNQ293:UNR293 UDU293:UDV293 TTY293:TTZ293 TKC293:TKD293 TAG293:TAH293 SQK293:SQL293 SGO293:SGP293 RWS293:RWT293 RMW293:RMX293 RDA293:RDB293 QTE293:QTF293 QJI293:QJJ293 PZM293:PZN293 PPQ293:PPR293 PFU293:PFV293 OVY293:OVZ293 OMC293:OMD293 OCG293:OCH293 NSK293:NSL293 NIO293:NIP293 MYS293:MYT293 MOW293:MOX293 MFA293:MFB293 LVE293:LVF293 LLI293:LLJ293 LBM293:LBN293 KRQ293:KRR293 KHU293:KHV293 JXY293:JXZ293 JOC293:JOD293 JEG293:JEH293 IUK293:IUL293 IKO293:IKP293 IAS293:IAT293 HQW293:HQX293 HHA293:HHB293 GXE293:GXF293 GNI293:GNJ293 GDM293:GDN293 FTQ293:FTR293 FJU293:FJV293 EZY293:EZZ293 EQC293:EQD293 EGG293:EGH293 DWK293:DWL293 DMO293:DMP293 DCS293:DCT293 CSW293:CSX293 CJA293:CJB293 BZE293:BZF293 BPI293:BPJ293 BFM293:BFN293 AVQ293:AVR293 ALU293:ALV293 ABY293:ABZ293 SC293:SD293 IG293:IH293 WUP293:WUQ293 WKT293:WKU293 WAX293:WAY293 VRB293:VRC293 VHF293:VHG293 UXJ293:UXK293 UNN293:UNO293 UDR293:UDS293 TTV293:TTW293 TJZ293:TKA293 TAD293:TAE293 SQH293:SQI293 SGL293:SGM293 RWP293:RWQ293 RMT293:RMU293 RCX293:RCY293 QTB293:QTC293 QJF293:QJG293 PZJ293:PZK293 PPN293:PPO293 PFR293:PFS293 OVV293:OVW293 OLZ293:OMA293 OCD293:OCE293 NSH293:NSI293 NIL293:NIM293 MYP293:MYQ293 MOT293:MOU293 MEX293:MEY293 LVB293:LVC293 LLF293:LLG293 LBJ293:LBK293 KRN293:KRO293 KHR293:KHS293 JXV293:JXW293 JNZ293:JOA293 JED293:JEE293 IUH293:IUI293 IKL293:IKM293 IAP293:IAQ293 HQT293:HQU293 HGX293:HGY293 GXB293:GXC293 GNF293:GNG293 GDJ293:GDK293 FTN293:FTO293 FJR293:FJS293 EZV293:EZW293 EPZ293:EQA293 EGD293:EGE293 DWH293:DWI293 DML293:DMM293 DCP293:DCQ293 CST293:CSU293 CIX293:CIY293 BZB293:BZC293 BPF293:BPG293 BFJ293:BFK293 AVN293:AVO293 ALR293:ALS293 ABV293:ABW293 RZ293:SA293 ID293:IE293 WUM293:WUN293 WKQ293:WKR293 WAU293:WAV293 VQY293:VQZ293 VHC293:VHD293 UXG293:UXH293 UNK293:UNL293 UDO293:UDP293 TTS293:TTT293 TJW293:TJX293 TAA293:TAB293 SQE293:SQF293 SGI293:SGJ293 RWM293:RWN293 RMQ293:RMR293 RCU293:RCV293 QSY293:QSZ293 QJC293:QJD293 PZG293:PZH293 PPK293:PPL293 PFO293:PFP293 OVS293:OVT293 OLW293:OLX293 OCA293:OCB293 NSE293:NSF293 NII293:NIJ293 MYM293:MYN293 MOQ293:MOR293 MEU293:MEV293 LUY293:LUZ293 LLC293:LLD293 LBG293:LBH293 KRK293:KRL293 KHO293:KHP293 JXS293:JXT293 JNW293:JNX293 JEA293:JEB293 IUE293:IUF293 IKI293:IKJ293 IAM293:IAN293 HQQ293:HQR293 HGU293:HGV293 GWY293:GWZ293 GNC293:GND293 GDG293:GDH293 FTK293:FTL293 FJO293:FJP293 EZS293:EZT293 EPW293:EPX293 EGA293:EGB293 DWE293:DWF293 DMI293:DMJ293 DCM293:DCN293 CSQ293:CSR293 CIU293:CIV293 BYY293:BYZ293 BPC293:BPD293 BFG293:BFH293 AVK293:AVL293 ALO293:ALP293 ABS293:ABT293 RW293:RX293 IA293:IB293 WUG293:WUH293 WKK293:WKL293 WAO293:WAP293 VQS293:VQT293 VGW293:VGX293 UXA293:UXB293 UNE293:UNF293 UDI293:UDJ293 TTM293:TTN293 TJQ293:TJR293 SZU293:SZV293 SPY293:SPZ293 SGC293:SGD293 RWG293:RWH293 RMK293:RML293 RCO293:RCP293 QSS293:QST293 QIW293:QIX293 PZA293:PZB293 PPE293:PPF293 PFI293:PFJ293 OVM293:OVN293 OLQ293:OLR293 OBU293:OBV293 NRY293:NRZ293 NIC293:NID293 MYG293:MYH293 MOK293:MOL293 MEO293:MEP293 LUS293:LUT293 LKW293:LKX293 LBA293:LBB293 KRE293:KRF293 KHI293:KHJ293 JXM293:JXN293 JNQ293:JNR293 JDU293:JDV293 ITY293:ITZ293 IKC293:IKD293 IAG293:IAH293 HQK293:HQL293 HGO293:HGP293 GWS293:GWT293 GMW293:GMX293 GDA293:GDB293 FTE293:FTF293 FJI293:FJJ293 EZM293:EZN293 EPQ293:EPR293 EFU293:EFV293 DVY293:DVZ293 DMC293:DMD293 DCG293:DCH293 CSK293:CSL293 CIO293:CIP293 BYS293:BYT293 BOW293:BOX293 BFA293:BFB293 AVE293:AVF293 ALI293:ALJ293 ABM293:ABN293 RQ293:RR293 HU293:HV293 WUD293:WUE293 WKH293:WKI293 WAL293:WAM293 VQP293:VQQ293 VGT293:VGU293 UWX293:UWY293 UNB293:UNC293 UDF293:UDG293 TTJ293:TTK293 TJN293:TJO293 SZR293:SZS293 SPV293:SPW293 SFZ293:SGA293 RWD293:RWE293 RMH293:RMI293 RCL293:RCM293 QSP293:QSQ293 QIT293:QIU293 PYX293:PYY293 PPB293:PPC293 PFF293:PFG293 OVJ293:OVK293 OLN293:OLO293 OBR293:OBS293 NRV293:NRW293 NHZ293:NIA293 MYD293:MYE293 MOH293:MOI293 MEL293:MEM293 LUP293:LUQ293 LKT293:LKU293 LAX293:LAY293 KRB293:KRC293 KHF293:KHG293 JXJ293:JXK293 JNN293:JNO293 JDR293:JDS293 ITV293:ITW293 IJZ293:IKA293 IAD293:IAE293 HQH293:HQI293 HGL293:HGM293 GWP293:GWQ293 GMT293:GMU293 GCX293:GCY293 FTB293:FTC293 FJF293:FJG293 EZJ293:EZK293 EPN293:EPO293 EFR293:EFS293 DVV293:DVW293 DLZ293:DMA293 DCD293:DCE293 CSH293:CSI293 CIL293:CIM293 BYP293:BYQ293 BOT293:BOU293 BEX293:BEY293 AVB293:AVC293 ALF293:ALG293 ABJ293:ABK293 RN293:RO293 HR293:HS293 WUA293:WUB293 WKE293:WKF293 WAI293:WAJ293 VQM293:VQN293 VGQ293:VGR293 UWU293:UWV293 UMY293:UMZ293 UDC293:UDD293 TTG293:TTH293 TJK293:TJL293 SZO293:SZP293 SPS293:SPT293 SFW293:SFX293 RWA293:RWB293 RME293:RMF293 RCI293:RCJ293 QSM293:QSN293 QIQ293:QIR293 PYU293:PYV293 POY293:POZ293 PFC293:PFD293 OVG293:OVH293 OLK293:OLL293 OBO293:OBP293 NRS293:NRT293 NHW293:NHX293 MYA293:MYB293 MOE293:MOF293 MEI293:MEJ293 LUM293:LUN293 LKQ293:LKR293 LAU293:LAV293 KQY293:KQZ293 KHC293:KHD293 JXG293:JXH293 JNK293:JNL293 JDO293:JDP293 ITS293:ITT293 IJW293:IJX293 IAA293:IAB293 HQE293:HQF293 HGI293:HGJ293 GWM293:GWN293 GMQ293:GMR293 GCU293:GCV293 FSY293:FSZ293 FJC293:FJD293 EZG293:EZH293 EPK293:EPL293 EFO293:EFP293 DVS293:DVT293 DLW293:DLX293 DCA293:DCB293 CSE293:CSF293 CII293:CIJ293 BYM293:BYN293 BOQ293:BOR293 BEU293:BEV293 AUY293:AUZ293 ALC293:ALD293 ABG293:ABH293 RK293:RL293 HO293:HP293 WTX293:WTY293 WKB293:WKC293 WAF293:WAG293 VQJ293:VQK293 VGN293:VGO293 UWR293:UWS293 UMV293:UMW293 UCZ293:UDA293 TTD293:TTE293 TJH293:TJI293 SZL293:SZM293 SPP293:SPQ293 SFT293:SFU293 RVX293:RVY293 RMB293:RMC293 RCF293:RCG293 QSJ293:QSK293 QIN293:QIO293 PYR293:PYS293 POV293:POW293 PEZ293:PFA293 OVD293:OVE293 OLH293:OLI293 OBL293:OBM293 NRP293:NRQ293 NHT293:NHU293 MXX293:MXY293 MOB293:MOC293 MEF293:MEG293 LUJ293:LUK293 LKN293:LKO293 LAR293:LAS293 KQV293:KQW293 KGZ293:KHA293 JXD293:JXE293 JNH293:JNI293 JDL293:JDM293 ITP293:ITQ293 IJT293:IJU293 HZX293:HZY293 HQB293:HQC293 HGF293:HGG293 GWJ293:GWK293 GMN293:GMO293 GCR293:GCS293 FSV293:FSW293 FIZ293:FJA293 EZD293:EZE293 EPH293:EPI293 EFL293:EFM293 DVP293:DVQ293 DLT293:DLU293 DBX293:DBY293 CSB293:CSC293 CIF293:CIG293 BYJ293:BYK293 BON293:BOO293 BER293:BES293 AUV293:AUW293 AKZ293:ALA293 ABD293:ABE293 RH293:RI293 HL293:HM293 WTU293:WTV293 WJY293:WJZ293 WAC293:WAD293 VQG293:VQH293 VGK293:VGL293 UWO293:UWP293 UMS293:UMT293 UCW293:UCX293 TTA293:TTB293 TJE293:TJF293 SZI293:SZJ293 SPM293:SPN293 SFQ293:SFR293 RVU293:RVV293 RLY293:RLZ293 RCC293:RCD293 QSG293:QSH293 QIK293:QIL293 PYO293:PYP293 POS293:POT293 PEW293:PEX293 OVA293:OVB293 OLE293:OLF293 OBI293:OBJ293 NRM293:NRN293 NHQ293:NHR293 MXU293:MXV293 MNY293:MNZ293 MEC293:MED293 LUG293:LUH293 LKK293:LKL293 LAO293:LAP293 KQS293:KQT293 KGW293:KGX293 JXA293:JXB293 JNE293:JNF293 JDI293:JDJ293 ITM293:ITN293 IJQ293:IJR293 HZU293:HZV293 HPY293:HPZ293 HGC293:HGD293 GWG293:GWH293 GMK293:GML293 GCO293:GCP293 FSS293:FST293 FIW293:FIX293 EZA293:EZB293 EPE293:EPF293 EFI293:EFJ293 DVM293:DVN293 DLQ293:DLR293 DBU293:DBV293 CRY293:CRZ293 CIC293:CID293 BYG293:BYH293 BOK293:BOL293 BEO293:BEP293 AUS293:AUT293 AKW293:AKX293 ABA293:ABB293 HI337:HJ337 RE337:RF337 WUS337:WUT337 WKW337:WKX337 WBA337:WBB337 VRE337:VRF337 VHI337:VHJ337 UXM337:UXN337 UNQ337:UNR337 UDU337:UDV337 TTY337:TTZ337 TKC337:TKD337 TAG337:TAH337 SQK337:SQL337 SGO337:SGP337 RWS337:RWT337 RMW337:RMX337 RDA337:RDB337 QTE337:QTF337 QJI337:QJJ337 PZM337:PZN337 PPQ337:PPR337 PFU337:PFV337 OVY337:OVZ337 OMC337:OMD337 OCG337:OCH337 NSK337:NSL337 NIO337:NIP337 MYS337:MYT337 MOW337:MOX337 MFA337:MFB337 LVE337:LVF337 LLI337:LLJ337 LBM337:LBN337 KRQ337:KRR337 KHU337:KHV337 JXY337:JXZ337 JOC337:JOD337 JEG337:JEH337 IUK337:IUL337 IKO337:IKP337 IAS337:IAT337 HQW337:HQX337 HHA337:HHB337 GXE337:GXF337 GNI337:GNJ337 GDM337:GDN337 FTQ337:FTR337 FJU337:FJV337 EZY337:EZZ337 EQC337:EQD337 EGG337:EGH337 DWK337:DWL337 DMO337:DMP337 DCS337:DCT337 CSW337:CSX337 CJA337:CJB337 BZE337:BZF337 BPI337:BPJ337 BFM337:BFN337 AVQ337:AVR337 ALU337:ALV337 ABY337:ABZ337 SC337:SD337 IG337:IH337 WUP337:WUQ337 WKT337:WKU337 WAX337:WAY337 VRB337:VRC337 VHF337:VHG337 UXJ337:UXK337 UNN337:UNO337 UDR337:UDS337 TTV337:TTW337 TJZ337:TKA337 TAD337:TAE337 SQH337:SQI337 SGL337:SGM337 RWP337:RWQ337 RMT337:RMU337 RCX337:RCY337 QTB337:QTC337 QJF337:QJG337 PZJ337:PZK337 PPN337:PPO337 PFR337:PFS337 OVV337:OVW337 OLZ337:OMA337 OCD337:OCE337 NSH337:NSI337 NIL337:NIM337 MYP337:MYQ337 MOT337:MOU337 MEX337:MEY337 LVB337:LVC337 LLF337:LLG337 LBJ337:LBK337 KRN337:KRO337 KHR337:KHS337 JXV337:JXW337 JNZ337:JOA337 JED337:JEE337 IUH337:IUI337 IKL337:IKM337 IAP337:IAQ337 HQT337:HQU337 HGX337:HGY337 GXB337:GXC337 GNF337:GNG337 GDJ337:GDK337 FTN337:FTO337 FJR337:FJS337 EZV337:EZW337 EPZ337:EQA337 EGD337:EGE337 DWH337:DWI337 DML337:DMM337 DCP337:DCQ337 CST337:CSU337 CIX337:CIY337 BZB337:BZC337 BPF337:BPG337 BFJ337:BFK337 AVN337:AVO337 ALR337:ALS337 ABV337:ABW337 RZ337:SA337 ID337:IE337 WUM337:WUN337 WKQ337:WKR337 WAU337:WAV337 VQY337:VQZ337 VHC337:VHD337 UXG337:UXH337 UNK337:UNL337 UDO337:UDP337 TTS337:TTT337 TJW337:TJX337 TAA337:TAB337 SQE337:SQF337 SGI337:SGJ337 RWM337:RWN337 RMQ337:RMR337 RCU337:RCV337 QSY337:QSZ337 QJC337:QJD337 PZG337:PZH337 PPK337:PPL337 PFO337:PFP337 OVS337:OVT337 OLW337:OLX337 OCA337:OCB337 NSE337:NSF337 NII337:NIJ337 MYM337:MYN337 MOQ337:MOR337 MEU337:MEV337 LUY337:LUZ337 LLC337:LLD337 LBG337:LBH337 KRK337:KRL337 KHO337:KHP337 JXS337:JXT337 JNW337:JNX337 JEA337:JEB337 IUE337:IUF337 IKI337:IKJ337 IAM337:IAN337 HQQ337:HQR337 HGU337:HGV337 GWY337:GWZ337 GNC337:GND337 GDG337:GDH337 FTK337:FTL337 FJO337:FJP337 EZS337:EZT337 EPW337:EPX337 EGA337:EGB337 DWE337:DWF337 DMI337:DMJ337 DCM337:DCN337 CSQ337:CSR337 CIU337:CIV337 BYY337:BYZ337 BPC337:BPD337 BFG337:BFH337 AVK337:AVL337 ALO337:ALP337 ABS337:ABT337 RW337:RX337 IA337:IB337 WUG337:WUH337 WKK337:WKL337 WAO337:WAP337 VQS337:VQT337 VGW337:VGX337 UXA337:UXB337 UNE337:UNF337 UDI337:UDJ337 TTM337:TTN337 TJQ337:TJR337 SZU337:SZV337 SPY337:SPZ337 SGC337:SGD337 RWG337:RWH337 RMK337:RML337 RCO337:RCP337 QSS337:QST337 QIW337:QIX337 PZA337:PZB337 PPE337:PPF337 PFI337:PFJ337 OVM337:OVN337 OLQ337:OLR337 OBU337:OBV337 NRY337:NRZ337 NIC337:NID337 MYG337:MYH337 MOK337:MOL337 MEO337:MEP337 LUS337:LUT337 LKW337:LKX337 LBA337:LBB337 KRE337:KRF337 KHI337:KHJ337 JXM337:JXN337 JNQ337:JNR337 JDU337:JDV337 ITY337:ITZ337 IKC337:IKD337 IAG337:IAH337 HQK337:HQL337 HGO337:HGP337 GWS337:GWT337 GMW337:GMX337 GDA337:GDB337 FTE337:FTF337 FJI337:FJJ337 EZM337:EZN337 EPQ337:EPR337 EFU337:EFV337 DVY337:DVZ337 DMC337:DMD337 DCG337:DCH337 CSK337:CSL337 CIO337:CIP337 BYS337:BYT337 BOW337:BOX337 BFA337:BFB337 AVE337:AVF337 ALI337:ALJ337 ABM337:ABN337 RQ337:RR337 HU337:HV337 WUD337:WUE337 WKH337:WKI337 WAL337:WAM337 VQP337:VQQ337 VGT337:VGU337 UWX337:UWY337 UNB337:UNC337 UDF337:UDG337 TTJ337:TTK337 TJN337:TJO337 SZR337:SZS337 SPV337:SPW337 SFZ337:SGA337 RWD337:RWE337 RMH337:RMI337 RCL337:RCM337 QSP337:QSQ337 QIT337:QIU337 PYX337:PYY337 PPB337:PPC337 PFF337:PFG337 OVJ337:OVK337 OLN337:OLO337 OBR337:OBS337 NRV337:NRW337 NHZ337:NIA337 MYD337:MYE337 MOH337:MOI337 MEL337:MEM337 LUP337:LUQ337 LKT337:LKU337 LAX337:LAY337 KRB337:KRC337 KHF337:KHG337 JXJ337:JXK337 JNN337:JNO337 JDR337:JDS337 ITV337:ITW337 IJZ337:IKA337 IAD337:IAE337 HQH337:HQI337 HGL337:HGM337 GWP337:GWQ337 GMT337:GMU337 GCX337:GCY337 FTB337:FTC337 FJF337:FJG337 EZJ337:EZK337 EPN337:EPO337 EFR337:EFS337 DVV337:DVW337 DLZ337:DMA337 DCD337:DCE337 CSH337:CSI337 CIL337:CIM337 BYP337:BYQ337 BOT337:BOU337 BEX337:BEY337 AVB337:AVC337 ALF337:ALG337 ABJ337:ABK337 RN337:RO337 HR337:HS337 WUA337:WUB337 WKE337:WKF337 WAI337:WAJ337 VQM337:VQN337 VGQ337:VGR337 UWU337:UWV337 UMY337:UMZ337 UDC337:UDD337 TTG337:TTH337 TJK337:TJL337 SZO337:SZP337 SPS337:SPT337 SFW337:SFX337 RWA337:RWB337 RME337:RMF337 RCI337:RCJ337 QSM337:QSN337 QIQ337:QIR337 PYU337:PYV337 POY337:POZ337 PFC337:PFD337 OVG337:OVH337 OLK337:OLL337 OBO337:OBP337 NRS337:NRT337 NHW337:NHX337 MYA337:MYB337 MOE337:MOF337 MEI337:MEJ337 LUM337:LUN337 LKQ337:LKR337 LAU337:LAV337 KQY337:KQZ337 KHC337:KHD337 JXG337:JXH337 JNK337:JNL337 JDO337:JDP337 ITS337:ITT337 IJW337:IJX337 IAA337:IAB337 HQE337:HQF337 HGI337:HGJ337 GWM337:GWN337 GMQ337:GMR337 GCU337:GCV337 FSY337:FSZ337 FJC337:FJD337 EZG337:EZH337 EPK337:EPL337 EFO337:EFP337 DVS337:DVT337 DLW337:DLX337 DCA337:DCB337 CSE337:CSF337 CII337:CIJ337 BYM337:BYN337 BOQ337:BOR337 BEU337:BEV337 AUY337:AUZ337 ALC337:ALD337 ABG337:ABH337 RK337:RL337 HO337:HP337 WTX337:WTY337 WKB337:WKC337 WAF337:WAG337 VQJ337:VQK337 VGN337:VGO337 UWR337:UWS337 UMV337:UMW337 UCZ337:UDA337 TTD337:TTE337 TJH337:TJI337 SZL337:SZM337 SPP337:SPQ337 SFT337:SFU337 RVX337:RVY337 RMB337:RMC337 RCF337:RCG337 QSJ337:QSK337 QIN337:QIO337 PYR337:PYS337 POV337:POW337 PEZ337:PFA337 OVD337:OVE337 OLH337:OLI337 OBL337:OBM337 NRP337:NRQ337 NHT337:NHU337 MXX337:MXY337 MOB337:MOC337 MEF337:MEG337 LUJ337:LUK337 LKN337:LKO337 LAR337:LAS337 KQV337:KQW337 KGZ337:KHA337 JXD337:JXE337 JNH337:JNI337 JDL337:JDM337 ITP337:ITQ337 IJT337:IJU337 HZX337:HZY337 HQB337:HQC337 HGF337:HGG337 GWJ337:GWK337 GMN337:GMO337 GCR337:GCS337 FSV337:FSW337 FIZ337:FJA337 EZD337:EZE337 EPH337:EPI337 EFL337:EFM337 DVP337:DVQ337 DLT337:DLU337 DBX337:DBY337 CSB337:CSC337 CIF337:CIG337 BYJ337:BYK337 BON337:BOO337 BER337:BES337 AUV337:AUW337 AKZ337:ALA337 ABD337:ABE337 RH337:RI337 HL337:HM337 WTU337:WTV337 WJY337:WJZ337 WAC337:WAD337 VQG337:VQH337 VGK337:VGL337 UWO337:UWP337 UMS337:UMT337 UCW337:UCX337 TTA337:TTB337 TJE337:TJF337 SZI337:SZJ337 SPM337:SPN337 SFQ337:SFR337 RVU337:RVV337 RLY337:RLZ337 RCC337:RCD337 QSG337:QSH337 QIK337:QIL337 PYO337:PYP337 POS337:POT337 PEW337:PEX337 OVA337:OVB337 OLE337:OLF337 OBI337:OBJ337 NRM337:NRN337 NHQ337:NHR337 MXU337:MXV337 MNY337:MNZ337 MEC337:MED337 LUG337:LUH337 LKK337:LKL337 LAO337:LAP337 KQS337:KQT337 KGW337:KGX337 JXA337:JXB337 JNE337:JNF337 JDI337:JDJ337 ITM337:ITN337 IJQ337:IJR337 HZU337:HZV337 HPY337:HPZ337 HGC337:HGD337 GWG337:GWH337 GMK337:GML337 GCO337:GCP337 FSS337:FST337 FIW337:FIX337 EZA337:EZB337 EPE337:EPF337 EFI337:EFJ337 DVM337:DVN337 DLQ337:DLR337 DBU337:DBV337 CRY337:CRZ337 CIC337:CID337 BYG337:BYH337 BOK337:BOL337 BEO337:BEP337 AUS337:AUT337 AKW337:AKX337 ABA337:ABB337 HI381:HJ381 RE381:RF381 WUS381:WUT381 WKW381:WKX381 WBA381:WBB381 VRE381:VRF381 VHI381:VHJ381 UXM381:UXN381 UNQ381:UNR381 UDU381:UDV381 TTY381:TTZ381 TKC381:TKD381 TAG381:TAH381 SQK381:SQL381 SGO381:SGP381 RWS381:RWT381 RMW381:RMX381 RDA381:RDB381 QTE381:QTF381 QJI381:QJJ381 PZM381:PZN381 PPQ381:PPR381 PFU381:PFV381 OVY381:OVZ381 OMC381:OMD381 OCG381:OCH381 NSK381:NSL381 NIO381:NIP381 MYS381:MYT381 MOW381:MOX381 MFA381:MFB381 LVE381:LVF381 LLI381:LLJ381 LBM381:LBN381 KRQ381:KRR381 KHU381:KHV381 JXY381:JXZ381 JOC381:JOD381 JEG381:JEH381 IUK381:IUL381 IKO381:IKP381 IAS381:IAT381 HQW381:HQX381 HHA381:HHB381 GXE381:GXF381 GNI381:GNJ381 GDM381:GDN381 FTQ381:FTR381 FJU381:FJV381 EZY381:EZZ381 EQC381:EQD381 EGG381:EGH381 DWK381:DWL381 DMO381:DMP381 DCS381:DCT381 CSW381:CSX381 CJA381:CJB381 BZE381:BZF381 BPI381:BPJ381 BFM381:BFN381 AVQ381:AVR381 ALU381:ALV381 ABY381:ABZ381 SC381:SD381 IG381:IH381 WUP381:WUQ381 WKT381:WKU381 WAX381:WAY381 VRB381:VRC381 VHF381:VHG381 UXJ381:UXK381 UNN381:UNO381 UDR381:UDS381 TTV381:TTW381 TJZ381:TKA381 TAD381:TAE381 SQH381:SQI381 SGL381:SGM381 RWP381:RWQ381 RMT381:RMU381 RCX381:RCY381 QTB381:QTC381 QJF381:QJG381 PZJ381:PZK381 PPN381:PPO381 PFR381:PFS381 OVV381:OVW381 OLZ381:OMA381 OCD381:OCE381 NSH381:NSI381 NIL381:NIM381 MYP381:MYQ381 MOT381:MOU381 MEX381:MEY381 LVB381:LVC381 LLF381:LLG381 LBJ381:LBK381 KRN381:KRO381 KHR381:KHS381 JXV381:JXW381 JNZ381:JOA381 JED381:JEE381 IUH381:IUI381 IKL381:IKM381 IAP381:IAQ381 HQT381:HQU381 HGX381:HGY381 GXB381:GXC381 GNF381:GNG381 GDJ381:GDK381 FTN381:FTO381 FJR381:FJS381 EZV381:EZW381 EPZ381:EQA381 EGD381:EGE381 DWH381:DWI381 DML381:DMM381 DCP381:DCQ381 CST381:CSU381 CIX381:CIY381 BZB381:BZC381 BPF381:BPG381 BFJ381:BFK381 AVN381:AVO381 ALR381:ALS381 ABV381:ABW381 RZ381:SA381 ID381:IE381 WUM381:WUN381 WKQ381:WKR381 WAU381:WAV381 VQY381:VQZ381 VHC381:VHD381 UXG381:UXH381 UNK381:UNL381 UDO381:UDP381 TTS381:TTT381 TJW381:TJX381 TAA381:TAB381 SQE381:SQF381 SGI381:SGJ381 RWM381:RWN381 RMQ381:RMR381 RCU381:RCV381 QSY381:QSZ381 QJC381:QJD381 PZG381:PZH381 PPK381:PPL381 PFO381:PFP381 OVS381:OVT381 OLW381:OLX381 OCA381:OCB381 NSE381:NSF381 NII381:NIJ381 MYM381:MYN381 MOQ381:MOR381 MEU381:MEV381 LUY381:LUZ381 LLC381:LLD381 LBG381:LBH381 KRK381:KRL381 KHO381:KHP381 JXS381:JXT381 JNW381:JNX381 JEA381:JEB381 IUE381:IUF381 IKI381:IKJ381 IAM381:IAN381 HQQ381:HQR381 HGU381:HGV381 GWY381:GWZ381 GNC381:GND381 GDG381:GDH381 FTK381:FTL381 FJO381:FJP381 EZS381:EZT381 EPW381:EPX381 EGA381:EGB381 DWE381:DWF381 DMI381:DMJ381 DCM381:DCN381 CSQ381:CSR381 CIU381:CIV381 BYY381:BYZ381 BPC381:BPD381 BFG381:BFH381 AVK381:AVL381 ALO381:ALP381 ABS381:ABT381 RW381:RX381 IA381:IB381 WUG381:WUH381 WKK381:WKL381 WAO381:WAP381 VQS381:VQT381 VGW381:VGX381 UXA381:UXB381 UNE381:UNF381 UDI381:UDJ381 TTM381:TTN381 TJQ381:TJR381 SZU381:SZV381 SPY381:SPZ381 SGC381:SGD381 RWG381:RWH381 RMK381:RML381 RCO381:RCP381 QSS381:QST381 QIW381:QIX381 PZA381:PZB381 PPE381:PPF381 PFI381:PFJ381 OVM381:OVN381 OLQ381:OLR381 OBU381:OBV381 NRY381:NRZ381 NIC381:NID381 MYG381:MYH381 MOK381:MOL381 MEO381:MEP381 LUS381:LUT381 LKW381:LKX381 LBA381:LBB381 KRE381:KRF381 KHI381:KHJ381 JXM381:JXN381 JNQ381:JNR381 JDU381:JDV381 ITY381:ITZ381 IKC381:IKD381 IAG381:IAH381 HQK381:HQL381 HGO381:HGP381 GWS381:GWT381 GMW381:GMX381 GDA381:GDB381 FTE381:FTF381 FJI381:FJJ381 EZM381:EZN381 EPQ381:EPR381 EFU381:EFV381 DVY381:DVZ381 DMC381:DMD381 DCG381:DCH381 CSK381:CSL381 CIO381:CIP381 BYS381:BYT381 BOW381:BOX381 BFA381:BFB381 AVE381:AVF381 ALI381:ALJ381 ABM381:ABN381 RQ381:RR381 HU381:HV381 WUD381:WUE381 WKH381:WKI381 WAL381:WAM381 VQP381:VQQ381 VGT381:VGU381 UWX381:UWY381 UNB381:UNC381 UDF381:UDG381 TTJ381:TTK381 TJN381:TJO381 SZR381:SZS381 SPV381:SPW381 SFZ381:SGA381 RWD381:RWE381 RMH381:RMI381 RCL381:RCM381 QSP381:QSQ381 QIT381:QIU381 PYX381:PYY381 PPB381:PPC381 PFF381:PFG381 OVJ381:OVK381 OLN381:OLO381 OBR381:OBS381 NRV381:NRW381 NHZ381:NIA381 MYD381:MYE381 MOH381:MOI381 MEL381:MEM381 LUP381:LUQ381 LKT381:LKU381 LAX381:LAY381 KRB381:KRC381 KHF381:KHG381 JXJ381:JXK381 JNN381:JNO381 JDR381:JDS381 ITV381:ITW381 IJZ381:IKA381 IAD381:IAE381 HQH381:HQI381 HGL381:HGM381 GWP381:GWQ381 GMT381:GMU381 GCX381:GCY381 FTB381:FTC381 FJF381:FJG381 EZJ381:EZK381 EPN381:EPO381 EFR381:EFS381 DVV381:DVW381 DLZ381:DMA381 DCD381:DCE381 CSH381:CSI381 CIL381:CIM381 BYP381:BYQ381 BOT381:BOU381 BEX381:BEY381 AVB381:AVC381 ALF381:ALG381 ABJ381:ABK381 RN381:RO381 HR381:HS381 WUA381:WUB381 WKE381:WKF381 WAI381:WAJ381 VQM381:VQN381 VGQ381:VGR381 UWU381:UWV381 UMY381:UMZ381 UDC381:UDD381 TTG381:TTH381 TJK381:TJL381 SZO381:SZP381 SPS381:SPT381 SFW381:SFX381 RWA381:RWB381 RME381:RMF381 RCI381:RCJ381 QSM381:QSN381 QIQ381:QIR381 PYU381:PYV381 POY381:POZ381 PFC381:PFD381 OVG381:OVH381 OLK381:OLL381 OBO381:OBP381 NRS381:NRT381 NHW381:NHX381 MYA381:MYB381 MOE381:MOF381 MEI381:MEJ381 LUM381:LUN381 LKQ381:LKR381 LAU381:LAV381 KQY381:KQZ381 KHC381:KHD381 JXG381:JXH381 JNK381:JNL381 JDO381:JDP381 ITS381:ITT381 IJW381:IJX381 IAA381:IAB381 HQE381:HQF381 HGI381:HGJ381 GWM381:GWN381 GMQ381:GMR381 GCU381:GCV381 FSY381:FSZ381 FJC381:FJD381 EZG381:EZH381 EPK381:EPL381 EFO381:EFP381 DVS381:DVT381 DLW381:DLX381 DCA381:DCB381 CSE381:CSF381 CII381:CIJ381 BYM381:BYN381 BOQ381:BOR381 BEU381:BEV381 AUY381:AUZ381 ALC381:ALD381 ABG381:ABH381 RK381:RL381 HO381:HP381 WTX381:WTY381 WKB381:WKC381 WAF381:WAG381 VQJ381:VQK381 VGN381:VGO381 UWR381:UWS381 UMV381:UMW381 UCZ381:UDA381 TTD381:TTE381 TJH381:TJI381 SZL381:SZM381 SPP381:SPQ381 SFT381:SFU381 RVX381:RVY381 RMB381:RMC381 RCF381:RCG381 QSJ381:QSK381 QIN381:QIO381 PYR381:PYS381 POV381:POW381 PEZ381:PFA381 OVD381:OVE381 OLH381:OLI381 OBL381:OBM381 NRP381:NRQ381 NHT381:NHU381 MXX381:MXY381 MOB381:MOC381 MEF381:MEG381 LUJ381:LUK381 LKN381:LKO381 LAR381:LAS381 KQV381:KQW381 KGZ381:KHA381 JXD381:JXE381 JNH381:JNI381 JDL381:JDM381 ITP381:ITQ381 IJT381:IJU381 HZX381:HZY381 HQB381:HQC381 HGF381:HGG381 GWJ381:GWK381 GMN381:GMO381 GCR381:GCS381 FSV381:FSW381 FIZ381:FJA381 EZD381:EZE381 EPH381:EPI381 EFL381:EFM381 DVP381:DVQ381 DLT381:DLU381 DBX381:DBY381 CSB381:CSC381 CIF381:CIG381 BYJ381:BYK381 BON381:BOO381 BER381:BES381 AUV381:AUW381 AKZ381:ALA381 ABD381:ABE381 RH381:RI381 HL381:HM381 WTU381:WTV381 WJY381:WJZ381 WAC381:WAD381 VQG381:VQH381 VGK381:VGL381 UWO381:UWP381 UMS381:UMT381 UCW381:UCX381 TTA381:TTB381 TJE381:TJF381 SZI381:SZJ381 SPM381:SPN381 SFQ381:SFR381 RVU381:RVV381 RLY381:RLZ381 RCC381:RCD381 QSG381:QSH381 QIK381:QIL381 PYO381:PYP381 POS381:POT381 PEW381:PEX381 OVA381:OVB381 OLE381:OLF381 OBI381:OBJ381 NRM381:NRN381 NHQ381:NHR381 MXU381:MXV381 MNY381:MNZ381 MEC381:MED381 LUG381:LUH381 LKK381:LKL381 LAO381:LAP381 KQS381:KQT381 KGW381:KGX381 JXA381:JXB381 JNE381:JNF381 JDI381:JDJ381 ITM381:ITN381 IJQ381:IJR381 HZU381:HZV381 HPY381:HPZ381 HGC381:HGD381 GWG381:GWH381 GMK381:GML381 GCO381:GCP381 FSS381:FST381 FIW381:FIX381 EZA381:EZB381 EPE381:EPF381 EFI381:EFJ381 DVM381:DVN381 DLQ381:DLR381 DBU381:DBV381 CRY381:CRZ381 CIC381:CID381 BYG381:BYH381 BOK381:BOL381 BEO381:BEP381 AUS381:AUT381 AKW381:AKX381 ABA381:ABB381 HI425:HJ425 RE425:RF425 WUS425:WUT425 WKW425:WKX425 WBA425:WBB425 VRE425:VRF425 VHI425:VHJ425 UXM425:UXN425 UNQ425:UNR425 UDU425:UDV425 TTY425:TTZ425 TKC425:TKD425 TAG425:TAH425 SQK425:SQL425 SGO425:SGP425 RWS425:RWT425 RMW425:RMX425 RDA425:RDB425 QTE425:QTF425 QJI425:QJJ425 PZM425:PZN425 PPQ425:PPR425 PFU425:PFV425 OVY425:OVZ425 OMC425:OMD425 OCG425:OCH425 NSK425:NSL425 NIO425:NIP425 MYS425:MYT425 MOW425:MOX425 MFA425:MFB425 LVE425:LVF425 LLI425:LLJ425 LBM425:LBN425 KRQ425:KRR425 KHU425:KHV425 JXY425:JXZ425 JOC425:JOD425 JEG425:JEH425 IUK425:IUL425 IKO425:IKP425 IAS425:IAT425 HQW425:HQX425 HHA425:HHB425 GXE425:GXF425 GNI425:GNJ425 GDM425:GDN425 FTQ425:FTR425 FJU425:FJV425 EZY425:EZZ425 EQC425:EQD425 EGG425:EGH425 DWK425:DWL425 DMO425:DMP425 DCS425:DCT425 CSW425:CSX425 CJA425:CJB425 BZE425:BZF425 BPI425:BPJ425 BFM425:BFN425 AVQ425:AVR425 ALU425:ALV425 ABY425:ABZ425 SC425:SD425 IG425:IH425 WUP425:WUQ425 WKT425:WKU425 WAX425:WAY425 VRB425:VRC425 VHF425:VHG425 UXJ425:UXK425 UNN425:UNO425 UDR425:UDS425 TTV425:TTW425 TJZ425:TKA425 TAD425:TAE425 SQH425:SQI425 SGL425:SGM425 RWP425:RWQ425 RMT425:RMU425 RCX425:RCY425 QTB425:QTC425 QJF425:QJG425 PZJ425:PZK425 PPN425:PPO425 PFR425:PFS425 OVV425:OVW425 OLZ425:OMA425 OCD425:OCE425 NSH425:NSI425 NIL425:NIM425 MYP425:MYQ425 MOT425:MOU425 MEX425:MEY425 LVB425:LVC425 LLF425:LLG425 LBJ425:LBK425 KRN425:KRO425 KHR425:KHS425 JXV425:JXW425 JNZ425:JOA425 JED425:JEE425 IUH425:IUI425 IKL425:IKM425 IAP425:IAQ425 HQT425:HQU425 HGX425:HGY425 GXB425:GXC425 GNF425:GNG425 GDJ425:GDK425 FTN425:FTO425 FJR425:FJS425 EZV425:EZW425 EPZ425:EQA425 EGD425:EGE425 DWH425:DWI425 DML425:DMM425 DCP425:DCQ425 CST425:CSU425 CIX425:CIY425 BZB425:BZC425 BPF425:BPG425 BFJ425:BFK425 AVN425:AVO425 ALR425:ALS425 ABV425:ABW425 RZ425:SA425 ID425:IE425 WUM425:WUN425 WKQ425:WKR425 WAU425:WAV425 VQY425:VQZ425 VHC425:VHD425 UXG425:UXH425 UNK425:UNL425 UDO425:UDP425 TTS425:TTT425 TJW425:TJX425 TAA425:TAB425 SQE425:SQF425 SGI425:SGJ425 RWM425:RWN425 RMQ425:RMR425 RCU425:RCV425 QSY425:QSZ425 QJC425:QJD425 PZG425:PZH425 PPK425:PPL425 PFO425:PFP425 OVS425:OVT425 OLW425:OLX425 OCA425:OCB425 NSE425:NSF425 NII425:NIJ425 MYM425:MYN425 MOQ425:MOR425 MEU425:MEV425 LUY425:LUZ425 LLC425:LLD425 LBG425:LBH425 KRK425:KRL425 KHO425:KHP425 JXS425:JXT425 JNW425:JNX425 JEA425:JEB425 IUE425:IUF425 IKI425:IKJ425 IAM425:IAN425 HQQ425:HQR425 HGU425:HGV425 GWY425:GWZ425 GNC425:GND425 GDG425:GDH425 FTK425:FTL425 FJO425:FJP425 EZS425:EZT425 EPW425:EPX425 EGA425:EGB425 DWE425:DWF425 DMI425:DMJ425 DCM425:DCN425 CSQ425:CSR425 CIU425:CIV425 BYY425:BYZ425 BPC425:BPD425 BFG425:BFH425 AVK425:AVL425 ALO425:ALP425 ABS425:ABT425 RW425:RX425 IA425:IB425 WUG425:WUH425 WKK425:WKL425 WAO425:WAP425 VQS425:VQT425 VGW425:VGX425 UXA425:UXB425 UNE425:UNF425 UDI425:UDJ425 TTM425:TTN425 TJQ425:TJR425 SZU425:SZV425 SPY425:SPZ425 SGC425:SGD425 RWG425:RWH425 RMK425:RML425 RCO425:RCP425 QSS425:QST425 QIW425:QIX425 PZA425:PZB425 PPE425:PPF425 PFI425:PFJ425 OVM425:OVN425 OLQ425:OLR425 OBU425:OBV425 NRY425:NRZ425 NIC425:NID425 MYG425:MYH425 MOK425:MOL425 MEO425:MEP425 LUS425:LUT425 LKW425:LKX425 LBA425:LBB425 KRE425:KRF425 KHI425:KHJ425 JXM425:JXN425 JNQ425:JNR425 JDU425:JDV425 ITY425:ITZ425 IKC425:IKD425 IAG425:IAH425 HQK425:HQL425 HGO425:HGP425 GWS425:GWT425 GMW425:GMX425 GDA425:GDB425 FTE425:FTF425 FJI425:FJJ425 EZM425:EZN425 EPQ425:EPR425 EFU425:EFV425 DVY425:DVZ425 DMC425:DMD425 DCG425:DCH425 CSK425:CSL425 CIO425:CIP425 BYS425:BYT425 BOW425:BOX425 BFA425:BFB425 AVE425:AVF425 ALI425:ALJ425 ABM425:ABN425 RQ425:RR425 HU425:HV425 WUD425:WUE425 WKH425:WKI425 WAL425:WAM425 VQP425:VQQ425 VGT425:VGU425 UWX425:UWY425 UNB425:UNC425 UDF425:UDG425 TTJ425:TTK425 TJN425:TJO425 SZR425:SZS425 SPV425:SPW425 SFZ425:SGA425 RWD425:RWE425 RMH425:RMI425 RCL425:RCM425 QSP425:QSQ425 QIT425:QIU425 PYX425:PYY425 PPB425:PPC425 PFF425:PFG425 OVJ425:OVK425 OLN425:OLO425 OBR425:OBS425 NRV425:NRW425 NHZ425:NIA425 MYD425:MYE425 MOH425:MOI425 MEL425:MEM425 LUP425:LUQ425 LKT425:LKU425 LAX425:LAY425 KRB425:KRC425 KHF425:KHG425 JXJ425:JXK425 JNN425:JNO425 JDR425:JDS425 ITV425:ITW425 IJZ425:IKA425 IAD425:IAE425 HQH425:HQI425 HGL425:HGM425 GWP425:GWQ425 GMT425:GMU425 GCX425:GCY425 FTB425:FTC425 FJF425:FJG425 EZJ425:EZK425 EPN425:EPO425 EFR425:EFS425 DVV425:DVW425 DLZ425:DMA425 DCD425:DCE425 CSH425:CSI425 CIL425:CIM425 BYP425:BYQ425 BOT425:BOU425 BEX425:BEY425 AVB425:AVC425 ALF425:ALG425 ABJ425:ABK425 RN425:RO425 HR425:HS425 WUA425:WUB425 WKE425:WKF425 WAI425:WAJ425 VQM425:VQN425 VGQ425:VGR425 UWU425:UWV425 UMY425:UMZ425 UDC425:UDD425 TTG425:TTH425 TJK425:TJL425 SZO425:SZP425 SPS425:SPT425 SFW425:SFX425 RWA425:RWB425 RME425:RMF425 RCI425:RCJ425 QSM425:QSN425 QIQ425:QIR425 PYU425:PYV425 POY425:POZ425 PFC425:PFD425 OVG425:OVH425 OLK425:OLL425 OBO425:OBP425 NRS425:NRT425 NHW425:NHX425 MYA425:MYB425 MOE425:MOF425 MEI425:MEJ425 LUM425:LUN425 LKQ425:LKR425 LAU425:LAV425 KQY425:KQZ425 KHC425:KHD425 JXG425:JXH425 JNK425:JNL425 JDO425:JDP425 ITS425:ITT425 IJW425:IJX425 IAA425:IAB425 HQE425:HQF425 HGI425:HGJ425 GWM425:GWN425 GMQ425:GMR425 GCU425:GCV425 FSY425:FSZ425 FJC425:FJD425 EZG425:EZH425 EPK425:EPL425 EFO425:EFP425 DVS425:DVT425 DLW425:DLX425 DCA425:DCB425 CSE425:CSF425 CII425:CIJ425 BYM425:BYN425 BOQ425:BOR425 BEU425:BEV425 AUY425:AUZ425 ALC425:ALD425 ABG425:ABH425 RK425:RL425 HO425:HP425 WTX425:WTY425 WKB425:WKC425 WAF425:WAG425 VQJ425:VQK425 VGN425:VGO425 UWR425:UWS425 UMV425:UMW425 UCZ425:UDA425 TTD425:TTE425 TJH425:TJI425 SZL425:SZM425 SPP425:SPQ425 SFT425:SFU425 RVX425:RVY425 RMB425:RMC425 RCF425:RCG425 QSJ425:QSK425 QIN425:QIO425 PYR425:PYS425 POV425:POW425 PEZ425:PFA425 OVD425:OVE425 OLH425:OLI425 OBL425:OBM425 NRP425:NRQ425 NHT425:NHU425 MXX425:MXY425 MOB425:MOC425 MEF425:MEG425 LUJ425:LUK425 LKN425:LKO425 LAR425:LAS425 KQV425:KQW425 KGZ425:KHA425 JXD425:JXE425 JNH425:JNI425 JDL425:JDM425 ITP425:ITQ425 IJT425:IJU425 HZX425:HZY425 HQB425:HQC425 HGF425:HGG425 GWJ425:GWK425 GMN425:GMO425 GCR425:GCS425 FSV425:FSW425 FIZ425:FJA425 EZD425:EZE425 EPH425:EPI425 EFL425:EFM425 DVP425:DVQ425 DLT425:DLU425 DBX425:DBY425 CSB425:CSC425 CIF425:CIG425 BYJ425:BYK425 BON425:BOO425 BER425:BES425 AUV425:AUW425 AKZ425:ALA425 ABD425:ABE425 RH425:RI425 HL425:HM425 WTU425:WTV425 WJY425:WJZ425 WAC425:WAD425 VQG425:VQH425 VGK425:VGL425 UWO425:UWP425 UMS425:UMT425 UCW425:UCX425 TTA425:TTB425 TJE425:TJF425 SZI425:SZJ425 SPM425:SPN425 SFQ425:SFR425 RVU425:RVV425 RLY425:RLZ425 RCC425:RCD425 QSG425:QSH425 QIK425:QIL425 PYO425:PYP425 POS425:POT425 PEW425:PEX425 OVA425:OVB425 OLE425:OLF425 OBI425:OBJ425 NRM425:NRN425 NHQ425:NHR425 MXU425:MXV425 MNY425:MNZ425 MEC425:MED425 LUG425:LUH425 LKK425:LKL425 LAO425:LAP425 KQS425:KQT425 KGW425:KGX425 JXA425:JXB425 JNE425:JNF425 JDI425:JDJ425 ITM425:ITN425 IJQ425:IJR425 HZU425:HZV425 HPY425:HPZ425 HGC425:HGD425 GWG425:GWH425 GMK425:GML425 GCO425:GCP425 FSS425:FST425 FIW425:FIX425 EZA425:EZB425 EPE425:EPF425 EFI425:EFJ425 DVM425:DVN425 DLQ425:DLR425 DBU425:DBV425 CRY425:CRZ425 CIC425:CID425 BYG425:BYH425 BOK425:BOL425 BEO425:BEP425 AUS425:AUT425 AKW425:AKX425 ABA425:ABB425 HI469:HJ469 RE469:RF469 WUS469:WUT469 WKW469:WKX469 WBA469:WBB469 VRE469:VRF469 VHI469:VHJ469 UXM469:UXN469 UNQ469:UNR469 UDU469:UDV469 TTY469:TTZ469 TKC469:TKD469 TAG469:TAH469 SQK469:SQL469 SGO469:SGP469 RWS469:RWT469 RMW469:RMX469 RDA469:RDB469 QTE469:QTF469 QJI469:QJJ469 PZM469:PZN469 PPQ469:PPR469 PFU469:PFV469 OVY469:OVZ469 OMC469:OMD469 OCG469:OCH469 NSK469:NSL469 NIO469:NIP469 MYS469:MYT469 MOW469:MOX469 MFA469:MFB469 LVE469:LVF469 LLI469:LLJ469 LBM469:LBN469 KRQ469:KRR469 KHU469:KHV469 JXY469:JXZ469 JOC469:JOD469 JEG469:JEH469 IUK469:IUL469 IKO469:IKP469 IAS469:IAT469 HQW469:HQX469 HHA469:HHB469 GXE469:GXF469 GNI469:GNJ469 GDM469:GDN469 FTQ469:FTR469 FJU469:FJV469 EZY469:EZZ469 EQC469:EQD469 EGG469:EGH469 DWK469:DWL469 DMO469:DMP469 DCS469:DCT469 CSW469:CSX469 CJA469:CJB469 BZE469:BZF469 BPI469:BPJ469 BFM469:BFN469 AVQ469:AVR469 ALU469:ALV469 ABY469:ABZ469 SC469:SD469 IG469:IH469 WUP469:WUQ469 WKT469:WKU469 WAX469:WAY469 VRB469:VRC469 VHF469:VHG469 UXJ469:UXK469 UNN469:UNO469 UDR469:UDS469 TTV469:TTW469 TJZ469:TKA469 TAD469:TAE469 SQH469:SQI469 SGL469:SGM469 RWP469:RWQ469 RMT469:RMU469 RCX469:RCY469 QTB469:QTC469 QJF469:QJG469 PZJ469:PZK469 PPN469:PPO469 PFR469:PFS469 OVV469:OVW469 OLZ469:OMA469 OCD469:OCE469 NSH469:NSI469 NIL469:NIM469 MYP469:MYQ469 MOT469:MOU469 MEX469:MEY469 LVB469:LVC469 LLF469:LLG469 LBJ469:LBK469 KRN469:KRO469 KHR469:KHS469 JXV469:JXW469 JNZ469:JOA469 JED469:JEE469 IUH469:IUI469 IKL469:IKM469 IAP469:IAQ469 HQT469:HQU469 HGX469:HGY469 GXB469:GXC469 GNF469:GNG469 GDJ469:GDK469 FTN469:FTO469 FJR469:FJS469 EZV469:EZW469 EPZ469:EQA469 EGD469:EGE469 DWH469:DWI469 DML469:DMM469 DCP469:DCQ469 CST469:CSU469 CIX469:CIY469 BZB469:BZC469 BPF469:BPG469 BFJ469:BFK469 AVN469:AVO469 ALR469:ALS469 ABV469:ABW469 RZ469:SA469 ID469:IE469 WUM469:WUN469 WKQ469:WKR469 WAU469:WAV469 VQY469:VQZ469 VHC469:VHD469 UXG469:UXH469 UNK469:UNL469 UDO469:UDP469 TTS469:TTT469 TJW469:TJX469 TAA469:TAB469 SQE469:SQF469 SGI469:SGJ469 RWM469:RWN469 RMQ469:RMR469 RCU469:RCV469 QSY469:QSZ469 QJC469:QJD469 PZG469:PZH469 PPK469:PPL469 PFO469:PFP469 OVS469:OVT469 OLW469:OLX469 OCA469:OCB469 NSE469:NSF469 NII469:NIJ469 MYM469:MYN469 MOQ469:MOR469 MEU469:MEV469 LUY469:LUZ469 LLC469:LLD469 LBG469:LBH469 KRK469:KRL469 KHO469:KHP469 JXS469:JXT469 JNW469:JNX469 JEA469:JEB469 IUE469:IUF469 IKI469:IKJ469 IAM469:IAN469 HQQ469:HQR469 HGU469:HGV469 GWY469:GWZ469 GNC469:GND469 GDG469:GDH469 FTK469:FTL469 FJO469:FJP469 EZS469:EZT469 EPW469:EPX469 EGA469:EGB469 DWE469:DWF469 DMI469:DMJ469 DCM469:DCN469 CSQ469:CSR469 CIU469:CIV469 BYY469:BYZ469 BPC469:BPD469 BFG469:BFH469 AVK469:AVL469 ALO469:ALP469 ABS469:ABT469 RW469:RX469 IA469:IB469 WUG469:WUH469 WKK469:WKL469 WAO469:WAP469 VQS469:VQT469 VGW469:VGX469 UXA469:UXB469 UNE469:UNF469 UDI469:UDJ469 TTM469:TTN469 TJQ469:TJR469 SZU469:SZV469 SPY469:SPZ469 SGC469:SGD469 RWG469:RWH469 RMK469:RML469 RCO469:RCP469 QSS469:QST469 QIW469:QIX469 PZA469:PZB469 PPE469:PPF469 PFI469:PFJ469 OVM469:OVN469 OLQ469:OLR469 OBU469:OBV469 NRY469:NRZ469 NIC469:NID469 MYG469:MYH469 MOK469:MOL469 MEO469:MEP469 LUS469:LUT469 LKW469:LKX469 LBA469:LBB469 KRE469:KRF469 KHI469:KHJ469 JXM469:JXN469 JNQ469:JNR469 JDU469:JDV469 ITY469:ITZ469 IKC469:IKD469 IAG469:IAH469 HQK469:HQL469 HGO469:HGP469 GWS469:GWT469 GMW469:GMX469 GDA469:GDB469 FTE469:FTF469 FJI469:FJJ469 EZM469:EZN469 EPQ469:EPR469 EFU469:EFV469 DVY469:DVZ469 DMC469:DMD469 DCG469:DCH469 CSK469:CSL469 CIO469:CIP469 BYS469:BYT469 BOW469:BOX469 BFA469:BFB469 AVE469:AVF469 ALI469:ALJ469 ABM469:ABN469 RQ469:RR469 HU469:HV469 WUD469:WUE469 WKH469:WKI469 WAL469:WAM469 VQP469:VQQ469 VGT469:VGU469 UWX469:UWY469 UNB469:UNC469 UDF469:UDG469 TTJ469:TTK469 TJN469:TJO469 SZR469:SZS469 SPV469:SPW469 SFZ469:SGA469 RWD469:RWE469 RMH469:RMI469 RCL469:RCM469 QSP469:QSQ469 QIT469:QIU469 PYX469:PYY469 PPB469:PPC469 PFF469:PFG469 OVJ469:OVK469 OLN469:OLO469 OBR469:OBS469 NRV469:NRW469 NHZ469:NIA469 MYD469:MYE469 MOH469:MOI469 MEL469:MEM469 LUP469:LUQ469 LKT469:LKU469 LAX469:LAY469 KRB469:KRC469 KHF469:KHG469 JXJ469:JXK469 JNN469:JNO469 JDR469:JDS469 ITV469:ITW469 IJZ469:IKA469 IAD469:IAE469 HQH469:HQI469 HGL469:HGM469 GWP469:GWQ469 GMT469:GMU469 GCX469:GCY469 FTB469:FTC469 FJF469:FJG469 EZJ469:EZK469 EPN469:EPO469 EFR469:EFS469 DVV469:DVW469 DLZ469:DMA469 DCD469:DCE469 CSH469:CSI469 CIL469:CIM469 BYP469:BYQ469 BOT469:BOU469 BEX469:BEY469 AVB469:AVC469 ALF469:ALG469 ABJ469:ABK469 RN469:RO469 HR469:HS469 WUA469:WUB469 WKE469:WKF469 WAI469:WAJ469 VQM469:VQN469 VGQ469:VGR469 UWU469:UWV469 UMY469:UMZ469 UDC469:UDD469 TTG469:TTH469 TJK469:TJL469 SZO469:SZP469 SPS469:SPT469 SFW469:SFX469 RWA469:RWB469 RME469:RMF469 RCI469:RCJ469 QSM469:QSN469 QIQ469:QIR469 PYU469:PYV469 POY469:POZ469 PFC469:PFD469 OVG469:OVH469 OLK469:OLL469 OBO469:OBP469 NRS469:NRT469 NHW469:NHX469 MYA469:MYB469 MOE469:MOF469 MEI469:MEJ469 LUM469:LUN469 LKQ469:LKR469 LAU469:LAV469 KQY469:KQZ469 KHC469:KHD469 JXG469:JXH469 JNK469:JNL469 JDO469:JDP469 ITS469:ITT469 IJW469:IJX469 IAA469:IAB469 HQE469:HQF469 HGI469:HGJ469 GWM469:GWN469 GMQ469:GMR469 GCU469:GCV469 FSY469:FSZ469 FJC469:FJD469 EZG469:EZH469 EPK469:EPL469 EFO469:EFP469 DVS469:DVT469 DLW469:DLX469 DCA469:DCB469 CSE469:CSF469 CII469:CIJ469 BYM469:BYN469 BOQ469:BOR469 BEU469:BEV469 AUY469:AUZ469 ALC469:ALD469 ABG469:ABH469 RK469:RL469 HO469:HP469 WTX469:WTY469 WKB469:WKC469 WAF469:WAG469 VQJ469:VQK469 VGN469:VGO469 UWR469:UWS469 UMV469:UMW469 UCZ469:UDA469 TTD469:TTE469 TJH469:TJI469 SZL469:SZM469 SPP469:SPQ469 SFT469:SFU469 RVX469:RVY469 RMB469:RMC469 RCF469:RCG469 QSJ469:QSK469 QIN469:QIO469 PYR469:PYS469 POV469:POW469 PEZ469:PFA469 OVD469:OVE469 OLH469:OLI469 OBL469:OBM469 NRP469:NRQ469 NHT469:NHU469 MXX469:MXY469 MOB469:MOC469 MEF469:MEG469 LUJ469:LUK469 LKN469:LKO469 LAR469:LAS469 KQV469:KQW469 KGZ469:KHA469 JXD469:JXE469 JNH469:JNI469 JDL469:JDM469 ITP469:ITQ469 IJT469:IJU469 HZX469:HZY469 HQB469:HQC469 HGF469:HGG469 GWJ469:GWK469 GMN469:GMO469 GCR469:GCS469 FSV469:FSW469 FIZ469:FJA469 EZD469:EZE469 EPH469:EPI469 EFL469:EFM469 DVP469:DVQ469 DLT469:DLU469 DBX469:DBY469 CSB469:CSC469 CIF469:CIG469 BYJ469:BYK469 BON469:BOO469 BER469:BES469 AUV469:AUW469 AKZ469:ALA469 ABD469:ABE469 RH469:RI469 HL469:HM469 WTU469:WTV469 WJY469:WJZ469 WAC469:WAD469 VQG469:VQH469 VGK469:VGL469 UWO469:UWP469 UMS469:UMT469 UCW469:UCX469 TTA469:TTB469 TJE469:TJF469 SZI469:SZJ469 SPM469:SPN469 SFQ469:SFR469 RVU469:RVV469 RLY469:RLZ469 RCC469:RCD469 QSG469:QSH469 QIK469:QIL469 PYO469:PYP469 POS469:POT469 PEW469:PEX469 OVA469:OVB469 OLE469:OLF469 OBI469:OBJ469 NRM469:NRN469 NHQ469:NHR469 MXU469:MXV469 MNY469:MNZ469 MEC469:MED469 LUG469:LUH469 LKK469:LKL469 LAO469:LAP469 KQS469:KQT469 KGW469:KGX469 JXA469:JXB469 JNE469:JNF469 JDI469:JDJ469 ITM469:ITN469 IJQ469:IJR469 HZU469:HZV469 HPY469:HPZ469 HGC469:HGD469 GWG469:GWH469 GMK469:GML469 GCO469:GCP469 FSS469:FST469 FIW469:FIX469 EZA469:EZB469 EPE469:EPF469 EFI469:EFJ469 DVM469:DVN469 DLQ469:DLR469 DBU469:DBV469 CRY469:CRZ469 CIC469:CID469 BYG469:BYH469 BOK469:BOL469 BEO469:BEP469 AUS469:AUT469 AKW469:AKX469 ABA469:ABB469 HI513:HJ513 RE513:RF513 WUS513:WUT513 WKW513:WKX513 WBA513:WBB513 VRE513:VRF513 VHI513:VHJ513 UXM513:UXN513 UNQ513:UNR513 UDU513:UDV513 TTY513:TTZ513 TKC513:TKD513 TAG513:TAH513 SQK513:SQL513 SGO513:SGP513 RWS513:RWT513 RMW513:RMX513 RDA513:RDB513 QTE513:QTF513 QJI513:QJJ513 PZM513:PZN513 PPQ513:PPR513 PFU513:PFV513 OVY513:OVZ513 OMC513:OMD513 OCG513:OCH513 NSK513:NSL513 NIO513:NIP513 MYS513:MYT513 MOW513:MOX513 MFA513:MFB513 LVE513:LVF513 LLI513:LLJ513 LBM513:LBN513 KRQ513:KRR513 KHU513:KHV513 JXY513:JXZ513 JOC513:JOD513 JEG513:JEH513 IUK513:IUL513 IKO513:IKP513 IAS513:IAT513 HQW513:HQX513 HHA513:HHB513 GXE513:GXF513 GNI513:GNJ513 GDM513:GDN513 FTQ513:FTR513 FJU513:FJV513 EZY513:EZZ513 EQC513:EQD513 EGG513:EGH513 DWK513:DWL513 DMO513:DMP513 DCS513:DCT513 CSW513:CSX513 CJA513:CJB513 BZE513:BZF513 BPI513:BPJ513 BFM513:BFN513 AVQ513:AVR513 ALU513:ALV513 ABY513:ABZ513 SC513:SD513 IG513:IH513 WUP513:WUQ513 WKT513:WKU513 WAX513:WAY513 VRB513:VRC513 VHF513:VHG513 UXJ513:UXK513 UNN513:UNO513 UDR513:UDS513 TTV513:TTW513 TJZ513:TKA513 TAD513:TAE513 SQH513:SQI513 SGL513:SGM513 RWP513:RWQ513 RMT513:RMU513 RCX513:RCY513 QTB513:QTC513 QJF513:QJG513 PZJ513:PZK513 PPN513:PPO513 PFR513:PFS513 OVV513:OVW513 OLZ513:OMA513 OCD513:OCE513 NSH513:NSI513 NIL513:NIM513 MYP513:MYQ513 MOT513:MOU513 MEX513:MEY513 LVB513:LVC513 LLF513:LLG513 LBJ513:LBK513 KRN513:KRO513 KHR513:KHS513 JXV513:JXW513 JNZ513:JOA513 JED513:JEE513 IUH513:IUI513 IKL513:IKM513 IAP513:IAQ513 HQT513:HQU513 HGX513:HGY513 GXB513:GXC513 GNF513:GNG513 GDJ513:GDK513 FTN513:FTO513 FJR513:FJS513 EZV513:EZW513 EPZ513:EQA513 EGD513:EGE513 DWH513:DWI513 DML513:DMM513 DCP513:DCQ513 CST513:CSU513 CIX513:CIY513 BZB513:BZC513 BPF513:BPG513 BFJ513:BFK513 AVN513:AVO513 ALR513:ALS513 ABV513:ABW513 RZ513:SA513 ID513:IE513 WUM513:WUN513 WKQ513:WKR513 WAU513:WAV513 VQY513:VQZ513 VHC513:VHD513 UXG513:UXH513 UNK513:UNL513 UDO513:UDP513 TTS513:TTT513 TJW513:TJX513 TAA513:TAB513 SQE513:SQF513 SGI513:SGJ513 RWM513:RWN513 RMQ513:RMR513 RCU513:RCV513 QSY513:QSZ513 QJC513:QJD513 PZG513:PZH513 PPK513:PPL513 PFO513:PFP513 OVS513:OVT513 OLW513:OLX513 OCA513:OCB513 NSE513:NSF513 NII513:NIJ513 MYM513:MYN513 MOQ513:MOR513 MEU513:MEV513 LUY513:LUZ513 LLC513:LLD513 LBG513:LBH513 KRK513:KRL513 KHO513:KHP513 JXS513:JXT513 JNW513:JNX513 JEA513:JEB513 IUE513:IUF513 IKI513:IKJ513 IAM513:IAN513 HQQ513:HQR513 HGU513:HGV513 GWY513:GWZ513 GNC513:GND513 GDG513:GDH513 FTK513:FTL513 FJO513:FJP513 EZS513:EZT513 EPW513:EPX513 EGA513:EGB513 DWE513:DWF513 DMI513:DMJ513 DCM513:DCN513 CSQ513:CSR513 CIU513:CIV513 BYY513:BYZ513 BPC513:BPD513 BFG513:BFH513 AVK513:AVL513 ALO513:ALP513 ABS513:ABT513 RW513:RX513 IA513:IB513 WUG513:WUH513 WKK513:WKL513 WAO513:WAP513 VQS513:VQT513 VGW513:VGX513 UXA513:UXB513 UNE513:UNF513 UDI513:UDJ513 TTM513:TTN513 TJQ513:TJR513 SZU513:SZV513 SPY513:SPZ513 SGC513:SGD513 RWG513:RWH513 RMK513:RML513 RCO513:RCP513 QSS513:QST513 QIW513:QIX513 PZA513:PZB513 PPE513:PPF513 PFI513:PFJ513 OVM513:OVN513 OLQ513:OLR513 OBU513:OBV513 NRY513:NRZ513 NIC513:NID513 MYG513:MYH513 MOK513:MOL513 MEO513:MEP513 LUS513:LUT513 LKW513:LKX513 LBA513:LBB513 KRE513:KRF513 KHI513:KHJ513 JXM513:JXN513 JNQ513:JNR513 JDU513:JDV513 ITY513:ITZ513 IKC513:IKD513 IAG513:IAH513 HQK513:HQL513 HGO513:HGP513 GWS513:GWT513 GMW513:GMX513 GDA513:GDB513 FTE513:FTF513 FJI513:FJJ513 EZM513:EZN513 EPQ513:EPR513 EFU513:EFV513 DVY513:DVZ513 DMC513:DMD513 DCG513:DCH513 CSK513:CSL513 CIO513:CIP513 BYS513:BYT513 BOW513:BOX513 BFA513:BFB513 AVE513:AVF513 ALI513:ALJ513 ABM513:ABN513 RQ513:RR513 HU513:HV513 WUD513:WUE513 WKH513:WKI513 WAL513:WAM513 VQP513:VQQ513 VGT513:VGU513 UWX513:UWY513 UNB513:UNC513 UDF513:UDG513 TTJ513:TTK513 TJN513:TJO513 SZR513:SZS513 SPV513:SPW513 SFZ513:SGA513 RWD513:RWE513 RMH513:RMI513 RCL513:RCM513 QSP513:QSQ513 QIT513:QIU513 PYX513:PYY513 PPB513:PPC513 PFF513:PFG513 OVJ513:OVK513 OLN513:OLO513 OBR513:OBS513 NRV513:NRW513 NHZ513:NIA513 MYD513:MYE513 MOH513:MOI513 MEL513:MEM513 LUP513:LUQ513 LKT513:LKU513 LAX513:LAY513 KRB513:KRC513 KHF513:KHG513 JXJ513:JXK513 JNN513:JNO513 JDR513:JDS513 ITV513:ITW513 IJZ513:IKA513 IAD513:IAE513 HQH513:HQI513 HGL513:HGM513 GWP513:GWQ513 GMT513:GMU513 GCX513:GCY513 FTB513:FTC513 FJF513:FJG513 EZJ513:EZK513 EPN513:EPO513 EFR513:EFS513 DVV513:DVW513 DLZ513:DMA513 DCD513:DCE513 CSH513:CSI513 CIL513:CIM513 BYP513:BYQ513 BOT513:BOU513 BEX513:BEY513 AVB513:AVC513 ALF513:ALG513 ABJ513:ABK513 RN513:RO513 HR513:HS513 WUA513:WUB513 WKE513:WKF513 WAI513:WAJ513 VQM513:VQN513 VGQ513:VGR513 UWU513:UWV513 UMY513:UMZ513 UDC513:UDD513 TTG513:TTH513 TJK513:TJL513 SZO513:SZP513 SPS513:SPT513 SFW513:SFX513 RWA513:RWB513 RME513:RMF513 RCI513:RCJ513 QSM513:QSN513 QIQ513:QIR513 PYU513:PYV513 POY513:POZ513 PFC513:PFD513 OVG513:OVH513 OLK513:OLL513 OBO513:OBP513 NRS513:NRT513 NHW513:NHX513 MYA513:MYB513 MOE513:MOF513 MEI513:MEJ513 LUM513:LUN513 LKQ513:LKR513 LAU513:LAV513 KQY513:KQZ513 KHC513:KHD513 JXG513:JXH513 JNK513:JNL513 JDO513:JDP513 ITS513:ITT513 IJW513:IJX513 IAA513:IAB513 HQE513:HQF513 HGI513:HGJ513 GWM513:GWN513 GMQ513:GMR513 GCU513:GCV513 FSY513:FSZ513 FJC513:FJD513 EZG513:EZH513 EPK513:EPL513 EFO513:EFP513 DVS513:DVT513 DLW513:DLX513 DCA513:DCB513 CSE513:CSF513 CII513:CIJ513 BYM513:BYN513 BOQ513:BOR513 BEU513:BEV513 AUY513:AUZ513 ALC513:ALD513 ABG513:ABH513 RK513:RL513 HO513:HP513 WTX513:WTY513 WKB513:WKC513 WAF513:WAG513 VQJ513:VQK513 VGN513:VGO513 UWR513:UWS513 UMV513:UMW513 UCZ513:UDA513 TTD513:TTE513 TJH513:TJI513 SZL513:SZM513 SPP513:SPQ513 SFT513:SFU513 RVX513:RVY513 RMB513:RMC513 RCF513:RCG513 QSJ513:QSK513 QIN513:QIO513 PYR513:PYS513 POV513:POW513 PEZ513:PFA513 OVD513:OVE513 OLH513:OLI513 OBL513:OBM513 NRP513:NRQ513 NHT513:NHU513 MXX513:MXY513 MOB513:MOC513 MEF513:MEG513 LUJ513:LUK513 LKN513:LKO513 LAR513:LAS513 KQV513:KQW513 KGZ513:KHA513 JXD513:JXE513 JNH513:JNI513 JDL513:JDM513 ITP513:ITQ513 IJT513:IJU513 HZX513:HZY513 HQB513:HQC513 HGF513:HGG513 GWJ513:GWK513 GMN513:GMO513 GCR513:GCS513 FSV513:FSW513 FIZ513:FJA513 EZD513:EZE513 EPH513:EPI513 EFL513:EFM513 DVP513:DVQ513 DLT513:DLU513 DBX513:DBY513 CSB513:CSC513 CIF513:CIG513 BYJ513:BYK513 BON513:BOO513 BER513:BES513 AUV513:AUW513 AKZ513:ALA513 ABD513:ABE513 RH513:RI513 HL513:HM513 WTU513:WTV513 WJY513:WJZ513 WAC513:WAD513 VQG513:VQH513 VGK513:VGL513 UWO513:UWP513 UMS513:UMT513 UCW513:UCX513 TTA513:TTB513 TJE513:TJF513 SZI513:SZJ513 SPM513:SPN513 SFQ513:SFR513 RVU513:RVV513 RLY513:RLZ513 RCC513:RCD513 QSG513:QSH513 QIK513:QIL513 PYO513:PYP513 POS513:POT513 PEW513:PEX513 OVA513:OVB513 OLE513:OLF513 OBI513:OBJ513 NRM513:NRN513 NHQ513:NHR513 MXU513:MXV513 MNY513:MNZ513 MEC513:MED513 LUG513:LUH513 LKK513:LKL513 LAO513:LAP513 KQS513:KQT513 KGW513:KGX513 JXA513:JXB513 JNE513:JNF513 JDI513:JDJ513 ITM513:ITN513 IJQ513:IJR513 HZU513:HZV513 HPY513:HPZ513 HGC513:HGD513 GWG513:GWH513 GMK513:GML513 GCO513:GCP513 FSS513:FST513 FIW513:FIX513 EZA513:EZB513 EPE513:EPF513 EFI513:EFJ513 DVM513:DVN513 DLQ513:DLR513 DBU513:DBV513 CRY513:CRZ513 CIC513:CID513 BYG513:BYH513 BOK513:BOL513 BEO513:BEP513 AUS513:AUT513 AKW513:AKX513 ABA513:ABB513">
      <formula1>HI3</formula1>
    </dataValidation>
    <dataValidation type="whole" operator="lessThanOrEqual" allowBlank="1" showInputMessage="1" showErrorMessage="1" sqref="HI28:HJ28 RE28:RF28 WUS28:WUT28 WKW28:WKX28 WBA28:WBB28 VRE28:VRF28 VHI28:VHJ28 UXM28:UXN28 UNQ28:UNR28 UDU28:UDV28 TTY28:TTZ28 TKC28:TKD28 TAG28:TAH28 SQK28:SQL28 SGO28:SGP28 RWS28:RWT28 RMW28:RMX28 RDA28:RDB28 QTE28:QTF28 QJI28:QJJ28 PZM28:PZN28 PPQ28:PPR28 PFU28:PFV28 OVY28:OVZ28 OMC28:OMD28 OCG28:OCH28 NSK28:NSL28 NIO28:NIP28 MYS28:MYT28 MOW28:MOX28 MFA28:MFB28 LVE28:LVF28 LLI28:LLJ28 LBM28:LBN28 KRQ28:KRR28 KHU28:KHV28 JXY28:JXZ28 JOC28:JOD28 JEG28:JEH28 IUK28:IUL28 IKO28:IKP28 IAS28:IAT28 HQW28:HQX28 HHA28:HHB28 GXE28:GXF28 GNI28:GNJ28 GDM28:GDN28 FTQ28:FTR28 FJU28:FJV28 EZY28:EZZ28 EQC28:EQD28 EGG28:EGH28 DWK28:DWL28 DMO28:DMP28 DCS28:DCT28 CSW28:CSX28 CJA28:CJB28 BZE28:BZF28 BPI28:BPJ28 BFM28:BFN28 AVQ28:AVR28 ALU28:ALV28 ABY28:ABZ28 SC28:SD28 IG28:IH28 WUP28:WUQ28 WKT28:WKU28 WAX28:WAY28 VRB28:VRC28 VHF28:VHG28 UXJ28:UXK28 UNN28:UNO28 UDR28:UDS28 TTV28:TTW28 TJZ28:TKA28 TAD28:TAE28 SQH28:SQI28 SGL28:SGM28 RWP28:RWQ28 RMT28:RMU28 RCX28:RCY28 QTB28:QTC28 QJF28:QJG28 PZJ28:PZK28 PPN28:PPO28 PFR28:PFS28 OVV28:OVW28 OLZ28:OMA28 OCD28:OCE28 NSH28:NSI28 NIL28:NIM28 MYP28:MYQ28 MOT28:MOU28 MEX28:MEY28 LVB28:LVC28 LLF28:LLG28 LBJ28:LBK28 KRN28:KRO28 KHR28:KHS28 JXV28:JXW28 JNZ28:JOA28 JED28:JEE28 IUH28:IUI28 IKL28:IKM28 IAP28:IAQ28 HQT28:HQU28 HGX28:HGY28 GXB28:GXC28 GNF28:GNG28 GDJ28:GDK28 FTN28:FTO28 FJR28:FJS28 EZV28:EZW28 EPZ28:EQA28 EGD28:EGE28 DWH28:DWI28 DML28:DMM28 DCP28:DCQ28 CST28:CSU28 CIX28:CIY28 BZB28:BZC28 BPF28:BPG28 BFJ28:BFK28 AVN28:AVO28 ALR28:ALS28 ABV28:ABW28 RZ28:SA28 ID28:IE28 WUM28:WUN28 WKQ28:WKR28 WAU28:WAV28 VQY28:VQZ28 VHC28:VHD28 UXG28:UXH28 UNK28:UNL28 UDO28:UDP28 TTS28:TTT28 TJW28:TJX28 TAA28:TAB28 SQE28:SQF28 SGI28:SGJ28 RWM28:RWN28 RMQ28:RMR28 RCU28:RCV28 QSY28:QSZ28 QJC28:QJD28 PZG28:PZH28 PPK28:PPL28 PFO28:PFP28 OVS28:OVT28 OLW28:OLX28 OCA28:OCB28 NSE28:NSF28 NII28:NIJ28 MYM28:MYN28 MOQ28:MOR28 MEU28:MEV28 LUY28:LUZ28 LLC28:LLD28 LBG28:LBH28 KRK28:KRL28 KHO28:KHP28 JXS28:JXT28 JNW28:JNX28 JEA28:JEB28 IUE28:IUF28 IKI28:IKJ28 IAM28:IAN28 HQQ28:HQR28 HGU28:HGV28 GWY28:GWZ28 GNC28:GND28 GDG28:GDH28 FTK28:FTL28 FJO28:FJP28 EZS28:EZT28 EPW28:EPX28 EGA28:EGB28 DWE28:DWF28 DMI28:DMJ28 DCM28:DCN28 CSQ28:CSR28 CIU28:CIV28 BYY28:BYZ28 BPC28:BPD28 BFG28:BFH28 AVK28:AVL28 ALO28:ALP28 ABS28:ABT28 RW28:RX28 IA28:IB28 WUG28:WUH28 WKK28:WKL28 WAO28:WAP28 VQS28:VQT28 VGW28:VGX28 UXA28:UXB28 UNE28:UNF28 UDI28:UDJ28 TTM28:TTN28 TJQ28:TJR28 SZU28:SZV28 SPY28:SPZ28 SGC28:SGD28 RWG28:RWH28 RMK28:RML28 RCO28:RCP28 QSS28:QST28 QIW28:QIX28 PZA28:PZB28 PPE28:PPF28 PFI28:PFJ28 OVM28:OVN28 OLQ28:OLR28 OBU28:OBV28 NRY28:NRZ28 NIC28:NID28 MYG28:MYH28 MOK28:MOL28 MEO28:MEP28 LUS28:LUT28 LKW28:LKX28 LBA28:LBB28 KRE28:KRF28 KHI28:KHJ28 JXM28:JXN28 JNQ28:JNR28 JDU28:JDV28 ITY28:ITZ28 IKC28:IKD28 IAG28:IAH28 HQK28:HQL28 HGO28:HGP28 GWS28:GWT28 GMW28:GMX28 GDA28:GDB28 FTE28:FTF28 FJI28:FJJ28 EZM28:EZN28 EPQ28:EPR28 EFU28:EFV28 DVY28:DVZ28 DMC28:DMD28 DCG28:DCH28 CSK28:CSL28 CIO28:CIP28 BYS28:BYT28 BOW28:BOX28 BFA28:BFB28 AVE28:AVF28 ALI28:ALJ28 ABM28:ABN28 RQ28:RR28 HU28:HV28 WUD28:WUE28 WKH28:WKI28 WAL28:WAM28 VQP28:VQQ28 VGT28:VGU28 UWX28:UWY28 UNB28:UNC28 UDF28:UDG28 TTJ28:TTK28 TJN28:TJO28 SZR28:SZS28 SPV28:SPW28 SFZ28:SGA28 RWD28:RWE28 RMH28:RMI28 RCL28:RCM28 QSP28:QSQ28 QIT28:QIU28 PYX28:PYY28 PPB28:PPC28 PFF28:PFG28 OVJ28:OVK28 OLN28:OLO28 OBR28:OBS28 NRV28:NRW28 NHZ28:NIA28 MYD28:MYE28 MOH28:MOI28 MEL28:MEM28 LUP28:LUQ28 LKT28:LKU28 LAX28:LAY28 KRB28:KRC28 KHF28:KHG28 JXJ28:JXK28 JNN28:JNO28 JDR28:JDS28 ITV28:ITW28 IJZ28:IKA28 IAD28:IAE28 HQH28:HQI28 HGL28:HGM28 GWP28:GWQ28 GMT28:GMU28 GCX28:GCY28 FTB28:FTC28 FJF28:FJG28 EZJ28:EZK28 EPN28:EPO28 EFR28:EFS28 DVV28:DVW28 DLZ28:DMA28 DCD28:DCE28 CSH28:CSI28 CIL28:CIM28 BYP28:BYQ28 BOT28:BOU28 BEX28:BEY28 AVB28:AVC28 ALF28:ALG28 ABJ28:ABK28 RN28:RO28 HR28:HS28 WUA28:WUB28 WKE28:WKF28 WAI28:WAJ28 VQM28:VQN28 VGQ28:VGR28 UWU28:UWV28 UMY28:UMZ28 UDC28:UDD28 TTG28:TTH28 TJK28:TJL28 SZO28:SZP28 SPS28:SPT28 SFW28:SFX28 RWA28:RWB28 RME28:RMF28 RCI28:RCJ28 QSM28:QSN28 QIQ28:QIR28 PYU28:PYV28 POY28:POZ28 PFC28:PFD28 OVG28:OVH28 OLK28:OLL28 OBO28:OBP28 NRS28:NRT28 NHW28:NHX28 MYA28:MYB28 MOE28:MOF28 MEI28:MEJ28 LUM28:LUN28 LKQ28:LKR28 LAU28:LAV28 KQY28:KQZ28 KHC28:KHD28 JXG28:JXH28 JNK28:JNL28 JDO28:JDP28 ITS28:ITT28 IJW28:IJX28 IAA28:IAB28 HQE28:HQF28 HGI28:HGJ28 GWM28:GWN28 GMQ28:GMR28 GCU28:GCV28 FSY28:FSZ28 FJC28:FJD28 EZG28:EZH28 EPK28:EPL28 EFO28:EFP28 DVS28:DVT28 DLW28:DLX28 DCA28:DCB28 CSE28:CSF28 CII28:CIJ28 BYM28:BYN28 BOQ28:BOR28 BEU28:BEV28 AUY28:AUZ28 ALC28:ALD28 ABG28:ABH28 RK28:RL28 HO28:HP28 WTX28:WTY28 WKB28:WKC28 WAF28:WAG28 VQJ28:VQK28 VGN28:VGO28 UWR28:UWS28 UMV28:UMW28 UCZ28:UDA28 TTD28:TTE28 TJH28:TJI28 SZL28:SZM28 SPP28:SPQ28 SFT28:SFU28 RVX28:RVY28 RMB28:RMC28 RCF28:RCG28 QSJ28:QSK28 QIN28:QIO28 PYR28:PYS28 POV28:POW28 PEZ28:PFA28 OVD28:OVE28 OLH28:OLI28 OBL28:OBM28 NRP28:NRQ28 NHT28:NHU28 MXX28:MXY28 MOB28:MOC28 MEF28:MEG28 LUJ28:LUK28 LKN28:LKO28 LAR28:LAS28 KQV28:KQW28 KGZ28:KHA28 JXD28:JXE28 JNH28:JNI28 JDL28:JDM28 ITP28:ITQ28 IJT28:IJU28 HZX28:HZY28 HQB28:HQC28 HGF28:HGG28 GWJ28:GWK28 GMN28:GMO28 GCR28:GCS28 FSV28:FSW28 FIZ28:FJA28 EZD28:EZE28 EPH28:EPI28 EFL28:EFM28 DVP28:DVQ28 DLT28:DLU28 DBX28:DBY28 CSB28:CSC28 CIF28:CIG28 BYJ28:BYK28 BON28:BOO28 BER28:BES28 AUV28:AUW28 AKZ28:ALA28 ABD28:ABE28 RH28:RI28 HL28:HM28 WTU28:WTV28 WJY28:WJZ28 WAC28:WAD28 VQG28:VQH28 VGK28:VGL28 UWO28:UWP28 UMS28:UMT28 UCW28:UCX28 TTA28:TTB28 TJE28:TJF28 SZI28:SZJ28 SPM28:SPN28 SFQ28:SFR28 RVU28:RVV28 RLY28:RLZ28 RCC28:RCD28 QSG28:QSH28 QIK28:QIL28 PYO28:PYP28 POS28:POT28 PEW28:PEX28 OVA28:OVB28 OLE28:OLF28 OBI28:OBJ28 NRM28:NRN28 NHQ28:NHR28 MXU28:MXV28 MNY28:MNZ28 MEC28:MED28 LUG28:LUH28 LKK28:LKL28 LAO28:LAP28 KQS28:KQT28 KGW28:KGX28 JXA28:JXB28 JNE28:JNF28 JDI28:JDJ28 ITM28:ITN28 IJQ28:IJR28 HZU28:HZV28 HPY28:HPZ28 HGC28:HGD28 GWG28:GWH28 GMK28:GML28 GCO28:GCP28 FSS28:FST28 FIW28:FIX28 EZA28:EZB28 EPE28:EPF28 EFI28:EFJ28 DVM28:DVN28 DLQ28:DLR28 DBU28:DBV28 CRY28:CRZ28 CIC28:CID28 BYG28:BYH28 BOK28:BOL28 BEO28:BEP28 AUS28:AUT28 AKW28:AKX28 ABA28:ABB28 HI72:HJ72 RE72:RF72 WUS72:WUT72 WKW72:WKX72 WBA72:WBB72 VRE72:VRF72 VHI72:VHJ72 UXM72:UXN72 UNQ72:UNR72 UDU72:UDV72 TTY72:TTZ72 TKC72:TKD72 TAG72:TAH72 SQK72:SQL72 SGO72:SGP72 RWS72:RWT72 RMW72:RMX72 RDA72:RDB72 QTE72:QTF72 QJI72:QJJ72 PZM72:PZN72 PPQ72:PPR72 PFU72:PFV72 OVY72:OVZ72 OMC72:OMD72 OCG72:OCH72 NSK72:NSL72 NIO72:NIP72 MYS72:MYT72 MOW72:MOX72 MFA72:MFB72 LVE72:LVF72 LLI72:LLJ72 LBM72:LBN72 KRQ72:KRR72 KHU72:KHV72 JXY72:JXZ72 JOC72:JOD72 JEG72:JEH72 IUK72:IUL72 IKO72:IKP72 IAS72:IAT72 HQW72:HQX72 HHA72:HHB72 GXE72:GXF72 GNI72:GNJ72 GDM72:GDN72 FTQ72:FTR72 FJU72:FJV72 EZY72:EZZ72 EQC72:EQD72 EGG72:EGH72 DWK72:DWL72 DMO72:DMP72 DCS72:DCT72 CSW72:CSX72 CJA72:CJB72 BZE72:BZF72 BPI72:BPJ72 BFM72:BFN72 AVQ72:AVR72 ALU72:ALV72 ABY72:ABZ72 SC72:SD72 IG72:IH72 WUP72:WUQ72 WKT72:WKU72 WAX72:WAY72 VRB72:VRC72 VHF72:VHG72 UXJ72:UXK72 UNN72:UNO72 UDR72:UDS72 TTV72:TTW72 TJZ72:TKA72 TAD72:TAE72 SQH72:SQI72 SGL72:SGM72 RWP72:RWQ72 RMT72:RMU72 RCX72:RCY72 QTB72:QTC72 QJF72:QJG72 PZJ72:PZK72 PPN72:PPO72 PFR72:PFS72 OVV72:OVW72 OLZ72:OMA72 OCD72:OCE72 NSH72:NSI72 NIL72:NIM72 MYP72:MYQ72 MOT72:MOU72 MEX72:MEY72 LVB72:LVC72 LLF72:LLG72 LBJ72:LBK72 KRN72:KRO72 KHR72:KHS72 JXV72:JXW72 JNZ72:JOA72 JED72:JEE72 IUH72:IUI72 IKL72:IKM72 IAP72:IAQ72 HQT72:HQU72 HGX72:HGY72 GXB72:GXC72 GNF72:GNG72 GDJ72:GDK72 FTN72:FTO72 FJR72:FJS72 EZV72:EZW72 EPZ72:EQA72 EGD72:EGE72 DWH72:DWI72 DML72:DMM72 DCP72:DCQ72 CST72:CSU72 CIX72:CIY72 BZB72:BZC72 BPF72:BPG72 BFJ72:BFK72 AVN72:AVO72 ALR72:ALS72 ABV72:ABW72 RZ72:SA72 ID72:IE72 WUM72:WUN72 WKQ72:WKR72 WAU72:WAV72 VQY72:VQZ72 VHC72:VHD72 UXG72:UXH72 UNK72:UNL72 UDO72:UDP72 TTS72:TTT72 TJW72:TJX72 TAA72:TAB72 SQE72:SQF72 SGI72:SGJ72 RWM72:RWN72 RMQ72:RMR72 RCU72:RCV72 QSY72:QSZ72 QJC72:QJD72 PZG72:PZH72 PPK72:PPL72 PFO72:PFP72 OVS72:OVT72 OLW72:OLX72 OCA72:OCB72 NSE72:NSF72 NII72:NIJ72 MYM72:MYN72 MOQ72:MOR72 MEU72:MEV72 LUY72:LUZ72 LLC72:LLD72 LBG72:LBH72 KRK72:KRL72 KHO72:KHP72 JXS72:JXT72 JNW72:JNX72 JEA72:JEB72 IUE72:IUF72 IKI72:IKJ72 IAM72:IAN72 HQQ72:HQR72 HGU72:HGV72 GWY72:GWZ72 GNC72:GND72 GDG72:GDH72 FTK72:FTL72 FJO72:FJP72 EZS72:EZT72 EPW72:EPX72 EGA72:EGB72 DWE72:DWF72 DMI72:DMJ72 DCM72:DCN72 CSQ72:CSR72 CIU72:CIV72 BYY72:BYZ72 BPC72:BPD72 BFG72:BFH72 AVK72:AVL72 ALO72:ALP72 ABS72:ABT72 RW72:RX72 IA72:IB72 WUG72:WUH72 WKK72:WKL72 WAO72:WAP72 VQS72:VQT72 VGW72:VGX72 UXA72:UXB72 UNE72:UNF72 UDI72:UDJ72 TTM72:TTN72 TJQ72:TJR72 SZU72:SZV72 SPY72:SPZ72 SGC72:SGD72 RWG72:RWH72 RMK72:RML72 RCO72:RCP72 QSS72:QST72 QIW72:QIX72 PZA72:PZB72 PPE72:PPF72 PFI72:PFJ72 OVM72:OVN72 OLQ72:OLR72 OBU72:OBV72 NRY72:NRZ72 NIC72:NID72 MYG72:MYH72 MOK72:MOL72 MEO72:MEP72 LUS72:LUT72 LKW72:LKX72 LBA72:LBB72 KRE72:KRF72 KHI72:KHJ72 JXM72:JXN72 JNQ72:JNR72 JDU72:JDV72 ITY72:ITZ72 IKC72:IKD72 IAG72:IAH72 HQK72:HQL72 HGO72:HGP72 GWS72:GWT72 GMW72:GMX72 GDA72:GDB72 FTE72:FTF72 FJI72:FJJ72 EZM72:EZN72 EPQ72:EPR72 EFU72:EFV72 DVY72:DVZ72 DMC72:DMD72 DCG72:DCH72 CSK72:CSL72 CIO72:CIP72 BYS72:BYT72 BOW72:BOX72 BFA72:BFB72 AVE72:AVF72 ALI72:ALJ72 ABM72:ABN72 RQ72:RR72 HU72:HV72 WUD72:WUE72 WKH72:WKI72 WAL72:WAM72 VQP72:VQQ72 VGT72:VGU72 UWX72:UWY72 UNB72:UNC72 UDF72:UDG72 TTJ72:TTK72 TJN72:TJO72 SZR72:SZS72 SPV72:SPW72 SFZ72:SGA72 RWD72:RWE72 RMH72:RMI72 RCL72:RCM72 QSP72:QSQ72 QIT72:QIU72 PYX72:PYY72 PPB72:PPC72 PFF72:PFG72 OVJ72:OVK72 OLN72:OLO72 OBR72:OBS72 NRV72:NRW72 NHZ72:NIA72 MYD72:MYE72 MOH72:MOI72 MEL72:MEM72 LUP72:LUQ72 LKT72:LKU72 LAX72:LAY72 KRB72:KRC72 KHF72:KHG72 JXJ72:JXK72 JNN72:JNO72 JDR72:JDS72 ITV72:ITW72 IJZ72:IKA72 IAD72:IAE72 HQH72:HQI72 HGL72:HGM72 GWP72:GWQ72 GMT72:GMU72 GCX72:GCY72 FTB72:FTC72 FJF72:FJG72 EZJ72:EZK72 EPN72:EPO72 EFR72:EFS72 DVV72:DVW72 DLZ72:DMA72 DCD72:DCE72 CSH72:CSI72 CIL72:CIM72 BYP72:BYQ72 BOT72:BOU72 BEX72:BEY72 AVB72:AVC72 ALF72:ALG72 ABJ72:ABK72 RN72:RO72 HR72:HS72 WUA72:WUB72 WKE72:WKF72 WAI72:WAJ72 VQM72:VQN72 VGQ72:VGR72 UWU72:UWV72 UMY72:UMZ72 UDC72:UDD72 TTG72:TTH72 TJK72:TJL72 SZO72:SZP72 SPS72:SPT72 SFW72:SFX72 RWA72:RWB72 RME72:RMF72 RCI72:RCJ72 QSM72:QSN72 QIQ72:QIR72 PYU72:PYV72 POY72:POZ72 PFC72:PFD72 OVG72:OVH72 OLK72:OLL72 OBO72:OBP72 NRS72:NRT72 NHW72:NHX72 MYA72:MYB72 MOE72:MOF72 MEI72:MEJ72 LUM72:LUN72 LKQ72:LKR72 LAU72:LAV72 KQY72:KQZ72 KHC72:KHD72 JXG72:JXH72 JNK72:JNL72 JDO72:JDP72 ITS72:ITT72 IJW72:IJX72 IAA72:IAB72 HQE72:HQF72 HGI72:HGJ72 GWM72:GWN72 GMQ72:GMR72 GCU72:GCV72 FSY72:FSZ72 FJC72:FJD72 EZG72:EZH72 EPK72:EPL72 EFO72:EFP72 DVS72:DVT72 DLW72:DLX72 DCA72:DCB72 CSE72:CSF72 CII72:CIJ72 BYM72:BYN72 BOQ72:BOR72 BEU72:BEV72 AUY72:AUZ72 ALC72:ALD72 ABG72:ABH72 RK72:RL72 HO72:HP72 WTX72:WTY72 WKB72:WKC72 WAF72:WAG72 VQJ72:VQK72 VGN72:VGO72 UWR72:UWS72 UMV72:UMW72 UCZ72:UDA72 TTD72:TTE72 TJH72:TJI72 SZL72:SZM72 SPP72:SPQ72 SFT72:SFU72 RVX72:RVY72 RMB72:RMC72 RCF72:RCG72 QSJ72:QSK72 QIN72:QIO72 PYR72:PYS72 POV72:POW72 PEZ72:PFA72 OVD72:OVE72 OLH72:OLI72 OBL72:OBM72 NRP72:NRQ72 NHT72:NHU72 MXX72:MXY72 MOB72:MOC72 MEF72:MEG72 LUJ72:LUK72 LKN72:LKO72 LAR72:LAS72 KQV72:KQW72 KGZ72:KHA72 JXD72:JXE72 JNH72:JNI72 JDL72:JDM72 ITP72:ITQ72 IJT72:IJU72 HZX72:HZY72 HQB72:HQC72 HGF72:HGG72 GWJ72:GWK72 GMN72:GMO72 GCR72:GCS72 FSV72:FSW72 FIZ72:FJA72 EZD72:EZE72 EPH72:EPI72 EFL72:EFM72 DVP72:DVQ72 DLT72:DLU72 DBX72:DBY72 CSB72:CSC72 CIF72:CIG72 BYJ72:BYK72 BON72:BOO72 BER72:BES72 AUV72:AUW72 AKZ72:ALA72 ABD72:ABE72 RH72:RI72 HL72:HM72 WTU72:WTV72 WJY72:WJZ72 WAC72:WAD72 VQG72:VQH72 VGK72:VGL72 UWO72:UWP72 UMS72:UMT72 UCW72:UCX72 TTA72:TTB72 TJE72:TJF72 SZI72:SZJ72 SPM72:SPN72 SFQ72:SFR72 RVU72:RVV72 RLY72:RLZ72 RCC72:RCD72 QSG72:QSH72 QIK72:QIL72 PYO72:PYP72 POS72:POT72 PEW72:PEX72 OVA72:OVB72 OLE72:OLF72 OBI72:OBJ72 NRM72:NRN72 NHQ72:NHR72 MXU72:MXV72 MNY72:MNZ72 MEC72:MED72 LUG72:LUH72 LKK72:LKL72 LAO72:LAP72 KQS72:KQT72 KGW72:KGX72 JXA72:JXB72 JNE72:JNF72 JDI72:JDJ72 ITM72:ITN72 IJQ72:IJR72 HZU72:HZV72 HPY72:HPZ72 HGC72:HGD72 GWG72:GWH72 GMK72:GML72 GCO72:GCP72 FSS72:FST72 FIW72:FIX72 EZA72:EZB72 EPE72:EPF72 EFI72:EFJ72 DVM72:DVN72 DLQ72:DLR72 DBU72:DBV72 CRY72:CRZ72 CIC72:CID72 BYG72:BYH72 BOK72:BOL72 BEO72:BEP72 AUS72:AUT72 AKW72:AKX72 ABA72:ABB72 HI116:HJ116 RE116:RF116 WUS116:WUT116 WKW116:WKX116 WBA116:WBB116 VRE116:VRF116 VHI116:VHJ116 UXM116:UXN116 UNQ116:UNR116 UDU116:UDV116 TTY116:TTZ116 TKC116:TKD116 TAG116:TAH116 SQK116:SQL116 SGO116:SGP116 RWS116:RWT116 RMW116:RMX116 RDA116:RDB116 QTE116:QTF116 QJI116:QJJ116 PZM116:PZN116 PPQ116:PPR116 PFU116:PFV116 OVY116:OVZ116 OMC116:OMD116 OCG116:OCH116 NSK116:NSL116 NIO116:NIP116 MYS116:MYT116 MOW116:MOX116 MFA116:MFB116 LVE116:LVF116 LLI116:LLJ116 LBM116:LBN116 KRQ116:KRR116 KHU116:KHV116 JXY116:JXZ116 JOC116:JOD116 JEG116:JEH116 IUK116:IUL116 IKO116:IKP116 IAS116:IAT116 HQW116:HQX116 HHA116:HHB116 GXE116:GXF116 GNI116:GNJ116 GDM116:GDN116 FTQ116:FTR116 FJU116:FJV116 EZY116:EZZ116 EQC116:EQD116 EGG116:EGH116 DWK116:DWL116 DMO116:DMP116 DCS116:DCT116 CSW116:CSX116 CJA116:CJB116 BZE116:BZF116 BPI116:BPJ116 BFM116:BFN116 AVQ116:AVR116 ALU116:ALV116 ABY116:ABZ116 SC116:SD116 IG116:IH116 WUP116:WUQ116 WKT116:WKU116 WAX116:WAY116 VRB116:VRC116 VHF116:VHG116 UXJ116:UXK116 UNN116:UNO116 UDR116:UDS116 TTV116:TTW116 TJZ116:TKA116 TAD116:TAE116 SQH116:SQI116 SGL116:SGM116 RWP116:RWQ116 RMT116:RMU116 RCX116:RCY116 QTB116:QTC116 QJF116:QJG116 PZJ116:PZK116 PPN116:PPO116 PFR116:PFS116 OVV116:OVW116 OLZ116:OMA116 OCD116:OCE116 NSH116:NSI116 NIL116:NIM116 MYP116:MYQ116 MOT116:MOU116 MEX116:MEY116 LVB116:LVC116 LLF116:LLG116 LBJ116:LBK116 KRN116:KRO116 KHR116:KHS116 JXV116:JXW116 JNZ116:JOA116 JED116:JEE116 IUH116:IUI116 IKL116:IKM116 IAP116:IAQ116 HQT116:HQU116 HGX116:HGY116 GXB116:GXC116 GNF116:GNG116 GDJ116:GDK116 FTN116:FTO116 FJR116:FJS116 EZV116:EZW116 EPZ116:EQA116 EGD116:EGE116 DWH116:DWI116 DML116:DMM116 DCP116:DCQ116 CST116:CSU116 CIX116:CIY116 BZB116:BZC116 BPF116:BPG116 BFJ116:BFK116 AVN116:AVO116 ALR116:ALS116 ABV116:ABW116 RZ116:SA116 ID116:IE116 WUM116:WUN116 WKQ116:WKR116 WAU116:WAV116 VQY116:VQZ116 VHC116:VHD116 UXG116:UXH116 UNK116:UNL116 UDO116:UDP116 TTS116:TTT116 TJW116:TJX116 TAA116:TAB116 SQE116:SQF116 SGI116:SGJ116 RWM116:RWN116 RMQ116:RMR116 RCU116:RCV116 QSY116:QSZ116 QJC116:QJD116 PZG116:PZH116 PPK116:PPL116 PFO116:PFP116 OVS116:OVT116 OLW116:OLX116 OCA116:OCB116 NSE116:NSF116 NII116:NIJ116 MYM116:MYN116 MOQ116:MOR116 MEU116:MEV116 LUY116:LUZ116 LLC116:LLD116 LBG116:LBH116 KRK116:KRL116 KHO116:KHP116 JXS116:JXT116 JNW116:JNX116 JEA116:JEB116 IUE116:IUF116 IKI116:IKJ116 IAM116:IAN116 HQQ116:HQR116 HGU116:HGV116 GWY116:GWZ116 GNC116:GND116 GDG116:GDH116 FTK116:FTL116 FJO116:FJP116 EZS116:EZT116 EPW116:EPX116 EGA116:EGB116 DWE116:DWF116 DMI116:DMJ116 DCM116:DCN116 CSQ116:CSR116 CIU116:CIV116 BYY116:BYZ116 BPC116:BPD116 BFG116:BFH116 AVK116:AVL116 ALO116:ALP116 ABS116:ABT116 RW116:RX116 IA116:IB116 WUG116:WUH116 WKK116:WKL116 WAO116:WAP116 VQS116:VQT116 VGW116:VGX116 UXA116:UXB116 UNE116:UNF116 UDI116:UDJ116 TTM116:TTN116 TJQ116:TJR116 SZU116:SZV116 SPY116:SPZ116 SGC116:SGD116 RWG116:RWH116 RMK116:RML116 RCO116:RCP116 QSS116:QST116 QIW116:QIX116 PZA116:PZB116 PPE116:PPF116 PFI116:PFJ116 OVM116:OVN116 OLQ116:OLR116 OBU116:OBV116 NRY116:NRZ116 NIC116:NID116 MYG116:MYH116 MOK116:MOL116 MEO116:MEP116 LUS116:LUT116 LKW116:LKX116 LBA116:LBB116 KRE116:KRF116 KHI116:KHJ116 JXM116:JXN116 JNQ116:JNR116 JDU116:JDV116 ITY116:ITZ116 IKC116:IKD116 IAG116:IAH116 HQK116:HQL116 HGO116:HGP116 GWS116:GWT116 GMW116:GMX116 GDA116:GDB116 FTE116:FTF116 FJI116:FJJ116 EZM116:EZN116 EPQ116:EPR116 EFU116:EFV116 DVY116:DVZ116 DMC116:DMD116 DCG116:DCH116 CSK116:CSL116 CIO116:CIP116 BYS116:BYT116 BOW116:BOX116 BFA116:BFB116 AVE116:AVF116 ALI116:ALJ116 ABM116:ABN116 RQ116:RR116 HU116:HV116 WUD116:WUE116 WKH116:WKI116 WAL116:WAM116 VQP116:VQQ116 VGT116:VGU116 UWX116:UWY116 UNB116:UNC116 UDF116:UDG116 TTJ116:TTK116 TJN116:TJO116 SZR116:SZS116 SPV116:SPW116 SFZ116:SGA116 RWD116:RWE116 RMH116:RMI116 RCL116:RCM116 QSP116:QSQ116 QIT116:QIU116 PYX116:PYY116 PPB116:PPC116 PFF116:PFG116 OVJ116:OVK116 OLN116:OLO116 OBR116:OBS116 NRV116:NRW116 NHZ116:NIA116 MYD116:MYE116 MOH116:MOI116 MEL116:MEM116 LUP116:LUQ116 LKT116:LKU116 LAX116:LAY116 KRB116:KRC116 KHF116:KHG116 JXJ116:JXK116 JNN116:JNO116 JDR116:JDS116 ITV116:ITW116 IJZ116:IKA116 IAD116:IAE116 HQH116:HQI116 HGL116:HGM116 GWP116:GWQ116 GMT116:GMU116 GCX116:GCY116 FTB116:FTC116 FJF116:FJG116 EZJ116:EZK116 EPN116:EPO116 EFR116:EFS116 DVV116:DVW116 DLZ116:DMA116 DCD116:DCE116 CSH116:CSI116 CIL116:CIM116 BYP116:BYQ116 BOT116:BOU116 BEX116:BEY116 AVB116:AVC116 ALF116:ALG116 ABJ116:ABK116 RN116:RO116 HR116:HS116 WUA116:WUB116 WKE116:WKF116 WAI116:WAJ116 VQM116:VQN116 VGQ116:VGR116 UWU116:UWV116 UMY116:UMZ116 UDC116:UDD116 TTG116:TTH116 TJK116:TJL116 SZO116:SZP116 SPS116:SPT116 SFW116:SFX116 RWA116:RWB116 RME116:RMF116 RCI116:RCJ116 QSM116:QSN116 QIQ116:QIR116 PYU116:PYV116 POY116:POZ116 PFC116:PFD116 OVG116:OVH116 OLK116:OLL116 OBO116:OBP116 NRS116:NRT116 NHW116:NHX116 MYA116:MYB116 MOE116:MOF116 MEI116:MEJ116 LUM116:LUN116 LKQ116:LKR116 LAU116:LAV116 KQY116:KQZ116 KHC116:KHD116 JXG116:JXH116 JNK116:JNL116 JDO116:JDP116 ITS116:ITT116 IJW116:IJX116 IAA116:IAB116 HQE116:HQF116 HGI116:HGJ116 GWM116:GWN116 GMQ116:GMR116 GCU116:GCV116 FSY116:FSZ116 FJC116:FJD116 EZG116:EZH116 EPK116:EPL116 EFO116:EFP116 DVS116:DVT116 DLW116:DLX116 DCA116:DCB116 CSE116:CSF116 CII116:CIJ116 BYM116:BYN116 BOQ116:BOR116 BEU116:BEV116 AUY116:AUZ116 ALC116:ALD116 ABG116:ABH116 RK116:RL116 HO116:HP116 WTX116:WTY116 WKB116:WKC116 WAF116:WAG116 VQJ116:VQK116 VGN116:VGO116 UWR116:UWS116 UMV116:UMW116 UCZ116:UDA116 TTD116:TTE116 TJH116:TJI116 SZL116:SZM116 SPP116:SPQ116 SFT116:SFU116 RVX116:RVY116 RMB116:RMC116 RCF116:RCG116 QSJ116:QSK116 QIN116:QIO116 PYR116:PYS116 POV116:POW116 PEZ116:PFA116 OVD116:OVE116 OLH116:OLI116 OBL116:OBM116 NRP116:NRQ116 NHT116:NHU116 MXX116:MXY116 MOB116:MOC116 MEF116:MEG116 LUJ116:LUK116 LKN116:LKO116 LAR116:LAS116 KQV116:KQW116 KGZ116:KHA116 JXD116:JXE116 JNH116:JNI116 JDL116:JDM116 ITP116:ITQ116 IJT116:IJU116 HZX116:HZY116 HQB116:HQC116 HGF116:HGG116 GWJ116:GWK116 GMN116:GMO116 GCR116:GCS116 FSV116:FSW116 FIZ116:FJA116 EZD116:EZE116 EPH116:EPI116 EFL116:EFM116 DVP116:DVQ116 DLT116:DLU116 DBX116:DBY116 CSB116:CSC116 CIF116:CIG116 BYJ116:BYK116 BON116:BOO116 BER116:BES116 AUV116:AUW116 AKZ116:ALA116 ABD116:ABE116 RH116:RI116 HL116:HM116 WTU116:WTV116 WJY116:WJZ116 WAC116:WAD116 VQG116:VQH116 VGK116:VGL116 UWO116:UWP116 UMS116:UMT116 UCW116:UCX116 TTA116:TTB116 TJE116:TJF116 SZI116:SZJ116 SPM116:SPN116 SFQ116:SFR116 RVU116:RVV116 RLY116:RLZ116 RCC116:RCD116 QSG116:QSH116 QIK116:QIL116 PYO116:PYP116 POS116:POT116 PEW116:PEX116 OVA116:OVB116 OLE116:OLF116 OBI116:OBJ116 NRM116:NRN116 NHQ116:NHR116 MXU116:MXV116 MNY116:MNZ116 MEC116:MED116 LUG116:LUH116 LKK116:LKL116 LAO116:LAP116 KQS116:KQT116 KGW116:KGX116 JXA116:JXB116 JNE116:JNF116 JDI116:JDJ116 ITM116:ITN116 IJQ116:IJR116 HZU116:HZV116 HPY116:HPZ116 HGC116:HGD116 GWG116:GWH116 GMK116:GML116 GCO116:GCP116 FSS116:FST116 FIW116:FIX116 EZA116:EZB116 EPE116:EPF116 EFI116:EFJ116 DVM116:DVN116 DLQ116:DLR116 DBU116:DBV116 CRY116:CRZ116 CIC116:CID116 BYG116:BYH116 BOK116:BOL116 BEO116:BEP116 AUS116:AUT116 AKW116:AKX116 ABA116:ABB116 HI160:HJ160 RE160:RF160 WUS160:WUT160 WKW160:WKX160 WBA160:WBB160 VRE160:VRF160 VHI160:VHJ160 UXM160:UXN160 UNQ160:UNR160 UDU160:UDV160 TTY160:TTZ160 TKC160:TKD160 TAG160:TAH160 SQK160:SQL160 SGO160:SGP160 RWS160:RWT160 RMW160:RMX160 RDA160:RDB160 QTE160:QTF160 QJI160:QJJ160 PZM160:PZN160 PPQ160:PPR160 PFU160:PFV160 OVY160:OVZ160 OMC160:OMD160 OCG160:OCH160 NSK160:NSL160 NIO160:NIP160 MYS160:MYT160 MOW160:MOX160 MFA160:MFB160 LVE160:LVF160 LLI160:LLJ160 LBM160:LBN160 KRQ160:KRR160 KHU160:KHV160 JXY160:JXZ160 JOC160:JOD160 JEG160:JEH160 IUK160:IUL160 IKO160:IKP160 IAS160:IAT160 HQW160:HQX160 HHA160:HHB160 GXE160:GXF160 GNI160:GNJ160 GDM160:GDN160 FTQ160:FTR160 FJU160:FJV160 EZY160:EZZ160 EQC160:EQD160 EGG160:EGH160 DWK160:DWL160 DMO160:DMP160 DCS160:DCT160 CSW160:CSX160 CJA160:CJB160 BZE160:BZF160 BPI160:BPJ160 BFM160:BFN160 AVQ160:AVR160 ALU160:ALV160 ABY160:ABZ160 SC160:SD160 IG160:IH160 WUP160:WUQ160 WKT160:WKU160 WAX160:WAY160 VRB160:VRC160 VHF160:VHG160 UXJ160:UXK160 UNN160:UNO160 UDR160:UDS160 TTV160:TTW160 TJZ160:TKA160 TAD160:TAE160 SQH160:SQI160 SGL160:SGM160 RWP160:RWQ160 RMT160:RMU160 RCX160:RCY160 QTB160:QTC160 QJF160:QJG160 PZJ160:PZK160 PPN160:PPO160 PFR160:PFS160 OVV160:OVW160 OLZ160:OMA160 OCD160:OCE160 NSH160:NSI160 NIL160:NIM160 MYP160:MYQ160 MOT160:MOU160 MEX160:MEY160 LVB160:LVC160 LLF160:LLG160 LBJ160:LBK160 KRN160:KRO160 KHR160:KHS160 JXV160:JXW160 JNZ160:JOA160 JED160:JEE160 IUH160:IUI160 IKL160:IKM160 IAP160:IAQ160 HQT160:HQU160 HGX160:HGY160 GXB160:GXC160 GNF160:GNG160 GDJ160:GDK160 FTN160:FTO160 FJR160:FJS160 EZV160:EZW160 EPZ160:EQA160 EGD160:EGE160 DWH160:DWI160 DML160:DMM160 DCP160:DCQ160 CST160:CSU160 CIX160:CIY160 BZB160:BZC160 BPF160:BPG160 BFJ160:BFK160 AVN160:AVO160 ALR160:ALS160 ABV160:ABW160 RZ160:SA160 ID160:IE160 WUM160:WUN160 WKQ160:WKR160 WAU160:WAV160 VQY160:VQZ160 VHC160:VHD160 UXG160:UXH160 UNK160:UNL160 UDO160:UDP160 TTS160:TTT160 TJW160:TJX160 TAA160:TAB160 SQE160:SQF160 SGI160:SGJ160 RWM160:RWN160 RMQ160:RMR160 RCU160:RCV160 QSY160:QSZ160 QJC160:QJD160 PZG160:PZH160 PPK160:PPL160 PFO160:PFP160 OVS160:OVT160 OLW160:OLX160 OCA160:OCB160 NSE160:NSF160 NII160:NIJ160 MYM160:MYN160 MOQ160:MOR160 MEU160:MEV160 LUY160:LUZ160 LLC160:LLD160 LBG160:LBH160 KRK160:KRL160 KHO160:KHP160 JXS160:JXT160 JNW160:JNX160 JEA160:JEB160 IUE160:IUF160 IKI160:IKJ160 IAM160:IAN160 HQQ160:HQR160 HGU160:HGV160 GWY160:GWZ160 GNC160:GND160 GDG160:GDH160 FTK160:FTL160 FJO160:FJP160 EZS160:EZT160 EPW160:EPX160 EGA160:EGB160 DWE160:DWF160 DMI160:DMJ160 DCM160:DCN160 CSQ160:CSR160 CIU160:CIV160 BYY160:BYZ160 BPC160:BPD160 BFG160:BFH160 AVK160:AVL160 ALO160:ALP160 ABS160:ABT160 RW160:RX160 IA160:IB160 WUG160:WUH160 WKK160:WKL160 WAO160:WAP160 VQS160:VQT160 VGW160:VGX160 UXA160:UXB160 UNE160:UNF160 UDI160:UDJ160 TTM160:TTN160 TJQ160:TJR160 SZU160:SZV160 SPY160:SPZ160 SGC160:SGD160 RWG160:RWH160 RMK160:RML160 RCO160:RCP160 QSS160:QST160 QIW160:QIX160 PZA160:PZB160 PPE160:PPF160 PFI160:PFJ160 OVM160:OVN160 OLQ160:OLR160 OBU160:OBV160 NRY160:NRZ160 NIC160:NID160 MYG160:MYH160 MOK160:MOL160 MEO160:MEP160 LUS160:LUT160 LKW160:LKX160 LBA160:LBB160 KRE160:KRF160 KHI160:KHJ160 JXM160:JXN160 JNQ160:JNR160 JDU160:JDV160 ITY160:ITZ160 IKC160:IKD160 IAG160:IAH160 HQK160:HQL160 HGO160:HGP160 GWS160:GWT160 GMW160:GMX160 GDA160:GDB160 FTE160:FTF160 FJI160:FJJ160 EZM160:EZN160 EPQ160:EPR160 EFU160:EFV160 DVY160:DVZ160 DMC160:DMD160 DCG160:DCH160 CSK160:CSL160 CIO160:CIP160 BYS160:BYT160 BOW160:BOX160 BFA160:BFB160 AVE160:AVF160 ALI160:ALJ160 ABM160:ABN160 RQ160:RR160 HU160:HV160 WUD160:WUE160 WKH160:WKI160 WAL160:WAM160 VQP160:VQQ160 VGT160:VGU160 UWX160:UWY160 UNB160:UNC160 UDF160:UDG160 TTJ160:TTK160 TJN160:TJO160 SZR160:SZS160 SPV160:SPW160 SFZ160:SGA160 RWD160:RWE160 RMH160:RMI160 RCL160:RCM160 QSP160:QSQ160 QIT160:QIU160 PYX160:PYY160 PPB160:PPC160 PFF160:PFG160 OVJ160:OVK160 OLN160:OLO160 OBR160:OBS160 NRV160:NRW160 NHZ160:NIA160 MYD160:MYE160 MOH160:MOI160 MEL160:MEM160 LUP160:LUQ160 LKT160:LKU160 LAX160:LAY160 KRB160:KRC160 KHF160:KHG160 JXJ160:JXK160 JNN160:JNO160 JDR160:JDS160 ITV160:ITW160 IJZ160:IKA160 IAD160:IAE160 HQH160:HQI160 HGL160:HGM160 GWP160:GWQ160 GMT160:GMU160 GCX160:GCY160 FTB160:FTC160 FJF160:FJG160 EZJ160:EZK160 EPN160:EPO160 EFR160:EFS160 DVV160:DVW160 DLZ160:DMA160 DCD160:DCE160 CSH160:CSI160 CIL160:CIM160 BYP160:BYQ160 BOT160:BOU160 BEX160:BEY160 AVB160:AVC160 ALF160:ALG160 ABJ160:ABK160 RN160:RO160 HR160:HS160 WUA160:WUB160 WKE160:WKF160 WAI160:WAJ160 VQM160:VQN160 VGQ160:VGR160 UWU160:UWV160 UMY160:UMZ160 UDC160:UDD160 TTG160:TTH160 TJK160:TJL160 SZO160:SZP160 SPS160:SPT160 SFW160:SFX160 RWA160:RWB160 RME160:RMF160 RCI160:RCJ160 QSM160:QSN160 QIQ160:QIR160 PYU160:PYV160 POY160:POZ160 PFC160:PFD160 OVG160:OVH160 OLK160:OLL160 OBO160:OBP160 NRS160:NRT160 NHW160:NHX160 MYA160:MYB160 MOE160:MOF160 MEI160:MEJ160 LUM160:LUN160 LKQ160:LKR160 LAU160:LAV160 KQY160:KQZ160 KHC160:KHD160 JXG160:JXH160 JNK160:JNL160 JDO160:JDP160 ITS160:ITT160 IJW160:IJX160 IAA160:IAB160 HQE160:HQF160 HGI160:HGJ160 GWM160:GWN160 GMQ160:GMR160 GCU160:GCV160 FSY160:FSZ160 FJC160:FJD160 EZG160:EZH160 EPK160:EPL160 EFO160:EFP160 DVS160:DVT160 DLW160:DLX160 DCA160:DCB160 CSE160:CSF160 CII160:CIJ160 BYM160:BYN160 BOQ160:BOR160 BEU160:BEV160 AUY160:AUZ160 ALC160:ALD160 ABG160:ABH160 RK160:RL160 HO160:HP160 WTX160:WTY160 WKB160:WKC160 WAF160:WAG160 VQJ160:VQK160 VGN160:VGO160 UWR160:UWS160 UMV160:UMW160 UCZ160:UDA160 TTD160:TTE160 TJH160:TJI160 SZL160:SZM160 SPP160:SPQ160 SFT160:SFU160 RVX160:RVY160 RMB160:RMC160 RCF160:RCG160 QSJ160:QSK160 QIN160:QIO160 PYR160:PYS160 POV160:POW160 PEZ160:PFA160 OVD160:OVE160 OLH160:OLI160 OBL160:OBM160 NRP160:NRQ160 NHT160:NHU160 MXX160:MXY160 MOB160:MOC160 MEF160:MEG160 LUJ160:LUK160 LKN160:LKO160 LAR160:LAS160 KQV160:KQW160 KGZ160:KHA160 JXD160:JXE160 JNH160:JNI160 JDL160:JDM160 ITP160:ITQ160 IJT160:IJU160 HZX160:HZY160 HQB160:HQC160 HGF160:HGG160 GWJ160:GWK160 GMN160:GMO160 GCR160:GCS160 FSV160:FSW160 FIZ160:FJA160 EZD160:EZE160 EPH160:EPI160 EFL160:EFM160 DVP160:DVQ160 DLT160:DLU160 DBX160:DBY160 CSB160:CSC160 CIF160:CIG160 BYJ160:BYK160 BON160:BOO160 BER160:BES160 AUV160:AUW160 AKZ160:ALA160 ABD160:ABE160 RH160:RI160 HL160:HM160 WTU160:WTV160 WJY160:WJZ160 WAC160:WAD160 VQG160:VQH160 VGK160:VGL160 UWO160:UWP160 UMS160:UMT160 UCW160:UCX160 TTA160:TTB160 TJE160:TJF160 SZI160:SZJ160 SPM160:SPN160 SFQ160:SFR160 RVU160:RVV160 RLY160:RLZ160 RCC160:RCD160 QSG160:QSH160 QIK160:QIL160 PYO160:PYP160 POS160:POT160 PEW160:PEX160 OVA160:OVB160 OLE160:OLF160 OBI160:OBJ160 NRM160:NRN160 NHQ160:NHR160 MXU160:MXV160 MNY160:MNZ160 MEC160:MED160 LUG160:LUH160 LKK160:LKL160 LAO160:LAP160 KQS160:KQT160 KGW160:KGX160 JXA160:JXB160 JNE160:JNF160 JDI160:JDJ160 ITM160:ITN160 IJQ160:IJR160 HZU160:HZV160 HPY160:HPZ160 HGC160:HGD160 GWG160:GWH160 GMK160:GML160 GCO160:GCP160 FSS160:FST160 FIW160:FIX160 EZA160:EZB160 EPE160:EPF160 EFI160:EFJ160 DVM160:DVN160 DLQ160:DLR160 DBU160:DBV160 CRY160:CRZ160 CIC160:CID160 BYG160:BYH160 BOK160:BOL160 BEO160:BEP160 AUS160:AUT160 AKW160:AKX160 ABA160:ABB160 HI204:HJ204 RE204:RF204 WUS204:WUT204 WKW204:WKX204 WBA204:WBB204 VRE204:VRF204 VHI204:VHJ204 UXM204:UXN204 UNQ204:UNR204 UDU204:UDV204 TTY204:TTZ204 TKC204:TKD204 TAG204:TAH204 SQK204:SQL204 SGO204:SGP204 RWS204:RWT204 RMW204:RMX204 RDA204:RDB204 QTE204:QTF204 QJI204:QJJ204 PZM204:PZN204 PPQ204:PPR204 PFU204:PFV204 OVY204:OVZ204 OMC204:OMD204 OCG204:OCH204 NSK204:NSL204 NIO204:NIP204 MYS204:MYT204 MOW204:MOX204 MFA204:MFB204 LVE204:LVF204 LLI204:LLJ204 LBM204:LBN204 KRQ204:KRR204 KHU204:KHV204 JXY204:JXZ204 JOC204:JOD204 JEG204:JEH204 IUK204:IUL204 IKO204:IKP204 IAS204:IAT204 HQW204:HQX204 HHA204:HHB204 GXE204:GXF204 GNI204:GNJ204 GDM204:GDN204 FTQ204:FTR204 FJU204:FJV204 EZY204:EZZ204 EQC204:EQD204 EGG204:EGH204 DWK204:DWL204 DMO204:DMP204 DCS204:DCT204 CSW204:CSX204 CJA204:CJB204 BZE204:BZF204 BPI204:BPJ204 BFM204:BFN204 AVQ204:AVR204 ALU204:ALV204 ABY204:ABZ204 SC204:SD204 IG204:IH204 WUP204:WUQ204 WKT204:WKU204 WAX204:WAY204 VRB204:VRC204 VHF204:VHG204 UXJ204:UXK204 UNN204:UNO204 UDR204:UDS204 TTV204:TTW204 TJZ204:TKA204 TAD204:TAE204 SQH204:SQI204 SGL204:SGM204 RWP204:RWQ204 RMT204:RMU204 RCX204:RCY204 QTB204:QTC204 QJF204:QJG204 PZJ204:PZK204 PPN204:PPO204 PFR204:PFS204 OVV204:OVW204 OLZ204:OMA204 OCD204:OCE204 NSH204:NSI204 NIL204:NIM204 MYP204:MYQ204 MOT204:MOU204 MEX204:MEY204 LVB204:LVC204 LLF204:LLG204 LBJ204:LBK204 KRN204:KRO204 KHR204:KHS204 JXV204:JXW204 JNZ204:JOA204 JED204:JEE204 IUH204:IUI204 IKL204:IKM204 IAP204:IAQ204 HQT204:HQU204 HGX204:HGY204 GXB204:GXC204 GNF204:GNG204 GDJ204:GDK204 FTN204:FTO204 FJR204:FJS204 EZV204:EZW204 EPZ204:EQA204 EGD204:EGE204 DWH204:DWI204 DML204:DMM204 DCP204:DCQ204 CST204:CSU204 CIX204:CIY204 BZB204:BZC204 BPF204:BPG204 BFJ204:BFK204 AVN204:AVO204 ALR204:ALS204 ABV204:ABW204 RZ204:SA204 ID204:IE204 WUM204:WUN204 WKQ204:WKR204 WAU204:WAV204 VQY204:VQZ204 VHC204:VHD204 UXG204:UXH204 UNK204:UNL204 UDO204:UDP204 TTS204:TTT204 TJW204:TJX204 TAA204:TAB204 SQE204:SQF204 SGI204:SGJ204 RWM204:RWN204 RMQ204:RMR204 RCU204:RCV204 QSY204:QSZ204 QJC204:QJD204 PZG204:PZH204 PPK204:PPL204 PFO204:PFP204 OVS204:OVT204 OLW204:OLX204 OCA204:OCB204 NSE204:NSF204 NII204:NIJ204 MYM204:MYN204 MOQ204:MOR204 MEU204:MEV204 LUY204:LUZ204 LLC204:LLD204 LBG204:LBH204 KRK204:KRL204 KHO204:KHP204 JXS204:JXT204 JNW204:JNX204 JEA204:JEB204 IUE204:IUF204 IKI204:IKJ204 IAM204:IAN204 HQQ204:HQR204 HGU204:HGV204 GWY204:GWZ204 GNC204:GND204 GDG204:GDH204 FTK204:FTL204 FJO204:FJP204 EZS204:EZT204 EPW204:EPX204 EGA204:EGB204 DWE204:DWF204 DMI204:DMJ204 DCM204:DCN204 CSQ204:CSR204 CIU204:CIV204 BYY204:BYZ204 BPC204:BPD204 BFG204:BFH204 AVK204:AVL204 ALO204:ALP204 ABS204:ABT204 RW204:RX204 IA204:IB204 WUG204:WUH204 WKK204:WKL204 WAO204:WAP204 VQS204:VQT204 VGW204:VGX204 UXA204:UXB204 UNE204:UNF204 UDI204:UDJ204 TTM204:TTN204 TJQ204:TJR204 SZU204:SZV204 SPY204:SPZ204 SGC204:SGD204 RWG204:RWH204 RMK204:RML204 RCO204:RCP204 QSS204:QST204 QIW204:QIX204 PZA204:PZB204 PPE204:PPF204 PFI204:PFJ204 OVM204:OVN204 OLQ204:OLR204 OBU204:OBV204 NRY204:NRZ204 NIC204:NID204 MYG204:MYH204 MOK204:MOL204 MEO204:MEP204 LUS204:LUT204 LKW204:LKX204 LBA204:LBB204 KRE204:KRF204 KHI204:KHJ204 JXM204:JXN204 JNQ204:JNR204 JDU204:JDV204 ITY204:ITZ204 IKC204:IKD204 IAG204:IAH204 HQK204:HQL204 HGO204:HGP204 GWS204:GWT204 GMW204:GMX204 GDA204:GDB204 FTE204:FTF204 FJI204:FJJ204 EZM204:EZN204 EPQ204:EPR204 EFU204:EFV204 DVY204:DVZ204 DMC204:DMD204 DCG204:DCH204 CSK204:CSL204 CIO204:CIP204 BYS204:BYT204 BOW204:BOX204 BFA204:BFB204 AVE204:AVF204 ALI204:ALJ204 ABM204:ABN204 RQ204:RR204 HU204:HV204 WUD204:WUE204 WKH204:WKI204 WAL204:WAM204 VQP204:VQQ204 VGT204:VGU204 UWX204:UWY204 UNB204:UNC204 UDF204:UDG204 TTJ204:TTK204 TJN204:TJO204 SZR204:SZS204 SPV204:SPW204 SFZ204:SGA204 RWD204:RWE204 RMH204:RMI204 RCL204:RCM204 QSP204:QSQ204 QIT204:QIU204 PYX204:PYY204 PPB204:PPC204 PFF204:PFG204 OVJ204:OVK204 OLN204:OLO204 OBR204:OBS204 NRV204:NRW204 NHZ204:NIA204 MYD204:MYE204 MOH204:MOI204 MEL204:MEM204 LUP204:LUQ204 LKT204:LKU204 LAX204:LAY204 KRB204:KRC204 KHF204:KHG204 JXJ204:JXK204 JNN204:JNO204 JDR204:JDS204 ITV204:ITW204 IJZ204:IKA204 IAD204:IAE204 HQH204:HQI204 HGL204:HGM204 GWP204:GWQ204 GMT204:GMU204 GCX204:GCY204 FTB204:FTC204 FJF204:FJG204 EZJ204:EZK204 EPN204:EPO204 EFR204:EFS204 DVV204:DVW204 DLZ204:DMA204 DCD204:DCE204 CSH204:CSI204 CIL204:CIM204 BYP204:BYQ204 BOT204:BOU204 BEX204:BEY204 AVB204:AVC204 ALF204:ALG204 ABJ204:ABK204 RN204:RO204 HR204:HS204 WUA204:WUB204 WKE204:WKF204 WAI204:WAJ204 VQM204:VQN204 VGQ204:VGR204 UWU204:UWV204 UMY204:UMZ204 UDC204:UDD204 TTG204:TTH204 TJK204:TJL204 SZO204:SZP204 SPS204:SPT204 SFW204:SFX204 RWA204:RWB204 RME204:RMF204 RCI204:RCJ204 QSM204:QSN204 QIQ204:QIR204 PYU204:PYV204 POY204:POZ204 PFC204:PFD204 OVG204:OVH204 OLK204:OLL204 OBO204:OBP204 NRS204:NRT204 NHW204:NHX204 MYA204:MYB204 MOE204:MOF204 MEI204:MEJ204 LUM204:LUN204 LKQ204:LKR204 LAU204:LAV204 KQY204:KQZ204 KHC204:KHD204 JXG204:JXH204 JNK204:JNL204 JDO204:JDP204 ITS204:ITT204 IJW204:IJX204 IAA204:IAB204 HQE204:HQF204 HGI204:HGJ204 GWM204:GWN204 GMQ204:GMR204 GCU204:GCV204 FSY204:FSZ204 FJC204:FJD204 EZG204:EZH204 EPK204:EPL204 EFO204:EFP204 DVS204:DVT204 DLW204:DLX204 DCA204:DCB204 CSE204:CSF204 CII204:CIJ204 BYM204:BYN204 BOQ204:BOR204 BEU204:BEV204 AUY204:AUZ204 ALC204:ALD204 ABG204:ABH204 RK204:RL204 HO204:HP204 WTX204:WTY204 WKB204:WKC204 WAF204:WAG204 VQJ204:VQK204 VGN204:VGO204 UWR204:UWS204 UMV204:UMW204 UCZ204:UDA204 TTD204:TTE204 TJH204:TJI204 SZL204:SZM204 SPP204:SPQ204 SFT204:SFU204 RVX204:RVY204 RMB204:RMC204 RCF204:RCG204 QSJ204:QSK204 QIN204:QIO204 PYR204:PYS204 POV204:POW204 PEZ204:PFA204 OVD204:OVE204 OLH204:OLI204 OBL204:OBM204 NRP204:NRQ204 NHT204:NHU204 MXX204:MXY204 MOB204:MOC204 MEF204:MEG204 LUJ204:LUK204 LKN204:LKO204 LAR204:LAS204 KQV204:KQW204 KGZ204:KHA204 JXD204:JXE204 JNH204:JNI204 JDL204:JDM204 ITP204:ITQ204 IJT204:IJU204 HZX204:HZY204 HQB204:HQC204 HGF204:HGG204 GWJ204:GWK204 GMN204:GMO204 GCR204:GCS204 FSV204:FSW204 FIZ204:FJA204 EZD204:EZE204 EPH204:EPI204 EFL204:EFM204 DVP204:DVQ204 DLT204:DLU204 DBX204:DBY204 CSB204:CSC204 CIF204:CIG204 BYJ204:BYK204 BON204:BOO204 BER204:BES204 AUV204:AUW204 AKZ204:ALA204 ABD204:ABE204 RH204:RI204 HL204:HM204 WTU204:WTV204 WJY204:WJZ204 WAC204:WAD204 VQG204:VQH204 VGK204:VGL204 UWO204:UWP204 UMS204:UMT204 UCW204:UCX204 TTA204:TTB204 TJE204:TJF204 SZI204:SZJ204 SPM204:SPN204 SFQ204:SFR204 RVU204:RVV204 RLY204:RLZ204 RCC204:RCD204 QSG204:QSH204 QIK204:QIL204 PYO204:PYP204 POS204:POT204 PEW204:PEX204 OVA204:OVB204 OLE204:OLF204 OBI204:OBJ204 NRM204:NRN204 NHQ204:NHR204 MXU204:MXV204 MNY204:MNZ204 MEC204:MED204 LUG204:LUH204 LKK204:LKL204 LAO204:LAP204 KQS204:KQT204 KGW204:KGX204 JXA204:JXB204 JNE204:JNF204 JDI204:JDJ204 ITM204:ITN204 IJQ204:IJR204 HZU204:HZV204 HPY204:HPZ204 HGC204:HGD204 GWG204:GWH204 GMK204:GML204 GCO204:GCP204 FSS204:FST204 FIW204:FIX204 EZA204:EZB204 EPE204:EPF204 EFI204:EFJ204 DVM204:DVN204 DLQ204:DLR204 DBU204:DBV204 CRY204:CRZ204 CIC204:CID204 BYG204:BYH204 BOK204:BOL204 BEO204:BEP204 AUS204:AUT204 AKW204:AKX204 ABA204:ABB204 HI248:HJ248 RE248:RF248 WUS248:WUT248 WKW248:WKX248 WBA248:WBB248 VRE248:VRF248 VHI248:VHJ248 UXM248:UXN248 UNQ248:UNR248 UDU248:UDV248 TTY248:TTZ248 TKC248:TKD248 TAG248:TAH248 SQK248:SQL248 SGO248:SGP248 RWS248:RWT248 RMW248:RMX248 RDA248:RDB248 QTE248:QTF248 QJI248:QJJ248 PZM248:PZN248 PPQ248:PPR248 PFU248:PFV248 OVY248:OVZ248 OMC248:OMD248 OCG248:OCH248 NSK248:NSL248 NIO248:NIP248 MYS248:MYT248 MOW248:MOX248 MFA248:MFB248 LVE248:LVF248 LLI248:LLJ248 LBM248:LBN248 KRQ248:KRR248 KHU248:KHV248 JXY248:JXZ248 JOC248:JOD248 JEG248:JEH248 IUK248:IUL248 IKO248:IKP248 IAS248:IAT248 HQW248:HQX248 HHA248:HHB248 GXE248:GXF248 GNI248:GNJ248 GDM248:GDN248 FTQ248:FTR248 FJU248:FJV248 EZY248:EZZ248 EQC248:EQD248 EGG248:EGH248 DWK248:DWL248 DMO248:DMP248 DCS248:DCT248 CSW248:CSX248 CJA248:CJB248 BZE248:BZF248 BPI248:BPJ248 BFM248:BFN248 AVQ248:AVR248 ALU248:ALV248 ABY248:ABZ248 SC248:SD248 IG248:IH248 WUP248:WUQ248 WKT248:WKU248 WAX248:WAY248 VRB248:VRC248 VHF248:VHG248 UXJ248:UXK248 UNN248:UNO248 UDR248:UDS248 TTV248:TTW248 TJZ248:TKA248 TAD248:TAE248 SQH248:SQI248 SGL248:SGM248 RWP248:RWQ248 RMT248:RMU248 RCX248:RCY248 QTB248:QTC248 QJF248:QJG248 PZJ248:PZK248 PPN248:PPO248 PFR248:PFS248 OVV248:OVW248 OLZ248:OMA248 OCD248:OCE248 NSH248:NSI248 NIL248:NIM248 MYP248:MYQ248 MOT248:MOU248 MEX248:MEY248 LVB248:LVC248 LLF248:LLG248 LBJ248:LBK248 KRN248:KRO248 KHR248:KHS248 JXV248:JXW248 JNZ248:JOA248 JED248:JEE248 IUH248:IUI248 IKL248:IKM248 IAP248:IAQ248 HQT248:HQU248 HGX248:HGY248 GXB248:GXC248 GNF248:GNG248 GDJ248:GDK248 FTN248:FTO248 FJR248:FJS248 EZV248:EZW248 EPZ248:EQA248 EGD248:EGE248 DWH248:DWI248 DML248:DMM248 DCP248:DCQ248 CST248:CSU248 CIX248:CIY248 BZB248:BZC248 BPF248:BPG248 BFJ248:BFK248 AVN248:AVO248 ALR248:ALS248 ABV248:ABW248 RZ248:SA248 ID248:IE248 WUM248:WUN248 WKQ248:WKR248 WAU248:WAV248 VQY248:VQZ248 VHC248:VHD248 UXG248:UXH248 UNK248:UNL248 UDO248:UDP248 TTS248:TTT248 TJW248:TJX248 TAA248:TAB248 SQE248:SQF248 SGI248:SGJ248 RWM248:RWN248 RMQ248:RMR248 RCU248:RCV248 QSY248:QSZ248 QJC248:QJD248 PZG248:PZH248 PPK248:PPL248 PFO248:PFP248 OVS248:OVT248 OLW248:OLX248 OCA248:OCB248 NSE248:NSF248 NII248:NIJ248 MYM248:MYN248 MOQ248:MOR248 MEU248:MEV248 LUY248:LUZ248 LLC248:LLD248 LBG248:LBH248 KRK248:KRL248 KHO248:KHP248 JXS248:JXT248 JNW248:JNX248 JEA248:JEB248 IUE248:IUF248 IKI248:IKJ248 IAM248:IAN248 HQQ248:HQR248 HGU248:HGV248 GWY248:GWZ248 GNC248:GND248 GDG248:GDH248 FTK248:FTL248 FJO248:FJP248 EZS248:EZT248 EPW248:EPX248 EGA248:EGB248 DWE248:DWF248 DMI248:DMJ248 DCM248:DCN248 CSQ248:CSR248 CIU248:CIV248 BYY248:BYZ248 BPC248:BPD248 BFG248:BFH248 AVK248:AVL248 ALO248:ALP248 ABS248:ABT248 RW248:RX248 IA248:IB248 WUG248:WUH248 WKK248:WKL248 WAO248:WAP248 VQS248:VQT248 VGW248:VGX248 UXA248:UXB248 UNE248:UNF248 UDI248:UDJ248 TTM248:TTN248 TJQ248:TJR248 SZU248:SZV248 SPY248:SPZ248 SGC248:SGD248 RWG248:RWH248 RMK248:RML248 RCO248:RCP248 QSS248:QST248 QIW248:QIX248 PZA248:PZB248 PPE248:PPF248 PFI248:PFJ248 OVM248:OVN248 OLQ248:OLR248 OBU248:OBV248 NRY248:NRZ248 NIC248:NID248 MYG248:MYH248 MOK248:MOL248 MEO248:MEP248 LUS248:LUT248 LKW248:LKX248 LBA248:LBB248 KRE248:KRF248 KHI248:KHJ248 JXM248:JXN248 JNQ248:JNR248 JDU248:JDV248 ITY248:ITZ248 IKC248:IKD248 IAG248:IAH248 HQK248:HQL248 HGO248:HGP248 GWS248:GWT248 GMW248:GMX248 GDA248:GDB248 FTE248:FTF248 FJI248:FJJ248 EZM248:EZN248 EPQ248:EPR248 EFU248:EFV248 DVY248:DVZ248 DMC248:DMD248 DCG248:DCH248 CSK248:CSL248 CIO248:CIP248 BYS248:BYT248 BOW248:BOX248 BFA248:BFB248 AVE248:AVF248 ALI248:ALJ248 ABM248:ABN248 RQ248:RR248 HU248:HV248 WUD248:WUE248 WKH248:WKI248 WAL248:WAM248 VQP248:VQQ248 VGT248:VGU248 UWX248:UWY248 UNB248:UNC248 UDF248:UDG248 TTJ248:TTK248 TJN248:TJO248 SZR248:SZS248 SPV248:SPW248 SFZ248:SGA248 RWD248:RWE248 RMH248:RMI248 RCL248:RCM248 QSP248:QSQ248 QIT248:QIU248 PYX248:PYY248 PPB248:PPC248 PFF248:PFG248 OVJ248:OVK248 OLN248:OLO248 OBR248:OBS248 NRV248:NRW248 NHZ248:NIA248 MYD248:MYE248 MOH248:MOI248 MEL248:MEM248 LUP248:LUQ248 LKT248:LKU248 LAX248:LAY248 KRB248:KRC248 KHF248:KHG248 JXJ248:JXK248 JNN248:JNO248 JDR248:JDS248 ITV248:ITW248 IJZ248:IKA248 IAD248:IAE248 HQH248:HQI248 HGL248:HGM248 GWP248:GWQ248 GMT248:GMU248 GCX248:GCY248 FTB248:FTC248 FJF248:FJG248 EZJ248:EZK248 EPN248:EPO248 EFR248:EFS248 DVV248:DVW248 DLZ248:DMA248 DCD248:DCE248 CSH248:CSI248 CIL248:CIM248 BYP248:BYQ248 BOT248:BOU248 BEX248:BEY248 AVB248:AVC248 ALF248:ALG248 ABJ248:ABK248 RN248:RO248 HR248:HS248 WUA248:WUB248 WKE248:WKF248 WAI248:WAJ248 VQM248:VQN248 VGQ248:VGR248 UWU248:UWV248 UMY248:UMZ248 UDC248:UDD248 TTG248:TTH248 TJK248:TJL248 SZO248:SZP248 SPS248:SPT248 SFW248:SFX248 RWA248:RWB248 RME248:RMF248 RCI248:RCJ248 QSM248:QSN248 QIQ248:QIR248 PYU248:PYV248 POY248:POZ248 PFC248:PFD248 OVG248:OVH248 OLK248:OLL248 OBO248:OBP248 NRS248:NRT248 NHW248:NHX248 MYA248:MYB248 MOE248:MOF248 MEI248:MEJ248 LUM248:LUN248 LKQ248:LKR248 LAU248:LAV248 KQY248:KQZ248 KHC248:KHD248 JXG248:JXH248 JNK248:JNL248 JDO248:JDP248 ITS248:ITT248 IJW248:IJX248 IAA248:IAB248 HQE248:HQF248 HGI248:HGJ248 GWM248:GWN248 GMQ248:GMR248 GCU248:GCV248 FSY248:FSZ248 FJC248:FJD248 EZG248:EZH248 EPK248:EPL248 EFO248:EFP248 DVS248:DVT248 DLW248:DLX248 DCA248:DCB248 CSE248:CSF248 CII248:CIJ248 BYM248:BYN248 BOQ248:BOR248 BEU248:BEV248 AUY248:AUZ248 ALC248:ALD248 ABG248:ABH248 RK248:RL248 HO248:HP248 WTX248:WTY248 WKB248:WKC248 WAF248:WAG248 VQJ248:VQK248 VGN248:VGO248 UWR248:UWS248 UMV248:UMW248 UCZ248:UDA248 TTD248:TTE248 TJH248:TJI248 SZL248:SZM248 SPP248:SPQ248 SFT248:SFU248 RVX248:RVY248 RMB248:RMC248 RCF248:RCG248 QSJ248:QSK248 QIN248:QIO248 PYR248:PYS248 POV248:POW248 PEZ248:PFA248 OVD248:OVE248 OLH248:OLI248 OBL248:OBM248 NRP248:NRQ248 NHT248:NHU248 MXX248:MXY248 MOB248:MOC248 MEF248:MEG248 LUJ248:LUK248 LKN248:LKO248 LAR248:LAS248 KQV248:KQW248 KGZ248:KHA248 JXD248:JXE248 JNH248:JNI248 JDL248:JDM248 ITP248:ITQ248 IJT248:IJU248 HZX248:HZY248 HQB248:HQC248 HGF248:HGG248 GWJ248:GWK248 GMN248:GMO248 GCR248:GCS248 FSV248:FSW248 FIZ248:FJA248 EZD248:EZE248 EPH248:EPI248 EFL248:EFM248 DVP248:DVQ248 DLT248:DLU248 DBX248:DBY248 CSB248:CSC248 CIF248:CIG248 BYJ248:BYK248 BON248:BOO248 BER248:BES248 AUV248:AUW248 AKZ248:ALA248 ABD248:ABE248 RH248:RI248 HL248:HM248 WTU248:WTV248 WJY248:WJZ248 WAC248:WAD248 VQG248:VQH248 VGK248:VGL248 UWO248:UWP248 UMS248:UMT248 UCW248:UCX248 TTA248:TTB248 TJE248:TJF248 SZI248:SZJ248 SPM248:SPN248 SFQ248:SFR248 RVU248:RVV248 RLY248:RLZ248 RCC248:RCD248 QSG248:QSH248 QIK248:QIL248 PYO248:PYP248 POS248:POT248 PEW248:PEX248 OVA248:OVB248 OLE248:OLF248 OBI248:OBJ248 NRM248:NRN248 NHQ248:NHR248 MXU248:MXV248 MNY248:MNZ248 MEC248:MED248 LUG248:LUH248 LKK248:LKL248 LAO248:LAP248 KQS248:KQT248 KGW248:KGX248 JXA248:JXB248 JNE248:JNF248 JDI248:JDJ248 ITM248:ITN248 IJQ248:IJR248 HZU248:HZV248 HPY248:HPZ248 HGC248:HGD248 GWG248:GWH248 GMK248:GML248 GCO248:GCP248 FSS248:FST248 FIW248:FIX248 EZA248:EZB248 EPE248:EPF248 EFI248:EFJ248 DVM248:DVN248 DLQ248:DLR248 DBU248:DBV248 CRY248:CRZ248 CIC248:CID248 BYG248:BYH248 BOK248:BOL248 BEO248:BEP248 AUS248:AUT248 AKW248:AKX248 ABA248:ABB248 HI292:HJ292 RE292:RF292 WUS292:WUT292 WKW292:WKX292 WBA292:WBB292 VRE292:VRF292 VHI292:VHJ292 UXM292:UXN292 UNQ292:UNR292 UDU292:UDV292 TTY292:TTZ292 TKC292:TKD292 TAG292:TAH292 SQK292:SQL292 SGO292:SGP292 RWS292:RWT292 RMW292:RMX292 RDA292:RDB292 QTE292:QTF292 QJI292:QJJ292 PZM292:PZN292 PPQ292:PPR292 PFU292:PFV292 OVY292:OVZ292 OMC292:OMD292 OCG292:OCH292 NSK292:NSL292 NIO292:NIP292 MYS292:MYT292 MOW292:MOX292 MFA292:MFB292 LVE292:LVF292 LLI292:LLJ292 LBM292:LBN292 KRQ292:KRR292 KHU292:KHV292 JXY292:JXZ292 JOC292:JOD292 JEG292:JEH292 IUK292:IUL292 IKO292:IKP292 IAS292:IAT292 HQW292:HQX292 HHA292:HHB292 GXE292:GXF292 GNI292:GNJ292 GDM292:GDN292 FTQ292:FTR292 FJU292:FJV292 EZY292:EZZ292 EQC292:EQD292 EGG292:EGH292 DWK292:DWL292 DMO292:DMP292 DCS292:DCT292 CSW292:CSX292 CJA292:CJB292 BZE292:BZF292 BPI292:BPJ292 BFM292:BFN292 AVQ292:AVR292 ALU292:ALV292 ABY292:ABZ292 SC292:SD292 IG292:IH292 WUP292:WUQ292 WKT292:WKU292 WAX292:WAY292 VRB292:VRC292 VHF292:VHG292 UXJ292:UXK292 UNN292:UNO292 UDR292:UDS292 TTV292:TTW292 TJZ292:TKA292 TAD292:TAE292 SQH292:SQI292 SGL292:SGM292 RWP292:RWQ292 RMT292:RMU292 RCX292:RCY292 QTB292:QTC292 QJF292:QJG292 PZJ292:PZK292 PPN292:PPO292 PFR292:PFS292 OVV292:OVW292 OLZ292:OMA292 OCD292:OCE292 NSH292:NSI292 NIL292:NIM292 MYP292:MYQ292 MOT292:MOU292 MEX292:MEY292 LVB292:LVC292 LLF292:LLG292 LBJ292:LBK292 KRN292:KRO292 KHR292:KHS292 JXV292:JXW292 JNZ292:JOA292 JED292:JEE292 IUH292:IUI292 IKL292:IKM292 IAP292:IAQ292 HQT292:HQU292 HGX292:HGY292 GXB292:GXC292 GNF292:GNG292 GDJ292:GDK292 FTN292:FTO292 FJR292:FJS292 EZV292:EZW292 EPZ292:EQA292 EGD292:EGE292 DWH292:DWI292 DML292:DMM292 DCP292:DCQ292 CST292:CSU292 CIX292:CIY292 BZB292:BZC292 BPF292:BPG292 BFJ292:BFK292 AVN292:AVO292 ALR292:ALS292 ABV292:ABW292 RZ292:SA292 ID292:IE292 WUM292:WUN292 WKQ292:WKR292 WAU292:WAV292 VQY292:VQZ292 VHC292:VHD292 UXG292:UXH292 UNK292:UNL292 UDO292:UDP292 TTS292:TTT292 TJW292:TJX292 TAA292:TAB292 SQE292:SQF292 SGI292:SGJ292 RWM292:RWN292 RMQ292:RMR292 RCU292:RCV292 QSY292:QSZ292 QJC292:QJD292 PZG292:PZH292 PPK292:PPL292 PFO292:PFP292 OVS292:OVT292 OLW292:OLX292 OCA292:OCB292 NSE292:NSF292 NII292:NIJ292 MYM292:MYN292 MOQ292:MOR292 MEU292:MEV292 LUY292:LUZ292 LLC292:LLD292 LBG292:LBH292 KRK292:KRL292 KHO292:KHP292 JXS292:JXT292 JNW292:JNX292 JEA292:JEB292 IUE292:IUF292 IKI292:IKJ292 IAM292:IAN292 HQQ292:HQR292 HGU292:HGV292 GWY292:GWZ292 GNC292:GND292 GDG292:GDH292 FTK292:FTL292 FJO292:FJP292 EZS292:EZT292 EPW292:EPX292 EGA292:EGB292 DWE292:DWF292 DMI292:DMJ292 DCM292:DCN292 CSQ292:CSR292 CIU292:CIV292 BYY292:BYZ292 BPC292:BPD292 BFG292:BFH292 AVK292:AVL292 ALO292:ALP292 ABS292:ABT292 RW292:RX292 IA292:IB292 WUG292:WUH292 WKK292:WKL292 WAO292:WAP292 VQS292:VQT292 VGW292:VGX292 UXA292:UXB292 UNE292:UNF292 UDI292:UDJ292 TTM292:TTN292 TJQ292:TJR292 SZU292:SZV292 SPY292:SPZ292 SGC292:SGD292 RWG292:RWH292 RMK292:RML292 RCO292:RCP292 QSS292:QST292 QIW292:QIX292 PZA292:PZB292 PPE292:PPF292 PFI292:PFJ292 OVM292:OVN292 OLQ292:OLR292 OBU292:OBV292 NRY292:NRZ292 NIC292:NID292 MYG292:MYH292 MOK292:MOL292 MEO292:MEP292 LUS292:LUT292 LKW292:LKX292 LBA292:LBB292 KRE292:KRF292 KHI292:KHJ292 JXM292:JXN292 JNQ292:JNR292 JDU292:JDV292 ITY292:ITZ292 IKC292:IKD292 IAG292:IAH292 HQK292:HQL292 HGO292:HGP292 GWS292:GWT292 GMW292:GMX292 GDA292:GDB292 FTE292:FTF292 FJI292:FJJ292 EZM292:EZN292 EPQ292:EPR292 EFU292:EFV292 DVY292:DVZ292 DMC292:DMD292 DCG292:DCH292 CSK292:CSL292 CIO292:CIP292 BYS292:BYT292 BOW292:BOX292 BFA292:BFB292 AVE292:AVF292 ALI292:ALJ292 ABM292:ABN292 RQ292:RR292 HU292:HV292 WUD292:WUE292 WKH292:WKI292 WAL292:WAM292 VQP292:VQQ292 VGT292:VGU292 UWX292:UWY292 UNB292:UNC292 UDF292:UDG292 TTJ292:TTK292 TJN292:TJO292 SZR292:SZS292 SPV292:SPW292 SFZ292:SGA292 RWD292:RWE292 RMH292:RMI292 RCL292:RCM292 QSP292:QSQ292 QIT292:QIU292 PYX292:PYY292 PPB292:PPC292 PFF292:PFG292 OVJ292:OVK292 OLN292:OLO292 OBR292:OBS292 NRV292:NRW292 NHZ292:NIA292 MYD292:MYE292 MOH292:MOI292 MEL292:MEM292 LUP292:LUQ292 LKT292:LKU292 LAX292:LAY292 KRB292:KRC292 KHF292:KHG292 JXJ292:JXK292 JNN292:JNO292 JDR292:JDS292 ITV292:ITW292 IJZ292:IKA292 IAD292:IAE292 HQH292:HQI292 HGL292:HGM292 GWP292:GWQ292 GMT292:GMU292 GCX292:GCY292 FTB292:FTC292 FJF292:FJG292 EZJ292:EZK292 EPN292:EPO292 EFR292:EFS292 DVV292:DVW292 DLZ292:DMA292 DCD292:DCE292 CSH292:CSI292 CIL292:CIM292 BYP292:BYQ292 BOT292:BOU292 BEX292:BEY292 AVB292:AVC292 ALF292:ALG292 ABJ292:ABK292 RN292:RO292 HR292:HS292 WUA292:WUB292 WKE292:WKF292 WAI292:WAJ292 VQM292:VQN292 VGQ292:VGR292 UWU292:UWV292 UMY292:UMZ292 UDC292:UDD292 TTG292:TTH292 TJK292:TJL292 SZO292:SZP292 SPS292:SPT292 SFW292:SFX292 RWA292:RWB292 RME292:RMF292 RCI292:RCJ292 QSM292:QSN292 QIQ292:QIR292 PYU292:PYV292 POY292:POZ292 PFC292:PFD292 OVG292:OVH292 OLK292:OLL292 OBO292:OBP292 NRS292:NRT292 NHW292:NHX292 MYA292:MYB292 MOE292:MOF292 MEI292:MEJ292 LUM292:LUN292 LKQ292:LKR292 LAU292:LAV292 KQY292:KQZ292 KHC292:KHD292 JXG292:JXH292 JNK292:JNL292 JDO292:JDP292 ITS292:ITT292 IJW292:IJX292 IAA292:IAB292 HQE292:HQF292 HGI292:HGJ292 GWM292:GWN292 GMQ292:GMR292 GCU292:GCV292 FSY292:FSZ292 FJC292:FJD292 EZG292:EZH292 EPK292:EPL292 EFO292:EFP292 DVS292:DVT292 DLW292:DLX292 DCA292:DCB292 CSE292:CSF292 CII292:CIJ292 BYM292:BYN292 BOQ292:BOR292 BEU292:BEV292 AUY292:AUZ292 ALC292:ALD292 ABG292:ABH292 RK292:RL292 HO292:HP292 WTX292:WTY292 WKB292:WKC292 WAF292:WAG292 VQJ292:VQK292 VGN292:VGO292 UWR292:UWS292 UMV292:UMW292 UCZ292:UDA292 TTD292:TTE292 TJH292:TJI292 SZL292:SZM292 SPP292:SPQ292 SFT292:SFU292 RVX292:RVY292 RMB292:RMC292 RCF292:RCG292 QSJ292:QSK292 QIN292:QIO292 PYR292:PYS292 POV292:POW292 PEZ292:PFA292 OVD292:OVE292 OLH292:OLI292 OBL292:OBM292 NRP292:NRQ292 NHT292:NHU292 MXX292:MXY292 MOB292:MOC292 MEF292:MEG292 LUJ292:LUK292 LKN292:LKO292 LAR292:LAS292 KQV292:KQW292 KGZ292:KHA292 JXD292:JXE292 JNH292:JNI292 JDL292:JDM292 ITP292:ITQ292 IJT292:IJU292 HZX292:HZY292 HQB292:HQC292 HGF292:HGG292 GWJ292:GWK292 GMN292:GMO292 GCR292:GCS292 FSV292:FSW292 FIZ292:FJA292 EZD292:EZE292 EPH292:EPI292 EFL292:EFM292 DVP292:DVQ292 DLT292:DLU292 DBX292:DBY292 CSB292:CSC292 CIF292:CIG292 BYJ292:BYK292 BON292:BOO292 BER292:BES292 AUV292:AUW292 AKZ292:ALA292 ABD292:ABE292 RH292:RI292 HL292:HM292 WTU292:WTV292 WJY292:WJZ292 WAC292:WAD292 VQG292:VQH292 VGK292:VGL292 UWO292:UWP292 UMS292:UMT292 UCW292:UCX292 TTA292:TTB292 TJE292:TJF292 SZI292:SZJ292 SPM292:SPN292 SFQ292:SFR292 RVU292:RVV292 RLY292:RLZ292 RCC292:RCD292 QSG292:QSH292 QIK292:QIL292 PYO292:PYP292 POS292:POT292 PEW292:PEX292 OVA292:OVB292 OLE292:OLF292 OBI292:OBJ292 NRM292:NRN292 NHQ292:NHR292 MXU292:MXV292 MNY292:MNZ292 MEC292:MED292 LUG292:LUH292 LKK292:LKL292 LAO292:LAP292 KQS292:KQT292 KGW292:KGX292 JXA292:JXB292 JNE292:JNF292 JDI292:JDJ292 ITM292:ITN292 IJQ292:IJR292 HZU292:HZV292 HPY292:HPZ292 HGC292:HGD292 GWG292:GWH292 GMK292:GML292 GCO292:GCP292 FSS292:FST292 FIW292:FIX292 EZA292:EZB292 EPE292:EPF292 EFI292:EFJ292 DVM292:DVN292 DLQ292:DLR292 DBU292:DBV292 CRY292:CRZ292 CIC292:CID292 BYG292:BYH292 BOK292:BOL292 BEO292:BEP292 AUS292:AUT292 AKW292:AKX292 ABA292:ABB292 HI336:HJ336 RE336:RF336 WUS336:WUT336 WKW336:WKX336 WBA336:WBB336 VRE336:VRF336 VHI336:VHJ336 UXM336:UXN336 UNQ336:UNR336 UDU336:UDV336 TTY336:TTZ336 TKC336:TKD336 TAG336:TAH336 SQK336:SQL336 SGO336:SGP336 RWS336:RWT336 RMW336:RMX336 RDA336:RDB336 QTE336:QTF336 QJI336:QJJ336 PZM336:PZN336 PPQ336:PPR336 PFU336:PFV336 OVY336:OVZ336 OMC336:OMD336 OCG336:OCH336 NSK336:NSL336 NIO336:NIP336 MYS336:MYT336 MOW336:MOX336 MFA336:MFB336 LVE336:LVF336 LLI336:LLJ336 LBM336:LBN336 KRQ336:KRR336 KHU336:KHV336 JXY336:JXZ336 JOC336:JOD336 JEG336:JEH336 IUK336:IUL336 IKO336:IKP336 IAS336:IAT336 HQW336:HQX336 HHA336:HHB336 GXE336:GXF336 GNI336:GNJ336 GDM336:GDN336 FTQ336:FTR336 FJU336:FJV336 EZY336:EZZ336 EQC336:EQD336 EGG336:EGH336 DWK336:DWL336 DMO336:DMP336 DCS336:DCT336 CSW336:CSX336 CJA336:CJB336 BZE336:BZF336 BPI336:BPJ336 BFM336:BFN336 AVQ336:AVR336 ALU336:ALV336 ABY336:ABZ336 SC336:SD336 IG336:IH336 WUP336:WUQ336 WKT336:WKU336 WAX336:WAY336 VRB336:VRC336 VHF336:VHG336 UXJ336:UXK336 UNN336:UNO336 UDR336:UDS336 TTV336:TTW336 TJZ336:TKA336 TAD336:TAE336 SQH336:SQI336 SGL336:SGM336 RWP336:RWQ336 RMT336:RMU336 RCX336:RCY336 QTB336:QTC336 QJF336:QJG336 PZJ336:PZK336 PPN336:PPO336 PFR336:PFS336 OVV336:OVW336 OLZ336:OMA336 OCD336:OCE336 NSH336:NSI336 NIL336:NIM336 MYP336:MYQ336 MOT336:MOU336 MEX336:MEY336 LVB336:LVC336 LLF336:LLG336 LBJ336:LBK336 KRN336:KRO336 KHR336:KHS336 JXV336:JXW336 JNZ336:JOA336 JED336:JEE336 IUH336:IUI336 IKL336:IKM336 IAP336:IAQ336 HQT336:HQU336 HGX336:HGY336 GXB336:GXC336 GNF336:GNG336 GDJ336:GDK336 FTN336:FTO336 FJR336:FJS336 EZV336:EZW336 EPZ336:EQA336 EGD336:EGE336 DWH336:DWI336 DML336:DMM336 DCP336:DCQ336 CST336:CSU336 CIX336:CIY336 BZB336:BZC336 BPF336:BPG336 BFJ336:BFK336 AVN336:AVO336 ALR336:ALS336 ABV336:ABW336 RZ336:SA336 ID336:IE336 WUM336:WUN336 WKQ336:WKR336 WAU336:WAV336 VQY336:VQZ336 VHC336:VHD336 UXG336:UXH336 UNK336:UNL336 UDO336:UDP336 TTS336:TTT336 TJW336:TJX336 TAA336:TAB336 SQE336:SQF336 SGI336:SGJ336 RWM336:RWN336 RMQ336:RMR336 RCU336:RCV336 QSY336:QSZ336 QJC336:QJD336 PZG336:PZH336 PPK336:PPL336 PFO336:PFP336 OVS336:OVT336 OLW336:OLX336 OCA336:OCB336 NSE336:NSF336 NII336:NIJ336 MYM336:MYN336 MOQ336:MOR336 MEU336:MEV336 LUY336:LUZ336 LLC336:LLD336 LBG336:LBH336 KRK336:KRL336 KHO336:KHP336 JXS336:JXT336 JNW336:JNX336 JEA336:JEB336 IUE336:IUF336 IKI336:IKJ336 IAM336:IAN336 HQQ336:HQR336 HGU336:HGV336 GWY336:GWZ336 GNC336:GND336 GDG336:GDH336 FTK336:FTL336 FJO336:FJP336 EZS336:EZT336 EPW336:EPX336 EGA336:EGB336 DWE336:DWF336 DMI336:DMJ336 DCM336:DCN336 CSQ336:CSR336 CIU336:CIV336 BYY336:BYZ336 BPC336:BPD336 BFG336:BFH336 AVK336:AVL336 ALO336:ALP336 ABS336:ABT336 RW336:RX336 IA336:IB336 WUG336:WUH336 WKK336:WKL336 WAO336:WAP336 VQS336:VQT336 VGW336:VGX336 UXA336:UXB336 UNE336:UNF336 UDI336:UDJ336 TTM336:TTN336 TJQ336:TJR336 SZU336:SZV336 SPY336:SPZ336 SGC336:SGD336 RWG336:RWH336 RMK336:RML336 RCO336:RCP336 QSS336:QST336 QIW336:QIX336 PZA336:PZB336 PPE336:PPF336 PFI336:PFJ336 OVM336:OVN336 OLQ336:OLR336 OBU336:OBV336 NRY336:NRZ336 NIC336:NID336 MYG336:MYH336 MOK336:MOL336 MEO336:MEP336 LUS336:LUT336 LKW336:LKX336 LBA336:LBB336 KRE336:KRF336 KHI336:KHJ336 JXM336:JXN336 JNQ336:JNR336 JDU336:JDV336 ITY336:ITZ336 IKC336:IKD336 IAG336:IAH336 HQK336:HQL336 HGO336:HGP336 GWS336:GWT336 GMW336:GMX336 GDA336:GDB336 FTE336:FTF336 FJI336:FJJ336 EZM336:EZN336 EPQ336:EPR336 EFU336:EFV336 DVY336:DVZ336 DMC336:DMD336 DCG336:DCH336 CSK336:CSL336 CIO336:CIP336 BYS336:BYT336 BOW336:BOX336 BFA336:BFB336 AVE336:AVF336 ALI336:ALJ336 ABM336:ABN336 RQ336:RR336 HU336:HV336 WUD336:WUE336 WKH336:WKI336 WAL336:WAM336 VQP336:VQQ336 VGT336:VGU336 UWX336:UWY336 UNB336:UNC336 UDF336:UDG336 TTJ336:TTK336 TJN336:TJO336 SZR336:SZS336 SPV336:SPW336 SFZ336:SGA336 RWD336:RWE336 RMH336:RMI336 RCL336:RCM336 QSP336:QSQ336 QIT336:QIU336 PYX336:PYY336 PPB336:PPC336 PFF336:PFG336 OVJ336:OVK336 OLN336:OLO336 OBR336:OBS336 NRV336:NRW336 NHZ336:NIA336 MYD336:MYE336 MOH336:MOI336 MEL336:MEM336 LUP336:LUQ336 LKT336:LKU336 LAX336:LAY336 KRB336:KRC336 KHF336:KHG336 JXJ336:JXK336 JNN336:JNO336 JDR336:JDS336 ITV336:ITW336 IJZ336:IKA336 IAD336:IAE336 HQH336:HQI336 HGL336:HGM336 GWP336:GWQ336 GMT336:GMU336 GCX336:GCY336 FTB336:FTC336 FJF336:FJG336 EZJ336:EZK336 EPN336:EPO336 EFR336:EFS336 DVV336:DVW336 DLZ336:DMA336 DCD336:DCE336 CSH336:CSI336 CIL336:CIM336 BYP336:BYQ336 BOT336:BOU336 BEX336:BEY336 AVB336:AVC336 ALF336:ALG336 ABJ336:ABK336 RN336:RO336 HR336:HS336 WUA336:WUB336 WKE336:WKF336 WAI336:WAJ336 VQM336:VQN336 VGQ336:VGR336 UWU336:UWV336 UMY336:UMZ336 UDC336:UDD336 TTG336:TTH336 TJK336:TJL336 SZO336:SZP336 SPS336:SPT336 SFW336:SFX336 RWA336:RWB336 RME336:RMF336 RCI336:RCJ336 QSM336:QSN336 QIQ336:QIR336 PYU336:PYV336 POY336:POZ336 PFC336:PFD336 OVG336:OVH336 OLK336:OLL336 OBO336:OBP336 NRS336:NRT336 NHW336:NHX336 MYA336:MYB336 MOE336:MOF336 MEI336:MEJ336 LUM336:LUN336 LKQ336:LKR336 LAU336:LAV336 KQY336:KQZ336 KHC336:KHD336 JXG336:JXH336 JNK336:JNL336 JDO336:JDP336 ITS336:ITT336 IJW336:IJX336 IAA336:IAB336 HQE336:HQF336 HGI336:HGJ336 GWM336:GWN336 GMQ336:GMR336 GCU336:GCV336 FSY336:FSZ336 FJC336:FJD336 EZG336:EZH336 EPK336:EPL336 EFO336:EFP336 DVS336:DVT336 DLW336:DLX336 DCA336:DCB336 CSE336:CSF336 CII336:CIJ336 BYM336:BYN336 BOQ336:BOR336 BEU336:BEV336 AUY336:AUZ336 ALC336:ALD336 ABG336:ABH336 RK336:RL336 HO336:HP336 WTX336:WTY336 WKB336:WKC336 WAF336:WAG336 VQJ336:VQK336 VGN336:VGO336 UWR336:UWS336 UMV336:UMW336 UCZ336:UDA336 TTD336:TTE336 TJH336:TJI336 SZL336:SZM336 SPP336:SPQ336 SFT336:SFU336 RVX336:RVY336 RMB336:RMC336 RCF336:RCG336 QSJ336:QSK336 QIN336:QIO336 PYR336:PYS336 POV336:POW336 PEZ336:PFA336 OVD336:OVE336 OLH336:OLI336 OBL336:OBM336 NRP336:NRQ336 NHT336:NHU336 MXX336:MXY336 MOB336:MOC336 MEF336:MEG336 LUJ336:LUK336 LKN336:LKO336 LAR336:LAS336 KQV336:KQW336 KGZ336:KHA336 JXD336:JXE336 JNH336:JNI336 JDL336:JDM336 ITP336:ITQ336 IJT336:IJU336 HZX336:HZY336 HQB336:HQC336 HGF336:HGG336 GWJ336:GWK336 GMN336:GMO336 GCR336:GCS336 FSV336:FSW336 FIZ336:FJA336 EZD336:EZE336 EPH336:EPI336 EFL336:EFM336 DVP336:DVQ336 DLT336:DLU336 DBX336:DBY336 CSB336:CSC336 CIF336:CIG336 BYJ336:BYK336 BON336:BOO336 BER336:BES336 AUV336:AUW336 AKZ336:ALA336 ABD336:ABE336 RH336:RI336 HL336:HM336 WTU336:WTV336 WJY336:WJZ336 WAC336:WAD336 VQG336:VQH336 VGK336:VGL336 UWO336:UWP336 UMS336:UMT336 UCW336:UCX336 TTA336:TTB336 TJE336:TJF336 SZI336:SZJ336 SPM336:SPN336 SFQ336:SFR336 RVU336:RVV336 RLY336:RLZ336 RCC336:RCD336 QSG336:QSH336 QIK336:QIL336 PYO336:PYP336 POS336:POT336 PEW336:PEX336 OVA336:OVB336 OLE336:OLF336 OBI336:OBJ336 NRM336:NRN336 NHQ336:NHR336 MXU336:MXV336 MNY336:MNZ336 MEC336:MED336 LUG336:LUH336 LKK336:LKL336 LAO336:LAP336 KQS336:KQT336 KGW336:KGX336 JXA336:JXB336 JNE336:JNF336 JDI336:JDJ336 ITM336:ITN336 IJQ336:IJR336 HZU336:HZV336 HPY336:HPZ336 HGC336:HGD336 GWG336:GWH336 GMK336:GML336 GCO336:GCP336 FSS336:FST336 FIW336:FIX336 EZA336:EZB336 EPE336:EPF336 EFI336:EFJ336 DVM336:DVN336 DLQ336:DLR336 DBU336:DBV336 CRY336:CRZ336 CIC336:CID336 BYG336:BYH336 BOK336:BOL336 BEO336:BEP336 AUS336:AUT336 AKW336:AKX336 ABA336:ABB336 HI380:HJ380 RE380:RF380 WUS380:WUT380 WKW380:WKX380 WBA380:WBB380 VRE380:VRF380 VHI380:VHJ380 UXM380:UXN380 UNQ380:UNR380 UDU380:UDV380 TTY380:TTZ380 TKC380:TKD380 TAG380:TAH380 SQK380:SQL380 SGO380:SGP380 RWS380:RWT380 RMW380:RMX380 RDA380:RDB380 QTE380:QTF380 QJI380:QJJ380 PZM380:PZN380 PPQ380:PPR380 PFU380:PFV380 OVY380:OVZ380 OMC380:OMD380 OCG380:OCH380 NSK380:NSL380 NIO380:NIP380 MYS380:MYT380 MOW380:MOX380 MFA380:MFB380 LVE380:LVF380 LLI380:LLJ380 LBM380:LBN380 KRQ380:KRR380 KHU380:KHV380 JXY380:JXZ380 JOC380:JOD380 JEG380:JEH380 IUK380:IUL380 IKO380:IKP380 IAS380:IAT380 HQW380:HQX380 HHA380:HHB380 GXE380:GXF380 GNI380:GNJ380 GDM380:GDN380 FTQ380:FTR380 FJU380:FJV380 EZY380:EZZ380 EQC380:EQD380 EGG380:EGH380 DWK380:DWL380 DMO380:DMP380 DCS380:DCT380 CSW380:CSX380 CJA380:CJB380 BZE380:BZF380 BPI380:BPJ380 BFM380:BFN380 AVQ380:AVR380 ALU380:ALV380 ABY380:ABZ380 SC380:SD380 IG380:IH380 WUP380:WUQ380 WKT380:WKU380 WAX380:WAY380 VRB380:VRC380 VHF380:VHG380 UXJ380:UXK380 UNN380:UNO380 UDR380:UDS380 TTV380:TTW380 TJZ380:TKA380 TAD380:TAE380 SQH380:SQI380 SGL380:SGM380 RWP380:RWQ380 RMT380:RMU380 RCX380:RCY380 QTB380:QTC380 QJF380:QJG380 PZJ380:PZK380 PPN380:PPO380 PFR380:PFS380 OVV380:OVW380 OLZ380:OMA380 OCD380:OCE380 NSH380:NSI380 NIL380:NIM380 MYP380:MYQ380 MOT380:MOU380 MEX380:MEY380 LVB380:LVC380 LLF380:LLG380 LBJ380:LBK380 KRN380:KRO380 KHR380:KHS380 JXV380:JXW380 JNZ380:JOA380 JED380:JEE380 IUH380:IUI380 IKL380:IKM380 IAP380:IAQ380 HQT380:HQU380 HGX380:HGY380 GXB380:GXC380 GNF380:GNG380 GDJ380:GDK380 FTN380:FTO380 FJR380:FJS380 EZV380:EZW380 EPZ380:EQA380 EGD380:EGE380 DWH380:DWI380 DML380:DMM380 DCP380:DCQ380 CST380:CSU380 CIX380:CIY380 BZB380:BZC380 BPF380:BPG380 BFJ380:BFK380 AVN380:AVO380 ALR380:ALS380 ABV380:ABW380 RZ380:SA380 ID380:IE380 WUM380:WUN380 WKQ380:WKR380 WAU380:WAV380 VQY380:VQZ380 VHC380:VHD380 UXG380:UXH380 UNK380:UNL380 UDO380:UDP380 TTS380:TTT380 TJW380:TJX380 TAA380:TAB380 SQE380:SQF380 SGI380:SGJ380 RWM380:RWN380 RMQ380:RMR380 RCU380:RCV380 QSY380:QSZ380 QJC380:QJD380 PZG380:PZH380 PPK380:PPL380 PFO380:PFP380 OVS380:OVT380 OLW380:OLX380 OCA380:OCB380 NSE380:NSF380 NII380:NIJ380 MYM380:MYN380 MOQ380:MOR380 MEU380:MEV380 LUY380:LUZ380 LLC380:LLD380 LBG380:LBH380 KRK380:KRL380 KHO380:KHP380 JXS380:JXT380 JNW380:JNX380 JEA380:JEB380 IUE380:IUF380 IKI380:IKJ380 IAM380:IAN380 HQQ380:HQR380 HGU380:HGV380 GWY380:GWZ380 GNC380:GND380 GDG380:GDH380 FTK380:FTL380 FJO380:FJP380 EZS380:EZT380 EPW380:EPX380 EGA380:EGB380 DWE380:DWF380 DMI380:DMJ380 DCM380:DCN380 CSQ380:CSR380 CIU380:CIV380 BYY380:BYZ380 BPC380:BPD380 BFG380:BFH380 AVK380:AVL380 ALO380:ALP380 ABS380:ABT380 RW380:RX380 IA380:IB380 WUG380:WUH380 WKK380:WKL380 WAO380:WAP380 VQS380:VQT380 VGW380:VGX380 UXA380:UXB380 UNE380:UNF380 UDI380:UDJ380 TTM380:TTN380 TJQ380:TJR380 SZU380:SZV380 SPY380:SPZ380 SGC380:SGD380 RWG380:RWH380 RMK380:RML380 RCO380:RCP380 QSS380:QST380 QIW380:QIX380 PZA380:PZB380 PPE380:PPF380 PFI380:PFJ380 OVM380:OVN380 OLQ380:OLR380 OBU380:OBV380 NRY380:NRZ380 NIC380:NID380 MYG380:MYH380 MOK380:MOL380 MEO380:MEP380 LUS380:LUT380 LKW380:LKX380 LBA380:LBB380 KRE380:KRF380 KHI380:KHJ380 JXM380:JXN380 JNQ380:JNR380 JDU380:JDV380 ITY380:ITZ380 IKC380:IKD380 IAG380:IAH380 HQK380:HQL380 HGO380:HGP380 GWS380:GWT380 GMW380:GMX380 GDA380:GDB380 FTE380:FTF380 FJI380:FJJ380 EZM380:EZN380 EPQ380:EPR380 EFU380:EFV380 DVY380:DVZ380 DMC380:DMD380 DCG380:DCH380 CSK380:CSL380 CIO380:CIP380 BYS380:BYT380 BOW380:BOX380 BFA380:BFB380 AVE380:AVF380 ALI380:ALJ380 ABM380:ABN380 RQ380:RR380 HU380:HV380 WUD380:WUE380 WKH380:WKI380 WAL380:WAM380 VQP380:VQQ380 VGT380:VGU380 UWX380:UWY380 UNB380:UNC380 UDF380:UDG380 TTJ380:TTK380 TJN380:TJO380 SZR380:SZS380 SPV380:SPW380 SFZ380:SGA380 RWD380:RWE380 RMH380:RMI380 RCL380:RCM380 QSP380:QSQ380 QIT380:QIU380 PYX380:PYY380 PPB380:PPC380 PFF380:PFG380 OVJ380:OVK380 OLN380:OLO380 OBR380:OBS380 NRV380:NRW380 NHZ380:NIA380 MYD380:MYE380 MOH380:MOI380 MEL380:MEM380 LUP380:LUQ380 LKT380:LKU380 LAX380:LAY380 KRB380:KRC380 KHF380:KHG380 JXJ380:JXK380 JNN380:JNO380 JDR380:JDS380 ITV380:ITW380 IJZ380:IKA380 IAD380:IAE380 HQH380:HQI380 HGL380:HGM380 GWP380:GWQ380 GMT380:GMU380 GCX380:GCY380 FTB380:FTC380 FJF380:FJG380 EZJ380:EZK380 EPN380:EPO380 EFR380:EFS380 DVV380:DVW380 DLZ380:DMA380 DCD380:DCE380 CSH380:CSI380 CIL380:CIM380 BYP380:BYQ380 BOT380:BOU380 BEX380:BEY380 AVB380:AVC380 ALF380:ALG380 ABJ380:ABK380 RN380:RO380 HR380:HS380 WUA380:WUB380 WKE380:WKF380 WAI380:WAJ380 VQM380:VQN380 VGQ380:VGR380 UWU380:UWV380 UMY380:UMZ380 UDC380:UDD380 TTG380:TTH380 TJK380:TJL380 SZO380:SZP380 SPS380:SPT380 SFW380:SFX380 RWA380:RWB380 RME380:RMF380 RCI380:RCJ380 QSM380:QSN380 QIQ380:QIR380 PYU380:PYV380 POY380:POZ380 PFC380:PFD380 OVG380:OVH380 OLK380:OLL380 OBO380:OBP380 NRS380:NRT380 NHW380:NHX380 MYA380:MYB380 MOE380:MOF380 MEI380:MEJ380 LUM380:LUN380 LKQ380:LKR380 LAU380:LAV380 KQY380:KQZ380 KHC380:KHD380 JXG380:JXH380 JNK380:JNL380 JDO380:JDP380 ITS380:ITT380 IJW380:IJX380 IAA380:IAB380 HQE380:HQF380 HGI380:HGJ380 GWM380:GWN380 GMQ380:GMR380 GCU380:GCV380 FSY380:FSZ380 FJC380:FJD380 EZG380:EZH380 EPK380:EPL380 EFO380:EFP380 DVS380:DVT380 DLW380:DLX380 DCA380:DCB380 CSE380:CSF380 CII380:CIJ380 BYM380:BYN380 BOQ380:BOR380 BEU380:BEV380 AUY380:AUZ380 ALC380:ALD380 ABG380:ABH380 RK380:RL380 HO380:HP380 WTX380:WTY380 WKB380:WKC380 WAF380:WAG380 VQJ380:VQK380 VGN380:VGO380 UWR380:UWS380 UMV380:UMW380 UCZ380:UDA380 TTD380:TTE380 TJH380:TJI380 SZL380:SZM380 SPP380:SPQ380 SFT380:SFU380 RVX380:RVY380 RMB380:RMC380 RCF380:RCG380 QSJ380:QSK380 QIN380:QIO380 PYR380:PYS380 POV380:POW380 PEZ380:PFA380 OVD380:OVE380 OLH380:OLI380 OBL380:OBM380 NRP380:NRQ380 NHT380:NHU380 MXX380:MXY380 MOB380:MOC380 MEF380:MEG380 LUJ380:LUK380 LKN380:LKO380 LAR380:LAS380 KQV380:KQW380 KGZ380:KHA380 JXD380:JXE380 JNH380:JNI380 JDL380:JDM380 ITP380:ITQ380 IJT380:IJU380 HZX380:HZY380 HQB380:HQC380 HGF380:HGG380 GWJ380:GWK380 GMN380:GMO380 GCR380:GCS380 FSV380:FSW380 FIZ380:FJA380 EZD380:EZE380 EPH380:EPI380 EFL380:EFM380 DVP380:DVQ380 DLT380:DLU380 DBX380:DBY380 CSB380:CSC380 CIF380:CIG380 BYJ380:BYK380 BON380:BOO380 BER380:BES380 AUV380:AUW380 AKZ380:ALA380 ABD380:ABE380 RH380:RI380 HL380:HM380 WTU380:WTV380 WJY380:WJZ380 WAC380:WAD380 VQG380:VQH380 VGK380:VGL380 UWO380:UWP380 UMS380:UMT380 UCW380:UCX380 TTA380:TTB380 TJE380:TJF380 SZI380:SZJ380 SPM380:SPN380 SFQ380:SFR380 RVU380:RVV380 RLY380:RLZ380 RCC380:RCD380 QSG380:QSH380 QIK380:QIL380 PYO380:PYP380 POS380:POT380 PEW380:PEX380 OVA380:OVB380 OLE380:OLF380 OBI380:OBJ380 NRM380:NRN380 NHQ380:NHR380 MXU380:MXV380 MNY380:MNZ380 MEC380:MED380 LUG380:LUH380 LKK380:LKL380 LAO380:LAP380 KQS380:KQT380 KGW380:KGX380 JXA380:JXB380 JNE380:JNF380 JDI380:JDJ380 ITM380:ITN380 IJQ380:IJR380 HZU380:HZV380 HPY380:HPZ380 HGC380:HGD380 GWG380:GWH380 GMK380:GML380 GCO380:GCP380 FSS380:FST380 FIW380:FIX380 EZA380:EZB380 EPE380:EPF380 EFI380:EFJ380 DVM380:DVN380 DLQ380:DLR380 DBU380:DBV380 CRY380:CRZ380 CIC380:CID380 BYG380:BYH380 BOK380:BOL380 BEO380:BEP380 AUS380:AUT380 AKW380:AKX380 ABA380:ABB380 HI424:HJ424 RE424:RF424 WUS424:WUT424 WKW424:WKX424 WBA424:WBB424 VRE424:VRF424 VHI424:VHJ424 UXM424:UXN424 UNQ424:UNR424 UDU424:UDV424 TTY424:TTZ424 TKC424:TKD424 TAG424:TAH424 SQK424:SQL424 SGO424:SGP424 RWS424:RWT424 RMW424:RMX424 RDA424:RDB424 QTE424:QTF424 QJI424:QJJ424 PZM424:PZN424 PPQ424:PPR424 PFU424:PFV424 OVY424:OVZ424 OMC424:OMD424 OCG424:OCH424 NSK424:NSL424 NIO424:NIP424 MYS424:MYT424 MOW424:MOX424 MFA424:MFB424 LVE424:LVF424 LLI424:LLJ424 LBM424:LBN424 KRQ424:KRR424 KHU424:KHV424 JXY424:JXZ424 JOC424:JOD424 JEG424:JEH424 IUK424:IUL424 IKO424:IKP424 IAS424:IAT424 HQW424:HQX424 HHA424:HHB424 GXE424:GXF424 GNI424:GNJ424 GDM424:GDN424 FTQ424:FTR424 FJU424:FJV424 EZY424:EZZ424 EQC424:EQD424 EGG424:EGH424 DWK424:DWL424 DMO424:DMP424 DCS424:DCT424 CSW424:CSX424 CJA424:CJB424 BZE424:BZF424 BPI424:BPJ424 BFM424:BFN424 AVQ424:AVR424 ALU424:ALV424 ABY424:ABZ424 SC424:SD424 IG424:IH424 WUP424:WUQ424 WKT424:WKU424 WAX424:WAY424 VRB424:VRC424 VHF424:VHG424 UXJ424:UXK424 UNN424:UNO424 UDR424:UDS424 TTV424:TTW424 TJZ424:TKA424 TAD424:TAE424 SQH424:SQI424 SGL424:SGM424 RWP424:RWQ424 RMT424:RMU424 RCX424:RCY424 QTB424:QTC424 QJF424:QJG424 PZJ424:PZK424 PPN424:PPO424 PFR424:PFS424 OVV424:OVW424 OLZ424:OMA424 OCD424:OCE424 NSH424:NSI424 NIL424:NIM424 MYP424:MYQ424 MOT424:MOU424 MEX424:MEY424 LVB424:LVC424 LLF424:LLG424 LBJ424:LBK424 KRN424:KRO424 KHR424:KHS424 JXV424:JXW424 JNZ424:JOA424 JED424:JEE424 IUH424:IUI424 IKL424:IKM424 IAP424:IAQ424 HQT424:HQU424 HGX424:HGY424 GXB424:GXC424 GNF424:GNG424 GDJ424:GDK424 FTN424:FTO424 FJR424:FJS424 EZV424:EZW424 EPZ424:EQA424 EGD424:EGE424 DWH424:DWI424 DML424:DMM424 DCP424:DCQ424 CST424:CSU424 CIX424:CIY424 BZB424:BZC424 BPF424:BPG424 BFJ424:BFK424 AVN424:AVO424 ALR424:ALS424 ABV424:ABW424 RZ424:SA424 ID424:IE424 WUM424:WUN424 WKQ424:WKR424 WAU424:WAV424 VQY424:VQZ424 VHC424:VHD424 UXG424:UXH424 UNK424:UNL424 UDO424:UDP424 TTS424:TTT424 TJW424:TJX424 TAA424:TAB424 SQE424:SQF424 SGI424:SGJ424 RWM424:RWN424 RMQ424:RMR424 RCU424:RCV424 QSY424:QSZ424 QJC424:QJD424 PZG424:PZH424 PPK424:PPL424 PFO424:PFP424 OVS424:OVT424 OLW424:OLX424 OCA424:OCB424 NSE424:NSF424 NII424:NIJ424 MYM424:MYN424 MOQ424:MOR424 MEU424:MEV424 LUY424:LUZ424 LLC424:LLD424 LBG424:LBH424 KRK424:KRL424 KHO424:KHP424 JXS424:JXT424 JNW424:JNX424 JEA424:JEB424 IUE424:IUF424 IKI424:IKJ424 IAM424:IAN424 HQQ424:HQR424 HGU424:HGV424 GWY424:GWZ424 GNC424:GND424 GDG424:GDH424 FTK424:FTL424 FJO424:FJP424 EZS424:EZT424 EPW424:EPX424 EGA424:EGB424 DWE424:DWF424 DMI424:DMJ424 DCM424:DCN424 CSQ424:CSR424 CIU424:CIV424 BYY424:BYZ424 BPC424:BPD424 BFG424:BFH424 AVK424:AVL424 ALO424:ALP424 ABS424:ABT424 RW424:RX424 IA424:IB424 WUG424:WUH424 WKK424:WKL424 WAO424:WAP424 VQS424:VQT424 VGW424:VGX424 UXA424:UXB424 UNE424:UNF424 UDI424:UDJ424 TTM424:TTN424 TJQ424:TJR424 SZU424:SZV424 SPY424:SPZ424 SGC424:SGD424 RWG424:RWH424 RMK424:RML424 RCO424:RCP424 QSS424:QST424 QIW424:QIX424 PZA424:PZB424 PPE424:PPF424 PFI424:PFJ424 OVM424:OVN424 OLQ424:OLR424 OBU424:OBV424 NRY424:NRZ424 NIC424:NID424 MYG424:MYH424 MOK424:MOL424 MEO424:MEP424 LUS424:LUT424 LKW424:LKX424 LBA424:LBB424 KRE424:KRF424 KHI424:KHJ424 JXM424:JXN424 JNQ424:JNR424 JDU424:JDV424 ITY424:ITZ424 IKC424:IKD424 IAG424:IAH424 HQK424:HQL424 HGO424:HGP424 GWS424:GWT424 GMW424:GMX424 GDA424:GDB424 FTE424:FTF424 FJI424:FJJ424 EZM424:EZN424 EPQ424:EPR424 EFU424:EFV424 DVY424:DVZ424 DMC424:DMD424 DCG424:DCH424 CSK424:CSL424 CIO424:CIP424 BYS424:BYT424 BOW424:BOX424 BFA424:BFB424 AVE424:AVF424 ALI424:ALJ424 ABM424:ABN424 RQ424:RR424 HU424:HV424 WUD424:WUE424 WKH424:WKI424 WAL424:WAM424 VQP424:VQQ424 VGT424:VGU424 UWX424:UWY424 UNB424:UNC424 UDF424:UDG424 TTJ424:TTK424 TJN424:TJO424 SZR424:SZS424 SPV424:SPW424 SFZ424:SGA424 RWD424:RWE424 RMH424:RMI424 RCL424:RCM424 QSP424:QSQ424 QIT424:QIU424 PYX424:PYY424 PPB424:PPC424 PFF424:PFG424 OVJ424:OVK424 OLN424:OLO424 OBR424:OBS424 NRV424:NRW424 NHZ424:NIA424 MYD424:MYE424 MOH424:MOI424 MEL424:MEM424 LUP424:LUQ424 LKT424:LKU424 LAX424:LAY424 KRB424:KRC424 KHF424:KHG424 JXJ424:JXK424 JNN424:JNO424 JDR424:JDS424 ITV424:ITW424 IJZ424:IKA424 IAD424:IAE424 HQH424:HQI424 HGL424:HGM424 GWP424:GWQ424 GMT424:GMU424 GCX424:GCY424 FTB424:FTC424 FJF424:FJG424 EZJ424:EZK424 EPN424:EPO424 EFR424:EFS424 DVV424:DVW424 DLZ424:DMA424 DCD424:DCE424 CSH424:CSI424 CIL424:CIM424 BYP424:BYQ424 BOT424:BOU424 BEX424:BEY424 AVB424:AVC424 ALF424:ALG424 ABJ424:ABK424 RN424:RO424 HR424:HS424 WUA424:WUB424 WKE424:WKF424 WAI424:WAJ424 VQM424:VQN424 VGQ424:VGR424 UWU424:UWV424 UMY424:UMZ424 UDC424:UDD424 TTG424:TTH424 TJK424:TJL424 SZO424:SZP424 SPS424:SPT424 SFW424:SFX424 RWA424:RWB424 RME424:RMF424 RCI424:RCJ424 QSM424:QSN424 QIQ424:QIR424 PYU424:PYV424 POY424:POZ424 PFC424:PFD424 OVG424:OVH424 OLK424:OLL424 OBO424:OBP424 NRS424:NRT424 NHW424:NHX424 MYA424:MYB424 MOE424:MOF424 MEI424:MEJ424 LUM424:LUN424 LKQ424:LKR424 LAU424:LAV424 KQY424:KQZ424 KHC424:KHD424 JXG424:JXH424 JNK424:JNL424 JDO424:JDP424 ITS424:ITT424 IJW424:IJX424 IAA424:IAB424 HQE424:HQF424 HGI424:HGJ424 GWM424:GWN424 GMQ424:GMR424 GCU424:GCV424 FSY424:FSZ424 FJC424:FJD424 EZG424:EZH424 EPK424:EPL424 EFO424:EFP424 DVS424:DVT424 DLW424:DLX424 DCA424:DCB424 CSE424:CSF424 CII424:CIJ424 BYM424:BYN424 BOQ424:BOR424 BEU424:BEV424 AUY424:AUZ424 ALC424:ALD424 ABG424:ABH424 RK424:RL424 HO424:HP424 WTX424:WTY424 WKB424:WKC424 WAF424:WAG424 VQJ424:VQK424 VGN424:VGO424 UWR424:UWS424 UMV424:UMW424 UCZ424:UDA424 TTD424:TTE424 TJH424:TJI424 SZL424:SZM424 SPP424:SPQ424 SFT424:SFU424 RVX424:RVY424 RMB424:RMC424 RCF424:RCG424 QSJ424:QSK424 QIN424:QIO424 PYR424:PYS424 POV424:POW424 PEZ424:PFA424 OVD424:OVE424 OLH424:OLI424 OBL424:OBM424 NRP424:NRQ424 NHT424:NHU424 MXX424:MXY424 MOB424:MOC424 MEF424:MEG424 LUJ424:LUK424 LKN424:LKO424 LAR424:LAS424 KQV424:KQW424 KGZ424:KHA424 JXD424:JXE424 JNH424:JNI424 JDL424:JDM424 ITP424:ITQ424 IJT424:IJU424 HZX424:HZY424 HQB424:HQC424 HGF424:HGG424 GWJ424:GWK424 GMN424:GMO424 GCR424:GCS424 FSV424:FSW424 FIZ424:FJA424 EZD424:EZE424 EPH424:EPI424 EFL424:EFM424 DVP424:DVQ424 DLT424:DLU424 DBX424:DBY424 CSB424:CSC424 CIF424:CIG424 BYJ424:BYK424 BON424:BOO424 BER424:BES424 AUV424:AUW424 AKZ424:ALA424 ABD424:ABE424 RH424:RI424 HL424:HM424 WTU424:WTV424 WJY424:WJZ424 WAC424:WAD424 VQG424:VQH424 VGK424:VGL424 UWO424:UWP424 UMS424:UMT424 UCW424:UCX424 TTA424:TTB424 TJE424:TJF424 SZI424:SZJ424 SPM424:SPN424 SFQ424:SFR424 RVU424:RVV424 RLY424:RLZ424 RCC424:RCD424 QSG424:QSH424 QIK424:QIL424 PYO424:PYP424 POS424:POT424 PEW424:PEX424 OVA424:OVB424 OLE424:OLF424 OBI424:OBJ424 NRM424:NRN424 NHQ424:NHR424 MXU424:MXV424 MNY424:MNZ424 MEC424:MED424 LUG424:LUH424 LKK424:LKL424 LAO424:LAP424 KQS424:KQT424 KGW424:KGX424 JXA424:JXB424 JNE424:JNF424 JDI424:JDJ424 ITM424:ITN424 IJQ424:IJR424 HZU424:HZV424 HPY424:HPZ424 HGC424:HGD424 GWG424:GWH424 GMK424:GML424 GCO424:GCP424 FSS424:FST424 FIW424:FIX424 EZA424:EZB424 EPE424:EPF424 EFI424:EFJ424 DVM424:DVN424 DLQ424:DLR424 DBU424:DBV424 CRY424:CRZ424 CIC424:CID424 BYG424:BYH424 BOK424:BOL424 BEO424:BEP424 AUS424:AUT424 AKW424:AKX424 ABA424:ABB424 HI468:HJ468 RE468:RF468 WUS468:WUT468 WKW468:WKX468 WBA468:WBB468 VRE468:VRF468 VHI468:VHJ468 UXM468:UXN468 UNQ468:UNR468 UDU468:UDV468 TTY468:TTZ468 TKC468:TKD468 TAG468:TAH468 SQK468:SQL468 SGO468:SGP468 RWS468:RWT468 RMW468:RMX468 RDA468:RDB468 QTE468:QTF468 QJI468:QJJ468 PZM468:PZN468 PPQ468:PPR468 PFU468:PFV468 OVY468:OVZ468 OMC468:OMD468 OCG468:OCH468 NSK468:NSL468 NIO468:NIP468 MYS468:MYT468 MOW468:MOX468 MFA468:MFB468 LVE468:LVF468 LLI468:LLJ468 LBM468:LBN468 KRQ468:KRR468 KHU468:KHV468 JXY468:JXZ468 JOC468:JOD468 JEG468:JEH468 IUK468:IUL468 IKO468:IKP468 IAS468:IAT468 HQW468:HQX468 HHA468:HHB468 GXE468:GXF468 GNI468:GNJ468 GDM468:GDN468 FTQ468:FTR468 FJU468:FJV468 EZY468:EZZ468 EQC468:EQD468 EGG468:EGH468 DWK468:DWL468 DMO468:DMP468 DCS468:DCT468 CSW468:CSX468 CJA468:CJB468 BZE468:BZF468 BPI468:BPJ468 BFM468:BFN468 AVQ468:AVR468 ALU468:ALV468 ABY468:ABZ468 SC468:SD468 IG468:IH468 WUP468:WUQ468 WKT468:WKU468 WAX468:WAY468 VRB468:VRC468 VHF468:VHG468 UXJ468:UXK468 UNN468:UNO468 UDR468:UDS468 TTV468:TTW468 TJZ468:TKA468 TAD468:TAE468 SQH468:SQI468 SGL468:SGM468 RWP468:RWQ468 RMT468:RMU468 RCX468:RCY468 QTB468:QTC468 QJF468:QJG468 PZJ468:PZK468 PPN468:PPO468 PFR468:PFS468 OVV468:OVW468 OLZ468:OMA468 OCD468:OCE468 NSH468:NSI468 NIL468:NIM468 MYP468:MYQ468 MOT468:MOU468 MEX468:MEY468 LVB468:LVC468 LLF468:LLG468 LBJ468:LBK468 KRN468:KRO468 KHR468:KHS468 JXV468:JXW468 JNZ468:JOA468 JED468:JEE468 IUH468:IUI468 IKL468:IKM468 IAP468:IAQ468 HQT468:HQU468 HGX468:HGY468 GXB468:GXC468 GNF468:GNG468 GDJ468:GDK468 FTN468:FTO468 FJR468:FJS468 EZV468:EZW468 EPZ468:EQA468 EGD468:EGE468 DWH468:DWI468 DML468:DMM468 DCP468:DCQ468 CST468:CSU468 CIX468:CIY468 BZB468:BZC468 BPF468:BPG468 BFJ468:BFK468 AVN468:AVO468 ALR468:ALS468 ABV468:ABW468 RZ468:SA468 ID468:IE468 WUM468:WUN468 WKQ468:WKR468 WAU468:WAV468 VQY468:VQZ468 VHC468:VHD468 UXG468:UXH468 UNK468:UNL468 UDO468:UDP468 TTS468:TTT468 TJW468:TJX468 TAA468:TAB468 SQE468:SQF468 SGI468:SGJ468 RWM468:RWN468 RMQ468:RMR468 RCU468:RCV468 QSY468:QSZ468 QJC468:QJD468 PZG468:PZH468 PPK468:PPL468 PFO468:PFP468 OVS468:OVT468 OLW468:OLX468 OCA468:OCB468 NSE468:NSF468 NII468:NIJ468 MYM468:MYN468 MOQ468:MOR468 MEU468:MEV468 LUY468:LUZ468 LLC468:LLD468 LBG468:LBH468 KRK468:KRL468 KHO468:KHP468 JXS468:JXT468 JNW468:JNX468 JEA468:JEB468 IUE468:IUF468 IKI468:IKJ468 IAM468:IAN468 HQQ468:HQR468 HGU468:HGV468 GWY468:GWZ468 GNC468:GND468 GDG468:GDH468 FTK468:FTL468 FJO468:FJP468 EZS468:EZT468 EPW468:EPX468 EGA468:EGB468 DWE468:DWF468 DMI468:DMJ468 DCM468:DCN468 CSQ468:CSR468 CIU468:CIV468 BYY468:BYZ468 BPC468:BPD468 BFG468:BFH468 AVK468:AVL468 ALO468:ALP468 ABS468:ABT468 RW468:RX468 IA468:IB468 WUG468:WUH468 WKK468:WKL468 WAO468:WAP468 VQS468:VQT468 VGW468:VGX468 UXA468:UXB468 UNE468:UNF468 UDI468:UDJ468 TTM468:TTN468 TJQ468:TJR468 SZU468:SZV468 SPY468:SPZ468 SGC468:SGD468 RWG468:RWH468 RMK468:RML468 RCO468:RCP468 QSS468:QST468 QIW468:QIX468 PZA468:PZB468 PPE468:PPF468 PFI468:PFJ468 OVM468:OVN468 OLQ468:OLR468 OBU468:OBV468 NRY468:NRZ468 NIC468:NID468 MYG468:MYH468 MOK468:MOL468 MEO468:MEP468 LUS468:LUT468 LKW468:LKX468 LBA468:LBB468 KRE468:KRF468 KHI468:KHJ468 JXM468:JXN468 JNQ468:JNR468 JDU468:JDV468 ITY468:ITZ468 IKC468:IKD468 IAG468:IAH468 HQK468:HQL468 HGO468:HGP468 GWS468:GWT468 GMW468:GMX468 GDA468:GDB468 FTE468:FTF468 FJI468:FJJ468 EZM468:EZN468 EPQ468:EPR468 EFU468:EFV468 DVY468:DVZ468 DMC468:DMD468 DCG468:DCH468 CSK468:CSL468 CIO468:CIP468 BYS468:BYT468 BOW468:BOX468 BFA468:BFB468 AVE468:AVF468 ALI468:ALJ468 ABM468:ABN468 RQ468:RR468 HU468:HV468 WUD468:WUE468 WKH468:WKI468 WAL468:WAM468 VQP468:VQQ468 VGT468:VGU468 UWX468:UWY468 UNB468:UNC468 UDF468:UDG468 TTJ468:TTK468 TJN468:TJO468 SZR468:SZS468 SPV468:SPW468 SFZ468:SGA468 RWD468:RWE468 RMH468:RMI468 RCL468:RCM468 QSP468:QSQ468 QIT468:QIU468 PYX468:PYY468 PPB468:PPC468 PFF468:PFG468 OVJ468:OVK468 OLN468:OLO468 OBR468:OBS468 NRV468:NRW468 NHZ468:NIA468 MYD468:MYE468 MOH468:MOI468 MEL468:MEM468 LUP468:LUQ468 LKT468:LKU468 LAX468:LAY468 KRB468:KRC468 KHF468:KHG468 JXJ468:JXK468 JNN468:JNO468 JDR468:JDS468 ITV468:ITW468 IJZ468:IKA468 IAD468:IAE468 HQH468:HQI468 HGL468:HGM468 GWP468:GWQ468 GMT468:GMU468 GCX468:GCY468 FTB468:FTC468 FJF468:FJG468 EZJ468:EZK468 EPN468:EPO468 EFR468:EFS468 DVV468:DVW468 DLZ468:DMA468 DCD468:DCE468 CSH468:CSI468 CIL468:CIM468 BYP468:BYQ468 BOT468:BOU468 BEX468:BEY468 AVB468:AVC468 ALF468:ALG468 ABJ468:ABK468 RN468:RO468 HR468:HS468 WUA468:WUB468 WKE468:WKF468 WAI468:WAJ468 VQM468:VQN468 VGQ468:VGR468 UWU468:UWV468 UMY468:UMZ468 UDC468:UDD468 TTG468:TTH468 TJK468:TJL468 SZO468:SZP468 SPS468:SPT468 SFW468:SFX468 RWA468:RWB468 RME468:RMF468 RCI468:RCJ468 QSM468:QSN468 QIQ468:QIR468 PYU468:PYV468 POY468:POZ468 PFC468:PFD468 OVG468:OVH468 OLK468:OLL468 OBO468:OBP468 NRS468:NRT468 NHW468:NHX468 MYA468:MYB468 MOE468:MOF468 MEI468:MEJ468 LUM468:LUN468 LKQ468:LKR468 LAU468:LAV468 KQY468:KQZ468 KHC468:KHD468 JXG468:JXH468 JNK468:JNL468 JDO468:JDP468 ITS468:ITT468 IJW468:IJX468 IAA468:IAB468 HQE468:HQF468 HGI468:HGJ468 GWM468:GWN468 GMQ468:GMR468 GCU468:GCV468 FSY468:FSZ468 FJC468:FJD468 EZG468:EZH468 EPK468:EPL468 EFO468:EFP468 DVS468:DVT468 DLW468:DLX468 DCA468:DCB468 CSE468:CSF468 CII468:CIJ468 BYM468:BYN468 BOQ468:BOR468 BEU468:BEV468 AUY468:AUZ468 ALC468:ALD468 ABG468:ABH468 RK468:RL468 HO468:HP468 WTX468:WTY468 WKB468:WKC468 WAF468:WAG468 VQJ468:VQK468 VGN468:VGO468 UWR468:UWS468 UMV468:UMW468 UCZ468:UDA468 TTD468:TTE468 TJH468:TJI468 SZL468:SZM468 SPP468:SPQ468 SFT468:SFU468 RVX468:RVY468 RMB468:RMC468 RCF468:RCG468 QSJ468:QSK468 QIN468:QIO468 PYR468:PYS468 POV468:POW468 PEZ468:PFA468 OVD468:OVE468 OLH468:OLI468 OBL468:OBM468 NRP468:NRQ468 NHT468:NHU468 MXX468:MXY468 MOB468:MOC468 MEF468:MEG468 LUJ468:LUK468 LKN468:LKO468 LAR468:LAS468 KQV468:KQW468 KGZ468:KHA468 JXD468:JXE468 JNH468:JNI468 JDL468:JDM468 ITP468:ITQ468 IJT468:IJU468 HZX468:HZY468 HQB468:HQC468 HGF468:HGG468 GWJ468:GWK468 GMN468:GMO468 GCR468:GCS468 FSV468:FSW468 FIZ468:FJA468 EZD468:EZE468 EPH468:EPI468 EFL468:EFM468 DVP468:DVQ468 DLT468:DLU468 DBX468:DBY468 CSB468:CSC468 CIF468:CIG468 BYJ468:BYK468 BON468:BOO468 BER468:BES468 AUV468:AUW468 AKZ468:ALA468 ABD468:ABE468 RH468:RI468 HL468:HM468 WTU468:WTV468 WJY468:WJZ468 WAC468:WAD468 VQG468:VQH468 VGK468:VGL468 UWO468:UWP468 UMS468:UMT468 UCW468:UCX468 TTA468:TTB468 TJE468:TJF468 SZI468:SZJ468 SPM468:SPN468 SFQ468:SFR468 RVU468:RVV468 RLY468:RLZ468 RCC468:RCD468 QSG468:QSH468 QIK468:QIL468 PYO468:PYP468 POS468:POT468 PEW468:PEX468 OVA468:OVB468 OLE468:OLF468 OBI468:OBJ468 NRM468:NRN468 NHQ468:NHR468 MXU468:MXV468 MNY468:MNZ468 MEC468:MED468 LUG468:LUH468 LKK468:LKL468 LAO468:LAP468 KQS468:KQT468 KGW468:KGX468 JXA468:JXB468 JNE468:JNF468 JDI468:JDJ468 ITM468:ITN468 IJQ468:IJR468 HZU468:HZV468 HPY468:HPZ468 HGC468:HGD468 GWG468:GWH468 GMK468:GML468 GCO468:GCP468 FSS468:FST468 FIW468:FIX468 EZA468:EZB468 EPE468:EPF468 EFI468:EFJ468 DVM468:DVN468 DLQ468:DLR468 DBU468:DBV468 CRY468:CRZ468 CIC468:CID468 BYG468:BYH468 BOK468:BOL468 BEO468:BEP468 AUS468:AUT468 AKW468:AKX468 ABA468:ABB468 HI512:HJ512 RE512:RF512 WUS512:WUT512 WKW512:WKX512 WBA512:WBB512 VRE512:VRF512 VHI512:VHJ512 UXM512:UXN512 UNQ512:UNR512 UDU512:UDV512 TTY512:TTZ512 TKC512:TKD512 TAG512:TAH512 SQK512:SQL512 SGO512:SGP512 RWS512:RWT512 RMW512:RMX512 RDA512:RDB512 QTE512:QTF512 QJI512:QJJ512 PZM512:PZN512 PPQ512:PPR512 PFU512:PFV512 OVY512:OVZ512 OMC512:OMD512 OCG512:OCH512 NSK512:NSL512 NIO512:NIP512 MYS512:MYT512 MOW512:MOX512 MFA512:MFB512 LVE512:LVF512 LLI512:LLJ512 LBM512:LBN512 KRQ512:KRR512 KHU512:KHV512 JXY512:JXZ512 JOC512:JOD512 JEG512:JEH512 IUK512:IUL512 IKO512:IKP512 IAS512:IAT512 HQW512:HQX512 HHA512:HHB512 GXE512:GXF512 GNI512:GNJ512 GDM512:GDN512 FTQ512:FTR512 FJU512:FJV512 EZY512:EZZ512 EQC512:EQD512 EGG512:EGH512 DWK512:DWL512 DMO512:DMP512 DCS512:DCT512 CSW512:CSX512 CJA512:CJB512 BZE512:BZF512 BPI512:BPJ512 BFM512:BFN512 AVQ512:AVR512 ALU512:ALV512 ABY512:ABZ512 SC512:SD512 IG512:IH512 WUP512:WUQ512 WKT512:WKU512 WAX512:WAY512 VRB512:VRC512 VHF512:VHG512 UXJ512:UXK512 UNN512:UNO512 UDR512:UDS512 TTV512:TTW512 TJZ512:TKA512 TAD512:TAE512 SQH512:SQI512 SGL512:SGM512 RWP512:RWQ512 RMT512:RMU512 RCX512:RCY512 QTB512:QTC512 QJF512:QJG512 PZJ512:PZK512 PPN512:PPO512 PFR512:PFS512 OVV512:OVW512 OLZ512:OMA512 OCD512:OCE512 NSH512:NSI512 NIL512:NIM512 MYP512:MYQ512 MOT512:MOU512 MEX512:MEY512 LVB512:LVC512 LLF512:LLG512 LBJ512:LBK512 KRN512:KRO512 KHR512:KHS512 JXV512:JXW512 JNZ512:JOA512 JED512:JEE512 IUH512:IUI512 IKL512:IKM512 IAP512:IAQ512 HQT512:HQU512 HGX512:HGY512 GXB512:GXC512 GNF512:GNG512 GDJ512:GDK512 FTN512:FTO512 FJR512:FJS512 EZV512:EZW512 EPZ512:EQA512 EGD512:EGE512 DWH512:DWI512 DML512:DMM512 DCP512:DCQ512 CST512:CSU512 CIX512:CIY512 BZB512:BZC512 BPF512:BPG512 BFJ512:BFK512 AVN512:AVO512 ALR512:ALS512 ABV512:ABW512 RZ512:SA512 ID512:IE512 WUM512:WUN512 WKQ512:WKR512 WAU512:WAV512 VQY512:VQZ512 VHC512:VHD512 UXG512:UXH512 UNK512:UNL512 UDO512:UDP512 TTS512:TTT512 TJW512:TJX512 TAA512:TAB512 SQE512:SQF512 SGI512:SGJ512 RWM512:RWN512 RMQ512:RMR512 RCU512:RCV512 QSY512:QSZ512 QJC512:QJD512 PZG512:PZH512 PPK512:PPL512 PFO512:PFP512 OVS512:OVT512 OLW512:OLX512 OCA512:OCB512 NSE512:NSF512 NII512:NIJ512 MYM512:MYN512 MOQ512:MOR512 MEU512:MEV512 LUY512:LUZ512 LLC512:LLD512 LBG512:LBH512 KRK512:KRL512 KHO512:KHP512 JXS512:JXT512 JNW512:JNX512 JEA512:JEB512 IUE512:IUF512 IKI512:IKJ512 IAM512:IAN512 HQQ512:HQR512 HGU512:HGV512 GWY512:GWZ512 GNC512:GND512 GDG512:GDH512 FTK512:FTL512 FJO512:FJP512 EZS512:EZT512 EPW512:EPX512 EGA512:EGB512 DWE512:DWF512 DMI512:DMJ512 DCM512:DCN512 CSQ512:CSR512 CIU512:CIV512 BYY512:BYZ512 BPC512:BPD512 BFG512:BFH512 AVK512:AVL512 ALO512:ALP512 ABS512:ABT512 RW512:RX512 IA512:IB512 WUG512:WUH512 WKK512:WKL512 WAO512:WAP512 VQS512:VQT512 VGW512:VGX512 UXA512:UXB512 UNE512:UNF512 UDI512:UDJ512 TTM512:TTN512 TJQ512:TJR512 SZU512:SZV512 SPY512:SPZ512 SGC512:SGD512 RWG512:RWH512 RMK512:RML512 RCO512:RCP512 QSS512:QST512 QIW512:QIX512 PZA512:PZB512 PPE512:PPF512 PFI512:PFJ512 OVM512:OVN512 OLQ512:OLR512 OBU512:OBV512 NRY512:NRZ512 NIC512:NID512 MYG512:MYH512 MOK512:MOL512 MEO512:MEP512 LUS512:LUT512 LKW512:LKX512 LBA512:LBB512 KRE512:KRF512 KHI512:KHJ512 JXM512:JXN512 JNQ512:JNR512 JDU512:JDV512 ITY512:ITZ512 IKC512:IKD512 IAG512:IAH512 HQK512:HQL512 HGO512:HGP512 GWS512:GWT512 GMW512:GMX512 GDA512:GDB512 FTE512:FTF512 FJI512:FJJ512 EZM512:EZN512 EPQ512:EPR512 EFU512:EFV512 DVY512:DVZ512 DMC512:DMD512 DCG512:DCH512 CSK512:CSL512 CIO512:CIP512 BYS512:BYT512 BOW512:BOX512 BFA512:BFB512 AVE512:AVF512 ALI512:ALJ512 ABM512:ABN512 RQ512:RR512 HU512:HV512 WUD512:WUE512 WKH512:WKI512 WAL512:WAM512 VQP512:VQQ512 VGT512:VGU512 UWX512:UWY512 UNB512:UNC512 UDF512:UDG512 TTJ512:TTK512 TJN512:TJO512 SZR512:SZS512 SPV512:SPW512 SFZ512:SGA512 RWD512:RWE512 RMH512:RMI512 RCL512:RCM512 QSP512:QSQ512 QIT512:QIU512 PYX512:PYY512 PPB512:PPC512 PFF512:PFG512 OVJ512:OVK512 OLN512:OLO512 OBR512:OBS512 NRV512:NRW512 NHZ512:NIA512 MYD512:MYE512 MOH512:MOI512 MEL512:MEM512 LUP512:LUQ512 LKT512:LKU512 LAX512:LAY512 KRB512:KRC512 KHF512:KHG512 JXJ512:JXK512 JNN512:JNO512 JDR512:JDS512 ITV512:ITW512 IJZ512:IKA512 IAD512:IAE512 HQH512:HQI512 HGL512:HGM512 GWP512:GWQ512 GMT512:GMU512 GCX512:GCY512 FTB512:FTC512 FJF512:FJG512 EZJ512:EZK512 EPN512:EPO512 EFR512:EFS512 DVV512:DVW512 DLZ512:DMA512 DCD512:DCE512 CSH512:CSI512 CIL512:CIM512 BYP512:BYQ512 BOT512:BOU512 BEX512:BEY512 AVB512:AVC512 ALF512:ALG512 ABJ512:ABK512 RN512:RO512 HR512:HS512 WUA512:WUB512 WKE512:WKF512 WAI512:WAJ512 VQM512:VQN512 VGQ512:VGR512 UWU512:UWV512 UMY512:UMZ512 UDC512:UDD512 TTG512:TTH512 TJK512:TJL512 SZO512:SZP512 SPS512:SPT512 SFW512:SFX512 RWA512:RWB512 RME512:RMF512 RCI512:RCJ512 QSM512:QSN512 QIQ512:QIR512 PYU512:PYV512 POY512:POZ512 PFC512:PFD512 OVG512:OVH512 OLK512:OLL512 OBO512:OBP512 NRS512:NRT512 NHW512:NHX512 MYA512:MYB512 MOE512:MOF512 MEI512:MEJ512 LUM512:LUN512 LKQ512:LKR512 LAU512:LAV512 KQY512:KQZ512 KHC512:KHD512 JXG512:JXH512 JNK512:JNL512 JDO512:JDP512 ITS512:ITT512 IJW512:IJX512 IAA512:IAB512 HQE512:HQF512 HGI512:HGJ512 GWM512:GWN512 GMQ512:GMR512 GCU512:GCV512 FSY512:FSZ512 FJC512:FJD512 EZG512:EZH512 EPK512:EPL512 EFO512:EFP512 DVS512:DVT512 DLW512:DLX512 DCA512:DCB512 CSE512:CSF512 CII512:CIJ512 BYM512:BYN512 BOQ512:BOR512 BEU512:BEV512 AUY512:AUZ512 ALC512:ALD512 ABG512:ABH512 RK512:RL512 HO512:HP512 WTX512:WTY512 WKB512:WKC512 WAF512:WAG512 VQJ512:VQK512 VGN512:VGO512 UWR512:UWS512 UMV512:UMW512 UCZ512:UDA512 TTD512:TTE512 TJH512:TJI512 SZL512:SZM512 SPP512:SPQ512 SFT512:SFU512 RVX512:RVY512 RMB512:RMC512 RCF512:RCG512 QSJ512:QSK512 QIN512:QIO512 PYR512:PYS512 POV512:POW512 PEZ512:PFA512 OVD512:OVE512 OLH512:OLI512 OBL512:OBM512 NRP512:NRQ512 NHT512:NHU512 MXX512:MXY512 MOB512:MOC512 MEF512:MEG512 LUJ512:LUK512 LKN512:LKO512 LAR512:LAS512 KQV512:KQW512 KGZ512:KHA512 JXD512:JXE512 JNH512:JNI512 JDL512:JDM512 ITP512:ITQ512 IJT512:IJU512 HZX512:HZY512 HQB512:HQC512 HGF512:HGG512 GWJ512:GWK512 GMN512:GMO512 GCR512:GCS512 FSV512:FSW512 FIZ512:FJA512 EZD512:EZE512 EPH512:EPI512 EFL512:EFM512 DVP512:DVQ512 DLT512:DLU512 DBX512:DBY512 CSB512:CSC512 CIF512:CIG512 BYJ512:BYK512 BON512:BOO512 BER512:BES512 AUV512:AUW512 AKZ512:ALA512 ABD512:ABE512 RH512:RI512 HL512:HM512 WTU512:WTV512 WJY512:WJZ512 WAC512:WAD512 VQG512:VQH512 VGK512:VGL512 UWO512:UWP512 UMS512:UMT512 UCW512:UCX512 TTA512:TTB512 TJE512:TJF512 SZI512:SZJ512 SPM512:SPN512 SFQ512:SFR512 RVU512:RVV512 RLY512:RLZ512 RCC512:RCD512 QSG512:QSH512 QIK512:QIL512 PYO512:PYP512 POS512:POT512 PEW512:PEX512 OVA512:OVB512 OLE512:OLF512 OBI512:OBJ512 NRM512:NRN512 NHQ512:NHR512 MXU512:MXV512 MNY512:MNZ512 MEC512:MED512 LUG512:LUH512 LKK512:LKL512 LAO512:LAP512 KQS512:KQT512 KGW512:KGX512 JXA512:JXB512 JNE512:JNF512 JDI512:JDJ512 ITM512:ITN512 IJQ512:IJR512 HZU512:HZV512 HPY512:HPZ512 HGC512:HGD512 GWG512:GWH512 GMK512:GML512 GCO512:GCP512 FSS512:FST512 FIW512:FIX512 EZA512:EZB512 EPE512:EPF512 EFI512:EFJ512 DVM512:DVN512 DLQ512:DLR512 DBU512:DBV512 CRY512:CRZ512 CIC512:CID512 BYG512:BYH512 BOK512:BOL512 BEO512:BEP512 AUS512:AUT512 AKW512:AKX512 ABA512:ABB512">
      <formula1>HI3</formula1>
    </dataValidation>
    <dataValidation type="whole" operator="lessThanOrEqual" allowBlank="1" showInputMessage="1" showErrorMessage="1" sqref="HI27:HJ27 RE27:RF27 WUS27:WUT27 WKW27:WKX27 WBA27:WBB27 VRE27:VRF27 VHI27:VHJ27 UXM27:UXN27 UNQ27:UNR27 UDU27:UDV27 TTY27:TTZ27 TKC27:TKD27 TAG27:TAH27 SQK27:SQL27 SGO27:SGP27 RWS27:RWT27 RMW27:RMX27 RDA27:RDB27 QTE27:QTF27 QJI27:QJJ27 PZM27:PZN27 PPQ27:PPR27 PFU27:PFV27 OVY27:OVZ27 OMC27:OMD27 OCG27:OCH27 NSK27:NSL27 NIO27:NIP27 MYS27:MYT27 MOW27:MOX27 MFA27:MFB27 LVE27:LVF27 LLI27:LLJ27 LBM27:LBN27 KRQ27:KRR27 KHU27:KHV27 JXY27:JXZ27 JOC27:JOD27 JEG27:JEH27 IUK27:IUL27 IKO27:IKP27 IAS27:IAT27 HQW27:HQX27 HHA27:HHB27 GXE27:GXF27 GNI27:GNJ27 GDM27:GDN27 FTQ27:FTR27 FJU27:FJV27 EZY27:EZZ27 EQC27:EQD27 EGG27:EGH27 DWK27:DWL27 DMO27:DMP27 DCS27:DCT27 CSW27:CSX27 CJA27:CJB27 BZE27:BZF27 BPI27:BPJ27 BFM27:BFN27 AVQ27:AVR27 ALU27:ALV27 ABY27:ABZ27 SC27:SD27 IG27:IH27 WUP27:WUQ27 WKT27:WKU27 WAX27:WAY27 VRB27:VRC27 VHF27:VHG27 UXJ27:UXK27 UNN27:UNO27 UDR27:UDS27 TTV27:TTW27 TJZ27:TKA27 TAD27:TAE27 SQH27:SQI27 SGL27:SGM27 RWP27:RWQ27 RMT27:RMU27 RCX27:RCY27 QTB27:QTC27 QJF27:QJG27 PZJ27:PZK27 PPN27:PPO27 PFR27:PFS27 OVV27:OVW27 OLZ27:OMA27 OCD27:OCE27 NSH27:NSI27 NIL27:NIM27 MYP27:MYQ27 MOT27:MOU27 MEX27:MEY27 LVB27:LVC27 LLF27:LLG27 LBJ27:LBK27 KRN27:KRO27 KHR27:KHS27 JXV27:JXW27 JNZ27:JOA27 JED27:JEE27 IUH27:IUI27 IKL27:IKM27 IAP27:IAQ27 HQT27:HQU27 HGX27:HGY27 GXB27:GXC27 GNF27:GNG27 GDJ27:GDK27 FTN27:FTO27 FJR27:FJS27 EZV27:EZW27 EPZ27:EQA27 EGD27:EGE27 DWH27:DWI27 DML27:DMM27 DCP27:DCQ27 CST27:CSU27 CIX27:CIY27 BZB27:BZC27 BPF27:BPG27 BFJ27:BFK27 AVN27:AVO27 ALR27:ALS27 ABV27:ABW27 RZ27:SA27 ID27:IE27 WUM27:WUN27 WKQ27:WKR27 WAU27:WAV27 VQY27:VQZ27 VHC27:VHD27 UXG27:UXH27 UNK27:UNL27 UDO27:UDP27 TTS27:TTT27 TJW27:TJX27 TAA27:TAB27 SQE27:SQF27 SGI27:SGJ27 RWM27:RWN27 RMQ27:RMR27 RCU27:RCV27 QSY27:QSZ27 QJC27:QJD27 PZG27:PZH27 PPK27:PPL27 PFO27:PFP27 OVS27:OVT27 OLW27:OLX27 OCA27:OCB27 NSE27:NSF27 NII27:NIJ27 MYM27:MYN27 MOQ27:MOR27 MEU27:MEV27 LUY27:LUZ27 LLC27:LLD27 LBG27:LBH27 KRK27:KRL27 KHO27:KHP27 JXS27:JXT27 JNW27:JNX27 JEA27:JEB27 IUE27:IUF27 IKI27:IKJ27 IAM27:IAN27 HQQ27:HQR27 HGU27:HGV27 GWY27:GWZ27 GNC27:GND27 GDG27:GDH27 FTK27:FTL27 FJO27:FJP27 EZS27:EZT27 EPW27:EPX27 EGA27:EGB27 DWE27:DWF27 DMI27:DMJ27 DCM27:DCN27 CSQ27:CSR27 CIU27:CIV27 BYY27:BYZ27 BPC27:BPD27 BFG27:BFH27 AVK27:AVL27 ALO27:ALP27 ABS27:ABT27 RW27:RX27 IA27:IB27 WUG27:WUH27 WKK27:WKL27 WAO27:WAP27 VQS27:VQT27 VGW27:VGX27 UXA27:UXB27 UNE27:UNF27 UDI27:UDJ27 TTM27:TTN27 TJQ27:TJR27 SZU27:SZV27 SPY27:SPZ27 SGC27:SGD27 RWG27:RWH27 RMK27:RML27 RCO27:RCP27 QSS27:QST27 QIW27:QIX27 PZA27:PZB27 PPE27:PPF27 PFI27:PFJ27 OVM27:OVN27 OLQ27:OLR27 OBU27:OBV27 NRY27:NRZ27 NIC27:NID27 MYG27:MYH27 MOK27:MOL27 MEO27:MEP27 LUS27:LUT27 LKW27:LKX27 LBA27:LBB27 KRE27:KRF27 KHI27:KHJ27 JXM27:JXN27 JNQ27:JNR27 JDU27:JDV27 ITY27:ITZ27 IKC27:IKD27 IAG27:IAH27 HQK27:HQL27 HGO27:HGP27 GWS27:GWT27 GMW27:GMX27 GDA27:GDB27 FTE27:FTF27 FJI27:FJJ27 EZM27:EZN27 EPQ27:EPR27 EFU27:EFV27 DVY27:DVZ27 DMC27:DMD27 DCG27:DCH27 CSK27:CSL27 CIO27:CIP27 BYS27:BYT27 BOW27:BOX27 BFA27:BFB27 AVE27:AVF27 ALI27:ALJ27 ABM27:ABN27 RQ27:RR27 HU27:HV27 WUD27:WUE27 WKH27:WKI27 WAL27:WAM27 VQP27:VQQ27 VGT27:VGU27 UWX27:UWY27 UNB27:UNC27 UDF27:UDG27 TTJ27:TTK27 TJN27:TJO27 SZR27:SZS27 SPV27:SPW27 SFZ27:SGA27 RWD27:RWE27 RMH27:RMI27 RCL27:RCM27 QSP27:QSQ27 QIT27:QIU27 PYX27:PYY27 PPB27:PPC27 PFF27:PFG27 OVJ27:OVK27 OLN27:OLO27 OBR27:OBS27 NRV27:NRW27 NHZ27:NIA27 MYD27:MYE27 MOH27:MOI27 MEL27:MEM27 LUP27:LUQ27 LKT27:LKU27 LAX27:LAY27 KRB27:KRC27 KHF27:KHG27 JXJ27:JXK27 JNN27:JNO27 JDR27:JDS27 ITV27:ITW27 IJZ27:IKA27 IAD27:IAE27 HQH27:HQI27 HGL27:HGM27 GWP27:GWQ27 GMT27:GMU27 GCX27:GCY27 FTB27:FTC27 FJF27:FJG27 EZJ27:EZK27 EPN27:EPO27 EFR27:EFS27 DVV27:DVW27 DLZ27:DMA27 DCD27:DCE27 CSH27:CSI27 CIL27:CIM27 BYP27:BYQ27 BOT27:BOU27 BEX27:BEY27 AVB27:AVC27 ALF27:ALG27 ABJ27:ABK27 RN27:RO27 HR27:HS27 WUA27:WUB27 WKE27:WKF27 WAI27:WAJ27 VQM27:VQN27 VGQ27:VGR27 UWU27:UWV27 UMY27:UMZ27 UDC27:UDD27 TTG27:TTH27 TJK27:TJL27 SZO27:SZP27 SPS27:SPT27 SFW27:SFX27 RWA27:RWB27 RME27:RMF27 RCI27:RCJ27 QSM27:QSN27 QIQ27:QIR27 PYU27:PYV27 POY27:POZ27 PFC27:PFD27 OVG27:OVH27 OLK27:OLL27 OBO27:OBP27 NRS27:NRT27 NHW27:NHX27 MYA27:MYB27 MOE27:MOF27 MEI27:MEJ27 LUM27:LUN27 LKQ27:LKR27 LAU27:LAV27 KQY27:KQZ27 KHC27:KHD27 JXG27:JXH27 JNK27:JNL27 JDO27:JDP27 ITS27:ITT27 IJW27:IJX27 IAA27:IAB27 HQE27:HQF27 HGI27:HGJ27 GWM27:GWN27 GMQ27:GMR27 GCU27:GCV27 FSY27:FSZ27 FJC27:FJD27 EZG27:EZH27 EPK27:EPL27 EFO27:EFP27 DVS27:DVT27 DLW27:DLX27 DCA27:DCB27 CSE27:CSF27 CII27:CIJ27 BYM27:BYN27 BOQ27:BOR27 BEU27:BEV27 AUY27:AUZ27 ALC27:ALD27 ABG27:ABH27 RK27:RL27 HO27:HP27 WTX27:WTY27 WKB27:WKC27 WAF27:WAG27 VQJ27:VQK27 VGN27:VGO27 UWR27:UWS27 UMV27:UMW27 UCZ27:UDA27 TTD27:TTE27 TJH27:TJI27 SZL27:SZM27 SPP27:SPQ27 SFT27:SFU27 RVX27:RVY27 RMB27:RMC27 RCF27:RCG27 QSJ27:QSK27 QIN27:QIO27 PYR27:PYS27 POV27:POW27 PEZ27:PFA27 OVD27:OVE27 OLH27:OLI27 OBL27:OBM27 NRP27:NRQ27 NHT27:NHU27 MXX27:MXY27 MOB27:MOC27 MEF27:MEG27 LUJ27:LUK27 LKN27:LKO27 LAR27:LAS27 KQV27:KQW27 KGZ27:KHA27 JXD27:JXE27 JNH27:JNI27 JDL27:JDM27 ITP27:ITQ27 IJT27:IJU27 HZX27:HZY27 HQB27:HQC27 HGF27:HGG27 GWJ27:GWK27 GMN27:GMO27 GCR27:GCS27 FSV27:FSW27 FIZ27:FJA27 EZD27:EZE27 EPH27:EPI27 EFL27:EFM27 DVP27:DVQ27 DLT27:DLU27 DBX27:DBY27 CSB27:CSC27 CIF27:CIG27 BYJ27:BYK27 BON27:BOO27 BER27:BES27 AUV27:AUW27 AKZ27:ALA27 ABD27:ABE27 RH27:RI27 HL27:HM27 WTU27:WTV27 WJY27:WJZ27 WAC27:WAD27 VQG27:VQH27 VGK27:VGL27 UWO27:UWP27 UMS27:UMT27 UCW27:UCX27 TTA27:TTB27 TJE27:TJF27 SZI27:SZJ27 SPM27:SPN27 SFQ27:SFR27 RVU27:RVV27 RLY27:RLZ27 RCC27:RCD27 QSG27:QSH27 QIK27:QIL27 PYO27:PYP27 POS27:POT27 PEW27:PEX27 OVA27:OVB27 OLE27:OLF27 OBI27:OBJ27 NRM27:NRN27 NHQ27:NHR27 MXU27:MXV27 MNY27:MNZ27 MEC27:MED27 LUG27:LUH27 LKK27:LKL27 LAO27:LAP27 KQS27:KQT27 KGW27:KGX27 JXA27:JXB27 JNE27:JNF27 JDI27:JDJ27 ITM27:ITN27 IJQ27:IJR27 HZU27:HZV27 HPY27:HPZ27 HGC27:HGD27 GWG27:GWH27 GMK27:GML27 GCO27:GCP27 FSS27:FST27 FIW27:FIX27 EZA27:EZB27 EPE27:EPF27 EFI27:EFJ27 DVM27:DVN27 DLQ27:DLR27 DBU27:DBV27 CRY27:CRZ27 CIC27:CID27 BYG27:BYH27 BOK27:BOL27 BEO27:BEP27 AUS27:AUT27 AKW27:AKX27 ABA27:ABB27 HI71:HJ71 RE71:RF71 WUS71:WUT71 WKW71:WKX71 WBA71:WBB71 VRE71:VRF71 VHI71:VHJ71 UXM71:UXN71 UNQ71:UNR71 UDU71:UDV71 TTY71:TTZ71 TKC71:TKD71 TAG71:TAH71 SQK71:SQL71 SGO71:SGP71 RWS71:RWT71 RMW71:RMX71 RDA71:RDB71 QTE71:QTF71 QJI71:QJJ71 PZM71:PZN71 PPQ71:PPR71 PFU71:PFV71 OVY71:OVZ71 OMC71:OMD71 OCG71:OCH71 NSK71:NSL71 NIO71:NIP71 MYS71:MYT71 MOW71:MOX71 MFA71:MFB71 LVE71:LVF71 LLI71:LLJ71 LBM71:LBN71 KRQ71:KRR71 KHU71:KHV71 JXY71:JXZ71 JOC71:JOD71 JEG71:JEH71 IUK71:IUL71 IKO71:IKP71 IAS71:IAT71 HQW71:HQX71 HHA71:HHB71 GXE71:GXF71 GNI71:GNJ71 GDM71:GDN71 FTQ71:FTR71 FJU71:FJV71 EZY71:EZZ71 EQC71:EQD71 EGG71:EGH71 DWK71:DWL71 DMO71:DMP71 DCS71:DCT71 CSW71:CSX71 CJA71:CJB71 BZE71:BZF71 BPI71:BPJ71 BFM71:BFN71 AVQ71:AVR71 ALU71:ALV71 ABY71:ABZ71 SC71:SD71 IG71:IH71 WUP71:WUQ71 WKT71:WKU71 WAX71:WAY71 VRB71:VRC71 VHF71:VHG71 UXJ71:UXK71 UNN71:UNO71 UDR71:UDS71 TTV71:TTW71 TJZ71:TKA71 TAD71:TAE71 SQH71:SQI71 SGL71:SGM71 RWP71:RWQ71 RMT71:RMU71 RCX71:RCY71 QTB71:QTC71 QJF71:QJG71 PZJ71:PZK71 PPN71:PPO71 PFR71:PFS71 OVV71:OVW71 OLZ71:OMA71 OCD71:OCE71 NSH71:NSI71 NIL71:NIM71 MYP71:MYQ71 MOT71:MOU71 MEX71:MEY71 LVB71:LVC71 LLF71:LLG71 LBJ71:LBK71 KRN71:KRO71 KHR71:KHS71 JXV71:JXW71 JNZ71:JOA71 JED71:JEE71 IUH71:IUI71 IKL71:IKM71 IAP71:IAQ71 HQT71:HQU71 HGX71:HGY71 GXB71:GXC71 GNF71:GNG71 GDJ71:GDK71 FTN71:FTO71 FJR71:FJS71 EZV71:EZW71 EPZ71:EQA71 EGD71:EGE71 DWH71:DWI71 DML71:DMM71 DCP71:DCQ71 CST71:CSU71 CIX71:CIY71 BZB71:BZC71 BPF71:BPG71 BFJ71:BFK71 AVN71:AVO71 ALR71:ALS71 ABV71:ABW71 RZ71:SA71 ID71:IE71 WUM71:WUN71 WKQ71:WKR71 WAU71:WAV71 VQY71:VQZ71 VHC71:VHD71 UXG71:UXH71 UNK71:UNL71 UDO71:UDP71 TTS71:TTT71 TJW71:TJX71 TAA71:TAB71 SQE71:SQF71 SGI71:SGJ71 RWM71:RWN71 RMQ71:RMR71 RCU71:RCV71 QSY71:QSZ71 QJC71:QJD71 PZG71:PZH71 PPK71:PPL71 PFO71:PFP71 OVS71:OVT71 OLW71:OLX71 OCA71:OCB71 NSE71:NSF71 NII71:NIJ71 MYM71:MYN71 MOQ71:MOR71 MEU71:MEV71 LUY71:LUZ71 LLC71:LLD71 LBG71:LBH71 KRK71:KRL71 KHO71:KHP71 JXS71:JXT71 JNW71:JNX71 JEA71:JEB71 IUE71:IUF71 IKI71:IKJ71 IAM71:IAN71 HQQ71:HQR71 HGU71:HGV71 GWY71:GWZ71 GNC71:GND71 GDG71:GDH71 FTK71:FTL71 FJO71:FJP71 EZS71:EZT71 EPW71:EPX71 EGA71:EGB71 DWE71:DWF71 DMI71:DMJ71 DCM71:DCN71 CSQ71:CSR71 CIU71:CIV71 BYY71:BYZ71 BPC71:BPD71 BFG71:BFH71 AVK71:AVL71 ALO71:ALP71 ABS71:ABT71 RW71:RX71 IA71:IB71 WUG71:WUH71 WKK71:WKL71 WAO71:WAP71 VQS71:VQT71 VGW71:VGX71 UXA71:UXB71 UNE71:UNF71 UDI71:UDJ71 TTM71:TTN71 TJQ71:TJR71 SZU71:SZV71 SPY71:SPZ71 SGC71:SGD71 RWG71:RWH71 RMK71:RML71 RCO71:RCP71 QSS71:QST71 QIW71:QIX71 PZA71:PZB71 PPE71:PPF71 PFI71:PFJ71 OVM71:OVN71 OLQ71:OLR71 OBU71:OBV71 NRY71:NRZ71 NIC71:NID71 MYG71:MYH71 MOK71:MOL71 MEO71:MEP71 LUS71:LUT71 LKW71:LKX71 LBA71:LBB71 KRE71:KRF71 KHI71:KHJ71 JXM71:JXN71 JNQ71:JNR71 JDU71:JDV71 ITY71:ITZ71 IKC71:IKD71 IAG71:IAH71 HQK71:HQL71 HGO71:HGP71 GWS71:GWT71 GMW71:GMX71 GDA71:GDB71 FTE71:FTF71 FJI71:FJJ71 EZM71:EZN71 EPQ71:EPR71 EFU71:EFV71 DVY71:DVZ71 DMC71:DMD71 DCG71:DCH71 CSK71:CSL71 CIO71:CIP71 BYS71:BYT71 BOW71:BOX71 BFA71:BFB71 AVE71:AVF71 ALI71:ALJ71 ABM71:ABN71 RQ71:RR71 HU71:HV71 WUD71:WUE71 WKH71:WKI71 WAL71:WAM71 VQP71:VQQ71 VGT71:VGU71 UWX71:UWY71 UNB71:UNC71 UDF71:UDG71 TTJ71:TTK71 TJN71:TJO71 SZR71:SZS71 SPV71:SPW71 SFZ71:SGA71 RWD71:RWE71 RMH71:RMI71 RCL71:RCM71 QSP71:QSQ71 QIT71:QIU71 PYX71:PYY71 PPB71:PPC71 PFF71:PFG71 OVJ71:OVK71 OLN71:OLO71 OBR71:OBS71 NRV71:NRW71 NHZ71:NIA71 MYD71:MYE71 MOH71:MOI71 MEL71:MEM71 LUP71:LUQ71 LKT71:LKU71 LAX71:LAY71 KRB71:KRC71 KHF71:KHG71 JXJ71:JXK71 JNN71:JNO71 JDR71:JDS71 ITV71:ITW71 IJZ71:IKA71 IAD71:IAE71 HQH71:HQI71 HGL71:HGM71 GWP71:GWQ71 GMT71:GMU71 GCX71:GCY71 FTB71:FTC71 FJF71:FJG71 EZJ71:EZK71 EPN71:EPO71 EFR71:EFS71 DVV71:DVW71 DLZ71:DMA71 DCD71:DCE71 CSH71:CSI71 CIL71:CIM71 BYP71:BYQ71 BOT71:BOU71 BEX71:BEY71 AVB71:AVC71 ALF71:ALG71 ABJ71:ABK71 RN71:RO71 HR71:HS71 WUA71:WUB71 WKE71:WKF71 WAI71:WAJ71 VQM71:VQN71 VGQ71:VGR71 UWU71:UWV71 UMY71:UMZ71 UDC71:UDD71 TTG71:TTH71 TJK71:TJL71 SZO71:SZP71 SPS71:SPT71 SFW71:SFX71 RWA71:RWB71 RME71:RMF71 RCI71:RCJ71 QSM71:QSN71 QIQ71:QIR71 PYU71:PYV71 POY71:POZ71 PFC71:PFD71 OVG71:OVH71 OLK71:OLL71 OBO71:OBP71 NRS71:NRT71 NHW71:NHX71 MYA71:MYB71 MOE71:MOF71 MEI71:MEJ71 LUM71:LUN71 LKQ71:LKR71 LAU71:LAV71 KQY71:KQZ71 KHC71:KHD71 JXG71:JXH71 JNK71:JNL71 JDO71:JDP71 ITS71:ITT71 IJW71:IJX71 IAA71:IAB71 HQE71:HQF71 HGI71:HGJ71 GWM71:GWN71 GMQ71:GMR71 GCU71:GCV71 FSY71:FSZ71 FJC71:FJD71 EZG71:EZH71 EPK71:EPL71 EFO71:EFP71 DVS71:DVT71 DLW71:DLX71 DCA71:DCB71 CSE71:CSF71 CII71:CIJ71 BYM71:BYN71 BOQ71:BOR71 BEU71:BEV71 AUY71:AUZ71 ALC71:ALD71 ABG71:ABH71 RK71:RL71 HO71:HP71 WTX71:WTY71 WKB71:WKC71 WAF71:WAG71 VQJ71:VQK71 VGN71:VGO71 UWR71:UWS71 UMV71:UMW71 UCZ71:UDA71 TTD71:TTE71 TJH71:TJI71 SZL71:SZM71 SPP71:SPQ71 SFT71:SFU71 RVX71:RVY71 RMB71:RMC71 RCF71:RCG71 QSJ71:QSK71 QIN71:QIO71 PYR71:PYS71 POV71:POW71 PEZ71:PFA71 OVD71:OVE71 OLH71:OLI71 OBL71:OBM71 NRP71:NRQ71 NHT71:NHU71 MXX71:MXY71 MOB71:MOC71 MEF71:MEG71 LUJ71:LUK71 LKN71:LKO71 LAR71:LAS71 KQV71:KQW71 KGZ71:KHA71 JXD71:JXE71 JNH71:JNI71 JDL71:JDM71 ITP71:ITQ71 IJT71:IJU71 HZX71:HZY71 HQB71:HQC71 HGF71:HGG71 GWJ71:GWK71 GMN71:GMO71 GCR71:GCS71 FSV71:FSW71 FIZ71:FJA71 EZD71:EZE71 EPH71:EPI71 EFL71:EFM71 DVP71:DVQ71 DLT71:DLU71 DBX71:DBY71 CSB71:CSC71 CIF71:CIG71 BYJ71:BYK71 BON71:BOO71 BER71:BES71 AUV71:AUW71 AKZ71:ALA71 ABD71:ABE71 RH71:RI71 HL71:HM71 WTU71:WTV71 WJY71:WJZ71 WAC71:WAD71 VQG71:VQH71 VGK71:VGL71 UWO71:UWP71 UMS71:UMT71 UCW71:UCX71 TTA71:TTB71 TJE71:TJF71 SZI71:SZJ71 SPM71:SPN71 SFQ71:SFR71 RVU71:RVV71 RLY71:RLZ71 RCC71:RCD71 QSG71:QSH71 QIK71:QIL71 PYO71:PYP71 POS71:POT71 PEW71:PEX71 OVA71:OVB71 OLE71:OLF71 OBI71:OBJ71 NRM71:NRN71 NHQ71:NHR71 MXU71:MXV71 MNY71:MNZ71 MEC71:MED71 LUG71:LUH71 LKK71:LKL71 LAO71:LAP71 KQS71:KQT71 KGW71:KGX71 JXA71:JXB71 JNE71:JNF71 JDI71:JDJ71 ITM71:ITN71 IJQ71:IJR71 HZU71:HZV71 HPY71:HPZ71 HGC71:HGD71 GWG71:GWH71 GMK71:GML71 GCO71:GCP71 FSS71:FST71 FIW71:FIX71 EZA71:EZB71 EPE71:EPF71 EFI71:EFJ71 DVM71:DVN71 DLQ71:DLR71 DBU71:DBV71 CRY71:CRZ71 CIC71:CID71 BYG71:BYH71 BOK71:BOL71 BEO71:BEP71 AUS71:AUT71 AKW71:AKX71 ABA71:ABB71 HI115:HJ115 RE115:RF115 WUS115:WUT115 WKW115:WKX115 WBA115:WBB115 VRE115:VRF115 VHI115:VHJ115 UXM115:UXN115 UNQ115:UNR115 UDU115:UDV115 TTY115:TTZ115 TKC115:TKD115 TAG115:TAH115 SQK115:SQL115 SGO115:SGP115 RWS115:RWT115 RMW115:RMX115 RDA115:RDB115 QTE115:QTF115 QJI115:QJJ115 PZM115:PZN115 PPQ115:PPR115 PFU115:PFV115 OVY115:OVZ115 OMC115:OMD115 OCG115:OCH115 NSK115:NSL115 NIO115:NIP115 MYS115:MYT115 MOW115:MOX115 MFA115:MFB115 LVE115:LVF115 LLI115:LLJ115 LBM115:LBN115 KRQ115:KRR115 KHU115:KHV115 JXY115:JXZ115 JOC115:JOD115 JEG115:JEH115 IUK115:IUL115 IKO115:IKP115 IAS115:IAT115 HQW115:HQX115 HHA115:HHB115 GXE115:GXF115 GNI115:GNJ115 GDM115:GDN115 FTQ115:FTR115 FJU115:FJV115 EZY115:EZZ115 EQC115:EQD115 EGG115:EGH115 DWK115:DWL115 DMO115:DMP115 DCS115:DCT115 CSW115:CSX115 CJA115:CJB115 BZE115:BZF115 BPI115:BPJ115 BFM115:BFN115 AVQ115:AVR115 ALU115:ALV115 ABY115:ABZ115 SC115:SD115 IG115:IH115 WUP115:WUQ115 WKT115:WKU115 WAX115:WAY115 VRB115:VRC115 VHF115:VHG115 UXJ115:UXK115 UNN115:UNO115 UDR115:UDS115 TTV115:TTW115 TJZ115:TKA115 TAD115:TAE115 SQH115:SQI115 SGL115:SGM115 RWP115:RWQ115 RMT115:RMU115 RCX115:RCY115 QTB115:QTC115 QJF115:QJG115 PZJ115:PZK115 PPN115:PPO115 PFR115:PFS115 OVV115:OVW115 OLZ115:OMA115 OCD115:OCE115 NSH115:NSI115 NIL115:NIM115 MYP115:MYQ115 MOT115:MOU115 MEX115:MEY115 LVB115:LVC115 LLF115:LLG115 LBJ115:LBK115 KRN115:KRO115 KHR115:KHS115 JXV115:JXW115 JNZ115:JOA115 JED115:JEE115 IUH115:IUI115 IKL115:IKM115 IAP115:IAQ115 HQT115:HQU115 HGX115:HGY115 GXB115:GXC115 GNF115:GNG115 GDJ115:GDK115 FTN115:FTO115 FJR115:FJS115 EZV115:EZW115 EPZ115:EQA115 EGD115:EGE115 DWH115:DWI115 DML115:DMM115 DCP115:DCQ115 CST115:CSU115 CIX115:CIY115 BZB115:BZC115 BPF115:BPG115 BFJ115:BFK115 AVN115:AVO115 ALR115:ALS115 ABV115:ABW115 RZ115:SA115 ID115:IE115 WUM115:WUN115 WKQ115:WKR115 WAU115:WAV115 VQY115:VQZ115 VHC115:VHD115 UXG115:UXH115 UNK115:UNL115 UDO115:UDP115 TTS115:TTT115 TJW115:TJX115 TAA115:TAB115 SQE115:SQF115 SGI115:SGJ115 RWM115:RWN115 RMQ115:RMR115 RCU115:RCV115 QSY115:QSZ115 QJC115:QJD115 PZG115:PZH115 PPK115:PPL115 PFO115:PFP115 OVS115:OVT115 OLW115:OLX115 OCA115:OCB115 NSE115:NSF115 NII115:NIJ115 MYM115:MYN115 MOQ115:MOR115 MEU115:MEV115 LUY115:LUZ115 LLC115:LLD115 LBG115:LBH115 KRK115:KRL115 KHO115:KHP115 JXS115:JXT115 JNW115:JNX115 JEA115:JEB115 IUE115:IUF115 IKI115:IKJ115 IAM115:IAN115 HQQ115:HQR115 HGU115:HGV115 GWY115:GWZ115 GNC115:GND115 GDG115:GDH115 FTK115:FTL115 FJO115:FJP115 EZS115:EZT115 EPW115:EPX115 EGA115:EGB115 DWE115:DWF115 DMI115:DMJ115 DCM115:DCN115 CSQ115:CSR115 CIU115:CIV115 BYY115:BYZ115 BPC115:BPD115 BFG115:BFH115 AVK115:AVL115 ALO115:ALP115 ABS115:ABT115 RW115:RX115 IA115:IB115 WUG115:WUH115 WKK115:WKL115 WAO115:WAP115 VQS115:VQT115 VGW115:VGX115 UXA115:UXB115 UNE115:UNF115 UDI115:UDJ115 TTM115:TTN115 TJQ115:TJR115 SZU115:SZV115 SPY115:SPZ115 SGC115:SGD115 RWG115:RWH115 RMK115:RML115 RCO115:RCP115 QSS115:QST115 QIW115:QIX115 PZA115:PZB115 PPE115:PPF115 PFI115:PFJ115 OVM115:OVN115 OLQ115:OLR115 OBU115:OBV115 NRY115:NRZ115 NIC115:NID115 MYG115:MYH115 MOK115:MOL115 MEO115:MEP115 LUS115:LUT115 LKW115:LKX115 LBA115:LBB115 KRE115:KRF115 KHI115:KHJ115 JXM115:JXN115 JNQ115:JNR115 JDU115:JDV115 ITY115:ITZ115 IKC115:IKD115 IAG115:IAH115 HQK115:HQL115 HGO115:HGP115 GWS115:GWT115 GMW115:GMX115 GDA115:GDB115 FTE115:FTF115 FJI115:FJJ115 EZM115:EZN115 EPQ115:EPR115 EFU115:EFV115 DVY115:DVZ115 DMC115:DMD115 DCG115:DCH115 CSK115:CSL115 CIO115:CIP115 BYS115:BYT115 BOW115:BOX115 BFA115:BFB115 AVE115:AVF115 ALI115:ALJ115 ABM115:ABN115 RQ115:RR115 HU115:HV115 WUD115:WUE115 WKH115:WKI115 WAL115:WAM115 VQP115:VQQ115 VGT115:VGU115 UWX115:UWY115 UNB115:UNC115 UDF115:UDG115 TTJ115:TTK115 TJN115:TJO115 SZR115:SZS115 SPV115:SPW115 SFZ115:SGA115 RWD115:RWE115 RMH115:RMI115 RCL115:RCM115 QSP115:QSQ115 QIT115:QIU115 PYX115:PYY115 PPB115:PPC115 PFF115:PFG115 OVJ115:OVK115 OLN115:OLO115 OBR115:OBS115 NRV115:NRW115 NHZ115:NIA115 MYD115:MYE115 MOH115:MOI115 MEL115:MEM115 LUP115:LUQ115 LKT115:LKU115 LAX115:LAY115 KRB115:KRC115 KHF115:KHG115 JXJ115:JXK115 JNN115:JNO115 JDR115:JDS115 ITV115:ITW115 IJZ115:IKA115 IAD115:IAE115 HQH115:HQI115 HGL115:HGM115 GWP115:GWQ115 GMT115:GMU115 GCX115:GCY115 FTB115:FTC115 FJF115:FJG115 EZJ115:EZK115 EPN115:EPO115 EFR115:EFS115 DVV115:DVW115 DLZ115:DMA115 DCD115:DCE115 CSH115:CSI115 CIL115:CIM115 BYP115:BYQ115 BOT115:BOU115 BEX115:BEY115 AVB115:AVC115 ALF115:ALG115 ABJ115:ABK115 RN115:RO115 HR115:HS115 WUA115:WUB115 WKE115:WKF115 WAI115:WAJ115 VQM115:VQN115 VGQ115:VGR115 UWU115:UWV115 UMY115:UMZ115 UDC115:UDD115 TTG115:TTH115 TJK115:TJL115 SZO115:SZP115 SPS115:SPT115 SFW115:SFX115 RWA115:RWB115 RME115:RMF115 RCI115:RCJ115 QSM115:QSN115 QIQ115:QIR115 PYU115:PYV115 POY115:POZ115 PFC115:PFD115 OVG115:OVH115 OLK115:OLL115 OBO115:OBP115 NRS115:NRT115 NHW115:NHX115 MYA115:MYB115 MOE115:MOF115 MEI115:MEJ115 LUM115:LUN115 LKQ115:LKR115 LAU115:LAV115 KQY115:KQZ115 KHC115:KHD115 JXG115:JXH115 JNK115:JNL115 JDO115:JDP115 ITS115:ITT115 IJW115:IJX115 IAA115:IAB115 HQE115:HQF115 HGI115:HGJ115 GWM115:GWN115 GMQ115:GMR115 GCU115:GCV115 FSY115:FSZ115 FJC115:FJD115 EZG115:EZH115 EPK115:EPL115 EFO115:EFP115 DVS115:DVT115 DLW115:DLX115 DCA115:DCB115 CSE115:CSF115 CII115:CIJ115 BYM115:BYN115 BOQ115:BOR115 BEU115:BEV115 AUY115:AUZ115 ALC115:ALD115 ABG115:ABH115 RK115:RL115 HO115:HP115 WTX115:WTY115 WKB115:WKC115 WAF115:WAG115 VQJ115:VQK115 VGN115:VGO115 UWR115:UWS115 UMV115:UMW115 UCZ115:UDA115 TTD115:TTE115 TJH115:TJI115 SZL115:SZM115 SPP115:SPQ115 SFT115:SFU115 RVX115:RVY115 RMB115:RMC115 RCF115:RCG115 QSJ115:QSK115 QIN115:QIO115 PYR115:PYS115 POV115:POW115 PEZ115:PFA115 OVD115:OVE115 OLH115:OLI115 OBL115:OBM115 NRP115:NRQ115 NHT115:NHU115 MXX115:MXY115 MOB115:MOC115 MEF115:MEG115 LUJ115:LUK115 LKN115:LKO115 LAR115:LAS115 KQV115:KQW115 KGZ115:KHA115 JXD115:JXE115 JNH115:JNI115 JDL115:JDM115 ITP115:ITQ115 IJT115:IJU115 HZX115:HZY115 HQB115:HQC115 HGF115:HGG115 GWJ115:GWK115 GMN115:GMO115 GCR115:GCS115 FSV115:FSW115 FIZ115:FJA115 EZD115:EZE115 EPH115:EPI115 EFL115:EFM115 DVP115:DVQ115 DLT115:DLU115 DBX115:DBY115 CSB115:CSC115 CIF115:CIG115 BYJ115:BYK115 BON115:BOO115 BER115:BES115 AUV115:AUW115 AKZ115:ALA115 ABD115:ABE115 RH115:RI115 HL115:HM115 WTU115:WTV115 WJY115:WJZ115 WAC115:WAD115 VQG115:VQH115 VGK115:VGL115 UWO115:UWP115 UMS115:UMT115 UCW115:UCX115 TTA115:TTB115 TJE115:TJF115 SZI115:SZJ115 SPM115:SPN115 SFQ115:SFR115 RVU115:RVV115 RLY115:RLZ115 RCC115:RCD115 QSG115:QSH115 QIK115:QIL115 PYO115:PYP115 POS115:POT115 PEW115:PEX115 OVA115:OVB115 OLE115:OLF115 OBI115:OBJ115 NRM115:NRN115 NHQ115:NHR115 MXU115:MXV115 MNY115:MNZ115 MEC115:MED115 LUG115:LUH115 LKK115:LKL115 LAO115:LAP115 KQS115:KQT115 KGW115:KGX115 JXA115:JXB115 JNE115:JNF115 JDI115:JDJ115 ITM115:ITN115 IJQ115:IJR115 HZU115:HZV115 HPY115:HPZ115 HGC115:HGD115 GWG115:GWH115 GMK115:GML115 GCO115:GCP115 FSS115:FST115 FIW115:FIX115 EZA115:EZB115 EPE115:EPF115 EFI115:EFJ115 DVM115:DVN115 DLQ115:DLR115 DBU115:DBV115 CRY115:CRZ115 CIC115:CID115 BYG115:BYH115 BOK115:BOL115 BEO115:BEP115 AUS115:AUT115 AKW115:AKX115 ABA115:ABB115 HI159:HJ159 RE159:RF159 WUS159:WUT159 WKW159:WKX159 WBA159:WBB159 VRE159:VRF159 VHI159:VHJ159 UXM159:UXN159 UNQ159:UNR159 UDU159:UDV159 TTY159:TTZ159 TKC159:TKD159 TAG159:TAH159 SQK159:SQL159 SGO159:SGP159 RWS159:RWT159 RMW159:RMX159 RDA159:RDB159 QTE159:QTF159 QJI159:QJJ159 PZM159:PZN159 PPQ159:PPR159 PFU159:PFV159 OVY159:OVZ159 OMC159:OMD159 OCG159:OCH159 NSK159:NSL159 NIO159:NIP159 MYS159:MYT159 MOW159:MOX159 MFA159:MFB159 LVE159:LVF159 LLI159:LLJ159 LBM159:LBN159 KRQ159:KRR159 KHU159:KHV159 JXY159:JXZ159 JOC159:JOD159 JEG159:JEH159 IUK159:IUL159 IKO159:IKP159 IAS159:IAT159 HQW159:HQX159 HHA159:HHB159 GXE159:GXF159 GNI159:GNJ159 GDM159:GDN159 FTQ159:FTR159 FJU159:FJV159 EZY159:EZZ159 EQC159:EQD159 EGG159:EGH159 DWK159:DWL159 DMO159:DMP159 DCS159:DCT159 CSW159:CSX159 CJA159:CJB159 BZE159:BZF159 BPI159:BPJ159 BFM159:BFN159 AVQ159:AVR159 ALU159:ALV159 ABY159:ABZ159 SC159:SD159 IG159:IH159 WUP159:WUQ159 WKT159:WKU159 WAX159:WAY159 VRB159:VRC159 VHF159:VHG159 UXJ159:UXK159 UNN159:UNO159 UDR159:UDS159 TTV159:TTW159 TJZ159:TKA159 TAD159:TAE159 SQH159:SQI159 SGL159:SGM159 RWP159:RWQ159 RMT159:RMU159 RCX159:RCY159 QTB159:QTC159 QJF159:QJG159 PZJ159:PZK159 PPN159:PPO159 PFR159:PFS159 OVV159:OVW159 OLZ159:OMA159 OCD159:OCE159 NSH159:NSI159 NIL159:NIM159 MYP159:MYQ159 MOT159:MOU159 MEX159:MEY159 LVB159:LVC159 LLF159:LLG159 LBJ159:LBK159 KRN159:KRO159 KHR159:KHS159 JXV159:JXW159 JNZ159:JOA159 JED159:JEE159 IUH159:IUI159 IKL159:IKM159 IAP159:IAQ159 HQT159:HQU159 HGX159:HGY159 GXB159:GXC159 GNF159:GNG159 GDJ159:GDK159 FTN159:FTO159 FJR159:FJS159 EZV159:EZW159 EPZ159:EQA159 EGD159:EGE159 DWH159:DWI159 DML159:DMM159 DCP159:DCQ159 CST159:CSU159 CIX159:CIY159 BZB159:BZC159 BPF159:BPG159 BFJ159:BFK159 AVN159:AVO159 ALR159:ALS159 ABV159:ABW159 RZ159:SA159 ID159:IE159 WUM159:WUN159 WKQ159:WKR159 WAU159:WAV159 VQY159:VQZ159 VHC159:VHD159 UXG159:UXH159 UNK159:UNL159 UDO159:UDP159 TTS159:TTT159 TJW159:TJX159 TAA159:TAB159 SQE159:SQF159 SGI159:SGJ159 RWM159:RWN159 RMQ159:RMR159 RCU159:RCV159 QSY159:QSZ159 QJC159:QJD159 PZG159:PZH159 PPK159:PPL159 PFO159:PFP159 OVS159:OVT159 OLW159:OLX159 OCA159:OCB159 NSE159:NSF159 NII159:NIJ159 MYM159:MYN159 MOQ159:MOR159 MEU159:MEV159 LUY159:LUZ159 LLC159:LLD159 LBG159:LBH159 KRK159:KRL159 KHO159:KHP159 JXS159:JXT159 JNW159:JNX159 JEA159:JEB159 IUE159:IUF159 IKI159:IKJ159 IAM159:IAN159 HQQ159:HQR159 HGU159:HGV159 GWY159:GWZ159 GNC159:GND159 GDG159:GDH159 FTK159:FTL159 FJO159:FJP159 EZS159:EZT159 EPW159:EPX159 EGA159:EGB159 DWE159:DWF159 DMI159:DMJ159 DCM159:DCN159 CSQ159:CSR159 CIU159:CIV159 BYY159:BYZ159 BPC159:BPD159 BFG159:BFH159 AVK159:AVL159 ALO159:ALP159 ABS159:ABT159 RW159:RX159 IA159:IB159 WUG159:WUH159 WKK159:WKL159 WAO159:WAP159 VQS159:VQT159 VGW159:VGX159 UXA159:UXB159 UNE159:UNF159 UDI159:UDJ159 TTM159:TTN159 TJQ159:TJR159 SZU159:SZV159 SPY159:SPZ159 SGC159:SGD159 RWG159:RWH159 RMK159:RML159 RCO159:RCP159 QSS159:QST159 QIW159:QIX159 PZA159:PZB159 PPE159:PPF159 PFI159:PFJ159 OVM159:OVN159 OLQ159:OLR159 OBU159:OBV159 NRY159:NRZ159 NIC159:NID159 MYG159:MYH159 MOK159:MOL159 MEO159:MEP159 LUS159:LUT159 LKW159:LKX159 LBA159:LBB159 KRE159:KRF159 KHI159:KHJ159 JXM159:JXN159 JNQ159:JNR159 JDU159:JDV159 ITY159:ITZ159 IKC159:IKD159 IAG159:IAH159 HQK159:HQL159 HGO159:HGP159 GWS159:GWT159 GMW159:GMX159 GDA159:GDB159 FTE159:FTF159 FJI159:FJJ159 EZM159:EZN159 EPQ159:EPR159 EFU159:EFV159 DVY159:DVZ159 DMC159:DMD159 DCG159:DCH159 CSK159:CSL159 CIO159:CIP159 BYS159:BYT159 BOW159:BOX159 BFA159:BFB159 AVE159:AVF159 ALI159:ALJ159 ABM159:ABN159 RQ159:RR159 HU159:HV159 WUD159:WUE159 WKH159:WKI159 WAL159:WAM159 VQP159:VQQ159 VGT159:VGU159 UWX159:UWY159 UNB159:UNC159 UDF159:UDG159 TTJ159:TTK159 TJN159:TJO159 SZR159:SZS159 SPV159:SPW159 SFZ159:SGA159 RWD159:RWE159 RMH159:RMI159 RCL159:RCM159 QSP159:QSQ159 QIT159:QIU159 PYX159:PYY159 PPB159:PPC159 PFF159:PFG159 OVJ159:OVK159 OLN159:OLO159 OBR159:OBS159 NRV159:NRW159 NHZ159:NIA159 MYD159:MYE159 MOH159:MOI159 MEL159:MEM159 LUP159:LUQ159 LKT159:LKU159 LAX159:LAY159 KRB159:KRC159 KHF159:KHG159 JXJ159:JXK159 JNN159:JNO159 JDR159:JDS159 ITV159:ITW159 IJZ159:IKA159 IAD159:IAE159 HQH159:HQI159 HGL159:HGM159 GWP159:GWQ159 GMT159:GMU159 GCX159:GCY159 FTB159:FTC159 FJF159:FJG159 EZJ159:EZK159 EPN159:EPO159 EFR159:EFS159 DVV159:DVW159 DLZ159:DMA159 DCD159:DCE159 CSH159:CSI159 CIL159:CIM159 BYP159:BYQ159 BOT159:BOU159 BEX159:BEY159 AVB159:AVC159 ALF159:ALG159 ABJ159:ABK159 RN159:RO159 HR159:HS159 WUA159:WUB159 WKE159:WKF159 WAI159:WAJ159 VQM159:VQN159 VGQ159:VGR159 UWU159:UWV159 UMY159:UMZ159 UDC159:UDD159 TTG159:TTH159 TJK159:TJL159 SZO159:SZP159 SPS159:SPT159 SFW159:SFX159 RWA159:RWB159 RME159:RMF159 RCI159:RCJ159 QSM159:QSN159 QIQ159:QIR159 PYU159:PYV159 POY159:POZ159 PFC159:PFD159 OVG159:OVH159 OLK159:OLL159 OBO159:OBP159 NRS159:NRT159 NHW159:NHX159 MYA159:MYB159 MOE159:MOF159 MEI159:MEJ159 LUM159:LUN159 LKQ159:LKR159 LAU159:LAV159 KQY159:KQZ159 KHC159:KHD159 JXG159:JXH159 JNK159:JNL159 JDO159:JDP159 ITS159:ITT159 IJW159:IJX159 IAA159:IAB159 HQE159:HQF159 HGI159:HGJ159 GWM159:GWN159 GMQ159:GMR159 GCU159:GCV159 FSY159:FSZ159 FJC159:FJD159 EZG159:EZH159 EPK159:EPL159 EFO159:EFP159 DVS159:DVT159 DLW159:DLX159 DCA159:DCB159 CSE159:CSF159 CII159:CIJ159 BYM159:BYN159 BOQ159:BOR159 BEU159:BEV159 AUY159:AUZ159 ALC159:ALD159 ABG159:ABH159 RK159:RL159 HO159:HP159 WTX159:WTY159 WKB159:WKC159 WAF159:WAG159 VQJ159:VQK159 VGN159:VGO159 UWR159:UWS159 UMV159:UMW159 UCZ159:UDA159 TTD159:TTE159 TJH159:TJI159 SZL159:SZM159 SPP159:SPQ159 SFT159:SFU159 RVX159:RVY159 RMB159:RMC159 RCF159:RCG159 QSJ159:QSK159 QIN159:QIO159 PYR159:PYS159 POV159:POW159 PEZ159:PFA159 OVD159:OVE159 OLH159:OLI159 OBL159:OBM159 NRP159:NRQ159 NHT159:NHU159 MXX159:MXY159 MOB159:MOC159 MEF159:MEG159 LUJ159:LUK159 LKN159:LKO159 LAR159:LAS159 KQV159:KQW159 KGZ159:KHA159 JXD159:JXE159 JNH159:JNI159 JDL159:JDM159 ITP159:ITQ159 IJT159:IJU159 HZX159:HZY159 HQB159:HQC159 HGF159:HGG159 GWJ159:GWK159 GMN159:GMO159 GCR159:GCS159 FSV159:FSW159 FIZ159:FJA159 EZD159:EZE159 EPH159:EPI159 EFL159:EFM159 DVP159:DVQ159 DLT159:DLU159 DBX159:DBY159 CSB159:CSC159 CIF159:CIG159 BYJ159:BYK159 BON159:BOO159 BER159:BES159 AUV159:AUW159 AKZ159:ALA159 ABD159:ABE159 RH159:RI159 HL159:HM159 WTU159:WTV159 WJY159:WJZ159 WAC159:WAD159 VQG159:VQH159 VGK159:VGL159 UWO159:UWP159 UMS159:UMT159 UCW159:UCX159 TTA159:TTB159 TJE159:TJF159 SZI159:SZJ159 SPM159:SPN159 SFQ159:SFR159 RVU159:RVV159 RLY159:RLZ159 RCC159:RCD159 QSG159:QSH159 QIK159:QIL159 PYO159:PYP159 POS159:POT159 PEW159:PEX159 OVA159:OVB159 OLE159:OLF159 OBI159:OBJ159 NRM159:NRN159 NHQ159:NHR159 MXU159:MXV159 MNY159:MNZ159 MEC159:MED159 LUG159:LUH159 LKK159:LKL159 LAO159:LAP159 KQS159:KQT159 KGW159:KGX159 JXA159:JXB159 JNE159:JNF159 JDI159:JDJ159 ITM159:ITN159 IJQ159:IJR159 HZU159:HZV159 HPY159:HPZ159 HGC159:HGD159 GWG159:GWH159 GMK159:GML159 GCO159:GCP159 FSS159:FST159 FIW159:FIX159 EZA159:EZB159 EPE159:EPF159 EFI159:EFJ159 DVM159:DVN159 DLQ159:DLR159 DBU159:DBV159 CRY159:CRZ159 CIC159:CID159 BYG159:BYH159 BOK159:BOL159 BEO159:BEP159 AUS159:AUT159 AKW159:AKX159 ABA159:ABB159 HI203:HJ203 RE203:RF203 WUS203:WUT203 WKW203:WKX203 WBA203:WBB203 VRE203:VRF203 VHI203:VHJ203 UXM203:UXN203 UNQ203:UNR203 UDU203:UDV203 TTY203:TTZ203 TKC203:TKD203 TAG203:TAH203 SQK203:SQL203 SGO203:SGP203 RWS203:RWT203 RMW203:RMX203 RDA203:RDB203 QTE203:QTF203 QJI203:QJJ203 PZM203:PZN203 PPQ203:PPR203 PFU203:PFV203 OVY203:OVZ203 OMC203:OMD203 OCG203:OCH203 NSK203:NSL203 NIO203:NIP203 MYS203:MYT203 MOW203:MOX203 MFA203:MFB203 LVE203:LVF203 LLI203:LLJ203 LBM203:LBN203 KRQ203:KRR203 KHU203:KHV203 JXY203:JXZ203 JOC203:JOD203 JEG203:JEH203 IUK203:IUL203 IKO203:IKP203 IAS203:IAT203 HQW203:HQX203 HHA203:HHB203 GXE203:GXF203 GNI203:GNJ203 GDM203:GDN203 FTQ203:FTR203 FJU203:FJV203 EZY203:EZZ203 EQC203:EQD203 EGG203:EGH203 DWK203:DWL203 DMO203:DMP203 DCS203:DCT203 CSW203:CSX203 CJA203:CJB203 BZE203:BZF203 BPI203:BPJ203 BFM203:BFN203 AVQ203:AVR203 ALU203:ALV203 ABY203:ABZ203 SC203:SD203 IG203:IH203 WUP203:WUQ203 WKT203:WKU203 WAX203:WAY203 VRB203:VRC203 VHF203:VHG203 UXJ203:UXK203 UNN203:UNO203 UDR203:UDS203 TTV203:TTW203 TJZ203:TKA203 TAD203:TAE203 SQH203:SQI203 SGL203:SGM203 RWP203:RWQ203 RMT203:RMU203 RCX203:RCY203 QTB203:QTC203 QJF203:QJG203 PZJ203:PZK203 PPN203:PPO203 PFR203:PFS203 OVV203:OVW203 OLZ203:OMA203 OCD203:OCE203 NSH203:NSI203 NIL203:NIM203 MYP203:MYQ203 MOT203:MOU203 MEX203:MEY203 LVB203:LVC203 LLF203:LLG203 LBJ203:LBK203 KRN203:KRO203 KHR203:KHS203 JXV203:JXW203 JNZ203:JOA203 JED203:JEE203 IUH203:IUI203 IKL203:IKM203 IAP203:IAQ203 HQT203:HQU203 HGX203:HGY203 GXB203:GXC203 GNF203:GNG203 GDJ203:GDK203 FTN203:FTO203 FJR203:FJS203 EZV203:EZW203 EPZ203:EQA203 EGD203:EGE203 DWH203:DWI203 DML203:DMM203 DCP203:DCQ203 CST203:CSU203 CIX203:CIY203 BZB203:BZC203 BPF203:BPG203 BFJ203:BFK203 AVN203:AVO203 ALR203:ALS203 ABV203:ABW203 RZ203:SA203 ID203:IE203 WUM203:WUN203 WKQ203:WKR203 WAU203:WAV203 VQY203:VQZ203 VHC203:VHD203 UXG203:UXH203 UNK203:UNL203 UDO203:UDP203 TTS203:TTT203 TJW203:TJX203 TAA203:TAB203 SQE203:SQF203 SGI203:SGJ203 RWM203:RWN203 RMQ203:RMR203 RCU203:RCV203 QSY203:QSZ203 QJC203:QJD203 PZG203:PZH203 PPK203:PPL203 PFO203:PFP203 OVS203:OVT203 OLW203:OLX203 OCA203:OCB203 NSE203:NSF203 NII203:NIJ203 MYM203:MYN203 MOQ203:MOR203 MEU203:MEV203 LUY203:LUZ203 LLC203:LLD203 LBG203:LBH203 KRK203:KRL203 KHO203:KHP203 JXS203:JXT203 JNW203:JNX203 JEA203:JEB203 IUE203:IUF203 IKI203:IKJ203 IAM203:IAN203 HQQ203:HQR203 HGU203:HGV203 GWY203:GWZ203 GNC203:GND203 GDG203:GDH203 FTK203:FTL203 FJO203:FJP203 EZS203:EZT203 EPW203:EPX203 EGA203:EGB203 DWE203:DWF203 DMI203:DMJ203 DCM203:DCN203 CSQ203:CSR203 CIU203:CIV203 BYY203:BYZ203 BPC203:BPD203 BFG203:BFH203 AVK203:AVL203 ALO203:ALP203 ABS203:ABT203 RW203:RX203 IA203:IB203 WUG203:WUH203 WKK203:WKL203 WAO203:WAP203 VQS203:VQT203 VGW203:VGX203 UXA203:UXB203 UNE203:UNF203 UDI203:UDJ203 TTM203:TTN203 TJQ203:TJR203 SZU203:SZV203 SPY203:SPZ203 SGC203:SGD203 RWG203:RWH203 RMK203:RML203 RCO203:RCP203 QSS203:QST203 QIW203:QIX203 PZA203:PZB203 PPE203:PPF203 PFI203:PFJ203 OVM203:OVN203 OLQ203:OLR203 OBU203:OBV203 NRY203:NRZ203 NIC203:NID203 MYG203:MYH203 MOK203:MOL203 MEO203:MEP203 LUS203:LUT203 LKW203:LKX203 LBA203:LBB203 KRE203:KRF203 KHI203:KHJ203 JXM203:JXN203 JNQ203:JNR203 JDU203:JDV203 ITY203:ITZ203 IKC203:IKD203 IAG203:IAH203 HQK203:HQL203 HGO203:HGP203 GWS203:GWT203 GMW203:GMX203 GDA203:GDB203 FTE203:FTF203 FJI203:FJJ203 EZM203:EZN203 EPQ203:EPR203 EFU203:EFV203 DVY203:DVZ203 DMC203:DMD203 DCG203:DCH203 CSK203:CSL203 CIO203:CIP203 BYS203:BYT203 BOW203:BOX203 BFA203:BFB203 AVE203:AVF203 ALI203:ALJ203 ABM203:ABN203 RQ203:RR203 HU203:HV203 WUD203:WUE203 WKH203:WKI203 WAL203:WAM203 VQP203:VQQ203 VGT203:VGU203 UWX203:UWY203 UNB203:UNC203 UDF203:UDG203 TTJ203:TTK203 TJN203:TJO203 SZR203:SZS203 SPV203:SPW203 SFZ203:SGA203 RWD203:RWE203 RMH203:RMI203 RCL203:RCM203 QSP203:QSQ203 QIT203:QIU203 PYX203:PYY203 PPB203:PPC203 PFF203:PFG203 OVJ203:OVK203 OLN203:OLO203 OBR203:OBS203 NRV203:NRW203 NHZ203:NIA203 MYD203:MYE203 MOH203:MOI203 MEL203:MEM203 LUP203:LUQ203 LKT203:LKU203 LAX203:LAY203 KRB203:KRC203 KHF203:KHG203 JXJ203:JXK203 JNN203:JNO203 JDR203:JDS203 ITV203:ITW203 IJZ203:IKA203 IAD203:IAE203 HQH203:HQI203 HGL203:HGM203 GWP203:GWQ203 GMT203:GMU203 GCX203:GCY203 FTB203:FTC203 FJF203:FJG203 EZJ203:EZK203 EPN203:EPO203 EFR203:EFS203 DVV203:DVW203 DLZ203:DMA203 DCD203:DCE203 CSH203:CSI203 CIL203:CIM203 BYP203:BYQ203 BOT203:BOU203 BEX203:BEY203 AVB203:AVC203 ALF203:ALG203 ABJ203:ABK203 RN203:RO203 HR203:HS203 WUA203:WUB203 WKE203:WKF203 WAI203:WAJ203 VQM203:VQN203 VGQ203:VGR203 UWU203:UWV203 UMY203:UMZ203 UDC203:UDD203 TTG203:TTH203 TJK203:TJL203 SZO203:SZP203 SPS203:SPT203 SFW203:SFX203 RWA203:RWB203 RME203:RMF203 RCI203:RCJ203 QSM203:QSN203 QIQ203:QIR203 PYU203:PYV203 POY203:POZ203 PFC203:PFD203 OVG203:OVH203 OLK203:OLL203 OBO203:OBP203 NRS203:NRT203 NHW203:NHX203 MYA203:MYB203 MOE203:MOF203 MEI203:MEJ203 LUM203:LUN203 LKQ203:LKR203 LAU203:LAV203 KQY203:KQZ203 KHC203:KHD203 JXG203:JXH203 JNK203:JNL203 JDO203:JDP203 ITS203:ITT203 IJW203:IJX203 IAA203:IAB203 HQE203:HQF203 HGI203:HGJ203 GWM203:GWN203 GMQ203:GMR203 GCU203:GCV203 FSY203:FSZ203 FJC203:FJD203 EZG203:EZH203 EPK203:EPL203 EFO203:EFP203 DVS203:DVT203 DLW203:DLX203 DCA203:DCB203 CSE203:CSF203 CII203:CIJ203 BYM203:BYN203 BOQ203:BOR203 BEU203:BEV203 AUY203:AUZ203 ALC203:ALD203 ABG203:ABH203 RK203:RL203 HO203:HP203 WTX203:WTY203 WKB203:WKC203 WAF203:WAG203 VQJ203:VQK203 VGN203:VGO203 UWR203:UWS203 UMV203:UMW203 UCZ203:UDA203 TTD203:TTE203 TJH203:TJI203 SZL203:SZM203 SPP203:SPQ203 SFT203:SFU203 RVX203:RVY203 RMB203:RMC203 RCF203:RCG203 QSJ203:QSK203 QIN203:QIO203 PYR203:PYS203 POV203:POW203 PEZ203:PFA203 OVD203:OVE203 OLH203:OLI203 OBL203:OBM203 NRP203:NRQ203 NHT203:NHU203 MXX203:MXY203 MOB203:MOC203 MEF203:MEG203 LUJ203:LUK203 LKN203:LKO203 LAR203:LAS203 KQV203:KQW203 KGZ203:KHA203 JXD203:JXE203 JNH203:JNI203 JDL203:JDM203 ITP203:ITQ203 IJT203:IJU203 HZX203:HZY203 HQB203:HQC203 HGF203:HGG203 GWJ203:GWK203 GMN203:GMO203 GCR203:GCS203 FSV203:FSW203 FIZ203:FJA203 EZD203:EZE203 EPH203:EPI203 EFL203:EFM203 DVP203:DVQ203 DLT203:DLU203 DBX203:DBY203 CSB203:CSC203 CIF203:CIG203 BYJ203:BYK203 BON203:BOO203 BER203:BES203 AUV203:AUW203 AKZ203:ALA203 ABD203:ABE203 RH203:RI203 HL203:HM203 WTU203:WTV203 WJY203:WJZ203 WAC203:WAD203 VQG203:VQH203 VGK203:VGL203 UWO203:UWP203 UMS203:UMT203 UCW203:UCX203 TTA203:TTB203 TJE203:TJF203 SZI203:SZJ203 SPM203:SPN203 SFQ203:SFR203 RVU203:RVV203 RLY203:RLZ203 RCC203:RCD203 QSG203:QSH203 QIK203:QIL203 PYO203:PYP203 POS203:POT203 PEW203:PEX203 OVA203:OVB203 OLE203:OLF203 OBI203:OBJ203 NRM203:NRN203 NHQ203:NHR203 MXU203:MXV203 MNY203:MNZ203 MEC203:MED203 LUG203:LUH203 LKK203:LKL203 LAO203:LAP203 KQS203:KQT203 KGW203:KGX203 JXA203:JXB203 JNE203:JNF203 JDI203:JDJ203 ITM203:ITN203 IJQ203:IJR203 HZU203:HZV203 HPY203:HPZ203 HGC203:HGD203 GWG203:GWH203 GMK203:GML203 GCO203:GCP203 FSS203:FST203 FIW203:FIX203 EZA203:EZB203 EPE203:EPF203 EFI203:EFJ203 DVM203:DVN203 DLQ203:DLR203 DBU203:DBV203 CRY203:CRZ203 CIC203:CID203 BYG203:BYH203 BOK203:BOL203 BEO203:BEP203 AUS203:AUT203 AKW203:AKX203 ABA203:ABB203 HI247:HJ247 RE247:RF247 WUS247:WUT247 WKW247:WKX247 WBA247:WBB247 VRE247:VRF247 VHI247:VHJ247 UXM247:UXN247 UNQ247:UNR247 UDU247:UDV247 TTY247:TTZ247 TKC247:TKD247 TAG247:TAH247 SQK247:SQL247 SGO247:SGP247 RWS247:RWT247 RMW247:RMX247 RDA247:RDB247 QTE247:QTF247 QJI247:QJJ247 PZM247:PZN247 PPQ247:PPR247 PFU247:PFV247 OVY247:OVZ247 OMC247:OMD247 OCG247:OCH247 NSK247:NSL247 NIO247:NIP247 MYS247:MYT247 MOW247:MOX247 MFA247:MFB247 LVE247:LVF247 LLI247:LLJ247 LBM247:LBN247 KRQ247:KRR247 KHU247:KHV247 JXY247:JXZ247 JOC247:JOD247 JEG247:JEH247 IUK247:IUL247 IKO247:IKP247 IAS247:IAT247 HQW247:HQX247 HHA247:HHB247 GXE247:GXF247 GNI247:GNJ247 GDM247:GDN247 FTQ247:FTR247 FJU247:FJV247 EZY247:EZZ247 EQC247:EQD247 EGG247:EGH247 DWK247:DWL247 DMO247:DMP247 DCS247:DCT247 CSW247:CSX247 CJA247:CJB247 BZE247:BZF247 BPI247:BPJ247 BFM247:BFN247 AVQ247:AVR247 ALU247:ALV247 ABY247:ABZ247 SC247:SD247 IG247:IH247 WUP247:WUQ247 WKT247:WKU247 WAX247:WAY247 VRB247:VRC247 VHF247:VHG247 UXJ247:UXK247 UNN247:UNO247 UDR247:UDS247 TTV247:TTW247 TJZ247:TKA247 TAD247:TAE247 SQH247:SQI247 SGL247:SGM247 RWP247:RWQ247 RMT247:RMU247 RCX247:RCY247 QTB247:QTC247 QJF247:QJG247 PZJ247:PZK247 PPN247:PPO247 PFR247:PFS247 OVV247:OVW247 OLZ247:OMA247 OCD247:OCE247 NSH247:NSI247 NIL247:NIM247 MYP247:MYQ247 MOT247:MOU247 MEX247:MEY247 LVB247:LVC247 LLF247:LLG247 LBJ247:LBK247 KRN247:KRO247 KHR247:KHS247 JXV247:JXW247 JNZ247:JOA247 JED247:JEE247 IUH247:IUI247 IKL247:IKM247 IAP247:IAQ247 HQT247:HQU247 HGX247:HGY247 GXB247:GXC247 GNF247:GNG247 GDJ247:GDK247 FTN247:FTO247 FJR247:FJS247 EZV247:EZW247 EPZ247:EQA247 EGD247:EGE247 DWH247:DWI247 DML247:DMM247 DCP247:DCQ247 CST247:CSU247 CIX247:CIY247 BZB247:BZC247 BPF247:BPG247 BFJ247:BFK247 AVN247:AVO247 ALR247:ALS247 ABV247:ABW247 RZ247:SA247 ID247:IE247 WUM247:WUN247 WKQ247:WKR247 WAU247:WAV247 VQY247:VQZ247 VHC247:VHD247 UXG247:UXH247 UNK247:UNL247 UDO247:UDP247 TTS247:TTT247 TJW247:TJX247 TAA247:TAB247 SQE247:SQF247 SGI247:SGJ247 RWM247:RWN247 RMQ247:RMR247 RCU247:RCV247 QSY247:QSZ247 QJC247:QJD247 PZG247:PZH247 PPK247:PPL247 PFO247:PFP247 OVS247:OVT247 OLW247:OLX247 OCA247:OCB247 NSE247:NSF247 NII247:NIJ247 MYM247:MYN247 MOQ247:MOR247 MEU247:MEV247 LUY247:LUZ247 LLC247:LLD247 LBG247:LBH247 KRK247:KRL247 KHO247:KHP247 JXS247:JXT247 JNW247:JNX247 JEA247:JEB247 IUE247:IUF247 IKI247:IKJ247 IAM247:IAN247 HQQ247:HQR247 HGU247:HGV247 GWY247:GWZ247 GNC247:GND247 GDG247:GDH247 FTK247:FTL247 FJO247:FJP247 EZS247:EZT247 EPW247:EPX247 EGA247:EGB247 DWE247:DWF247 DMI247:DMJ247 DCM247:DCN247 CSQ247:CSR247 CIU247:CIV247 BYY247:BYZ247 BPC247:BPD247 BFG247:BFH247 AVK247:AVL247 ALO247:ALP247 ABS247:ABT247 RW247:RX247 IA247:IB247 WUG247:WUH247 WKK247:WKL247 WAO247:WAP247 VQS247:VQT247 VGW247:VGX247 UXA247:UXB247 UNE247:UNF247 UDI247:UDJ247 TTM247:TTN247 TJQ247:TJR247 SZU247:SZV247 SPY247:SPZ247 SGC247:SGD247 RWG247:RWH247 RMK247:RML247 RCO247:RCP247 QSS247:QST247 QIW247:QIX247 PZA247:PZB247 PPE247:PPF247 PFI247:PFJ247 OVM247:OVN247 OLQ247:OLR247 OBU247:OBV247 NRY247:NRZ247 NIC247:NID247 MYG247:MYH247 MOK247:MOL247 MEO247:MEP247 LUS247:LUT247 LKW247:LKX247 LBA247:LBB247 KRE247:KRF247 KHI247:KHJ247 JXM247:JXN247 JNQ247:JNR247 JDU247:JDV247 ITY247:ITZ247 IKC247:IKD247 IAG247:IAH247 HQK247:HQL247 HGO247:HGP247 GWS247:GWT247 GMW247:GMX247 GDA247:GDB247 FTE247:FTF247 FJI247:FJJ247 EZM247:EZN247 EPQ247:EPR247 EFU247:EFV247 DVY247:DVZ247 DMC247:DMD247 DCG247:DCH247 CSK247:CSL247 CIO247:CIP247 BYS247:BYT247 BOW247:BOX247 BFA247:BFB247 AVE247:AVF247 ALI247:ALJ247 ABM247:ABN247 RQ247:RR247 HU247:HV247 WUD247:WUE247 WKH247:WKI247 WAL247:WAM247 VQP247:VQQ247 VGT247:VGU247 UWX247:UWY247 UNB247:UNC247 UDF247:UDG247 TTJ247:TTK247 TJN247:TJO247 SZR247:SZS247 SPV247:SPW247 SFZ247:SGA247 RWD247:RWE247 RMH247:RMI247 RCL247:RCM247 QSP247:QSQ247 QIT247:QIU247 PYX247:PYY247 PPB247:PPC247 PFF247:PFG247 OVJ247:OVK247 OLN247:OLO247 OBR247:OBS247 NRV247:NRW247 NHZ247:NIA247 MYD247:MYE247 MOH247:MOI247 MEL247:MEM247 LUP247:LUQ247 LKT247:LKU247 LAX247:LAY247 KRB247:KRC247 KHF247:KHG247 JXJ247:JXK247 JNN247:JNO247 JDR247:JDS247 ITV247:ITW247 IJZ247:IKA247 IAD247:IAE247 HQH247:HQI247 HGL247:HGM247 GWP247:GWQ247 GMT247:GMU247 GCX247:GCY247 FTB247:FTC247 FJF247:FJG247 EZJ247:EZK247 EPN247:EPO247 EFR247:EFS247 DVV247:DVW247 DLZ247:DMA247 DCD247:DCE247 CSH247:CSI247 CIL247:CIM247 BYP247:BYQ247 BOT247:BOU247 BEX247:BEY247 AVB247:AVC247 ALF247:ALG247 ABJ247:ABK247 RN247:RO247 HR247:HS247 WUA247:WUB247 WKE247:WKF247 WAI247:WAJ247 VQM247:VQN247 VGQ247:VGR247 UWU247:UWV247 UMY247:UMZ247 UDC247:UDD247 TTG247:TTH247 TJK247:TJL247 SZO247:SZP247 SPS247:SPT247 SFW247:SFX247 RWA247:RWB247 RME247:RMF247 RCI247:RCJ247 QSM247:QSN247 QIQ247:QIR247 PYU247:PYV247 POY247:POZ247 PFC247:PFD247 OVG247:OVH247 OLK247:OLL247 OBO247:OBP247 NRS247:NRT247 NHW247:NHX247 MYA247:MYB247 MOE247:MOF247 MEI247:MEJ247 LUM247:LUN247 LKQ247:LKR247 LAU247:LAV247 KQY247:KQZ247 KHC247:KHD247 JXG247:JXH247 JNK247:JNL247 JDO247:JDP247 ITS247:ITT247 IJW247:IJX247 IAA247:IAB247 HQE247:HQF247 HGI247:HGJ247 GWM247:GWN247 GMQ247:GMR247 GCU247:GCV247 FSY247:FSZ247 FJC247:FJD247 EZG247:EZH247 EPK247:EPL247 EFO247:EFP247 DVS247:DVT247 DLW247:DLX247 DCA247:DCB247 CSE247:CSF247 CII247:CIJ247 BYM247:BYN247 BOQ247:BOR247 BEU247:BEV247 AUY247:AUZ247 ALC247:ALD247 ABG247:ABH247 RK247:RL247 HO247:HP247 WTX247:WTY247 WKB247:WKC247 WAF247:WAG247 VQJ247:VQK247 VGN247:VGO247 UWR247:UWS247 UMV247:UMW247 UCZ247:UDA247 TTD247:TTE247 TJH247:TJI247 SZL247:SZM247 SPP247:SPQ247 SFT247:SFU247 RVX247:RVY247 RMB247:RMC247 RCF247:RCG247 QSJ247:QSK247 QIN247:QIO247 PYR247:PYS247 POV247:POW247 PEZ247:PFA247 OVD247:OVE247 OLH247:OLI247 OBL247:OBM247 NRP247:NRQ247 NHT247:NHU247 MXX247:MXY247 MOB247:MOC247 MEF247:MEG247 LUJ247:LUK247 LKN247:LKO247 LAR247:LAS247 KQV247:KQW247 KGZ247:KHA247 JXD247:JXE247 JNH247:JNI247 JDL247:JDM247 ITP247:ITQ247 IJT247:IJU247 HZX247:HZY247 HQB247:HQC247 HGF247:HGG247 GWJ247:GWK247 GMN247:GMO247 GCR247:GCS247 FSV247:FSW247 FIZ247:FJA247 EZD247:EZE247 EPH247:EPI247 EFL247:EFM247 DVP247:DVQ247 DLT247:DLU247 DBX247:DBY247 CSB247:CSC247 CIF247:CIG247 BYJ247:BYK247 BON247:BOO247 BER247:BES247 AUV247:AUW247 AKZ247:ALA247 ABD247:ABE247 RH247:RI247 HL247:HM247 WTU247:WTV247 WJY247:WJZ247 WAC247:WAD247 VQG247:VQH247 VGK247:VGL247 UWO247:UWP247 UMS247:UMT247 UCW247:UCX247 TTA247:TTB247 TJE247:TJF247 SZI247:SZJ247 SPM247:SPN247 SFQ247:SFR247 RVU247:RVV247 RLY247:RLZ247 RCC247:RCD247 QSG247:QSH247 QIK247:QIL247 PYO247:PYP247 POS247:POT247 PEW247:PEX247 OVA247:OVB247 OLE247:OLF247 OBI247:OBJ247 NRM247:NRN247 NHQ247:NHR247 MXU247:MXV247 MNY247:MNZ247 MEC247:MED247 LUG247:LUH247 LKK247:LKL247 LAO247:LAP247 KQS247:KQT247 KGW247:KGX247 JXA247:JXB247 JNE247:JNF247 JDI247:JDJ247 ITM247:ITN247 IJQ247:IJR247 HZU247:HZV247 HPY247:HPZ247 HGC247:HGD247 GWG247:GWH247 GMK247:GML247 GCO247:GCP247 FSS247:FST247 FIW247:FIX247 EZA247:EZB247 EPE247:EPF247 EFI247:EFJ247 DVM247:DVN247 DLQ247:DLR247 DBU247:DBV247 CRY247:CRZ247 CIC247:CID247 BYG247:BYH247 BOK247:BOL247 BEO247:BEP247 AUS247:AUT247 AKW247:AKX247 ABA247:ABB247 HI291:HJ291 RE291:RF291 WUS291:WUT291 WKW291:WKX291 WBA291:WBB291 VRE291:VRF291 VHI291:VHJ291 UXM291:UXN291 UNQ291:UNR291 UDU291:UDV291 TTY291:TTZ291 TKC291:TKD291 TAG291:TAH291 SQK291:SQL291 SGO291:SGP291 RWS291:RWT291 RMW291:RMX291 RDA291:RDB291 QTE291:QTF291 QJI291:QJJ291 PZM291:PZN291 PPQ291:PPR291 PFU291:PFV291 OVY291:OVZ291 OMC291:OMD291 OCG291:OCH291 NSK291:NSL291 NIO291:NIP291 MYS291:MYT291 MOW291:MOX291 MFA291:MFB291 LVE291:LVF291 LLI291:LLJ291 LBM291:LBN291 KRQ291:KRR291 KHU291:KHV291 JXY291:JXZ291 JOC291:JOD291 JEG291:JEH291 IUK291:IUL291 IKO291:IKP291 IAS291:IAT291 HQW291:HQX291 HHA291:HHB291 GXE291:GXF291 GNI291:GNJ291 GDM291:GDN291 FTQ291:FTR291 FJU291:FJV291 EZY291:EZZ291 EQC291:EQD291 EGG291:EGH291 DWK291:DWL291 DMO291:DMP291 DCS291:DCT291 CSW291:CSX291 CJA291:CJB291 BZE291:BZF291 BPI291:BPJ291 BFM291:BFN291 AVQ291:AVR291 ALU291:ALV291 ABY291:ABZ291 SC291:SD291 IG291:IH291 WUP291:WUQ291 WKT291:WKU291 WAX291:WAY291 VRB291:VRC291 VHF291:VHG291 UXJ291:UXK291 UNN291:UNO291 UDR291:UDS291 TTV291:TTW291 TJZ291:TKA291 TAD291:TAE291 SQH291:SQI291 SGL291:SGM291 RWP291:RWQ291 RMT291:RMU291 RCX291:RCY291 QTB291:QTC291 QJF291:QJG291 PZJ291:PZK291 PPN291:PPO291 PFR291:PFS291 OVV291:OVW291 OLZ291:OMA291 OCD291:OCE291 NSH291:NSI291 NIL291:NIM291 MYP291:MYQ291 MOT291:MOU291 MEX291:MEY291 LVB291:LVC291 LLF291:LLG291 LBJ291:LBK291 KRN291:KRO291 KHR291:KHS291 JXV291:JXW291 JNZ291:JOA291 JED291:JEE291 IUH291:IUI291 IKL291:IKM291 IAP291:IAQ291 HQT291:HQU291 HGX291:HGY291 GXB291:GXC291 GNF291:GNG291 GDJ291:GDK291 FTN291:FTO291 FJR291:FJS291 EZV291:EZW291 EPZ291:EQA291 EGD291:EGE291 DWH291:DWI291 DML291:DMM291 DCP291:DCQ291 CST291:CSU291 CIX291:CIY291 BZB291:BZC291 BPF291:BPG291 BFJ291:BFK291 AVN291:AVO291 ALR291:ALS291 ABV291:ABW291 RZ291:SA291 ID291:IE291 WUM291:WUN291 WKQ291:WKR291 WAU291:WAV291 VQY291:VQZ291 VHC291:VHD291 UXG291:UXH291 UNK291:UNL291 UDO291:UDP291 TTS291:TTT291 TJW291:TJX291 TAA291:TAB291 SQE291:SQF291 SGI291:SGJ291 RWM291:RWN291 RMQ291:RMR291 RCU291:RCV291 QSY291:QSZ291 QJC291:QJD291 PZG291:PZH291 PPK291:PPL291 PFO291:PFP291 OVS291:OVT291 OLW291:OLX291 OCA291:OCB291 NSE291:NSF291 NII291:NIJ291 MYM291:MYN291 MOQ291:MOR291 MEU291:MEV291 LUY291:LUZ291 LLC291:LLD291 LBG291:LBH291 KRK291:KRL291 KHO291:KHP291 JXS291:JXT291 JNW291:JNX291 JEA291:JEB291 IUE291:IUF291 IKI291:IKJ291 IAM291:IAN291 HQQ291:HQR291 HGU291:HGV291 GWY291:GWZ291 GNC291:GND291 GDG291:GDH291 FTK291:FTL291 FJO291:FJP291 EZS291:EZT291 EPW291:EPX291 EGA291:EGB291 DWE291:DWF291 DMI291:DMJ291 DCM291:DCN291 CSQ291:CSR291 CIU291:CIV291 BYY291:BYZ291 BPC291:BPD291 BFG291:BFH291 AVK291:AVL291 ALO291:ALP291 ABS291:ABT291 RW291:RX291 IA291:IB291 WUG291:WUH291 WKK291:WKL291 WAO291:WAP291 VQS291:VQT291 VGW291:VGX291 UXA291:UXB291 UNE291:UNF291 UDI291:UDJ291 TTM291:TTN291 TJQ291:TJR291 SZU291:SZV291 SPY291:SPZ291 SGC291:SGD291 RWG291:RWH291 RMK291:RML291 RCO291:RCP291 QSS291:QST291 QIW291:QIX291 PZA291:PZB291 PPE291:PPF291 PFI291:PFJ291 OVM291:OVN291 OLQ291:OLR291 OBU291:OBV291 NRY291:NRZ291 NIC291:NID291 MYG291:MYH291 MOK291:MOL291 MEO291:MEP291 LUS291:LUT291 LKW291:LKX291 LBA291:LBB291 KRE291:KRF291 KHI291:KHJ291 JXM291:JXN291 JNQ291:JNR291 JDU291:JDV291 ITY291:ITZ291 IKC291:IKD291 IAG291:IAH291 HQK291:HQL291 HGO291:HGP291 GWS291:GWT291 GMW291:GMX291 GDA291:GDB291 FTE291:FTF291 FJI291:FJJ291 EZM291:EZN291 EPQ291:EPR291 EFU291:EFV291 DVY291:DVZ291 DMC291:DMD291 DCG291:DCH291 CSK291:CSL291 CIO291:CIP291 BYS291:BYT291 BOW291:BOX291 BFA291:BFB291 AVE291:AVF291 ALI291:ALJ291 ABM291:ABN291 RQ291:RR291 HU291:HV291 WUD291:WUE291 WKH291:WKI291 WAL291:WAM291 VQP291:VQQ291 VGT291:VGU291 UWX291:UWY291 UNB291:UNC291 UDF291:UDG291 TTJ291:TTK291 TJN291:TJO291 SZR291:SZS291 SPV291:SPW291 SFZ291:SGA291 RWD291:RWE291 RMH291:RMI291 RCL291:RCM291 QSP291:QSQ291 QIT291:QIU291 PYX291:PYY291 PPB291:PPC291 PFF291:PFG291 OVJ291:OVK291 OLN291:OLO291 OBR291:OBS291 NRV291:NRW291 NHZ291:NIA291 MYD291:MYE291 MOH291:MOI291 MEL291:MEM291 LUP291:LUQ291 LKT291:LKU291 LAX291:LAY291 KRB291:KRC291 KHF291:KHG291 JXJ291:JXK291 JNN291:JNO291 JDR291:JDS291 ITV291:ITW291 IJZ291:IKA291 IAD291:IAE291 HQH291:HQI291 HGL291:HGM291 GWP291:GWQ291 GMT291:GMU291 GCX291:GCY291 FTB291:FTC291 FJF291:FJG291 EZJ291:EZK291 EPN291:EPO291 EFR291:EFS291 DVV291:DVW291 DLZ291:DMA291 DCD291:DCE291 CSH291:CSI291 CIL291:CIM291 BYP291:BYQ291 BOT291:BOU291 BEX291:BEY291 AVB291:AVC291 ALF291:ALG291 ABJ291:ABK291 RN291:RO291 HR291:HS291 WUA291:WUB291 WKE291:WKF291 WAI291:WAJ291 VQM291:VQN291 VGQ291:VGR291 UWU291:UWV291 UMY291:UMZ291 UDC291:UDD291 TTG291:TTH291 TJK291:TJL291 SZO291:SZP291 SPS291:SPT291 SFW291:SFX291 RWA291:RWB291 RME291:RMF291 RCI291:RCJ291 QSM291:QSN291 QIQ291:QIR291 PYU291:PYV291 POY291:POZ291 PFC291:PFD291 OVG291:OVH291 OLK291:OLL291 OBO291:OBP291 NRS291:NRT291 NHW291:NHX291 MYA291:MYB291 MOE291:MOF291 MEI291:MEJ291 LUM291:LUN291 LKQ291:LKR291 LAU291:LAV291 KQY291:KQZ291 KHC291:KHD291 JXG291:JXH291 JNK291:JNL291 JDO291:JDP291 ITS291:ITT291 IJW291:IJX291 IAA291:IAB291 HQE291:HQF291 HGI291:HGJ291 GWM291:GWN291 GMQ291:GMR291 GCU291:GCV291 FSY291:FSZ291 FJC291:FJD291 EZG291:EZH291 EPK291:EPL291 EFO291:EFP291 DVS291:DVT291 DLW291:DLX291 DCA291:DCB291 CSE291:CSF291 CII291:CIJ291 BYM291:BYN291 BOQ291:BOR291 BEU291:BEV291 AUY291:AUZ291 ALC291:ALD291 ABG291:ABH291 RK291:RL291 HO291:HP291 WTX291:WTY291 WKB291:WKC291 WAF291:WAG291 VQJ291:VQK291 VGN291:VGO291 UWR291:UWS291 UMV291:UMW291 UCZ291:UDA291 TTD291:TTE291 TJH291:TJI291 SZL291:SZM291 SPP291:SPQ291 SFT291:SFU291 RVX291:RVY291 RMB291:RMC291 RCF291:RCG291 QSJ291:QSK291 QIN291:QIO291 PYR291:PYS291 POV291:POW291 PEZ291:PFA291 OVD291:OVE291 OLH291:OLI291 OBL291:OBM291 NRP291:NRQ291 NHT291:NHU291 MXX291:MXY291 MOB291:MOC291 MEF291:MEG291 LUJ291:LUK291 LKN291:LKO291 LAR291:LAS291 KQV291:KQW291 KGZ291:KHA291 JXD291:JXE291 JNH291:JNI291 JDL291:JDM291 ITP291:ITQ291 IJT291:IJU291 HZX291:HZY291 HQB291:HQC291 HGF291:HGG291 GWJ291:GWK291 GMN291:GMO291 GCR291:GCS291 FSV291:FSW291 FIZ291:FJA291 EZD291:EZE291 EPH291:EPI291 EFL291:EFM291 DVP291:DVQ291 DLT291:DLU291 DBX291:DBY291 CSB291:CSC291 CIF291:CIG291 BYJ291:BYK291 BON291:BOO291 BER291:BES291 AUV291:AUW291 AKZ291:ALA291 ABD291:ABE291 RH291:RI291 HL291:HM291 WTU291:WTV291 WJY291:WJZ291 WAC291:WAD291 VQG291:VQH291 VGK291:VGL291 UWO291:UWP291 UMS291:UMT291 UCW291:UCX291 TTA291:TTB291 TJE291:TJF291 SZI291:SZJ291 SPM291:SPN291 SFQ291:SFR291 RVU291:RVV291 RLY291:RLZ291 RCC291:RCD291 QSG291:QSH291 QIK291:QIL291 PYO291:PYP291 POS291:POT291 PEW291:PEX291 OVA291:OVB291 OLE291:OLF291 OBI291:OBJ291 NRM291:NRN291 NHQ291:NHR291 MXU291:MXV291 MNY291:MNZ291 MEC291:MED291 LUG291:LUH291 LKK291:LKL291 LAO291:LAP291 KQS291:KQT291 KGW291:KGX291 JXA291:JXB291 JNE291:JNF291 JDI291:JDJ291 ITM291:ITN291 IJQ291:IJR291 HZU291:HZV291 HPY291:HPZ291 HGC291:HGD291 GWG291:GWH291 GMK291:GML291 GCO291:GCP291 FSS291:FST291 FIW291:FIX291 EZA291:EZB291 EPE291:EPF291 EFI291:EFJ291 DVM291:DVN291 DLQ291:DLR291 DBU291:DBV291 CRY291:CRZ291 CIC291:CID291 BYG291:BYH291 BOK291:BOL291 BEO291:BEP291 AUS291:AUT291 AKW291:AKX291 ABA291:ABB291 HI335:HJ335 RE335:RF335 WUS335:WUT335 WKW335:WKX335 WBA335:WBB335 VRE335:VRF335 VHI335:VHJ335 UXM335:UXN335 UNQ335:UNR335 UDU335:UDV335 TTY335:TTZ335 TKC335:TKD335 TAG335:TAH335 SQK335:SQL335 SGO335:SGP335 RWS335:RWT335 RMW335:RMX335 RDA335:RDB335 QTE335:QTF335 QJI335:QJJ335 PZM335:PZN335 PPQ335:PPR335 PFU335:PFV335 OVY335:OVZ335 OMC335:OMD335 OCG335:OCH335 NSK335:NSL335 NIO335:NIP335 MYS335:MYT335 MOW335:MOX335 MFA335:MFB335 LVE335:LVF335 LLI335:LLJ335 LBM335:LBN335 KRQ335:KRR335 KHU335:KHV335 JXY335:JXZ335 JOC335:JOD335 JEG335:JEH335 IUK335:IUL335 IKO335:IKP335 IAS335:IAT335 HQW335:HQX335 HHA335:HHB335 GXE335:GXF335 GNI335:GNJ335 GDM335:GDN335 FTQ335:FTR335 FJU335:FJV335 EZY335:EZZ335 EQC335:EQD335 EGG335:EGH335 DWK335:DWL335 DMO335:DMP335 DCS335:DCT335 CSW335:CSX335 CJA335:CJB335 BZE335:BZF335 BPI335:BPJ335 BFM335:BFN335 AVQ335:AVR335 ALU335:ALV335 ABY335:ABZ335 SC335:SD335 IG335:IH335 WUP335:WUQ335 WKT335:WKU335 WAX335:WAY335 VRB335:VRC335 VHF335:VHG335 UXJ335:UXK335 UNN335:UNO335 UDR335:UDS335 TTV335:TTW335 TJZ335:TKA335 TAD335:TAE335 SQH335:SQI335 SGL335:SGM335 RWP335:RWQ335 RMT335:RMU335 RCX335:RCY335 QTB335:QTC335 QJF335:QJG335 PZJ335:PZK335 PPN335:PPO335 PFR335:PFS335 OVV335:OVW335 OLZ335:OMA335 OCD335:OCE335 NSH335:NSI335 NIL335:NIM335 MYP335:MYQ335 MOT335:MOU335 MEX335:MEY335 LVB335:LVC335 LLF335:LLG335 LBJ335:LBK335 KRN335:KRO335 KHR335:KHS335 JXV335:JXW335 JNZ335:JOA335 JED335:JEE335 IUH335:IUI335 IKL335:IKM335 IAP335:IAQ335 HQT335:HQU335 HGX335:HGY335 GXB335:GXC335 GNF335:GNG335 GDJ335:GDK335 FTN335:FTO335 FJR335:FJS335 EZV335:EZW335 EPZ335:EQA335 EGD335:EGE335 DWH335:DWI335 DML335:DMM335 DCP335:DCQ335 CST335:CSU335 CIX335:CIY335 BZB335:BZC335 BPF335:BPG335 BFJ335:BFK335 AVN335:AVO335 ALR335:ALS335 ABV335:ABW335 RZ335:SA335 ID335:IE335 WUM335:WUN335 WKQ335:WKR335 WAU335:WAV335 VQY335:VQZ335 VHC335:VHD335 UXG335:UXH335 UNK335:UNL335 UDO335:UDP335 TTS335:TTT335 TJW335:TJX335 TAA335:TAB335 SQE335:SQF335 SGI335:SGJ335 RWM335:RWN335 RMQ335:RMR335 RCU335:RCV335 QSY335:QSZ335 QJC335:QJD335 PZG335:PZH335 PPK335:PPL335 PFO335:PFP335 OVS335:OVT335 OLW335:OLX335 OCA335:OCB335 NSE335:NSF335 NII335:NIJ335 MYM335:MYN335 MOQ335:MOR335 MEU335:MEV335 LUY335:LUZ335 LLC335:LLD335 LBG335:LBH335 KRK335:KRL335 KHO335:KHP335 JXS335:JXT335 JNW335:JNX335 JEA335:JEB335 IUE335:IUF335 IKI335:IKJ335 IAM335:IAN335 HQQ335:HQR335 HGU335:HGV335 GWY335:GWZ335 GNC335:GND335 GDG335:GDH335 FTK335:FTL335 FJO335:FJP335 EZS335:EZT335 EPW335:EPX335 EGA335:EGB335 DWE335:DWF335 DMI335:DMJ335 DCM335:DCN335 CSQ335:CSR335 CIU335:CIV335 BYY335:BYZ335 BPC335:BPD335 BFG335:BFH335 AVK335:AVL335 ALO335:ALP335 ABS335:ABT335 RW335:RX335 IA335:IB335 WUG335:WUH335 WKK335:WKL335 WAO335:WAP335 VQS335:VQT335 VGW335:VGX335 UXA335:UXB335 UNE335:UNF335 UDI335:UDJ335 TTM335:TTN335 TJQ335:TJR335 SZU335:SZV335 SPY335:SPZ335 SGC335:SGD335 RWG335:RWH335 RMK335:RML335 RCO335:RCP335 QSS335:QST335 QIW335:QIX335 PZA335:PZB335 PPE335:PPF335 PFI335:PFJ335 OVM335:OVN335 OLQ335:OLR335 OBU335:OBV335 NRY335:NRZ335 NIC335:NID335 MYG335:MYH335 MOK335:MOL335 MEO335:MEP335 LUS335:LUT335 LKW335:LKX335 LBA335:LBB335 KRE335:KRF335 KHI335:KHJ335 JXM335:JXN335 JNQ335:JNR335 JDU335:JDV335 ITY335:ITZ335 IKC335:IKD335 IAG335:IAH335 HQK335:HQL335 HGO335:HGP335 GWS335:GWT335 GMW335:GMX335 GDA335:GDB335 FTE335:FTF335 FJI335:FJJ335 EZM335:EZN335 EPQ335:EPR335 EFU335:EFV335 DVY335:DVZ335 DMC335:DMD335 DCG335:DCH335 CSK335:CSL335 CIO335:CIP335 BYS335:BYT335 BOW335:BOX335 BFA335:BFB335 AVE335:AVF335 ALI335:ALJ335 ABM335:ABN335 RQ335:RR335 HU335:HV335 WUD335:WUE335 WKH335:WKI335 WAL335:WAM335 VQP335:VQQ335 VGT335:VGU335 UWX335:UWY335 UNB335:UNC335 UDF335:UDG335 TTJ335:TTK335 TJN335:TJO335 SZR335:SZS335 SPV335:SPW335 SFZ335:SGA335 RWD335:RWE335 RMH335:RMI335 RCL335:RCM335 QSP335:QSQ335 QIT335:QIU335 PYX335:PYY335 PPB335:PPC335 PFF335:PFG335 OVJ335:OVK335 OLN335:OLO335 OBR335:OBS335 NRV335:NRW335 NHZ335:NIA335 MYD335:MYE335 MOH335:MOI335 MEL335:MEM335 LUP335:LUQ335 LKT335:LKU335 LAX335:LAY335 KRB335:KRC335 KHF335:KHG335 JXJ335:JXK335 JNN335:JNO335 JDR335:JDS335 ITV335:ITW335 IJZ335:IKA335 IAD335:IAE335 HQH335:HQI335 HGL335:HGM335 GWP335:GWQ335 GMT335:GMU335 GCX335:GCY335 FTB335:FTC335 FJF335:FJG335 EZJ335:EZK335 EPN335:EPO335 EFR335:EFS335 DVV335:DVW335 DLZ335:DMA335 DCD335:DCE335 CSH335:CSI335 CIL335:CIM335 BYP335:BYQ335 BOT335:BOU335 BEX335:BEY335 AVB335:AVC335 ALF335:ALG335 ABJ335:ABK335 RN335:RO335 HR335:HS335 WUA335:WUB335 WKE335:WKF335 WAI335:WAJ335 VQM335:VQN335 VGQ335:VGR335 UWU335:UWV335 UMY335:UMZ335 UDC335:UDD335 TTG335:TTH335 TJK335:TJL335 SZO335:SZP335 SPS335:SPT335 SFW335:SFX335 RWA335:RWB335 RME335:RMF335 RCI335:RCJ335 QSM335:QSN335 QIQ335:QIR335 PYU335:PYV335 POY335:POZ335 PFC335:PFD335 OVG335:OVH335 OLK335:OLL335 OBO335:OBP335 NRS335:NRT335 NHW335:NHX335 MYA335:MYB335 MOE335:MOF335 MEI335:MEJ335 LUM335:LUN335 LKQ335:LKR335 LAU335:LAV335 KQY335:KQZ335 KHC335:KHD335 JXG335:JXH335 JNK335:JNL335 JDO335:JDP335 ITS335:ITT335 IJW335:IJX335 IAA335:IAB335 HQE335:HQF335 HGI335:HGJ335 GWM335:GWN335 GMQ335:GMR335 GCU335:GCV335 FSY335:FSZ335 FJC335:FJD335 EZG335:EZH335 EPK335:EPL335 EFO335:EFP335 DVS335:DVT335 DLW335:DLX335 DCA335:DCB335 CSE335:CSF335 CII335:CIJ335 BYM335:BYN335 BOQ335:BOR335 BEU335:BEV335 AUY335:AUZ335 ALC335:ALD335 ABG335:ABH335 RK335:RL335 HO335:HP335 WTX335:WTY335 WKB335:WKC335 WAF335:WAG335 VQJ335:VQK335 VGN335:VGO335 UWR335:UWS335 UMV335:UMW335 UCZ335:UDA335 TTD335:TTE335 TJH335:TJI335 SZL335:SZM335 SPP335:SPQ335 SFT335:SFU335 RVX335:RVY335 RMB335:RMC335 RCF335:RCG335 QSJ335:QSK335 QIN335:QIO335 PYR335:PYS335 POV335:POW335 PEZ335:PFA335 OVD335:OVE335 OLH335:OLI335 OBL335:OBM335 NRP335:NRQ335 NHT335:NHU335 MXX335:MXY335 MOB335:MOC335 MEF335:MEG335 LUJ335:LUK335 LKN335:LKO335 LAR335:LAS335 KQV335:KQW335 KGZ335:KHA335 JXD335:JXE335 JNH335:JNI335 JDL335:JDM335 ITP335:ITQ335 IJT335:IJU335 HZX335:HZY335 HQB335:HQC335 HGF335:HGG335 GWJ335:GWK335 GMN335:GMO335 GCR335:GCS335 FSV335:FSW335 FIZ335:FJA335 EZD335:EZE335 EPH335:EPI335 EFL335:EFM335 DVP335:DVQ335 DLT335:DLU335 DBX335:DBY335 CSB335:CSC335 CIF335:CIG335 BYJ335:BYK335 BON335:BOO335 BER335:BES335 AUV335:AUW335 AKZ335:ALA335 ABD335:ABE335 RH335:RI335 HL335:HM335 WTU335:WTV335 WJY335:WJZ335 WAC335:WAD335 VQG335:VQH335 VGK335:VGL335 UWO335:UWP335 UMS335:UMT335 UCW335:UCX335 TTA335:TTB335 TJE335:TJF335 SZI335:SZJ335 SPM335:SPN335 SFQ335:SFR335 RVU335:RVV335 RLY335:RLZ335 RCC335:RCD335 QSG335:QSH335 QIK335:QIL335 PYO335:PYP335 POS335:POT335 PEW335:PEX335 OVA335:OVB335 OLE335:OLF335 OBI335:OBJ335 NRM335:NRN335 NHQ335:NHR335 MXU335:MXV335 MNY335:MNZ335 MEC335:MED335 LUG335:LUH335 LKK335:LKL335 LAO335:LAP335 KQS335:KQT335 KGW335:KGX335 JXA335:JXB335 JNE335:JNF335 JDI335:JDJ335 ITM335:ITN335 IJQ335:IJR335 HZU335:HZV335 HPY335:HPZ335 HGC335:HGD335 GWG335:GWH335 GMK335:GML335 GCO335:GCP335 FSS335:FST335 FIW335:FIX335 EZA335:EZB335 EPE335:EPF335 EFI335:EFJ335 DVM335:DVN335 DLQ335:DLR335 DBU335:DBV335 CRY335:CRZ335 CIC335:CID335 BYG335:BYH335 BOK335:BOL335 BEO335:BEP335 AUS335:AUT335 AKW335:AKX335 ABA335:ABB335 HI379:HJ379 RE379:RF379 WUS379:WUT379 WKW379:WKX379 WBA379:WBB379 VRE379:VRF379 VHI379:VHJ379 UXM379:UXN379 UNQ379:UNR379 UDU379:UDV379 TTY379:TTZ379 TKC379:TKD379 TAG379:TAH379 SQK379:SQL379 SGO379:SGP379 RWS379:RWT379 RMW379:RMX379 RDA379:RDB379 QTE379:QTF379 QJI379:QJJ379 PZM379:PZN379 PPQ379:PPR379 PFU379:PFV379 OVY379:OVZ379 OMC379:OMD379 OCG379:OCH379 NSK379:NSL379 NIO379:NIP379 MYS379:MYT379 MOW379:MOX379 MFA379:MFB379 LVE379:LVF379 LLI379:LLJ379 LBM379:LBN379 KRQ379:KRR379 KHU379:KHV379 JXY379:JXZ379 JOC379:JOD379 JEG379:JEH379 IUK379:IUL379 IKO379:IKP379 IAS379:IAT379 HQW379:HQX379 HHA379:HHB379 GXE379:GXF379 GNI379:GNJ379 GDM379:GDN379 FTQ379:FTR379 FJU379:FJV379 EZY379:EZZ379 EQC379:EQD379 EGG379:EGH379 DWK379:DWL379 DMO379:DMP379 DCS379:DCT379 CSW379:CSX379 CJA379:CJB379 BZE379:BZF379 BPI379:BPJ379 BFM379:BFN379 AVQ379:AVR379 ALU379:ALV379 ABY379:ABZ379 SC379:SD379 IG379:IH379 WUP379:WUQ379 WKT379:WKU379 WAX379:WAY379 VRB379:VRC379 VHF379:VHG379 UXJ379:UXK379 UNN379:UNO379 UDR379:UDS379 TTV379:TTW379 TJZ379:TKA379 TAD379:TAE379 SQH379:SQI379 SGL379:SGM379 RWP379:RWQ379 RMT379:RMU379 RCX379:RCY379 QTB379:QTC379 QJF379:QJG379 PZJ379:PZK379 PPN379:PPO379 PFR379:PFS379 OVV379:OVW379 OLZ379:OMA379 OCD379:OCE379 NSH379:NSI379 NIL379:NIM379 MYP379:MYQ379 MOT379:MOU379 MEX379:MEY379 LVB379:LVC379 LLF379:LLG379 LBJ379:LBK379 KRN379:KRO379 KHR379:KHS379 JXV379:JXW379 JNZ379:JOA379 JED379:JEE379 IUH379:IUI379 IKL379:IKM379 IAP379:IAQ379 HQT379:HQU379 HGX379:HGY379 GXB379:GXC379 GNF379:GNG379 GDJ379:GDK379 FTN379:FTO379 FJR379:FJS379 EZV379:EZW379 EPZ379:EQA379 EGD379:EGE379 DWH379:DWI379 DML379:DMM379 DCP379:DCQ379 CST379:CSU379 CIX379:CIY379 BZB379:BZC379 BPF379:BPG379 BFJ379:BFK379 AVN379:AVO379 ALR379:ALS379 ABV379:ABW379 RZ379:SA379 ID379:IE379 WUM379:WUN379 WKQ379:WKR379 WAU379:WAV379 VQY379:VQZ379 VHC379:VHD379 UXG379:UXH379 UNK379:UNL379 UDO379:UDP379 TTS379:TTT379 TJW379:TJX379 TAA379:TAB379 SQE379:SQF379 SGI379:SGJ379 RWM379:RWN379 RMQ379:RMR379 RCU379:RCV379 QSY379:QSZ379 QJC379:QJD379 PZG379:PZH379 PPK379:PPL379 PFO379:PFP379 OVS379:OVT379 OLW379:OLX379 OCA379:OCB379 NSE379:NSF379 NII379:NIJ379 MYM379:MYN379 MOQ379:MOR379 MEU379:MEV379 LUY379:LUZ379 LLC379:LLD379 LBG379:LBH379 KRK379:KRL379 KHO379:KHP379 JXS379:JXT379 JNW379:JNX379 JEA379:JEB379 IUE379:IUF379 IKI379:IKJ379 IAM379:IAN379 HQQ379:HQR379 HGU379:HGV379 GWY379:GWZ379 GNC379:GND379 GDG379:GDH379 FTK379:FTL379 FJO379:FJP379 EZS379:EZT379 EPW379:EPX379 EGA379:EGB379 DWE379:DWF379 DMI379:DMJ379 DCM379:DCN379 CSQ379:CSR379 CIU379:CIV379 BYY379:BYZ379 BPC379:BPD379 BFG379:BFH379 AVK379:AVL379 ALO379:ALP379 ABS379:ABT379 RW379:RX379 IA379:IB379 WUG379:WUH379 WKK379:WKL379 WAO379:WAP379 VQS379:VQT379 VGW379:VGX379 UXA379:UXB379 UNE379:UNF379 UDI379:UDJ379 TTM379:TTN379 TJQ379:TJR379 SZU379:SZV379 SPY379:SPZ379 SGC379:SGD379 RWG379:RWH379 RMK379:RML379 RCO379:RCP379 QSS379:QST379 QIW379:QIX379 PZA379:PZB379 PPE379:PPF379 PFI379:PFJ379 OVM379:OVN379 OLQ379:OLR379 OBU379:OBV379 NRY379:NRZ379 NIC379:NID379 MYG379:MYH379 MOK379:MOL379 MEO379:MEP379 LUS379:LUT379 LKW379:LKX379 LBA379:LBB379 KRE379:KRF379 KHI379:KHJ379 JXM379:JXN379 JNQ379:JNR379 JDU379:JDV379 ITY379:ITZ379 IKC379:IKD379 IAG379:IAH379 HQK379:HQL379 HGO379:HGP379 GWS379:GWT379 GMW379:GMX379 GDA379:GDB379 FTE379:FTF379 FJI379:FJJ379 EZM379:EZN379 EPQ379:EPR379 EFU379:EFV379 DVY379:DVZ379 DMC379:DMD379 DCG379:DCH379 CSK379:CSL379 CIO379:CIP379 BYS379:BYT379 BOW379:BOX379 BFA379:BFB379 AVE379:AVF379 ALI379:ALJ379 ABM379:ABN379 RQ379:RR379 HU379:HV379 WUD379:WUE379 WKH379:WKI379 WAL379:WAM379 VQP379:VQQ379 VGT379:VGU379 UWX379:UWY379 UNB379:UNC379 UDF379:UDG379 TTJ379:TTK379 TJN379:TJO379 SZR379:SZS379 SPV379:SPW379 SFZ379:SGA379 RWD379:RWE379 RMH379:RMI379 RCL379:RCM379 QSP379:QSQ379 QIT379:QIU379 PYX379:PYY379 PPB379:PPC379 PFF379:PFG379 OVJ379:OVK379 OLN379:OLO379 OBR379:OBS379 NRV379:NRW379 NHZ379:NIA379 MYD379:MYE379 MOH379:MOI379 MEL379:MEM379 LUP379:LUQ379 LKT379:LKU379 LAX379:LAY379 KRB379:KRC379 KHF379:KHG379 JXJ379:JXK379 JNN379:JNO379 JDR379:JDS379 ITV379:ITW379 IJZ379:IKA379 IAD379:IAE379 HQH379:HQI379 HGL379:HGM379 GWP379:GWQ379 GMT379:GMU379 GCX379:GCY379 FTB379:FTC379 FJF379:FJG379 EZJ379:EZK379 EPN379:EPO379 EFR379:EFS379 DVV379:DVW379 DLZ379:DMA379 DCD379:DCE379 CSH379:CSI379 CIL379:CIM379 BYP379:BYQ379 BOT379:BOU379 BEX379:BEY379 AVB379:AVC379 ALF379:ALG379 ABJ379:ABK379 RN379:RO379 HR379:HS379 WUA379:WUB379 WKE379:WKF379 WAI379:WAJ379 VQM379:VQN379 VGQ379:VGR379 UWU379:UWV379 UMY379:UMZ379 UDC379:UDD379 TTG379:TTH379 TJK379:TJL379 SZO379:SZP379 SPS379:SPT379 SFW379:SFX379 RWA379:RWB379 RME379:RMF379 RCI379:RCJ379 QSM379:QSN379 QIQ379:QIR379 PYU379:PYV379 POY379:POZ379 PFC379:PFD379 OVG379:OVH379 OLK379:OLL379 OBO379:OBP379 NRS379:NRT379 NHW379:NHX379 MYA379:MYB379 MOE379:MOF379 MEI379:MEJ379 LUM379:LUN379 LKQ379:LKR379 LAU379:LAV379 KQY379:KQZ379 KHC379:KHD379 JXG379:JXH379 JNK379:JNL379 JDO379:JDP379 ITS379:ITT379 IJW379:IJX379 IAA379:IAB379 HQE379:HQF379 HGI379:HGJ379 GWM379:GWN379 GMQ379:GMR379 GCU379:GCV379 FSY379:FSZ379 FJC379:FJD379 EZG379:EZH379 EPK379:EPL379 EFO379:EFP379 DVS379:DVT379 DLW379:DLX379 DCA379:DCB379 CSE379:CSF379 CII379:CIJ379 BYM379:BYN379 BOQ379:BOR379 BEU379:BEV379 AUY379:AUZ379 ALC379:ALD379 ABG379:ABH379 RK379:RL379 HO379:HP379 WTX379:WTY379 WKB379:WKC379 WAF379:WAG379 VQJ379:VQK379 VGN379:VGO379 UWR379:UWS379 UMV379:UMW379 UCZ379:UDA379 TTD379:TTE379 TJH379:TJI379 SZL379:SZM379 SPP379:SPQ379 SFT379:SFU379 RVX379:RVY379 RMB379:RMC379 RCF379:RCG379 QSJ379:QSK379 QIN379:QIO379 PYR379:PYS379 POV379:POW379 PEZ379:PFA379 OVD379:OVE379 OLH379:OLI379 OBL379:OBM379 NRP379:NRQ379 NHT379:NHU379 MXX379:MXY379 MOB379:MOC379 MEF379:MEG379 LUJ379:LUK379 LKN379:LKO379 LAR379:LAS379 KQV379:KQW379 KGZ379:KHA379 JXD379:JXE379 JNH379:JNI379 JDL379:JDM379 ITP379:ITQ379 IJT379:IJU379 HZX379:HZY379 HQB379:HQC379 HGF379:HGG379 GWJ379:GWK379 GMN379:GMO379 GCR379:GCS379 FSV379:FSW379 FIZ379:FJA379 EZD379:EZE379 EPH379:EPI379 EFL379:EFM379 DVP379:DVQ379 DLT379:DLU379 DBX379:DBY379 CSB379:CSC379 CIF379:CIG379 BYJ379:BYK379 BON379:BOO379 BER379:BES379 AUV379:AUW379 AKZ379:ALA379 ABD379:ABE379 RH379:RI379 HL379:HM379 WTU379:WTV379 WJY379:WJZ379 WAC379:WAD379 VQG379:VQH379 VGK379:VGL379 UWO379:UWP379 UMS379:UMT379 UCW379:UCX379 TTA379:TTB379 TJE379:TJF379 SZI379:SZJ379 SPM379:SPN379 SFQ379:SFR379 RVU379:RVV379 RLY379:RLZ379 RCC379:RCD379 QSG379:QSH379 QIK379:QIL379 PYO379:PYP379 POS379:POT379 PEW379:PEX379 OVA379:OVB379 OLE379:OLF379 OBI379:OBJ379 NRM379:NRN379 NHQ379:NHR379 MXU379:MXV379 MNY379:MNZ379 MEC379:MED379 LUG379:LUH379 LKK379:LKL379 LAO379:LAP379 KQS379:KQT379 KGW379:KGX379 JXA379:JXB379 JNE379:JNF379 JDI379:JDJ379 ITM379:ITN379 IJQ379:IJR379 HZU379:HZV379 HPY379:HPZ379 HGC379:HGD379 GWG379:GWH379 GMK379:GML379 GCO379:GCP379 FSS379:FST379 FIW379:FIX379 EZA379:EZB379 EPE379:EPF379 EFI379:EFJ379 DVM379:DVN379 DLQ379:DLR379 DBU379:DBV379 CRY379:CRZ379 CIC379:CID379 BYG379:BYH379 BOK379:BOL379 BEO379:BEP379 AUS379:AUT379 AKW379:AKX379 ABA379:ABB379 HI423:HJ423 RE423:RF423 WUS423:WUT423 WKW423:WKX423 WBA423:WBB423 VRE423:VRF423 VHI423:VHJ423 UXM423:UXN423 UNQ423:UNR423 UDU423:UDV423 TTY423:TTZ423 TKC423:TKD423 TAG423:TAH423 SQK423:SQL423 SGO423:SGP423 RWS423:RWT423 RMW423:RMX423 RDA423:RDB423 QTE423:QTF423 QJI423:QJJ423 PZM423:PZN423 PPQ423:PPR423 PFU423:PFV423 OVY423:OVZ423 OMC423:OMD423 OCG423:OCH423 NSK423:NSL423 NIO423:NIP423 MYS423:MYT423 MOW423:MOX423 MFA423:MFB423 LVE423:LVF423 LLI423:LLJ423 LBM423:LBN423 KRQ423:KRR423 KHU423:KHV423 JXY423:JXZ423 JOC423:JOD423 JEG423:JEH423 IUK423:IUL423 IKO423:IKP423 IAS423:IAT423 HQW423:HQX423 HHA423:HHB423 GXE423:GXF423 GNI423:GNJ423 GDM423:GDN423 FTQ423:FTR423 FJU423:FJV423 EZY423:EZZ423 EQC423:EQD423 EGG423:EGH423 DWK423:DWL423 DMO423:DMP423 DCS423:DCT423 CSW423:CSX423 CJA423:CJB423 BZE423:BZF423 BPI423:BPJ423 BFM423:BFN423 AVQ423:AVR423 ALU423:ALV423 ABY423:ABZ423 SC423:SD423 IG423:IH423 WUP423:WUQ423 WKT423:WKU423 WAX423:WAY423 VRB423:VRC423 VHF423:VHG423 UXJ423:UXK423 UNN423:UNO423 UDR423:UDS423 TTV423:TTW423 TJZ423:TKA423 TAD423:TAE423 SQH423:SQI423 SGL423:SGM423 RWP423:RWQ423 RMT423:RMU423 RCX423:RCY423 QTB423:QTC423 QJF423:QJG423 PZJ423:PZK423 PPN423:PPO423 PFR423:PFS423 OVV423:OVW423 OLZ423:OMA423 OCD423:OCE423 NSH423:NSI423 NIL423:NIM423 MYP423:MYQ423 MOT423:MOU423 MEX423:MEY423 LVB423:LVC423 LLF423:LLG423 LBJ423:LBK423 KRN423:KRO423 KHR423:KHS423 JXV423:JXW423 JNZ423:JOA423 JED423:JEE423 IUH423:IUI423 IKL423:IKM423 IAP423:IAQ423 HQT423:HQU423 HGX423:HGY423 GXB423:GXC423 GNF423:GNG423 GDJ423:GDK423 FTN423:FTO423 FJR423:FJS423 EZV423:EZW423 EPZ423:EQA423 EGD423:EGE423 DWH423:DWI423 DML423:DMM423 DCP423:DCQ423 CST423:CSU423 CIX423:CIY423 BZB423:BZC423 BPF423:BPG423 BFJ423:BFK423 AVN423:AVO423 ALR423:ALS423 ABV423:ABW423 RZ423:SA423 ID423:IE423 WUM423:WUN423 WKQ423:WKR423 WAU423:WAV423 VQY423:VQZ423 VHC423:VHD423 UXG423:UXH423 UNK423:UNL423 UDO423:UDP423 TTS423:TTT423 TJW423:TJX423 TAA423:TAB423 SQE423:SQF423 SGI423:SGJ423 RWM423:RWN423 RMQ423:RMR423 RCU423:RCV423 QSY423:QSZ423 QJC423:QJD423 PZG423:PZH423 PPK423:PPL423 PFO423:PFP423 OVS423:OVT423 OLW423:OLX423 OCA423:OCB423 NSE423:NSF423 NII423:NIJ423 MYM423:MYN423 MOQ423:MOR423 MEU423:MEV423 LUY423:LUZ423 LLC423:LLD423 LBG423:LBH423 KRK423:KRL423 KHO423:KHP423 JXS423:JXT423 JNW423:JNX423 JEA423:JEB423 IUE423:IUF423 IKI423:IKJ423 IAM423:IAN423 HQQ423:HQR423 HGU423:HGV423 GWY423:GWZ423 GNC423:GND423 GDG423:GDH423 FTK423:FTL423 FJO423:FJP423 EZS423:EZT423 EPW423:EPX423 EGA423:EGB423 DWE423:DWF423 DMI423:DMJ423 DCM423:DCN423 CSQ423:CSR423 CIU423:CIV423 BYY423:BYZ423 BPC423:BPD423 BFG423:BFH423 AVK423:AVL423 ALO423:ALP423 ABS423:ABT423 RW423:RX423 IA423:IB423 WUG423:WUH423 WKK423:WKL423 WAO423:WAP423 VQS423:VQT423 VGW423:VGX423 UXA423:UXB423 UNE423:UNF423 UDI423:UDJ423 TTM423:TTN423 TJQ423:TJR423 SZU423:SZV423 SPY423:SPZ423 SGC423:SGD423 RWG423:RWH423 RMK423:RML423 RCO423:RCP423 QSS423:QST423 QIW423:QIX423 PZA423:PZB423 PPE423:PPF423 PFI423:PFJ423 OVM423:OVN423 OLQ423:OLR423 OBU423:OBV423 NRY423:NRZ423 NIC423:NID423 MYG423:MYH423 MOK423:MOL423 MEO423:MEP423 LUS423:LUT423 LKW423:LKX423 LBA423:LBB423 KRE423:KRF423 KHI423:KHJ423 JXM423:JXN423 JNQ423:JNR423 JDU423:JDV423 ITY423:ITZ423 IKC423:IKD423 IAG423:IAH423 HQK423:HQL423 HGO423:HGP423 GWS423:GWT423 GMW423:GMX423 GDA423:GDB423 FTE423:FTF423 FJI423:FJJ423 EZM423:EZN423 EPQ423:EPR423 EFU423:EFV423 DVY423:DVZ423 DMC423:DMD423 DCG423:DCH423 CSK423:CSL423 CIO423:CIP423 BYS423:BYT423 BOW423:BOX423 BFA423:BFB423 AVE423:AVF423 ALI423:ALJ423 ABM423:ABN423 RQ423:RR423 HU423:HV423 WUD423:WUE423 WKH423:WKI423 WAL423:WAM423 VQP423:VQQ423 VGT423:VGU423 UWX423:UWY423 UNB423:UNC423 UDF423:UDG423 TTJ423:TTK423 TJN423:TJO423 SZR423:SZS423 SPV423:SPW423 SFZ423:SGA423 RWD423:RWE423 RMH423:RMI423 RCL423:RCM423 QSP423:QSQ423 QIT423:QIU423 PYX423:PYY423 PPB423:PPC423 PFF423:PFG423 OVJ423:OVK423 OLN423:OLO423 OBR423:OBS423 NRV423:NRW423 NHZ423:NIA423 MYD423:MYE423 MOH423:MOI423 MEL423:MEM423 LUP423:LUQ423 LKT423:LKU423 LAX423:LAY423 KRB423:KRC423 KHF423:KHG423 JXJ423:JXK423 JNN423:JNO423 JDR423:JDS423 ITV423:ITW423 IJZ423:IKA423 IAD423:IAE423 HQH423:HQI423 HGL423:HGM423 GWP423:GWQ423 GMT423:GMU423 GCX423:GCY423 FTB423:FTC423 FJF423:FJG423 EZJ423:EZK423 EPN423:EPO423 EFR423:EFS423 DVV423:DVW423 DLZ423:DMA423 DCD423:DCE423 CSH423:CSI423 CIL423:CIM423 BYP423:BYQ423 BOT423:BOU423 BEX423:BEY423 AVB423:AVC423 ALF423:ALG423 ABJ423:ABK423 RN423:RO423 HR423:HS423 WUA423:WUB423 WKE423:WKF423 WAI423:WAJ423 VQM423:VQN423 VGQ423:VGR423 UWU423:UWV423 UMY423:UMZ423 UDC423:UDD423 TTG423:TTH423 TJK423:TJL423 SZO423:SZP423 SPS423:SPT423 SFW423:SFX423 RWA423:RWB423 RME423:RMF423 RCI423:RCJ423 QSM423:QSN423 QIQ423:QIR423 PYU423:PYV423 POY423:POZ423 PFC423:PFD423 OVG423:OVH423 OLK423:OLL423 OBO423:OBP423 NRS423:NRT423 NHW423:NHX423 MYA423:MYB423 MOE423:MOF423 MEI423:MEJ423 LUM423:LUN423 LKQ423:LKR423 LAU423:LAV423 KQY423:KQZ423 KHC423:KHD423 JXG423:JXH423 JNK423:JNL423 JDO423:JDP423 ITS423:ITT423 IJW423:IJX423 IAA423:IAB423 HQE423:HQF423 HGI423:HGJ423 GWM423:GWN423 GMQ423:GMR423 GCU423:GCV423 FSY423:FSZ423 FJC423:FJD423 EZG423:EZH423 EPK423:EPL423 EFO423:EFP423 DVS423:DVT423 DLW423:DLX423 DCA423:DCB423 CSE423:CSF423 CII423:CIJ423 BYM423:BYN423 BOQ423:BOR423 BEU423:BEV423 AUY423:AUZ423 ALC423:ALD423 ABG423:ABH423 RK423:RL423 HO423:HP423 WTX423:WTY423 WKB423:WKC423 WAF423:WAG423 VQJ423:VQK423 VGN423:VGO423 UWR423:UWS423 UMV423:UMW423 UCZ423:UDA423 TTD423:TTE423 TJH423:TJI423 SZL423:SZM423 SPP423:SPQ423 SFT423:SFU423 RVX423:RVY423 RMB423:RMC423 RCF423:RCG423 QSJ423:QSK423 QIN423:QIO423 PYR423:PYS423 POV423:POW423 PEZ423:PFA423 OVD423:OVE423 OLH423:OLI423 OBL423:OBM423 NRP423:NRQ423 NHT423:NHU423 MXX423:MXY423 MOB423:MOC423 MEF423:MEG423 LUJ423:LUK423 LKN423:LKO423 LAR423:LAS423 KQV423:KQW423 KGZ423:KHA423 JXD423:JXE423 JNH423:JNI423 JDL423:JDM423 ITP423:ITQ423 IJT423:IJU423 HZX423:HZY423 HQB423:HQC423 HGF423:HGG423 GWJ423:GWK423 GMN423:GMO423 GCR423:GCS423 FSV423:FSW423 FIZ423:FJA423 EZD423:EZE423 EPH423:EPI423 EFL423:EFM423 DVP423:DVQ423 DLT423:DLU423 DBX423:DBY423 CSB423:CSC423 CIF423:CIG423 BYJ423:BYK423 BON423:BOO423 BER423:BES423 AUV423:AUW423 AKZ423:ALA423 ABD423:ABE423 RH423:RI423 HL423:HM423 WTU423:WTV423 WJY423:WJZ423 WAC423:WAD423 VQG423:VQH423 VGK423:VGL423 UWO423:UWP423 UMS423:UMT423 UCW423:UCX423 TTA423:TTB423 TJE423:TJF423 SZI423:SZJ423 SPM423:SPN423 SFQ423:SFR423 RVU423:RVV423 RLY423:RLZ423 RCC423:RCD423 QSG423:QSH423 QIK423:QIL423 PYO423:PYP423 POS423:POT423 PEW423:PEX423 OVA423:OVB423 OLE423:OLF423 OBI423:OBJ423 NRM423:NRN423 NHQ423:NHR423 MXU423:MXV423 MNY423:MNZ423 MEC423:MED423 LUG423:LUH423 LKK423:LKL423 LAO423:LAP423 KQS423:KQT423 KGW423:KGX423 JXA423:JXB423 JNE423:JNF423 JDI423:JDJ423 ITM423:ITN423 IJQ423:IJR423 HZU423:HZV423 HPY423:HPZ423 HGC423:HGD423 GWG423:GWH423 GMK423:GML423 GCO423:GCP423 FSS423:FST423 FIW423:FIX423 EZA423:EZB423 EPE423:EPF423 EFI423:EFJ423 DVM423:DVN423 DLQ423:DLR423 DBU423:DBV423 CRY423:CRZ423 CIC423:CID423 BYG423:BYH423 BOK423:BOL423 BEO423:BEP423 AUS423:AUT423 AKW423:AKX423 ABA423:ABB423 HI467:HJ467 RE467:RF467 WUS467:WUT467 WKW467:WKX467 WBA467:WBB467 VRE467:VRF467 VHI467:VHJ467 UXM467:UXN467 UNQ467:UNR467 UDU467:UDV467 TTY467:TTZ467 TKC467:TKD467 TAG467:TAH467 SQK467:SQL467 SGO467:SGP467 RWS467:RWT467 RMW467:RMX467 RDA467:RDB467 QTE467:QTF467 QJI467:QJJ467 PZM467:PZN467 PPQ467:PPR467 PFU467:PFV467 OVY467:OVZ467 OMC467:OMD467 OCG467:OCH467 NSK467:NSL467 NIO467:NIP467 MYS467:MYT467 MOW467:MOX467 MFA467:MFB467 LVE467:LVF467 LLI467:LLJ467 LBM467:LBN467 KRQ467:KRR467 KHU467:KHV467 JXY467:JXZ467 JOC467:JOD467 JEG467:JEH467 IUK467:IUL467 IKO467:IKP467 IAS467:IAT467 HQW467:HQX467 HHA467:HHB467 GXE467:GXF467 GNI467:GNJ467 GDM467:GDN467 FTQ467:FTR467 FJU467:FJV467 EZY467:EZZ467 EQC467:EQD467 EGG467:EGH467 DWK467:DWL467 DMO467:DMP467 DCS467:DCT467 CSW467:CSX467 CJA467:CJB467 BZE467:BZF467 BPI467:BPJ467 BFM467:BFN467 AVQ467:AVR467 ALU467:ALV467 ABY467:ABZ467 SC467:SD467 IG467:IH467 WUP467:WUQ467 WKT467:WKU467 WAX467:WAY467 VRB467:VRC467 VHF467:VHG467 UXJ467:UXK467 UNN467:UNO467 UDR467:UDS467 TTV467:TTW467 TJZ467:TKA467 TAD467:TAE467 SQH467:SQI467 SGL467:SGM467 RWP467:RWQ467 RMT467:RMU467 RCX467:RCY467 QTB467:QTC467 QJF467:QJG467 PZJ467:PZK467 PPN467:PPO467 PFR467:PFS467 OVV467:OVW467 OLZ467:OMA467 OCD467:OCE467 NSH467:NSI467 NIL467:NIM467 MYP467:MYQ467 MOT467:MOU467 MEX467:MEY467 LVB467:LVC467 LLF467:LLG467 LBJ467:LBK467 KRN467:KRO467 KHR467:KHS467 JXV467:JXW467 JNZ467:JOA467 JED467:JEE467 IUH467:IUI467 IKL467:IKM467 IAP467:IAQ467 HQT467:HQU467 HGX467:HGY467 GXB467:GXC467 GNF467:GNG467 GDJ467:GDK467 FTN467:FTO467 FJR467:FJS467 EZV467:EZW467 EPZ467:EQA467 EGD467:EGE467 DWH467:DWI467 DML467:DMM467 DCP467:DCQ467 CST467:CSU467 CIX467:CIY467 BZB467:BZC467 BPF467:BPG467 BFJ467:BFK467 AVN467:AVO467 ALR467:ALS467 ABV467:ABW467 RZ467:SA467 ID467:IE467 WUM467:WUN467 WKQ467:WKR467 WAU467:WAV467 VQY467:VQZ467 VHC467:VHD467 UXG467:UXH467 UNK467:UNL467 UDO467:UDP467 TTS467:TTT467 TJW467:TJX467 TAA467:TAB467 SQE467:SQF467 SGI467:SGJ467 RWM467:RWN467 RMQ467:RMR467 RCU467:RCV467 QSY467:QSZ467 QJC467:QJD467 PZG467:PZH467 PPK467:PPL467 PFO467:PFP467 OVS467:OVT467 OLW467:OLX467 OCA467:OCB467 NSE467:NSF467 NII467:NIJ467 MYM467:MYN467 MOQ467:MOR467 MEU467:MEV467 LUY467:LUZ467 LLC467:LLD467 LBG467:LBH467 KRK467:KRL467 KHO467:KHP467 JXS467:JXT467 JNW467:JNX467 JEA467:JEB467 IUE467:IUF467 IKI467:IKJ467 IAM467:IAN467 HQQ467:HQR467 HGU467:HGV467 GWY467:GWZ467 GNC467:GND467 GDG467:GDH467 FTK467:FTL467 FJO467:FJP467 EZS467:EZT467 EPW467:EPX467 EGA467:EGB467 DWE467:DWF467 DMI467:DMJ467 DCM467:DCN467 CSQ467:CSR467 CIU467:CIV467 BYY467:BYZ467 BPC467:BPD467 BFG467:BFH467 AVK467:AVL467 ALO467:ALP467 ABS467:ABT467 RW467:RX467 IA467:IB467 WUG467:WUH467 WKK467:WKL467 WAO467:WAP467 VQS467:VQT467 VGW467:VGX467 UXA467:UXB467 UNE467:UNF467 UDI467:UDJ467 TTM467:TTN467 TJQ467:TJR467 SZU467:SZV467 SPY467:SPZ467 SGC467:SGD467 RWG467:RWH467 RMK467:RML467 RCO467:RCP467 QSS467:QST467 QIW467:QIX467 PZA467:PZB467 PPE467:PPF467 PFI467:PFJ467 OVM467:OVN467 OLQ467:OLR467 OBU467:OBV467 NRY467:NRZ467 NIC467:NID467 MYG467:MYH467 MOK467:MOL467 MEO467:MEP467 LUS467:LUT467 LKW467:LKX467 LBA467:LBB467 KRE467:KRF467 KHI467:KHJ467 JXM467:JXN467 JNQ467:JNR467 JDU467:JDV467 ITY467:ITZ467 IKC467:IKD467 IAG467:IAH467 HQK467:HQL467 HGO467:HGP467 GWS467:GWT467 GMW467:GMX467 GDA467:GDB467 FTE467:FTF467 FJI467:FJJ467 EZM467:EZN467 EPQ467:EPR467 EFU467:EFV467 DVY467:DVZ467 DMC467:DMD467 DCG467:DCH467 CSK467:CSL467 CIO467:CIP467 BYS467:BYT467 BOW467:BOX467 BFA467:BFB467 AVE467:AVF467 ALI467:ALJ467 ABM467:ABN467 RQ467:RR467 HU467:HV467 WUD467:WUE467 WKH467:WKI467 WAL467:WAM467 VQP467:VQQ467 VGT467:VGU467 UWX467:UWY467 UNB467:UNC467 UDF467:UDG467 TTJ467:TTK467 TJN467:TJO467 SZR467:SZS467 SPV467:SPW467 SFZ467:SGA467 RWD467:RWE467 RMH467:RMI467 RCL467:RCM467 QSP467:QSQ467 QIT467:QIU467 PYX467:PYY467 PPB467:PPC467 PFF467:PFG467 OVJ467:OVK467 OLN467:OLO467 OBR467:OBS467 NRV467:NRW467 NHZ467:NIA467 MYD467:MYE467 MOH467:MOI467 MEL467:MEM467 LUP467:LUQ467 LKT467:LKU467 LAX467:LAY467 KRB467:KRC467 KHF467:KHG467 JXJ467:JXK467 JNN467:JNO467 JDR467:JDS467 ITV467:ITW467 IJZ467:IKA467 IAD467:IAE467 HQH467:HQI467 HGL467:HGM467 GWP467:GWQ467 GMT467:GMU467 GCX467:GCY467 FTB467:FTC467 FJF467:FJG467 EZJ467:EZK467 EPN467:EPO467 EFR467:EFS467 DVV467:DVW467 DLZ467:DMA467 DCD467:DCE467 CSH467:CSI467 CIL467:CIM467 BYP467:BYQ467 BOT467:BOU467 BEX467:BEY467 AVB467:AVC467 ALF467:ALG467 ABJ467:ABK467 RN467:RO467 HR467:HS467 WUA467:WUB467 WKE467:WKF467 WAI467:WAJ467 VQM467:VQN467 VGQ467:VGR467 UWU467:UWV467 UMY467:UMZ467 UDC467:UDD467 TTG467:TTH467 TJK467:TJL467 SZO467:SZP467 SPS467:SPT467 SFW467:SFX467 RWA467:RWB467 RME467:RMF467 RCI467:RCJ467 QSM467:QSN467 QIQ467:QIR467 PYU467:PYV467 POY467:POZ467 PFC467:PFD467 OVG467:OVH467 OLK467:OLL467 OBO467:OBP467 NRS467:NRT467 NHW467:NHX467 MYA467:MYB467 MOE467:MOF467 MEI467:MEJ467 LUM467:LUN467 LKQ467:LKR467 LAU467:LAV467 KQY467:KQZ467 KHC467:KHD467 JXG467:JXH467 JNK467:JNL467 JDO467:JDP467 ITS467:ITT467 IJW467:IJX467 IAA467:IAB467 HQE467:HQF467 HGI467:HGJ467 GWM467:GWN467 GMQ467:GMR467 GCU467:GCV467 FSY467:FSZ467 FJC467:FJD467 EZG467:EZH467 EPK467:EPL467 EFO467:EFP467 DVS467:DVT467 DLW467:DLX467 DCA467:DCB467 CSE467:CSF467 CII467:CIJ467 BYM467:BYN467 BOQ467:BOR467 BEU467:BEV467 AUY467:AUZ467 ALC467:ALD467 ABG467:ABH467 RK467:RL467 HO467:HP467 WTX467:WTY467 WKB467:WKC467 WAF467:WAG467 VQJ467:VQK467 VGN467:VGO467 UWR467:UWS467 UMV467:UMW467 UCZ467:UDA467 TTD467:TTE467 TJH467:TJI467 SZL467:SZM467 SPP467:SPQ467 SFT467:SFU467 RVX467:RVY467 RMB467:RMC467 RCF467:RCG467 QSJ467:QSK467 QIN467:QIO467 PYR467:PYS467 POV467:POW467 PEZ467:PFA467 OVD467:OVE467 OLH467:OLI467 OBL467:OBM467 NRP467:NRQ467 NHT467:NHU467 MXX467:MXY467 MOB467:MOC467 MEF467:MEG467 LUJ467:LUK467 LKN467:LKO467 LAR467:LAS467 KQV467:KQW467 KGZ467:KHA467 JXD467:JXE467 JNH467:JNI467 JDL467:JDM467 ITP467:ITQ467 IJT467:IJU467 HZX467:HZY467 HQB467:HQC467 HGF467:HGG467 GWJ467:GWK467 GMN467:GMO467 GCR467:GCS467 FSV467:FSW467 FIZ467:FJA467 EZD467:EZE467 EPH467:EPI467 EFL467:EFM467 DVP467:DVQ467 DLT467:DLU467 DBX467:DBY467 CSB467:CSC467 CIF467:CIG467 BYJ467:BYK467 BON467:BOO467 BER467:BES467 AUV467:AUW467 AKZ467:ALA467 ABD467:ABE467 RH467:RI467 HL467:HM467 WTU467:WTV467 WJY467:WJZ467 WAC467:WAD467 VQG467:VQH467 VGK467:VGL467 UWO467:UWP467 UMS467:UMT467 UCW467:UCX467 TTA467:TTB467 TJE467:TJF467 SZI467:SZJ467 SPM467:SPN467 SFQ467:SFR467 RVU467:RVV467 RLY467:RLZ467 RCC467:RCD467 QSG467:QSH467 QIK467:QIL467 PYO467:PYP467 POS467:POT467 PEW467:PEX467 OVA467:OVB467 OLE467:OLF467 OBI467:OBJ467 NRM467:NRN467 NHQ467:NHR467 MXU467:MXV467 MNY467:MNZ467 MEC467:MED467 LUG467:LUH467 LKK467:LKL467 LAO467:LAP467 KQS467:KQT467 KGW467:KGX467 JXA467:JXB467 JNE467:JNF467 JDI467:JDJ467 ITM467:ITN467 IJQ467:IJR467 HZU467:HZV467 HPY467:HPZ467 HGC467:HGD467 GWG467:GWH467 GMK467:GML467 GCO467:GCP467 FSS467:FST467 FIW467:FIX467 EZA467:EZB467 EPE467:EPF467 EFI467:EFJ467 DVM467:DVN467 DLQ467:DLR467 DBU467:DBV467 CRY467:CRZ467 CIC467:CID467 BYG467:BYH467 BOK467:BOL467 BEO467:BEP467 AUS467:AUT467 AKW467:AKX467 ABA467:ABB467 HI511:HJ511 RE511:RF511 WUS511:WUT511 WKW511:WKX511 WBA511:WBB511 VRE511:VRF511 VHI511:VHJ511 UXM511:UXN511 UNQ511:UNR511 UDU511:UDV511 TTY511:TTZ511 TKC511:TKD511 TAG511:TAH511 SQK511:SQL511 SGO511:SGP511 RWS511:RWT511 RMW511:RMX511 RDA511:RDB511 QTE511:QTF511 QJI511:QJJ511 PZM511:PZN511 PPQ511:PPR511 PFU511:PFV511 OVY511:OVZ511 OMC511:OMD511 OCG511:OCH511 NSK511:NSL511 NIO511:NIP511 MYS511:MYT511 MOW511:MOX511 MFA511:MFB511 LVE511:LVF511 LLI511:LLJ511 LBM511:LBN511 KRQ511:KRR511 KHU511:KHV511 JXY511:JXZ511 JOC511:JOD511 JEG511:JEH511 IUK511:IUL511 IKO511:IKP511 IAS511:IAT511 HQW511:HQX511 HHA511:HHB511 GXE511:GXF511 GNI511:GNJ511 GDM511:GDN511 FTQ511:FTR511 FJU511:FJV511 EZY511:EZZ511 EQC511:EQD511 EGG511:EGH511 DWK511:DWL511 DMO511:DMP511 DCS511:DCT511 CSW511:CSX511 CJA511:CJB511 BZE511:BZF511 BPI511:BPJ511 BFM511:BFN511 AVQ511:AVR511 ALU511:ALV511 ABY511:ABZ511 SC511:SD511 IG511:IH511 WUP511:WUQ511 WKT511:WKU511 WAX511:WAY511 VRB511:VRC511 VHF511:VHG511 UXJ511:UXK511 UNN511:UNO511 UDR511:UDS511 TTV511:TTW511 TJZ511:TKA511 TAD511:TAE511 SQH511:SQI511 SGL511:SGM511 RWP511:RWQ511 RMT511:RMU511 RCX511:RCY511 QTB511:QTC511 QJF511:QJG511 PZJ511:PZK511 PPN511:PPO511 PFR511:PFS511 OVV511:OVW511 OLZ511:OMA511 OCD511:OCE511 NSH511:NSI511 NIL511:NIM511 MYP511:MYQ511 MOT511:MOU511 MEX511:MEY511 LVB511:LVC511 LLF511:LLG511 LBJ511:LBK511 KRN511:KRO511 KHR511:KHS511 JXV511:JXW511 JNZ511:JOA511 JED511:JEE511 IUH511:IUI511 IKL511:IKM511 IAP511:IAQ511 HQT511:HQU511 HGX511:HGY511 GXB511:GXC511 GNF511:GNG511 GDJ511:GDK511 FTN511:FTO511 FJR511:FJS511 EZV511:EZW511 EPZ511:EQA511 EGD511:EGE511 DWH511:DWI511 DML511:DMM511 DCP511:DCQ511 CST511:CSU511 CIX511:CIY511 BZB511:BZC511 BPF511:BPG511 BFJ511:BFK511 AVN511:AVO511 ALR511:ALS511 ABV511:ABW511 RZ511:SA511 ID511:IE511 WUM511:WUN511 WKQ511:WKR511 WAU511:WAV511 VQY511:VQZ511 VHC511:VHD511 UXG511:UXH511 UNK511:UNL511 UDO511:UDP511 TTS511:TTT511 TJW511:TJX511 TAA511:TAB511 SQE511:SQF511 SGI511:SGJ511 RWM511:RWN511 RMQ511:RMR511 RCU511:RCV511 QSY511:QSZ511 QJC511:QJD511 PZG511:PZH511 PPK511:PPL511 PFO511:PFP511 OVS511:OVT511 OLW511:OLX511 OCA511:OCB511 NSE511:NSF511 NII511:NIJ511 MYM511:MYN511 MOQ511:MOR511 MEU511:MEV511 LUY511:LUZ511 LLC511:LLD511 LBG511:LBH511 KRK511:KRL511 KHO511:KHP511 JXS511:JXT511 JNW511:JNX511 JEA511:JEB511 IUE511:IUF511 IKI511:IKJ511 IAM511:IAN511 HQQ511:HQR511 HGU511:HGV511 GWY511:GWZ511 GNC511:GND511 GDG511:GDH511 FTK511:FTL511 FJO511:FJP511 EZS511:EZT511 EPW511:EPX511 EGA511:EGB511 DWE511:DWF511 DMI511:DMJ511 DCM511:DCN511 CSQ511:CSR511 CIU511:CIV511 BYY511:BYZ511 BPC511:BPD511 BFG511:BFH511 AVK511:AVL511 ALO511:ALP511 ABS511:ABT511 RW511:RX511 IA511:IB511 WUG511:WUH511 WKK511:WKL511 WAO511:WAP511 VQS511:VQT511 VGW511:VGX511 UXA511:UXB511 UNE511:UNF511 UDI511:UDJ511 TTM511:TTN511 TJQ511:TJR511 SZU511:SZV511 SPY511:SPZ511 SGC511:SGD511 RWG511:RWH511 RMK511:RML511 RCO511:RCP511 QSS511:QST511 QIW511:QIX511 PZA511:PZB511 PPE511:PPF511 PFI511:PFJ511 OVM511:OVN511 OLQ511:OLR511 OBU511:OBV511 NRY511:NRZ511 NIC511:NID511 MYG511:MYH511 MOK511:MOL511 MEO511:MEP511 LUS511:LUT511 LKW511:LKX511 LBA511:LBB511 KRE511:KRF511 KHI511:KHJ511 JXM511:JXN511 JNQ511:JNR511 JDU511:JDV511 ITY511:ITZ511 IKC511:IKD511 IAG511:IAH511 HQK511:HQL511 HGO511:HGP511 GWS511:GWT511 GMW511:GMX511 GDA511:GDB511 FTE511:FTF511 FJI511:FJJ511 EZM511:EZN511 EPQ511:EPR511 EFU511:EFV511 DVY511:DVZ511 DMC511:DMD511 DCG511:DCH511 CSK511:CSL511 CIO511:CIP511 BYS511:BYT511 BOW511:BOX511 BFA511:BFB511 AVE511:AVF511 ALI511:ALJ511 ABM511:ABN511 RQ511:RR511 HU511:HV511 WUD511:WUE511 WKH511:WKI511 WAL511:WAM511 VQP511:VQQ511 VGT511:VGU511 UWX511:UWY511 UNB511:UNC511 UDF511:UDG511 TTJ511:TTK511 TJN511:TJO511 SZR511:SZS511 SPV511:SPW511 SFZ511:SGA511 RWD511:RWE511 RMH511:RMI511 RCL511:RCM511 QSP511:QSQ511 QIT511:QIU511 PYX511:PYY511 PPB511:PPC511 PFF511:PFG511 OVJ511:OVK511 OLN511:OLO511 OBR511:OBS511 NRV511:NRW511 NHZ511:NIA511 MYD511:MYE511 MOH511:MOI511 MEL511:MEM511 LUP511:LUQ511 LKT511:LKU511 LAX511:LAY511 KRB511:KRC511 KHF511:KHG511 JXJ511:JXK511 JNN511:JNO511 JDR511:JDS511 ITV511:ITW511 IJZ511:IKA511 IAD511:IAE511 HQH511:HQI511 HGL511:HGM511 GWP511:GWQ511 GMT511:GMU511 GCX511:GCY511 FTB511:FTC511 FJF511:FJG511 EZJ511:EZK511 EPN511:EPO511 EFR511:EFS511 DVV511:DVW511 DLZ511:DMA511 DCD511:DCE511 CSH511:CSI511 CIL511:CIM511 BYP511:BYQ511 BOT511:BOU511 BEX511:BEY511 AVB511:AVC511 ALF511:ALG511 ABJ511:ABK511 RN511:RO511 HR511:HS511 WUA511:WUB511 WKE511:WKF511 WAI511:WAJ511 VQM511:VQN511 VGQ511:VGR511 UWU511:UWV511 UMY511:UMZ511 UDC511:UDD511 TTG511:TTH511 TJK511:TJL511 SZO511:SZP511 SPS511:SPT511 SFW511:SFX511 RWA511:RWB511 RME511:RMF511 RCI511:RCJ511 QSM511:QSN511 QIQ511:QIR511 PYU511:PYV511 POY511:POZ511 PFC511:PFD511 OVG511:OVH511 OLK511:OLL511 OBO511:OBP511 NRS511:NRT511 NHW511:NHX511 MYA511:MYB511 MOE511:MOF511 MEI511:MEJ511 LUM511:LUN511 LKQ511:LKR511 LAU511:LAV511 KQY511:KQZ511 KHC511:KHD511 JXG511:JXH511 JNK511:JNL511 JDO511:JDP511 ITS511:ITT511 IJW511:IJX511 IAA511:IAB511 HQE511:HQF511 HGI511:HGJ511 GWM511:GWN511 GMQ511:GMR511 GCU511:GCV511 FSY511:FSZ511 FJC511:FJD511 EZG511:EZH511 EPK511:EPL511 EFO511:EFP511 DVS511:DVT511 DLW511:DLX511 DCA511:DCB511 CSE511:CSF511 CII511:CIJ511 BYM511:BYN511 BOQ511:BOR511 BEU511:BEV511 AUY511:AUZ511 ALC511:ALD511 ABG511:ABH511 RK511:RL511 HO511:HP511 WTX511:WTY511 WKB511:WKC511 WAF511:WAG511 VQJ511:VQK511 VGN511:VGO511 UWR511:UWS511 UMV511:UMW511 UCZ511:UDA511 TTD511:TTE511 TJH511:TJI511 SZL511:SZM511 SPP511:SPQ511 SFT511:SFU511 RVX511:RVY511 RMB511:RMC511 RCF511:RCG511 QSJ511:QSK511 QIN511:QIO511 PYR511:PYS511 POV511:POW511 PEZ511:PFA511 OVD511:OVE511 OLH511:OLI511 OBL511:OBM511 NRP511:NRQ511 NHT511:NHU511 MXX511:MXY511 MOB511:MOC511 MEF511:MEG511 LUJ511:LUK511 LKN511:LKO511 LAR511:LAS511 KQV511:KQW511 KGZ511:KHA511 JXD511:JXE511 JNH511:JNI511 JDL511:JDM511 ITP511:ITQ511 IJT511:IJU511 HZX511:HZY511 HQB511:HQC511 HGF511:HGG511 GWJ511:GWK511 GMN511:GMO511 GCR511:GCS511 FSV511:FSW511 FIZ511:FJA511 EZD511:EZE511 EPH511:EPI511 EFL511:EFM511 DVP511:DVQ511 DLT511:DLU511 DBX511:DBY511 CSB511:CSC511 CIF511:CIG511 BYJ511:BYK511 BON511:BOO511 BER511:BES511 AUV511:AUW511 AKZ511:ALA511 ABD511:ABE511 RH511:RI511 HL511:HM511 WTU511:WTV511 WJY511:WJZ511 WAC511:WAD511 VQG511:VQH511 VGK511:VGL511 UWO511:UWP511 UMS511:UMT511 UCW511:UCX511 TTA511:TTB511 TJE511:TJF511 SZI511:SZJ511 SPM511:SPN511 SFQ511:SFR511 RVU511:RVV511 RLY511:RLZ511 RCC511:RCD511 QSG511:QSH511 QIK511:QIL511 PYO511:PYP511 POS511:POT511 PEW511:PEX511 OVA511:OVB511 OLE511:OLF511 OBI511:OBJ511 NRM511:NRN511 NHQ511:NHR511 MXU511:MXV511 MNY511:MNZ511 MEC511:MED511 LUG511:LUH511 LKK511:LKL511 LAO511:LAP511 KQS511:KQT511 KGW511:KGX511 JXA511:JXB511 JNE511:JNF511 JDI511:JDJ511 ITM511:ITN511 IJQ511:IJR511 HZU511:HZV511 HPY511:HPZ511 HGC511:HGD511 GWG511:GWH511 GMK511:GML511 GCO511:GCP511 FSS511:FST511 FIW511:FIX511 EZA511:EZB511 EPE511:EPF511 EFI511:EFJ511 DVM511:DVN511 DLQ511:DLR511 DBU511:DBV511 CRY511:CRZ511 CIC511:CID511 BYG511:BYH511 BOK511:BOL511 BEO511:BEP511 AUS511:AUT511 AKW511:AKX511 ABA511:ABB511">
      <formula1>HI3</formula1>
    </dataValidation>
    <dataValidation type="whole" operator="lessThanOrEqual" allowBlank="1" showInputMessage="1" showErrorMessage="1" sqref="HI26:HJ26 RE26:RF26 WUS26:WUT26 WKW26:WKX26 WBA26:WBB26 VRE26:VRF26 VHI26:VHJ26 UXM26:UXN26 UNQ26:UNR26 UDU26:UDV26 TTY26:TTZ26 TKC26:TKD26 TAG26:TAH26 SQK26:SQL26 SGO26:SGP26 RWS26:RWT26 RMW26:RMX26 RDA26:RDB26 QTE26:QTF26 QJI26:QJJ26 PZM26:PZN26 PPQ26:PPR26 PFU26:PFV26 OVY26:OVZ26 OMC26:OMD26 OCG26:OCH26 NSK26:NSL26 NIO26:NIP26 MYS26:MYT26 MOW26:MOX26 MFA26:MFB26 LVE26:LVF26 LLI26:LLJ26 LBM26:LBN26 KRQ26:KRR26 KHU26:KHV26 JXY26:JXZ26 JOC26:JOD26 JEG26:JEH26 IUK26:IUL26 IKO26:IKP26 IAS26:IAT26 HQW26:HQX26 HHA26:HHB26 GXE26:GXF26 GNI26:GNJ26 GDM26:GDN26 FTQ26:FTR26 FJU26:FJV26 EZY26:EZZ26 EQC26:EQD26 EGG26:EGH26 DWK26:DWL26 DMO26:DMP26 DCS26:DCT26 CSW26:CSX26 CJA26:CJB26 BZE26:BZF26 BPI26:BPJ26 BFM26:BFN26 AVQ26:AVR26 ALU26:ALV26 ABY26:ABZ26 SC26:SD26 IG26:IH26 WUP26:WUQ26 WKT26:WKU26 WAX26:WAY26 VRB26:VRC26 VHF26:VHG26 UXJ26:UXK26 UNN26:UNO26 UDR26:UDS26 TTV26:TTW26 TJZ26:TKA26 TAD26:TAE26 SQH26:SQI26 SGL26:SGM26 RWP26:RWQ26 RMT26:RMU26 RCX26:RCY26 QTB26:QTC26 QJF26:QJG26 PZJ26:PZK26 PPN26:PPO26 PFR26:PFS26 OVV26:OVW26 OLZ26:OMA26 OCD26:OCE26 NSH26:NSI26 NIL26:NIM26 MYP26:MYQ26 MOT26:MOU26 MEX26:MEY26 LVB26:LVC26 LLF26:LLG26 LBJ26:LBK26 KRN26:KRO26 KHR26:KHS26 JXV26:JXW26 JNZ26:JOA26 JED26:JEE26 IUH26:IUI26 IKL26:IKM26 IAP26:IAQ26 HQT26:HQU26 HGX26:HGY26 GXB26:GXC26 GNF26:GNG26 GDJ26:GDK26 FTN26:FTO26 FJR26:FJS26 EZV26:EZW26 EPZ26:EQA26 EGD26:EGE26 DWH26:DWI26 DML26:DMM26 DCP26:DCQ26 CST26:CSU26 CIX26:CIY26 BZB26:BZC26 BPF26:BPG26 BFJ26:BFK26 AVN26:AVO26 ALR26:ALS26 ABV26:ABW26 RZ26:SA26 ID26:IE26 WUM26:WUN26 WKQ26:WKR26 WAU26:WAV26 VQY26:VQZ26 VHC26:VHD26 UXG26:UXH26 UNK26:UNL26 UDO26:UDP26 TTS26:TTT26 TJW26:TJX26 TAA26:TAB26 SQE26:SQF26 SGI26:SGJ26 RWM26:RWN26 RMQ26:RMR26 RCU26:RCV26 QSY26:QSZ26 QJC26:QJD26 PZG26:PZH26 PPK26:PPL26 PFO26:PFP26 OVS26:OVT26 OLW26:OLX26 OCA26:OCB26 NSE26:NSF26 NII26:NIJ26 MYM26:MYN26 MOQ26:MOR26 MEU26:MEV26 LUY26:LUZ26 LLC26:LLD26 LBG26:LBH26 KRK26:KRL26 KHO26:KHP26 JXS26:JXT26 JNW26:JNX26 JEA26:JEB26 IUE26:IUF26 IKI26:IKJ26 IAM26:IAN26 HQQ26:HQR26 HGU26:HGV26 GWY26:GWZ26 GNC26:GND26 GDG26:GDH26 FTK26:FTL26 FJO26:FJP26 EZS26:EZT26 EPW26:EPX26 EGA26:EGB26 DWE26:DWF26 DMI26:DMJ26 DCM26:DCN26 CSQ26:CSR26 CIU26:CIV26 BYY26:BYZ26 BPC26:BPD26 BFG26:BFH26 AVK26:AVL26 ALO26:ALP26 ABS26:ABT26 RW26:RX26 IA26:IB26 WUG26:WUH26 WKK26:WKL26 WAO26:WAP26 VQS26:VQT26 VGW26:VGX26 UXA26:UXB26 UNE26:UNF26 UDI26:UDJ26 TTM26:TTN26 TJQ26:TJR26 SZU26:SZV26 SPY26:SPZ26 SGC26:SGD26 RWG26:RWH26 RMK26:RML26 RCO26:RCP26 QSS26:QST26 QIW26:QIX26 PZA26:PZB26 PPE26:PPF26 PFI26:PFJ26 OVM26:OVN26 OLQ26:OLR26 OBU26:OBV26 NRY26:NRZ26 NIC26:NID26 MYG26:MYH26 MOK26:MOL26 MEO26:MEP26 LUS26:LUT26 LKW26:LKX26 LBA26:LBB26 KRE26:KRF26 KHI26:KHJ26 JXM26:JXN26 JNQ26:JNR26 JDU26:JDV26 ITY26:ITZ26 IKC26:IKD26 IAG26:IAH26 HQK26:HQL26 HGO26:HGP26 GWS26:GWT26 GMW26:GMX26 GDA26:GDB26 FTE26:FTF26 FJI26:FJJ26 EZM26:EZN26 EPQ26:EPR26 EFU26:EFV26 DVY26:DVZ26 DMC26:DMD26 DCG26:DCH26 CSK26:CSL26 CIO26:CIP26 BYS26:BYT26 BOW26:BOX26 BFA26:BFB26 AVE26:AVF26 ALI26:ALJ26 ABM26:ABN26 RQ26:RR26 HU26:HV26 WUD26:WUE26 WKH26:WKI26 WAL26:WAM26 VQP26:VQQ26 VGT26:VGU26 UWX26:UWY26 UNB26:UNC26 UDF26:UDG26 TTJ26:TTK26 TJN26:TJO26 SZR26:SZS26 SPV26:SPW26 SFZ26:SGA26 RWD26:RWE26 RMH26:RMI26 RCL26:RCM26 QSP26:QSQ26 QIT26:QIU26 PYX26:PYY26 PPB26:PPC26 PFF26:PFG26 OVJ26:OVK26 OLN26:OLO26 OBR26:OBS26 NRV26:NRW26 NHZ26:NIA26 MYD26:MYE26 MOH26:MOI26 MEL26:MEM26 LUP26:LUQ26 LKT26:LKU26 LAX26:LAY26 KRB26:KRC26 KHF26:KHG26 JXJ26:JXK26 JNN26:JNO26 JDR26:JDS26 ITV26:ITW26 IJZ26:IKA26 IAD26:IAE26 HQH26:HQI26 HGL26:HGM26 GWP26:GWQ26 GMT26:GMU26 GCX26:GCY26 FTB26:FTC26 FJF26:FJG26 EZJ26:EZK26 EPN26:EPO26 EFR26:EFS26 DVV26:DVW26 DLZ26:DMA26 DCD26:DCE26 CSH26:CSI26 CIL26:CIM26 BYP26:BYQ26 BOT26:BOU26 BEX26:BEY26 AVB26:AVC26 ALF26:ALG26 ABJ26:ABK26 RN26:RO26 HR26:HS26 WUA26:WUB26 WKE26:WKF26 WAI26:WAJ26 VQM26:VQN26 VGQ26:VGR26 UWU26:UWV26 UMY26:UMZ26 UDC26:UDD26 TTG26:TTH26 TJK26:TJL26 SZO26:SZP26 SPS26:SPT26 SFW26:SFX26 RWA26:RWB26 RME26:RMF26 RCI26:RCJ26 QSM26:QSN26 QIQ26:QIR26 PYU26:PYV26 POY26:POZ26 PFC26:PFD26 OVG26:OVH26 OLK26:OLL26 OBO26:OBP26 NRS26:NRT26 NHW26:NHX26 MYA26:MYB26 MOE26:MOF26 MEI26:MEJ26 LUM26:LUN26 LKQ26:LKR26 LAU26:LAV26 KQY26:KQZ26 KHC26:KHD26 JXG26:JXH26 JNK26:JNL26 JDO26:JDP26 ITS26:ITT26 IJW26:IJX26 IAA26:IAB26 HQE26:HQF26 HGI26:HGJ26 GWM26:GWN26 GMQ26:GMR26 GCU26:GCV26 FSY26:FSZ26 FJC26:FJD26 EZG26:EZH26 EPK26:EPL26 EFO26:EFP26 DVS26:DVT26 DLW26:DLX26 DCA26:DCB26 CSE26:CSF26 CII26:CIJ26 BYM26:BYN26 BOQ26:BOR26 BEU26:BEV26 AUY26:AUZ26 ALC26:ALD26 ABG26:ABH26 RK26:RL26 HO26:HP26 WTX26:WTY26 WKB26:WKC26 WAF26:WAG26 VQJ26:VQK26 VGN26:VGO26 UWR26:UWS26 UMV26:UMW26 UCZ26:UDA26 TTD26:TTE26 TJH26:TJI26 SZL26:SZM26 SPP26:SPQ26 SFT26:SFU26 RVX26:RVY26 RMB26:RMC26 RCF26:RCG26 QSJ26:QSK26 QIN26:QIO26 PYR26:PYS26 POV26:POW26 PEZ26:PFA26 OVD26:OVE26 OLH26:OLI26 OBL26:OBM26 NRP26:NRQ26 NHT26:NHU26 MXX26:MXY26 MOB26:MOC26 MEF26:MEG26 LUJ26:LUK26 LKN26:LKO26 LAR26:LAS26 KQV26:KQW26 KGZ26:KHA26 JXD26:JXE26 JNH26:JNI26 JDL26:JDM26 ITP26:ITQ26 IJT26:IJU26 HZX26:HZY26 HQB26:HQC26 HGF26:HGG26 GWJ26:GWK26 GMN26:GMO26 GCR26:GCS26 FSV26:FSW26 FIZ26:FJA26 EZD26:EZE26 EPH26:EPI26 EFL26:EFM26 DVP26:DVQ26 DLT26:DLU26 DBX26:DBY26 CSB26:CSC26 CIF26:CIG26 BYJ26:BYK26 BON26:BOO26 BER26:BES26 AUV26:AUW26 AKZ26:ALA26 ABD26:ABE26 RH26:RI26 HL26:HM26 WTU26:WTV26 WJY26:WJZ26 WAC26:WAD26 VQG26:VQH26 VGK26:VGL26 UWO26:UWP26 UMS26:UMT26 UCW26:UCX26 TTA26:TTB26 TJE26:TJF26 SZI26:SZJ26 SPM26:SPN26 SFQ26:SFR26 RVU26:RVV26 RLY26:RLZ26 RCC26:RCD26 QSG26:QSH26 QIK26:QIL26 PYO26:PYP26 POS26:POT26 PEW26:PEX26 OVA26:OVB26 OLE26:OLF26 OBI26:OBJ26 NRM26:NRN26 NHQ26:NHR26 MXU26:MXV26 MNY26:MNZ26 MEC26:MED26 LUG26:LUH26 LKK26:LKL26 LAO26:LAP26 KQS26:KQT26 KGW26:KGX26 JXA26:JXB26 JNE26:JNF26 JDI26:JDJ26 ITM26:ITN26 IJQ26:IJR26 HZU26:HZV26 HPY26:HPZ26 HGC26:HGD26 GWG26:GWH26 GMK26:GML26 GCO26:GCP26 FSS26:FST26 FIW26:FIX26 EZA26:EZB26 EPE26:EPF26 EFI26:EFJ26 DVM26:DVN26 DLQ26:DLR26 DBU26:DBV26 CRY26:CRZ26 CIC26:CID26 BYG26:BYH26 BOK26:BOL26 BEO26:BEP26 AUS26:AUT26 AKW26:AKX26 ABA26:ABB26 HI70:HJ70 RE70:RF70 WUS70:WUT70 WKW70:WKX70 WBA70:WBB70 VRE70:VRF70 VHI70:VHJ70 UXM70:UXN70 UNQ70:UNR70 UDU70:UDV70 TTY70:TTZ70 TKC70:TKD70 TAG70:TAH70 SQK70:SQL70 SGO70:SGP70 RWS70:RWT70 RMW70:RMX70 RDA70:RDB70 QTE70:QTF70 QJI70:QJJ70 PZM70:PZN70 PPQ70:PPR70 PFU70:PFV70 OVY70:OVZ70 OMC70:OMD70 OCG70:OCH70 NSK70:NSL70 NIO70:NIP70 MYS70:MYT70 MOW70:MOX70 MFA70:MFB70 LVE70:LVF70 LLI70:LLJ70 LBM70:LBN70 KRQ70:KRR70 KHU70:KHV70 JXY70:JXZ70 JOC70:JOD70 JEG70:JEH70 IUK70:IUL70 IKO70:IKP70 IAS70:IAT70 HQW70:HQX70 HHA70:HHB70 GXE70:GXF70 GNI70:GNJ70 GDM70:GDN70 FTQ70:FTR70 FJU70:FJV70 EZY70:EZZ70 EQC70:EQD70 EGG70:EGH70 DWK70:DWL70 DMO70:DMP70 DCS70:DCT70 CSW70:CSX70 CJA70:CJB70 BZE70:BZF70 BPI70:BPJ70 BFM70:BFN70 AVQ70:AVR70 ALU70:ALV70 ABY70:ABZ70 SC70:SD70 IG70:IH70 WUP70:WUQ70 WKT70:WKU70 WAX70:WAY70 VRB70:VRC70 VHF70:VHG70 UXJ70:UXK70 UNN70:UNO70 UDR70:UDS70 TTV70:TTW70 TJZ70:TKA70 TAD70:TAE70 SQH70:SQI70 SGL70:SGM70 RWP70:RWQ70 RMT70:RMU70 RCX70:RCY70 QTB70:QTC70 QJF70:QJG70 PZJ70:PZK70 PPN70:PPO70 PFR70:PFS70 OVV70:OVW70 OLZ70:OMA70 OCD70:OCE70 NSH70:NSI70 NIL70:NIM70 MYP70:MYQ70 MOT70:MOU70 MEX70:MEY70 LVB70:LVC70 LLF70:LLG70 LBJ70:LBK70 KRN70:KRO70 KHR70:KHS70 JXV70:JXW70 JNZ70:JOA70 JED70:JEE70 IUH70:IUI70 IKL70:IKM70 IAP70:IAQ70 HQT70:HQU70 HGX70:HGY70 GXB70:GXC70 GNF70:GNG70 GDJ70:GDK70 FTN70:FTO70 FJR70:FJS70 EZV70:EZW70 EPZ70:EQA70 EGD70:EGE70 DWH70:DWI70 DML70:DMM70 DCP70:DCQ70 CST70:CSU70 CIX70:CIY70 BZB70:BZC70 BPF70:BPG70 BFJ70:BFK70 AVN70:AVO70 ALR70:ALS70 ABV70:ABW70 RZ70:SA70 ID70:IE70 WUM70:WUN70 WKQ70:WKR70 WAU70:WAV70 VQY70:VQZ70 VHC70:VHD70 UXG70:UXH70 UNK70:UNL70 UDO70:UDP70 TTS70:TTT70 TJW70:TJX70 TAA70:TAB70 SQE70:SQF70 SGI70:SGJ70 RWM70:RWN70 RMQ70:RMR70 RCU70:RCV70 QSY70:QSZ70 QJC70:QJD70 PZG70:PZH70 PPK70:PPL70 PFO70:PFP70 OVS70:OVT70 OLW70:OLX70 OCA70:OCB70 NSE70:NSF70 NII70:NIJ70 MYM70:MYN70 MOQ70:MOR70 MEU70:MEV70 LUY70:LUZ70 LLC70:LLD70 LBG70:LBH70 KRK70:KRL70 KHO70:KHP70 JXS70:JXT70 JNW70:JNX70 JEA70:JEB70 IUE70:IUF70 IKI70:IKJ70 IAM70:IAN70 HQQ70:HQR70 HGU70:HGV70 GWY70:GWZ70 GNC70:GND70 GDG70:GDH70 FTK70:FTL70 FJO70:FJP70 EZS70:EZT70 EPW70:EPX70 EGA70:EGB70 DWE70:DWF70 DMI70:DMJ70 DCM70:DCN70 CSQ70:CSR70 CIU70:CIV70 BYY70:BYZ70 BPC70:BPD70 BFG70:BFH70 AVK70:AVL70 ALO70:ALP70 ABS70:ABT70 RW70:RX70 IA70:IB70 WUG70:WUH70 WKK70:WKL70 WAO70:WAP70 VQS70:VQT70 VGW70:VGX70 UXA70:UXB70 UNE70:UNF70 UDI70:UDJ70 TTM70:TTN70 TJQ70:TJR70 SZU70:SZV70 SPY70:SPZ70 SGC70:SGD70 RWG70:RWH70 RMK70:RML70 RCO70:RCP70 QSS70:QST70 QIW70:QIX70 PZA70:PZB70 PPE70:PPF70 PFI70:PFJ70 OVM70:OVN70 OLQ70:OLR70 OBU70:OBV70 NRY70:NRZ70 NIC70:NID70 MYG70:MYH70 MOK70:MOL70 MEO70:MEP70 LUS70:LUT70 LKW70:LKX70 LBA70:LBB70 KRE70:KRF70 KHI70:KHJ70 JXM70:JXN70 JNQ70:JNR70 JDU70:JDV70 ITY70:ITZ70 IKC70:IKD70 IAG70:IAH70 HQK70:HQL70 HGO70:HGP70 GWS70:GWT70 GMW70:GMX70 GDA70:GDB70 FTE70:FTF70 FJI70:FJJ70 EZM70:EZN70 EPQ70:EPR70 EFU70:EFV70 DVY70:DVZ70 DMC70:DMD70 DCG70:DCH70 CSK70:CSL70 CIO70:CIP70 BYS70:BYT70 BOW70:BOX70 BFA70:BFB70 AVE70:AVF70 ALI70:ALJ70 ABM70:ABN70 RQ70:RR70 HU70:HV70 WUD70:WUE70 WKH70:WKI70 WAL70:WAM70 VQP70:VQQ70 VGT70:VGU70 UWX70:UWY70 UNB70:UNC70 UDF70:UDG70 TTJ70:TTK70 TJN70:TJO70 SZR70:SZS70 SPV70:SPW70 SFZ70:SGA70 RWD70:RWE70 RMH70:RMI70 RCL70:RCM70 QSP70:QSQ70 QIT70:QIU70 PYX70:PYY70 PPB70:PPC70 PFF70:PFG70 OVJ70:OVK70 OLN70:OLO70 OBR70:OBS70 NRV70:NRW70 NHZ70:NIA70 MYD70:MYE70 MOH70:MOI70 MEL70:MEM70 LUP70:LUQ70 LKT70:LKU70 LAX70:LAY70 KRB70:KRC70 KHF70:KHG70 JXJ70:JXK70 JNN70:JNO70 JDR70:JDS70 ITV70:ITW70 IJZ70:IKA70 IAD70:IAE70 HQH70:HQI70 HGL70:HGM70 GWP70:GWQ70 GMT70:GMU70 GCX70:GCY70 FTB70:FTC70 FJF70:FJG70 EZJ70:EZK70 EPN70:EPO70 EFR70:EFS70 DVV70:DVW70 DLZ70:DMA70 DCD70:DCE70 CSH70:CSI70 CIL70:CIM70 BYP70:BYQ70 BOT70:BOU70 BEX70:BEY70 AVB70:AVC70 ALF70:ALG70 ABJ70:ABK70 RN70:RO70 HR70:HS70 WUA70:WUB70 WKE70:WKF70 WAI70:WAJ70 VQM70:VQN70 VGQ70:VGR70 UWU70:UWV70 UMY70:UMZ70 UDC70:UDD70 TTG70:TTH70 TJK70:TJL70 SZO70:SZP70 SPS70:SPT70 SFW70:SFX70 RWA70:RWB70 RME70:RMF70 RCI70:RCJ70 QSM70:QSN70 QIQ70:QIR70 PYU70:PYV70 POY70:POZ70 PFC70:PFD70 OVG70:OVH70 OLK70:OLL70 OBO70:OBP70 NRS70:NRT70 NHW70:NHX70 MYA70:MYB70 MOE70:MOF70 MEI70:MEJ70 LUM70:LUN70 LKQ70:LKR70 LAU70:LAV70 KQY70:KQZ70 KHC70:KHD70 JXG70:JXH70 JNK70:JNL70 JDO70:JDP70 ITS70:ITT70 IJW70:IJX70 IAA70:IAB70 HQE70:HQF70 HGI70:HGJ70 GWM70:GWN70 GMQ70:GMR70 GCU70:GCV70 FSY70:FSZ70 FJC70:FJD70 EZG70:EZH70 EPK70:EPL70 EFO70:EFP70 DVS70:DVT70 DLW70:DLX70 DCA70:DCB70 CSE70:CSF70 CII70:CIJ70 BYM70:BYN70 BOQ70:BOR70 BEU70:BEV70 AUY70:AUZ70 ALC70:ALD70 ABG70:ABH70 RK70:RL70 HO70:HP70 WTX70:WTY70 WKB70:WKC70 WAF70:WAG70 VQJ70:VQK70 VGN70:VGO70 UWR70:UWS70 UMV70:UMW70 UCZ70:UDA70 TTD70:TTE70 TJH70:TJI70 SZL70:SZM70 SPP70:SPQ70 SFT70:SFU70 RVX70:RVY70 RMB70:RMC70 RCF70:RCG70 QSJ70:QSK70 QIN70:QIO70 PYR70:PYS70 POV70:POW70 PEZ70:PFA70 OVD70:OVE70 OLH70:OLI70 OBL70:OBM70 NRP70:NRQ70 NHT70:NHU70 MXX70:MXY70 MOB70:MOC70 MEF70:MEG70 LUJ70:LUK70 LKN70:LKO70 LAR70:LAS70 KQV70:KQW70 KGZ70:KHA70 JXD70:JXE70 JNH70:JNI70 JDL70:JDM70 ITP70:ITQ70 IJT70:IJU70 HZX70:HZY70 HQB70:HQC70 HGF70:HGG70 GWJ70:GWK70 GMN70:GMO70 GCR70:GCS70 FSV70:FSW70 FIZ70:FJA70 EZD70:EZE70 EPH70:EPI70 EFL70:EFM70 DVP70:DVQ70 DLT70:DLU70 DBX70:DBY70 CSB70:CSC70 CIF70:CIG70 BYJ70:BYK70 BON70:BOO70 BER70:BES70 AUV70:AUW70 AKZ70:ALA70 ABD70:ABE70 RH70:RI70 HL70:HM70 WTU70:WTV70 WJY70:WJZ70 WAC70:WAD70 VQG70:VQH70 VGK70:VGL70 UWO70:UWP70 UMS70:UMT70 UCW70:UCX70 TTA70:TTB70 TJE70:TJF70 SZI70:SZJ70 SPM70:SPN70 SFQ70:SFR70 RVU70:RVV70 RLY70:RLZ70 RCC70:RCD70 QSG70:QSH70 QIK70:QIL70 PYO70:PYP70 POS70:POT70 PEW70:PEX70 OVA70:OVB70 OLE70:OLF70 OBI70:OBJ70 NRM70:NRN70 NHQ70:NHR70 MXU70:MXV70 MNY70:MNZ70 MEC70:MED70 LUG70:LUH70 LKK70:LKL70 LAO70:LAP70 KQS70:KQT70 KGW70:KGX70 JXA70:JXB70 JNE70:JNF70 JDI70:JDJ70 ITM70:ITN70 IJQ70:IJR70 HZU70:HZV70 HPY70:HPZ70 HGC70:HGD70 GWG70:GWH70 GMK70:GML70 GCO70:GCP70 FSS70:FST70 FIW70:FIX70 EZA70:EZB70 EPE70:EPF70 EFI70:EFJ70 DVM70:DVN70 DLQ70:DLR70 DBU70:DBV70 CRY70:CRZ70 CIC70:CID70 BYG70:BYH70 BOK70:BOL70 BEO70:BEP70 AUS70:AUT70 AKW70:AKX70 ABA70:ABB70 HI114:HJ114 RE114:RF114 WUS114:WUT114 WKW114:WKX114 WBA114:WBB114 VRE114:VRF114 VHI114:VHJ114 UXM114:UXN114 UNQ114:UNR114 UDU114:UDV114 TTY114:TTZ114 TKC114:TKD114 TAG114:TAH114 SQK114:SQL114 SGO114:SGP114 RWS114:RWT114 RMW114:RMX114 RDA114:RDB114 QTE114:QTF114 QJI114:QJJ114 PZM114:PZN114 PPQ114:PPR114 PFU114:PFV114 OVY114:OVZ114 OMC114:OMD114 OCG114:OCH114 NSK114:NSL114 NIO114:NIP114 MYS114:MYT114 MOW114:MOX114 MFA114:MFB114 LVE114:LVF114 LLI114:LLJ114 LBM114:LBN114 KRQ114:KRR114 KHU114:KHV114 JXY114:JXZ114 JOC114:JOD114 JEG114:JEH114 IUK114:IUL114 IKO114:IKP114 IAS114:IAT114 HQW114:HQX114 HHA114:HHB114 GXE114:GXF114 GNI114:GNJ114 GDM114:GDN114 FTQ114:FTR114 FJU114:FJV114 EZY114:EZZ114 EQC114:EQD114 EGG114:EGH114 DWK114:DWL114 DMO114:DMP114 DCS114:DCT114 CSW114:CSX114 CJA114:CJB114 BZE114:BZF114 BPI114:BPJ114 BFM114:BFN114 AVQ114:AVR114 ALU114:ALV114 ABY114:ABZ114 SC114:SD114 IG114:IH114 WUP114:WUQ114 WKT114:WKU114 WAX114:WAY114 VRB114:VRC114 VHF114:VHG114 UXJ114:UXK114 UNN114:UNO114 UDR114:UDS114 TTV114:TTW114 TJZ114:TKA114 TAD114:TAE114 SQH114:SQI114 SGL114:SGM114 RWP114:RWQ114 RMT114:RMU114 RCX114:RCY114 QTB114:QTC114 QJF114:QJG114 PZJ114:PZK114 PPN114:PPO114 PFR114:PFS114 OVV114:OVW114 OLZ114:OMA114 OCD114:OCE114 NSH114:NSI114 NIL114:NIM114 MYP114:MYQ114 MOT114:MOU114 MEX114:MEY114 LVB114:LVC114 LLF114:LLG114 LBJ114:LBK114 KRN114:KRO114 KHR114:KHS114 JXV114:JXW114 JNZ114:JOA114 JED114:JEE114 IUH114:IUI114 IKL114:IKM114 IAP114:IAQ114 HQT114:HQU114 HGX114:HGY114 GXB114:GXC114 GNF114:GNG114 GDJ114:GDK114 FTN114:FTO114 FJR114:FJS114 EZV114:EZW114 EPZ114:EQA114 EGD114:EGE114 DWH114:DWI114 DML114:DMM114 DCP114:DCQ114 CST114:CSU114 CIX114:CIY114 BZB114:BZC114 BPF114:BPG114 BFJ114:BFK114 AVN114:AVO114 ALR114:ALS114 ABV114:ABW114 RZ114:SA114 ID114:IE114 WUM114:WUN114 WKQ114:WKR114 WAU114:WAV114 VQY114:VQZ114 VHC114:VHD114 UXG114:UXH114 UNK114:UNL114 UDO114:UDP114 TTS114:TTT114 TJW114:TJX114 TAA114:TAB114 SQE114:SQF114 SGI114:SGJ114 RWM114:RWN114 RMQ114:RMR114 RCU114:RCV114 QSY114:QSZ114 QJC114:QJD114 PZG114:PZH114 PPK114:PPL114 PFO114:PFP114 OVS114:OVT114 OLW114:OLX114 OCA114:OCB114 NSE114:NSF114 NII114:NIJ114 MYM114:MYN114 MOQ114:MOR114 MEU114:MEV114 LUY114:LUZ114 LLC114:LLD114 LBG114:LBH114 KRK114:KRL114 KHO114:KHP114 JXS114:JXT114 JNW114:JNX114 JEA114:JEB114 IUE114:IUF114 IKI114:IKJ114 IAM114:IAN114 HQQ114:HQR114 HGU114:HGV114 GWY114:GWZ114 GNC114:GND114 GDG114:GDH114 FTK114:FTL114 FJO114:FJP114 EZS114:EZT114 EPW114:EPX114 EGA114:EGB114 DWE114:DWF114 DMI114:DMJ114 DCM114:DCN114 CSQ114:CSR114 CIU114:CIV114 BYY114:BYZ114 BPC114:BPD114 BFG114:BFH114 AVK114:AVL114 ALO114:ALP114 ABS114:ABT114 RW114:RX114 IA114:IB114 WUG114:WUH114 WKK114:WKL114 WAO114:WAP114 VQS114:VQT114 VGW114:VGX114 UXA114:UXB114 UNE114:UNF114 UDI114:UDJ114 TTM114:TTN114 TJQ114:TJR114 SZU114:SZV114 SPY114:SPZ114 SGC114:SGD114 RWG114:RWH114 RMK114:RML114 RCO114:RCP114 QSS114:QST114 QIW114:QIX114 PZA114:PZB114 PPE114:PPF114 PFI114:PFJ114 OVM114:OVN114 OLQ114:OLR114 OBU114:OBV114 NRY114:NRZ114 NIC114:NID114 MYG114:MYH114 MOK114:MOL114 MEO114:MEP114 LUS114:LUT114 LKW114:LKX114 LBA114:LBB114 KRE114:KRF114 KHI114:KHJ114 JXM114:JXN114 JNQ114:JNR114 JDU114:JDV114 ITY114:ITZ114 IKC114:IKD114 IAG114:IAH114 HQK114:HQL114 HGO114:HGP114 GWS114:GWT114 GMW114:GMX114 GDA114:GDB114 FTE114:FTF114 FJI114:FJJ114 EZM114:EZN114 EPQ114:EPR114 EFU114:EFV114 DVY114:DVZ114 DMC114:DMD114 DCG114:DCH114 CSK114:CSL114 CIO114:CIP114 BYS114:BYT114 BOW114:BOX114 BFA114:BFB114 AVE114:AVF114 ALI114:ALJ114 ABM114:ABN114 RQ114:RR114 HU114:HV114 WUD114:WUE114 WKH114:WKI114 WAL114:WAM114 VQP114:VQQ114 VGT114:VGU114 UWX114:UWY114 UNB114:UNC114 UDF114:UDG114 TTJ114:TTK114 TJN114:TJO114 SZR114:SZS114 SPV114:SPW114 SFZ114:SGA114 RWD114:RWE114 RMH114:RMI114 RCL114:RCM114 QSP114:QSQ114 QIT114:QIU114 PYX114:PYY114 PPB114:PPC114 PFF114:PFG114 OVJ114:OVK114 OLN114:OLO114 OBR114:OBS114 NRV114:NRW114 NHZ114:NIA114 MYD114:MYE114 MOH114:MOI114 MEL114:MEM114 LUP114:LUQ114 LKT114:LKU114 LAX114:LAY114 KRB114:KRC114 KHF114:KHG114 JXJ114:JXK114 JNN114:JNO114 JDR114:JDS114 ITV114:ITW114 IJZ114:IKA114 IAD114:IAE114 HQH114:HQI114 HGL114:HGM114 GWP114:GWQ114 GMT114:GMU114 GCX114:GCY114 FTB114:FTC114 FJF114:FJG114 EZJ114:EZK114 EPN114:EPO114 EFR114:EFS114 DVV114:DVW114 DLZ114:DMA114 DCD114:DCE114 CSH114:CSI114 CIL114:CIM114 BYP114:BYQ114 BOT114:BOU114 BEX114:BEY114 AVB114:AVC114 ALF114:ALG114 ABJ114:ABK114 RN114:RO114 HR114:HS114 WUA114:WUB114 WKE114:WKF114 WAI114:WAJ114 VQM114:VQN114 VGQ114:VGR114 UWU114:UWV114 UMY114:UMZ114 UDC114:UDD114 TTG114:TTH114 TJK114:TJL114 SZO114:SZP114 SPS114:SPT114 SFW114:SFX114 RWA114:RWB114 RME114:RMF114 RCI114:RCJ114 QSM114:QSN114 QIQ114:QIR114 PYU114:PYV114 POY114:POZ114 PFC114:PFD114 OVG114:OVH114 OLK114:OLL114 OBO114:OBP114 NRS114:NRT114 NHW114:NHX114 MYA114:MYB114 MOE114:MOF114 MEI114:MEJ114 LUM114:LUN114 LKQ114:LKR114 LAU114:LAV114 KQY114:KQZ114 KHC114:KHD114 JXG114:JXH114 JNK114:JNL114 JDO114:JDP114 ITS114:ITT114 IJW114:IJX114 IAA114:IAB114 HQE114:HQF114 HGI114:HGJ114 GWM114:GWN114 GMQ114:GMR114 GCU114:GCV114 FSY114:FSZ114 FJC114:FJD114 EZG114:EZH114 EPK114:EPL114 EFO114:EFP114 DVS114:DVT114 DLW114:DLX114 DCA114:DCB114 CSE114:CSF114 CII114:CIJ114 BYM114:BYN114 BOQ114:BOR114 BEU114:BEV114 AUY114:AUZ114 ALC114:ALD114 ABG114:ABH114 RK114:RL114 HO114:HP114 WTX114:WTY114 WKB114:WKC114 WAF114:WAG114 VQJ114:VQK114 VGN114:VGO114 UWR114:UWS114 UMV114:UMW114 UCZ114:UDA114 TTD114:TTE114 TJH114:TJI114 SZL114:SZM114 SPP114:SPQ114 SFT114:SFU114 RVX114:RVY114 RMB114:RMC114 RCF114:RCG114 QSJ114:QSK114 QIN114:QIO114 PYR114:PYS114 POV114:POW114 PEZ114:PFA114 OVD114:OVE114 OLH114:OLI114 OBL114:OBM114 NRP114:NRQ114 NHT114:NHU114 MXX114:MXY114 MOB114:MOC114 MEF114:MEG114 LUJ114:LUK114 LKN114:LKO114 LAR114:LAS114 KQV114:KQW114 KGZ114:KHA114 JXD114:JXE114 JNH114:JNI114 JDL114:JDM114 ITP114:ITQ114 IJT114:IJU114 HZX114:HZY114 HQB114:HQC114 HGF114:HGG114 GWJ114:GWK114 GMN114:GMO114 GCR114:GCS114 FSV114:FSW114 FIZ114:FJA114 EZD114:EZE114 EPH114:EPI114 EFL114:EFM114 DVP114:DVQ114 DLT114:DLU114 DBX114:DBY114 CSB114:CSC114 CIF114:CIG114 BYJ114:BYK114 BON114:BOO114 BER114:BES114 AUV114:AUW114 AKZ114:ALA114 ABD114:ABE114 RH114:RI114 HL114:HM114 WTU114:WTV114 WJY114:WJZ114 WAC114:WAD114 VQG114:VQH114 VGK114:VGL114 UWO114:UWP114 UMS114:UMT114 UCW114:UCX114 TTA114:TTB114 TJE114:TJF114 SZI114:SZJ114 SPM114:SPN114 SFQ114:SFR114 RVU114:RVV114 RLY114:RLZ114 RCC114:RCD114 QSG114:QSH114 QIK114:QIL114 PYO114:PYP114 POS114:POT114 PEW114:PEX114 OVA114:OVB114 OLE114:OLF114 OBI114:OBJ114 NRM114:NRN114 NHQ114:NHR114 MXU114:MXV114 MNY114:MNZ114 MEC114:MED114 LUG114:LUH114 LKK114:LKL114 LAO114:LAP114 KQS114:KQT114 KGW114:KGX114 JXA114:JXB114 JNE114:JNF114 JDI114:JDJ114 ITM114:ITN114 IJQ114:IJR114 HZU114:HZV114 HPY114:HPZ114 HGC114:HGD114 GWG114:GWH114 GMK114:GML114 GCO114:GCP114 FSS114:FST114 FIW114:FIX114 EZA114:EZB114 EPE114:EPF114 EFI114:EFJ114 DVM114:DVN114 DLQ114:DLR114 DBU114:DBV114 CRY114:CRZ114 CIC114:CID114 BYG114:BYH114 BOK114:BOL114 BEO114:BEP114 AUS114:AUT114 AKW114:AKX114 ABA114:ABB114 HI158:HJ158 RE158:RF158 WUS158:WUT158 WKW158:WKX158 WBA158:WBB158 VRE158:VRF158 VHI158:VHJ158 UXM158:UXN158 UNQ158:UNR158 UDU158:UDV158 TTY158:TTZ158 TKC158:TKD158 TAG158:TAH158 SQK158:SQL158 SGO158:SGP158 RWS158:RWT158 RMW158:RMX158 RDA158:RDB158 QTE158:QTF158 QJI158:QJJ158 PZM158:PZN158 PPQ158:PPR158 PFU158:PFV158 OVY158:OVZ158 OMC158:OMD158 OCG158:OCH158 NSK158:NSL158 NIO158:NIP158 MYS158:MYT158 MOW158:MOX158 MFA158:MFB158 LVE158:LVF158 LLI158:LLJ158 LBM158:LBN158 KRQ158:KRR158 KHU158:KHV158 JXY158:JXZ158 JOC158:JOD158 JEG158:JEH158 IUK158:IUL158 IKO158:IKP158 IAS158:IAT158 HQW158:HQX158 HHA158:HHB158 GXE158:GXF158 GNI158:GNJ158 GDM158:GDN158 FTQ158:FTR158 FJU158:FJV158 EZY158:EZZ158 EQC158:EQD158 EGG158:EGH158 DWK158:DWL158 DMO158:DMP158 DCS158:DCT158 CSW158:CSX158 CJA158:CJB158 BZE158:BZF158 BPI158:BPJ158 BFM158:BFN158 AVQ158:AVR158 ALU158:ALV158 ABY158:ABZ158 SC158:SD158 IG158:IH158 WUP158:WUQ158 WKT158:WKU158 WAX158:WAY158 VRB158:VRC158 VHF158:VHG158 UXJ158:UXK158 UNN158:UNO158 UDR158:UDS158 TTV158:TTW158 TJZ158:TKA158 TAD158:TAE158 SQH158:SQI158 SGL158:SGM158 RWP158:RWQ158 RMT158:RMU158 RCX158:RCY158 QTB158:QTC158 QJF158:QJG158 PZJ158:PZK158 PPN158:PPO158 PFR158:PFS158 OVV158:OVW158 OLZ158:OMA158 OCD158:OCE158 NSH158:NSI158 NIL158:NIM158 MYP158:MYQ158 MOT158:MOU158 MEX158:MEY158 LVB158:LVC158 LLF158:LLG158 LBJ158:LBK158 KRN158:KRO158 KHR158:KHS158 JXV158:JXW158 JNZ158:JOA158 JED158:JEE158 IUH158:IUI158 IKL158:IKM158 IAP158:IAQ158 HQT158:HQU158 HGX158:HGY158 GXB158:GXC158 GNF158:GNG158 GDJ158:GDK158 FTN158:FTO158 FJR158:FJS158 EZV158:EZW158 EPZ158:EQA158 EGD158:EGE158 DWH158:DWI158 DML158:DMM158 DCP158:DCQ158 CST158:CSU158 CIX158:CIY158 BZB158:BZC158 BPF158:BPG158 BFJ158:BFK158 AVN158:AVO158 ALR158:ALS158 ABV158:ABW158 RZ158:SA158 ID158:IE158 WUM158:WUN158 WKQ158:WKR158 WAU158:WAV158 VQY158:VQZ158 VHC158:VHD158 UXG158:UXH158 UNK158:UNL158 UDO158:UDP158 TTS158:TTT158 TJW158:TJX158 TAA158:TAB158 SQE158:SQF158 SGI158:SGJ158 RWM158:RWN158 RMQ158:RMR158 RCU158:RCV158 QSY158:QSZ158 QJC158:QJD158 PZG158:PZH158 PPK158:PPL158 PFO158:PFP158 OVS158:OVT158 OLW158:OLX158 OCA158:OCB158 NSE158:NSF158 NII158:NIJ158 MYM158:MYN158 MOQ158:MOR158 MEU158:MEV158 LUY158:LUZ158 LLC158:LLD158 LBG158:LBH158 KRK158:KRL158 KHO158:KHP158 JXS158:JXT158 JNW158:JNX158 JEA158:JEB158 IUE158:IUF158 IKI158:IKJ158 IAM158:IAN158 HQQ158:HQR158 HGU158:HGV158 GWY158:GWZ158 GNC158:GND158 GDG158:GDH158 FTK158:FTL158 FJO158:FJP158 EZS158:EZT158 EPW158:EPX158 EGA158:EGB158 DWE158:DWF158 DMI158:DMJ158 DCM158:DCN158 CSQ158:CSR158 CIU158:CIV158 BYY158:BYZ158 BPC158:BPD158 BFG158:BFH158 AVK158:AVL158 ALO158:ALP158 ABS158:ABT158 RW158:RX158 IA158:IB158 WUG158:WUH158 WKK158:WKL158 WAO158:WAP158 VQS158:VQT158 VGW158:VGX158 UXA158:UXB158 UNE158:UNF158 UDI158:UDJ158 TTM158:TTN158 TJQ158:TJR158 SZU158:SZV158 SPY158:SPZ158 SGC158:SGD158 RWG158:RWH158 RMK158:RML158 RCO158:RCP158 QSS158:QST158 QIW158:QIX158 PZA158:PZB158 PPE158:PPF158 PFI158:PFJ158 OVM158:OVN158 OLQ158:OLR158 OBU158:OBV158 NRY158:NRZ158 NIC158:NID158 MYG158:MYH158 MOK158:MOL158 MEO158:MEP158 LUS158:LUT158 LKW158:LKX158 LBA158:LBB158 KRE158:KRF158 KHI158:KHJ158 JXM158:JXN158 JNQ158:JNR158 JDU158:JDV158 ITY158:ITZ158 IKC158:IKD158 IAG158:IAH158 HQK158:HQL158 HGO158:HGP158 GWS158:GWT158 GMW158:GMX158 GDA158:GDB158 FTE158:FTF158 FJI158:FJJ158 EZM158:EZN158 EPQ158:EPR158 EFU158:EFV158 DVY158:DVZ158 DMC158:DMD158 DCG158:DCH158 CSK158:CSL158 CIO158:CIP158 BYS158:BYT158 BOW158:BOX158 BFA158:BFB158 AVE158:AVF158 ALI158:ALJ158 ABM158:ABN158 RQ158:RR158 HU158:HV158 WUD158:WUE158 WKH158:WKI158 WAL158:WAM158 VQP158:VQQ158 VGT158:VGU158 UWX158:UWY158 UNB158:UNC158 UDF158:UDG158 TTJ158:TTK158 TJN158:TJO158 SZR158:SZS158 SPV158:SPW158 SFZ158:SGA158 RWD158:RWE158 RMH158:RMI158 RCL158:RCM158 QSP158:QSQ158 QIT158:QIU158 PYX158:PYY158 PPB158:PPC158 PFF158:PFG158 OVJ158:OVK158 OLN158:OLO158 OBR158:OBS158 NRV158:NRW158 NHZ158:NIA158 MYD158:MYE158 MOH158:MOI158 MEL158:MEM158 LUP158:LUQ158 LKT158:LKU158 LAX158:LAY158 KRB158:KRC158 KHF158:KHG158 JXJ158:JXK158 JNN158:JNO158 JDR158:JDS158 ITV158:ITW158 IJZ158:IKA158 IAD158:IAE158 HQH158:HQI158 HGL158:HGM158 GWP158:GWQ158 GMT158:GMU158 GCX158:GCY158 FTB158:FTC158 FJF158:FJG158 EZJ158:EZK158 EPN158:EPO158 EFR158:EFS158 DVV158:DVW158 DLZ158:DMA158 DCD158:DCE158 CSH158:CSI158 CIL158:CIM158 BYP158:BYQ158 BOT158:BOU158 BEX158:BEY158 AVB158:AVC158 ALF158:ALG158 ABJ158:ABK158 RN158:RO158 HR158:HS158 WUA158:WUB158 WKE158:WKF158 WAI158:WAJ158 VQM158:VQN158 VGQ158:VGR158 UWU158:UWV158 UMY158:UMZ158 UDC158:UDD158 TTG158:TTH158 TJK158:TJL158 SZO158:SZP158 SPS158:SPT158 SFW158:SFX158 RWA158:RWB158 RME158:RMF158 RCI158:RCJ158 QSM158:QSN158 QIQ158:QIR158 PYU158:PYV158 POY158:POZ158 PFC158:PFD158 OVG158:OVH158 OLK158:OLL158 OBO158:OBP158 NRS158:NRT158 NHW158:NHX158 MYA158:MYB158 MOE158:MOF158 MEI158:MEJ158 LUM158:LUN158 LKQ158:LKR158 LAU158:LAV158 KQY158:KQZ158 KHC158:KHD158 JXG158:JXH158 JNK158:JNL158 JDO158:JDP158 ITS158:ITT158 IJW158:IJX158 IAA158:IAB158 HQE158:HQF158 HGI158:HGJ158 GWM158:GWN158 GMQ158:GMR158 GCU158:GCV158 FSY158:FSZ158 FJC158:FJD158 EZG158:EZH158 EPK158:EPL158 EFO158:EFP158 DVS158:DVT158 DLW158:DLX158 DCA158:DCB158 CSE158:CSF158 CII158:CIJ158 BYM158:BYN158 BOQ158:BOR158 BEU158:BEV158 AUY158:AUZ158 ALC158:ALD158 ABG158:ABH158 RK158:RL158 HO158:HP158 WTX158:WTY158 WKB158:WKC158 WAF158:WAG158 VQJ158:VQK158 VGN158:VGO158 UWR158:UWS158 UMV158:UMW158 UCZ158:UDA158 TTD158:TTE158 TJH158:TJI158 SZL158:SZM158 SPP158:SPQ158 SFT158:SFU158 RVX158:RVY158 RMB158:RMC158 RCF158:RCG158 QSJ158:QSK158 QIN158:QIO158 PYR158:PYS158 POV158:POW158 PEZ158:PFA158 OVD158:OVE158 OLH158:OLI158 OBL158:OBM158 NRP158:NRQ158 NHT158:NHU158 MXX158:MXY158 MOB158:MOC158 MEF158:MEG158 LUJ158:LUK158 LKN158:LKO158 LAR158:LAS158 KQV158:KQW158 KGZ158:KHA158 JXD158:JXE158 JNH158:JNI158 JDL158:JDM158 ITP158:ITQ158 IJT158:IJU158 HZX158:HZY158 HQB158:HQC158 HGF158:HGG158 GWJ158:GWK158 GMN158:GMO158 GCR158:GCS158 FSV158:FSW158 FIZ158:FJA158 EZD158:EZE158 EPH158:EPI158 EFL158:EFM158 DVP158:DVQ158 DLT158:DLU158 DBX158:DBY158 CSB158:CSC158 CIF158:CIG158 BYJ158:BYK158 BON158:BOO158 BER158:BES158 AUV158:AUW158 AKZ158:ALA158 ABD158:ABE158 RH158:RI158 HL158:HM158 WTU158:WTV158 WJY158:WJZ158 WAC158:WAD158 VQG158:VQH158 VGK158:VGL158 UWO158:UWP158 UMS158:UMT158 UCW158:UCX158 TTA158:TTB158 TJE158:TJF158 SZI158:SZJ158 SPM158:SPN158 SFQ158:SFR158 RVU158:RVV158 RLY158:RLZ158 RCC158:RCD158 QSG158:QSH158 QIK158:QIL158 PYO158:PYP158 POS158:POT158 PEW158:PEX158 OVA158:OVB158 OLE158:OLF158 OBI158:OBJ158 NRM158:NRN158 NHQ158:NHR158 MXU158:MXV158 MNY158:MNZ158 MEC158:MED158 LUG158:LUH158 LKK158:LKL158 LAO158:LAP158 KQS158:KQT158 KGW158:KGX158 JXA158:JXB158 JNE158:JNF158 JDI158:JDJ158 ITM158:ITN158 IJQ158:IJR158 HZU158:HZV158 HPY158:HPZ158 HGC158:HGD158 GWG158:GWH158 GMK158:GML158 GCO158:GCP158 FSS158:FST158 FIW158:FIX158 EZA158:EZB158 EPE158:EPF158 EFI158:EFJ158 DVM158:DVN158 DLQ158:DLR158 DBU158:DBV158 CRY158:CRZ158 CIC158:CID158 BYG158:BYH158 BOK158:BOL158 BEO158:BEP158 AUS158:AUT158 AKW158:AKX158 ABA158:ABB158 HI202:HJ202 RE202:RF202 WUS202:WUT202 WKW202:WKX202 WBA202:WBB202 VRE202:VRF202 VHI202:VHJ202 UXM202:UXN202 UNQ202:UNR202 UDU202:UDV202 TTY202:TTZ202 TKC202:TKD202 TAG202:TAH202 SQK202:SQL202 SGO202:SGP202 RWS202:RWT202 RMW202:RMX202 RDA202:RDB202 QTE202:QTF202 QJI202:QJJ202 PZM202:PZN202 PPQ202:PPR202 PFU202:PFV202 OVY202:OVZ202 OMC202:OMD202 OCG202:OCH202 NSK202:NSL202 NIO202:NIP202 MYS202:MYT202 MOW202:MOX202 MFA202:MFB202 LVE202:LVF202 LLI202:LLJ202 LBM202:LBN202 KRQ202:KRR202 KHU202:KHV202 JXY202:JXZ202 JOC202:JOD202 JEG202:JEH202 IUK202:IUL202 IKO202:IKP202 IAS202:IAT202 HQW202:HQX202 HHA202:HHB202 GXE202:GXF202 GNI202:GNJ202 GDM202:GDN202 FTQ202:FTR202 FJU202:FJV202 EZY202:EZZ202 EQC202:EQD202 EGG202:EGH202 DWK202:DWL202 DMO202:DMP202 DCS202:DCT202 CSW202:CSX202 CJA202:CJB202 BZE202:BZF202 BPI202:BPJ202 BFM202:BFN202 AVQ202:AVR202 ALU202:ALV202 ABY202:ABZ202 SC202:SD202 IG202:IH202 WUP202:WUQ202 WKT202:WKU202 WAX202:WAY202 VRB202:VRC202 VHF202:VHG202 UXJ202:UXK202 UNN202:UNO202 UDR202:UDS202 TTV202:TTW202 TJZ202:TKA202 TAD202:TAE202 SQH202:SQI202 SGL202:SGM202 RWP202:RWQ202 RMT202:RMU202 RCX202:RCY202 QTB202:QTC202 QJF202:QJG202 PZJ202:PZK202 PPN202:PPO202 PFR202:PFS202 OVV202:OVW202 OLZ202:OMA202 OCD202:OCE202 NSH202:NSI202 NIL202:NIM202 MYP202:MYQ202 MOT202:MOU202 MEX202:MEY202 LVB202:LVC202 LLF202:LLG202 LBJ202:LBK202 KRN202:KRO202 KHR202:KHS202 JXV202:JXW202 JNZ202:JOA202 JED202:JEE202 IUH202:IUI202 IKL202:IKM202 IAP202:IAQ202 HQT202:HQU202 HGX202:HGY202 GXB202:GXC202 GNF202:GNG202 GDJ202:GDK202 FTN202:FTO202 FJR202:FJS202 EZV202:EZW202 EPZ202:EQA202 EGD202:EGE202 DWH202:DWI202 DML202:DMM202 DCP202:DCQ202 CST202:CSU202 CIX202:CIY202 BZB202:BZC202 BPF202:BPG202 BFJ202:BFK202 AVN202:AVO202 ALR202:ALS202 ABV202:ABW202 RZ202:SA202 ID202:IE202 WUM202:WUN202 WKQ202:WKR202 WAU202:WAV202 VQY202:VQZ202 VHC202:VHD202 UXG202:UXH202 UNK202:UNL202 UDO202:UDP202 TTS202:TTT202 TJW202:TJX202 TAA202:TAB202 SQE202:SQF202 SGI202:SGJ202 RWM202:RWN202 RMQ202:RMR202 RCU202:RCV202 QSY202:QSZ202 QJC202:QJD202 PZG202:PZH202 PPK202:PPL202 PFO202:PFP202 OVS202:OVT202 OLW202:OLX202 OCA202:OCB202 NSE202:NSF202 NII202:NIJ202 MYM202:MYN202 MOQ202:MOR202 MEU202:MEV202 LUY202:LUZ202 LLC202:LLD202 LBG202:LBH202 KRK202:KRL202 KHO202:KHP202 JXS202:JXT202 JNW202:JNX202 JEA202:JEB202 IUE202:IUF202 IKI202:IKJ202 IAM202:IAN202 HQQ202:HQR202 HGU202:HGV202 GWY202:GWZ202 GNC202:GND202 GDG202:GDH202 FTK202:FTL202 FJO202:FJP202 EZS202:EZT202 EPW202:EPX202 EGA202:EGB202 DWE202:DWF202 DMI202:DMJ202 DCM202:DCN202 CSQ202:CSR202 CIU202:CIV202 BYY202:BYZ202 BPC202:BPD202 BFG202:BFH202 AVK202:AVL202 ALO202:ALP202 ABS202:ABT202 RW202:RX202 IA202:IB202 WUG202:WUH202 WKK202:WKL202 WAO202:WAP202 VQS202:VQT202 VGW202:VGX202 UXA202:UXB202 UNE202:UNF202 UDI202:UDJ202 TTM202:TTN202 TJQ202:TJR202 SZU202:SZV202 SPY202:SPZ202 SGC202:SGD202 RWG202:RWH202 RMK202:RML202 RCO202:RCP202 QSS202:QST202 QIW202:QIX202 PZA202:PZB202 PPE202:PPF202 PFI202:PFJ202 OVM202:OVN202 OLQ202:OLR202 OBU202:OBV202 NRY202:NRZ202 NIC202:NID202 MYG202:MYH202 MOK202:MOL202 MEO202:MEP202 LUS202:LUT202 LKW202:LKX202 LBA202:LBB202 KRE202:KRF202 KHI202:KHJ202 JXM202:JXN202 JNQ202:JNR202 JDU202:JDV202 ITY202:ITZ202 IKC202:IKD202 IAG202:IAH202 HQK202:HQL202 HGO202:HGP202 GWS202:GWT202 GMW202:GMX202 GDA202:GDB202 FTE202:FTF202 FJI202:FJJ202 EZM202:EZN202 EPQ202:EPR202 EFU202:EFV202 DVY202:DVZ202 DMC202:DMD202 DCG202:DCH202 CSK202:CSL202 CIO202:CIP202 BYS202:BYT202 BOW202:BOX202 BFA202:BFB202 AVE202:AVF202 ALI202:ALJ202 ABM202:ABN202 RQ202:RR202 HU202:HV202 WUD202:WUE202 WKH202:WKI202 WAL202:WAM202 VQP202:VQQ202 VGT202:VGU202 UWX202:UWY202 UNB202:UNC202 UDF202:UDG202 TTJ202:TTK202 TJN202:TJO202 SZR202:SZS202 SPV202:SPW202 SFZ202:SGA202 RWD202:RWE202 RMH202:RMI202 RCL202:RCM202 QSP202:QSQ202 QIT202:QIU202 PYX202:PYY202 PPB202:PPC202 PFF202:PFG202 OVJ202:OVK202 OLN202:OLO202 OBR202:OBS202 NRV202:NRW202 NHZ202:NIA202 MYD202:MYE202 MOH202:MOI202 MEL202:MEM202 LUP202:LUQ202 LKT202:LKU202 LAX202:LAY202 KRB202:KRC202 KHF202:KHG202 JXJ202:JXK202 JNN202:JNO202 JDR202:JDS202 ITV202:ITW202 IJZ202:IKA202 IAD202:IAE202 HQH202:HQI202 HGL202:HGM202 GWP202:GWQ202 GMT202:GMU202 GCX202:GCY202 FTB202:FTC202 FJF202:FJG202 EZJ202:EZK202 EPN202:EPO202 EFR202:EFS202 DVV202:DVW202 DLZ202:DMA202 DCD202:DCE202 CSH202:CSI202 CIL202:CIM202 BYP202:BYQ202 BOT202:BOU202 BEX202:BEY202 AVB202:AVC202 ALF202:ALG202 ABJ202:ABK202 RN202:RO202 HR202:HS202 WUA202:WUB202 WKE202:WKF202 WAI202:WAJ202 VQM202:VQN202 VGQ202:VGR202 UWU202:UWV202 UMY202:UMZ202 UDC202:UDD202 TTG202:TTH202 TJK202:TJL202 SZO202:SZP202 SPS202:SPT202 SFW202:SFX202 RWA202:RWB202 RME202:RMF202 RCI202:RCJ202 QSM202:QSN202 QIQ202:QIR202 PYU202:PYV202 POY202:POZ202 PFC202:PFD202 OVG202:OVH202 OLK202:OLL202 OBO202:OBP202 NRS202:NRT202 NHW202:NHX202 MYA202:MYB202 MOE202:MOF202 MEI202:MEJ202 LUM202:LUN202 LKQ202:LKR202 LAU202:LAV202 KQY202:KQZ202 KHC202:KHD202 JXG202:JXH202 JNK202:JNL202 JDO202:JDP202 ITS202:ITT202 IJW202:IJX202 IAA202:IAB202 HQE202:HQF202 HGI202:HGJ202 GWM202:GWN202 GMQ202:GMR202 GCU202:GCV202 FSY202:FSZ202 FJC202:FJD202 EZG202:EZH202 EPK202:EPL202 EFO202:EFP202 DVS202:DVT202 DLW202:DLX202 DCA202:DCB202 CSE202:CSF202 CII202:CIJ202 BYM202:BYN202 BOQ202:BOR202 BEU202:BEV202 AUY202:AUZ202 ALC202:ALD202 ABG202:ABH202 RK202:RL202 HO202:HP202 WTX202:WTY202 WKB202:WKC202 WAF202:WAG202 VQJ202:VQK202 VGN202:VGO202 UWR202:UWS202 UMV202:UMW202 UCZ202:UDA202 TTD202:TTE202 TJH202:TJI202 SZL202:SZM202 SPP202:SPQ202 SFT202:SFU202 RVX202:RVY202 RMB202:RMC202 RCF202:RCG202 QSJ202:QSK202 QIN202:QIO202 PYR202:PYS202 POV202:POW202 PEZ202:PFA202 OVD202:OVE202 OLH202:OLI202 OBL202:OBM202 NRP202:NRQ202 NHT202:NHU202 MXX202:MXY202 MOB202:MOC202 MEF202:MEG202 LUJ202:LUK202 LKN202:LKO202 LAR202:LAS202 KQV202:KQW202 KGZ202:KHA202 JXD202:JXE202 JNH202:JNI202 JDL202:JDM202 ITP202:ITQ202 IJT202:IJU202 HZX202:HZY202 HQB202:HQC202 HGF202:HGG202 GWJ202:GWK202 GMN202:GMO202 GCR202:GCS202 FSV202:FSW202 FIZ202:FJA202 EZD202:EZE202 EPH202:EPI202 EFL202:EFM202 DVP202:DVQ202 DLT202:DLU202 DBX202:DBY202 CSB202:CSC202 CIF202:CIG202 BYJ202:BYK202 BON202:BOO202 BER202:BES202 AUV202:AUW202 AKZ202:ALA202 ABD202:ABE202 RH202:RI202 HL202:HM202 WTU202:WTV202 WJY202:WJZ202 WAC202:WAD202 VQG202:VQH202 VGK202:VGL202 UWO202:UWP202 UMS202:UMT202 UCW202:UCX202 TTA202:TTB202 TJE202:TJF202 SZI202:SZJ202 SPM202:SPN202 SFQ202:SFR202 RVU202:RVV202 RLY202:RLZ202 RCC202:RCD202 QSG202:QSH202 QIK202:QIL202 PYO202:PYP202 POS202:POT202 PEW202:PEX202 OVA202:OVB202 OLE202:OLF202 OBI202:OBJ202 NRM202:NRN202 NHQ202:NHR202 MXU202:MXV202 MNY202:MNZ202 MEC202:MED202 LUG202:LUH202 LKK202:LKL202 LAO202:LAP202 KQS202:KQT202 KGW202:KGX202 JXA202:JXB202 JNE202:JNF202 JDI202:JDJ202 ITM202:ITN202 IJQ202:IJR202 HZU202:HZV202 HPY202:HPZ202 HGC202:HGD202 GWG202:GWH202 GMK202:GML202 GCO202:GCP202 FSS202:FST202 FIW202:FIX202 EZA202:EZB202 EPE202:EPF202 EFI202:EFJ202 DVM202:DVN202 DLQ202:DLR202 DBU202:DBV202 CRY202:CRZ202 CIC202:CID202 BYG202:BYH202 BOK202:BOL202 BEO202:BEP202 AUS202:AUT202 AKW202:AKX202 ABA202:ABB202 HI246:HJ246 RE246:RF246 WUS246:WUT246 WKW246:WKX246 WBA246:WBB246 VRE246:VRF246 VHI246:VHJ246 UXM246:UXN246 UNQ246:UNR246 UDU246:UDV246 TTY246:TTZ246 TKC246:TKD246 TAG246:TAH246 SQK246:SQL246 SGO246:SGP246 RWS246:RWT246 RMW246:RMX246 RDA246:RDB246 QTE246:QTF246 QJI246:QJJ246 PZM246:PZN246 PPQ246:PPR246 PFU246:PFV246 OVY246:OVZ246 OMC246:OMD246 OCG246:OCH246 NSK246:NSL246 NIO246:NIP246 MYS246:MYT246 MOW246:MOX246 MFA246:MFB246 LVE246:LVF246 LLI246:LLJ246 LBM246:LBN246 KRQ246:KRR246 KHU246:KHV246 JXY246:JXZ246 JOC246:JOD246 JEG246:JEH246 IUK246:IUL246 IKO246:IKP246 IAS246:IAT246 HQW246:HQX246 HHA246:HHB246 GXE246:GXF246 GNI246:GNJ246 GDM246:GDN246 FTQ246:FTR246 FJU246:FJV246 EZY246:EZZ246 EQC246:EQD246 EGG246:EGH246 DWK246:DWL246 DMO246:DMP246 DCS246:DCT246 CSW246:CSX246 CJA246:CJB246 BZE246:BZF246 BPI246:BPJ246 BFM246:BFN246 AVQ246:AVR246 ALU246:ALV246 ABY246:ABZ246 SC246:SD246 IG246:IH246 WUP246:WUQ246 WKT246:WKU246 WAX246:WAY246 VRB246:VRC246 VHF246:VHG246 UXJ246:UXK246 UNN246:UNO246 UDR246:UDS246 TTV246:TTW246 TJZ246:TKA246 TAD246:TAE246 SQH246:SQI246 SGL246:SGM246 RWP246:RWQ246 RMT246:RMU246 RCX246:RCY246 QTB246:QTC246 QJF246:QJG246 PZJ246:PZK246 PPN246:PPO246 PFR246:PFS246 OVV246:OVW246 OLZ246:OMA246 OCD246:OCE246 NSH246:NSI246 NIL246:NIM246 MYP246:MYQ246 MOT246:MOU246 MEX246:MEY246 LVB246:LVC246 LLF246:LLG246 LBJ246:LBK246 KRN246:KRO246 KHR246:KHS246 JXV246:JXW246 JNZ246:JOA246 JED246:JEE246 IUH246:IUI246 IKL246:IKM246 IAP246:IAQ246 HQT246:HQU246 HGX246:HGY246 GXB246:GXC246 GNF246:GNG246 GDJ246:GDK246 FTN246:FTO246 FJR246:FJS246 EZV246:EZW246 EPZ246:EQA246 EGD246:EGE246 DWH246:DWI246 DML246:DMM246 DCP246:DCQ246 CST246:CSU246 CIX246:CIY246 BZB246:BZC246 BPF246:BPG246 BFJ246:BFK246 AVN246:AVO246 ALR246:ALS246 ABV246:ABW246 RZ246:SA246 ID246:IE246 WUM246:WUN246 WKQ246:WKR246 WAU246:WAV246 VQY246:VQZ246 VHC246:VHD246 UXG246:UXH246 UNK246:UNL246 UDO246:UDP246 TTS246:TTT246 TJW246:TJX246 TAA246:TAB246 SQE246:SQF246 SGI246:SGJ246 RWM246:RWN246 RMQ246:RMR246 RCU246:RCV246 QSY246:QSZ246 QJC246:QJD246 PZG246:PZH246 PPK246:PPL246 PFO246:PFP246 OVS246:OVT246 OLW246:OLX246 OCA246:OCB246 NSE246:NSF246 NII246:NIJ246 MYM246:MYN246 MOQ246:MOR246 MEU246:MEV246 LUY246:LUZ246 LLC246:LLD246 LBG246:LBH246 KRK246:KRL246 KHO246:KHP246 JXS246:JXT246 JNW246:JNX246 JEA246:JEB246 IUE246:IUF246 IKI246:IKJ246 IAM246:IAN246 HQQ246:HQR246 HGU246:HGV246 GWY246:GWZ246 GNC246:GND246 GDG246:GDH246 FTK246:FTL246 FJO246:FJP246 EZS246:EZT246 EPW246:EPX246 EGA246:EGB246 DWE246:DWF246 DMI246:DMJ246 DCM246:DCN246 CSQ246:CSR246 CIU246:CIV246 BYY246:BYZ246 BPC246:BPD246 BFG246:BFH246 AVK246:AVL246 ALO246:ALP246 ABS246:ABT246 RW246:RX246 IA246:IB246 WUG246:WUH246 WKK246:WKL246 WAO246:WAP246 VQS246:VQT246 VGW246:VGX246 UXA246:UXB246 UNE246:UNF246 UDI246:UDJ246 TTM246:TTN246 TJQ246:TJR246 SZU246:SZV246 SPY246:SPZ246 SGC246:SGD246 RWG246:RWH246 RMK246:RML246 RCO246:RCP246 QSS246:QST246 QIW246:QIX246 PZA246:PZB246 PPE246:PPF246 PFI246:PFJ246 OVM246:OVN246 OLQ246:OLR246 OBU246:OBV246 NRY246:NRZ246 NIC246:NID246 MYG246:MYH246 MOK246:MOL246 MEO246:MEP246 LUS246:LUT246 LKW246:LKX246 LBA246:LBB246 KRE246:KRF246 KHI246:KHJ246 JXM246:JXN246 JNQ246:JNR246 JDU246:JDV246 ITY246:ITZ246 IKC246:IKD246 IAG246:IAH246 HQK246:HQL246 HGO246:HGP246 GWS246:GWT246 GMW246:GMX246 GDA246:GDB246 FTE246:FTF246 FJI246:FJJ246 EZM246:EZN246 EPQ246:EPR246 EFU246:EFV246 DVY246:DVZ246 DMC246:DMD246 DCG246:DCH246 CSK246:CSL246 CIO246:CIP246 BYS246:BYT246 BOW246:BOX246 BFA246:BFB246 AVE246:AVF246 ALI246:ALJ246 ABM246:ABN246 RQ246:RR246 HU246:HV246 WUD246:WUE246 WKH246:WKI246 WAL246:WAM246 VQP246:VQQ246 VGT246:VGU246 UWX246:UWY246 UNB246:UNC246 UDF246:UDG246 TTJ246:TTK246 TJN246:TJO246 SZR246:SZS246 SPV246:SPW246 SFZ246:SGA246 RWD246:RWE246 RMH246:RMI246 RCL246:RCM246 QSP246:QSQ246 QIT246:QIU246 PYX246:PYY246 PPB246:PPC246 PFF246:PFG246 OVJ246:OVK246 OLN246:OLO246 OBR246:OBS246 NRV246:NRW246 NHZ246:NIA246 MYD246:MYE246 MOH246:MOI246 MEL246:MEM246 LUP246:LUQ246 LKT246:LKU246 LAX246:LAY246 KRB246:KRC246 KHF246:KHG246 JXJ246:JXK246 JNN246:JNO246 JDR246:JDS246 ITV246:ITW246 IJZ246:IKA246 IAD246:IAE246 HQH246:HQI246 HGL246:HGM246 GWP246:GWQ246 GMT246:GMU246 GCX246:GCY246 FTB246:FTC246 FJF246:FJG246 EZJ246:EZK246 EPN246:EPO246 EFR246:EFS246 DVV246:DVW246 DLZ246:DMA246 DCD246:DCE246 CSH246:CSI246 CIL246:CIM246 BYP246:BYQ246 BOT246:BOU246 BEX246:BEY246 AVB246:AVC246 ALF246:ALG246 ABJ246:ABK246 RN246:RO246 HR246:HS246 WUA246:WUB246 WKE246:WKF246 WAI246:WAJ246 VQM246:VQN246 VGQ246:VGR246 UWU246:UWV246 UMY246:UMZ246 UDC246:UDD246 TTG246:TTH246 TJK246:TJL246 SZO246:SZP246 SPS246:SPT246 SFW246:SFX246 RWA246:RWB246 RME246:RMF246 RCI246:RCJ246 QSM246:QSN246 QIQ246:QIR246 PYU246:PYV246 POY246:POZ246 PFC246:PFD246 OVG246:OVH246 OLK246:OLL246 OBO246:OBP246 NRS246:NRT246 NHW246:NHX246 MYA246:MYB246 MOE246:MOF246 MEI246:MEJ246 LUM246:LUN246 LKQ246:LKR246 LAU246:LAV246 KQY246:KQZ246 KHC246:KHD246 JXG246:JXH246 JNK246:JNL246 JDO246:JDP246 ITS246:ITT246 IJW246:IJX246 IAA246:IAB246 HQE246:HQF246 HGI246:HGJ246 GWM246:GWN246 GMQ246:GMR246 GCU246:GCV246 FSY246:FSZ246 FJC246:FJD246 EZG246:EZH246 EPK246:EPL246 EFO246:EFP246 DVS246:DVT246 DLW246:DLX246 DCA246:DCB246 CSE246:CSF246 CII246:CIJ246 BYM246:BYN246 BOQ246:BOR246 BEU246:BEV246 AUY246:AUZ246 ALC246:ALD246 ABG246:ABH246 RK246:RL246 HO246:HP246 WTX246:WTY246 WKB246:WKC246 WAF246:WAG246 VQJ246:VQK246 VGN246:VGO246 UWR246:UWS246 UMV246:UMW246 UCZ246:UDA246 TTD246:TTE246 TJH246:TJI246 SZL246:SZM246 SPP246:SPQ246 SFT246:SFU246 RVX246:RVY246 RMB246:RMC246 RCF246:RCG246 QSJ246:QSK246 QIN246:QIO246 PYR246:PYS246 POV246:POW246 PEZ246:PFA246 OVD246:OVE246 OLH246:OLI246 OBL246:OBM246 NRP246:NRQ246 NHT246:NHU246 MXX246:MXY246 MOB246:MOC246 MEF246:MEG246 LUJ246:LUK246 LKN246:LKO246 LAR246:LAS246 KQV246:KQW246 KGZ246:KHA246 JXD246:JXE246 JNH246:JNI246 JDL246:JDM246 ITP246:ITQ246 IJT246:IJU246 HZX246:HZY246 HQB246:HQC246 HGF246:HGG246 GWJ246:GWK246 GMN246:GMO246 GCR246:GCS246 FSV246:FSW246 FIZ246:FJA246 EZD246:EZE246 EPH246:EPI246 EFL246:EFM246 DVP246:DVQ246 DLT246:DLU246 DBX246:DBY246 CSB246:CSC246 CIF246:CIG246 BYJ246:BYK246 BON246:BOO246 BER246:BES246 AUV246:AUW246 AKZ246:ALA246 ABD246:ABE246 RH246:RI246 HL246:HM246 WTU246:WTV246 WJY246:WJZ246 WAC246:WAD246 VQG246:VQH246 VGK246:VGL246 UWO246:UWP246 UMS246:UMT246 UCW246:UCX246 TTA246:TTB246 TJE246:TJF246 SZI246:SZJ246 SPM246:SPN246 SFQ246:SFR246 RVU246:RVV246 RLY246:RLZ246 RCC246:RCD246 QSG246:QSH246 QIK246:QIL246 PYO246:PYP246 POS246:POT246 PEW246:PEX246 OVA246:OVB246 OLE246:OLF246 OBI246:OBJ246 NRM246:NRN246 NHQ246:NHR246 MXU246:MXV246 MNY246:MNZ246 MEC246:MED246 LUG246:LUH246 LKK246:LKL246 LAO246:LAP246 KQS246:KQT246 KGW246:KGX246 JXA246:JXB246 JNE246:JNF246 JDI246:JDJ246 ITM246:ITN246 IJQ246:IJR246 HZU246:HZV246 HPY246:HPZ246 HGC246:HGD246 GWG246:GWH246 GMK246:GML246 GCO246:GCP246 FSS246:FST246 FIW246:FIX246 EZA246:EZB246 EPE246:EPF246 EFI246:EFJ246 DVM246:DVN246 DLQ246:DLR246 DBU246:DBV246 CRY246:CRZ246 CIC246:CID246 BYG246:BYH246 BOK246:BOL246 BEO246:BEP246 AUS246:AUT246 AKW246:AKX246 ABA246:ABB246 HI290:HJ290 RE290:RF290 WUS290:WUT290 WKW290:WKX290 WBA290:WBB290 VRE290:VRF290 VHI290:VHJ290 UXM290:UXN290 UNQ290:UNR290 UDU290:UDV290 TTY290:TTZ290 TKC290:TKD290 TAG290:TAH290 SQK290:SQL290 SGO290:SGP290 RWS290:RWT290 RMW290:RMX290 RDA290:RDB290 QTE290:QTF290 QJI290:QJJ290 PZM290:PZN290 PPQ290:PPR290 PFU290:PFV290 OVY290:OVZ290 OMC290:OMD290 OCG290:OCH290 NSK290:NSL290 NIO290:NIP290 MYS290:MYT290 MOW290:MOX290 MFA290:MFB290 LVE290:LVF290 LLI290:LLJ290 LBM290:LBN290 KRQ290:KRR290 KHU290:KHV290 JXY290:JXZ290 JOC290:JOD290 JEG290:JEH290 IUK290:IUL290 IKO290:IKP290 IAS290:IAT290 HQW290:HQX290 HHA290:HHB290 GXE290:GXF290 GNI290:GNJ290 GDM290:GDN290 FTQ290:FTR290 FJU290:FJV290 EZY290:EZZ290 EQC290:EQD290 EGG290:EGH290 DWK290:DWL290 DMO290:DMP290 DCS290:DCT290 CSW290:CSX290 CJA290:CJB290 BZE290:BZF290 BPI290:BPJ290 BFM290:BFN290 AVQ290:AVR290 ALU290:ALV290 ABY290:ABZ290 SC290:SD290 IG290:IH290 WUP290:WUQ290 WKT290:WKU290 WAX290:WAY290 VRB290:VRC290 VHF290:VHG290 UXJ290:UXK290 UNN290:UNO290 UDR290:UDS290 TTV290:TTW290 TJZ290:TKA290 TAD290:TAE290 SQH290:SQI290 SGL290:SGM290 RWP290:RWQ290 RMT290:RMU290 RCX290:RCY290 QTB290:QTC290 QJF290:QJG290 PZJ290:PZK290 PPN290:PPO290 PFR290:PFS290 OVV290:OVW290 OLZ290:OMA290 OCD290:OCE290 NSH290:NSI290 NIL290:NIM290 MYP290:MYQ290 MOT290:MOU290 MEX290:MEY290 LVB290:LVC290 LLF290:LLG290 LBJ290:LBK290 KRN290:KRO290 KHR290:KHS290 JXV290:JXW290 JNZ290:JOA290 JED290:JEE290 IUH290:IUI290 IKL290:IKM290 IAP290:IAQ290 HQT290:HQU290 HGX290:HGY290 GXB290:GXC290 GNF290:GNG290 GDJ290:GDK290 FTN290:FTO290 FJR290:FJS290 EZV290:EZW290 EPZ290:EQA290 EGD290:EGE290 DWH290:DWI290 DML290:DMM290 DCP290:DCQ290 CST290:CSU290 CIX290:CIY290 BZB290:BZC290 BPF290:BPG290 BFJ290:BFK290 AVN290:AVO290 ALR290:ALS290 ABV290:ABW290 RZ290:SA290 ID290:IE290 WUM290:WUN290 WKQ290:WKR290 WAU290:WAV290 VQY290:VQZ290 VHC290:VHD290 UXG290:UXH290 UNK290:UNL290 UDO290:UDP290 TTS290:TTT290 TJW290:TJX290 TAA290:TAB290 SQE290:SQF290 SGI290:SGJ290 RWM290:RWN290 RMQ290:RMR290 RCU290:RCV290 QSY290:QSZ290 QJC290:QJD290 PZG290:PZH290 PPK290:PPL290 PFO290:PFP290 OVS290:OVT290 OLW290:OLX290 OCA290:OCB290 NSE290:NSF290 NII290:NIJ290 MYM290:MYN290 MOQ290:MOR290 MEU290:MEV290 LUY290:LUZ290 LLC290:LLD290 LBG290:LBH290 KRK290:KRL290 KHO290:KHP290 JXS290:JXT290 JNW290:JNX290 JEA290:JEB290 IUE290:IUF290 IKI290:IKJ290 IAM290:IAN290 HQQ290:HQR290 HGU290:HGV290 GWY290:GWZ290 GNC290:GND290 GDG290:GDH290 FTK290:FTL290 FJO290:FJP290 EZS290:EZT290 EPW290:EPX290 EGA290:EGB290 DWE290:DWF290 DMI290:DMJ290 DCM290:DCN290 CSQ290:CSR290 CIU290:CIV290 BYY290:BYZ290 BPC290:BPD290 BFG290:BFH290 AVK290:AVL290 ALO290:ALP290 ABS290:ABT290 RW290:RX290 IA290:IB290 WUG290:WUH290 WKK290:WKL290 WAO290:WAP290 VQS290:VQT290 VGW290:VGX290 UXA290:UXB290 UNE290:UNF290 UDI290:UDJ290 TTM290:TTN290 TJQ290:TJR290 SZU290:SZV290 SPY290:SPZ290 SGC290:SGD290 RWG290:RWH290 RMK290:RML290 RCO290:RCP290 QSS290:QST290 QIW290:QIX290 PZA290:PZB290 PPE290:PPF290 PFI290:PFJ290 OVM290:OVN290 OLQ290:OLR290 OBU290:OBV290 NRY290:NRZ290 NIC290:NID290 MYG290:MYH290 MOK290:MOL290 MEO290:MEP290 LUS290:LUT290 LKW290:LKX290 LBA290:LBB290 KRE290:KRF290 KHI290:KHJ290 JXM290:JXN290 JNQ290:JNR290 JDU290:JDV290 ITY290:ITZ290 IKC290:IKD290 IAG290:IAH290 HQK290:HQL290 HGO290:HGP290 GWS290:GWT290 GMW290:GMX290 GDA290:GDB290 FTE290:FTF290 FJI290:FJJ290 EZM290:EZN290 EPQ290:EPR290 EFU290:EFV290 DVY290:DVZ290 DMC290:DMD290 DCG290:DCH290 CSK290:CSL290 CIO290:CIP290 BYS290:BYT290 BOW290:BOX290 BFA290:BFB290 AVE290:AVF290 ALI290:ALJ290 ABM290:ABN290 RQ290:RR290 HU290:HV290 WUD290:WUE290 WKH290:WKI290 WAL290:WAM290 VQP290:VQQ290 VGT290:VGU290 UWX290:UWY290 UNB290:UNC290 UDF290:UDG290 TTJ290:TTK290 TJN290:TJO290 SZR290:SZS290 SPV290:SPW290 SFZ290:SGA290 RWD290:RWE290 RMH290:RMI290 RCL290:RCM290 QSP290:QSQ290 QIT290:QIU290 PYX290:PYY290 PPB290:PPC290 PFF290:PFG290 OVJ290:OVK290 OLN290:OLO290 OBR290:OBS290 NRV290:NRW290 NHZ290:NIA290 MYD290:MYE290 MOH290:MOI290 MEL290:MEM290 LUP290:LUQ290 LKT290:LKU290 LAX290:LAY290 KRB290:KRC290 KHF290:KHG290 JXJ290:JXK290 JNN290:JNO290 JDR290:JDS290 ITV290:ITW290 IJZ290:IKA290 IAD290:IAE290 HQH290:HQI290 HGL290:HGM290 GWP290:GWQ290 GMT290:GMU290 GCX290:GCY290 FTB290:FTC290 FJF290:FJG290 EZJ290:EZK290 EPN290:EPO290 EFR290:EFS290 DVV290:DVW290 DLZ290:DMA290 DCD290:DCE290 CSH290:CSI290 CIL290:CIM290 BYP290:BYQ290 BOT290:BOU290 BEX290:BEY290 AVB290:AVC290 ALF290:ALG290 ABJ290:ABK290 RN290:RO290 HR290:HS290 WUA290:WUB290 WKE290:WKF290 WAI290:WAJ290 VQM290:VQN290 VGQ290:VGR290 UWU290:UWV290 UMY290:UMZ290 UDC290:UDD290 TTG290:TTH290 TJK290:TJL290 SZO290:SZP290 SPS290:SPT290 SFW290:SFX290 RWA290:RWB290 RME290:RMF290 RCI290:RCJ290 QSM290:QSN290 QIQ290:QIR290 PYU290:PYV290 POY290:POZ290 PFC290:PFD290 OVG290:OVH290 OLK290:OLL290 OBO290:OBP290 NRS290:NRT290 NHW290:NHX290 MYA290:MYB290 MOE290:MOF290 MEI290:MEJ290 LUM290:LUN290 LKQ290:LKR290 LAU290:LAV290 KQY290:KQZ290 KHC290:KHD290 JXG290:JXH290 JNK290:JNL290 JDO290:JDP290 ITS290:ITT290 IJW290:IJX290 IAA290:IAB290 HQE290:HQF290 HGI290:HGJ290 GWM290:GWN290 GMQ290:GMR290 GCU290:GCV290 FSY290:FSZ290 FJC290:FJD290 EZG290:EZH290 EPK290:EPL290 EFO290:EFP290 DVS290:DVT290 DLW290:DLX290 DCA290:DCB290 CSE290:CSF290 CII290:CIJ290 BYM290:BYN290 BOQ290:BOR290 BEU290:BEV290 AUY290:AUZ290 ALC290:ALD290 ABG290:ABH290 RK290:RL290 HO290:HP290 WTX290:WTY290 WKB290:WKC290 WAF290:WAG290 VQJ290:VQK290 VGN290:VGO290 UWR290:UWS290 UMV290:UMW290 UCZ290:UDA290 TTD290:TTE290 TJH290:TJI290 SZL290:SZM290 SPP290:SPQ290 SFT290:SFU290 RVX290:RVY290 RMB290:RMC290 RCF290:RCG290 QSJ290:QSK290 QIN290:QIO290 PYR290:PYS290 POV290:POW290 PEZ290:PFA290 OVD290:OVE290 OLH290:OLI290 OBL290:OBM290 NRP290:NRQ290 NHT290:NHU290 MXX290:MXY290 MOB290:MOC290 MEF290:MEG290 LUJ290:LUK290 LKN290:LKO290 LAR290:LAS290 KQV290:KQW290 KGZ290:KHA290 JXD290:JXE290 JNH290:JNI290 JDL290:JDM290 ITP290:ITQ290 IJT290:IJU290 HZX290:HZY290 HQB290:HQC290 HGF290:HGG290 GWJ290:GWK290 GMN290:GMO290 GCR290:GCS290 FSV290:FSW290 FIZ290:FJA290 EZD290:EZE290 EPH290:EPI290 EFL290:EFM290 DVP290:DVQ290 DLT290:DLU290 DBX290:DBY290 CSB290:CSC290 CIF290:CIG290 BYJ290:BYK290 BON290:BOO290 BER290:BES290 AUV290:AUW290 AKZ290:ALA290 ABD290:ABE290 RH290:RI290 HL290:HM290 WTU290:WTV290 WJY290:WJZ290 WAC290:WAD290 VQG290:VQH290 VGK290:VGL290 UWO290:UWP290 UMS290:UMT290 UCW290:UCX290 TTA290:TTB290 TJE290:TJF290 SZI290:SZJ290 SPM290:SPN290 SFQ290:SFR290 RVU290:RVV290 RLY290:RLZ290 RCC290:RCD290 QSG290:QSH290 QIK290:QIL290 PYO290:PYP290 POS290:POT290 PEW290:PEX290 OVA290:OVB290 OLE290:OLF290 OBI290:OBJ290 NRM290:NRN290 NHQ290:NHR290 MXU290:MXV290 MNY290:MNZ290 MEC290:MED290 LUG290:LUH290 LKK290:LKL290 LAO290:LAP290 KQS290:KQT290 KGW290:KGX290 JXA290:JXB290 JNE290:JNF290 JDI290:JDJ290 ITM290:ITN290 IJQ290:IJR290 HZU290:HZV290 HPY290:HPZ290 HGC290:HGD290 GWG290:GWH290 GMK290:GML290 GCO290:GCP290 FSS290:FST290 FIW290:FIX290 EZA290:EZB290 EPE290:EPF290 EFI290:EFJ290 DVM290:DVN290 DLQ290:DLR290 DBU290:DBV290 CRY290:CRZ290 CIC290:CID290 BYG290:BYH290 BOK290:BOL290 BEO290:BEP290 AUS290:AUT290 AKW290:AKX290 ABA290:ABB290 HI334:HJ334 RE334:RF334 WUS334:WUT334 WKW334:WKX334 WBA334:WBB334 VRE334:VRF334 VHI334:VHJ334 UXM334:UXN334 UNQ334:UNR334 UDU334:UDV334 TTY334:TTZ334 TKC334:TKD334 TAG334:TAH334 SQK334:SQL334 SGO334:SGP334 RWS334:RWT334 RMW334:RMX334 RDA334:RDB334 QTE334:QTF334 QJI334:QJJ334 PZM334:PZN334 PPQ334:PPR334 PFU334:PFV334 OVY334:OVZ334 OMC334:OMD334 OCG334:OCH334 NSK334:NSL334 NIO334:NIP334 MYS334:MYT334 MOW334:MOX334 MFA334:MFB334 LVE334:LVF334 LLI334:LLJ334 LBM334:LBN334 KRQ334:KRR334 KHU334:KHV334 JXY334:JXZ334 JOC334:JOD334 JEG334:JEH334 IUK334:IUL334 IKO334:IKP334 IAS334:IAT334 HQW334:HQX334 HHA334:HHB334 GXE334:GXF334 GNI334:GNJ334 GDM334:GDN334 FTQ334:FTR334 FJU334:FJV334 EZY334:EZZ334 EQC334:EQD334 EGG334:EGH334 DWK334:DWL334 DMO334:DMP334 DCS334:DCT334 CSW334:CSX334 CJA334:CJB334 BZE334:BZF334 BPI334:BPJ334 BFM334:BFN334 AVQ334:AVR334 ALU334:ALV334 ABY334:ABZ334 SC334:SD334 IG334:IH334 WUP334:WUQ334 WKT334:WKU334 WAX334:WAY334 VRB334:VRC334 VHF334:VHG334 UXJ334:UXK334 UNN334:UNO334 UDR334:UDS334 TTV334:TTW334 TJZ334:TKA334 TAD334:TAE334 SQH334:SQI334 SGL334:SGM334 RWP334:RWQ334 RMT334:RMU334 RCX334:RCY334 QTB334:QTC334 QJF334:QJG334 PZJ334:PZK334 PPN334:PPO334 PFR334:PFS334 OVV334:OVW334 OLZ334:OMA334 OCD334:OCE334 NSH334:NSI334 NIL334:NIM334 MYP334:MYQ334 MOT334:MOU334 MEX334:MEY334 LVB334:LVC334 LLF334:LLG334 LBJ334:LBK334 KRN334:KRO334 KHR334:KHS334 JXV334:JXW334 JNZ334:JOA334 JED334:JEE334 IUH334:IUI334 IKL334:IKM334 IAP334:IAQ334 HQT334:HQU334 HGX334:HGY334 GXB334:GXC334 GNF334:GNG334 GDJ334:GDK334 FTN334:FTO334 FJR334:FJS334 EZV334:EZW334 EPZ334:EQA334 EGD334:EGE334 DWH334:DWI334 DML334:DMM334 DCP334:DCQ334 CST334:CSU334 CIX334:CIY334 BZB334:BZC334 BPF334:BPG334 BFJ334:BFK334 AVN334:AVO334 ALR334:ALS334 ABV334:ABW334 RZ334:SA334 ID334:IE334 WUM334:WUN334 WKQ334:WKR334 WAU334:WAV334 VQY334:VQZ334 VHC334:VHD334 UXG334:UXH334 UNK334:UNL334 UDO334:UDP334 TTS334:TTT334 TJW334:TJX334 TAA334:TAB334 SQE334:SQF334 SGI334:SGJ334 RWM334:RWN334 RMQ334:RMR334 RCU334:RCV334 QSY334:QSZ334 QJC334:QJD334 PZG334:PZH334 PPK334:PPL334 PFO334:PFP334 OVS334:OVT334 OLW334:OLX334 OCA334:OCB334 NSE334:NSF334 NII334:NIJ334 MYM334:MYN334 MOQ334:MOR334 MEU334:MEV334 LUY334:LUZ334 LLC334:LLD334 LBG334:LBH334 KRK334:KRL334 KHO334:KHP334 JXS334:JXT334 JNW334:JNX334 JEA334:JEB334 IUE334:IUF334 IKI334:IKJ334 IAM334:IAN334 HQQ334:HQR334 HGU334:HGV334 GWY334:GWZ334 GNC334:GND334 GDG334:GDH334 FTK334:FTL334 FJO334:FJP334 EZS334:EZT334 EPW334:EPX334 EGA334:EGB334 DWE334:DWF334 DMI334:DMJ334 DCM334:DCN334 CSQ334:CSR334 CIU334:CIV334 BYY334:BYZ334 BPC334:BPD334 BFG334:BFH334 AVK334:AVL334 ALO334:ALP334 ABS334:ABT334 RW334:RX334 IA334:IB334 WUG334:WUH334 WKK334:WKL334 WAO334:WAP334 VQS334:VQT334 VGW334:VGX334 UXA334:UXB334 UNE334:UNF334 UDI334:UDJ334 TTM334:TTN334 TJQ334:TJR334 SZU334:SZV334 SPY334:SPZ334 SGC334:SGD334 RWG334:RWH334 RMK334:RML334 RCO334:RCP334 QSS334:QST334 QIW334:QIX334 PZA334:PZB334 PPE334:PPF334 PFI334:PFJ334 OVM334:OVN334 OLQ334:OLR334 OBU334:OBV334 NRY334:NRZ334 NIC334:NID334 MYG334:MYH334 MOK334:MOL334 MEO334:MEP334 LUS334:LUT334 LKW334:LKX334 LBA334:LBB334 KRE334:KRF334 KHI334:KHJ334 JXM334:JXN334 JNQ334:JNR334 JDU334:JDV334 ITY334:ITZ334 IKC334:IKD334 IAG334:IAH334 HQK334:HQL334 HGO334:HGP334 GWS334:GWT334 GMW334:GMX334 GDA334:GDB334 FTE334:FTF334 FJI334:FJJ334 EZM334:EZN334 EPQ334:EPR334 EFU334:EFV334 DVY334:DVZ334 DMC334:DMD334 DCG334:DCH334 CSK334:CSL334 CIO334:CIP334 BYS334:BYT334 BOW334:BOX334 BFA334:BFB334 AVE334:AVF334 ALI334:ALJ334 ABM334:ABN334 RQ334:RR334 HU334:HV334 WUD334:WUE334 WKH334:WKI334 WAL334:WAM334 VQP334:VQQ334 VGT334:VGU334 UWX334:UWY334 UNB334:UNC334 UDF334:UDG334 TTJ334:TTK334 TJN334:TJO334 SZR334:SZS334 SPV334:SPW334 SFZ334:SGA334 RWD334:RWE334 RMH334:RMI334 RCL334:RCM334 QSP334:QSQ334 QIT334:QIU334 PYX334:PYY334 PPB334:PPC334 PFF334:PFG334 OVJ334:OVK334 OLN334:OLO334 OBR334:OBS334 NRV334:NRW334 NHZ334:NIA334 MYD334:MYE334 MOH334:MOI334 MEL334:MEM334 LUP334:LUQ334 LKT334:LKU334 LAX334:LAY334 KRB334:KRC334 KHF334:KHG334 JXJ334:JXK334 JNN334:JNO334 JDR334:JDS334 ITV334:ITW334 IJZ334:IKA334 IAD334:IAE334 HQH334:HQI334 HGL334:HGM334 GWP334:GWQ334 GMT334:GMU334 GCX334:GCY334 FTB334:FTC334 FJF334:FJG334 EZJ334:EZK334 EPN334:EPO334 EFR334:EFS334 DVV334:DVW334 DLZ334:DMA334 DCD334:DCE334 CSH334:CSI334 CIL334:CIM334 BYP334:BYQ334 BOT334:BOU334 BEX334:BEY334 AVB334:AVC334 ALF334:ALG334 ABJ334:ABK334 RN334:RO334 HR334:HS334 WUA334:WUB334 WKE334:WKF334 WAI334:WAJ334 VQM334:VQN334 VGQ334:VGR334 UWU334:UWV334 UMY334:UMZ334 UDC334:UDD334 TTG334:TTH334 TJK334:TJL334 SZO334:SZP334 SPS334:SPT334 SFW334:SFX334 RWA334:RWB334 RME334:RMF334 RCI334:RCJ334 QSM334:QSN334 QIQ334:QIR334 PYU334:PYV334 POY334:POZ334 PFC334:PFD334 OVG334:OVH334 OLK334:OLL334 OBO334:OBP334 NRS334:NRT334 NHW334:NHX334 MYA334:MYB334 MOE334:MOF334 MEI334:MEJ334 LUM334:LUN334 LKQ334:LKR334 LAU334:LAV334 KQY334:KQZ334 KHC334:KHD334 JXG334:JXH334 JNK334:JNL334 JDO334:JDP334 ITS334:ITT334 IJW334:IJX334 IAA334:IAB334 HQE334:HQF334 HGI334:HGJ334 GWM334:GWN334 GMQ334:GMR334 GCU334:GCV334 FSY334:FSZ334 FJC334:FJD334 EZG334:EZH334 EPK334:EPL334 EFO334:EFP334 DVS334:DVT334 DLW334:DLX334 DCA334:DCB334 CSE334:CSF334 CII334:CIJ334 BYM334:BYN334 BOQ334:BOR334 BEU334:BEV334 AUY334:AUZ334 ALC334:ALD334 ABG334:ABH334 RK334:RL334 HO334:HP334 WTX334:WTY334 WKB334:WKC334 WAF334:WAG334 VQJ334:VQK334 VGN334:VGO334 UWR334:UWS334 UMV334:UMW334 UCZ334:UDA334 TTD334:TTE334 TJH334:TJI334 SZL334:SZM334 SPP334:SPQ334 SFT334:SFU334 RVX334:RVY334 RMB334:RMC334 RCF334:RCG334 QSJ334:QSK334 QIN334:QIO334 PYR334:PYS334 POV334:POW334 PEZ334:PFA334 OVD334:OVE334 OLH334:OLI334 OBL334:OBM334 NRP334:NRQ334 NHT334:NHU334 MXX334:MXY334 MOB334:MOC334 MEF334:MEG334 LUJ334:LUK334 LKN334:LKO334 LAR334:LAS334 KQV334:KQW334 KGZ334:KHA334 JXD334:JXE334 JNH334:JNI334 JDL334:JDM334 ITP334:ITQ334 IJT334:IJU334 HZX334:HZY334 HQB334:HQC334 HGF334:HGG334 GWJ334:GWK334 GMN334:GMO334 GCR334:GCS334 FSV334:FSW334 FIZ334:FJA334 EZD334:EZE334 EPH334:EPI334 EFL334:EFM334 DVP334:DVQ334 DLT334:DLU334 DBX334:DBY334 CSB334:CSC334 CIF334:CIG334 BYJ334:BYK334 BON334:BOO334 BER334:BES334 AUV334:AUW334 AKZ334:ALA334 ABD334:ABE334 RH334:RI334 HL334:HM334 WTU334:WTV334 WJY334:WJZ334 WAC334:WAD334 VQG334:VQH334 VGK334:VGL334 UWO334:UWP334 UMS334:UMT334 UCW334:UCX334 TTA334:TTB334 TJE334:TJF334 SZI334:SZJ334 SPM334:SPN334 SFQ334:SFR334 RVU334:RVV334 RLY334:RLZ334 RCC334:RCD334 QSG334:QSH334 QIK334:QIL334 PYO334:PYP334 POS334:POT334 PEW334:PEX334 OVA334:OVB334 OLE334:OLF334 OBI334:OBJ334 NRM334:NRN334 NHQ334:NHR334 MXU334:MXV334 MNY334:MNZ334 MEC334:MED334 LUG334:LUH334 LKK334:LKL334 LAO334:LAP334 KQS334:KQT334 KGW334:KGX334 JXA334:JXB334 JNE334:JNF334 JDI334:JDJ334 ITM334:ITN334 IJQ334:IJR334 HZU334:HZV334 HPY334:HPZ334 HGC334:HGD334 GWG334:GWH334 GMK334:GML334 GCO334:GCP334 FSS334:FST334 FIW334:FIX334 EZA334:EZB334 EPE334:EPF334 EFI334:EFJ334 DVM334:DVN334 DLQ334:DLR334 DBU334:DBV334 CRY334:CRZ334 CIC334:CID334 BYG334:BYH334 BOK334:BOL334 BEO334:BEP334 AUS334:AUT334 AKW334:AKX334 ABA334:ABB334 HI378:HJ378 RE378:RF378 WUS378:WUT378 WKW378:WKX378 WBA378:WBB378 VRE378:VRF378 VHI378:VHJ378 UXM378:UXN378 UNQ378:UNR378 UDU378:UDV378 TTY378:TTZ378 TKC378:TKD378 TAG378:TAH378 SQK378:SQL378 SGO378:SGP378 RWS378:RWT378 RMW378:RMX378 RDA378:RDB378 QTE378:QTF378 QJI378:QJJ378 PZM378:PZN378 PPQ378:PPR378 PFU378:PFV378 OVY378:OVZ378 OMC378:OMD378 OCG378:OCH378 NSK378:NSL378 NIO378:NIP378 MYS378:MYT378 MOW378:MOX378 MFA378:MFB378 LVE378:LVF378 LLI378:LLJ378 LBM378:LBN378 KRQ378:KRR378 KHU378:KHV378 JXY378:JXZ378 JOC378:JOD378 JEG378:JEH378 IUK378:IUL378 IKO378:IKP378 IAS378:IAT378 HQW378:HQX378 HHA378:HHB378 GXE378:GXF378 GNI378:GNJ378 GDM378:GDN378 FTQ378:FTR378 FJU378:FJV378 EZY378:EZZ378 EQC378:EQD378 EGG378:EGH378 DWK378:DWL378 DMO378:DMP378 DCS378:DCT378 CSW378:CSX378 CJA378:CJB378 BZE378:BZF378 BPI378:BPJ378 BFM378:BFN378 AVQ378:AVR378 ALU378:ALV378 ABY378:ABZ378 SC378:SD378 IG378:IH378 WUP378:WUQ378 WKT378:WKU378 WAX378:WAY378 VRB378:VRC378 VHF378:VHG378 UXJ378:UXK378 UNN378:UNO378 UDR378:UDS378 TTV378:TTW378 TJZ378:TKA378 TAD378:TAE378 SQH378:SQI378 SGL378:SGM378 RWP378:RWQ378 RMT378:RMU378 RCX378:RCY378 QTB378:QTC378 QJF378:QJG378 PZJ378:PZK378 PPN378:PPO378 PFR378:PFS378 OVV378:OVW378 OLZ378:OMA378 OCD378:OCE378 NSH378:NSI378 NIL378:NIM378 MYP378:MYQ378 MOT378:MOU378 MEX378:MEY378 LVB378:LVC378 LLF378:LLG378 LBJ378:LBK378 KRN378:KRO378 KHR378:KHS378 JXV378:JXW378 JNZ378:JOA378 JED378:JEE378 IUH378:IUI378 IKL378:IKM378 IAP378:IAQ378 HQT378:HQU378 HGX378:HGY378 GXB378:GXC378 GNF378:GNG378 GDJ378:GDK378 FTN378:FTO378 FJR378:FJS378 EZV378:EZW378 EPZ378:EQA378 EGD378:EGE378 DWH378:DWI378 DML378:DMM378 DCP378:DCQ378 CST378:CSU378 CIX378:CIY378 BZB378:BZC378 BPF378:BPG378 BFJ378:BFK378 AVN378:AVO378 ALR378:ALS378 ABV378:ABW378 RZ378:SA378 ID378:IE378 WUM378:WUN378 WKQ378:WKR378 WAU378:WAV378 VQY378:VQZ378 VHC378:VHD378 UXG378:UXH378 UNK378:UNL378 UDO378:UDP378 TTS378:TTT378 TJW378:TJX378 TAA378:TAB378 SQE378:SQF378 SGI378:SGJ378 RWM378:RWN378 RMQ378:RMR378 RCU378:RCV378 QSY378:QSZ378 QJC378:QJD378 PZG378:PZH378 PPK378:PPL378 PFO378:PFP378 OVS378:OVT378 OLW378:OLX378 OCA378:OCB378 NSE378:NSF378 NII378:NIJ378 MYM378:MYN378 MOQ378:MOR378 MEU378:MEV378 LUY378:LUZ378 LLC378:LLD378 LBG378:LBH378 KRK378:KRL378 KHO378:KHP378 JXS378:JXT378 JNW378:JNX378 JEA378:JEB378 IUE378:IUF378 IKI378:IKJ378 IAM378:IAN378 HQQ378:HQR378 HGU378:HGV378 GWY378:GWZ378 GNC378:GND378 GDG378:GDH378 FTK378:FTL378 FJO378:FJP378 EZS378:EZT378 EPW378:EPX378 EGA378:EGB378 DWE378:DWF378 DMI378:DMJ378 DCM378:DCN378 CSQ378:CSR378 CIU378:CIV378 BYY378:BYZ378 BPC378:BPD378 BFG378:BFH378 AVK378:AVL378 ALO378:ALP378 ABS378:ABT378 RW378:RX378 IA378:IB378 WUG378:WUH378 WKK378:WKL378 WAO378:WAP378 VQS378:VQT378 VGW378:VGX378 UXA378:UXB378 UNE378:UNF378 UDI378:UDJ378 TTM378:TTN378 TJQ378:TJR378 SZU378:SZV378 SPY378:SPZ378 SGC378:SGD378 RWG378:RWH378 RMK378:RML378 RCO378:RCP378 QSS378:QST378 QIW378:QIX378 PZA378:PZB378 PPE378:PPF378 PFI378:PFJ378 OVM378:OVN378 OLQ378:OLR378 OBU378:OBV378 NRY378:NRZ378 NIC378:NID378 MYG378:MYH378 MOK378:MOL378 MEO378:MEP378 LUS378:LUT378 LKW378:LKX378 LBA378:LBB378 KRE378:KRF378 KHI378:KHJ378 JXM378:JXN378 JNQ378:JNR378 JDU378:JDV378 ITY378:ITZ378 IKC378:IKD378 IAG378:IAH378 HQK378:HQL378 HGO378:HGP378 GWS378:GWT378 GMW378:GMX378 GDA378:GDB378 FTE378:FTF378 FJI378:FJJ378 EZM378:EZN378 EPQ378:EPR378 EFU378:EFV378 DVY378:DVZ378 DMC378:DMD378 DCG378:DCH378 CSK378:CSL378 CIO378:CIP378 BYS378:BYT378 BOW378:BOX378 BFA378:BFB378 AVE378:AVF378 ALI378:ALJ378 ABM378:ABN378 RQ378:RR378 HU378:HV378 WUD378:WUE378 WKH378:WKI378 WAL378:WAM378 VQP378:VQQ378 VGT378:VGU378 UWX378:UWY378 UNB378:UNC378 UDF378:UDG378 TTJ378:TTK378 TJN378:TJO378 SZR378:SZS378 SPV378:SPW378 SFZ378:SGA378 RWD378:RWE378 RMH378:RMI378 RCL378:RCM378 QSP378:QSQ378 QIT378:QIU378 PYX378:PYY378 PPB378:PPC378 PFF378:PFG378 OVJ378:OVK378 OLN378:OLO378 OBR378:OBS378 NRV378:NRW378 NHZ378:NIA378 MYD378:MYE378 MOH378:MOI378 MEL378:MEM378 LUP378:LUQ378 LKT378:LKU378 LAX378:LAY378 KRB378:KRC378 KHF378:KHG378 JXJ378:JXK378 JNN378:JNO378 JDR378:JDS378 ITV378:ITW378 IJZ378:IKA378 IAD378:IAE378 HQH378:HQI378 HGL378:HGM378 GWP378:GWQ378 GMT378:GMU378 GCX378:GCY378 FTB378:FTC378 FJF378:FJG378 EZJ378:EZK378 EPN378:EPO378 EFR378:EFS378 DVV378:DVW378 DLZ378:DMA378 DCD378:DCE378 CSH378:CSI378 CIL378:CIM378 BYP378:BYQ378 BOT378:BOU378 BEX378:BEY378 AVB378:AVC378 ALF378:ALG378 ABJ378:ABK378 RN378:RO378 HR378:HS378 WUA378:WUB378 WKE378:WKF378 WAI378:WAJ378 VQM378:VQN378 VGQ378:VGR378 UWU378:UWV378 UMY378:UMZ378 UDC378:UDD378 TTG378:TTH378 TJK378:TJL378 SZO378:SZP378 SPS378:SPT378 SFW378:SFX378 RWA378:RWB378 RME378:RMF378 RCI378:RCJ378 QSM378:QSN378 QIQ378:QIR378 PYU378:PYV378 POY378:POZ378 PFC378:PFD378 OVG378:OVH378 OLK378:OLL378 OBO378:OBP378 NRS378:NRT378 NHW378:NHX378 MYA378:MYB378 MOE378:MOF378 MEI378:MEJ378 LUM378:LUN378 LKQ378:LKR378 LAU378:LAV378 KQY378:KQZ378 KHC378:KHD378 JXG378:JXH378 JNK378:JNL378 JDO378:JDP378 ITS378:ITT378 IJW378:IJX378 IAA378:IAB378 HQE378:HQF378 HGI378:HGJ378 GWM378:GWN378 GMQ378:GMR378 GCU378:GCV378 FSY378:FSZ378 FJC378:FJD378 EZG378:EZH378 EPK378:EPL378 EFO378:EFP378 DVS378:DVT378 DLW378:DLX378 DCA378:DCB378 CSE378:CSF378 CII378:CIJ378 BYM378:BYN378 BOQ378:BOR378 BEU378:BEV378 AUY378:AUZ378 ALC378:ALD378 ABG378:ABH378 RK378:RL378 HO378:HP378 WTX378:WTY378 WKB378:WKC378 WAF378:WAG378 VQJ378:VQK378 VGN378:VGO378 UWR378:UWS378 UMV378:UMW378 UCZ378:UDA378 TTD378:TTE378 TJH378:TJI378 SZL378:SZM378 SPP378:SPQ378 SFT378:SFU378 RVX378:RVY378 RMB378:RMC378 RCF378:RCG378 QSJ378:QSK378 QIN378:QIO378 PYR378:PYS378 POV378:POW378 PEZ378:PFA378 OVD378:OVE378 OLH378:OLI378 OBL378:OBM378 NRP378:NRQ378 NHT378:NHU378 MXX378:MXY378 MOB378:MOC378 MEF378:MEG378 LUJ378:LUK378 LKN378:LKO378 LAR378:LAS378 KQV378:KQW378 KGZ378:KHA378 JXD378:JXE378 JNH378:JNI378 JDL378:JDM378 ITP378:ITQ378 IJT378:IJU378 HZX378:HZY378 HQB378:HQC378 HGF378:HGG378 GWJ378:GWK378 GMN378:GMO378 GCR378:GCS378 FSV378:FSW378 FIZ378:FJA378 EZD378:EZE378 EPH378:EPI378 EFL378:EFM378 DVP378:DVQ378 DLT378:DLU378 DBX378:DBY378 CSB378:CSC378 CIF378:CIG378 BYJ378:BYK378 BON378:BOO378 BER378:BES378 AUV378:AUW378 AKZ378:ALA378 ABD378:ABE378 RH378:RI378 HL378:HM378 WTU378:WTV378 WJY378:WJZ378 WAC378:WAD378 VQG378:VQH378 VGK378:VGL378 UWO378:UWP378 UMS378:UMT378 UCW378:UCX378 TTA378:TTB378 TJE378:TJF378 SZI378:SZJ378 SPM378:SPN378 SFQ378:SFR378 RVU378:RVV378 RLY378:RLZ378 RCC378:RCD378 QSG378:QSH378 QIK378:QIL378 PYO378:PYP378 POS378:POT378 PEW378:PEX378 OVA378:OVB378 OLE378:OLF378 OBI378:OBJ378 NRM378:NRN378 NHQ378:NHR378 MXU378:MXV378 MNY378:MNZ378 MEC378:MED378 LUG378:LUH378 LKK378:LKL378 LAO378:LAP378 KQS378:KQT378 KGW378:KGX378 JXA378:JXB378 JNE378:JNF378 JDI378:JDJ378 ITM378:ITN378 IJQ378:IJR378 HZU378:HZV378 HPY378:HPZ378 HGC378:HGD378 GWG378:GWH378 GMK378:GML378 GCO378:GCP378 FSS378:FST378 FIW378:FIX378 EZA378:EZB378 EPE378:EPF378 EFI378:EFJ378 DVM378:DVN378 DLQ378:DLR378 DBU378:DBV378 CRY378:CRZ378 CIC378:CID378 BYG378:BYH378 BOK378:BOL378 BEO378:BEP378 AUS378:AUT378 AKW378:AKX378 ABA378:ABB378 HI422:HJ422 RE422:RF422 WUS422:WUT422 WKW422:WKX422 WBA422:WBB422 VRE422:VRF422 VHI422:VHJ422 UXM422:UXN422 UNQ422:UNR422 UDU422:UDV422 TTY422:TTZ422 TKC422:TKD422 TAG422:TAH422 SQK422:SQL422 SGO422:SGP422 RWS422:RWT422 RMW422:RMX422 RDA422:RDB422 QTE422:QTF422 QJI422:QJJ422 PZM422:PZN422 PPQ422:PPR422 PFU422:PFV422 OVY422:OVZ422 OMC422:OMD422 OCG422:OCH422 NSK422:NSL422 NIO422:NIP422 MYS422:MYT422 MOW422:MOX422 MFA422:MFB422 LVE422:LVF422 LLI422:LLJ422 LBM422:LBN422 KRQ422:KRR422 KHU422:KHV422 JXY422:JXZ422 JOC422:JOD422 JEG422:JEH422 IUK422:IUL422 IKO422:IKP422 IAS422:IAT422 HQW422:HQX422 HHA422:HHB422 GXE422:GXF422 GNI422:GNJ422 GDM422:GDN422 FTQ422:FTR422 FJU422:FJV422 EZY422:EZZ422 EQC422:EQD422 EGG422:EGH422 DWK422:DWL422 DMO422:DMP422 DCS422:DCT422 CSW422:CSX422 CJA422:CJB422 BZE422:BZF422 BPI422:BPJ422 BFM422:BFN422 AVQ422:AVR422 ALU422:ALV422 ABY422:ABZ422 SC422:SD422 IG422:IH422 WUP422:WUQ422 WKT422:WKU422 WAX422:WAY422 VRB422:VRC422 VHF422:VHG422 UXJ422:UXK422 UNN422:UNO422 UDR422:UDS422 TTV422:TTW422 TJZ422:TKA422 TAD422:TAE422 SQH422:SQI422 SGL422:SGM422 RWP422:RWQ422 RMT422:RMU422 RCX422:RCY422 QTB422:QTC422 QJF422:QJG422 PZJ422:PZK422 PPN422:PPO422 PFR422:PFS422 OVV422:OVW422 OLZ422:OMA422 OCD422:OCE422 NSH422:NSI422 NIL422:NIM422 MYP422:MYQ422 MOT422:MOU422 MEX422:MEY422 LVB422:LVC422 LLF422:LLG422 LBJ422:LBK422 KRN422:KRO422 KHR422:KHS422 JXV422:JXW422 JNZ422:JOA422 JED422:JEE422 IUH422:IUI422 IKL422:IKM422 IAP422:IAQ422 HQT422:HQU422 HGX422:HGY422 GXB422:GXC422 GNF422:GNG422 GDJ422:GDK422 FTN422:FTO422 FJR422:FJS422 EZV422:EZW422 EPZ422:EQA422 EGD422:EGE422 DWH422:DWI422 DML422:DMM422 DCP422:DCQ422 CST422:CSU422 CIX422:CIY422 BZB422:BZC422 BPF422:BPG422 BFJ422:BFK422 AVN422:AVO422 ALR422:ALS422 ABV422:ABW422 RZ422:SA422 ID422:IE422 WUM422:WUN422 WKQ422:WKR422 WAU422:WAV422 VQY422:VQZ422 VHC422:VHD422 UXG422:UXH422 UNK422:UNL422 UDO422:UDP422 TTS422:TTT422 TJW422:TJX422 TAA422:TAB422 SQE422:SQF422 SGI422:SGJ422 RWM422:RWN422 RMQ422:RMR422 RCU422:RCV422 QSY422:QSZ422 QJC422:QJD422 PZG422:PZH422 PPK422:PPL422 PFO422:PFP422 OVS422:OVT422 OLW422:OLX422 OCA422:OCB422 NSE422:NSF422 NII422:NIJ422 MYM422:MYN422 MOQ422:MOR422 MEU422:MEV422 LUY422:LUZ422 LLC422:LLD422 LBG422:LBH422 KRK422:KRL422 KHO422:KHP422 JXS422:JXT422 JNW422:JNX422 JEA422:JEB422 IUE422:IUF422 IKI422:IKJ422 IAM422:IAN422 HQQ422:HQR422 HGU422:HGV422 GWY422:GWZ422 GNC422:GND422 GDG422:GDH422 FTK422:FTL422 FJO422:FJP422 EZS422:EZT422 EPW422:EPX422 EGA422:EGB422 DWE422:DWF422 DMI422:DMJ422 DCM422:DCN422 CSQ422:CSR422 CIU422:CIV422 BYY422:BYZ422 BPC422:BPD422 BFG422:BFH422 AVK422:AVL422 ALO422:ALP422 ABS422:ABT422 RW422:RX422 IA422:IB422 WUG422:WUH422 WKK422:WKL422 WAO422:WAP422 VQS422:VQT422 VGW422:VGX422 UXA422:UXB422 UNE422:UNF422 UDI422:UDJ422 TTM422:TTN422 TJQ422:TJR422 SZU422:SZV422 SPY422:SPZ422 SGC422:SGD422 RWG422:RWH422 RMK422:RML422 RCO422:RCP422 QSS422:QST422 QIW422:QIX422 PZA422:PZB422 PPE422:PPF422 PFI422:PFJ422 OVM422:OVN422 OLQ422:OLR422 OBU422:OBV422 NRY422:NRZ422 NIC422:NID422 MYG422:MYH422 MOK422:MOL422 MEO422:MEP422 LUS422:LUT422 LKW422:LKX422 LBA422:LBB422 KRE422:KRF422 KHI422:KHJ422 JXM422:JXN422 JNQ422:JNR422 JDU422:JDV422 ITY422:ITZ422 IKC422:IKD422 IAG422:IAH422 HQK422:HQL422 HGO422:HGP422 GWS422:GWT422 GMW422:GMX422 GDA422:GDB422 FTE422:FTF422 FJI422:FJJ422 EZM422:EZN422 EPQ422:EPR422 EFU422:EFV422 DVY422:DVZ422 DMC422:DMD422 DCG422:DCH422 CSK422:CSL422 CIO422:CIP422 BYS422:BYT422 BOW422:BOX422 BFA422:BFB422 AVE422:AVF422 ALI422:ALJ422 ABM422:ABN422 RQ422:RR422 HU422:HV422 WUD422:WUE422 WKH422:WKI422 WAL422:WAM422 VQP422:VQQ422 VGT422:VGU422 UWX422:UWY422 UNB422:UNC422 UDF422:UDG422 TTJ422:TTK422 TJN422:TJO422 SZR422:SZS422 SPV422:SPW422 SFZ422:SGA422 RWD422:RWE422 RMH422:RMI422 RCL422:RCM422 QSP422:QSQ422 QIT422:QIU422 PYX422:PYY422 PPB422:PPC422 PFF422:PFG422 OVJ422:OVK422 OLN422:OLO422 OBR422:OBS422 NRV422:NRW422 NHZ422:NIA422 MYD422:MYE422 MOH422:MOI422 MEL422:MEM422 LUP422:LUQ422 LKT422:LKU422 LAX422:LAY422 KRB422:KRC422 KHF422:KHG422 JXJ422:JXK422 JNN422:JNO422 JDR422:JDS422 ITV422:ITW422 IJZ422:IKA422 IAD422:IAE422 HQH422:HQI422 HGL422:HGM422 GWP422:GWQ422 GMT422:GMU422 GCX422:GCY422 FTB422:FTC422 FJF422:FJG422 EZJ422:EZK422 EPN422:EPO422 EFR422:EFS422 DVV422:DVW422 DLZ422:DMA422 DCD422:DCE422 CSH422:CSI422 CIL422:CIM422 BYP422:BYQ422 BOT422:BOU422 BEX422:BEY422 AVB422:AVC422 ALF422:ALG422 ABJ422:ABK422 RN422:RO422 HR422:HS422 WUA422:WUB422 WKE422:WKF422 WAI422:WAJ422 VQM422:VQN422 VGQ422:VGR422 UWU422:UWV422 UMY422:UMZ422 UDC422:UDD422 TTG422:TTH422 TJK422:TJL422 SZO422:SZP422 SPS422:SPT422 SFW422:SFX422 RWA422:RWB422 RME422:RMF422 RCI422:RCJ422 QSM422:QSN422 QIQ422:QIR422 PYU422:PYV422 POY422:POZ422 PFC422:PFD422 OVG422:OVH422 OLK422:OLL422 OBO422:OBP422 NRS422:NRT422 NHW422:NHX422 MYA422:MYB422 MOE422:MOF422 MEI422:MEJ422 LUM422:LUN422 LKQ422:LKR422 LAU422:LAV422 KQY422:KQZ422 KHC422:KHD422 JXG422:JXH422 JNK422:JNL422 JDO422:JDP422 ITS422:ITT422 IJW422:IJX422 IAA422:IAB422 HQE422:HQF422 HGI422:HGJ422 GWM422:GWN422 GMQ422:GMR422 GCU422:GCV422 FSY422:FSZ422 FJC422:FJD422 EZG422:EZH422 EPK422:EPL422 EFO422:EFP422 DVS422:DVT422 DLW422:DLX422 DCA422:DCB422 CSE422:CSF422 CII422:CIJ422 BYM422:BYN422 BOQ422:BOR422 BEU422:BEV422 AUY422:AUZ422 ALC422:ALD422 ABG422:ABH422 RK422:RL422 HO422:HP422 WTX422:WTY422 WKB422:WKC422 WAF422:WAG422 VQJ422:VQK422 VGN422:VGO422 UWR422:UWS422 UMV422:UMW422 UCZ422:UDA422 TTD422:TTE422 TJH422:TJI422 SZL422:SZM422 SPP422:SPQ422 SFT422:SFU422 RVX422:RVY422 RMB422:RMC422 RCF422:RCG422 QSJ422:QSK422 QIN422:QIO422 PYR422:PYS422 POV422:POW422 PEZ422:PFA422 OVD422:OVE422 OLH422:OLI422 OBL422:OBM422 NRP422:NRQ422 NHT422:NHU422 MXX422:MXY422 MOB422:MOC422 MEF422:MEG422 LUJ422:LUK422 LKN422:LKO422 LAR422:LAS422 KQV422:KQW422 KGZ422:KHA422 JXD422:JXE422 JNH422:JNI422 JDL422:JDM422 ITP422:ITQ422 IJT422:IJU422 HZX422:HZY422 HQB422:HQC422 HGF422:HGG422 GWJ422:GWK422 GMN422:GMO422 GCR422:GCS422 FSV422:FSW422 FIZ422:FJA422 EZD422:EZE422 EPH422:EPI422 EFL422:EFM422 DVP422:DVQ422 DLT422:DLU422 DBX422:DBY422 CSB422:CSC422 CIF422:CIG422 BYJ422:BYK422 BON422:BOO422 BER422:BES422 AUV422:AUW422 AKZ422:ALA422 ABD422:ABE422 RH422:RI422 HL422:HM422 WTU422:WTV422 WJY422:WJZ422 WAC422:WAD422 VQG422:VQH422 VGK422:VGL422 UWO422:UWP422 UMS422:UMT422 UCW422:UCX422 TTA422:TTB422 TJE422:TJF422 SZI422:SZJ422 SPM422:SPN422 SFQ422:SFR422 RVU422:RVV422 RLY422:RLZ422 RCC422:RCD422 QSG422:QSH422 QIK422:QIL422 PYO422:PYP422 POS422:POT422 PEW422:PEX422 OVA422:OVB422 OLE422:OLF422 OBI422:OBJ422 NRM422:NRN422 NHQ422:NHR422 MXU422:MXV422 MNY422:MNZ422 MEC422:MED422 LUG422:LUH422 LKK422:LKL422 LAO422:LAP422 KQS422:KQT422 KGW422:KGX422 JXA422:JXB422 JNE422:JNF422 JDI422:JDJ422 ITM422:ITN422 IJQ422:IJR422 HZU422:HZV422 HPY422:HPZ422 HGC422:HGD422 GWG422:GWH422 GMK422:GML422 GCO422:GCP422 FSS422:FST422 FIW422:FIX422 EZA422:EZB422 EPE422:EPF422 EFI422:EFJ422 DVM422:DVN422 DLQ422:DLR422 DBU422:DBV422 CRY422:CRZ422 CIC422:CID422 BYG422:BYH422 BOK422:BOL422 BEO422:BEP422 AUS422:AUT422 AKW422:AKX422 ABA422:ABB422 HI466:HJ466 RE466:RF466 WUS466:WUT466 WKW466:WKX466 WBA466:WBB466 VRE466:VRF466 VHI466:VHJ466 UXM466:UXN466 UNQ466:UNR466 UDU466:UDV466 TTY466:TTZ466 TKC466:TKD466 TAG466:TAH466 SQK466:SQL466 SGO466:SGP466 RWS466:RWT466 RMW466:RMX466 RDA466:RDB466 QTE466:QTF466 QJI466:QJJ466 PZM466:PZN466 PPQ466:PPR466 PFU466:PFV466 OVY466:OVZ466 OMC466:OMD466 OCG466:OCH466 NSK466:NSL466 NIO466:NIP466 MYS466:MYT466 MOW466:MOX466 MFA466:MFB466 LVE466:LVF466 LLI466:LLJ466 LBM466:LBN466 KRQ466:KRR466 KHU466:KHV466 JXY466:JXZ466 JOC466:JOD466 JEG466:JEH466 IUK466:IUL466 IKO466:IKP466 IAS466:IAT466 HQW466:HQX466 HHA466:HHB466 GXE466:GXF466 GNI466:GNJ466 GDM466:GDN466 FTQ466:FTR466 FJU466:FJV466 EZY466:EZZ466 EQC466:EQD466 EGG466:EGH466 DWK466:DWL466 DMO466:DMP466 DCS466:DCT466 CSW466:CSX466 CJA466:CJB466 BZE466:BZF466 BPI466:BPJ466 BFM466:BFN466 AVQ466:AVR466 ALU466:ALV466 ABY466:ABZ466 SC466:SD466 IG466:IH466 WUP466:WUQ466 WKT466:WKU466 WAX466:WAY466 VRB466:VRC466 VHF466:VHG466 UXJ466:UXK466 UNN466:UNO466 UDR466:UDS466 TTV466:TTW466 TJZ466:TKA466 TAD466:TAE466 SQH466:SQI466 SGL466:SGM466 RWP466:RWQ466 RMT466:RMU466 RCX466:RCY466 QTB466:QTC466 QJF466:QJG466 PZJ466:PZK466 PPN466:PPO466 PFR466:PFS466 OVV466:OVW466 OLZ466:OMA466 OCD466:OCE466 NSH466:NSI466 NIL466:NIM466 MYP466:MYQ466 MOT466:MOU466 MEX466:MEY466 LVB466:LVC466 LLF466:LLG466 LBJ466:LBK466 KRN466:KRO466 KHR466:KHS466 JXV466:JXW466 JNZ466:JOA466 JED466:JEE466 IUH466:IUI466 IKL466:IKM466 IAP466:IAQ466 HQT466:HQU466 HGX466:HGY466 GXB466:GXC466 GNF466:GNG466 GDJ466:GDK466 FTN466:FTO466 FJR466:FJS466 EZV466:EZW466 EPZ466:EQA466 EGD466:EGE466 DWH466:DWI466 DML466:DMM466 DCP466:DCQ466 CST466:CSU466 CIX466:CIY466 BZB466:BZC466 BPF466:BPG466 BFJ466:BFK466 AVN466:AVO466 ALR466:ALS466 ABV466:ABW466 RZ466:SA466 ID466:IE466 WUM466:WUN466 WKQ466:WKR466 WAU466:WAV466 VQY466:VQZ466 VHC466:VHD466 UXG466:UXH466 UNK466:UNL466 UDO466:UDP466 TTS466:TTT466 TJW466:TJX466 TAA466:TAB466 SQE466:SQF466 SGI466:SGJ466 RWM466:RWN466 RMQ466:RMR466 RCU466:RCV466 QSY466:QSZ466 QJC466:QJD466 PZG466:PZH466 PPK466:PPL466 PFO466:PFP466 OVS466:OVT466 OLW466:OLX466 OCA466:OCB466 NSE466:NSF466 NII466:NIJ466 MYM466:MYN466 MOQ466:MOR466 MEU466:MEV466 LUY466:LUZ466 LLC466:LLD466 LBG466:LBH466 KRK466:KRL466 KHO466:KHP466 JXS466:JXT466 JNW466:JNX466 JEA466:JEB466 IUE466:IUF466 IKI466:IKJ466 IAM466:IAN466 HQQ466:HQR466 HGU466:HGV466 GWY466:GWZ466 GNC466:GND466 GDG466:GDH466 FTK466:FTL466 FJO466:FJP466 EZS466:EZT466 EPW466:EPX466 EGA466:EGB466 DWE466:DWF466 DMI466:DMJ466 DCM466:DCN466 CSQ466:CSR466 CIU466:CIV466 BYY466:BYZ466 BPC466:BPD466 BFG466:BFH466 AVK466:AVL466 ALO466:ALP466 ABS466:ABT466 RW466:RX466 IA466:IB466 WUG466:WUH466 WKK466:WKL466 WAO466:WAP466 VQS466:VQT466 VGW466:VGX466 UXA466:UXB466 UNE466:UNF466 UDI466:UDJ466 TTM466:TTN466 TJQ466:TJR466 SZU466:SZV466 SPY466:SPZ466 SGC466:SGD466 RWG466:RWH466 RMK466:RML466 RCO466:RCP466 QSS466:QST466 QIW466:QIX466 PZA466:PZB466 PPE466:PPF466 PFI466:PFJ466 OVM466:OVN466 OLQ466:OLR466 OBU466:OBV466 NRY466:NRZ466 NIC466:NID466 MYG466:MYH466 MOK466:MOL466 MEO466:MEP466 LUS466:LUT466 LKW466:LKX466 LBA466:LBB466 KRE466:KRF466 KHI466:KHJ466 JXM466:JXN466 JNQ466:JNR466 JDU466:JDV466 ITY466:ITZ466 IKC466:IKD466 IAG466:IAH466 HQK466:HQL466 HGO466:HGP466 GWS466:GWT466 GMW466:GMX466 GDA466:GDB466 FTE466:FTF466 FJI466:FJJ466 EZM466:EZN466 EPQ466:EPR466 EFU466:EFV466 DVY466:DVZ466 DMC466:DMD466 DCG466:DCH466 CSK466:CSL466 CIO466:CIP466 BYS466:BYT466 BOW466:BOX466 BFA466:BFB466 AVE466:AVF466 ALI466:ALJ466 ABM466:ABN466 RQ466:RR466 HU466:HV466 WUD466:WUE466 WKH466:WKI466 WAL466:WAM466 VQP466:VQQ466 VGT466:VGU466 UWX466:UWY466 UNB466:UNC466 UDF466:UDG466 TTJ466:TTK466 TJN466:TJO466 SZR466:SZS466 SPV466:SPW466 SFZ466:SGA466 RWD466:RWE466 RMH466:RMI466 RCL466:RCM466 QSP466:QSQ466 QIT466:QIU466 PYX466:PYY466 PPB466:PPC466 PFF466:PFG466 OVJ466:OVK466 OLN466:OLO466 OBR466:OBS466 NRV466:NRW466 NHZ466:NIA466 MYD466:MYE466 MOH466:MOI466 MEL466:MEM466 LUP466:LUQ466 LKT466:LKU466 LAX466:LAY466 KRB466:KRC466 KHF466:KHG466 JXJ466:JXK466 JNN466:JNO466 JDR466:JDS466 ITV466:ITW466 IJZ466:IKA466 IAD466:IAE466 HQH466:HQI466 HGL466:HGM466 GWP466:GWQ466 GMT466:GMU466 GCX466:GCY466 FTB466:FTC466 FJF466:FJG466 EZJ466:EZK466 EPN466:EPO466 EFR466:EFS466 DVV466:DVW466 DLZ466:DMA466 DCD466:DCE466 CSH466:CSI466 CIL466:CIM466 BYP466:BYQ466 BOT466:BOU466 BEX466:BEY466 AVB466:AVC466 ALF466:ALG466 ABJ466:ABK466 RN466:RO466 HR466:HS466 WUA466:WUB466 WKE466:WKF466 WAI466:WAJ466 VQM466:VQN466 VGQ466:VGR466 UWU466:UWV466 UMY466:UMZ466 UDC466:UDD466 TTG466:TTH466 TJK466:TJL466 SZO466:SZP466 SPS466:SPT466 SFW466:SFX466 RWA466:RWB466 RME466:RMF466 RCI466:RCJ466 QSM466:QSN466 QIQ466:QIR466 PYU466:PYV466 POY466:POZ466 PFC466:PFD466 OVG466:OVH466 OLK466:OLL466 OBO466:OBP466 NRS466:NRT466 NHW466:NHX466 MYA466:MYB466 MOE466:MOF466 MEI466:MEJ466 LUM466:LUN466 LKQ466:LKR466 LAU466:LAV466 KQY466:KQZ466 KHC466:KHD466 JXG466:JXH466 JNK466:JNL466 JDO466:JDP466 ITS466:ITT466 IJW466:IJX466 IAA466:IAB466 HQE466:HQF466 HGI466:HGJ466 GWM466:GWN466 GMQ466:GMR466 GCU466:GCV466 FSY466:FSZ466 FJC466:FJD466 EZG466:EZH466 EPK466:EPL466 EFO466:EFP466 DVS466:DVT466 DLW466:DLX466 DCA466:DCB466 CSE466:CSF466 CII466:CIJ466 BYM466:BYN466 BOQ466:BOR466 BEU466:BEV466 AUY466:AUZ466 ALC466:ALD466 ABG466:ABH466 RK466:RL466 HO466:HP466 WTX466:WTY466 WKB466:WKC466 WAF466:WAG466 VQJ466:VQK466 VGN466:VGO466 UWR466:UWS466 UMV466:UMW466 UCZ466:UDA466 TTD466:TTE466 TJH466:TJI466 SZL466:SZM466 SPP466:SPQ466 SFT466:SFU466 RVX466:RVY466 RMB466:RMC466 RCF466:RCG466 QSJ466:QSK466 QIN466:QIO466 PYR466:PYS466 POV466:POW466 PEZ466:PFA466 OVD466:OVE466 OLH466:OLI466 OBL466:OBM466 NRP466:NRQ466 NHT466:NHU466 MXX466:MXY466 MOB466:MOC466 MEF466:MEG466 LUJ466:LUK466 LKN466:LKO466 LAR466:LAS466 KQV466:KQW466 KGZ466:KHA466 JXD466:JXE466 JNH466:JNI466 JDL466:JDM466 ITP466:ITQ466 IJT466:IJU466 HZX466:HZY466 HQB466:HQC466 HGF466:HGG466 GWJ466:GWK466 GMN466:GMO466 GCR466:GCS466 FSV466:FSW466 FIZ466:FJA466 EZD466:EZE466 EPH466:EPI466 EFL466:EFM466 DVP466:DVQ466 DLT466:DLU466 DBX466:DBY466 CSB466:CSC466 CIF466:CIG466 BYJ466:BYK466 BON466:BOO466 BER466:BES466 AUV466:AUW466 AKZ466:ALA466 ABD466:ABE466 RH466:RI466 HL466:HM466 WTU466:WTV466 WJY466:WJZ466 WAC466:WAD466 VQG466:VQH466 VGK466:VGL466 UWO466:UWP466 UMS466:UMT466 UCW466:UCX466 TTA466:TTB466 TJE466:TJF466 SZI466:SZJ466 SPM466:SPN466 SFQ466:SFR466 RVU466:RVV466 RLY466:RLZ466 RCC466:RCD466 QSG466:QSH466 QIK466:QIL466 PYO466:PYP466 POS466:POT466 PEW466:PEX466 OVA466:OVB466 OLE466:OLF466 OBI466:OBJ466 NRM466:NRN466 NHQ466:NHR466 MXU466:MXV466 MNY466:MNZ466 MEC466:MED466 LUG466:LUH466 LKK466:LKL466 LAO466:LAP466 KQS466:KQT466 KGW466:KGX466 JXA466:JXB466 JNE466:JNF466 JDI466:JDJ466 ITM466:ITN466 IJQ466:IJR466 HZU466:HZV466 HPY466:HPZ466 HGC466:HGD466 GWG466:GWH466 GMK466:GML466 GCO466:GCP466 FSS466:FST466 FIW466:FIX466 EZA466:EZB466 EPE466:EPF466 EFI466:EFJ466 DVM466:DVN466 DLQ466:DLR466 DBU466:DBV466 CRY466:CRZ466 CIC466:CID466 BYG466:BYH466 BOK466:BOL466 BEO466:BEP466 AUS466:AUT466 AKW466:AKX466 ABA466:ABB466 HI510:HJ510 RE510:RF510 WUS510:WUT510 WKW510:WKX510 WBA510:WBB510 VRE510:VRF510 VHI510:VHJ510 UXM510:UXN510 UNQ510:UNR510 UDU510:UDV510 TTY510:TTZ510 TKC510:TKD510 TAG510:TAH510 SQK510:SQL510 SGO510:SGP510 RWS510:RWT510 RMW510:RMX510 RDA510:RDB510 QTE510:QTF510 QJI510:QJJ510 PZM510:PZN510 PPQ510:PPR510 PFU510:PFV510 OVY510:OVZ510 OMC510:OMD510 OCG510:OCH510 NSK510:NSL510 NIO510:NIP510 MYS510:MYT510 MOW510:MOX510 MFA510:MFB510 LVE510:LVF510 LLI510:LLJ510 LBM510:LBN510 KRQ510:KRR510 KHU510:KHV510 JXY510:JXZ510 JOC510:JOD510 JEG510:JEH510 IUK510:IUL510 IKO510:IKP510 IAS510:IAT510 HQW510:HQX510 HHA510:HHB510 GXE510:GXF510 GNI510:GNJ510 GDM510:GDN510 FTQ510:FTR510 FJU510:FJV510 EZY510:EZZ510 EQC510:EQD510 EGG510:EGH510 DWK510:DWL510 DMO510:DMP510 DCS510:DCT510 CSW510:CSX510 CJA510:CJB510 BZE510:BZF510 BPI510:BPJ510 BFM510:BFN510 AVQ510:AVR510 ALU510:ALV510 ABY510:ABZ510 SC510:SD510 IG510:IH510 WUP510:WUQ510 WKT510:WKU510 WAX510:WAY510 VRB510:VRC510 VHF510:VHG510 UXJ510:UXK510 UNN510:UNO510 UDR510:UDS510 TTV510:TTW510 TJZ510:TKA510 TAD510:TAE510 SQH510:SQI510 SGL510:SGM510 RWP510:RWQ510 RMT510:RMU510 RCX510:RCY510 QTB510:QTC510 QJF510:QJG510 PZJ510:PZK510 PPN510:PPO510 PFR510:PFS510 OVV510:OVW510 OLZ510:OMA510 OCD510:OCE510 NSH510:NSI510 NIL510:NIM510 MYP510:MYQ510 MOT510:MOU510 MEX510:MEY510 LVB510:LVC510 LLF510:LLG510 LBJ510:LBK510 KRN510:KRO510 KHR510:KHS510 JXV510:JXW510 JNZ510:JOA510 JED510:JEE510 IUH510:IUI510 IKL510:IKM510 IAP510:IAQ510 HQT510:HQU510 HGX510:HGY510 GXB510:GXC510 GNF510:GNG510 GDJ510:GDK510 FTN510:FTO510 FJR510:FJS510 EZV510:EZW510 EPZ510:EQA510 EGD510:EGE510 DWH510:DWI510 DML510:DMM510 DCP510:DCQ510 CST510:CSU510 CIX510:CIY510 BZB510:BZC510 BPF510:BPG510 BFJ510:BFK510 AVN510:AVO510 ALR510:ALS510 ABV510:ABW510 RZ510:SA510 ID510:IE510 WUM510:WUN510 WKQ510:WKR510 WAU510:WAV510 VQY510:VQZ510 VHC510:VHD510 UXG510:UXH510 UNK510:UNL510 UDO510:UDP510 TTS510:TTT510 TJW510:TJX510 TAA510:TAB510 SQE510:SQF510 SGI510:SGJ510 RWM510:RWN510 RMQ510:RMR510 RCU510:RCV510 QSY510:QSZ510 QJC510:QJD510 PZG510:PZH510 PPK510:PPL510 PFO510:PFP510 OVS510:OVT510 OLW510:OLX510 OCA510:OCB510 NSE510:NSF510 NII510:NIJ510 MYM510:MYN510 MOQ510:MOR510 MEU510:MEV510 LUY510:LUZ510 LLC510:LLD510 LBG510:LBH510 KRK510:KRL510 KHO510:KHP510 JXS510:JXT510 JNW510:JNX510 JEA510:JEB510 IUE510:IUF510 IKI510:IKJ510 IAM510:IAN510 HQQ510:HQR510 HGU510:HGV510 GWY510:GWZ510 GNC510:GND510 GDG510:GDH510 FTK510:FTL510 FJO510:FJP510 EZS510:EZT510 EPW510:EPX510 EGA510:EGB510 DWE510:DWF510 DMI510:DMJ510 DCM510:DCN510 CSQ510:CSR510 CIU510:CIV510 BYY510:BYZ510 BPC510:BPD510 BFG510:BFH510 AVK510:AVL510 ALO510:ALP510 ABS510:ABT510 RW510:RX510 IA510:IB510 WUG510:WUH510 WKK510:WKL510 WAO510:WAP510 VQS510:VQT510 VGW510:VGX510 UXA510:UXB510 UNE510:UNF510 UDI510:UDJ510 TTM510:TTN510 TJQ510:TJR510 SZU510:SZV510 SPY510:SPZ510 SGC510:SGD510 RWG510:RWH510 RMK510:RML510 RCO510:RCP510 QSS510:QST510 QIW510:QIX510 PZA510:PZB510 PPE510:PPF510 PFI510:PFJ510 OVM510:OVN510 OLQ510:OLR510 OBU510:OBV510 NRY510:NRZ510 NIC510:NID510 MYG510:MYH510 MOK510:MOL510 MEO510:MEP510 LUS510:LUT510 LKW510:LKX510 LBA510:LBB510 KRE510:KRF510 KHI510:KHJ510 JXM510:JXN510 JNQ510:JNR510 JDU510:JDV510 ITY510:ITZ510 IKC510:IKD510 IAG510:IAH510 HQK510:HQL510 HGO510:HGP510 GWS510:GWT510 GMW510:GMX510 GDA510:GDB510 FTE510:FTF510 FJI510:FJJ510 EZM510:EZN510 EPQ510:EPR510 EFU510:EFV510 DVY510:DVZ510 DMC510:DMD510 DCG510:DCH510 CSK510:CSL510 CIO510:CIP510 BYS510:BYT510 BOW510:BOX510 BFA510:BFB510 AVE510:AVF510 ALI510:ALJ510 ABM510:ABN510 RQ510:RR510 HU510:HV510 WUD510:WUE510 WKH510:WKI510 WAL510:WAM510 VQP510:VQQ510 VGT510:VGU510 UWX510:UWY510 UNB510:UNC510 UDF510:UDG510 TTJ510:TTK510 TJN510:TJO510 SZR510:SZS510 SPV510:SPW510 SFZ510:SGA510 RWD510:RWE510 RMH510:RMI510 RCL510:RCM510 QSP510:QSQ510 QIT510:QIU510 PYX510:PYY510 PPB510:PPC510 PFF510:PFG510 OVJ510:OVK510 OLN510:OLO510 OBR510:OBS510 NRV510:NRW510 NHZ510:NIA510 MYD510:MYE510 MOH510:MOI510 MEL510:MEM510 LUP510:LUQ510 LKT510:LKU510 LAX510:LAY510 KRB510:KRC510 KHF510:KHG510 JXJ510:JXK510 JNN510:JNO510 JDR510:JDS510 ITV510:ITW510 IJZ510:IKA510 IAD510:IAE510 HQH510:HQI510 HGL510:HGM510 GWP510:GWQ510 GMT510:GMU510 GCX510:GCY510 FTB510:FTC510 FJF510:FJG510 EZJ510:EZK510 EPN510:EPO510 EFR510:EFS510 DVV510:DVW510 DLZ510:DMA510 DCD510:DCE510 CSH510:CSI510 CIL510:CIM510 BYP510:BYQ510 BOT510:BOU510 BEX510:BEY510 AVB510:AVC510 ALF510:ALG510 ABJ510:ABK510 RN510:RO510 HR510:HS510 WUA510:WUB510 WKE510:WKF510 WAI510:WAJ510 VQM510:VQN510 VGQ510:VGR510 UWU510:UWV510 UMY510:UMZ510 UDC510:UDD510 TTG510:TTH510 TJK510:TJL510 SZO510:SZP510 SPS510:SPT510 SFW510:SFX510 RWA510:RWB510 RME510:RMF510 RCI510:RCJ510 QSM510:QSN510 QIQ510:QIR510 PYU510:PYV510 POY510:POZ510 PFC510:PFD510 OVG510:OVH510 OLK510:OLL510 OBO510:OBP510 NRS510:NRT510 NHW510:NHX510 MYA510:MYB510 MOE510:MOF510 MEI510:MEJ510 LUM510:LUN510 LKQ510:LKR510 LAU510:LAV510 KQY510:KQZ510 KHC510:KHD510 JXG510:JXH510 JNK510:JNL510 JDO510:JDP510 ITS510:ITT510 IJW510:IJX510 IAA510:IAB510 HQE510:HQF510 HGI510:HGJ510 GWM510:GWN510 GMQ510:GMR510 GCU510:GCV510 FSY510:FSZ510 FJC510:FJD510 EZG510:EZH510 EPK510:EPL510 EFO510:EFP510 DVS510:DVT510 DLW510:DLX510 DCA510:DCB510 CSE510:CSF510 CII510:CIJ510 BYM510:BYN510 BOQ510:BOR510 BEU510:BEV510 AUY510:AUZ510 ALC510:ALD510 ABG510:ABH510 RK510:RL510 HO510:HP510 WTX510:WTY510 WKB510:WKC510 WAF510:WAG510 VQJ510:VQK510 VGN510:VGO510 UWR510:UWS510 UMV510:UMW510 UCZ510:UDA510 TTD510:TTE510 TJH510:TJI510 SZL510:SZM510 SPP510:SPQ510 SFT510:SFU510 RVX510:RVY510 RMB510:RMC510 RCF510:RCG510 QSJ510:QSK510 QIN510:QIO510 PYR510:PYS510 POV510:POW510 PEZ510:PFA510 OVD510:OVE510 OLH510:OLI510 OBL510:OBM510 NRP510:NRQ510 NHT510:NHU510 MXX510:MXY510 MOB510:MOC510 MEF510:MEG510 LUJ510:LUK510 LKN510:LKO510 LAR510:LAS510 KQV510:KQW510 KGZ510:KHA510 JXD510:JXE510 JNH510:JNI510 JDL510:JDM510 ITP510:ITQ510 IJT510:IJU510 HZX510:HZY510 HQB510:HQC510 HGF510:HGG510 GWJ510:GWK510 GMN510:GMO510 GCR510:GCS510 FSV510:FSW510 FIZ510:FJA510 EZD510:EZE510 EPH510:EPI510 EFL510:EFM510 DVP510:DVQ510 DLT510:DLU510 DBX510:DBY510 CSB510:CSC510 CIF510:CIG510 BYJ510:BYK510 BON510:BOO510 BER510:BES510 AUV510:AUW510 AKZ510:ALA510 ABD510:ABE510 RH510:RI510 HL510:HM510 WTU510:WTV510 WJY510:WJZ510 WAC510:WAD510 VQG510:VQH510 VGK510:VGL510 UWO510:UWP510 UMS510:UMT510 UCW510:UCX510 TTA510:TTB510 TJE510:TJF510 SZI510:SZJ510 SPM510:SPN510 SFQ510:SFR510 RVU510:RVV510 RLY510:RLZ510 RCC510:RCD510 QSG510:QSH510 QIK510:QIL510 PYO510:PYP510 POS510:POT510 PEW510:PEX510 OVA510:OVB510 OLE510:OLF510 OBI510:OBJ510 NRM510:NRN510 NHQ510:NHR510 MXU510:MXV510 MNY510:MNZ510 MEC510:MED510 LUG510:LUH510 LKK510:LKL510 LAO510:LAP510 KQS510:KQT510 KGW510:KGX510 JXA510:JXB510 JNE510:JNF510 JDI510:JDJ510 ITM510:ITN510 IJQ510:IJR510 HZU510:HZV510 HPY510:HPZ510 HGC510:HGD510 GWG510:GWH510 GMK510:GML510 GCO510:GCP510 FSS510:FST510 FIW510:FIX510 EZA510:EZB510 EPE510:EPF510 EFI510:EFJ510 DVM510:DVN510 DLQ510:DLR510 DBU510:DBV510 CRY510:CRZ510 CIC510:CID510 BYG510:BYH510 BOK510:BOL510 BEO510:BEP510 AUS510:AUT510 AKW510:AKX510 ABA510:ABB510">
      <formula1>HI3</formula1>
    </dataValidation>
    <dataValidation type="whole" operator="lessThanOrEqual" allowBlank="1" showInputMessage="1" showErrorMessage="1" sqref="HI25:HJ25 RE25:RF25 WUS25:WUT25 WKW25:WKX25 WBA25:WBB25 VRE25:VRF25 VHI25:VHJ25 UXM25:UXN25 UNQ25:UNR25 UDU25:UDV25 TTY25:TTZ25 TKC25:TKD25 TAG25:TAH25 SQK25:SQL25 SGO25:SGP25 RWS25:RWT25 RMW25:RMX25 RDA25:RDB25 QTE25:QTF25 QJI25:QJJ25 PZM25:PZN25 PPQ25:PPR25 PFU25:PFV25 OVY25:OVZ25 OMC25:OMD25 OCG25:OCH25 NSK25:NSL25 NIO25:NIP25 MYS25:MYT25 MOW25:MOX25 MFA25:MFB25 LVE25:LVF25 LLI25:LLJ25 LBM25:LBN25 KRQ25:KRR25 KHU25:KHV25 JXY25:JXZ25 JOC25:JOD25 JEG25:JEH25 IUK25:IUL25 IKO25:IKP25 IAS25:IAT25 HQW25:HQX25 HHA25:HHB25 GXE25:GXF25 GNI25:GNJ25 GDM25:GDN25 FTQ25:FTR25 FJU25:FJV25 EZY25:EZZ25 EQC25:EQD25 EGG25:EGH25 DWK25:DWL25 DMO25:DMP25 DCS25:DCT25 CSW25:CSX25 CJA25:CJB25 BZE25:BZF25 BPI25:BPJ25 BFM25:BFN25 AVQ25:AVR25 ALU25:ALV25 ABY25:ABZ25 SC25:SD25 IG25:IH25 WUP25:WUQ25 WKT25:WKU25 WAX25:WAY25 VRB25:VRC25 VHF25:VHG25 UXJ25:UXK25 UNN25:UNO25 UDR25:UDS25 TTV25:TTW25 TJZ25:TKA25 TAD25:TAE25 SQH25:SQI25 SGL25:SGM25 RWP25:RWQ25 RMT25:RMU25 RCX25:RCY25 QTB25:QTC25 QJF25:QJG25 PZJ25:PZK25 PPN25:PPO25 PFR25:PFS25 OVV25:OVW25 OLZ25:OMA25 OCD25:OCE25 NSH25:NSI25 NIL25:NIM25 MYP25:MYQ25 MOT25:MOU25 MEX25:MEY25 LVB25:LVC25 LLF25:LLG25 LBJ25:LBK25 KRN25:KRO25 KHR25:KHS25 JXV25:JXW25 JNZ25:JOA25 JED25:JEE25 IUH25:IUI25 IKL25:IKM25 IAP25:IAQ25 HQT25:HQU25 HGX25:HGY25 GXB25:GXC25 GNF25:GNG25 GDJ25:GDK25 FTN25:FTO25 FJR25:FJS25 EZV25:EZW25 EPZ25:EQA25 EGD25:EGE25 DWH25:DWI25 DML25:DMM25 DCP25:DCQ25 CST25:CSU25 CIX25:CIY25 BZB25:BZC25 BPF25:BPG25 BFJ25:BFK25 AVN25:AVO25 ALR25:ALS25 ABV25:ABW25 RZ25:SA25 ID25:IE25 WUM25:WUN25 WKQ25:WKR25 WAU25:WAV25 VQY25:VQZ25 VHC25:VHD25 UXG25:UXH25 UNK25:UNL25 UDO25:UDP25 TTS25:TTT25 TJW25:TJX25 TAA25:TAB25 SQE25:SQF25 SGI25:SGJ25 RWM25:RWN25 RMQ25:RMR25 RCU25:RCV25 QSY25:QSZ25 QJC25:QJD25 PZG25:PZH25 PPK25:PPL25 PFO25:PFP25 OVS25:OVT25 OLW25:OLX25 OCA25:OCB25 NSE25:NSF25 NII25:NIJ25 MYM25:MYN25 MOQ25:MOR25 MEU25:MEV25 LUY25:LUZ25 LLC25:LLD25 LBG25:LBH25 KRK25:KRL25 KHO25:KHP25 JXS25:JXT25 JNW25:JNX25 JEA25:JEB25 IUE25:IUF25 IKI25:IKJ25 IAM25:IAN25 HQQ25:HQR25 HGU25:HGV25 GWY25:GWZ25 GNC25:GND25 GDG25:GDH25 FTK25:FTL25 FJO25:FJP25 EZS25:EZT25 EPW25:EPX25 EGA25:EGB25 DWE25:DWF25 DMI25:DMJ25 DCM25:DCN25 CSQ25:CSR25 CIU25:CIV25 BYY25:BYZ25 BPC25:BPD25 BFG25:BFH25 AVK25:AVL25 ALO25:ALP25 ABS25:ABT25 RW25:RX25 IA25:IB25 WUG25:WUH25 WKK25:WKL25 WAO25:WAP25 VQS25:VQT25 VGW25:VGX25 UXA25:UXB25 UNE25:UNF25 UDI25:UDJ25 TTM25:TTN25 TJQ25:TJR25 SZU25:SZV25 SPY25:SPZ25 SGC25:SGD25 RWG25:RWH25 RMK25:RML25 RCO25:RCP25 QSS25:QST25 QIW25:QIX25 PZA25:PZB25 PPE25:PPF25 PFI25:PFJ25 OVM25:OVN25 OLQ25:OLR25 OBU25:OBV25 NRY25:NRZ25 NIC25:NID25 MYG25:MYH25 MOK25:MOL25 MEO25:MEP25 LUS25:LUT25 LKW25:LKX25 LBA25:LBB25 KRE25:KRF25 KHI25:KHJ25 JXM25:JXN25 JNQ25:JNR25 JDU25:JDV25 ITY25:ITZ25 IKC25:IKD25 IAG25:IAH25 HQK25:HQL25 HGO25:HGP25 GWS25:GWT25 GMW25:GMX25 GDA25:GDB25 FTE25:FTF25 FJI25:FJJ25 EZM25:EZN25 EPQ25:EPR25 EFU25:EFV25 DVY25:DVZ25 DMC25:DMD25 DCG25:DCH25 CSK25:CSL25 CIO25:CIP25 BYS25:BYT25 BOW25:BOX25 BFA25:BFB25 AVE25:AVF25 ALI25:ALJ25 ABM25:ABN25 RQ25:RR25 HU25:HV25 WUD25:WUE25 WKH25:WKI25 WAL25:WAM25 VQP25:VQQ25 VGT25:VGU25 UWX25:UWY25 UNB25:UNC25 UDF25:UDG25 TTJ25:TTK25 TJN25:TJO25 SZR25:SZS25 SPV25:SPW25 SFZ25:SGA25 RWD25:RWE25 RMH25:RMI25 RCL25:RCM25 QSP25:QSQ25 QIT25:QIU25 PYX25:PYY25 PPB25:PPC25 PFF25:PFG25 OVJ25:OVK25 OLN25:OLO25 OBR25:OBS25 NRV25:NRW25 NHZ25:NIA25 MYD25:MYE25 MOH25:MOI25 MEL25:MEM25 LUP25:LUQ25 LKT25:LKU25 LAX25:LAY25 KRB25:KRC25 KHF25:KHG25 JXJ25:JXK25 JNN25:JNO25 JDR25:JDS25 ITV25:ITW25 IJZ25:IKA25 IAD25:IAE25 HQH25:HQI25 HGL25:HGM25 GWP25:GWQ25 GMT25:GMU25 GCX25:GCY25 FTB25:FTC25 FJF25:FJG25 EZJ25:EZK25 EPN25:EPO25 EFR25:EFS25 DVV25:DVW25 DLZ25:DMA25 DCD25:DCE25 CSH25:CSI25 CIL25:CIM25 BYP25:BYQ25 BOT25:BOU25 BEX25:BEY25 AVB25:AVC25 ALF25:ALG25 ABJ25:ABK25 RN25:RO25 HR25:HS25 WUA25:WUB25 WKE25:WKF25 WAI25:WAJ25 VQM25:VQN25 VGQ25:VGR25 UWU25:UWV25 UMY25:UMZ25 UDC25:UDD25 TTG25:TTH25 TJK25:TJL25 SZO25:SZP25 SPS25:SPT25 SFW25:SFX25 RWA25:RWB25 RME25:RMF25 RCI25:RCJ25 QSM25:QSN25 QIQ25:QIR25 PYU25:PYV25 POY25:POZ25 PFC25:PFD25 OVG25:OVH25 OLK25:OLL25 OBO25:OBP25 NRS25:NRT25 NHW25:NHX25 MYA25:MYB25 MOE25:MOF25 MEI25:MEJ25 LUM25:LUN25 LKQ25:LKR25 LAU25:LAV25 KQY25:KQZ25 KHC25:KHD25 JXG25:JXH25 JNK25:JNL25 JDO25:JDP25 ITS25:ITT25 IJW25:IJX25 IAA25:IAB25 HQE25:HQF25 HGI25:HGJ25 GWM25:GWN25 GMQ25:GMR25 GCU25:GCV25 FSY25:FSZ25 FJC25:FJD25 EZG25:EZH25 EPK25:EPL25 EFO25:EFP25 DVS25:DVT25 DLW25:DLX25 DCA25:DCB25 CSE25:CSF25 CII25:CIJ25 BYM25:BYN25 BOQ25:BOR25 BEU25:BEV25 AUY25:AUZ25 ALC25:ALD25 ABG25:ABH25 RK25:RL25 HO25:HP25 WTX25:WTY25 WKB25:WKC25 WAF25:WAG25 VQJ25:VQK25 VGN25:VGO25 UWR25:UWS25 UMV25:UMW25 UCZ25:UDA25 TTD25:TTE25 TJH25:TJI25 SZL25:SZM25 SPP25:SPQ25 SFT25:SFU25 RVX25:RVY25 RMB25:RMC25 RCF25:RCG25 QSJ25:QSK25 QIN25:QIO25 PYR25:PYS25 POV25:POW25 PEZ25:PFA25 OVD25:OVE25 OLH25:OLI25 OBL25:OBM25 NRP25:NRQ25 NHT25:NHU25 MXX25:MXY25 MOB25:MOC25 MEF25:MEG25 LUJ25:LUK25 LKN25:LKO25 LAR25:LAS25 KQV25:KQW25 KGZ25:KHA25 JXD25:JXE25 JNH25:JNI25 JDL25:JDM25 ITP25:ITQ25 IJT25:IJU25 HZX25:HZY25 HQB25:HQC25 HGF25:HGG25 GWJ25:GWK25 GMN25:GMO25 GCR25:GCS25 FSV25:FSW25 FIZ25:FJA25 EZD25:EZE25 EPH25:EPI25 EFL25:EFM25 DVP25:DVQ25 DLT25:DLU25 DBX25:DBY25 CSB25:CSC25 CIF25:CIG25 BYJ25:BYK25 BON25:BOO25 BER25:BES25 AUV25:AUW25 AKZ25:ALA25 ABD25:ABE25 RH25:RI25 HL25:HM25 WTU25:WTV25 WJY25:WJZ25 WAC25:WAD25 VQG25:VQH25 VGK25:VGL25 UWO25:UWP25 UMS25:UMT25 UCW25:UCX25 TTA25:TTB25 TJE25:TJF25 SZI25:SZJ25 SPM25:SPN25 SFQ25:SFR25 RVU25:RVV25 RLY25:RLZ25 RCC25:RCD25 QSG25:QSH25 QIK25:QIL25 PYO25:PYP25 POS25:POT25 PEW25:PEX25 OVA25:OVB25 OLE25:OLF25 OBI25:OBJ25 NRM25:NRN25 NHQ25:NHR25 MXU25:MXV25 MNY25:MNZ25 MEC25:MED25 LUG25:LUH25 LKK25:LKL25 LAO25:LAP25 KQS25:KQT25 KGW25:KGX25 JXA25:JXB25 JNE25:JNF25 JDI25:JDJ25 ITM25:ITN25 IJQ25:IJR25 HZU25:HZV25 HPY25:HPZ25 HGC25:HGD25 GWG25:GWH25 GMK25:GML25 GCO25:GCP25 FSS25:FST25 FIW25:FIX25 EZA25:EZB25 EPE25:EPF25 EFI25:EFJ25 DVM25:DVN25 DLQ25:DLR25 DBU25:DBV25 CRY25:CRZ25 CIC25:CID25 BYG25:BYH25 BOK25:BOL25 BEO25:BEP25 AUS25:AUT25 AKW25:AKX25 ABA25:ABB25 HI69:HJ69 RE69:RF69 WUS69:WUT69 WKW69:WKX69 WBA69:WBB69 VRE69:VRF69 VHI69:VHJ69 UXM69:UXN69 UNQ69:UNR69 UDU69:UDV69 TTY69:TTZ69 TKC69:TKD69 TAG69:TAH69 SQK69:SQL69 SGO69:SGP69 RWS69:RWT69 RMW69:RMX69 RDA69:RDB69 QTE69:QTF69 QJI69:QJJ69 PZM69:PZN69 PPQ69:PPR69 PFU69:PFV69 OVY69:OVZ69 OMC69:OMD69 OCG69:OCH69 NSK69:NSL69 NIO69:NIP69 MYS69:MYT69 MOW69:MOX69 MFA69:MFB69 LVE69:LVF69 LLI69:LLJ69 LBM69:LBN69 KRQ69:KRR69 KHU69:KHV69 JXY69:JXZ69 JOC69:JOD69 JEG69:JEH69 IUK69:IUL69 IKO69:IKP69 IAS69:IAT69 HQW69:HQX69 HHA69:HHB69 GXE69:GXF69 GNI69:GNJ69 GDM69:GDN69 FTQ69:FTR69 FJU69:FJV69 EZY69:EZZ69 EQC69:EQD69 EGG69:EGH69 DWK69:DWL69 DMO69:DMP69 DCS69:DCT69 CSW69:CSX69 CJA69:CJB69 BZE69:BZF69 BPI69:BPJ69 BFM69:BFN69 AVQ69:AVR69 ALU69:ALV69 ABY69:ABZ69 SC69:SD69 IG69:IH69 WUP69:WUQ69 WKT69:WKU69 WAX69:WAY69 VRB69:VRC69 VHF69:VHG69 UXJ69:UXK69 UNN69:UNO69 UDR69:UDS69 TTV69:TTW69 TJZ69:TKA69 TAD69:TAE69 SQH69:SQI69 SGL69:SGM69 RWP69:RWQ69 RMT69:RMU69 RCX69:RCY69 QTB69:QTC69 QJF69:QJG69 PZJ69:PZK69 PPN69:PPO69 PFR69:PFS69 OVV69:OVW69 OLZ69:OMA69 OCD69:OCE69 NSH69:NSI69 NIL69:NIM69 MYP69:MYQ69 MOT69:MOU69 MEX69:MEY69 LVB69:LVC69 LLF69:LLG69 LBJ69:LBK69 KRN69:KRO69 KHR69:KHS69 JXV69:JXW69 JNZ69:JOA69 JED69:JEE69 IUH69:IUI69 IKL69:IKM69 IAP69:IAQ69 HQT69:HQU69 HGX69:HGY69 GXB69:GXC69 GNF69:GNG69 GDJ69:GDK69 FTN69:FTO69 FJR69:FJS69 EZV69:EZW69 EPZ69:EQA69 EGD69:EGE69 DWH69:DWI69 DML69:DMM69 DCP69:DCQ69 CST69:CSU69 CIX69:CIY69 BZB69:BZC69 BPF69:BPG69 BFJ69:BFK69 AVN69:AVO69 ALR69:ALS69 ABV69:ABW69 RZ69:SA69 ID69:IE69 WUM69:WUN69 WKQ69:WKR69 WAU69:WAV69 VQY69:VQZ69 VHC69:VHD69 UXG69:UXH69 UNK69:UNL69 UDO69:UDP69 TTS69:TTT69 TJW69:TJX69 TAA69:TAB69 SQE69:SQF69 SGI69:SGJ69 RWM69:RWN69 RMQ69:RMR69 RCU69:RCV69 QSY69:QSZ69 QJC69:QJD69 PZG69:PZH69 PPK69:PPL69 PFO69:PFP69 OVS69:OVT69 OLW69:OLX69 OCA69:OCB69 NSE69:NSF69 NII69:NIJ69 MYM69:MYN69 MOQ69:MOR69 MEU69:MEV69 LUY69:LUZ69 LLC69:LLD69 LBG69:LBH69 KRK69:KRL69 KHO69:KHP69 JXS69:JXT69 JNW69:JNX69 JEA69:JEB69 IUE69:IUF69 IKI69:IKJ69 IAM69:IAN69 HQQ69:HQR69 HGU69:HGV69 GWY69:GWZ69 GNC69:GND69 GDG69:GDH69 FTK69:FTL69 FJO69:FJP69 EZS69:EZT69 EPW69:EPX69 EGA69:EGB69 DWE69:DWF69 DMI69:DMJ69 DCM69:DCN69 CSQ69:CSR69 CIU69:CIV69 BYY69:BYZ69 BPC69:BPD69 BFG69:BFH69 AVK69:AVL69 ALO69:ALP69 ABS69:ABT69 RW69:RX69 IA69:IB69 WUG69:WUH69 WKK69:WKL69 WAO69:WAP69 VQS69:VQT69 VGW69:VGX69 UXA69:UXB69 UNE69:UNF69 UDI69:UDJ69 TTM69:TTN69 TJQ69:TJR69 SZU69:SZV69 SPY69:SPZ69 SGC69:SGD69 RWG69:RWH69 RMK69:RML69 RCO69:RCP69 QSS69:QST69 QIW69:QIX69 PZA69:PZB69 PPE69:PPF69 PFI69:PFJ69 OVM69:OVN69 OLQ69:OLR69 OBU69:OBV69 NRY69:NRZ69 NIC69:NID69 MYG69:MYH69 MOK69:MOL69 MEO69:MEP69 LUS69:LUT69 LKW69:LKX69 LBA69:LBB69 KRE69:KRF69 KHI69:KHJ69 JXM69:JXN69 JNQ69:JNR69 JDU69:JDV69 ITY69:ITZ69 IKC69:IKD69 IAG69:IAH69 HQK69:HQL69 HGO69:HGP69 GWS69:GWT69 GMW69:GMX69 GDA69:GDB69 FTE69:FTF69 FJI69:FJJ69 EZM69:EZN69 EPQ69:EPR69 EFU69:EFV69 DVY69:DVZ69 DMC69:DMD69 DCG69:DCH69 CSK69:CSL69 CIO69:CIP69 BYS69:BYT69 BOW69:BOX69 BFA69:BFB69 AVE69:AVF69 ALI69:ALJ69 ABM69:ABN69 RQ69:RR69 HU69:HV69 WUD69:WUE69 WKH69:WKI69 WAL69:WAM69 VQP69:VQQ69 VGT69:VGU69 UWX69:UWY69 UNB69:UNC69 UDF69:UDG69 TTJ69:TTK69 TJN69:TJO69 SZR69:SZS69 SPV69:SPW69 SFZ69:SGA69 RWD69:RWE69 RMH69:RMI69 RCL69:RCM69 QSP69:QSQ69 QIT69:QIU69 PYX69:PYY69 PPB69:PPC69 PFF69:PFG69 OVJ69:OVK69 OLN69:OLO69 OBR69:OBS69 NRV69:NRW69 NHZ69:NIA69 MYD69:MYE69 MOH69:MOI69 MEL69:MEM69 LUP69:LUQ69 LKT69:LKU69 LAX69:LAY69 KRB69:KRC69 KHF69:KHG69 JXJ69:JXK69 JNN69:JNO69 JDR69:JDS69 ITV69:ITW69 IJZ69:IKA69 IAD69:IAE69 HQH69:HQI69 HGL69:HGM69 GWP69:GWQ69 GMT69:GMU69 GCX69:GCY69 FTB69:FTC69 FJF69:FJG69 EZJ69:EZK69 EPN69:EPO69 EFR69:EFS69 DVV69:DVW69 DLZ69:DMA69 DCD69:DCE69 CSH69:CSI69 CIL69:CIM69 BYP69:BYQ69 BOT69:BOU69 BEX69:BEY69 AVB69:AVC69 ALF69:ALG69 ABJ69:ABK69 RN69:RO69 HR69:HS69 WUA69:WUB69 WKE69:WKF69 WAI69:WAJ69 VQM69:VQN69 VGQ69:VGR69 UWU69:UWV69 UMY69:UMZ69 UDC69:UDD69 TTG69:TTH69 TJK69:TJL69 SZO69:SZP69 SPS69:SPT69 SFW69:SFX69 RWA69:RWB69 RME69:RMF69 RCI69:RCJ69 QSM69:QSN69 QIQ69:QIR69 PYU69:PYV69 POY69:POZ69 PFC69:PFD69 OVG69:OVH69 OLK69:OLL69 OBO69:OBP69 NRS69:NRT69 NHW69:NHX69 MYA69:MYB69 MOE69:MOF69 MEI69:MEJ69 LUM69:LUN69 LKQ69:LKR69 LAU69:LAV69 KQY69:KQZ69 KHC69:KHD69 JXG69:JXH69 JNK69:JNL69 JDO69:JDP69 ITS69:ITT69 IJW69:IJX69 IAA69:IAB69 HQE69:HQF69 HGI69:HGJ69 GWM69:GWN69 GMQ69:GMR69 GCU69:GCV69 FSY69:FSZ69 FJC69:FJD69 EZG69:EZH69 EPK69:EPL69 EFO69:EFP69 DVS69:DVT69 DLW69:DLX69 DCA69:DCB69 CSE69:CSF69 CII69:CIJ69 BYM69:BYN69 BOQ69:BOR69 BEU69:BEV69 AUY69:AUZ69 ALC69:ALD69 ABG69:ABH69 RK69:RL69 HO69:HP69 WTX69:WTY69 WKB69:WKC69 WAF69:WAG69 VQJ69:VQK69 VGN69:VGO69 UWR69:UWS69 UMV69:UMW69 UCZ69:UDA69 TTD69:TTE69 TJH69:TJI69 SZL69:SZM69 SPP69:SPQ69 SFT69:SFU69 RVX69:RVY69 RMB69:RMC69 RCF69:RCG69 QSJ69:QSK69 QIN69:QIO69 PYR69:PYS69 POV69:POW69 PEZ69:PFA69 OVD69:OVE69 OLH69:OLI69 OBL69:OBM69 NRP69:NRQ69 NHT69:NHU69 MXX69:MXY69 MOB69:MOC69 MEF69:MEG69 LUJ69:LUK69 LKN69:LKO69 LAR69:LAS69 KQV69:KQW69 KGZ69:KHA69 JXD69:JXE69 JNH69:JNI69 JDL69:JDM69 ITP69:ITQ69 IJT69:IJU69 HZX69:HZY69 HQB69:HQC69 HGF69:HGG69 GWJ69:GWK69 GMN69:GMO69 GCR69:GCS69 FSV69:FSW69 FIZ69:FJA69 EZD69:EZE69 EPH69:EPI69 EFL69:EFM69 DVP69:DVQ69 DLT69:DLU69 DBX69:DBY69 CSB69:CSC69 CIF69:CIG69 BYJ69:BYK69 BON69:BOO69 BER69:BES69 AUV69:AUW69 AKZ69:ALA69 ABD69:ABE69 RH69:RI69 HL69:HM69 WTU69:WTV69 WJY69:WJZ69 WAC69:WAD69 VQG69:VQH69 VGK69:VGL69 UWO69:UWP69 UMS69:UMT69 UCW69:UCX69 TTA69:TTB69 TJE69:TJF69 SZI69:SZJ69 SPM69:SPN69 SFQ69:SFR69 RVU69:RVV69 RLY69:RLZ69 RCC69:RCD69 QSG69:QSH69 QIK69:QIL69 PYO69:PYP69 POS69:POT69 PEW69:PEX69 OVA69:OVB69 OLE69:OLF69 OBI69:OBJ69 NRM69:NRN69 NHQ69:NHR69 MXU69:MXV69 MNY69:MNZ69 MEC69:MED69 LUG69:LUH69 LKK69:LKL69 LAO69:LAP69 KQS69:KQT69 KGW69:KGX69 JXA69:JXB69 JNE69:JNF69 JDI69:JDJ69 ITM69:ITN69 IJQ69:IJR69 HZU69:HZV69 HPY69:HPZ69 HGC69:HGD69 GWG69:GWH69 GMK69:GML69 GCO69:GCP69 FSS69:FST69 FIW69:FIX69 EZA69:EZB69 EPE69:EPF69 EFI69:EFJ69 DVM69:DVN69 DLQ69:DLR69 DBU69:DBV69 CRY69:CRZ69 CIC69:CID69 BYG69:BYH69 BOK69:BOL69 BEO69:BEP69 AUS69:AUT69 AKW69:AKX69 ABA69:ABB69 HI113:HJ113 RE113:RF113 WUS113:WUT113 WKW113:WKX113 WBA113:WBB113 VRE113:VRF113 VHI113:VHJ113 UXM113:UXN113 UNQ113:UNR113 UDU113:UDV113 TTY113:TTZ113 TKC113:TKD113 TAG113:TAH113 SQK113:SQL113 SGO113:SGP113 RWS113:RWT113 RMW113:RMX113 RDA113:RDB113 QTE113:QTF113 QJI113:QJJ113 PZM113:PZN113 PPQ113:PPR113 PFU113:PFV113 OVY113:OVZ113 OMC113:OMD113 OCG113:OCH113 NSK113:NSL113 NIO113:NIP113 MYS113:MYT113 MOW113:MOX113 MFA113:MFB113 LVE113:LVF113 LLI113:LLJ113 LBM113:LBN113 KRQ113:KRR113 KHU113:KHV113 JXY113:JXZ113 JOC113:JOD113 JEG113:JEH113 IUK113:IUL113 IKO113:IKP113 IAS113:IAT113 HQW113:HQX113 HHA113:HHB113 GXE113:GXF113 GNI113:GNJ113 GDM113:GDN113 FTQ113:FTR113 FJU113:FJV113 EZY113:EZZ113 EQC113:EQD113 EGG113:EGH113 DWK113:DWL113 DMO113:DMP113 DCS113:DCT113 CSW113:CSX113 CJA113:CJB113 BZE113:BZF113 BPI113:BPJ113 BFM113:BFN113 AVQ113:AVR113 ALU113:ALV113 ABY113:ABZ113 SC113:SD113 IG113:IH113 WUP113:WUQ113 WKT113:WKU113 WAX113:WAY113 VRB113:VRC113 VHF113:VHG113 UXJ113:UXK113 UNN113:UNO113 UDR113:UDS113 TTV113:TTW113 TJZ113:TKA113 TAD113:TAE113 SQH113:SQI113 SGL113:SGM113 RWP113:RWQ113 RMT113:RMU113 RCX113:RCY113 QTB113:QTC113 QJF113:QJG113 PZJ113:PZK113 PPN113:PPO113 PFR113:PFS113 OVV113:OVW113 OLZ113:OMA113 OCD113:OCE113 NSH113:NSI113 NIL113:NIM113 MYP113:MYQ113 MOT113:MOU113 MEX113:MEY113 LVB113:LVC113 LLF113:LLG113 LBJ113:LBK113 KRN113:KRO113 KHR113:KHS113 JXV113:JXW113 JNZ113:JOA113 JED113:JEE113 IUH113:IUI113 IKL113:IKM113 IAP113:IAQ113 HQT113:HQU113 HGX113:HGY113 GXB113:GXC113 GNF113:GNG113 GDJ113:GDK113 FTN113:FTO113 FJR113:FJS113 EZV113:EZW113 EPZ113:EQA113 EGD113:EGE113 DWH113:DWI113 DML113:DMM113 DCP113:DCQ113 CST113:CSU113 CIX113:CIY113 BZB113:BZC113 BPF113:BPG113 BFJ113:BFK113 AVN113:AVO113 ALR113:ALS113 ABV113:ABW113 RZ113:SA113 ID113:IE113 WUM113:WUN113 WKQ113:WKR113 WAU113:WAV113 VQY113:VQZ113 VHC113:VHD113 UXG113:UXH113 UNK113:UNL113 UDO113:UDP113 TTS113:TTT113 TJW113:TJX113 TAA113:TAB113 SQE113:SQF113 SGI113:SGJ113 RWM113:RWN113 RMQ113:RMR113 RCU113:RCV113 QSY113:QSZ113 QJC113:QJD113 PZG113:PZH113 PPK113:PPL113 PFO113:PFP113 OVS113:OVT113 OLW113:OLX113 OCA113:OCB113 NSE113:NSF113 NII113:NIJ113 MYM113:MYN113 MOQ113:MOR113 MEU113:MEV113 LUY113:LUZ113 LLC113:LLD113 LBG113:LBH113 KRK113:KRL113 KHO113:KHP113 JXS113:JXT113 JNW113:JNX113 JEA113:JEB113 IUE113:IUF113 IKI113:IKJ113 IAM113:IAN113 HQQ113:HQR113 HGU113:HGV113 GWY113:GWZ113 GNC113:GND113 GDG113:GDH113 FTK113:FTL113 FJO113:FJP113 EZS113:EZT113 EPW113:EPX113 EGA113:EGB113 DWE113:DWF113 DMI113:DMJ113 DCM113:DCN113 CSQ113:CSR113 CIU113:CIV113 BYY113:BYZ113 BPC113:BPD113 BFG113:BFH113 AVK113:AVL113 ALO113:ALP113 ABS113:ABT113 RW113:RX113 IA113:IB113 WUG113:WUH113 WKK113:WKL113 WAO113:WAP113 VQS113:VQT113 VGW113:VGX113 UXA113:UXB113 UNE113:UNF113 UDI113:UDJ113 TTM113:TTN113 TJQ113:TJR113 SZU113:SZV113 SPY113:SPZ113 SGC113:SGD113 RWG113:RWH113 RMK113:RML113 RCO113:RCP113 QSS113:QST113 QIW113:QIX113 PZA113:PZB113 PPE113:PPF113 PFI113:PFJ113 OVM113:OVN113 OLQ113:OLR113 OBU113:OBV113 NRY113:NRZ113 NIC113:NID113 MYG113:MYH113 MOK113:MOL113 MEO113:MEP113 LUS113:LUT113 LKW113:LKX113 LBA113:LBB113 KRE113:KRF113 KHI113:KHJ113 JXM113:JXN113 JNQ113:JNR113 JDU113:JDV113 ITY113:ITZ113 IKC113:IKD113 IAG113:IAH113 HQK113:HQL113 HGO113:HGP113 GWS113:GWT113 GMW113:GMX113 GDA113:GDB113 FTE113:FTF113 FJI113:FJJ113 EZM113:EZN113 EPQ113:EPR113 EFU113:EFV113 DVY113:DVZ113 DMC113:DMD113 DCG113:DCH113 CSK113:CSL113 CIO113:CIP113 BYS113:BYT113 BOW113:BOX113 BFA113:BFB113 AVE113:AVF113 ALI113:ALJ113 ABM113:ABN113 RQ113:RR113 HU113:HV113 WUD113:WUE113 WKH113:WKI113 WAL113:WAM113 VQP113:VQQ113 VGT113:VGU113 UWX113:UWY113 UNB113:UNC113 UDF113:UDG113 TTJ113:TTK113 TJN113:TJO113 SZR113:SZS113 SPV113:SPW113 SFZ113:SGA113 RWD113:RWE113 RMH113:RMI113 RCL113:RCM113 QSP113:QSQ113 QIT113:QIU113 PYX113:PYY113 PPB113:PPC113 PFF113:PFG113 OVJ113:OVK113 OLN113:OLO113 OBR113:OBS113 NRV113:NRW113 NHZ113:NIA113 MYD113:MYE113 MOH113:MOI113 MEL113:MEM113 LUP113:LUQ113 LKT113:LKU113 LAX113:LAY113 KRB113:KRC113 KHF113:KHG113 JXJ113:JXK113 JNN113:JNO113 JDR113:JDS113 ITV113:ITW113 IJZ113:IKA113 IAD113:IAE113 HQH113:HQI113 HGL113:HGM113 GWP113:GWQ113 GMT113:GMU113 GCX113:GCY113 FTB113:FTC113 FJF113:FJG113 EZJ113:EZK113 EPN113:EPO113 EFR113:EFS113 DVV113:DVW113 DLZ113:DMA113 DCD113:DCE113 CSH113:CSI113 CIL113:CIM113 BYP113:BYQ113 BOT113:BOU113 BEX113:BEY113 AVB113:AVC113 ALF113:ALG113 ABJ113:ABK113 RN113:RO113 HR113:HS113 WUA113:WUB113 WKE113:WKF113 WAI113:WAJ113 VQM113:VQN113 VGQ113:VGR113 UWU113:UWV113 UMY113:UMZ113 UDC113:UDD113 TTG113:TTH113 TJK113:TJL113 SZO113:SZP113 SPS113:SPT113 SFW113:SFX113 RWA113:RWB113 RME113:RMF113 RCI113:RCJ113 QSM113:QSN113 QIQ113:QIR113 PYU113:PYV113 POY113:POZ113 PFC113:PFD113 OVG113:OVH113 OLK113:OLL113 OBO113:OBP113 NRS113:NRT113 NHW113:NHX113 MYA113:MYB113 MOE113:MOF113 MEI113:MEJ113 LUM113:LUN113 LKQ113:LKR113 LAU113:LAV113 KQY113:KQZ113 KHC113:KHD113 JXG113:JXH113 JNK113:JNL113 JDO113:JDP113 ITS113:ITT113 IJW113:IJX113 IAA113:IAB113 HQE113:HQF113 HGI113:HGJ113 GWM113:GWN113 GMQ113:GMR113 GCU113:GCV113 FSY113:FSZ113 FJC113:FJD113 EZG113:EZH113 EPK113:EPL113 EFO113:EFP113 DVS113:DVT113 DLW113:DLX113 DCA113:DCB113 CSE113:CSF113 CII113:CIJ113 BYM113:BYN113 BOQ113:BOR113 BEU113:BEV113 AUY113:AUZ113 ALC113:ALD113 ABG113:ABH113 RK113:RL113 HO113:HP113 WTX113:WTY113 WKB113:WKC113 WAF113:WAG113 VQJ113:VQK113 VGN113:VGO113 UWR113:UWS113 UMV113:UMW113 UCZ113:UDA113 TTD113:TTE113 TJH113:TJI113 SZL113:SZM113 SPP113:SPQ113 SFT113:SFU113 RVX113:RVY113 RMB113:RMC113 RCF113:RCG113 QSJ113:QSK113 QIN113:QIO113 PYR113:PYS113 POV113:POW113 PEZ113:PFA113 OVD113:OVE113 OLH113:OLI113 OBL113:OBM113 NRP113:NRQ113 NHT113:NHU113 MXX113:MXY113 MOB113:MOC113 MEF113:MEG113 LUJ113:LUK113 LKN113:LKO113 LAR113:LAS113 KQV113:KQW113 KGZ113:KHA113 JXD113:JXE113 JNH113:JNI113 JDL113:JDM113 ITP113:ITQ113 IJT113:IJU113 HZX113:HZY113 HQB113:HQC113 HGF113:HGG113 GWJ113:GWK113 GMN113:GMO113 GCR113:GCS113 FSV113:FSW113 FIZ113:FJA113 EZD113:EZE113 EPH113:EPI113 EFL113:EFM113 DVP113:DVQ113 DLT113:DLU113 DBX113:DBY113 CSB113:CSC113 CIF113:CIG113 BYJ113:BYK113 BON113:BOO113 BER113:BES113 AUV113:AUW113 AKZ113:ALA113 ABD113:ABE113 RH113:RI113 HL113:HM113 WTU113:WTV113 WJY113:WJZ113 WAC113:WAD113 VQG113:VQH113 VGK113:VGL113 UWO113:UWP113 UMS113:UMT113 UCW113:UCX113 TTA113:TTB113 TJE113:TJF113 SZI113:SZJ113 SPM113:SPN113 SFQ113:SFR113 RVU113:RVV113 RLY113:RLZ113 RCC113:RCD113 QSG113:QSH113 QIK113:QIL113 PYO113:PYP113 POS113:POT113 PEW113:PEX113 OVA113:OVB113 OLE113:OLF113 OBI113:OBJ113 NRM113:NRN113 NHQ113:NHR113 MXU113:MXV113 MNY113:MNZ113 MEC113:MED113 LUG113:LUH113 LKK113:LKL113 LAO113:LAP113 KQS113:KQT113 KGW113:KGX113 JXA113:JXB113 JNE113:JNF113 JDI113:JDJ113 ITM113:ITN113 IJQ113:IJR113 HZU113:HZV113 HPY113:HPZ113 HGC113:HGD113 GWG113:GWH113 GMK113:GML113 GCO113:GCP113 FSS113:FST113 FIW113:FIX113 EZA113:EZB113 EPE113:EPF113 EFI113:EFJ113 DVM113:DVN113 DLQ113:DLR113 DBU113:DBV113 CRY113:CRZ113 CIC113:CID113 BYG113:BYH113 BOK113:BOL113 BEO113:BEP113 AUS113:AUT113 AKW113:AKX113 ABA113:ABB113 HI157:HJ157 RE157:RF157 WUS157:WUT157 WKW157:WKX157 WBA157:WBB157 VRE157:VRF157 VHI157:VHJ157 UXM157:UXN157 UNQ157:UNR157 UDU157:UDV157 TTY157:TTZ157 TKC157:TKD157 TAG157:TAH157 SQK157:SQL157 SGO157:SGP157 RWS157:RWT157 RMW157:RMX157 RDA157:RDB157 QTE157:QTF157 QJI157:QJJ157 PZM157:PZN157 PPQ157:PPR157 PFU157:PFV157 OVY157:OVZ157 OMC157:OMD157 OCG157:OCH157 NSK157:NSL157 NIO157:NIP157 MYS157:MYT157 MOW157:MOX157 MFA157:MFB157 LVE157:LVF157 LLI157:LLJ157 LBM157:LBN157 KRQ157:KRR157 KHU157:KHV157 JXY157:JXZ157 JOC157:JOD157 JEG157:JEH157 IUK157:IUL157 IKO157:IKP157 IAS157:IAT157 HQW157:HQX157 HHA157:HHB157 GXE157:GXF157 GNI157:GNJ157 GDM157:GDN157 FTQ157:FTR157 FJU157:FJV157 EZY157:EZZ157 EQC157:EQD157 EGG157:EGH157 DWK157:DWL157 DMO157:DMP157 DCS157:DCT157 CSW157:CSX157 CJA157:CJB157 BZE157:BZF157 BPI157:BPJ157 BFM157:BFN157 AVQ157:AVR157 ALU157:ALV157 ABY157:ABZ157 SC157:SD157 IG157:IH157 WUP157:WUQ157 WKT157:WKU157 WAX157:WAY157 VRB157:VRC157 VHF157:VHG157 UXJ157:UXK157 UNN157:UNO157 UDR157:UDS157 TTV157:TTW157 TJZ157:TKA157 TAD157:TAE157 SQH157:SQI157 SGL157:SGM157 RWP157:RWQ157 RMT157:RMU157 RCX157:RCY157 QTB157:QTC157 QJF157:QJG157 PZJ157:PZK157 PPN157:PPO157 PFR157:PFS157 OVV157:OVW157 OLZ157:OMA157 OCD157:OCE157 NSH157:NSI157 NIL157:NIM157 MYP157:MYQ157 MOT157:MOU157 MEX157:MEY157 LVB157:LVC157 LLF157:LLG157 LBJ157:LBK157 KRN157:KRO157 KHR157:KHS157 JXV157:JXW157 JNZ157:JOA157 JED157:JEE157 IUH157:IUI157 IKL157:IKM157 IAP157:IAQ157 HQT157:HQU157 HGX157:HGY157 GXB157:GXC157 GNF157:GNG157 GDJ157:GDK157 FTN157:FTO157 FJR157:FJS157 EZV157:EZW157 EPZ157:EQA157 EGD157:EGE157 DWH157:DWI157 DML157:DMM157 DCP157:DCQ157 CST157:CSU157 CIX157:CIY157 BZB157:BZC157 BPF157:BPG157 BFJ157:BFK157 AVN157:AVO157 ALR157:ALS157 ABV157:ABW157 RZ157:SA157 ID157:IE157 WUM157:WUN157 WKQ157:WKR157 WAU157:WAV157 VQY157:VQZ157 VHC157:VHD157 UXG157:UXH157 UNK157:UNL157 UDO157:UDP157 TTS157:TTT157 TJW157:TJX157 TAA157:TAB157 SQE157:SQF157 SGI157:SGJ157 RWM157:RWN157 RMQ157:RMR157 RCU157:RCV157 QSY157:QSZ157 QJC157:QJD157 PZG157:PZH157 PPK157:PPL157 PFO157:PFP157 OVS157:OVT157 OLW157:OLX157 OCA157:OCB157 NSE157:NSF157 NII157:NIJ157 MYM157:MYN157 MOQ157:MOR157 MEU157:MEV157 LUY157:LUZ157 LLC157:LLD157 LBG157:LBH157 KRK157:KRL157 KHO157:KHP157 JXS157:JXT157 JNW157:JNX157 JEA157:JEB157 IUE157:IUF157 IKI157:IKJ157 IAM157:IAN157 HQQ157:HQR157 HGU157:HGV157 GWY157:GWZ157 GNC157:GND157 GDG157:GDH157 FTK157:FTL157 FJO157:FJP157 EZS157:EZT157 EPW157:EPX157 EGA157:EGB157 DWE157:DWF157 DMI157:DMJ157 DCM157:DCN157 CSQ157:CSR157 CIU157:CIV157 BYY157:BYZ157 BPC157:BPD157 BFG157:BFH157 AVK157:AVL157 ALO157:ALP157 ABS157:ABT157 RW157:RX157 IA157:IB157 WUG157:WUH157 WKK157:WKL157 WAO157:WAP157 VQS157:VQT157 VGW157:VGX157 UXA157:UXB157 UNE157:UNF157 UDI157:UDJ157 TTM157:TTN157 TJQ157:TJR157 SZU157:SZV157 SPY157:SPZ157 SGC157:SGD157 RWG157:RWH157 RMK157:RML157 RCO157:RCP157 QSS157:QST157 QIW157:QIX157 PZA157:PZB157 PPE157:PPF157 PFI157:PFJ157 OVM157:OVN157 OLQ157:OLR157 OBU157:OBV157 NRY157:NRZ157 NIC157:NID157 MYG157:MYH157 MOK157:MOL157 MEO157:MEP157 LUS157:LUT157 LKW157:LKX157 LBA157:LBB157 KRE157:KRF157 KHI157:KHJ157 JXM157:JXN157 JNQ157:JNR157 JDU157:JDV157 ITY157:ITZ157 IKC157:IKD157 IAG157:IAH157 HQK157:HQL157 HGO157:HGP157 GWS157:GWT157 GMW157:GMX157 GDA157:GDB157 FTE157:FTF157 FJI157:FJJ157 EZM157:EZN157 EPQ157:EPR157 EFU157:EFV157 DVY157:DVZ157 DMC157:DMD157 DCG157:DCH157 CSK157:CSL157 CIO157:CIP157 BYS157:BYT157 BOW157:BOX157 BFA157:BFB157 AVE157:AVF157 ALI157:ALJ157 ABM157:ABN157 RQ157:RR157 HU157:HV157 WUD157:WUE157 WKH157:WKI157 WAL157:WAM157 VQP157:VQQ157 VGT157:VGU157 UWX157:UWY157 UNB157:UNC157 UDF157:UDG157 TTJ157:TTK157 TJN157:TJO157 SZR157:SZS157 SPV157:SPW157 SFZ157:SGA157 RWD157:RWE157 RMH157:RMI157 RCL157:RCM157 QSP157:QSQ157 QIT157:QIU157 PYX157:PYY157 PPB157:PPC157 PFF157:PFG157 OVJ157:OVK157 OLN157:OLO157 OBR157:OBS157 NRV157:NRW157 NHZ157:NIA157 MYD157:MYE157 MOH157:MOI157 MEL157:MEM157 LUP157:LUQ157 LKT157:LKU157 LAX157:LAY157 KRB157:KRC157 KHF157:KHG157 JXJ157:JXK157 JNN157:JNO157 JDR157:JDS157 ITV157:ITW157 IJZ157:IKA157 IAD157:IAE157 HQH157:HQI157 HGL157:HGM157 GWP157:GWQ157 GMT157:GMU157 GCX157:GCY157 FTB157:FTC157 FJF157:FJG157 EZJ157:EZK157 EPN157:EPO157 EFR157:EFS157 DVV157:DVW157 DLZ157:DMA157 DCD157:DCE157 CSH157:CSI157 CIL157:CIM157 BYP157:BYQ157 BOT157:BOU157 BEX157:BEY157 AVB157:AVC157 ALF157:ALG157 ABJ157:ABK157 RN157:RO157 HR157:HS157 WUA157:WUB157 WKE157:WKF157 WAI157:WAJ157 VQM157:VQN157 VGQ157:VGR157 UWU157:UWV157 UMY157:UMZ157 UDC157:UDD157 TTG157:TTH157 TJK157:TJL157 SZO157:SZP157 SPS157:SPT157 SFW157:SFX157 RWA157:RWB157 RME157:RMF157 RCI157:RCJ157 QSM157:QSN157 QIQ157:QIR157 PYU157:PYV157 POY157:POZ157 PFC157:PFD157 OVG157:OVH157 OLK157:OLL157 OBO157:OBP157 NRS157:NRT157 NHW157:NHX157 MYA157:MYB157 MOE157:MOF157 MEI157:MEJ157 LUM157:LUN157 LKQ157:LKR157 LAU157:LAV157 KQY157:KQZ157 KHC157:KHD157 JXG157:JXH157 JNK157:JNL157 JDO157:JDP157 ITS157:ITT157 IJW157:IJX157 IAA157:IAB157 HQE157:HQF157 HGI157:HGJ157 GWM157:GWN157 GMQ157:GMR157 GCU157:GCV157 FSY157:FSZ157 FJC157:FJD157 EZG157:EZH157 EPK157:EPL157 EFO157:EFP157 DVS157:DVT157 DLW157:DLX157 DCA157:DCB157 CSE157:CSF157 CII157:CIJ157 BYM157:BYN157 BOQ157:BOR157 BEU157:BEV157 AUY157:AUZ157 ALC157:ALD157 ABG157:ABH157 RK157:RL157 HO157:HP157 WTX157:WTY157 WKB157:WKC157 WAF157:WAG157 VQJ157:VQK157 VGN157:VGO157 UWR157:UWS157 UMV157:UMW157 UCZ157:UDA157 TTD157:TTE157 TJH157:TJI157 SZL157:SZM157 SPP157:SPQ157 SFT157:SFU157 RVX157:RVY157 RMB157:RMC157 RCF157:RCG157 QSJ157:QSK157 QIN157:QIO157 PYR157:PYS157 POV157:POW157 PEZ157:PFA157 OVD157:OVE157 OLH157:OLI157 OBL157:OBM157 NRP157:NRQ157 NHT157:NHU157 MXX157:MXY157 MOB157:MOC157 MEF157:MEG157 LUJ157:LUK157 LKN157:LKO157 LAR157:LAS157 KQV157:KQW157 KGZ157:KHA157 JXD157:JXE157 JNH157:JNI157 JDL157:JDM157 ITP157:ITQ157 IJT157:IJU157 HZX157:HZY157 HQB157:HQC157 HGF157:HGG157 GWJ157:GWK157 GMN157:GMO157 GCR157:GCS157 FSV157:FSW157 FIZ157:FJA157 EZD157:EZE157 EPH157:EPI157 EFL157:EFM157 DVP157:DVQ157 DLT157:DLU157 DBX157:DBY157 CSB157:CSC157 CIF157:CIG157 BYJ157:BYK157 BON157:BOO157 BER157:BES157 AUV157:AUW157 AKZ157:ALA157 ABD157:ABE157 RH157:RI157 HL157:HM157 WTU157:WTV157 WJY157:WJZ157 WAC157:WAD157 VQG157:VQH157 VGK157:VGL157 UWO157:UWP157 UMS157:UMT157 UCW157:UCX157 TTA157:TTB157 TJE157:TJF157 SZI157:SZJ157 SPM157:SPN157 SFQ157:SFR157 RVU157:RVV157 RLY157:RLZ157 RCC157:RCD157 QSG157:QSH157 QIK157:QIL157 PYO157:PYP157 POS157:POT157 PEW157:PEX157 OVA157:OVB157 OLE157:OLF157 OBI157:OBJ157 NRM157:NRN157 NHQ157:NHR157 MXU157:MXV157 MNY157:MNZ157 MEC157:MED157 LUG157:LUH157 LKK157:LKL157 LAO157:LAP157 KQS157:KQT157 KGW157:KGX157 JXA157:JXB157 JNE157:JNF157 JDI157:JDJ157 ITM157:ITN157 IJQ157:IJR157 HZU157:HZV157 HPY157:HPZ157 HGC157:HGD157 GWG157:GWH157 GMK157:GML157 GCO157:GCP157 FSS157:FST157 FIW157:FIX157 EZA157:EZB157 EPE157:EPF157 EFI157:EFJ157 DVM157:DVN157 DLQ157:DLR157 DBU157:DBV157 CRY157:CRZ157 CIC157:CID157 BYG157:BYH157 BOK157:BOL157 BEO157:BEP157 AUS157:AUT157 AKW157:AKX157 ABA157:ABB157 HI201:HJ201 RE201:RF201 WUS201:WUT201 WKW201:WKX201 WBA201:WBB201 VRE201:VRF201 VHI201:VHJ201 UXM201:UXN201 UNQ201:UNR201 UDU201:UDV201 TTY201:TTZ201 TKC201:TKD201 TAG201:TAH201 SQK201:SQL201 SGO201:SGP201 RWS201:RWT201 RMW201:RMX201 RDA201:RDB201 QTE201:QTF201 QJI201:QJJ201 PZM201:PZN201 PPQ201:PPR201 PFU201:PFV201 OVY201:OVZ201 OMC201:OMD201 OCG201:OCH201 NSK201:NSL201 NIO201:NIP201 MYS201:MYT201 MOW201:MOX201 MFA201:MFB201 LVE201:LVF201 LLI201:LLJ201 LBM201:LBN201 KRQ201:KRR201 KHU201:KHV201 JXY201:JXZ201 JOC201:JOD201 JEG201:JEH201 IUK201:IUL201 IKO201:IKP201 IAS201:IAT201 HQW201:HQX201 HHA201:HHB201 GXE201:GXF201 GNI201:GNJ201 GDM201:GDN201 FTQ201:FTR201 FJU201:FJV201 EZY201:EZZ201 EQC201:EQD201 EGG201:EGH201 DWK201:DWL201 DMO201:DMP201 DCS201:DCT201 CSW201:CSX201 CJA201:CJB201 BZE201:BZF201 BPI201:BPJ201 BFM201:BFN201 AVQ201:AVR201 ALU201:ALV201 ABY201:ABZ201 SC201:SD201 IG201:IH201 WUP201:WUQ201 WKT201:WKU201 WAX201:WAY201 VRB201:VRC201 VHF201:VHG201 UXJ201:UXK201 UNN201:UNO201 UDR201:UDS201 TTV201:TTW201 TJZ201:TKA201 TAD201:TAE201 SQH201:SQI201 SGL201:SGM201 RWP201:RWQ201 RMT201:RMU201 RCX201:RCY201 QTB201:QTC201 QJF201:QJG201 PZJ201:PZK201 PPN201:PPO201 PFR201:PFS201 OVV201:OVW201 OLZ201:OMA201 OCD201:OCE201 NSH201:NSI201 NIL201:NIM201 MYP201:MYQ201 MOT201:MOU201 MEX201:MEY201 LVB201:LVC201 LLF201:LLG201 LBJ201:LBK201 KRN201:KRO201 KHR201:KHS201 JXV201:JXW201 JNZ201:JOA201 JED201:JEE201 IUH201:IUI201 IKL201:IKM201 IAP201:IAQ201 HQT201:HQU201 HGX201:HGY201 GXB201:GXC201 GNF201:GNG201 GDJ201:GDK201 FTN201:FTO201 FJR201:FJS201 EZV201:EZW201 EPZ201:EQA201 EGD201:EGE201 DWH201:DWI201 DML201:DMM201 DCP201:DCQ201 CST201:CSU201 CIX201:CIY201 BZB201:BZC201 BPF201:BPG201 BFJ201:BFK201 AVN201:AVO201 ALR201:ALS201 ABV201:ABW201 RZ201:SA201 ID201:IE201 WUM201:WUN201 WKQ201:WKR201 WAU201:WAV201 VQY201:VQZ201 VHC201:VHD201 UXG201:UXH201 UNK201:UNL201 UDO201:UDP201 TTS201:TTT201 TJW201:TJX201 TAA201:TAB201 SQE201:SQF201 SGI201:SGJ201 RWM201:RWN201 RMQ201:RMR201 RCU201:RCV201 QSY201:QSZ201 QJC201:QJD201 PZG201:PZH201 PPK201:PPL201 PFO201:PFP201 OVS201:OVT201 OLW201:OLX201 OCA201:OCB201 NSE201:NSF201 NII201:NIJ201 MYM201:MYN201 MOQ201:MOR201 MEU201:MEV201 LUY201:LUZ201 LLC201:LLD201 LBG201:LBH201 KRK201:KRL201 KHO201:KHP201 JXS201:JXT201 JNW201:JNX201 JEA201:JEB201 IUE201:IUF201 IKI201:IKJ201 IAM201:IAN201 HQQ201:HQR201 HGU201:HGV201 GWY201:GWZ201 GNC201:GND201 GDG201:GDH201 FTK201:FTL201 FJO201:FJP201 EZS201:EZT201 EPW201:EPX201 EGA201:EGB201 DWE201:DWF201 DMI201:DMJ201 DCM201:DCN201 CSQ201:CSR201 CIU201:CIV201 BYY201:BYZ201 BPC201:BPD201 BFG201:BFH201 AVK201:AVL201 ALO201:ALP201 ABS201:ABT201 RW201:RX201 IA201:IB201 WUG201:WUH201 WKK201:WKL201 WAO201:WAP201 VQS201:VQT201 VGW201:VGX201 UXA201:UXB201 UNE201:UNF201 UDI201:UDJ201 TTM201:TTN201 TJQ201:TJR201 SZU201:SZV201 SPY201:SPZ201 SGC201:SGD201 RWG201:RWH201 RMK201:RML201 RCO201:RCP201 QSS201:QST201 QIW201:QIX201 PZA201:PZB201 PPE201:PPF201 PFI201:PFJ201 OVM201:OVN201 OLQ201:OLR201 OBU201:OBV201 NRY201:NRZ201 NIC201:NID201 MYG201:MYH201 MOK201:MOL201 MEO201:MEP201 LUS201:LUT201 LKW201:LKX201 LBA201:LBB201 KRE201:KRF201 KHI201:KHJ201 JXM201:JXN201 JNQ201:JNR201 JDU201:JDV201 ITY201:ITZ201 IKC201:IKD201 IAG201:IAH201 HQK201:HQL201 HGO201:HGP201 GWS201:GWT201 GMW201:GMX201 GDA201:GDB201 FTE201:FTF201 FJI201:FJJ201 EZM201:EZN201 EPQ201:EPR201 EFU201:EFV201 DVY201:DVZ201 DMC201:DMD201 DCG201:DCH201 CSK201:CSL201 CIO201:CIP201 BYS201:BYT201 BOW201:BOX201 BFA201:BFB201 AVE201:AVF201 ALI201:ALJ201 ABM201:ABN201 RQ201:RR201 HU201:HV201 WUD201:WUE201 WKH201:WKI201 WAL201:WAM201 VQP201:VQQ201 VGT201:VGU201 UWX201:UWY201 UNB201:UNC201 UDF201:UDG201 TTJ201:TTK201 TJN201:TJO201 SZR201:SZS201 SPV201:SPW201 SFZ201:SGA201 RWD201:RWE201 RMH201:RMI201 RCL201:RCM201 QSP201:QSQ201 QIT201:QIU201 PYX201:PYY201 PPB201:PPC201 PFF201:PFG201 OVJ201:OVK201 OLN201:OLO201 OBR201:OBS201 NRV201:NRW201 NHZ201:NIA201 MYD201:MYE201 MOH201:MOI201 MEL201:MEM201 LUP201:LUQ201 LKT201:LKU201 LAX201:LAY201 KRB201:KRC201 KHF201:KHG201 JXJ201:JXK201 JNN201:JNO201 JDR201:JDS201 ITV201:ITW201 IJZ201:IKA201 IAD201:IAE201 HQH201:HQI201 HGL201:HGM201 GWP201:GWQ201 GMT201:GMU201 GCX201:GCY201 FTB201:FTC201 FJF201:FJG201 EZJ201:EZK201 EPN201:EPO201 EFR201:EFS201 DVV201:DVW201 DLZ201:DMA201 DCD201:DCE201 CSH201:CSI201 CIL201:CIM201 BYP201:BYQ201 BOT201:BOU201 BEX201:BEY201 AVB201:AVC201 ALF201:ALG201 ABJ201:ABK201 RN201:RO201 HR201:HS201 WUA201:WUB201 WKE201:WKF201 WAI201:WAJ201 VQM201:VQN201 VGQ201:VGR201 UWU201:UWV201 UMY201:UMZ201 UDC201:UDD201 TTG201:TTH201 TJK201:TJL201 SZO201:SZP201 SPS201:SPT201 SFW201:SFX201 RWA201:RWB201 RME201:RMF201 RCI201:RCJ201 QSM201:QSN201 QIQ201:QIR201 PYU201:PYV201 POY201:POZ201 PFC201:PFD201 OVG201:OVH201 OLK201:OLL201 OBO201:OBP201 NRS201:NRT201 NHW201:NHX201 MYA201:MYB201 MOE201:MOF201 MEI201:MEJ201 LUM201:LUN201 LKQ201:LKR201 LAU201:LAV201 KQY201:KQZ201 KHC201:KHD201 JXG201:JXH201 JNK201:JNL201 JDO201:JDP201 ITS201:ITT201 IJW201:IJX201 IAA201:IAB201 HQE201:HQF201 HGI201:HGJ201 GWM201:GWN201 GMQ201:GMR201 GCU201:GCV201 FSY201:FSZ201 FJC201:FJD201 EZG201:EZH201 EPK201:EPL201 EFO201:EFP201 DVS201:DVT201 DLW201:DLX201 DCA201:DCB201 CSE201:CSF201 CII201:CIJ201 BYM201:BYN201 BOQ201:BOR201 BEU201:BEV201 AUY201:AUZ201 ALC201:ALD201 ABG201:ABH201 RK201:RL201 HO201:HP201 WTX201:WTY201 WKB201:WKC201 WAF201:WAG201 VQJ201:VQK201 VGN201:VGO201 UWR201:UWS201 UMV201:UMW201 UCZ201:UDA201 TTD201:TTE201 TJH201:TJI201 SZL201:SZM201 SPP201:SPQ201 SFT201:SFU201 RVX201:RVY201 RMB201:RMC201 RCF201:RCG201 QSJ201:QSK201 QIN201:QIO201 PYR201:PYS201 POV201:POW201 PEZ201:PFA201 OVD201:OVE201 OLH201:OLI201 OBL201:OBM201 NRP201:NRQ201 NHT201:NHU201 MXX201:MXY201 MOB201:MOC201 MEF201:MEG201 LUJ201:LUK201 LKN201:LKO201 LAR201:LAS201 KQV201:KQW201 KGZ201:KHA201 JXD201:JXE201 JNH201:JNI201 JDL201:JDM201 ITP201:ITQ201 IJT201:IJU201 HZX201:HZY201 HQB201:HQC201 HGF201:HGG201 GWJ201:GWK201 GMN201:GMO201 GCR201:GCS201 FSV201:FSW201 FIZ201:FJA201 EZD201:EZE201 EPH201:EPI201 EFL201:EFM201 DVP201:DVQ201 DLT201:DLU201 DBX201:DBY201 CSB201:CSC201 CIF201:CIG201 BYJ201:BYK201 BON201:BOO201 BER201:BES201 AUV201:AUW201 AKZ201:ALA201 ABD201:ABE201 RH201:RI201 HL201:HM201 WTU201:WTV201 WJY201:WJZ201 WAC201:WAD201 VQG201:VQH201 VGK201:VGL201 UWO201:UWP201 UMS201:UMT201 UCW201:UCX201 TTA201:TTB201 TJE201:TJF201 SZI201:SZJ201 SPM201:SPN201 SFQ201:SFR201 RVU201:RVV201 RLY201:RLZ201 RCC201:RCD201 QSG201:QSH201 QIK201:QIL201 PYO201:PYP201 POS201:POT201 PEW201:PEX201 OVA201:OVB201 OLE201:OLF201 OBI201:OBJ201 NRM201:NRN201 NHQ201:NHR201 MXU201:MXV201 MNY201:MNZ201 MEC201:MED201 LUG201:LUH201 LKK201:LKL201 LAO201:LAP201 KQS201:KQT201 KGW201:KGX201 JXA201:JXB201 JNE201:JNF201 JDI201:JDJ201 ITM201:ITN201 IJQ201:IJR201 HZU201:HZV201 HPY201:HPZ201 HGC201:HGD201 GWG201:GWH201 GMK201:GML201 GCO201:GCP201 FSS201:FST201 FIW201:FIX201 EZA201:EZB201 EPE201:EPF201 EFI201:EFJ201 DVM201:DVN201 DLQ201:DLR201 DBU201:DBV201 CRY201:CRZ201 CIC201:CID201 BYG201:BYH201 BOK201:BOL201 BEO201:BEP201 AUS201:AUT201 AKW201:AKX201 ABA201:ABB201 HI245:HJ245 RE245:RF245 WUS245:WUT245 WKW245:WKX245 WBA245:WBB245 VRE245:VRF245 VHI245:VHJ245 UXM245:UXN245 UNQ245:UNR245 UDU245:UDV245 TTY245:TTZ245 TKC245:TKD245 TAG245:TAH245 SQK245:SQL245 SGO245:SGP245 RWS245:RWT245 RMW245:RMX245 RDA245:RDB245 QTE245:QTF245 QJI245:QJJ245 PZM245:PZN245 PPQ245:PPR245 PFU245:PFV245 OVY245:OVZ245 OMC245:OMD245 OCG245:OCH245 NSK245:NSL245 NIO245:NIP245 MYS245:MYT245 MOW245:MOX245 MFA245:MFB245 LVE245:LVF245 LLI245:LLJ245 LBM245:LBN245 KRQ245:KRR245 KHU245:KHV245 JXY245:JXZ245 JOC245:JOD245 JEG245:JEH245 IUK245:IUL245 IKO245:IKP245 IAS245:IAT245 HQW245:HQX245 HHA245:HHB245 GXE245:GXF245 GNI245:GNJ245 GDM245:GDN245 FTQ245:FTR245 FJU245:FJV245 EZY245:EZZ245 EQC245:EQD245 EGG245:EGH245 DWK245:DWL245 DMO245:DMP245 DCS245:DCT245 CSW245:CSX245 CJA245:CJB245 BZE245:BZF245 BPI245:BPJ245 BFM245:BFN245 AVQ245:AVR245 ALU245:ALV245 ABY245:ABZ245 SC245:SD245 IG245:IH245 WUP245:WUQ245 WKT245:WKU245 WAX245:WAY245 VRB245:VRC245 VHF245:VHG245 UXJ245:UXK245 UNN245:UNO245 UDR245:UDS245 TTV245:TTW245 TJZ245:TKA245 TAD245:TAE245 SQH245:SQI245 SGL245:SGM245 RWP245:RWQ245 RMT245:RMU245 RCX245:RCY245 QTB245:QTC245 QJF245:QJG245 PZJ245:PZK245 PPN245:PPO245 PFR245:PFS245 OVV245:OVW245 OLZ245:OMA245 OCD245:OCE245 NSH245:NSI245 NIL245:NIM245 MYP245:MYQ245 MOT245:MOU245 MEX245:MEY245 LVB245:LVC245 LLF245:LLG245 LBJ245:LBK245 KRN245:KRO245 KHR245:KHS245 JXV245:JXW245 JNZ245:JOA245 JED245:JEE245 IUH245:IUI245 IKL245:IKM245 IAP245:IAQ245 HQT245:HQU245 HGX245:HGY245 GXB245:GXC245 GNF245:GNG245 GDJ245:GDK245 FTN245:FTO245 FJR245:FJS245 EZV245:EZW245 EPZ245:EQA245 EGD245:EGE245 DWH245:DWI245 DML245:DMM245 DCP245:DCQ245 CST245:CSU245 CIX245:CIY245 BZB245:BZC245 BPF245:BPG245 BFJ245:BFK245 AVN245:AVO245 ALR245:ALS245 ABV245:ABW245 RZ245:SA245 ID245:IE245 WUM245:WUN245 WKQ245:WKR245 WAU245:WAV245 VQY245:VQZ245 VHC245:VHD245 UXG245:UXH245 UNK245:UNL245 UDO245:UDP245 TTS245:TTT245 TJW245:TJX245 TAA245:TAB245 SQE245:SQF245 SGI245:SGJ245 RWM245:RWN245 RMQ245:RMR245 RCU245:RCV245 QSY245:QSZ245 QJC245:QJD245 PZG245:PZH245 PPK245:PPL245 PFO245:PFP245 OVS245:OVT245 OLW245:OLX245 OCA245:OCB245 NSE245:NSF245 NII245:NIJ245 MYM245:MYN245 MOQ245:MOR245 MEU245:MEV245 LUY245:LUZ245 LLC245:LLD245 LBG245:LBH245 KRK245:KRL245 KHO245:KHP245 JXS245:JXT245 JNW245:JNX245 JEA245:JEB245 IUE245:IUF245 IKI245:IKJ245 IAM245:IAN245 HQQ245:HQR245 HGU245:HGV245 GWY245:GWZ245 GNC245:GND245 GDG245:GDH245 FTK245:FTL245 FJO245:FJP245 EZS245:EZT245 EPW245:EPX245 EGA245:EGB245 DWE245:DWF245 DMI245:DMJ245 DCM245:DCN245 CSQ245:CSR245 CIU245:CIV245 BYY245:BYZ245 BPC245:BPD245 BFG245:BFH245 AVK245:AVL245 ALO245:ALP245 ABS245:ABT245 RW245:RX245 IA245:IB245 WUG245:WUH245 WKK245:WKL245 WAO245:WAP245 VQS245:VQT245 VGW245:VGX245 UXA245:UXB245 UNE245:UNF245 UDI245:UDJ245 TTM245:TTN245 TJQ245:TJR245 SZU245:SZV245 SPY245:SPZ245 SGC245:SGD245 RWG245:RWH245 RMK245:RML245 RCO245:RCP245 QSS245:QST245 QIW245:QIX245 PZA245:PZB245 PPE245:PPF245 PFI245:PFJ245 OVM245:OVN245 OLQ245:OLR245 OBU245:OBV245 NRY245:NRZ245 NIC245:NID245 MYG245:MYH245 MOK245:MOL245 MEO245:MEP245 LUS245:LUT245 LKW245:LKX245 LBA245:LBB245 KRE245:KRF245 KHI245:KHJ245 JXM245:JXN245 JNQ245:JNR245 JDU245:JDV245 ITY245:ITZ245 IKC245:IKD245 IAG245:IAH245 HQK245:HQL245 HGO245:HGP245 GWS245:GWT245 GMW245:GMX245 GDA245:GDB245 FTE245:FTF245 FJI245:FJJ245 EZM245:EZN245 EPQ245:EPR245 EFU245:EFV245 DVY245:DVZ245 DMC245:DMD245 DCG245:DCH245 CSK245:CSL245 CIO245:CIP245 BYS245:BYT245 BOW245:BOX245 BFA245:BFB245 AVE245:AVF245 ALI245:ALJ245 ABM245:ABN245 RQ245:RR245 HU245:HV245 WUD245:WUE245 WKH245:WKI245 WAL245:WAM245 VQP245:VQQ245 VGT245:VGU245 UWX245:UWY245 UNB245:UNC245 UDF245:UDG245 TTJ245:TTK245 TJN245:TJO245 SZR245:SZS245 SPV245:SPW245 SFZ245:SGA245 RWD245:RWE245 RMH245:RMI245 RCL245:RCM245 QSP245:QSQ245 QIT245:QIU245 PYX245:PYY245 PPB245:PPC245 PFF245:PFG245 OVJ245:OVK245 OLN245:OLO245 OBR245:OBS245 NRV245:NRW245 NHZ245:NIA245 MYD245:MYE245 MOH245:MOI245 MEL245:MEM245 LUP245:LUQ245 LKT245:LKU245 LAX245:LAY245 KRB245:KRC245 KHF245:KHG245 JXJ245:JXK245 JNN245:JNO245 JDR245:JDS245 ITV245:ITW245 IJZ245:IKA245 IAD245:IAE245 HQH245:HQI245 HGL245:HGM245 GWP245:GWQ245 GMT245:GMU245 GCX245:GCY245 FTB245:FTC245 FJF245:FJG245 EZJ245:EZK245 EPN245:EPO245 EFR245:EFS245 DVV245:DVW245 DLZ245:DMA245 DCD245:DCE245 CSH245:CSI245 CIL245:CIM245 BYP245:BYQ245 BOT245:BOU245 BEX245:BEY245 AVB245:AVC245 ALF245:ALG245 ABJ245:ABK245 RN245:RO245 HR245:HS245 WUA245:WUB245 WKE245:WKF245 WAI245:WAJ245 VQM245:VQN245 VGQ245:VGR245 UWU245:UWV245 UMY245:UMZ245 UDC245:UDD245 TTG245:TTH245 TJK245:TJL245 SZO245:SZP245 SPS245:SPT245 SFW245:SFX245 RWA245:RWB245 RME245:RMF245 RCI245:RCJ245 QSM245:QSN245 QIQ245:QIR245 PYU245:PYV245 POY245:POZ245 PFC245:PFD245 OVG245:OVH245 OLK245:OLL245 OBO245:OBP245 NRS245:NRT245 NHW245:NHX245 MYA245:MYB245 MOE245:MOF245 MEI245:MEJ245 LUM245:LUN245 LKQ245:LKR245 LAU245:LAV245 KQY245:KQZ245 KHC245:KHD245 JXG245:JXH245 JNK245:JNL245 JDO245:JDP245 ITS245:ITT245 IJW245:IJX245 IAA245:IAB245 HQE245:HQF245 HGI245:HGJ245 GWM245:GWN245 GMQ245:GMR245 GCU245:GCV245 FSY245:FSZ245 FJC245:FJD245 EZG245:EZH245 EPK245:EPL245 EFO245:EFP245 DVS245:DVT245 DLW245:DLX245 DCA245:DCB245 CSE245:CSF245 CII245:CIJ245 BYM245:BYN245 BOQ245:BOR245 BEU245:BEV245 AUY245:AUZ245 ALC245:ALD245 ABG245:ABH245 RK245:RL245 HO245:HP245 WTX245:WTY245 WKB245:WKC245 WAF245:WAG245 VQJ245:VQK245 VGN245:VGO245 UWR245:UWS245 UMV245:UMW245 UCZ245:UDA245 TTD245:TTE245 TJH245:TJI245 SZL245:SZM245 SPP245:SPQ245 SFT245:SFU245 RVX245:RVY245 RMB245:RMC245 RCF245:RCG245 QSJ245:QSK245 QIN245:QIO245 PYR245:PYS245 POV245:POW245 PEZ245:PFA245 OVD245:OVE245 OLH245:OLI245 OBL245:OBM245 NRP245:NRQ245 NHT245:NHU245 MXX245:MXY245 MOB245:MOC245 MEF245:MEG245 LUJ245:LUK245 LKN245:LKO245 LAR245:LAS245 KQV245:KQW245 KGZ245:KHA245 JXD245:JXE245 JNH245:JNI245 JDL245:JDM245 ITP245:ITQ245 IJT245:IJU245 HZX245:HZY245 HQB245:HQC245 HGF245:HGG245 GWJ245:GWK245 GMN245:GMO245 GCR245:GCS245 FSV245:FSW245 FIZ245:FJA245 EZD245:EZE245 EPH245:EPI245 EFL245:EFM245 DVP245:DVQ245 DLT245:DLU245 DBX245:DBY245 CSB245:CSC245 CIF245:CIG245 BYJ245:BYK245 BON245:BOO245 BER245:BES245 AUV245:AUW245 AKZ245:ALA245 ABD245:ABE245 RH245:RI245 HL245:HM245 WTU245:WTV245 WJY245:WJZ245 WAC245:WAD245 VQG245:VQH245 VGK245:VGL245 UWO245:UWP245 UMS245:UMT245 UCW245:UCX245 TTA245:TTB245 TJE245:TJF245 SZI245:SZJ245 SPM245:SPN245 SFQ245:SFR245 RVU245:RVV245 RLY245:RLZ245 RCC245:RCD245 QSG245:QSH245 QIK245:QIL245 PYO245:PYP245 POS245:POT245 PEW245:PEX245 OVA245:OVB245 OLE245:OLF245 OBI245:OBJ245 NRM245:NRN245 NHQ245:NHR245 MXU245:MXV245 MNY245:MNZ245 MEC245:MED245 LUG245:LUH245 LKK245:LKL245 LAO245:LAP245 KQS245:KQT245 KGW245:KGX245 JXA245:JXB245 JNE245:JNF245 JDI245:JDJ245 ITM245:ITN245 IJQ245:IJR245 HZU245:HZV245 HPY245:HPZ245 HGC245:HGD245 GWG245:GWH245 GMK245:GML245 GCO245:GCP245 FSS245:FST245 FIW245:FIX245 EZA245:EZB245 EPE245:EPF245 EFI245:EFJ245 DVM245:DVN245 DLQ245:DLR245 DBU245:DBV245 CRY245:CRZ245 CIC245:CID245 BYG245:BYH245 BOK245:BOL245 BEO245:BEP245 AUS245:AUT245 AKW245:AKX245 ABA245:ABB245 HI289:HJ289 RE289:RF289 WUS289:WUT289 WKW289:WKX289 WBA289:WBB289 VRE289:VRF289 VHI289:VHJ289 UXM289:UXN289 UNQ289:UNR289 UDU289:UDV289 TTY289:TTZ289 TKC289:TKD289 TAG289:TAH289 SQK289:SQL289 SGO289:SGP289 RWS289:RWT289 RMW289:RMX289 RDA289:RDB289 QTE289:QTF289 QJI289:QJJ289 PZM289:PZN289 PPQ289:PPR289 PFU289:PFV289 OVY289:OVZ289 OMC289:OMD289 OCG289:OCH289 NSK289:NSL289 NIO289:NIP289 MYS289:MYT289 MOW289:MOX289 MFA289:MFB289 LVE289:LVF289 LLI289:LLJ289 LBM289:LBN289 KRQ289:KRR289 KHU289:KHV289 JXY289:JXZ289 JOC289:JOD289 JEG289:JEH289 IUK289:IUL289 IKO289:IKP289 IAS289:IAT289 HQW289:HQX289 HHA289:HHB289 GXE289:GXF289 GNI289:GNJ289 GDM289:GDN289 FTQ289:FTR289 FJU289:FJV289 EZY289:EZZ289 EQC289:EQD289 EGG289:EGH289 DWK289:DWL289 DMO289:DMP289 DCS289:DCT289 CSW289:CSX289 CJA289:CJB289 BZE289:BZF289 BPI289:BPJ289 BFM289:BFN289 AVQ289:AVR289 ALU289:ALV289 ABY289:ABZ289 SC289:SD289 IG289:IH289 WUP289:WUQ289 WKT289:WKU289 WAX289:WAY289 VRB289:VRC289 VHF289:VHG289 UXJ289:UXK289 UNN289:UNO289 UDR289:UDS289 TTV289:TTW289 TJZ289:TKA289 TAD289:TAE289 SQH289:SQI289 SGL289:SGM289 RWP289:RWQ289 RMT289:RMU289 RCX289:RCY289 QTB289:QTC289 QJF289:QJG289 PZJ289:PZK289 PPN289:PPO289 PFR289:PFS289 OVV289:OVW289 OLZ289:OMA289 OCD289:OCE289 NSH289:NSI289 NIL289:NIM289 MYP289:MYQ289 MOT289:MOU289 MEX289:MEY289 LVB289:LVC289 LLF289:LLG289 LBJ289:LBK289 KRN289:KRO289 KHR289:KHS289 JXV289:JXW289 JNZ289:JOA289 JED289:JEE289 IUH289:IUI289 IKL289:IKM289 IAP289:IAQ289 HQT289:HQU289 HGX289:HGY289 GXB289:GXC289 GNF289:GNG289 GDJ289:GDK289 FTN289:FTO289 FJR289:FJS289 EZV289:EZW289 EPZ289:EQA289 EGD289:EGE289 DWH289:DWI289 DML289:DMM289 DCP289:DCQ289 CST289:CSU289 CIX289:CIY289 BZB289:BZC289 BPF289:BPG289 BFJ289:BFK289 AVN289:AVO289 ALR289:ALS289 ABV289:ABW289 RZ289:SA289 ID289:IE289 WUM289:WUN289 WKQ289:WKR289 WAU289:WAV289 VQY289:VQZ289 VHC289:VHD289 UXG289:UXH289 UNK289:UNL289 UDO289:UDP289 TTS289:TTT289 TJW289:TJX289 TAA289:TAB289 SQE289:SQF289 SGI289:SGJ289 RWM289:RWN289 RMQ289:RMR289 RCU289:RCV289 QSY289:QSZ289 QJC289:QJD289 PZG289:PZH289 PPK289:PPL289 PFO289:PFP289 OVS289:OVT289 OLW289:OLX289 OCA289:OCB289 NSE289:NSF289 NII289:NIJ289 MYM289:MYN289 MOQ289:MOR289 MEU289:MEV289 LUY289:LUZ289 LLC289:LLD289 LBG289:LBH289 KRK289:KRL289 KHO289:KHP289 JXS289:JXT289 JNW289:JNX289 JEA289:JEB289 IUE289:IUF289 IKI289:IKJ289 IAM289:IAN289 HQQ289:HQR289 HGU289:HGV289 GWY289:GWZ289 GNC289:GND289 GDG289:GDH289 FTK289:FTL289 FJO289:FJP289 EZS289:EZT289 EPW289:EPX289 EGA289:EGB289 DWE289:DWF289 DMI289:DMJ289 DCM289:DCN289 CSQ289:CSR289 CIU289:CIV289 BYY289:BYZ289 BPC289:BPD289 BFG289:BFH289 AVK289:AVL289 ALO289:ALP289 ABS289:ABT289 RW289:RX289 IA289:IB289 WUG289:WUH289 WKK289:WKL289 WAO289:WAP289 VQS289:VQT289 VGW289:VGX289 UXA289:UXB289 UNE289:UNF289 UDI289:UDJ289 TTM289:TTN289 TJQ289:TJR289 SZU289:SZV289 SPY289:SPZ289 SGC289:SGD289 RWG289:RWH289 RMK289:RML289 RCO289:RCP289 QSS289:QST289 QIW289:QIX289 PZA289:PZB289 PPE289:PPF289 PFI289:PFJ289 OVM289:OVN289 OLQ289:OLR289 OBU289:OBV289 NRY289:NRZ289 NIC289:NID289 MYG289:MYH289 MOK289:MOL289 MEO289:MEP289 LUS289:LUT289 LKW289:LKX289 LBA289:LBB289 KRE289:KRF289 KHI289:KHJ289 JXM289:JXN289 JNQ289:JNR289 JDU289:JDV289 ITY289:ITZ289 IKC289:IKD289 IAG289:IAH289 HQK289:HQL289 HGO289:HGP289 GWS289:GWT289 GMW289:GMX289 GDA289:GDB289 FTE289:FTF289 FJI289:FJJ289 EZM289:EZN289 EPQ289:EPR289 EFU289:EFV289 DVY289:DVZ289 DMC289:DMD289 DCG289:DCH289 CSK289:CSL289 CIO289:CIP289 BYS289:BYT289 BOW289:BOX289 BFA289:BFB289 AVE289:AVF289 ALI289:ALJ289 ABM289:ABN289 RQ289:RR289 HU289:HV289 WUD289:WUE289 WKH289:WKI289 WAL289:WAM289 VQP289:VQQ289 VGT289:VGU289 UWX289:UWY289 UNB289:UNC289 UDF289:UDG289 TTJ289:TTK289 TJN289:TJO289 SZR289:SZS289 SPV289:SPW289 SFZ289:SGA289 RWD289:RWE289 RMH289:RMI289 RCL289:RCM289 QSP289:QSQ289 QIT289:QIU289 PYX289:PYY289 PPB289:PPC289 PFF289:PFG289 OVJ289:OVK289 OLN289:OLO289 OBR289:OBS289 NRV289:NRW289 NHZ289:NIA289 MYD289:MYE289 MOH289:MOI289 MEL289:MEM289 LUP289:LUQ289 LKT289:LKU289 LAX289:LAY289 KRB289:KRC289 KHF289:KHG289 JXJ289:JXK289 JNN289:JNO289 JDR289:JDS289 ITV289:ITW289 IJZ289:IKA289 IAD289:IAE289 HQH289:HQI289 HGL289:HGM289 GWP289:GWQ289 GMT289:GMU289 GCX289:GCY289 FTB289:FTC289 FJF289:FJG289 EZJ289:EZK289 EPN289:EPO289 EFR289:EFS289 DVV289:DVW289 DLZ289:DMA289 DCD289:DCE289 CSH289:CSI289 CIL289:CIM289 BYP289:BYQ289 BOT289:BOU289 BEX289:BEY289 AVB289:AVC289 ALF289:ALG289 ABJ289:ABK289 RN289:RO289 HR289:HS289 WUA289:WUB289 WKE289:WKF289 WAI289:WAJ289 VQM289:VQN289 VGQ289:VGR289 UWU289:UWV289 UMY289:UMZ289 UDC289:UDD289 TTG289:TTH289 TJK289:TJL289 SZO289:SZP289 SPS289:SPT289 SFW289:SFX289 RWA289:RWB289 RME289:RMF289 RCI289:RCJ289 QSM289:QSN289 QIQ289:QIR289 PYU289:PYV289 POY289:POZ289 PFC289:PFD289 OVG289:OVH289 OLK289:OLL289 OBO289:OBP289 NRS289:NRT289 NHW289:NHX289 MYA289:MYB289 MOE289:MOF289 MEI289:MEJ289 LUM289:LUN289 LKQ289:LKR289 LAU289:LAV289 KQY289:KQZ289 KHC289:KHD289 JXG289:JXH289 JNK289:JNL289 JDO289:JDP289 ITS289:ITT289 IJW289:IJX289 IAA289:IAB289 HQE289:HQF289 HGI289:HGJ289 GWM289:GWN289 GMQ289:GMR289 GCU289:GCV289 FSY289:FSZ289 FJC289:FJD289 EZG289:EZH289 EPK289:EPL289 EFO289:EFP289 DVS289:DVT289 DLW289:DLX289 DCA289:DCB289 CSE289:CSF289 CII289:CIJ289 BYM289:BYN289 BOQ289:BOR289 BEU289:BEV289 AUY289:AUZ289 ALC289:ALD289 ABG289:ABH289 RK289:RL289 HO289:HP289 WTX289:WTY289 WKB289:WKC289 WAF289:WAG289 VQJ289:VQK289 VGN289:VGO289 UWR289:UWS289 UMV289:UMW289 UCZ289:UDA289 TTD289:TTE289 TJH289:TJI289 SZL289:SZM289 SPP289:SPQ289 SFT289:SFU289 RVX289:RVY289 RMB289:RMC289 RCF289:RCG289 QSJ289:QSK289 QIN289:QIO289 PYR289:PYS289 POV289:POW289 PEZ289:PFA289 OVD289:OVE289 OLH289:OLI289 OBL289:OBM289 NRP289:NRQ289 NHT289:NHU289 MXX289:MXY289 MOB289:MOC289 MEF289:MEG289 LUJ289:LUK289 LKN289:LKO289 LAR289:LAS289 KQV289:KQW289 KGZ289:KHA289 JXD289:JXE289 JNH289:JNI289 JDL289:JDM289 ITP289:ITQ289 IJT289:IJU289 HZX289:HZY289 HQB289:HQC289 HGF289:HGG289 GWJ289:GWK289 GMN289:GMO289 GCR289:GCS289 FSV289:FSW289 FIZ289:FJA289 EZD289:EZE289 EPH289:EPI289 EFL289:EFM289 DVP289:DVQ289 DLT289:DLU289 DBX289:DBY289 CSB289:CSC289 CIF289:CIG289 BYJ289:BYK289 BON289:BOO289 BER289:BES289 AUV289:AUW289 AKZ289:ALA289 ABD289:ABE289 RH289:RI289 HL289:HM289 WTU289:WTV289 WJY289:WJZ289 WAC289:WAD289 VQG289:VQH289 VGK289:VGL289 UWO289:UWP289 UMS289:UMT289 UCW289:UCX289 TTA289:TTB289 TJE289:TJF289 SZI289:SZJ289 SPM289:SPN289 SFQ289:SFR289 RVU289:RVV289 RLY289:RLZ289 RCC289:RCD289 QSG289:QSH289 QIK289:QIL289 PYO289:PYP289 POS289:POT289 PEW289:PEX289 OVA289:OVB289 OLE289:OLF289 OBI289:OBJ289 NRM289:NRN289 NHQ289:NHR289 MXU289:MXV289 MNY289:MNZ289 MEC289:MED289 LUG289:LUH289 LKK289:LKL289 LAO289:LAP289 KQS289:KQT289 KGW289:KGX289 JXA289:JXB289 JNE289:JNF289 JDI289:JDJ289 ITM289:ITN289 IJQ289:IJR289 HZU289:HZV289 HPY289:HPZ289 HGC289:HGD289 GWG289:GWH289 GMK289:GML289 GCO289:GCP289 FSS289:FST289 FIW289:FIX289 EZA289:EZB289 EPE289:EPF289 EFI289:EFJ289 DVM289:DVN289 DLQ289:DLR289 DBU289:DBV289 CRY289:CRZ289 CIC289:CID289 BYG289:BYH289 BOK289:BOL289 BEO289:BEP289 AUS289:AUT289 AKW289:AKX289 ABA289:ABB289 HI333:HJ333 RE333:RF333 WUS333:WUT333 WKW333:WKX333 WBA333:WBB333 VRE333:VRF333 VHI333:VHJ333 UXM333:UXN333 UNQ333:UNR333 UDU333:UDV333 TTY333:TTZ333 TKC333:TKD333 TAG333:TAH333 SQK333:SQL333 SGO333:SGP333 RWS333:RWT333 RMW333:RMX333 RDA333:RDB333 QTE333:QTF333 QJI333:QJJ333 PZM333:PZN333 PPQ333:PPR333 PFU333:PFV333 OVY333:OVZ333 OMC333:OMD333 OCG333:OCH333 NSK333:NSL333 NIO333:NIP333 MYS333:MYT333 MOW333:MOX333 MFA333:MFB333 LVE333:LVF333 LLI333:LLJ333 LBM333:LBN333 KRQ333:KRR333 KHU333:KHV333 JXY333:JXZ333 JOC333:JOD333 JEG333:JEH333 IUK333:IUL333 IKO333:IKP333 IAS333:IAT333 HQW333:HQX333 HHA333:HHB333 GXE333:GXF333 GNI333:GNJ333 GDM333:GDN333 FTQ333:FTR333 FJU333:FJV333 EZY333:EZZ333 EQC333:EQD333 EGG333:EGH333 DWK333:DWL333 DMO333:DMP333 DCS333:DCT333 CSW333:CSX333 CJA333:CJB333 BZE333:BZF333 BPI333:BPJ333 BFM333:BFN333 AVQ333:AVR333 ALU333:ALV333 ABY333:ABZ333 SC333:SD333 IG333:IH333 WUP333:WUQ333 WKT333:WKU333 WAX333:WAY333 VRB333:VRC333 VHF333:VHG333 UXJ333:UXK333 UNN333:UNO333 UDR333:UDS333 TTV333:TTW333 TJZ333:TKA333 TAD333:TAE333 SQH333:SQI333 SGL333:SGM333 RWP333:RWQ333 RMT333:RMU333 RCX333:RCY333 QTB333:QTC333 QJF333:QJG333 PZJ333:PZK333 PPN333:PPO333 PFR333:PFS333 OVV333:OVW333 OLZ333:OMA333 OCD333:OCE333 NSH333:NSI333 NIL333:NIM333 MYP333:MYQ333 MOT333:MOU333 MEX333:MEY333 LVB333:LVC333 LLF333:LLG333 LBJ333:LBK333 KRN333:KRO333 KHR333:KHS333 JXV333:JXW333 JNZ333:JOA333 JED333:JEE333 IUH333:IUI333 IKL333:IKM333 IAP333:IAQ333 HQT333:HQU333 HGX333:HGY333 GXB333:GXC333 GNF333:GNG333 GDJ333:GDK333 FTN333:FTO333 FJR333:FJS333 EZV333:EZW333 EPZ333:EQA333 EGD333:EGE333 DWH333:DWI333 DML333:DMM333 DCP333:DCQ333 CST333:CSU333 CIX333:CIY333 BZB333:BZC333 BPF333:BPG333 BFJ333:BFK333 AVN333:AVO333 ALR333:ALS333 ABV333:ABW333 RZ333:SA333 ID333:IE333 WUM333:WUN333 WKQ333:WKR333 WAU333:WAV333 VQY333:VQZ333 VHC333:VHD333 UXG333:UXH333 UNK333:UNL333 UDO333:UDP333 TTS333:TTT333 TJW333:TJX333 TAA333:TAB333 SQE333:SQF333 SGI333:SGJ333 RWM333:RWN333 RMQ333:RMR333 RCU333:RCV333 QSY333:QSZ333 QJC333:QJD333 PZG333:PZH333 PPK333:PPL333 PFO333:PFP333 OVS333:OVT333 OLW333:OLX333 OCA333:OCB333 NSE333:NSF333 NII333:NIJ333 MYM333:MYN333 MOQ333:MOR333 MEU333:MEV333 LUY333:LUZ333 LLC333:LLD333 LBG333:LBH333 KRK333:KRL333 KHO333:KHP333 JXS333:JXT333 JNW333:JNX333 JEA333:JEB333 IUE333:IUF333 IKI333:IKJ333 IAM333:IAN333 HQQ333:HQR333 HGU333:HGV333 GWY333:GWZ333 GNC333:GND333 GDG333:GDH333 FTK333:FTL333 FJO333:FJP333 EZS333:EZT333 EPW333:EPX333 EGA333:EGB333 DWE333:DWF333 DMI333:DMJ333 DCM333:DCN333 CSQ333:CSR333 CIU333:CIV333 BYY333:BYZ333 BPC333:BPD333 BFG333:BFH333 AVK333:AVL333 ALO333:ALP333 ABS333:ABT333 RW333:RX333 IA333:IB333 WUG333:WUH333 WKK333:WKL333 WAO333:WAP333 VQS333:VQT333 VGW333:VGX333 UXA333:UXB333 UNE333:UNF333 UDI333:UDJ333 TTM333:TTN333 TJQ333:TJR333 SZU333:SZV333 SPY333:SPZ333 SGC333:SGD333 RWG333:RWH333 RMK333:RML333 RCO333:RCP333 QSS333:QST333 QIW333:QIX333 PZA333:PZB333 PPE333:PPF333 PFI333:PFJ333 OVM333:OVN333 OLQ333:OLR333 OBU333:OBV333 NRY333:NRZ333 NIC333:NID333 MYG333:MYH333 MOK333:MOL333 MEO333:MEP333 LUS333:LUT333 LKW333:LKX333 LBA333:LBB333 KRE333:KRF333 KHI333:KHJ333 JXM333:JXN333 JNQ333:JNR333 JDU333:JDV333 ITY333:ITZ333 IKC333:IKD333 IAG333:IAH333 HQK333:HQL333 HGO333:HGP333 GWS333:GWT333 GMW333:GMX333 GDA333:GDB333 FTE333:FTF333 FJI333:FJJ333 EZM333:EZN333 EPQ333:EPR333 EFU333:EFV333 DVY333:DVZ333 DMC333:DMD333 DCG333:DCH333 CSK333:CSL333 CIO333:CIP333 BYS333:BYT333 BOW333:BOX333 BFA333:BFB333 AVE333:AVF333 ALI333:ALJ333 ABM333:ABN333 RQ333:RR333 HU333:HV333 WUD333:WUE333 WKH333:WKI333 WAL333:WAM333 VQP333:VQQ333 VGT333:VGU333 UWX333:UWY333 UNB333:UNC333 UDF333:UDG333 TTJ333:TTK333 TJN333:TJO333 SZR333:SZS333 SPV333:SPW333 SFZ333:SGA333 RWD333:RWE333 RMH333:RMI333 RCL333:RCM333 QSP333:QSQ333 QIT333:QIU333 PYX333:PYY333 PPB333:PPC333 PFF333:PFG333 OVJ333:OVK333 OLN333:OLO333 OBR333:OBS333 NRV333:NRW333 NHZ333:NIA333 MYD333:MYE333 MOH333:MOI333 MEL333:MEM333 LUP333:LUQ333 LKT333:LKU333 LAX333:LAY333 KRB333:KRC333 KHF333:KHG333 JXJ333:JXK333 JNN333:JNO333 JDR333:JDS333 ITV333:ITW333 IJZ333:IKA333 IAD333:IAE333 HQH333:HQI333 HGL333:HGM333 GWP333:GWQ333 GMT333:GMU333 GCX333:GCY333 FTB333:FTC333 FJF333:FJG333 EZJ333:EZK333 EPN333:EPO333 EFR333:EFS333 DVV333:DVW333 DLZ333:DMA333 DCD333:DCE333 CSH333:CSI333 CIL333:CIM333 BYP333:BYQ333 BOT333:BOU333 BEX333:BEY333 AVB333:AVC333 ALF333:ALG333 ABJ333:ABK333 RN333:RO333 HR333:HS333 WUA333:WUB333 WKE333:WKF333 WAI333:WAJ333 VQM333:VQN333 VGQ333:VGR333 UWU333:UWV333 UMY333:UMZ333 UDC333:UDD333 TTG333:TTH333 TJK333:TJL333 SZO333:SZP333 SPS333:SPT333 SFW333:SFX333 RWA333:RWB333 RME333:RMF333 RCI333:RCJ333 QSM333:QSN333 QIQ333:QIR333 PYU333:PYV333 POY333:POZ333 PFC333:PFD333 OVG333:OVH333 OLK333:OLL333 OBO333:OBP333 NRS333:NRT333 NHW333:NHX333 MYA333:MYB333 MOE333:MOF333 MEI333:MEJ333 LUM333:LUN333 LKQ333:LKR333 LAU333:LAV333 KQY333:KQZ333 KHC333:KHD333 JXG333:JXH333 JNK333:JNL333 JDO333:JDP333 ITS333:ITT333 IJW333:IJX333 IAA333:IAB333 HQE333:HQF333 HGI333:HGJ333 GWM333:GWN333 GMQ333:GMR333 GCU333:GCV333 FSY333:FSZ333 FJC333:FJD333 EZG333:EZH333 EPK333:EPL333 EFO333:EFP333 DVS333:DVT333 DLW333:DLX333 DCA333:DCB333 CSE333:CSF333 CII333:CIJ333 BYM333:BYN333 BOQ333:BOR333 BEU333:BEV333 AUY333:AUZ333 ALC333:ALD333 ABG333:ABH333 RK333:RL333 HO333:HP333 WTX333:WTY333 WKB333:WKC333 WAF333:WAG333 VQJ333:VQK333 VGN333:VGO333 UWR333:UWS333 UMV333:UMW333 UCZ333:UDA333 TTD333:TTE333 TJH333:TJI333 SZL333:SZM333 SPP333:SPQ333 SFT333:SFU333 RVX333:RVY333 RMB333:RMC333 RCF333:RCG333 QSJ333:QSK333 QIN333:QIO333 PYR333:PYS333 POV333:POW333 PEZ333:PFA333 OVD333:OVE333 OLH333:OLI333 OBL333:OBM333 NRP333:NRQ333 NHT333:NHU333 MXX333:MXY333 MOB333:MOC333 MEF333:MEG333 LUJ333:LUK333 LKN333:LKO333 LAR333:LAS333 KQV333:KQW333 KGZ333:KHA333 JXD333:JXE333 JNH333:JNI333 JDL333:JDM333 ITP333:ITQ333 IJT333:IJU333 HZX333:HZY333 HQB333:HQC333 HGF333:HGG333 GWJ333:GWK333 GMN333:GMO333 GCR333:GCS333 FSV333:FSW333 FIZ333:FJA333 EZD333:EZE333 EPH333:EPI333 EFL333:EFM333 DVP333:DVQ333 DLT333:DLU333 DBX333:DBY333 CSB333:CSC333 CIF333:CIG333 BYJ333:BYK333 BON333:BOO333 BER333:BES333 AUV333:AUW333 AKZ333:ALA333 ABD333:ABE333 RH333:RI333 HL333:HM333 WTU333:WTV333 WJY333:WJZ333 WAC333:WAD333 VQG333:VQH333 VGK333:VGL333 UWO333:UWP333 UMS333:UMT333 UCW333:UCX333 TTA333:TTB333 TJE333:TJF333 SZI333:SZJ333 SPM333:SPN333 SFQ333:SFR333 RVU333:RVV333 RLY333:RLZ333 RCC333:RCD333 QSG333:QSH333 QIK333:QIL333 PYO333:PYP333 POS333:POT333 PEW333:PEX333 OVA333:OVB333 OLE333:OLF333 OBI333:OBJ333 NRM333:NRN333 NHQ333:NHR333 MXU333:MXV333 MNY333:MNZ333 MEC333:MED333 LUG333:LUH333 LKK333:LKL333 LAO333:LAP333 KQS333:KQT333 KGW333:KGX333 JXA333:JXB333 JNE333:JNF333 JDI333:JDJ333 ITM333:ITN333 IJQ333:IJR333 HZU333:HZV333 HPY333:HPZ333 HGC333:HGD333 GWG333:GWH333 GMK333:GML333 GCO333:GCP333 FSS333:FST333 FIW333:FIX333 EZA333:EZB333 EPE333:EPF333 EFI333:EFJ333 DVM333:DVN333 DLQ333:DLR333 DBU333:DBV333 CRY333:CRZ333 CIC333:CID333 BYG333:BYH333 BOK333:BOL333 BEO333:BEP333 AUS333:AUT333 AKW333:AKX333 ABA333:ABB333 HI377:HJ377 RE377:RF377 WUS377:WUT377 WKW377:WKX377 WBA377:WBB377 VRE377:VRF377 VHI377:VHJ377 UXM377:UXN377 UNQ377:UNR377 UDU377:UDV377 TTY377:TTZ377 TKC377:TKD377 TAG377:TAH377 SQK377:SQL377 SGO377:SGP377 RWS377:RWT377 RMW377:RMX377 RDA377:RDB377 QTE377:QTF377 QJI377:QJJ377 PZM377:PZN377 PPQ377:PPR377 PFU377:PFV377 OVY377:OVZ377 OMC377:OMD377 OCG377:OCH377 NSK377:NSL377 NIO377:NIP377 MYS377:MYT377 MOW377:MOX377 MFA377:MFB377 LVE377:LVF377 LLI377:LLJ377 LBM377:LBN377 KRQ377:KRR377 KHU377:KHV377 JXY377:JXZ377 JOC377:JOD377 JEG377:JEH377 IUK377:IUL377 IKO377:IKP377 IAS377:IAT377 HQW377:HQX377 HHA377:HHB377 GXE377:GXF377 GNI377:GNJ377 GDM377:GDN377 FTQ377:FTR377 FJU377:FJV377 EZY377:EZZ377 EQC377:EQD377 EGG377:EGH377 DWK377:DWL377 DMO377:DMP377 DCS377:DCT377 CSW377:CSX377 CJA377:CJB377 BZE377:BZF377 BPI377:BPJ377 BFM377:BFN377 AVQ377:AVR377 ALU377:ALV377 ABY377:ABZ377 SC377:SD377 IG377:IH377 WUP377:WUQ377 WKT377:WKU377 WAX377:WAY377 VRB377:VRC377 VHF377:VHG377 UXJ377:UXK377 UNN377:UNO377 UDR377:UDS377 TTV377:TTW377 TJZ377:TKA377 TAD377:TAE377 SQH377:SQI377 SGL377:SGM377 RWP377:RWQ377 RMT377:RMU377 RCX377:RCY377 QTB377:QTC377 QJF377:QJG377 PZJ377:PZK377 PPN377:PPO377 PFR377:PFS377 OVV377:OVW377 OLZ377:OMA377 OCD377:OCE377 NSH377:NSI377 NIL377:NIM377 MYP377:MYQ377 MOT377:MOU377 MEX377:MEY377 LVB377:LVC377 LLF377:LLG377 LBJ377:LBK377 KRN377:KRO377 KHR377:KHS377 JXV377:JXW377 JNZ377:JOA377 JED377:JEE377 IUH377:IUI377 IKL377:IKM377 IAP377:IAQ377 HQT377:HQU377 HGX377:HGY377 GXB377:GXC377 GNF377:GNG377 GDJ377:GDK377 FTN377:FTO377 FJR377:FJS377 EZV377:EZW377 EPZ377:EQA377 EGD377:EGE377 DWH377:DWI377 DML377:DMM377 DCP377:DCQ377 CST377:CSU377 CIX377:CIY377 BZB377:BZC377 BPF377:BPG377 BFJ377:BFK377 AVN377:AVO377 ALR377:ALS377 ABV377:ABW377 RZ377:SA377 ID377:IE377 WUM377:WUN377 WKQ377:WKR377 WAU377:WAV377 VQY377:VQZ377 VHC377:VHD377 UXG377:UXH377 UNK377:UNL377 UDO377:UDP377 TTS377:TTT377 TJW377:TJX377 TAA377:TAB377 SQE377:SQF377 SGI377:SGJ377 RWM377:RWN377 RMQ377:RMR377 RCU377:RCV377 QSY377:QSZ377 QJC377:QJD377 PZG377:PZH377 PPK377:PPL377 PFO377:PFP377 OVS377:OVT377 OLW377:OLX377 OCA377:OCB377 NSE377:NSF377 NII377:NIJ377 MYM377:MYN377 MOQ377:MOR377 MEU377:MEV377 LUY377:LUZ377 LLC377:LLD377 LBG377:LBH377 KRK377:KRL377 KHO377:KHP377 JXS377:JXT377 JNW377:JNX377 JEA377:JEB377 IUE377:IUF377 IKI377:IKJ377 IAM377:IAN377 HQQ377:HQR377 HGU377:HGV377 GWY377:GWZ377 GNC377:GND377 GDG377:GDH377 FTK377:FTL377 FJO377:FJP377 EZS377:EZT377 EPW377:EPX377 EGA377:EGB377 DWE377:DWF377 DMI377:DMJ377 DCM377:DCN377 CSQ377:CSR377 CIU377:CIV377 BYY377:BYZ377 BPC377:BPD377 BFG377:BFH377 AVK377:AVL377 ALO377:ALP377 ABS377:ABT377 RW377:RX377 IA377:IB377 WUG377:WUH377 WKK377:WKL377 WAO377:WAP377 VQS377:VQT377 VGW377:VGX377 UXA377:UXB377 UNE377:UNF377 UDI377:UDJ377 TTM377:TTN377 TJQ377:TJR377 SZU377:SZV377 SPY377:SPZ377 SGC377:SGD377 RWG377:RWH377 RMK377:RML377 RCO377:RCP377 QSS377:QST377 QIW377:QIX377 PZA377:PZB377 PPE377:PPF377 PFI377:PFJ377 OVM377:OVN377 OLQ377:OLR377 OBU377:OBV377 NRY377:NRZ377 NIC377:NID377 MYG377:MYH377 MOK377:MOL377 MEO377:MEP377 LUS377:LUT377 LKW377:LKX377 LBA377:LBB377 KRE377:KRF377 KHI377:KHJ377 JXM377:JXN377 JNQ377:JNR377 JDU377:JDV377 ITY377:ITZ377 IKC377:IKD377 IAG377:IAH377 HQK377:HQL377 HGO377:HGP377 GWS377:GWT377 GMW377:GMX377 GDA377:GDB377 FTE377:FTF377 FJI377:FJJ377 EZM377:EZN377 EPQ377:EPR377 EFU377:EFV377 DVY377:DVZ377 DMC377:DMD377 DCG377:DCH377 CSK377:CSL377 CIO377:CIP377 BYS377:BYT377 BOW377:BOX377 BFA377:BFB377 AVE377:AVF377 ALI377:ALJ377 ABM377:ABN377 RQ377:RR377 HU377:HV377 WUD377:WUE377 WKH377:WKI377 WAL377:WAM377 VQP377:VQQ377 VGT377:VGU377 UWX377:UWY377 UNB377:UNC377 UDF377:UDG377 TTJ377:TTK377 TJN377:TJO377 SZR377:SZS377 SPV377:SPW377 SFZ377:SGA377 RWD377:RWE377 RMH377:RMI377 RCL377:RCM377 QSP377:QSQ377 QIT377:QIU377 PYX377:PYY377 PPB377:PPC377 PFF377:PFG377 OVJ377:OVK377 OLN377:OLO377 OBR377:OBS377 NRV377:NRW377 NHZ377:NIA377 MYD377:MYE377 MOH377:MOI377 MEL377:MEM377 LUP377:LUQ377 LKT377:LKU377 LAX377:LAY377 KRB377:KRC377 KHF377:KHG377 JXJ377:JXK377 JNN377:JNO377 JDR377:JDS377 ITV377:ITW377 IJZ377:IKA377 IAD377:IAE377 HQH377:HQI377 HGL377:HGM377 GWP377:GWQ377 GMT377:GMU377 GCX377:GCY377 FTB377:FTC377 FJF377:FJG377 EZJ377:EZK377 EPN377:EPO377 EFR377:EFS377 DVV377:DVW377 DLZ377:DMA377 DCD377:DCE377 CSH377:CSI377 CIL377:CIM377 BYP377:BYQ377 BOT377:BOU377 BEX377:BEY377 AVB377:AVC377 ALF377:ALG377 ABJ377:ABK377 RN377:RO377 HR377:HS377 WUA377:WUB377 WKE377:WKF377 WAI377:WAJ377 VQM377:VQN377 VGQ377:VGR377 UWU377:UWV377 UMY377:UMZ377 UDC377:UDD377 TTG377:TTH377 TJK377:TJL377 SZO377:SZP377 SPS377:SPT377 SFW377:SFX377 RWA377:RWB377 RME377:RMF377 RCI377:RCJ377 QSM377:QSN377 QIQ377:QIR377 PYU377:PYV377 POY377:POZ377 PFC377:PFD377 OVG377:OVH377 OLK377:OLL377 OBO377:OBP377 NRS377:NRT377 NHW377:NHX377 MYA377:MYB377 MOE377:MOF377 MEI377:MEJ377 LUM377:LUN377 LKQ377:LKR377 LAU377:LAV377 KQY377:KQZ377 KHC377:KHD377 JXG377:JXH377 JNK377:JNL377 JDO377:JDP377 ITS377:ITT377 IJW377:IJX377 IAA377:IAB377 HQE377:HQF377 HGI377:HGJ377 GWM377:GWN377 GMQ377:GMR377 GCU377:GCV377 FSY377:FSZ377 FJC377:FJD377 EZG377:EZH377 EPK377:EPL377 EFO377:EFP377 DVS377:DVT377 DLW377:DLX377 DCA377:DCB377 CSE377:CSF377 CII377:CIJ377 BYM377:BYN377 BOQ377:BOR377 BEU377:BEV377 AUY377:AUZ377 ALC377:ALD377 ABG377:ABH377 RK377:RL377 HO377:HP377 WTX377:WTY377 WKB377:WKC377 WAF377:WAG377 VQJ377:VQK377 VGN377:VGO377 UWR377:UWS377 UMV377:UMW377 UCZ377:UDA377 TTD377:TTE377 TJH377:TJI377 SZL377:SZM377 SPP377:SPQ377 SFT377:SFU377 RVX377:RVY377 RMB377:RMC377 RCF377:RCG377 QSJ377:QSK377 QIN377:QIO377 PYR377:PYS377 POV377:POW377 PEZ377:PFA377 OVD377:OVE377 OLH377:OLI377 OBL377:OBM377 NRP377:NRQ377 NHT377:NHU377 MXX377:MXY377 MOB377:MOC377 MEF377:MEG377 LUJ377:LUK377 LKN377:LKO377 LAR377:LAS377 KQV377:KQW377 KGZ377:KHA377 JXD377:JXE377 JNH377:JNI377 JDL377:JDM377 ITP377:ITQ377 IJT377:IJU377 HZX377:HZY377 HQB377:HQC377 HGF377:HGG377 GWJ377:GWK377 GMN377:GMO377 GCR377:GCS377 FSV377:FSW377 FIZ377:FJA377 EZD377:EZE377 EPH377:EPI377 EFL377:EFM377 DVP377:DVQ377 DLT377:DLU377 DBX377:DBY377 CSB377:CSC377 CIF377:CIG377 BYJ377:BYK377 BON377:BOO377 BER377:BES377 AUV377:AUW377 AKZ377:ALA377 ABD377:ABE377 RH377:RI377 HL377:HM377 WTU377:WTV377 WJY377:WJZ377 WAC377:WAD377 VQG377:VQH377 VGK377:VGL377 UWO377:UWP377 UMS377:UMT377 UCW377:UCX377 TTA377:TTB377 TJE377:TJF377 SZI377:SZJ377 SPM377:SPN377 SFQ377:SFR377 RVU377:RVV377 RLY377:RLZ377 RCC377:RCD377 QSG377:QSH377 QIK377:QIL377 PYO377:PYP377 POS377:POT377 PEW377:PEX377 OVA377:OVB377 OLE377:OLF377 OBI377:OBJ377 NRM377:NRN377 NHQ377:NHR377 MXU377:MXV377 MNY377:MNZ377 MEC377:MED377 LUG377:LUH377 LKK377:LKL377 LAO377:LAP377 KQS377:KQT377 KGW377:KGX377 JXA377:JXB377 JNE377:JNF377 JDI377:JDJ377 ITM377:ITN377 IJQ377:IJR377 HZU377:HZV377 HPY377:HPZ377 HGC377:HGD377 GWG377:GWH377 GMK377:GML377 GCO377:GCP377 FSS377:FST377 FIW377:FIX377 EZA377:EZB377 EPE377:EPF377 EFI377:EFJ377 DVM377:DVN377 DLQ377:DLR377 DBU377:DBV377 CRY377:CRZ377 CIC377:CID377 BYG377:BYH377 BOK377:BOL377 BEO377:BEP377 AUS377:AUT377 AKW377:AKX377 ABA377:ABB377 HI421:HJ421 RE421:RF421 WUS421:WUT421 WKW421:WKX421 WBA421:WBB421 VRE421:VRF421 VHI421:VHJ421 UXM421:UXN421 UNQ421:UNR421 UDU421:UDV421 TTY421:TTZ421 TKC421:TKD421 TAG421:TAH421 SQK421:SQL421 SGO421:SGP421 RWS421:RWT421 RMW421:RMX421 RDA421:RDB421 QTE421:QTF421 QJI421:QJJ421 PZM421:PZN421 PPQ421:PPR421 PFU421:PFV421 OVY421:OVZ421 OMC421:OMD421 OCG421:OCH421 NSK421:NSL421 NIO421:NIP421 MYS421:MYT421 MOW421:MOX421 MFA421:MFB421 LVE421:LVF421 LLI421:LLJ421 LBM421:LBN421 KRQ421:KRR421 KHU421:KHV421 JXY421:JXZ421 JOC421:JOD421 JEG421:JEH421 IUK421:IUL421 IKO421:IKP421 IAS421:IAT421 HQW421:HQX421 HHA421:HHB421 GXE421:GXF421 GNI421:GNJ421 GDM421:GDN421 FTQ421:FTR421 FJU421:FJV421 EZY421:EZZ421 EQC421:EQD421 EGG421:EGH421 DWK421:DWL421 DMO421:DMP421 DCS421:DCT421 CSW421:CSX421 CJA421:CJB421 BZE421:BZF421 BPI421:BPJ421 BFM421:BFN421 AVQ421:AVR421 ALU421:ALV421 ABY421:ABZ421 SC421:SD421 IG421:IH421 WUP421:WUQ421 WKT421:WKU421 WAX421:WAY421 VRB421:VRC421 VHF421:VHG421 UXJ421:UXK421 UNN421:UNO421 UDR421:UDS421 TTV421:TTW421 TJZ421:TKA421 TAD421:TAE421 SQH421:SQI421 SGL421:SGM421 RWP421:RWQ421 RMT421:RMU421 RCX421:RCY421 QTB421:QTC421 QJF421:QJG421 PZJ421:PZK421 PPN421:PPO421 PFR421:PFS421 OVV421:OVW421 OLZ421:OMA421 OCD421:OCE421 NSH421:NSI421 NIL421:NIM421 MYP421:MYQ421 MOT421:MOU421 MEX421:MEY421 LVB421:LVC421 LLF421:LLG421 LBJ421:LBK421 KRN421:KRO421 KHR421:KHS421 JXV421:JXW421 JNZ421:JOA421 JED421:JEE421 IUH421:IUI421 IKL421:IKM421 IAP421:IAQ421 HQT421:HQU421 HGX421:HGY421 GXB421:GXC421 GNF421:GNG421 GDJ421:GDK421 FTN421:FTO421 FJR421:FJS421 EZV421:EZW421 EPZ421:EQA421 EGD421:EGE421 DWH421:DWI421 DML421:DMM421 DCP421:DCQ421 CST421:CSU421 CIX421:CIY421 BZB421:BZC421 BPF421:BPG421 BFJ421:BFK421 AVN421:AVO421 ALR421:ALS421 ABV421:ABW421 RZ421:SA421 ID421:IE421 WUM421:WUN421 WKQ421:WKR421 WAU421:WAV421 VQY421:VQZ421 VHC421:VHD421 UXG421:UXH421 UNK421:UNL421 UDO421:UDP421 TTS421:TTT421 TJW421:TJX421 TAA421:TAB421 SQE421:SQF421 SGI421:SGJ421 RWM421:RWN421 RMQ421:RMR421 RCU421:RCV421 QSY421:QSZ421 QJC421:QJD421 PZG421:PZH421 PPK421:PPL421 PFO421:PFP421 OVS421:OVT421 OLW421:OLX421 OCA421:OCB421 NSE421:NSF421 NII421:NIJ421 MYM421:MYN421 MOQ421:MOR421 MEU421:MEV421 LUY421:LUZ421 LLC421:LLD421 LBG421:LBH421 KRK421:KRL421 KHO421:KHP421 JXS421:JXT421 JNW421:JNX421 JEA421:JEB421 IUE421:IUF421 IKI421:IKJ421 IAM421:IAN421 HQQ421:HQR421 HGU421:HGV421 GWY421:GWZ421 GNC421:GND421 GDG421:GDH421 FTK421:FTL421 FJO421:FJP421 EZS421:EZT421 EPW421:EPX421 EGA421:EGB421 DWE421:DWF421 DMI421:DMJ421 DCM421:DCN421 CSQ421:CSR421 CIU421:CIV421 BYY421:BYZ421 BPC421:BPD421 BFG421:BFH421 AVK421:AVL421 ALO421:ALP421 ABS421:ABT421 RW421:RX421 IA421:IB421 WUG421:WUH421 WKK421:WKL421 WAO421:WAP421 VQS421:VQT421 VGW421:VGX421 UXA421:UXB421 UNE421:UNF421 UDI421:UDJ421 TTM421:TTN421 TJQ421:TJR421 SZU421:SZV421 SPY421:SPZ421 SGC421:SGD421 RWG421:RWH421 RMK421:RML421 RCO421:RCP421 QSS421:QST421 QIW421:QIX421 PZA421:PZB421 PPE421:PPF421 PFI421:PFJ421 OVM421:OVN421 OLQ421:OLR421 OBU421:OBV421 NRY421:NRZ421 NIC421:NID421 MYG421:MYH421 MOK421:MOL421 MEO421:MEP421 LUS421:LUT421 LKW421:LKX421 LBA421:LBB421 KRE421:KRF421 KHI421:KHJ421 JXM421:JXN421 JNQ421:JNR421 JDU421:JDV421 ITY421:ITZ421 IKC421:IKD421 IAG421:IAH421 HQK421:HQL421 HGO421:HGP421 GWS421:GWT421 GMW421:GMX421 GDA421:GDB421 FTE421:FTF421 FJI421:FJJ421 EZM421:EZN421 EPQ421:EPR421 EFU421:EFV421 DVY421:DVZ421 DMC421:DMD421 DCG421:DCH421 CSK421:CSL421 CIO421:CIP421 BYS421:BYT421 BOW421:BOX421 BFA421:BFB421 AVE421:AVF421 ALI421:ALJ421 ABM421:ABN421 RQ421:RR421 HU421:HV421 WUD421:WUE421 WKH421:WKI421 WAL421:WAM421 VQP421:VQQ421 VGT421:VGU421 UWX421:UWY421 UNB421:UNC421 UDF421:UDG421 TTJ421:TTK421 TJN421:TJO421 SZR421:SZS421 SPV421:SPW421 SFZ421:SGA421 RWD421:RWE421 RMH421:RMI421 RCL421:RCM421 QSP421:QSQ421 QIT421:QIU421 PYX421:PYY421 PPB421:PPC421 PFF421:PFG421 OVJ421:OVK421 OLN421:OLO421 OBR421:OBS421 NRV421:NRW421 NHZ421:NIA421 MYD421:MYE421 MOH421:MOI421 MEL421:MEM421 LUP421:LUQ421 LKT421:LKU421 LAX421:LAY421 KRB421:KRC421 KHF421:KHG421 JXJ421:JXK421 JNN421:JNO421 JDR421:JDS421 ITV421:ITW421 IJZ421:IKA421 IAD421:IAE421 HQH421:HQI421 HGL421:HGM421 GWP421:GWQ421 GMT421:GMU421 GCX421:GCY421 FTB421:FTC421 FJF421:FJG421 EZJ421:EZK421 EPN421:EPO421 EFR421:EFS421 DVV421:DVW421 DLZ421:DMA421 DCD421:DCE421 CSH421:CSI421 CIL421:CIM421 BYP421:BYQ421 BOT421:BOU421 BEX421:BEY421 AVB421:AVC421 ALF421:ALG421 ABJ421:ABK421 RN421:RO421 HR421:HS421 WUA421:WUB421 WKE421:WKF421 WAI421:WAJ421 VQM421:VQN421 VGQ421:VGR421 UWU421:UWV421 UMY421:UMZ421 UDC421:UDD421 TTG421:TTH421 TJK421:TJL421 SZO421:SZP421 SPS421:SPT421 SFW421:SFX421 RWA421:RWB421 RME421:RMF421 RCI421:RCJ421 QSM421:QSN421 QIQ421:QIR421 PYU421:PYV421 POY421:POZ421 PFC421:PFD421 OVG421:OVH421 OLK421:OLL421 OBO421:OBP421 NRS421:NRT421 NHW421:NHX421 MYA421:MYB421 MOE421:MOF421 MEI421:MEJ421 LUM421:LUN421 LKQ421:LKR421 LAU421:LAV421 KQY421:KQZ421 KHC421:KHD421 JXG421:JXH421 JNK421:JNL421 JDO421:JDP421 ITS421:ITT421 IJW421:IJX421 IAA421:IAB421 HQE421:HQF421 HGI421:HGJ421 GWM421:GWN421 GMQ421:GMR421 GCU421:GCV421 FSY421:FSZ421 FJC421:FJD421 EZG421:EZH421 EPK421:EPL421 EFO421:EFP421 DVS421:DVT421 DLW421:DLX421 DCA421:DCB421 CSE421:CSF421 CII421:CIJ421 BYM421:BYN421 BOQ421:BOR421 BEU421:BEV421 AUY421:AUZ421 ALC421:ALD421 ABG421:ABH421 RK421:RL421 HO421:HP421 WTX421:WTY421 WKB421:WKC421 WAF421:WAG421 VQJ421:VQK421 VGN421:VGO421 UWR421:UWS421 UMV421:UMW421 UCZ421:UDA421 TTD421:TTE421 TJH421:TJI421 SZL421:SZM421 SPP421:SPQ421 SFT421:SFU421 RVX421:RVY421 RMB421:RMC421 RCF421:RCG421 QSJ421:QSK421 QIN421:QIO421 PYR421:PYS421 POV421:POW421 PEZ421:PFA421 OVD421:OVE421 OLH421:OLI421 OBL421:OBM421 NRP421:NRQ421 NHT421:NHU421 MXX421:MXY421 MOB421:MOC421 MEF421:MEG421 LUJ421:LUK421 LKN421:LKO421 LAR421:LAS421 KQV421:KQW421 KGZ421:KHA421 JXD421:JXE421 JNH421:JNI421 JDL421:JDM421 ITP421:ITQ421 IJT421:IJU421 HZX421:HZY421 HQB421:HQC421 HGF421:HGG421 GWJ421:GWK421 GMN421:GMO421 GCR421:GCS421 FSV421:FSW421 FIZ421:FJA421 EZD421:EZE421 EPH421:EPI421 EFL421:EFM421 DVP421:DVQ421 DLT421:DLU421 DBX421:DBY421 CSB421:CSC421 CIF421:CIG421 BYJ421:BYK421 BON421:BOO421 BER421:BES421 AUV421:AUW421 AKZ421:ALA421 ABD421:ABE421 RH421:RI421 HL421:HM421 WTU421:WTV421 WJY421:WJZ421 WAC421:WAD421 VQG421:VQH421 VGK421:VGL421 UWO421:UWP421 UMS421:UMT421 UCW421:UCX421 TTA421:TTB421 TJE421:TJF421 SZI421:SZJ421 SPM421:SPN421 SFQ421:SFR421 RVU421:RVV421 RLY421:RLZ421 RCC421:RCD421 QSG421:QSH421 QIK421:QIL421 PYO421:PYP421 POS421:POT421 PEW421:PEX421 OVA421:OVB421 OLE421:OLF421 OBI421:OBJ421 NRM421:NRN421 NHQ421:NHR421 MXU421:MXV421 MNY421:MNZ421 MEC421:MED421 LUG421:LUH421 LKK421:LKL421 LAO421:LAP421 KQS421:KQT421 KGW421:KGX421 JXA421:JXB421 JNE421:JNF421 JDI421:JDJ421 ITM421:ITN421 IJQ421:IJR421 HZU421:HZV421 HPY421:HPZ421 HGC421:HGD421 GWG421:GWH421 GMK421:GML421 GCO421:GCP421 FSS421:FST421 FIW421:FIX421 EZA421:EZB421 EPE421:EPF421 EFI421:EFJ421 DVM421:DVN421 DLQ421:DLR421 DBU421:DBV421 CRY421:CRZ421 CIC421:CID421 BYG421:BYH421 BOK421:BOL421 BEO421:BEP421 AUS421:AUT421 AKW421:AKX421 ABA421:ABB421 HI465:HJ465 RE465:RF465 WUS465:WUT465 WKW465:WKX465 WBA465:WBB465 VRE465:VRF465 VHI465:VHJ465 UXM465:UXN465 UNQ465:UNR465 UDU465:UDV465 TTY465:TTZ465 TKC465:TKD465 TAG465:TAH465 SQK465:SQL465 SGO465:SGP465 RWS465:RWT465 RMW465:RMX465 RDA465:RDB465 QTE465:QTF465 QJI465:QJJ465 PZM465:PZN465 PPQ465:PPR465 PFU465:PFV465 OVY465:OVZ465 OMC465:OMD465 OCG465:OCH465 NSK465:NSL465 NIO465:NIP465 MYS465:MYT465 MOW465:MOX465 MFA465:MFB465 LVE465:LVF465 LLI465:LLJ465 LBM465:LBN465 KRQ465:KRR465 KHU465:KHV465 JXY465:JXZ465 JOC465:JOD465 JEG465:JEH465 IUK465:IUL465 IKO465:IKP465 IAS465:IAT465 HQW465:HQX465 HHA465:HHB465 GXE465:GXF465 GNI465:GNJ465 GDM465:GDN465 FTQ465:FTR465 FJU465:FJV465 EZY465:EZZ465 EQC465:EQD465 EGG465:EGH465 DWK465:DWL465 DMO465:DMP465 DCS465:DCT465 CSW465:CSX465 CJA465:CJB465 BZE465:BZF465 BPI465:BPJ465 BFM465:BFN465 AVQ465:AVR465 ALU465:ALV465 ABY465:ABZ465 SC465:SD465 IG465:IH465 WUP465:WUQ465 WKT465:WKU465 WAX465:WAY465 VRB465:VRC465 VHF465:VHG465 UXJ465:UXK465 UNN465:UNO465 UDR465:UDS465 TTV465:TTW465 TJZ465:TKA465 TAD465:TAE465 SQH465:SQI465 SGL465:SGM465 RWP465:RWQ465 RMT465:RMU465 RCX465:RCY465 QTB465:QTC465 QJF465:QJG465 PZJ465:PZK465 PPN465:PPO465 PFR465:PFS465 OVV465:OVW465 OLZ465:OMA465 OCD465:OCE465 NSH465:NSI465 NIL465:NIM465 MYP465:MYQ465 MOT465:MOU465 MEX465:MEY465 LVB465:LVC465 LLF465:LLG465 LBJ465:LBK465 KRN465:KRO465 KHR465:KHS465 JXV465:JXW465 JNZ465:JOA465 JED465:JEE465 IUH465:IUI465 IKL465:IKM465 IAP465:IAQ465 HQT465:HQU465 HGX465:HGY465 GXB465:GXC465 GNF465:GNG465 GDJ465:GDK465 FTN465:FTO465 FJR465:FJS465 EZV465:EZW465 EPZ465:EQA465 EGD465:EGE465 DWH465:DWI465 DML465:DMM465 DCP465:DCQ465 CST465:CSU465 CIX465:CIY465 BZB465:BZC465 BPF465:BPG465 BFJ465:BFK465 AVN465:AVO465 ALR465:ALS465 ABV465:ABW465 RZ465:SA465 ID465:IE465 WUM465:WUN465 WKQ465:WKR465 WAU465:WAV465 VQY465:VQZ465 VHC465:VHD465 UXG465:UXH465 UNK465:UNL465 UDO465:UDP465 TTS465:TTT465 TJW465:TJX465 TAA465:TAB465 SQE465:SQF465 SGI465:SGJ465 RWM465:RWN465 RMQ465:RMR465 RCU465:RCV465 QSY465:QSZ465 QJC465:QJD465 PZG465:PZH465 PPK465:PPL465 PFO465:PFP465 OVS465:OVT465 OLW465:OLX465 OCA465:OCB465 NSE465:NSF465 NII465:NIJ465 MYM465:MYN465 MOQ465:MOR465 MEU465:MEV465 LUY465:LUZ465 LLC465:LLD465 LBG465:LBH465 KRK465:KRL465 KHO465:KHP465 JXS465:JXT465 JNW465:JNX465 JEA465:JEB465 IUE465:IUF465 IKI465:IKJ465 IAM465:IAN465 HQQ465:HQR465 HGU465:HGV465 GWY465:GWZ465 GNC465:GND465 GDG465:GDH465 FTK465:FTL465 FJO465:FJP465 EZS465:EZT465 EPW465:EPX465 EGA465:EGB465 DWE465:DWF465 DMI465:DMJ465 DCM465:DCN465 CSQ465:CSR465 CIU465:CIV465 BYY465:BYZ465 BPC465:BPD465 BFG465:BFH465 AVK465:AVL465 ALO465:ALP465 ABS465:ABT465 RW465:RX465 IA465:IB465 WUG465:WUH465 WKK465:WKL465 WAO465:WAP465 VQS465:VQT465 VGW465:VGX465 UXA465:UXB465 UNE465:UNF465 UDI465:UDJ465 TTM465:TTN465 TJQ465:TJR465 SZU465:SZV465 SPY465:SPZ465 SGC465:SGD465 RWG465:RWH465 RMK465:RML465 RCO465:RCP465 QSS465:QST465 QIW465:QIX465 PZA465:PZB465 PPE465:PPF465 PFI465:PFJ465 OVM465:OVN465 OLQ465:OLR465 OBU465:OBV465 NRY465:NRZ465 NIC465:NID465 MYG465:MYH465 MOK465:MOL465 MEO465:MEP465 LUS465:LUT465 LKW465:LKX465 LBA465:LBB465 KRE465:KRF465 KHI465:KHJ465 JXM465:JXN465 JNQ465:JNR465 JDU465:JDV465 ITY465:ITZ465 IKC465:IKD465 IAG465:IAH465 HQK465:HQL465 HGO465:HGP465 GWS465:GWT465 GMW465:GMX465 GDA465:GDB465 FTE465:FTF465 FJI465:FJJ465 EZM465:EZN465 EPQ465:EPR465 EFU465:EFV465 DVY465:DVZ465 DMC465:DMD465 DCG465:DCH465 CSK465:CSL465 CIO465:CIP465 BYS465:BYT465 BOW465:BOX465 BFA465:BFB465 AVE465:AVF465 ALI465:ALJ465 ABM465:ABN465 RQ465:RR465 HU465:HV465 WUD465:WUE465 WKH465:WKI465 WAL465:WAM465 VQP465:VQQ465 VGT465:VGU465 UWX465:UWY465 UNB465:UNC465 UDF465:UDG465 TTJ465:TTK465 TJN465:TJO465 SZR465:SZS465 SPV465:SPW465 SFZ465:SGA465 RWD465:RWE465 RMH465:RMI465 RCL465:RCM465 QSP465:QSQ465 QIT465:QIU465 PYX465:PYY465 PPB465:PPC465 PFF465:PFG465 OVJ465:OVK465 OLN465:OLO465 OBR465:OBS465 NRV465:NRW465 NHZ465:NIA465 MYD465:MYE465 MOH465:MOI465 MEL465:MEM465 LUP465:LUQ465 LKT465:LKU465 LAX465:LAY465 KRB465:KRC465 KHF465:KHG465 JXJ465:JXK465 JNN465:JNO465 JDR465:JDS465 ITV465:ITW465 IJZ465:IKA465 IAD465:IAE465 HQH465:HQI465 HGL465:HGM465 GWP465:GWQ465 GMT465:GMU465 GCX465:GCY465 FTB465:FTC465 FJF465:FJG465 EZJ465:EZK465 EPN465:EPO465 EFR465:EFS465 DVV465:DVW465 DLZ465:DMA465 DCD465:DCE465 CSH465:CSI465 CIL465:CIM465 BYP465:BYQ465 BOT465:BOU465 BEX465:BEY465 AVB465:AVC465 ALF465:ALG465 ABJ465:ABK465 RN465:RO465 HR465:HS465 WUA465:WUB465 WKE465:WKF465 WAI465:WAJ465 VQM465:VQN465 VGQ465:VGR465 UWU465:UWV465 UMY465:UMZ465 UDC465:UDD465 TTG465:TTH465 TJK465:TJL465 SZO465:SZP465 SPS465:SPT465 SFW465:SFX465 RWA465:RWB465 RME465:RMF465 RCI465:RCJ465 QSM465:QSN465 QIQ465:QIR465 PYU465:PYV465 POY465:POZ465 PFC465:PFD465 OVG465:OVH465 OLK465:OLL465 OBO465:OBP465 NRS465:NRT465 NHW465:NHX465 MYA465:MYB465 MOE465:MOF465 MEI465:MEJ465 LUM465:LUN465 LKQ465:LKR465 LAU465:LAV465 KQY465:KQZ465 KHC465:KHD465 JXG465:JXH465 JNK465:JNL465 JDO465:JDP465 ITS465:ITT465 IJW465:IJX465 IAA465:IAB465 HQE465:HQF465 HGI465:HGJ465 GWM465:GWN465 GMQ465:GMR465 GCU465:GCV465 FSY465:FSZ465 FJC465:FJD465 EZG465:EZH465 EPK465:EPL465 EFO465:EFP465 DVS465:DVT465 DLW465:DLX465 DCA465:DCB465 CSE465:CSF465 CII465:CIJ465 BYM465:BYN465 BOQ465:BOR465 BEU465:BEV465 AUY465:AUZ465 ALC465:ALD465 ABG465:ABH465 RK465:RL465 HO465:HP465 WTX465:WTY465 WKB465:WKC465 WAF465:WAG465 VQJ465:VQK465 VGN465:VGO465 UWR465:UWS465 UMV465:UMW465 UCZ465:UDA465 TTD465:TTE465 TJH465:TJI465 SZL465:SZM465 SPP465:SPQ465 SFT465:SFU465 RVX465:RVY465 RMB465:RMC465 RCF465:RCG465 QSJ465:QSK465 QIN465:QIO465 PYR465:PYS465 POV465:POW465 PEZ465:PFA465 OVD465:OVE465 OLH465:OLI465 OBL465:OBM465 NRP465:NRQ465 NHT465:NHU465 MXX465:MXY465 MOB465:MOC465 MEF465:MEG465 LUJ465:LUK465 LKN465:LKO465 LAR465:LAS465 KQV465:KQW465 KGZ465:KHA465 JXD465:JXE465 JNH465:JNI465 JDL465:JDM465 ITP465:ITQ465 IJT465:IJU465 HZX465:HZY465 HQB465:HQC465 HGF465:HGG465 GWJ465:GWK465 GMN465:GMO465 GCR465:GCS465 FSV465:FSW465 FIZ465:FJA465 EZD465:EZE465 EPH465:EPI465 EFL465:EFM465 DVP465:DVQ465 DLT465:DLU465 DBX465:DBY465 CSB465:CSC465 CIF465:CIG465 BYJ465:BYK465 BON465:BOO465 BER465:BES465 AUV465:AUW465 AKZ465:ALA465 ABD465:ABE465 RH465:RI465 HL465:HM465 WTU465:WTV465 WJY465:WJZ465 WAC465:WAD465 VQG465:VQH465 VGK465:VGL465 UWO465:UWP465 UMS465:UMT465 UCW465:UCX465 TTA465:TTB465 TJE465:TJF465 SZI465:SZJ465 SPM465:SPN465 SFQ465:SFR465 RVU465:RVV465 RLY465:RLZ465 RCC465:RCD465 QSG465:QSH465 QIK465:QIL465 PYO465:PYP465 POS465:POT465 PEW465:PEX465 OVA465:OVB465 OLE465:OLF465 OBI465:OBJ465 NRM465:NRN465 NHQ465:NHR465 MXU465:MXV465 MNY465:MNZ465 MEC465:MED465 LUG465:LUH465 LKK465:LKL465 LAO465:LAP465 KQS465:KQT465 KGW465:KGX465 JXA465:JXB465 JNE465:JNF465 JDI465:JDJ465 ITM465:ITN465 IJQ465:IJR465 HZU465:HZV465 HPY465:HPZ465 HGC465:HGD465 GWG465:GWH465 GMK465:GML465 GCO465:GCP465 FSS465:FST465 FIW465:FIX465 EZA465:EZB465 EPE465:EPF465 EFI465:EFJ465 DVM465:DVN465 DLQ465:DLR465 DBU465:DBV465 CRY465:CRZ465 CIC465:CID465 BYG465:BYH465 BOK465:BOL465 BEO465:BEP465 AUS465:AUT465 AKW465:AKX465 ABA465:ABB465 HI509:HJ509 RE509:RF509 WUS509:WUT509 WKW509:WKX509 WBA509:WBB509 VRE509:VRF509 VHI509:VHJ509 UXM509:UXN509 UNQ509:UNR509 UDU509:UDV509 TTY509:TTZ509 TKC509:TKD509 TAG509:TAH509 SQK509:SQL509 SGO509:SGP509 RWS509:RWT509 RMW509:RMX509 RDA509:RDB509 QTE509:QTF509 QJI509:QJJ509 PZM509:PZN509 PPQ509:PPR509 PFU509:PFV509 OVY509:OVZ509 OMC509:OMD509 OCG509:OCH509 NSK509:NSL509 NIO509:NIP509 MYS509:MYT509 MOW509:MOX509 MFA509:MFB509 LVE509:LVF509 LLI509:LLJ509 LBM509:LBN509 KRQ509:KRR509 KHU509:KHV509 JXY509:JXZ509 JOC509:JOD509 JEG509:JEH509 IUK509:IUL509 IKO509:IKP509 IAS509:IAT509 HQW509:HQX509 HHA509:HHB509 GXE509:GXF509 GNI509:GNJ509 GDM509:GDN509 FTQ509:FTR509 FJU509:FJV509 EZY509:EZZ509 EQC509:EQD509 EGG509:EGH509 DWK509:DWL509 DMO509:DMP509 DCS509:DCT509 CSW509:CSX509 CJA509:CJB509 BZE509:BZF509 BPI509:BPJ509 BFM509:BFN509 AVQ509:AVR509 ALU509:ALV509 ABY509:ABZ509 SC509:SD509 IG509:IH509 WUP509:WUQ509 WKT509:WKU509 WAX509:WAY509 VRB509:VRC509 VHF509:VHG509 UXJ509:UXK509 UNN509:UNO509 UDR509:UDS509 TTV509:TTW509 TJZ509:TKA509 TAD509:TAE509 SQH509:SQI509 SGL509:SGM509 RWP509:RWQ509 RMT509:RMU509 RCX509:RCY509 QTB509:QTC509 QJF509:QJG509 PZJ509:PZK509 PPN509:PPO509 PFR509:PFS509 OVV509:OVW509 OLZ509:OMA509 OCD509:OCE509 NSH509:NSI509 NIL509:NIM509 MYP509:MYQ509 MOT509:MOU509 MEX509:MEY509 LVB509:LVC509 LLF509:LLG509 LBJ509:LBK509 KRN509:KRO509 KHR509:KHS509 JXV509:JXW509 JNZ509:JOA509 JED509:JEE509 IUH509:IUI509 IKL509:IKM509 IAP509:IAQ509 HQT509:HQU509 HGX509:HGY509 GXB509:GXC509 GNF509:GNG509 GDJ509:GDK509 FTN509:FTO509 FJR509:FJS509 EZV509:EZW509 EPZ509:EQA509 EGD509:EGE509 DWH509:DWI509 DML509:DMM509 DCP509:DCQ509 CST509:CSU509 CIX509:CIY509 BZB509:BZC509 BPF509:BPG509 BFJ509:BFK509 AVN509:AVO509 ALR509:ALS509 ABV509:ABW509 RZ509:SA509 ID509:IE509 WUM509:WUN509 WKQ509:WKR509 WAU509:WAV509 VQY509:VQZ509 VHC509:VHD509 UXG509:UXH509 UNK509:UNL509 UDO509:UDP509 TTS509:TTT509 TJW509:TJX509 TAA509:TAB509 SQE509:SQF509 SGI509:SGJ509 RWM509:RWN509 RMQ509:RMR509 RCU509:RCV509 QSY509:QSZ509 QJC509:QJD509 PZG509:PZH509 PPK509:PPL509 PFO509:PFP509 OVS509:OVT509 OLW509:OLX509 OCA509:OCB509 NSE509:NSF509 NII509:NIJ509 MYM509:MYN509 MOQ509:MOR509 MEU509:MEV509 LUY509:LUZ509 LLC509:LLD509 LBG509:LBH509 KRK509:KRL509 KHO509:KHP509 JXS509:JXT509 JNW509:JNX509 JEA509:JEB509 IUE509:IUF509 IKI509:IKJ509 IAM509:IAN509 HQQ509:HQR509 HGU509:HGV509 GWY509:GWZ509 GNC509:GND509 GDG509:GDH509 FTK509:FTL509 FJO509:FJP509 EZS509:EZT509 EPW509:EPX509 EGA509:EGB509 DWE509:DWF509 DMI509:DMJ509 DCM509:DCN509 CSQ509:CSR509 CIU509:CIV509 BYY509:BYZ509 BPC509:BPD509 BFG509:BFH509 AVK509:AVL509 ALO509:ALP509 ABS509:ABT509 RW509:RX509 IA509:IB509 WUG509:WUH509 WKK509:WKL509 WAO509:WAP509 VQS509:VQT509 VGW509:VGX509 UXA509:UXB509 UNE509:UNF509 UDI509:UDJ509 TTM509:TTN509 TJQ509:TJR509 SZU509:SZV509 SPY509:SPZ509 SGC509:SGD509 RWG509:RWH509 RMK509:RML509 RCO509:RCP509 QSS509:QST509 QIW509:QIX509 PZA509:PZB509 PPE509:PPF509 PFI509:PFJ509 OVM509:OVN509 OLQ509:OLR509 OBU509:OBV509 NRY509:NRZ509 NIC509:NID509 MYG509:MYH509 MOK509:MOL509 MEO509:MEP509 LUS509:LUT509 LKW509:LKX509 LBA509:LBB509 KRE509:KRF509 KHI509:KHJ509 JXM509:JXN509 JNQ509:JNR509 JDU509:JDV509 ITY509:ITZ509 IKC509:IKD509 IAG509:IAH509 HQK509:HQL509 HGO509:HGP509 GWS509:GWT509 GMW509:GMX509 GDA509:GDB509 FTE509:FTF509 FJI509:FJJ509 EZM509:EZN509 EPQ509:EPR509 EFU509:EFV509 DVY509:DVZ509 DMC509:DMD509 DCG509:DCH509 CSK509:CSL509 CIO509:CIP509 BYS509:BYT509 BOW509:BOX509 BFA509:BFB509 AVE509:AVF509 ALI509:ALJ509 ABM509:ABN509 RQ509:RR509 HU509:HV509 WUD509:WUE509 WKH509:WKI509 WAL509:WAM509 VQP509:VQQ509 VGT509:VGU509 UWX509:UWY509 UNB509:UNC509 UDF509:UDG509 TTJ509:TTK509 TJN509:TJO509 SZR509:SZS509 SPV509:SPW509 SFZ509:SGA509 RWD509:RWE509 RMH509:RMI509 RCL509:RCM509 QSP509:QSQ509 QIT509:QIU509 PYX509:PYY509 PPB509:PPC509 PFF509:PFG509 OVJ509:OVK509 OLN509:OLO509 OBR509:OBS509 NRV509:NRW509 NHZ509:NIA509 MYD509:MYE509 MOH509:MOI509 MEL509:MEM509 LUP509:LUQ509 LKT509:LKU509 LAX509:LAY509 KRB509:KRC509 KHF509:KHG509 JXJ509:JXK509 JNN509:JNO509 JDR509:JDS509 ITV509:ITW509 IJZ509:IKA509 IAD509:IAE509 HQH509:HQI509 HGL509:HGM509 GWP509:GWQ509 GMT509:GMU509 GCX509:GCY509 FTB509:FTC509 FJF509:FJG509 EZJ509:EZK509 EPN509:EPO509 EFR509:EFS509 DVV509:DVW509 DLZ509:DMA509 DCD509:DCE509 CSH509:CSI509 CIL509:CIM509 BYP509:BYQ509 BOT509:BOU509 BEX509:BEY509 AVB509:AVC509 ALF509:ALG509 ABJ509:ABK509 RN509:RO509 HR509:HS509 WUA509:WUB509 WKE509:WKF509 WAI509:WAJ509 VQM509:VQN509 VGQ509:VGR509 UWU509:UWV509 UMY509:UMZ509 UDC509:UDD509 TTG509:TTH509 TJK509:TJL509 SZO509:SZP509 SPS509:SPT509 SFW509:SFX509 RWA509:RWB509 RME509:RMF509 RCI509:RCJ509 QSM509:QSN509 QIQ509:QIR509 PYU509:PYV509 POY509:POZ509 PFC509:PFD509 OVG509:OVH509 OLK509:OLL509 OBO509:OBP509 NRS509:NRT509 NHW509:NHX509 MYA509:MYB509 MOE509:MOF509 MEI509:MEJ509 LUM509:LUN509 LKQ509:LKR509 LAU509:LAV509 KQY509:KQZ509 KHC509:KHD509 JXG509:JXH509 JNK509:JNL509 JDO509:JDP509 ITS509:ITT509 IJW509:IJX509 IAA509:IAB509 HQE509:HQF509 HGI509:HGJ509 GWM509:GWN509 GMQ509:GMR509 GCU509:GCV509 FSY509:FSZ509 FJC509:FJD509 EZG509:EZH509 EPK509:EPL509 EFO509:EFP509 DVS509:DVT509 DLW509:DLX509 DCA509:DCB509 CSE509:CSF509 CII509:CIJ509 BYM509:BYN509 BOQ509:BOR509 BEU509:BEV509 AUY509:AUZ509 ALC509:ALD509 ABG509:ABH509 RK509:RL509 HO509:HP509 WTX509:WTY509 WKB509:WKC509 WAF509:WAG509 VQJ509:VQK509 VGN509:VGO509 UWR509:UWS509 UMV509:UMW509 UCZ509:UDA509 TTD509:TTE509 TJH509:TJI509 SZL509:SZM509 SPP509:SPQ509 SFT509:SFU509 RVX509:RVY509 RMB509:RMC509 RCF509:RCG509 QSJ509:QSK509 QIN509:QIO509 PYR509:PYS509 POV509:POW509 PEZ509:PFA509 OVD509:OVE509 OLH509:OLI509 OBL509:OBM509 NRP509:NRQ509 NHT509:NHU509 MXX509:MXY509 MOB509:MOC509 MEF509:MEG509 LUJ509:LUK509 LKN509:LKO509 LAR509:LAS509 KQV509:KQW509 KGZ509:KHA509 JXD509:JXE509 JNH509:JNI509 JDL509:JDM509 ITP509:ITQ509 IJT509:IJU509 HZX509:HZY509 HQB509:HQC509 HGF509:HGG509 GWJ509:GWK509 GMN509:GMO509 GCR509:GCS509 FSV509:FSW509 FIZ509:FJA509 EZD509:EZE509 EPH509:EPI509 EFL509:EFM509 DVP509:DVQ509 DLT509:DLU509 DBX509:DBY509 CSB509:CSC509 CIF509:CIG509 BYJ509:BYK509 BON509:BOO509 BER509:BES509 AUV509:AUW509 AKZ509:ALA509 ABD509:ABE509 RH509:RI509 HL509:HM509 WTU509:WTV509 WJY509:WJZ509 WAC509:WAD509 VQG509:VQH509 VGK509:VGL509 UWO509:UWP509 UMS509:UMT509 UCW509:UCX509 TTA509:TTB509 TJE509:TJF509 SZI509:SZJ509 SPM509:SPN509 SFQ509:SFR509 RVU509:RVV509 RLY509:RLZ509 RCC509:RCD509 QSG509:QSH509 QIK509:QIL509 PYO509:PYP509 POS509:POT509 PEW509:PEX509 OVA509:OVB509 OLE509:OLF509 OBI509:OBJ509 NRM509:NRN509 NHQ509:NHR509 MXU509:MXV509 MNY509:MNZ509 MEC509:MED509 LUG509:LUH509 LKK509:LKL509 LAO509:LAP509 KQS509:KQT509 KGW509:KGX509 JXA509:JXB509 JNE509:JNF509 JDI509:JDJ509 ITM509:ITN509 IJQ509:IJR509 HZU509:HZV509 HPY509:HPZ509 HGC509:HGD509 GWG509:GWH509 GMK509:GML509 GCO509:GCP509 FSS509:FST509 FIW509:FIX509 EZA509:EZB509 EPE509:EPF509 EFI509:EFJ509 DVM509:DVN509 DLQ509:DLR509 DBU509:DBV509 CRY509:CRZ509 CIC509:CID509 BYG509:BYH509 BOK509:BOL509 BEO509:BEP509 AUS509:AUT509 AKW509:AKX509 ABA509:ABB509">
      <formula1>HI3</formula1>
    </dataValidation>
    <dataValidation type="whole" operator="lessThanOrEqual" allowBlank="1" showInputMessage="1" showErrorMessage="1" sqref="HI24:HJ24 RE24:RF24 WUS24:WUT24 WKW24:WKX24 WBA24:WBB24 VRE24:VRF24 VHI24:VHJ24 UXM24:UXN24 UNQ24:UNR24 UDU24:UDV24 TTY24:TTZ24 TKC24:TKD24 TAG24:TAH24 SQK24:SQL24 SGO24:SGP24 RWS24:RWT24 RMW24:RMX24 RDA24:RDB24 QTE24:QTF24 QJI24:QJJ24 PZM24:PZN24 PPQ24:PPR24 PFU24:PFV24 OVY24:OVZ24 OMC24:OMD24 OCG24:OCH24 NSK24:NSL24 NIO24:NIP24 MYS24:MYT24 MOW24:MOX24 MFA24:MFB24 LVE24:LVF24 LLI24:LLJ24 LBM24:LBN24 KRQ24:KRR24 KHU24:KHV24 JXY24:JXZ24 JOC24:JOD24 JEG24:JEH24 IUK24:IUL24 IKO24:IKP24 IAS24:IAT24 HQW24:HQX24 HHA24:HHB24 GXE24:GXF24 GNI24:GNJ24 GDM24:GDN24 FTQ24:FTR24 FJU24:FJV24 EZY24:EZZ24 EQC24:EQD24 EGG24:EGH24 DWK24:DWL24 DMO24:DMP24 DCS24:DCT24 CSW24:CSX24 CJA24:CJB24 BZE24:BZF24 BPI24:BPJ24 BFM24:BFN24 AVQ24:AVR24 ALU24:ALV24 ABY24:ABZ24 SC24:SD24 IG24:IH24 WUP24:WUQ24 WKT24:WKU24 WAX24:WAY24 VRB24:VRC24 VHF24:VHG24 UXJ24:UXK24 UNN24:UNO24 UDR24:UDS24 TTV24:TTW24 TJZ24:TKA24 TAD24:TAE24 SQH24:SQI24 SGL24:SGM24 RWP24:RWQ24 RMT24:RMU24 RCX24:RCY24 QTB24:QTC24 QJF24:QJG24 PZJ24:PZK24 PPN24:PPO24 PFR24:PFS24 OVV24:OVW24 OLZ24:OMA24 OCD24:OCE24 NSH24:NSI24 NIL24:NIM24 MYP24:MYQ24 MOT24:MOU24 MEX24:MEY24 LVB24:LVC24 LLF24:LLG24 LBJ24:LBK24 KRN24:KRO24 KHR24:KHS24 JXV24:JXW24 JNZ24:JOA24 JED24:JEE24 IUH24:IUI24 IKL24:IKM24 IAP24:IAQ24 HQT24:HQU24 HGX24:HGY24 GXB24:GXC24 GNF24:GNG24 GDJ24:GDK24 FTN24:FTO24 FJR24:FJS24 EZV24:EZW24 EPZ24:EQA24 EGD24:EGE24 DWH24:DWI24 DML24:DMM24 DCP24:DCQ24 CST24:CSU24 CIX24:CIY24 BZB24:BZC24 BPF24:BPG24 BFJ24:BFK24 AVN24:AVO24 ALR24:ALS24 ABV24:ABW24 RZ24:SA24 ID24:IE24 WUM24:WUN24 WKQ24:WKR24 WAU24:WAV24 VQY24:VQZ24 VHC24:VHD24 UXG24:UXH24 UNK24:UNL24 UDO24:UDP24 TTS24:TTT24 TJW24:TJX24 TAA24:TAB24 SQE24:SQF24 SGI24:SGJ24 RWM24:RWN24 RMQ24:RMR24 RCU24:RCV24 QSY24:QSZ24 QJC24:QJD24 PZG24:PZH24 PPK24:PPL24 PFO24:PFP24 OVS24:OVT24 OLW24:OLX24 OCA24:OCB24 NSE24:NSF24 NII24:NIJ24 MYM24:MYN24 MOQ24:MOR24 MEU24:MEV24 LUY24:LUZ24 LLC24:LLD24 LBG24:LBH24 KRK24:KRL24 KHO24:KHP24 JXS24:JXT24 JNW24:JNX24 JEA24:JEB24 IUE24:IUF24 IKI24:IKJ24 IAM24:IAN24 HQQ24:HQR24 HGU24:HGV24 GWY24:GWZ24 GNC24:GND24 GDG24:GDH24 FTK24:FTL24 FJO24:FJP24 EZS24:EZT24 EPW24:EPX24 EGA24:EGB24 DWE24:DWF24 DMI24:DMJ24 DCM24:DCN24 CSQ24:CSR24 CIU24:CIV24 BYY24:BYZ24 BPC24:BPD24 BFG24:BFH24 AVK24:AVL24 ALO24:ALP24 ABS24:ABT24 RW24:RX24 IA24:IB24 WUG24:WUH24 WKK24:WKL24 WAO24:WAP24 VQS24:VQT24 VGW24:VGX24 UXA24:UXB24 UNE24:UNF24 UDI24:UDJ24 TTM24:TTN24 TJQ24:TJR24 SZU24:SZV24 SPY24:SPZ24 SGC24:SGD24 RWG24:RWH24 RMK24:RML24 RCO24:RCP24 QSS24:QST24 QIW24:QIX24 PZA24:PZB24 PPE24:PPF24 PFI24:PFJ24 OVM24:OVN24 OLQ24:OLR24 OBU24:OBV24 NRY24:NRZ24 NIC24:NID24 MYG24:MYH24 MOK24:MOL24 MEO24:MEP24 LUS24:LUT24 LKW24:LKX24 LBA24:LBB24 KRE24:KRF24 KHI24:KHJ24 JXM24:JXN24 JNQ24:JNR24 JDU24:JDV24 ITY24:ITZ24 IKC24:IKD24 IAG24:IAH24 HQK24:HQL24 HGO24:HGP24 GWS24:GWT24 GMW24:GMX24 GDA24:GDB24 FTE24:FTF24 FJI24:FJJ24 EZM24:EZN24 EPQ24:EPR24 EFU24:EFV24 DVY24:DVZ24 DMC24:DMD24 DCG24:DCH24 CSK24:CSL24 CIO24:CIP24 BYS24:BYT24 BOW24:BOX24 BFA24:BFB24 AVE24:AVF24 ALI24:ALJ24 ABM24:ABN24 RQ24:RR24 HU24:HV24 WUD24:WUE24 WKH24:WKI24 WAL24:WAM24 VQP24:VQQ24 VGT24:VGU24 UWX24:UWY24 UNB24:UNC24 UDF24:UDG24 TTJ24:TTK24 TJN24:TJO24 SZR24:SZS24 SPV24:SPW24 SFZ24:SGA24 RWD24:RWE24 RMH24:RMI24 RCL24:RCM24 QSP24:QSQ24 QIT24:QIU24 PYX24:PYY24 PPB24:PPC24 PFF24:PFG24 OVJ24:OVK24 OLN24:OLO24 OBR24:OBS24 NRV24:NRW24 NHZ24:NIA24 MYD24:MYE24 MOH24:MOI24 MEL24:MEM24 LUP24:LUQ24 LKT24:LKU24 LAX24:LAY24 KRB24:KRC24 KHF24:KHG24 JXJ24:JXK24 JNN24:JNO24 JDR24:JDS24 ITV24:ITW24 IJZ24:IKA24 IAD24:IAE24 HQH24:HQI24 HGL24:HGM24 GWP24:GWQ24 GMT24:GMU24 GCX24:GCY24 FTB24:FTC24 FJF24:FJG24 EZJ24:EZK24 EPN24:EPO24 EFR24:EFS24 DVV24:DVW24 DLZ24:DMA24 DCD24:DCE24 CSH24:CSI24 CIL24:CIM24 BYP24:BYQ24 BOT24:BOU24 BEX24:BEY24 AVB24:AVC24 ALF24:ALG24 ABJ24:ABK24 RN24:RO24 HR24:HS24 WUA24:WUB24 WKE24:WKF24 WAI24:WAJ24 VQM24:VQN24 VGQ24:VGR24 UWU24:UWV24 UMY24:UMZ24 UDC24:UDD24 TTG24:TTH24 TJK24:TJL24 SZO24:SZP24 SPS24:SPT24 SFW24:SFX24 RWA24:RWB24 RME24:RMF24 RCI24:RCJ24 QSM24:QSN24 QIQ24:QIR24 PYU24:PYV24 POY24:POZ24 PFC24:PFD24 OVG24:OVH24 OLK24:OLL24 OBO24:OBP24 NRS24:NRT24 NHW24:NHX24 MYA24:MYB24 MOE24:MOF24 MEI24:MEJ24 LUM24:LUN24 LKQ24:LKR24 LAU24:LAV24 KQY24:KQZ24 KHC24:KHD24 JXG24:JXH24 JNK24:JNL24 JDO24:JDP24 ITS24:ITT24 IJW24:IJX24 IAA24:IAB24 HQE24:HQF24 HGI24:HGJ24 GWM24:GWN24 GMQ24:GMR24 GCU24:GCV24 FSY24:FSZ24 FJC24:FJD24 EZG24:EZH24 EPK24:EPL24 EFO24:EFP24 DVS24:DVT24 DLW24:DLX24 DCA24:DCB24 CSE24:CSF24 CII24:CIJ24 BYM24:BYN24 BOQ24:BOR24 BEU24:BEV24 AUY24:AUZ24 ALC24:ALD24 ABG24:ABH24 RK24:RL24 HO24:HP24 WTX24:WTY24 WKB24:WKC24 WAF24:WAG24 VQJ24:VQK24 VGN24:VGO24 UWR24:UWS24 UMV24:UMW24 UCZ24:UDA24 TTD24:TTE24 TJH24:TJI24 SZL24:SZM24 SPP24:SPQ24 SFT24:SFU24 RVX24:RVY24 RMB24:RMC24 RCF24:RCG24 QSJ24:QSK24 QIN24:QIO24 PYR24:PYS24 POV24:POW24 PEZ24:PFA24 OVD24:OVE24 OLH24:OLI24 OBL24:OBM24 NRP24:NRQ24 NHT24:NHU24 MXX24:MXY24 MOB24:MOC24 MEF24:MEG24 LUJ24:LUK24 LKN24:LKO24 LAR24:LAS24 KQV24:KQW24 KGZ24:KHA24 JXD24:JXE24 JNH24:JNI24 JDL24:JDM24 ITP24:ITQ24 IJT24:IJU24 HZX24:HZY24 HQB24:HQC24 HGF24:HGG24 GWJ24:GWK24 GMN24:GMO24 GCR24:GCS24 FSV24:FSW24 FIZ24:FJA24 EZD24:EZE24 EPH24:EPI24 EFL24:EFM24 DVP24:DVQ24 DLT24:DLU24 DBX24:DBY24 CSB24:CSC24 CIF24:CIG24 BYJ24:BYK24 BON24:BOO24 BER24:BES24 AUV24:AUW24 AKZ24:ALA24 ABD24:ABE24 RH24:RI24 HL24:HM24 WTU24:WTV24 WJY24:WJZ24 WAC24:WAD24 VQG24:VQH24 VGK24:VGL24 UWO24:UWP24 UMS24:UMT24 UCW24:UCX24 TTA24:TTB24 TJE24:TJF24 SZI24:SZJ24 SPM24:SPN24 SFQ24:SFR24 RVU24:RVV24 RLY24:RLZ24 RCC24:RCD24 QSG24:QSH24 QIK24:QIL24 PYO24:PYP24 POS24:POT24 PEW24:PEX24 OVA24:OVB24 OLE24:OLF24 OBI24:OBJ24 NRM24:NRN24 NHQ24:NHR24 MXU24:MXV24 MNY24:MNZ24 MEC24:MED24 LUG24:LUH24 LKK24:LKL24 LAO24:LAP24 KQS24:KQT24 KGW24:KGX24 JXA24:JXB24 JNE24:JNF24 JDI24:JDJ24 ITM24:ITN24 IJQ24:IJR24 HZU24:HZV24 HPY24:HPZ24 HGC24:HGD24 GWG24:GWH24 GMK24:GML24 GCO24:GCP24 FSS24:FST24 FIW24:FIX24 EZA24:EZB24 EPE24:EPF24 EFI24:EFJ24 DVM24:DVN24 DLQ24:DLR24 DBU24:DBV24 CRY24:CRZ24 CIC24:CID24 BYG24:BYH24 BOK24:BOL24 BEO24:BEP24 AUS24:AUT24 AKW24:AKX24 ABA24:ABB24 HI68:HJ68 RE68:RF68 WUS68:WUT68 WKW68:WKX68 WBA68:WBB68 VRE68:VRF68 VHI68:VHJ68 UXM68:UXN68 UNQ68:UNR68 UDU68:UDV68 TTY68:TTZ68 TKC68:TKD68 TAG68:TAH68 SQK68:SQL68 SGO68:SGP68 RWS68:RWT68 RMW68:RMX68 RDA68:RDB68 QTE68:QTF68 QJI68:QJJ68 PZM68:PZN68 PPQ68:PPR68 PFU68:PFV68 OVY68:OVZ68 OMC68:OMD68 OCG68:OCH68 NSK68:NSL68 NIO68:NIP68 MYS68:MYT68 MOW68:MOX68 MFA68:MFB68 LVE68:LVF68 LLI68:LLJ68 LBM68:LBN68 KRQ68:KRR68 KHU68:KHV68 JXY68:JXZ68 JOC68:JOD68 JEG68:JEH68 IUK68:IUL68 IKO68:IKP68 IAS68:IAT68 HQW68:HQX68 HHA68:HHB68 GXE68:GXF68 GNI68:GNJ68 GDM68:GDN68 FTQ68:FTR68 FJU68:FJV68 EZY68:EZZ68 EQC68:EQD68 EGG68:EGH68 DWK68:DWL68 DMO68:DMP68 DCS68:DCT68 CSW68:CSX68 CJA68:CJB68 BZE68:BZF68 BPI68:BPJ68 BFM68:BFN68 AVQ68:AVR68 ALU68:ALV68 ABY68:ABZ68 SC68:SD68 IG68:IH68 WUP68:WUQ68 WKT68:WKU68 WAX68:WAY68 VRB68:VRC68 VHF68:VHG68 UXJ68:UXK68 UNN68:UNO68 UDR68:UDS68 TTV68:TTW68 TJZ68:TKA68 TAD68:TAE68 SQH68:SQI68 SGL68:SGM68 RWP68:RWQ68 RMT68:RMU68 RCX68:RCY68 QTB68:QTC68 QJF68:QJG68 PZJ68:PZK68 PPN68:PPO68 PFR68:PFS68 OVV68:OVW68 OLZ68:OMA68 OCD68:OCE68 NSH68:NSI68 NIL68:NIM68 MYP68:MYQ68 MOT68:MOU68 MEX68:MEY68 LVB68:LVC68 LLF68:LLG68 LBJ68:LBK68 KRN68:KRO68 KHR68:KHS68 JXV68:JXW68 JNZ68:JOA68 JED68:JEE68 IUH68:IUI68 IKL68:IKM68 IAP68:IAQ68 HQT68:HQU68 HGX68:HGY68 GXB68:GXC68 GNF68:GNG68 GDJ68:GDK68 FTN68:FTO68 FJR68:FJS68 EZV68:EZW68 EPZ68:EQA68 EGD68:EGE68 DWH68:DWI68 DML68:DMM68 DCP68:DCQ68 CST68:CSU68 CIX68:CIY68 BZB68:BZC68 BPF68:BPG68 BFJ68:BFK68 AVN68:AVO68 ALR68:ALS68 ABV68:ABW68 RZ68:SA68 ID68:IE68 WUM68:WUN68 WKQ68:WKR68 WAU68:WAV68 VQY68:VQZ68 VHC68:VHD68 UXG68:UXH68 UNK68:UNL68 UDO68:UDP68 TTS68:TTT68 TJW68:TJX68 TAA68:TAB68 SQE68:SQF68 SGI68:SGJ68 RWM68:RWN68 RMQ68:RMR68 RCU68:RCV68 QSY68:QSZ68 QJC68:QJD68 PZG68:PZH68 PPK68:PPL68 PFO68:PFP68 OVS68:OVT68 OLW68:OLX68 OCA68:OCB68 NSE68:NSF68 NII68:NIJ68 MYM68:MYN68 MOQ68:MOR68 MEU68:MEV68 LUY68:LUZ68 LLC68:LLD68 LBG68:LBH68 KRK68:KRL68 KHO68:KHP68 JXS68:JXT68 JNW68:JNX68 JEA68:JEB68 IUE68:IUF68 IKI68:IKJ68 IAM68:IAN68 HQQ68:HQR68 HGU68:HGV68 GWY68:GWZ68 GNC68:GND68 GDG68:GDH68 FTK68:FTL68 FJO68:FJP68 EZS68:EZT68 EPW68:EPX68 EGA68:EGB68 DWE68:DWF68 DMI68:DMJ68 DCM68:DCN68 CSQ68:CSR68 CIU68:CIV68 BYY68:BYZ68 BPC68:BPD68 BFG68:BFH68 AVK68:AVL68 ALO68:ALP68 ABS68:ABT68 RW68:RX68 IA68:IB68 WUG68:WUH68 WKK68:WKL68 WAO68:WAP68 VQS68:VQT68 VGW68:VGX68 UXA68:UXB68 UNE68:UNF68 UDI68:UDJ68 TTM68:TTN68 TJQ68:TJR68 SZU68:SZV68 SPY68:SPZ68 SGC68:SGD68 RWG68:RWH68 RMK68:RML68 RCO68:RCP68 QSS68:QST68 QIW68:QIX68 PZA68:PZB68 PPE68:PPF68 PFI68:PFJ68 OVM68:OVN68 OLQ68:OLR68 OBU68:OBV68 NRY68:NRZ68 NIC68:NID68 MYG68:MYH68 MOK68:MOL68 MEO68:MEP68 LUS68:LUT68 LKW68:LKX68 LBA68:LBB68 KRE68:KRF68 KHI68:KHJ68 JXM68:JXN68 JNQ68:JNR68 JDU68:JDV68 ITY68:ITZ68 IKC68:IKD68 IAG68:IAH68 HQK68:HQL68 HGO68:HGP68 GWS68:GWT68 GMW68:GMX68 GDA68:GDB68 FTE68:FTF68 FJI68:FJJ68 EZM68:EZN68 EPQ68:EPR68 EFU68:EFV68 DVY68:DVZ68 DMC68:DMD68 DCG68:DCH68 CSK68:CSL68 CIO68:CIP68 BYS68:BYT68 BOW68:BOX68 BFA68:BFB68 AVE68:AVF68 ALI68:ALJ68 ABM68:ABN68 RQ68:RR68 HU68:HV68 WUD68:WUE68 WKH68:WKI68 WAL68:WAM68 VQP68:VQQ68 VGT68:VGU68 UWX68:UWY68 UNB68:UNC68 UDF68:UDG68 TTJ68:TTK68 TJN68:TJO68 SZR68:SZS68 SPV68:SPW68 SFZ68:SGA68 RWD68:RWE68 RMH68:RMI68 RCL68:RCM68 QSP68:QSQ68 QIT68:QIU68 PYX68:PYY68 PPB68:PPC68 PFF68:PFG68 OVJ68:OVK68 OLN68:OLO68 OBR68:OBS68 NRV68:NRW68 NHZ68:NIA68 MYD68:MYE68 MOH68:MOI68 MEL68:MEM68 LUP68:LUQ68 LKT68:LKU68 LAX68:LAY68 KRB68:KRC68 KHF68:KHG68 JXJ68:JXK68 JNN68:JNO68 JDR68:JDS68 ITV68:ITW68 IJZ68:IKA68 IAD68:IAE68 HQH68:HQI68 HGL68:HGM68 GWP68:GWQ68 GMT68:GMU68 GCX68:GCY68 FTB68:FTC68 FJF68:FJG68 EZJ68:EZK68 EPN68:EPO68 EFR68:EFS68 DVV68:DVW68 DLZ68:DMA68 DCD68:DCE68 CSH68:CSI68 CIL68:CIM68 BYP68:BYQ68 BOT68:BOU68 BEX68:BEY68 AVB68:AVC68 ALF68:ALG68 ABJ68:ABK68 RN68:RO68 HR68:HS68 WUA68:WUB68 WKE68:WKF68 WAI68:WAJ68 VQM68:VQN68 VGQ68:VGR68 UWU68:UWV68 UMY68:UMZ68 UDC68:UDD68 TTG68:TTH68 TJK68:TJL68 SZO68:SZP68 SPS68:SPT68 SFW68:SFX68 RWA68:RWB68 RME68:RMF68 RCI68:RCJ68 QSM68:QSN68 QIQ68:QIR68 PYU68:PYV68 POY68:POZ68 PFC68:PFD68 OVG68:OVH68 OLK68:OLL68 OBO68:OBP68 NRS68:NRT68 NHW68:NHX68 MYA68:MYB68 MOE68:MOF68 MEI68:MEJ68 LUM68:LUN68 LKQ68:LKR68 LAU68:LAV68 KQY68:KQZ68 KHC68:KHD68 JXG68:JXH68 JNK68:JNL68 JDO68:JDP68 ITS68:ITT68 IJW68:IJX68 IAA68:IAB68 HQE68:HQF68 HGI68:HGJ68 GWM68:GWN68 GMQ68:GMR68 GCU68:GCV68 FSY68:FSZ68 FJC68:FJD68 EZG68:EZH68 EPK68:EPL68 EFO68:EFP68 DVS68:DVT68 DLW68:DLX68 DCA68:DCB68 CSE68:CSF68 CII68:CIJ68 BYM68:BYN68 BOQ68:BOR68 BEU68:BEV68 AUY68:AUZ68 ALC68:ALD68 ABG68:ABH68 RK68:RL68 HO68:HP68 WTX68:WTY68 WKB68:WKC68 WAF68:WAG68 VQJ68:VQK68 VGN68:VGO68 UWR68:UWS68 UMV68:UMW68 UCZ68:UDA68 TTD68:TTE68 TJH68:TJI68 SZL68:SZM68 SPP68:SPQ68 SFT68:SFU68 RVX68:RVY68 RMB68:RMC68 RCF68:RCG68 QSJ68:QSK68 QIN68:QIO68 PYR68:PYS68 POV68:POW68 PEZ68:PFA68 OVD68:OVE68 OLH68:OLI68 OBL68:OBM68 NRP68:NRQ68 NHT68:NHU68 MXX68:MXY68 MOB68:MOC68 MEF68:MEG68 LUJ68:LUK68 LKN68:LKO68 LAR68:LAS68 KQV68:KQW68 KGZ68:KHA68 JXD68:JXE68 JNH68:JNI68 JDL68:JDM68 ITP68:ITQ68 IJT68:IJU68 HZX68:HZY68 HQB68:HQC68 HGF68:HGG68 GWJ68:GWK68 GMN68:GMO68 GCR68:GCS68 FSV68:FSW68 FIZ68:FJA68 EZD68:EZE68 EPH68:EPI68 EFL68:EFM68 DVP68:DVQ68 DLT68:DLU68 DBX68:DBY68 CSB68:CSC68 CIF68:CIG68 BYJ68:BYK68 BON68:BOO68 BER68:BES68 AUV68:AUW68 AKZ68:ALA68 ABD68:ABE68 RH68:RI68 HL68:HM68 WTU68:WTV68 WJY68:WJZ68 WAC68:WAD68 VQG68:VQH68 VGK68:VGL68 UWO68:UWP68 UMS68:UMT68 UCW68:UCX68 TTA68:TTB68 TJE68:TJF68 SZI68:SZJ68 SPM68:SPN68 SFQ68:SFR68 RVU68:RVV68 RLY68:RLZ68 RCC68:RCD68 QSG68:QSH68 QIK68:QIL68 PYO68:PYP68 POS68:POT68 PEW68:PEX68 OVA68:OVB68 OLE68:OLF68 OBI68:OBJ68 NRM68:NRN68 NHQ68:NHR68 MXU68:MXV68 MNY68:MNZ68 MEC68:MED68 LUG68:LUH68 LKK68:LKL68 LAO68:LAP68 KQS68:KQT68 KGW68:KGX68 JXA68:JXB68 JNE68:JNF68 JDI68:JDJ68 ITM68:ITN68 IJQ68:IJR68 HZU68:HZV68 HPY68:HPZ68 HGC68:HGD68 GWG68:GWH68 GMK68:GML68 GCO68:GCP68 FSS68:FST68 FIW68:FIX68 EZA68:EZB68 EPE68:EPF68 EFI68:EFJ68 DVM68:DVN68 DLQ68:DLR68 DBU68:DBV68 CRY68:CRZ68 CIC68:CID68 BYG68:BYH68 BOK68:BOL68 BEO68:BEP68 AUS68:AUT68 AKW68:AKX68 ABA68:ABB68 HI112:HJ112 RE112:RF112 WUS112:WUT112 WKW112:WKX112 WBA112:WBB112 VRE112:VRF112 VHI112:VHJ112 UXM112:UXN112 UNQ112:UNR112 UDU112:UDV112 TTY112:TTZ112 TKC112:TKD112 TAG112:TAH112 SQK112:SQL112 SGO112:SGP112 RWS112:RWT112 RMW112:RMX112 RDA112:RDB112 QTE112:QTF112 QJI112:QJJ112 PZM112:PZN112 PPQ112:PPR112 PFU112:PFV112 OVY112:OVZ112 OMC112:OMD112 OCG112:OCH112 NSK112:NSL112 NIO112:NIP112 MYS112:MYT112 MOW112:MOX112 MFA112:MFB112 LVE112:LVF112 LLI112:LLJ112 LBM112:LBN112 KRQ112:KRR112 KHU112:KHV112 JXY112:JXZ112 JOC112:JOD112 JEG112:JEH112 IUK112:IUL112 IKO112:IKP112 IAS112:IAT112 HQW112:HQX112 HHA112:HHB112 GXE112:GXF112 GNI112:GNJ112 GDM112:GDN112 FTQ112:FTR112 FJU112:FJV112 EZY112:EZZ112 EQC112:EQD112 EGG112:EGH112 DWK112:DWL112 DMO112:DMP112 DCS112:DCT112 CSW112:CSX112 CJA112:CJB112 BZE112:BZF112 BPI112:BPJ112 BFM112:BFN112 AVQ112:AVR112 ALU112:ALV112 ABY112:ABZ112 SC112:SD112 IG112:IH112 WUP112:WUQ112 WKT112:WKU112 WAX112:WAY112 VRB112:VRC112 VHF112:VHG112 UXJ112:UXK112 UNN112:UNO112 UDR112:UDS112 TTV112:TTW112 TJZ112:TKA112 TAD112:TAE112 SQH112:SQI112 SGL112:SGM112 RWP112:RWQ112 RMT112:RMU112 RCX112:RCY112 QTB112:QTC112 QJF112:QJG112 PZJ112:PZK112 PPN112:PPO112 PFR112:PFS112 OVV112:OVW112 OLZ112:OMA112 OCD112:OCE112 NSH112:NSI112 NIL112:NIM112 MYP112:MYQ112 MOT112:MOU112 MEX112:MEY112 LVB112:LVC112 LLF112:LLG112 LBJ112:LBK112 KRN112:KRO112 KHR112:KHS112 JXV112:JXW112 JNZ112:JOA112 JED112:JEE112 IUH112:IUI112 IKL112:IKM112 IAP112:IAQ112 HQT112:HQU112 HGX112:HGY112 GXB112:GXC112 GNF112:GNG112 GDJ112:GDK112 FTN112:FTO112 FJR112:FJS112 EZV112:EZW112 EPZ112:EQA112 EGD112:EGE112 DWH112:DWI112 DML112:DMM112 DCP112:DCQ112 CST112:CSU112 CIX112:CIY112 BZB112:BZC112 BPF112:BPG112 BFJ112:BFK112 AVN112:AVO112 ALR112:ALS112 ABV112:ABW112 RZ112:SA112 ID112:IE112 WUM112:WUN112 WKQ112:WKR112 WAU112:WAV112 VQY112:VQZ112 VHC112:VHD112 UXG112:UXH112 UNK112:UNL112 UDO112:UDP112 TTS112:TTT112 TJW112:TJX112 TAA112:TAB112 SQE112:SQF112 SGI112:SGJ112 RWM112:RWN112 RMQ112:RMR112 RCU112:RCV112 QSY112:QSZ112 QJC112:QJD112 PZG112:PZH112 PPK112:PPL112 PFO112:PFP112 OVS112:OVT112 OLW112:OLX112 OCA112:OCB112 NSE112:NSF112 NII112:NIJ112 MYM112:MYN112 MOQ112:MOR112 MEU112:MEV112 LUY112:LUZ112 LLC112:LLD112 LBG112:LBH112 KRK112:KRL112 KHO112:KHP112 JXS112:JXT112 JNW112:JNX112 JEA112:JEB112 IUE112:IUF112 IKI112:IKJ112 IAM112:IAN112 HQQ112:HQR112 HGU112:HGV112 GWY112:GWZ112 GNC112:GND112 GDG112:GDH112 FTK112:FTL112 FJO112:FJP112 EZS112:EZT112 EPW112:EPX112 EGA112:EGB112 DWE112:DWF112 DMI112:DMJ112 DCM112:DCN112 CSQ112:CSR112 CIU112:CIV112 BYY112:BYZ112 BPC112:BPD112 BFG112:BFH112 AVK112:AVL112 ALO112:ALP112 ABS112:ABT112 RW112:RX112 IA112:IB112 WUG112:WUH112 WKK112:WKL112 WAO112:WAP112 VQS112:VQT112 VGW112:VGX112 UXA112:UXB112 UNE112:UNF112 UDI112:UDJ112 TTM112:TTN112 TJQ112:TJR112 SZU112:SZV112 SPY112:SPZ112 SGC112:SGD112 RWG112:RWH112 RMK112:RML112 RCO112:RCP112 QSS112:QST112 QIW112:QIX112 PZA112:PZB112 PPE112:PPF112 PFI112:PFJ112 OVM112:OVN112 OLQ112:OLR112 OBU112:OBV112 NRY112:NRZ112 NIC112:NID112 MYG112:MYH112 MOK112:MOL112 MEO112:MEP112 LUS112:LUT112 LKW112:LKX112 LBA112:LBB112 KRE112:KRF112 KHI112:KHJ112 JXM112:JXN112 JNQ112:JNR112 JDU112:JDV112 ITY112:ITZ112 IKC112:IKD112 IAG112:IAH112 HQK112:HQL112 HGO112:HGP112 GWS112:GWT112 GMW112:GMX112 GDA112:GDB112 FTE112:FTF112 FJI112:FJJ112 EZM112:EZN112 EPQ112:EPR112 EFU112:EFV112 DVY112:DVZ112 DMC112:DMD112 DCG112:DCH112 CSK112:CSL112 CIO112:CIP112 BYS112:BYT112 BOW112:BOX112 BFA112:BFB112 AVE112:AVF112 ALI112:ALJ112 ABM112:ABN112 RQ112:RR112 HU112:HV112 WUD112:WUE112 WKH112:WKI112 WAL112:WAM112 VQP112:VQQ112 VGT112:VGU112 UWX112:UWY112 UNB112:UNC112 UDF112:UDG112 TTJ112:TTK112 TJN112:TJO112 SZR112:SZS112 SPV112:SPW112 SFZ112:SGA112 RWD112:RWE112 RMH112:RMI112 RCL112:RCM112 QSP112:QSQ112 QIT112:QIU112 PYX112:PYY112 PPB112:PPC112 PFF112:PFG112 OVJ112:OVK112 OLN112:OLO112 OBR112:OBS112 NRV112:NRW112 NHZ112:NIA112 MYD112:MYE112 MOH112:MOI112 MEL112:MEM112 LUP112:LUQ112 LKT112:LKU112 LAX112:LAY112 KRB112:KRC112 KHF112:KHG112 JXJ112:JXK112 JNN112:JNO112 JDR112:JDS112 ITV112:ITW112 IJZ112:IKA112 IAD112:IAE112 HQH112:HQI112 HGL112:HGM112 GWP112:GWQ112 GMT112:GMU112 GCX112:GCY112 FTB112:FTC112 FJF112:FJG112 EZJ112:EZK112 EPN112:EPO112 EFR112:EFS112 DVV112:DVW112 DLZ112:DMA112 DCD112:DCE112 CSH112:CSI112 CIL112:CIM112 BYP112:BYQ112 BOT112:BOU112 BEX112:BEY112 AVB112:AVC112 ALF112:ALG112 ABJ112:ABK112 RN112:RO112 HR112:HS112 WUA112:WUB112 WKE112:WKF112 WAI112:WAJ112 VQM112:VQN112 VGQ112:VGR112 UWU112:UWV112 UMY112:UMZ112 UDC112:UDD112 TTG112:TTH112 TJK112:TJL112 SZO112:SZP112 SPS112:SPT112 SFW112:SFX112 RWA112:RWB112 RME112:RMF112 RCI112:RCJ112 QSM112:QSN112 QIQ112:QIR112 PYU112:PYV112 POY112:POZ112 PFC112:PFD112 OVG112:OVH112 OLK112:OLL112 OBO112:OBP112 NRS112:NRT112 NHW112:NHX112 MYA112:MYB112 MOE112:MOF112 MEI112:MEJ112 LUM112:LUN112 LKQ112:LKR112 LAU112:LAV112 KQY112:KQZ112 KHC112:KHD112 JXG112:JXH112 JNK112:JNL112 JDO112:JDP112 ITS112:ITT112 IJW112:IJX112 IAA112:IAB112 HQE112:HQF112 HGI112:HGJ112 GWM112:GWN112 GMQ112:GMR112 GCU112:GCV112 FSY112:FSZ112 FJC112:FJD112 EZG112:EZH112 EPK112:EPL112 EFO112:EFP112 DVS112:DVT112 DLW112:DLX112 DCA112:DCB112 CSE112:CSF112 CII112:CIJ112 BYM112:BYN112 BOQ112:BOR112 BEU112:BEV112 AUY112:AUZ112 ALC112:ALD112 ABG112:ABH112 RK112:RL112 HO112:HP112 WTX112:WTY112 WKB112:WKC112 WAF112:WAG112 VQJ112:VQK112 VGN112:VGO112 UWR112:UWS112 UMV112:UMW112 UCZ112:UDA112 TTD112:TTE112 TJH112:TJI112 SZL112:SZM112 SPP112:SPQ112 SFT112:SFU112 RVX112:RVY112 RMB112:RMC112 RCF112:RCG112 QSJ112:QSK112 QIN112:QIO112 PYR112:PYS112 POV112:POW112 PEZ112:PFA112 OVD112:OVE112 OLH112:OLI112 OBL112:OBM112 NRP112:NRQ112 NHT112:NHU112 MXX112:MXY112 MOB112:MOC112 MEF112:MEG112 LUJ112:LUK112 LKN112:LKO112 LAR112:LAS112 KQV112:KQW112 KGZ112:KHA112 JXD112:JXE112 JNH112:JNI112 JDL112:JDM112 ITP112:ITQ112 IJT112:IJU112 HZX112:HZY112 HQB112:HQC112 HGF112:HGG112 GWJ112:GWK112 GMN112:GMO112 GCR112:GCS112 FSV112:FSW112 FIZ112:FJA112 EZD112:EZE112 EPH112:EPI112 EFL112:EFM112 DVP112:DVQ112 DLT112:DLU112 DBX112:DBY112 CSB112:CSC112 CIF112:CIG112 BYJ112:BYK112 BON112:BOO112 BER112:BES112 AUV112:AUW112 AKZ112:ALA112 ABD112:ABE112 RH112:RI112 HL112:HM112 WTU112:WTV112 WJY112:WJZ112 WAC112:WAD112 VQG112:VQH112 VGK112:VGL112 UWO112:UWP112 UMS112:UMT112 UCW112:UCX112 TTA112:TTB112 TJE112:TJF112 SZI112:SZJ112 SPM112:SPN112 SFQ112:SFR112 RVU112:RVV112 RLY112:RLZ112 RCC112:RCD112 QSG112:QSH112 QIK112:QIL112 PYO112:PYP112 POS112:POT112 PEW112:PEX112 OVA112:OVB112 OLE112:OLF112 OBI112:OBJ112 NRM112:NRN112 NHQ112:NHR112 MXU112:MXV112 MNY112:MNZ112 MEC112:MED112 LUG112:LUH112 LKK112:LKL112 LAO112:LAP112 KQS112:KQT112 KGW112:KGX112 JXA112:JXB112 JNE112:JNF112 JDI112:JDJ112 ITM112:ITN112 IJQ112:IJR112 HZU112:HZV112 HPY112:HPZ112 HGC112:HGD112 GWG112:GWH112 GMK112:GML112 GCO112:GCP112 FSS112:FST112 FIW112:FIX112 EZA112:EZB112 EPE112:EPF112 EFI112:EFJ112 DVM112:DVN112 DLQ112:DLR112 DBU112:DBV112 CRY112:CRZ112 CIC112:CID112 BYG112:BYH112 BOK112:BOL112 BEO112:BEP112 AUS112:AUT112 AKW112:AKX112 ABA112:ABB112 HI156:HJ156 RE156:RF156 WUS156:WUT156 WKW156:WKX156 WBA156:WBB156 VRE156:VRF156 VHI156:VHJ156 UXM156:UXN156 UNQ156:UNR156 UDU156:UDV156 TTY156:TTZ156 TKC156:TKD156 TAG156:TAH156 SQK156:SQL156 SGO156:SGP156 RWS156:RWT156 RMW156:RMX156 RDA156:RDB156 QTE156:QTF156 QJI156:QJJ156 PZM156:PZN156 PPQ156:PPR156 PFU156:PFV156 OVY156:OVZ156 OMC156:OMD156 OCG156:OCH156 NSK156:NSL156 NIO156:NIP156 MYS156:MYT156 MOW156:MOX156 MFA156:MFB156 LVE156:LVF156 LLI156:LLJ156 LBM156:LBN156 KRQ156:KRR156 KHU156:KHV156 JXY156:JXZ156 JOC156:JOD156 JEG156:JEH156 IUK156:IUL156 IKO156:IKP156 IAS156:IAT156 HQW156:HQX156 HHA156:HHB156 GXE156:GXF156 GNI156:GNJ156 GDM156:GDN156 FTQ156:FTR156 FJU156:FJV156 EZY156:EZZ156 EQC156:EQD156 EGG156:EGH156 DWK156:DWL156 DMO156:DMP156 DCS156:DCT156 CSW156:CSX156 CJA156:CJB156 BZE156:BZF156 BPI156:BPJ156 BFM156:BFN156 AVQ156:AVR156 ALU156:ALV156 ABY156:ABZ156 SC156:SD156 IG156:IH156 WUP156:WUQ156 WKT156:WKU156 WAX156:WAY156 VRB156:VRC156 VHF156:VHG156 UXJ156:UXK156 UNN156:UNO156 UDR156:UDS156 TTV156:TTW156 TJZ156:TKA156 TAD156:TAE156 SQH156:SQI156 SGL156:SGM156 RWP156:RWQ156 RMT156:RMU156 RCX156:RCY156 QTB156:QTC156 QJF156:QJG156 PZJ156:PZK156 PPN156:PPO156 PFR156:PFS156 OVV156:OVW156 OLZ156:OMA156 OCD156:OCE156 NSH156:NSI156 NIL156:NIM156 MYP156:MYQ156 MOT156:MOU156 MEX156:MEY156 LVB156:LVC156 LLF156:LLG156 LBJ156:LBK156 KRN156:KRO156 KHR156:KHS156 JXV156:JXW156 JNZ156:JOA156 JED156:JEE156 IUH156:IUI156 IKL156:IKM156 IAP156:IAQ156 HQT156:HQU156 HGX156:HGY156 GXB156:GXC156 GNF156:GNG156 GDJ156:GDK156 FTN156:FTO156 FJR156:FJS156 EZV156:EZW156 EPZ156:EQA156 EGD156:EGE156 DWH156:DWI156 DML156:DMM156 DCP156:DCQ156 CST156:CSU156 CIX156:CIY156 BZB156:BZC156 BPF156:BPG156 BFJ156:BFK156 AVN156:AVO156 ALR156:ALS156 ABV156:ABW156 RZ156:SA156 ID156:IE156 WUM156:WUN156 WKQ156:WKR156 WAU156:WAV156 VQY156:VQZ156 VHC156:VHD156 UXG156:UXH156 UNK156:UNL156 UDO156:UDP156 TTS156:TTT156 TJW156:TJX156 TAA156:TAB156 SQE156:SQF156 SGI156:SGJ156 RWM156:RWN156 RMQ156:RMR156 RCU156:RCV156 QSY156:QSZ156 QJC156:QJD156 PZG156:PZH156 PPK156:PPL156 PFO156:PFP156 OVS156:OVT156 OLW156:OLX156 OCA156:OCB156 NSE156:NSF156 NII156:NIJ156 MYM156:MYN156 MOQ156:MOR156 MEU156:MEV156 LUY156:LUZ156 LLC156:LLD156 LBG156:LBH156 KRK156:KRL156 KHO156:KHP156 JXS156:JXT156 JNW156:JNX156 JEA156:JEB156 IUE156:IUF156 IKI156:IKJ156 IAM156:IAN156 HQQ156:HQR156 HGU156:HGV156 GWY156:GWZ156 GNC156:GND156 GDG156:GDH156 FTK156:FTL156 FJO156:FJP156 EZS156:EZT156 EPW156:EPX156 EGA156:EGB156 DWE156:DWF156 DMI156:DMJ156 DCM156:DCN156 CSQ156:CSR156 CIU156:CIV156 BYY156:BYZ156 BPC156:BPD156 BFG156:BFH156 AVK156:AVL156 ALO156:ALP156 ABS156:ABT156 RW156:RX156 IA156:IB156 WUG156:WUH156 WKK156:WKL156 WAO156:WAP156 VQS156:VQT156 VGW156:VGX156 UXA156:UXB156 UNE156:UNF156 UDI156:UDJ156 TTM156:TTN156 TJQ156:TJR156 SZU156:SZV156 SPY156:SPZ156 SGC156:SGD156 RWG156:RWH156 RMK156:RML156 RCO156:RCP156 QSS156:QST156 QIW156:QIX156 PZA156:PZB156 PPE156:PPF156 PFI156:PFJ156 OVM156:OVN156 OLQ156:OLR156 OBU156:OBV156 NRY156:NRZ156 NIC156:NID156 MYG156:MYH156 MOK156:MOL156 MEO156:MEP156 LUS156:LUT156 LKW156:LKX156 LBA156:LBB156 KRE156:KRF156 KHI156:KHJ156 JXM156:JXN156 JNQ156:JNR156 JDU156:JDV156 ITY156:ITZ156 IKC156:IKD156 IAG156:IAH156 HQK156:HQL156 HGO156:HGP156 GWS156:GWT156 GMW156:GMX156 GDA156:GDB156 FTE156:FTF156 FJI156:FJJ156 EZM156:EZN156 EPQ156:EPR156 EFU156:EFV156 DVY156:DVZ156 DMC156:DMD156 DCG156:DCH156 CSK156:CSL156 CIO156:CIP156 BYS156:BYT156 BOW156:BOX156 BFA156:BFB156 AVE156:AVF156 ALI156:ALJ156 ABM156:ABN156 RQ156:RR156 HU156:HV156 WUD156:WUE156 WKH156:WKI156 WAL156:WAM156 VQP156:VQQ156 VGT156:VGU156 UWX156:UWY156 UNB156:UNC156 UDF156:UDG156 TTJ156:TTK156 TJN156:TJO156 SZR156:SZS156 SPV156:SPW156 SFZ156:SGA156 RWD156:RWE156 RMH156:RMI156 RCL156:RCM156 QSP156:QSQ156 QIT156:QIU156 PYX156:PYY156 PPB156:PPC156 PFF156:PFG156 OVJ156:OVK156 OLN156:OLO156 OBR156:OBS156 NRV156:NRW156 NHZ156:NIA156 MYD156:MYE156 MOH156:MOI156 MEL156:MEM156 LUP156:LUQ156 LKT156:LKU156 LAX156:LAY156 KRB156:KRC156 KHF156:KHG156 JXJ156:JXK156 JNN156:JNO156 JDR156:JDS156 ITV156:ITW156 IJZ156:IKA156 IAD156:IAE156 HQH156:HQI156 HGL156:HGM156 GWP156:GWQ156 GMT156:GMU156 GCX156:GCY156 FTB156:FTC156 FJF156:FJG156 EZJ156:EZK156 EPN156:EPO156 EFR156:EFS156 DVV156:DVW156 DLZ156:DMA156 DCD156:DCE156 CSH156:CSI156 CIL156:CIM156 BYP156:BYQ156 BOT156:BOU156 BEX156:BEY156 AVB156:AVC156 ALF156:ALG156 ABJ156:ABK156 RN156:RO156 HR156:HS156 WUA156:WUB156 WKE156:WKF156 WAI156:WAJ156 VQM156:VQN156 VGQ156:VGR156 UWU156:UWV156 UMY156:UMZ156 UDC156:UDD156 TTG156:TTH156 TJK156:TJL156 SZO156:SZP156 SPS156:SPT156 SFW156:SFX156 RWA156:RWB156 RME156:RMF156 RCI156:RCJ156 QSM156:QSN156 QIQ156:QIR156 PYU156:PYV156 POY156:POZ156 PFC156:PFD156 OVG156:OVH156 OLK156:OLL156 OBO156:OBP156 NRS156:NRT156 NHW156:NHX156 MYA156:MYB156 MOE156:MOF156 MEI156:MEJ156 LUM156:LUN156 LKQ156:LKR156 LAU156:LAV156 KQY156:KQZ156 KHC156:KHD156 JXG156:JXH156 JNK156:JNL156 JDO156:JDP156 ITS156:ITT156 IJW156:IJX156 IAA156:IAB156 HQE156:HQF156 HGI156:HGJ156 GWM156:GWN156 GMQ156:GMR156 GCU156:GCV156 FSY156:FSZ156 FJC156:FJD156 EZG156:EZH156 EPK156:EPL156 EFO156:EFP156 DVS156:DVT156 DLW156:DLX156 DCA156:DCB156 CSE156:CSF156 CII156:CIJ156 BYM156:BYN156 BOQ156:BOR156 BEU156:BEV156 AUY156:AUZ156 ALC156:ALD156 ABG156:ABH156 RK156:RL156 HO156:HP156 WTX156:WTY156 WKB156:WKC156 WAF156:WAG156 VQJ156:VQK156 VGN156:VGO156 UWR156:UWS156 UMV156:UMW156 UCZ156:UDA156 TTD156:TTE156 TJH156:TJI156 SZL156:SZM156 SPP156:SPQ156 SFT156:SFU156 RVX156:RVY156 RMB156:RMC156 RCF156:RCG156 QSJ156:QSK156 QIN156:QIO156 PYR156:PYS156 POV156:POW156 PEZ156:PFA156 OVD156:OVE156 OLH156:OLI156 OBL156:OBM156 NRP156:NRQ156 NHT156:NHU156 MXX156:MXY156 MOB156:MOC156 MEF156:MEG156 LUJ156:LUK156 LKN156:LKO156 LAR156:LAS156 KQV156:KQW156 KGZ156:KHA156 JXD156:JXE156 JNH156:JNI156 JDL156:JDM156 ITP156:ITQ156 IJT156:IJU156 HZX156:HZY156 HQB156:HQC156 HGF156:HGG156 GWJ156:GWK156 GMN156:GMO156 GCR156:GCS156 FSV156:FSW156 FIZ156:FJA156 EZD156:EZE156 EPH156:EPI156 EFL156:EFM156 DVP156:DVQ156 DLT156:DLU156 DBX156:DBY156 CSB156:CSC156 CIF156:CIG156 BYJ156:BYK156 BON156:BOO156 BER156:BES156 AUV156:AUW156 AKZ156:ALA156 ABD156:ABE156 RH156:RI156 HL156:HM156 WTU156:WTV156 WJY156:WJZ156 WAC156:WAD156 VQG156:VQH156 VGK156:VGL156 UWO156:UWP156 UMS156:UMT156 UCW156:UCX156 TTA156:TTB156 TJE156:TJF156 SZI156:SZJ156 SPM156:SPN156 SFQ156:SFR156 RVU156:RVV156 RLY156:RLZ156 RCC156:RCD156 QSG156:QSH156 QIK156:QIL156 PYO156:PYP156 POS156:POT156 PEW156:PEX156 OVA156:OVB156 OLE156:OLF156 OBI156:OBJ156 NRM156:NRN156 NHQ156:NHR156 MXU156:MXV156 MNY156:MNZ156 MEC156:MED156 LUG156:LUH156 LKK156:LKL156 LAO156:LAP156 KQS156:KQT156 KGW156:KGX156 JXA156:JXB156 JNE156:JNF156 JDI156:JDJ156 ITM156:ITN156 IJQ156:IJR156 HZU156:HZV156 HPY156:HPZ156 HGC156:HGD156 GWG156:GWH156 GMK156:GML156 GCO156:GCP156 FSS156:FST156 FIW156:FIX156 EZA156:EZB156 EPE156:EPF156 EFI156:EFJ156 DVM156:DVN156 DLQ156:DLR156 DBU156:DBV156 CRY156:CRZ156 CIC156:CID156 BYG156:BYH156 BOK156:BOL156 BEO156:BEP156 AUS156:AUT156 AKW156:AKX156 ABA156:ABB156 HI200:HJ200 RE200:RF200 WUS200:WUT200 WKW200:WKX200 WBA200:WBB200 VRE200:VRF200 VHI200:VHJ200 UXM200:UXN200 UNQ200:UNR200 UDU200:UDV200 TTY200:TTZ200 TKC200:TKD200 TAG200:TAH200 SQK200:SQL200 SGO200:SGP200 RWS200:RWT200 RMW200:RMX200 RDA200:RDB200 QTE200:QTF200 QJI200:QJJ200 PZM200:PZN200 PPQ200:PPR200 PFU200:PFV200 OVY200:OVZ200 OMC200:OMD200 OCG200:OCH200 NSK200:NSL200 NIO200:NIP200 MYS200:MYT200 MOW200:MOX200 MFA200:MFB200 LVE200:LVF200 LLI200:LLJ200 LBM200:LBN200 KRQ200:KRR200 KHU200:KHV200 JXY200:JXZ200 JOC200:JOD200 JEG200:JEH200 IUK200:IUL200 IKO200:IKP200 IAS200:IAT200 HQW200:HQX200 HHA200:HHB200 GXE200:GXF200 GNI200:GNJ200 GDM200:GDN200 FTQ200:FTR200 FJU200:FJV200 EZY200:EZZ200 EQC200:EQD200 EGG200:EGH200 DWK200:DWL200 DMO200:DMP200 DCS200:DCT200 CSW200:CSX200 CJA200:CJB200 BZE200:BZF200 BPI200:BPJ200 BFM200:BFN200 AVQ200:AVR200 ALU200:ALV200 ABY200:ABZ200 SC200:SD200 IG200:IH200 WUP200:WUQ200 WKT200:WKU200 WAX200:WAY200 VRB200:VRC200 VHF200:VHG200 UXJ200:UXK200 UNN200:UNO200 UDR200:UDS200 TTV200:TTW200 TJZ200:TKA200 TAD200:TAE200 SQH200:SQI200 SGL200:SGM200 RWP200:RWQ200 RMT200:RMU200 RCX200:RCY200 QTB200:QTC200 QJF200:QJG200 PZJ200:PZK200 PPN200:PPO200 PFR200:PFS200 OVV200:OVW200 OLZ200:OMA200 OCD200:OCE200 NSH200:NSI200 NIL200:NIM200 MYP200:MYQ200 MOT200:MOU200 MEX200:MEY200 LVB200:LVC200 LLF200:LLG200 LBJ200:LBK200 KRN200:KRO200 KHR200:KHS200 JXV200:JXW200 JNZ200:JOA200 JED200:JEE200 IUH200:IUI200 IKL200:IKM200 IAP200:IAQ200 HQT200:HQU200 HGX200:HGY200 GXB200:GXC200 GNF200:GNG200 GDJ200:GDK200 FTN200:FTO200 FJR200:FJS200 EZV200:EZW200 EPZ200:EQA200 EGD200:EGE200 DWH200:DWI200 DML200:DMM200 DCP200:DCQ200 CST200:CSU200 CIX200:CIY200 BZB200:BZC200 BPF200:BPG200 BFJ200:BFK200 AVN200:AVO200 ALR200:ALS200 ABV200:ABW200 RZ200:SA200 ID200:IE200 WUM200:WUN200 WKQ200:WKR200 WAU200:WAV200 VQY200:VQZ200 VHC200:VHD200 UXG200:UXH200 UNK200:UNL200 UDO200:UDP200 TTS200:TTT200 TJW200:TJX200 TAA200:TAB200 SQE200:SQF200 SGI200:SGJ200 RWM200:RWN200 RMQ200:RMR200 RCU200:RCV200 QSY200:QSZ200 QJC200:QJD200 PZG200:PZH200 PPK200:PPL200 PFO200:PFP200 OVS200:OVT200 OLW200:OLX200 OCA200:OCB200 NSE200:NSF200 NII200:NIJ200 MYM200:MYN200 MOQ200:MOR200 MEU200:MEV200 LUY200:LUZ200 LLC200:LLD200 LBG200:LBH200 KRK200:KRL200 KHO200:KHP200 JXS200:JXT200 JNW200:JNX200 JEA200:JEB200 IUE200:IUF200 IKI200:IKJ200 IAM200:IAN200 HQQ200:HQR200 HGU200:HGV200 GWY200:GWZ200 GNC200:GND200 GDG200:GDH200 FTK200:FTL200 FJO200:FJP200 EZS200:EZT200 EPW200:EPX200 EGA200:EGB200 DWE200:DWF200 DMI200:DMJ200 DCM200:DCN200 CSQ200:CSR200 CIU200:CIV200 BYY200:BYZ200 BPC200:BPD200 BFG200:BFH200 AVK200:AVL200 ALO200:ALP200 ABS200:ABT200 RW200:RX200 IA200:IB200 WUG200:WUH200 WKK200:WKL200 WAO200:WAP200 VQS200:VQT200 VGW200:VGX200 UXA200:UXB200 UNE200:UNF200 UDI200:UDJ200 TTM200:TTN200 TJQ200:TJR200 SZU200:SZV200 SPY200:SPZ200 SGC200:SGD200 RWG200:RWH200 RMK200:RML200 RCO200:RCP200 QSS200:QST200 QIW200:QIX200 PZA200:PZB200 PPE200:PPF200 PFI200:PFJ200 OVM200:OVN200 OLQ200:OLR200 OBU200:OBV200 NRY200:NRZ200 NIC200:NID200 MYG200:MYH200 MOK200:MOL200 MEO200:MEP200 LUS200:LUT200 LKW200:LKX200 LBA200:LBB200 KRE200:KRF200 KHI200:KHJ200 JXM200:JXN200 JNQ200:JNR200 JDU200:JDV200 ITY200:ITZ200 IKC200:IKD200 IAG200:IAH200 HQK200:HQL200 HGO200:HGP200 GWS200:GWT200 GMW200:GMX200 GDA200:GDB200 FTE200:FTF200 FJI200:FJJ200 EZM200:EZN200 EPQ200:EPR200 EFU200:EFV200 DVY200:DVZ200 DMC200:DMD200 DCG200:DCH200 CSK200:CSL200 CIO200:CIP200 BYS200:BYT200 BOW200:BOX200 BFA200:BFB200 AVE200:AVF200 ALI200:ALJ200 ABM200:ABN200 RQ200:RR200 HU200:HV200 WUD200:WUE200 WKH200:WKI200 WAL200:WAM200 VQP200:VQQ200 VGT200:VGU200 UWX200:UWY200 UNB200:UNC200 UDF200:UDG200 TTJ200:TTK200 TJN200:TJO200 SZR200:SZS200 SPV200:SPW200 SFZ200:SGA200 RWD200:RWE200 RMH200:RMI200 RCL200:RCM200 QSP200:QSQ200 QIT200:QIU200 PYX200:PYY200 PPB200:PPC200 PFF200:PFG200 OVJ200:OVK200 OLN200:OLO200 OBR200:OBS200 NRV200:NRW200 NHZ200:NIA200 MYD200:MYE200 MOH200:MOI200 MEL200:MEM200 LUP200:LUQ200 LKT200:LKU200 LAX200:LAY200 KRB200:KRC200 KHF200:KHG200 JXJ200:JXK200 JNN200:JNO200 JDR200:JDS200 ITV200:ITW200 IJZ200:IKA200 IAD200:IAE200 HQH200:HQI200 HGL200:HGM200 GWP200:GWQ200 GMT200:GMU200 GCX200:GCY200 FTB200:FTC200 FJF200:FJG200 EZJ200:EZK200 EPN200:EPO200 EFR200:EFS200 DVV200:DVW200 DLZ200:DMA200 DCD200:DCE200 CSH200:CSI200 CIL200:CIM200 BYP200:BYQ200 BOT200:BOU200 BEX200:BEY200 AVB200:AVC200 ALF200:ALG200 ABJ200:ABK200 RN200:RO200 HR200:HS200 WUA200:WUB200 WKE200:WKF200 WAI200:WAJ200 VQM200:VQN200 VGQ200:VGR200 UWU200:UWV200 UMY200:UMZ200 UDC200:UDD200 TTG200:TTH200 TJK200:TJL200 SZO200:SZP200 SPS200:SPT200 SFW200:SFX200 RWA200:RWB200 RME200:RMF200 RCI200:RCJ200 QSM200:QSN200 QIQ200:QIR200 PYU200:PYV200 POY200:POZ200 PFC200:PFD200 OVG200:OVH200 OLK200:OLL200 OBO200:OBP200 NRS200:NRT200 NHW200:NHX200 MYA200:MYB200 MOE200:MOF200 MEI200:MEJ200 LUM200:LUN200 LKQ200:LKR200 LAU200:LAV200 KQY200:KQZ200 KHC200:KHD200 JXG200:JXH200 JNK200:JNL200 JDO200:JDP200 ITS200:ITT200 IJW200:IJX200 IAA200:IAB200 HQE200:HQF200 HGI200:HGJ200 GWM200:GWN200 GMQ200:GMR200 GCU200:GCV200 FSY200:FSZ200 FJC200:FJD200 EZG200:EZH200 EPK200:EPL200 EFO200:EFP200 DVS200:DVT200 DLW200:DLX200 DCA200:DCB200 CSE200:CSF200 CII200:CIJ200 BYM200:BYN200 BOQ200:BOR200 BEU200:BEV200 AUY200:AUZ200 ALC200:ALD200 ABG200:ABH200 RK200:RL200 HO200:HP200 WTX200:WTY200 WKB200:WKC200 WAF200:WAG200 VQJ200:VQK200 VGN200:VGO200 UWR200:UWS200 UMV200:UMW200 UCZ200:UDA200 TTD200:TTE200 TJH200:TJI200 SZL200:SZM200 SPP200:SPQ200 SFT200:SFU200 RVX200:RVY200 RMB200:RMC200 RCF200:RCG200 QSJ200:QSK200 QIN200:QIO200 PYR200:PYS200 POV200:POW200 PEZ200:PFA200 OVD200:OVE200 OLH200:OLI200 OBL200:OBM200 NRP200:NRQ200 NHT200:NHU200 MXX200:MXY200 MOB200:MOC200 MEF200:MEG200 LUJ200:LUK200 LKN200:LKO200 LAR200:LAS200 KQV200:KQW200 KGZ200:KHA200 JXD200:JXE200 JNH200:JNI200 JDL200:JDM200 ITP200:ITQ200 IJT200:IJU200 HZX200:HZY200 HQB200:HQC200 HGF200:HGG200 GWJ200:GWK200 GMN200:GMO200 GCR200:GCS200 FSV200:FSW200 FIZ200:FJA200 EZD200:EZE200 EPH200:EPI200 EFL200:EFM200 DVP200:DVQ200 DLT200:DLU200 DBX200:DBY200 CSB200:CSC200 CIF200:CIG200 BYJ200:BYK200 BON200:BOO200 BER200:BES200 AUV200:AUW200 AKZ200:ALA200 ABD200:ABE200 RH200:RI200 HL200:HM200 WTU200:WTV200 WJY200:WJZ200 WAC200:WAD200 VQG200:VQH200 VGK200:VGL200 UWO200:UWP200 UMS200:UMT200 UCW200:UCX200 TTA200:TTB200 TJE200:TJF200 SZI200:SZJ200 SPM200:SPN200 SFQ200:SFR200 RVU200:RVV200 RLY200:RLZ200 RCC200:RCD200 QSG200:QSH200 QIK200:QIL200 PYO200:PYP200 POS200:POT200 PEW200:PEX200 OVA200:OVB200 OLE200:OLF200 OBI200:OBJ200 NRM200:NRN200 NHQ200:NHR200 MXU200:MXV200 MNY200:MNZ200 MEC200:MED200 LUG200:LUH200 LKK200:LKL200 LAO200:LAP200 KQS200:KQT200 KGW200:KGX200 JXA200:JXB200 JNE200:JNF200 JDI200:JDJ200 ITM200:ITN200 IJQ200:IJR200 HZU200:HZV200 HPY200:HPZ200 HGC200:HGD200 GWG200:GWH200 GMK200:GML200 GCO200:GCP200 FSS200:FST200 FIW200:FIX200 EZA200:EZB200 EPE200:EPF200 EFI200:EFJ200 DVM200:DVN200 DLQ200:DLR200 DBU200:DBV200 CRY200:CRZ200 CIC200:CID200 BYG200:BYH200 BOK200:BOL200 BEO200:BEP200 AUS200:AUT200 AKW200:AKX200 ABA200:ABB200 HI244:HJ244 RE244:RF244 WUS244:WUT244 WKW244:WKX244 WBA244:WBB244 VRE244:VRF244 VHI244:VHJ244 UXM244:UXN244 UNQ244:UNR244 UDU244:UDV244 TTY244:TTZ244 TKC244:TKD244 TAG244:TAH244 SQK244:SQL244 SGO244:SGP244 RWS244:RWT244 RMW244:RMX244 RDA244:RDB244 QTE244:QTF244 QJI244:QJJ244 PZM244:PZN244 PPQ244:PPR244 PFU244:PFV244 OVY244:OVZ244 OMC244:OMD244 OCG244:OCH244 NSK244:NSL244 NIO244:NIP244 MYS244:MYT244 MOW244:MOX244 MFA244:MFB244 LVE244:LVF244 LLI244:LLJ244 LBM244:LBN244 KRQ244:KRR244 KHU244:KHV244 JXY244:JXZ244 JOC244:JOD244 JEG244:JEH244 IUK244:IUL244 IKO244:IKP244 IAS244:IAT244 HQW244:HQX244 HHA244:HHB244 GXE244:GXF244 GNI244:GNJ244 GDM244:GDN244 FTQ244:FTR244 FJU244:FJV244 EZY244:EZZ244 EQC244:EQD244 EGG244:EGH244 DWK244:DWL244 DMO244:DMP244 DCS244:DCT244 CSW244:CSX244 CJA244:CJB244 BZE244:BZF244 BPI244:BPJ244 BFM244:BFN244 AVQ244:AVR244 ALU244:ALV244 ABY244:ABZ244 SC244:SD244 IG244:IH244 WUP244:WUQ244 WKT244:WKU244 WAX244:WAY244 VRB244:VRC244 VHF244:VHG244 UXJ244:UXK244 UNN244:UNO244 UDR244:UDS244 TTV244:TTW244 TJZ244:TKA244 TAD244:TAE244 SQH244:SQI244 SGL244:SGM244 RWP244:RWQ244 RMT244:RMU244 RCX244:RCY244 QTB244:QTC244 QJF244:QJG244 PZJ244:PZK244 PPN244:PPO244 PFR244:PFS244 OVV244:OVW244 OLZ244:OMA244 OCD244:OCE244 NSH244:NSI244 NIL244:NIM244 MYP244:MYQ244 MOT244:MOU244 MEX244:MEY244 LVB244:LVC244 LLF244:LLG244 LBJ244:LBK244 KRN244:KRO244 KHR244:KHS244 JXV244:JXW244 JNZ244:JOA244 JED244:JEE244 IUH244:IUI244 IKL244:IKM244 IAP244:IAQ244 HQT244:HQU244 HGX244:HGY244 GXB244:GXC244 GNF244:GNG244 GDJ244:GDK244 FTN244:FTO244 FJR244:FJS244 EZV244:EZW244 EPZ244:EQA244 EGD244:EGE244 DWH244:DWI244 DML244:DMM244 DCP244:DCQ244 CST244:CSU244 CIX244:CIY244 BZB244:BZC244 BPF244:BPG244 BFJ244:BFK244 AVN244:AVO244 ALR244:ALS244 ABV244:ABW244 RZ244:SA244 ID244:IE244 WUM244:WUN244 WKQ244:WKR244 WAU244:WAV244 VQY244:VQZ244 VHC244:VHD244 UXG244:UXH244 UNK244:UNL244 UDO244:UDP244 TTS244:TTT244 TJW244:TJX244 TAA244:TAB244 SQE244:SQF244 SGI244:SGJ244 RWM244:RWN244 RMQ244:RMR244 RCU244:RCV244 QSY244:QSZ244 QJC244:QJD244 PZG244:PZH244 PPK244:PPL244 PFO244:PFP244 OVS244:OVT244 OLW244:OLX244 OCA244:OCB244 NSE244:NSF244 NII244:NIJ244 MYM244:MYN244 MOQ244:MOR244 MEU244:MEV244 LUY244:LUZ244 LLC244:LLD244 LBG244:LBH244 KRK244:KRL244 KHO244:KHP244 JXS244:JXT244 JNW244:JNX244 JEA244:JEB244 IUE244:IUF244 IKI244:IKJ244 IAM244:IAN244 HQQ244:HQR244 HGU244:HGV244 GWY244:GWZ244 GNC244:GND244 GDG244:GDH244 FTK244:FTL244 FJO244:FJP244 EZS244:EZT244 EPW244:EPX244 EGA244:EGB244 DWE244:DWF244 DMI244:DMJ244 DCM244:DCN244 CSQ244:CSR244 CIU244:CIV244 BYY244:BYZ244 BPC244:BPD244 BFG244:BFH244 AVK244:AVL244 ALO244:ALP244 ABS244:ABT244 RW244:RX244 IA244:IB244 WUG244:WUH244 WKK244:WKL244 WAO244:WAP244 VQS244:VQT244 VGW244:VGX244 UXA244:UXB244 UNE244:UNF244 UDI244:UDJ244 TTM244:TTN244 TJQ244:TJR244 SZU244:SZV244 SPY244:SPZ244 SGC244:SGD244 RWG244:RWH244 RMK244:RML244 RCO244:RCP244 QSS244:QST244 QIW244:QIX244 PZA244:PZB244 PPE244:PPF244 PFI244:PFJ244 OVM244:OVN244 OLQ244:OLR244 OBU244:OBV244 NRY244:NRZ244 NIC244:NID244 MYG244:MYH244 MOK244:MOL244 MEO244:MEP244 LUS244:LUT244 LKW244:LKX244 LBA244:LBB244 KRE244:KRF244 KHI244:KHJ244 JXM244:JXN244 JNQ244:JNR244 JDU244:JDV244 ITY244:ITZ244 IKC244:IKD244 IAG244:IAH244 HQK244:HQL244 HGO244:HGP244 GWS244:GWT244 GMW244:GMX244 GDA244:GDB244 FTE244:FTF244 FJI244:FJJ244 EZM244:EZN244 EPQ244:EPR244 EFU244:EFV244 DVY244:DVZ244 DMC244:DMD244 DCG244:DCH244 CSK244:CSL244 CIO244:CIP244 BYS244:BYT244 BOW244:BOX244 BFA244:BFB244 AVE244:AVF244 ALI244:ALJ244 ABM244:ABN244 RQ244:RR244 HU244:HV244 WUD244:WUE244 WKH244:WKI244 WAL244:WAM244 VQP244:VQQ244 VGT244:VGU244 UWX244:UWY244 UNB244:UNC244 UDF244:UDG244 TTJ244:TTK244 TJN244:TJO244 SZR244:SZS244 SPV244:SPW244 SFZ244:SGA244 RWD244:RWE244 RMH244:RMI244 RCL244:RCM244 QSP244:QSQ244 QIT244:QIU244 PYX244:PYY244 PPB244:PPC244 PFF244:PFG244 OVJ244:OVK244 OLN244:OLO244 OBR244:OBS244 NRV244:NRW244 NHZ244:NIA244 MYD244:MYE244 MOH244:MOI244 MEL244:MEM244 LUP244:LUQ244 LKT244:LKU244 LAX244:LAY244 KRB244:KRC244 KHF244:KHG244 JXJ244:JXK244 JNN244:JNO244 JDR244:JDS244 ITV244:ITW244 IJZ244:IKA244 IAD244:IAE244 HQH244:HQI244 HGL244:HGM244 GWP244:GWQ244 GMT244:GMU244 GCX244:GCY244 FTB244:FTC244 FJF244:FJG244 EZJ244:EZK244 EPN244:EPO244 EFR244:EFS244 DVV244:DVW244 DLZ244:DMA244 DCD244:DCE244 CSH244:CSI244 CIL244:CIM244 BYP244:BYQ244 BOT244:BOU244 BEX244:BEY244 AVB244:AVC244 ALF244:ALG244 ABJ244:ABK244 RN244:RO244 HR244:HS244 WUA244:WUB244 WKE244:WKF244 WAI244:WAJ244 VQM244:VQN244 VGQ244:VGR244 UWU244:UWV244 UMY244:UMZ244 UDC244:UDD244 TTG244:TTH244 TJK244:TJL244 SZO244:SZP244 SPS244:SPT244 SFW244:SFX244 RWA244:RWB244 RME244:RMF244 RCI244:RCJ244 QSM244:QSN244 QIQ244:QIR244 PYU244:PYV244 POY244:POZ244 PFC244:PFD244 OVG244:OVH244 OLK244:OLL244 OBO244:OBP244 NRS244:NRT244 NHW244:NHX244 MYA244:MYB244 MOE244:MOF244 MEI244:MEJ244 LUM244:LUN244 LKQ244:LKR244 LAU244:LAV244 KQY244:KQZ244 KHC244:KHD244 JXG244:JXH244 JNK244:JNL244 JDO244:JDP244 ITS244:ITT244 IJW244:IJX244 IAA244:IAB244 HQE244:HQF244 HGI244:HGJ244 GWM244:GWN244 GMQ244:GMR244 GCU244:GCV244 FSY244:FSZ244 FJC244:FJD244 EZG244:EZH244 EPK244:EPL244 EFO244:EFP244 DVS244:DVT244 DLW244:DLX244 DCA244:DCB244 CSE244:CSF244 CII244:CIJ244 BYM244:BYN244 BOQ244:BOR244 BEU244:BEV244 AUY244:AUZ244 ALC244:ALD244 ABG244:ABH244 RK244:RL244 HO244:HP244 WTX244:WTY244 WKB244:WKC244 WAF244:WAG244 VQJ244:VQK244 VGN244:VGO244 UWR244:UWS244 UMV244:UMW244 UCZ244:UDA244 TTD244:TTE244 TJH244:TJI244 SZL244:SZM244 SPP244:SPQ244 SFT244:SFU244 RVX244:RVY244 RMB244:RMC244 RCF244:RCG244 QSJ244:QSK244 QIN244:QIO244 PYR244:PYS244 POV244:POW244 PEZ244:PFA244 OVD244:OVE244 OLH244:OLI244 OBL244:OBM244 NRP244:NRQ244 NHT244:NHU244 MXX244:MXY244 MOB244:MOC244 MEF244:MEG244 LUJ244:LUK244 LKN244:LKO244 LAR244:LAS244 KQV244:KQW244 KGZ244:KHA244 JXD244:JXE244 JNH244:JNI244 JDL244:JDM244 ITP244:ITQ244 IJT244:IJU244 HZX244:HZY244 HQB244:HQC244 HGF244:HGG244 GWJ244:GWK244 GMN244:GMO244 GCR244:GCS244 FSV244:FSW244 FIZ244:FJA244 EZD244:EZE244 EPH244:EPI244 EFL244:EFM244 DVP244:DVQ244 DLT244:DLU244 DBX244:DBY244 CSB244:CSC244 CIF244:CIG244 BYJ244:BYK244 BON244:BOO244 BER244:BES244 AUV244:AUW244 AKZ244:ALA244 ABD244:ABE244 RH244:RI244 HL244:HM244 WTU244:WTV244 WJY244:WJZ244 WAC244:WAD244 VQG244:VQH244 VGK244:VGL244 UWO244:UWP244 UMS244:UMT244 UCW244:UCX244 TTA244:TTB244 TJE244:TJF244 SZI244:SZJ244 SPM244:SPN244 SFQ244:SFR244 RVU244:RVV244 RLY244:RLZ244 RCC244:RCD244 QSG244:QSH244 QIK244:QIL244 PYO244:PYP244 POS244:POT244 PEW244:PEX244 OVA244:OVB244 OLE244:OLF244 OBI244:OBJ244 NRM244:NRN244 NHQ244:NHR244 MXU244:MXV244 MNY244:MNZ244 MEC244:MED244 LUG244:LUH244 LKK244:LKL244 LAO244:LAP244 KQS244:KQT244 KGW244:KGX244 JXA244:JXB244 JNE244:JNF244 JDI244:JDJ244 ITM244:ITN244 IJQ244:IJR244 HZU244:HZV244 HPY244:HPZ244 HGC244:HGD244 GWG244:GWH244 GMK244:GML244 GCO244:GCP244 FSS244:FST244 FIW244:FIX244 EZA244:EZB244 EPE244:EPF244 EFI244:EFJ244 DVM244:DVN244 DLQ244:DLR244 DBU244:DBV244 CRY244:CRZ244 CIC244:CID244 BYG244:BYH244 BOK244:BOL244 BEO244:BEP244 AUS244:AUT244 AKW244:AKX244 ABA244:ABB244 HI288:HJ288 RE288:RF288 WUS288:WUT288 WKW288:WKX288 WBA288:WBB288 VRE288:VRF288 VHI288:VHJ288 UXM288:UXN288 UNQ288:UNR288 UDU288:UDV288 TTY288:TTZ288 TKC288:TKD288 TAG288:TAH288 SQK288:SQL288 SGO288:SGP288 RWS288:RWT288 RMW288:RMX288 RDA288:RDB288 QTE288:QTF288 QJI288:QJJ288 PZM288:PZN288 PPQ288:PPR288 PFU288:PFV288 OVY288:OVZ288 OMC288:OMD288 OCG288:OCH288 NSK288:NSL288 NIO288:NIP288 MYS288:MYT288 MOW288:MOX288 MFA288:MFB288 LVE288:LVF288 LLI288:LLJ288 LBM288:LBN288 KRQ288:KRR288 KHU288:KHV288 JXY288:JXZ288 JOC288:JOD288 JEG288:JEH288 IUK288:IUL288 IKO288:IKP288 IAS288:IAT288 HQW288:HQX288 HHA288:HHB288 GXE288:GXF288 GNI288:GNJ288 GDM288:GDN288 FTQ288:FTR288 FJU288:FJV288 EZY288:EZZ288 EQC288:EQD288 EGG288:EGH288 DWK288:DWL288 DMO288:DMP288 DCS288:DCT288 CSW288:CSX288 CJA288:CJB288 BZE288:BZF288 BPI288:BPJ288 BFM288:BFN288 AVQ288:AVR288 ALU288:ALV288 ABY288:ABZ288 SC288:SD288 IG288:IH288 WUP288:WUQ288 WKT288:WKU288 WAX288:WAY288 VRB288:VRC288 VHF288:VHG288 UXJ288:UXK288 UNN288:UNO288 UDR288:UDS288 TTV288:TTW288 TJZ288:TKA288 TAD288:TAE288 SQH288:SQI288 SGL288:SGM288 RWP288:RWQ288 RMT288:RMU288 RCX288:RCY288 QTB288:QTC288 QJF288:QJG288 PZJ288:PZK288 PPN288:PPO288 PFR288:PFS288 OVV288:OVW288 OLZ288:OMA288 OCD288:OCE288 NSH288:NSI288 NIL288:NIM288 MYP288:MYQ288 MOT288:MOU288 MEX288:MEY288 LVB288:LVC288 LLF288:LLG288 LBJ288:LBK288 KRN288:KRO288 KHR288:KHS288 JXV288:JXW288 JNZ288:JOA288 JED288:JEE288 IUH288:IUI288 IKL288:IKM288 IAP288:IAQ288 HQT288:HQU288 HGX288:HGY288 GXB288:GXC288 GNF288:GNG288 GDJ288:GDK288 FTN288:FTO288 FJR288:FJS288 EZV288:EZW288 EPZ288:EQA288 EGD288:EGE288 DWH288:DWI288 DML288:DMM288 DCP288:DCQ288 CST288:CSU288 CIX288:CIY288 BZB288:BZC288 BPF288:BPG288 BFJ288:BFK288 AVN288:AVO288 ALR288:ALS288 ABV288:ABW288 RZ288:SA288 ID288:IE288 WUM288:WUN288 WKQ288:WKR288 WAU288:WAV288 VQY288:VQZ288 VHC288:VHD288 UXG288:UXH288 UNK288:UNL288 UDO288:UDP288 TTS288:TTT288 TJW288:TJX288 TAA288:TAB288 SQE288:SQF288 SGI288:SGJ288 RWM288:RWN288 RMQ288:RMR288 RCU288:RCV288 QSY288:QSZ288 QJC288:QJD288 PZG288:PZH288 PPK288:PPL288 PFO288:PFP288 OVS288:OVT288 OLW288:OLX288 OCA288:OCB288 NSE288:NSF288 NII288:NIJ288 MYM288:MYN288 MOQ288:MOR288 MEU288:MEV288 LUY288:LUZ288 LLC288:LLD288 LBG288:LBH288 KRK288:KRL288 KHO288:KHP288 JXS288:JXT288 JNW288:JNX288 JEA288:JEB288 IUE288:IUF288 IKI288:IKJ288 IAM288:IAN288 HQQ288:HQR288 HGU288:HGV288 GWY288:GWZ288 GNC288:GND288 GDG288:GDH288 FTK288:FTL288 FJO288:FJP288 EZS288:EZT288 EPW288:EPX288 EGA288:EGB288 DWE288:DWF288 DMI288:DMJ288 DCM288:DCN288 CSQ288:CSR288 CIU288:CIV288 BYY288:BYZ288 BPC288:BPD288 BFG288:BFH288 AVK288:AVL288 ALO288:ALP288 ABS288:ABT288 RW288:RX288 IA288:IB288 WUG288:WUH288 WKK288:WKL288 WAO288:WAP288 VQS288:VQT288 VGW288:VGX288 UXA288:UXB288 UNE288:UNF288 UDI288:UDJ288 TTM288:TTN288 TJQ288:TJR288 SZU288:SZV288 SPY288:SPZ288 SGC288:SGD288 RWG288:RWH288 RMK288:RML288 RCO288:RCP288 QSS288:QST288 QIW288:QIX288 PZA288:PZB288 PPE288:PPF288 PFI288:PFJ288 OVM288:OVN288 OLQ288:OLR288 OBU288:OBV288 NRY288:NRZ288 NIC288:NID288 MYG288:MYH288 MOK288:MOL288 MEO288:MEP288 LUS288:LUT288 LKW288:LKX288 LBA288:LBB288 KRE288:KRF288 KHI288:KHJ288 JXM288:JXN288 JNQ288:JNR288 JDU288:JDV288 ITY288:ITZ288 IKC288:IKD288 IAG288:IAH288 HQK288:HQL288 HGO288:HGP288 GWS288:GWT288 GMW288:GMX288 GDA288:GDB288 FTE288:FTF288 FJI288:FJJ288 EZM288:EZN288 EPQ288:EPR288 EFU288:EFV288 DVY288:DVZ288 DMC288:DMD288 DCG288:DCH288 CSK288:CSL288 CIO288:CIP288 BYS288:BYT288 BOW288:BOX288 BFA288:BFB288 AVE288:AVF288 ALI288:ALJ288 ABM288:ABN288 RQ288:RR288 HU288:HV288 WUD288:WUE288 WKH288:WKI288 WAL288:WAM288 VQP288:VQQ288 VGT288:VGU288 UWX288:UWY288 UNB288:UNC288 UDF288:UDG288 TTJ288:TTK288 TJN288:TJO288 SZR288:SZS288 SPV288:SPW288 SFZ288:SGA288 RWD288:RWE288 RMH288:RMI288 RCL288:RCM288 QSP288:QSQ288 QIT288:QIU288 PYX288:PYY288 PPB288:PPC288 PFF288:PFG288 OVJ288:OVK288 OLN288:OLO288 OBR288:OBS288 NRV288:NRW288 NHZ288:NIA288 MYD288:MYE288 MOH288:MOI288 MEL288:MEM288 LUP288:LUQ288 LKT288:LKU288 LAX288:LAY288 KRB288:KRC288 KHF288:KHG288 JXJ288:JXK288 JNN288:JNO288 JDR288:JDS288 ITV288:ITW288 IJZ288:IKA288 IAD288:IAE288 HQH288:HQI288 HGL288:HGM288 GWP288:GWQ288 GMT288:GMU288 GCX288:GCY288 FTB288:FTC288 FJF288:FJG288 EZJ288:EZK288 EPN288:EPO288 EFR288:EFS288 DVV288:DVW288 DLZ288:DMA288 DCD288:DCE288 CSH288:CSI288 CIL288:CIM288 BYP288:BYQ288 BOT288:BOU288 BEX288:BEY288 AVB288:AVC288 ALF288:ALG288 ABJ288:ABK288 RN288:RO288 HR288:HS288 WUA288:WUB288 WKE288:WKF288 WAI288:WAJ288 VQM288:VQN288 VGQ288:VGR288 UWU288:UWV288 UMY288:UMZ288 UDC288:UDD288 TTG288:TTH288 TJK288:TJL288 SZO288:SZP288 SPS288:SPT288 SFW288:SFX288 RWA288:RWB288 RME288:RMF288 RCI288:RCJ288 QSM288:QSN288 QIQ288:QIR288 PYU288:PYV288 POY288:POZ288 PFC288:PFD288 OVG288:OVH288 OLK288:OLL288 OBO288:OBP288 NRS288:NRT288 NHW288:NHX288 MYA288:MYB288 MOE288:MOF288 MEI288:MEJ288 LUM288:LUN288 LKQ288:LKR288 LAU288:LAV288 KQY288:KQZ288 KHC288:KHD288 JXG288:JXH288 JNK288:JNL288 JDO288:JDP288 ITS288:ITT288 IJW288:IJX288 IAA288:IAB288 HQE288:HQF288 HGI288:HGJ288 GWM288:GWN288 GMQ288:GMR288 GCU288:GCV288 FSY288:FSZ288 FJC288:FJD288 EZG288:EZH288 EPK288:EPL288 EFO288:EFP288 DVS288:DVT288 DLW288:DLX288 DCA288:DCB288 CSE288:CSF288 CII288:CIJ288 BYM288:BYN288 BOQ288:BOR288 BEU288:BEV288 AUY288:AUZ288 ALC288:ALD288 ABG288:ABH288 RK288:RL288 HO288:HP288 WTX288:WTY288 WKB288:WKC288 WAF288:WAG288 VQJ288:VQK288 VGN288:VGO288 UWR288:UWS288 UMV288:UMW288 UCZ288:UDA288 TTD288:TTE288 TJH288:TJI288 SZL288:SZM288 SPP288:SPQ288 SFT288:SFU288 RVX288:RVY288 RMB288:RMC288 RCF288:RCG288 QSJ288:QSK288 QIN288:QIO288 PYR288:PYS288 POV288:POW288 PEZ288:PFA288 OVD288:OVE288 OLH288:OLI288 OBL288:OBM288 NRP288:NRQ288 NHT288:NHU288 MXX288:MXY288 MOB288:MOC288 MEF288:MEG288 LUJ288:LUK288 LKN288:LKO288 LAR288:LAS288 KQV288:KQW288 KGZ288:KHA288 JXD288:JXE288 JNH288:JNI288 JDL288:JDM288 ITP288:ITQ288 IJT288:IJU288 HZX288:HZY288 HQB288:HQC288 HGF288:HGG288 GWJ288:GWK288 GMN288:GMO288 GCR288:GCS288 FSV288:FSW288 FIZ288:FJA288 EZD288:EZE288 EPH288:EPI288 EFL288:EFM288 DVP288:DVQ288 DLT288:DLU288 DBX288:DBY288 CSB288:CSC288 CIF288:CIG288 BYJ288:BYK288 BON288:BOO288 BER288:BES288 AUV288:AUW288 AKZ288:ALA288 ABD288:ABE288 RH288:RI288 HL288:HM288 WTU288:WTV288 WJY288:WJZ288 WAC288:WAD288 VQG288:VQH288 VGK288:VGL288 UWO288:UWP288 UMS288:UMT288 UCW288:UCX288 TTA288:TTB288 TJE288:TJF288 SZI288:SZJ288 SPM288:SPN288 SFQ288:SFR288 RVU288:RVV288 RLY288:RLZ288 RCC288:RCD288 QSG288:QSH288 QIK288:QIL288 PYO288:PYP288 POS288:POT288 PEW288:PEX288 OVA288:OVB288 OLE288:OLF288 OBI288:OBJ288 NRM288:NRN288 NHQ288:NHR288 MXU288:MXV288 MNY288:MNZ288 MEC288:MED288 LUG288:LUH288 LKK288:LKL288 LAO288:LAP288 KQS288:KQT288 KGW288:KGX288 JXA288:JXB288 JNE288:JNF288 JDI288:JDJ288 ITM288:ITN288 IJQ288:IJR288 HZU288:HZV288 HPY288:HPZ288 HGC288:HGD288 GWG288:GWH288 GMK288:GML288 GCO288:GCP288 FSS288:FST288 FIW288:FIX288 EZA288:EZB288 EPE288:EPF288 EFI288:EFJ288 DVM288:DVN288 DLQ288:DLR288 DBU288:DBV288 CRY288:CRZ288 CIC288:CID288 BYG288:BYH288 BOK288:BOL288 BEO288:BEP288 AUS288:AUT288 AKW288:AKX288 ABA288:ABB288 HI332:HJ332 RE332:RF332 WUS332:WUT332 WKW332:WKX332 WBA332:WBB332 VRE332:VRF332 VHI332:VHJ332 UXM332:UXN332 UNQ332:UNR332 UDU332:UDV332 TTY332:TTZ332 TKC332:TKD332 TAG332:TAH332 SQK332:SQL332 SGO332:SGP332 RWS332:RWT332 RMW332:RMX332 RDA332:RDB332 QTE332:QTF332 QJI332:QJJ332 PZM332:PZN332 PPQ332:PPR332 PFU332:PFV332 OVY332:OVZ332 OMC332:OMD332 OCG332:OCH332 NSK332:NSL332 NIO332:NIP332 MYS332:MYT332 MOW332:MOX332 MFA332:MFB332 LVE332:LVF332 LLI332:LLJ332 LBM332:LBN332 KRQ332:KRR332 KHU332:KHV332 JXY332:JXZ332 JOC332:JOD332 JEG332:JEH332 IUK332:IUL332 IKO332:IKP332 IAS332:IAT332 HQW332:HQX332 HHA332:HHB332 GXE332:GXF332 GNI332:GNJ332 GDM332:GDN332 FTQ332:FTR332 FJU332:FJV332 EZY332:EZZ332 EQC332:EQD332 EGG332:EGH332 DWK332:DWL332 DMO332:DMP332 DCS332:DCT332 CSW332:CSX332 CJA332:CJB332 BZE332:BZF332 BPI332:BPJ332 BFM332:BFN332 AVQ332:AVR332 ALU332:ALV332 ABY332:ABZ332 SC332:SD332 IG332:IH332 WUP332:WUQ332 WKT332:WKU332 WAX332:WAY332 VRB332:VRC332 VHF332:VHG332 UXJ332:UXK332 UNN332:UNO332 UDR332:UDS332 TTV332:TTW332 TJZ332:TKA332 TAD332:TAE332 SQH332:SQI332 SGL332:SGM332 RWP332:RWQ332 RMT332:RMU332 RCX332:RCY332 QTB332:QTC332 QJF332:QJG332 PZJ332:PZK332 PPN332:PPO332 PFR332:PFS332 OVV332:OVW332 OLZ332:OMA332 OCD332:OCE332 NSH332:NSI332 NIL332:NIM332 MYP332:MYQ332 MOT332:MOU332 MEX332:MEY332 LVB332:LVC332 LLF332:LLG332 LBJ332:LBK332 KRN332:KRO332 KHR332:KHS332 JXV332:JXW332 JNZ332:JOA332 JED332:JEE332 IUH332:IUI332 IKL332:IKM332 IAP332:IAQ332 HQT332:HQU332 HGX332:HGY332 GXB332:GXC332 GNF332:GNG332 GDJ332:GDK332 FTN332:FTO332 FJR332:FJS332 EZV332:EZW332 EPZ332:EQA332 EGD332:EGE332 DWH332:DWI332 DML332:DMM332 DCP332:DCQ332 CST332:CSU332 CIX332:CIY332 BZB332:BZC332 BPF332:BPG332 BFJ332:BFK332 AVN332:AVO332 ALR332:ALS332 ABV332:ABW332 RZ332:SA332 ID332:IE332 WUM332:WUN332 WKQ332:WKR332 WAU332:WAV332 VQY332:VQZ332 VHC332:VHD332 UXG332:UXH332 UNK332:UNL332 UDO332:UDP332 TTS332:TTT332 TJW332:TJX332 TAA332:TAB332 SQE332:SQF332 SGI332:SGJ332 RWM332:RWN332 RMQ332:RMR332 RCU332:RCV332 QSY332:QSZ332 QJC332:QJD332 PZG332:PZH332 PPK332:PPL332 PFO332:PFP332 OVS332:OVT332 OLW332:OLX332 OCA332:OCB332 NSE332:NSF332 NII332:NIJ332 MYM332:MYN332 MOQ332:MOR332 MEU332:MEV332 LUY332:LUZ332 LLC332:LLD332 LBG332:LBH332 KRK332:KRL332 KHO332:KHP332 JXS332:JXT332 JNW332:JNX332 JEA332:JEB332 IUE332:IUF332 IKI332:IKJ332 IAM332:IAN332 HQQ332:HQR332 HGU332:HGV332 GWY332:GWZ332 GNC332:GND332 GDG332:GDH332 FTK332:FTL332 FJO332:FJP332 EZS332:EZT332 EPW332:EPX332 EGA332:EGB332 DWE332:DWF332 DMI332:DMJ332 DCM332:DCN332 CSQ332:CSR332 CIU332:CIV332 BYY332:BYZ332 BPC332:BPD332 BFG332:BFH332 AVK332:AVL332 ALO332:ALP332 ABS332:ABT332 RW332:RX332 IA332:IB332 WUG332:WUH332 WKK332:WKL332 WAO332:WAP332 VQS332:VQT332 VGW332:VGX332 UXA332:UXB332 UNE332:UNF332 UDI332:UDJ332 TTM332:TTN332 TJQ332:TJR332 SZU332:SZV332 SPY332:SPZ332 SGC332:SGD332 RWG332:RWH332 RMK332:RML332 RCO332:RCP332 QSS332:QST332 QIW332:QIX332 PZA332:PZB332 PPE332:PPF332 PFI332:PFJ332 OVM332:OVN332 OLQ332:OLR332 OBU332:OBV332 NRY332:NRZ332 NIC332:NID332 MYG332:MYH332 MOK332:MOL332 MEO332:MEP332 LUS332:LUT332 LKW332:LKX332 LBA332:LBB332 KRE332:KRF332 KHI332:KHJ332 JXM332:JXN332 JNQ332:JNR332 JDU332:JDV332 ITY332:ITZ332 IKC332:IKD332 IAG332:IAH332 HQK332:HQL332 HGO332:HGP332 GWS332:GWT332 GMW332:GMX332 GDA332:GDB332 FTE332:FTF332 FJI332:FJJ332 EZM332:EZN332 EPQ332:EPR332 EFU332:EFV332 DVY332:DVZ332 DMC332:DMD332 DCG332:DCH332 CSK332:CSL332 CIO332:CIP332 BYS332:BYT332 BOW332:BOX332 BFA332:BFB332 AVE332:AVF332 ALI332:ALJ332 ABM332:ABN332 RQ332:RR332 HU332:HV332 WUD332:WUE332 WKH332:WKI332 WAL332:WAM332 VQP332:VQQ332 VGT332:VGU332 UWX332:UWY332 UNB332:UNC332 UDF332:UDG332 TTJ332:TTK332 TJN332:TJO332 SZR332:SZS332 SPV332:SPW332 SFZ332:SGA332 RWD332:RWE332 RMH332:RMI332 RCL332:RCM332 QSP332:QSQ332 QIT332:QIU332 PYX332:PYY332 PPB332:PPC332 PFF332:PFG332 OVJ332:OVK332 OLN332:OLO332 OBR332:OBS332 NRV332:NRW332 NHZ332:NIA332 MYD332:MYE332 MOH332:MOI332 MEL332:MEM332 LUP332:LUQ332 LKT332:LKU332 LAX332:LAY332 KRB332:KRC332 KHF332:KHG332 JXJ332:JXK332 JNN332:JNO332 JDR332:JDS332 ITV332:ITW332 IJZ332:IKA332 IAD332:IAE332 HQH332:HQI332 HGL332:HGM332 GWP332:GWQ332 GMT332:GMU332 GCX332:GCY332 FTB332:FTC332 FJF332:FJG332 EZJ332:EZK332 EPN332:EPO332 EFR332:EFS332 DVV332:DVW332 DLZ332:DMA332 DCD332:DCE332 CSH332:CSI332 CIL332:CIM332 BYP332:BYQ332 BOT332:BOU332 BEX332:BEY332 AVB332:AVC332 ALF332:ALG332 ABJ332:ABK332 RN332:RO332 HR332:HS332 WUA332:WUB332 WKE332:WKF332 WAI332:WAJ332 VQM332:VQN332 VGQ332:VGR332 UWU332:UWV332 UMY332:UMZ332 UDC332:UDD332 TTG332:TTH332 TJK332:TJL332 SZO332:SZP332 SPS332:SPT332 SFW332:SFX332 RWA332:RWB332 RME332:RMF332 RCI332:RCJ332 QSM332:QSN332 QIQ332:QIR332 PYU332:PYV332 POY332:POZ332 PFC332:PFD332 OVG332:OVH332 OLK332:OLL332 OBO332:OBP332 NRS332:NRT332 NHW332:NHX332 MYA332:MYB332 MOE332:MOF332 MEI332:MEJ332 LUM332:LUN332 LKQ332:LKR332 LAU332:LAV332 KQY332:KQZ332 KHC332:KHD332 JXG332:JXH332 JNK332:JNL332 JDO332:JDP332 ITS332:ITT332 IJW332:IJX332 IAA332:IAB332 HQE332:HQF332 HGI332:HGJ332 GWM332:GWN332 GMQ332:GMR332 GCU332:GCV332 FSY332:FSZ332 FJC332:FJD332 EZG332:EZH332 EPK332:EPL332 EFO332:EFP332 DVS332:DVT332 DLW332:DLX332 DCA332:DCB332 CSE332:CSF332 CII332:CIJ332 BYM332:BYN332 BOQ332:BOR332 BEU332:BEV332 AUY332:AUZ332 ALC332:ALD332 ABG332:ABH332 RK332:RL332 HO332:HP332 WTX332:WTY332 WKB332:WKC332 WAF332:WAG332 VQJ332:VQK332 VGN332:VGO332 UWR332:UWS332 UMV332:UMW332 UCZ332:UDA332 TTD332:TTE332 TJH332:TJI332 SZL332:SZM332 SPP332:SPQ332 SFT332:SFU332 RVX332:RVY332 RMB332:RMC332 RCF332:RCG332 QSJ332:QSK332 QIN332:QIO332 PYR332:PYS332 POV332:POW332 PEZ332:PFA332 OVD332:OVE332 OLH332:OLI332 OBL332:OBM332 NRP332:NRQ332 NHT332:NHU332 MXX332:MXY332 MOB332:MOC332 MEF332:MEG332 LUJ332:LUK332 LKN332:LKO332 LAR332:LAS332 KQV332:KQW332 KGZ332:KHA332 JXD332:JXE332 JNH332:JNI332 JDL332:JDM332 ITP332:ITQ332 IJT332:IJU332 HZX332:HZY332 HQB332:HQC332 HGF332:HGG332 GWJ332:GWK332 GMN332:GMO332 GCR332:GCS332 FSV332:FSW332 FIZ332:FJA332 EZD332:EZE332 EPH332:EPI332 EFL332:EFM332 DVP332:DVQ332 DLT332:DLU332 DBX332:DBY332 CSB332:CSC332 CIF332:CIG332 BYJ332:BYK332 BON332:BOO332 BER332:BES332 AUV332:AUW332 AKZ332:ALA332 ABD332:ABE332 RH332:RI332 HL332:HM332 WTU332:WTV332 WJY332:WJZ332 WAC332:WAD332 VQG332:VQH332 VGK332:VGL332 UWO332:UWP332 UMS332:UMT332 UCW332:UCX332 TTA332:TTB332 TJE332:TJF332 SZI332:SZJ332 SPM332:SPN332 SFQ332:SFR332 RVU332:RVV332 RLY332:RLZ332 RCC332:RCD332 QSG332:QSH332 QIK332:QIL332 PYO332:PYP332 POS332:POT332 PEW332:PEX332 OVA332:OVB332 OLE332:OLF332 OBI332:OBJ332 NRM332:NRN332 NHQ332:NHR332 MXU332:MXV332 MNY332:MNZ332 MEC332:MED332 LUG332:LUH332 LKK332:LKL332 LAO332:LAP332 KQS332:KQT332 KGW332:KGX332 JXA332:JXB332 JNE332:JNF332 JDI332:JDJ332 ITM332:ITN332 IJQ332:IJR332 HZU332:HZV332 HPY332:HPZ332 HGC332:HGD332 GWG332:GWH332 GMK332:GML332 GCO332:GCP332 FSS332:FST332 FIW332:FIX332 EZA332:EZB332 EPE332:EPF332 EFI332:EFJ332 DVM332:DVN332 DLQ332:DLR332 DBU332:DBV332 CRY332:CRZ332 CIC332:CID332 BYG332:BYH332 BOK332:BOL332 BEO332:BEP332 AUS332:AUT332 AKW332:AKX332 ABA332:ABB332 HI376:HJ376 RE376:RF376 WUS376:WUT376 WKW376:WKX376 WBA376:WBB376 VRE376:VRF376 VHI376:VHJ376 UXM376:UXN376 UNQ376:UNR376 UDU376:UDV376 TTY376:TTZ376 TKC376:TKD376 TAG376:TAH376 SQK376:SQL376 SGO376:SGP376 RWS376:RWT376 RMW376:RMX376 RDA376:RDB376 QTE376:QTF376 QJI376:QJJ376 PZM376:PZN376 PPQ376:PPR376 PFU376:PFV376 OVY376:OVZ376 OMC376:OMD376 OCG376:OCH376 NSK376:NSL376 NIO376:NIP376 MYS376:MYT376 MOW376:MOX376 MFA376:MFB376 LVE376:LVF376 LLI376:LLJ376 LBM376:LBN376 KRQ376:KRR376 KHU376:KHV376 JXY376:JXZ376 JOC376:JOD376 JEG376:JEH376 IUK376:IUL376 IKO376:IKP376 IAS376:IAT376 HQW376:HQX376 HHA376:HHB376 GXE376:GXF376 GNI376:GNJ376 GDM376:GDN376 FTQ376:FTR376 FJU376:FJV376 EZY376:EZZ376 EQC376:EQD376 EGG376:EGH376 DWK376:DWL376 DMO376:DMP376 DCS376:DCT376 CSW376:CSX376 CJA376:CJB376 BZE376:BZF376 BPI376:BPJ376 BFM376:BFN376 AVQ376:AVR376 ALU376:ALV376 ABY376:ABZ376 SC376:SD376 IG376:IH376 WUP376:WUQ376 WKT376:WKU376 WAX376:WAY376 VRB376:VRC376 VHF376:VHG376 UXJ376:UXK376 UNN376:UNO376 UDR376:UDS376 TTV376:TTW376 TJZ376:TKA376 TAD376:TAE376 SQH376:SQI376 SGL376:SGM376 RWP376:RWQ376 RMT376:RMU376 RCX376:RCY376 QTB376:QTC376 QJF376:QJG376 PZJ376:PZK376 PPN376:PPO376 PFR376:PFS376 OVV376:OVW376 OLZ376:OMA376 OCD376:OCE376 NSH376:NSI376 NIL376:NIM376 MYP376:MYQ376 MOT376:MOU376 MEX376:MEY376 LVB376:LVC376 LLF376:LLG376 LBJ376:LBK376 KRN376:KRO376 KHR376:KHS376 JXV376:JXW376 JNZ376:JOA376 JED376:JEE376 IUH376:IUI376 IKL376:IKM376 IAP376:IAQ376 HQT376:HQU376 HGX376:HGY376 GXB376:GXC376 GNF376:GNG376 GDJ376:GDK376 FTN376:FTO376 FJR376:FJS376 EZV376:EZW376 EPZ376:EQA376 EGD376:EGE376 DWH376:DWI376 DML376:DMM376 DCP376:DCQ376 CST376:CSU376 CIX376:CIY376 BZB376:BZC376 BPF376:BPG376 BFJ376:BFK376 AVN376:AVO376 ALR376:ALS376 ABV376:ABW376 RZ376:SA376 ID376:IE376 WUM376:WUN376 WKQ376:WKR376 WAU376:WAV376 VQY376:VQZ376 VHC376:VHD376 UXG376:UXH376 UNK376:UNL376 UDO376:UDP376 TTS376:TTT376 TJW376:TJX376 TAA376:TAB376 SQE376:SQF376 SGI376:SGJ376 RWM376:RWN376 RMQ376:RMR376 RCU376:RCV376 QSY376:QSZ376 QJC376:QJD376 PZG376:PZH376 PPK376:PPL376 PFO376:PFP376 OVS376:OVT376 OLW376:OLX376 OCA376:OCB376 NSE376:NSF376 NII376:NIJ376 MYM376:MYN376 MOQ376:MOR376 MEU376:MEV376 LUY376:LUZ376 LLC376:LLD376 LBG376:LBH376 KRK376:KRL376 KHO376:KHP376 JXS376:JXT376 JNW376:JNX376 JEA376:JEB376 IUE376:IUF376 IKI376:IKJ376 IAM376:IAN376 HQQ376:HQR376 HGU376:HGV376 GWY376:GWZ376 GNC376:GND376 GDG376:GDH376 FTK376:FTL376 FJO376:FJP376 EZS376:EZT376 EPW376:EPX376 EGA376:EGB376 DWE376:DWF376 DMI376:DMJ376 DCM376:DCN376 CSQ376:CSR376 CIU376:CIV376 BYY376:BYZ376 BPC376:BPD376 BFG376:BFH376 AVK376:AVL376 ALO376:ALP376 ABS376:ABT376 RW376:RX376 IA376:IB376 WUG376:WUH376 WKK376:WKL376 WAO376:WAP376 VQS376:VQT376 VGW376:VGX376 UXA376:UXB376 UNE376:UNF376 UDI376:UDJ376 TTM376:TTN376 TJQ376:TJR376 SZU376:SZV376 SPY376:SPZ376 SGC376:SGD376 RWG376:RWH376 RMK376:RML376 RCO376:RCP376 QSS376:QST376 QIW376:QIX376 PZA376:PZB376 PPE376:PPF376 PFI376:PFJ376 OVM376:OVN376 OLQ376:OLR376 OBU376:OBV376 NRY376:NRZ376 NIC376:NID376 MYG376:MYH376 MOK376:MOL376 MEO376:MEP376 LUS376:LUT376 LKW376:LKX376 LBA376:LBB376 KRE376:KRF376 KHI376:KHJ376 JXM376:JXN376 JNQ376:JNR376 JDU376:JDV376 ITY376:ITZ376 IKC376:IKD376 IAG376:IAH376 HQK376:HQL376 HGO376:HGP376 GWS376:GWT376 GMW376:GMX376 GDA376:GDB376 FTE376:FTF376 FJI376:FJJ376 EZM376:EZN376 EPQ376:EPR376 EFU376:EFV376 DVY376:DVZ376 DMC376:DMD376 DCG376:DCH376 CSK376:CSL376 CIO376:CIP376 BYS376:BYT376 BOW376:BOX376 BFA376:BFB376 AVE376:AVF376 ALI376:ALJ376 ABM376:ABN376 RQ376:RR376 HU376:HV376 WUD376:WUE376 WKH376:WKI376 WAL376:WAM376 VQP376:VQQ376 VGT376:VGU376 UWX376:UWY376 UNB376:UNC376 UDF376:UDG376 TTJ376:TTK376 TJN376:TJO376 SZR376:SZS376 SPV376:SPW376 SFZ376:SGA376 RWD376:RWE376 RMH376:RMI376 RCL376:RCM376 QSP376:QSQ376 QIT376:QIU376 PYX376:PYY376 PPB376:PPC376 PFF376:PFG376 OVJ376:OVK376 OLN376:OLO376 OBR376:OBS376 NRV376:NRW376 NHZ376:NIA376 MYD376:MYE376 MOH376:MOI376 MEL376:MEM376 LUP376:LUQ376 LKT376:LKU376 LAX376:LAY376 KRB376:KRC376 KHF376:KHG376 JXJ376:JXK376 JNN376:JNO376 JDR376:JDS376 ITV376:ITW376 IJZ376:IKA376 IAD376:IAE376 HQH376:HQI376 HGL376:HGM376 GWP376:GWQ376 GMT376:GMU376 GCX376:GCY376 FTB376:FTC376 FJF376:FJG376 EZJ376:EZK376 EPN376:EPO376 EFR376:EFS376 DVV376:DVW376 DLZ376:DMA376 DCD376:DCE376 CSH376:CSI376 CIL376:CIM376 BYP376:BYQ376 BOT376:BOU376 BEX376:BEY376 AVB376:AVC376 ALF376:ALG376 ABJ376:ABK376 RN376:RO376 HR376:HS376 WUA376:WUB376 WKE376:WKF376 WAI376:WAJ376 VQM376:VQN376 VGQ376:VGR376 UWU376:UWV376 UMY376:UMZ376 UDC376:UDD376 TTG376:TTH376 TJK376:TJL376 SZO376:SZP376 SPS376:SPT376 SFW376:SFX376 RWA376:RWB376 RME376:RMF376 RCI376:RCJ376 QSM376:QSN376 QIQ376:QIR376 PYU376:PYV376 POY376:POZ376 PFC376:PFD376 OVG376:OVH376 OLK376:OLL376 OBO376:OBP376 NRS376:NRT376 NHW376:NHX376 MYA376:MYB376 MOE376:MOF376 MEI376:MEJ376 LUM376:LUN376 LKQ376:LKR376 LAU376:LAV376 KQY376:KQZ376 KHC376:KHD376 JXG376:JXH376 JNK376:JNL376 JDO376:JDP376 ITS376:ITT376 IJW376:IJX376 IAA376:IAB376 HQE376:HQF376 HGI376:HGJ376 GWM376:GWN376 GMQ376:GMR376 GCU376:GCV376 FSY376:FSZ376 FJC376:FJD376 EZG376:EZH376 EPK376:EPL376 EFO376:EFP376 DVS376:DVT376 DLW376:DLX376 DCA376:DCB376 CSE376:CSF376 CII376:CIJ376 BYM376:BYN376 BOQ376:BOR376 BEU376:BEV376 AUY376:AUZ376 ALC376:ALD376 ABG376:ABH376 RK376:RL376 HO376:HP376 WTX376:WTY376 WKB376:WKC376 WAF376:WAG376 VQJ376:VQK376 VGN376:VGO376 UWR376:UWS376 UMV376:UMW376 UCZ376:UDA376 TTD376:TTE376 TJH376:TJI376 SZL376:SZM376 SPP376:SPQ376 SFT376:SFU376 RVX376:RVY376 RMB376:RMC376 RCF376:RCG376 QSJ376:QSK376 QIN376:QIO376 PYR376:PYS376 POV376:POW376 PEZ376:PFA376 OVD376:OVE376 OLH376:OLI376 OBL376:OBM376 NRP376:NRQ376 NHT376:NHU376 MXX376:MXY376 MOB376:MOC376 MEF376:MEG376 LUJ376:LUK376 LKN376:LKO376 LAR376:LAS376 KQV376:KQW376 KGZ376:KHA376 JXD376:JXE376 JNH376:JNI376 JDL376:JDM376 ITP376:ITQ376 IJT376:IJU376 HZX376:HZY376 HQB376:HQC376 HGF376:HGG376 GWJ376:GWK376 GMN376:GMO376 GCR376:GCS376 FSV376:FSW376 FIZ376:FJA376 EZD376:EZE376 EPH376:EPI376 EFL376:EFM376 DVP376:DVQ376 DLT376:DLU376 DBX376:DBY376 CSB376:CSC376 CIF376:CIG376 BYJ376:BYK376 BON376:BOO376 BER376:BES376 AUV376:AUW376 AKZ376:ALA376 ABD376:ABE376 RH376:RI376 HL376:HM376 WTU376:WTV376 WJY376:WJZ376 WAC376:WAD376 VQG376:VQH376 VGK376:VGL376 UWO376:UWP376 UMS376:UMT376 UCW376:UCX376 TTA376:TTB376 TJE376:TJF376 SZI376:SZJ376 SPM376:SPN376 SFQ376:SFR376 RVU376:RVV376 RLY376:RLZ376 RCC376:RCD376 QSG376:QSH376 QIK376:QIL376 PYO376:PYP376 POS376:POT376 PEW376:PEX376 OVA376:OVB376 OLE376:OLF376 OBI376:OBJ376 NRM376:NRN376 NHQ376:NHR376 MXU376:MXV376 MNY376:MNZ376 MEC376:MED376 LUG376:LUH376 LKK376:LKL376 LAO376:LAP376 KQS376:KQT376 KGW376:KGX376 JXA376:JXB376 JNE376:JNF376 JDI376:JDJ376 ITM376:ITN376 IJQ376:IJR376 HZU376:HZV376 HPY376:HPZ376 HGC376:HGD376 GWG376:GWH376 GMK376:GML376 GCO376:GCP376 FSS376:FST376 FIW376:FIX376 EZA376:EZB376 EPE376:EPF376 EFI376:EFJ376 DVM376:DVN376 DLQ376:DLR376 DBU376:DBV376 CRY376:CRZ376 CIC376:CID376 BYG376:BYH376 BOK376:BOL376 BEO376:BEP376 AUS376:AUT376 AKW376:AKX376 ABA376:ABB376 HI420:HJ420 RE420:RF420 WUS420:WUT420 WKW420:WKX420 WBA420:WBB420 VRE420:VRF420 VHI420:VHJ420 UXM420:UXN420 UNQ420:UNR420 UDU420:UDV420 TTY420:TTZ420 TKC420:TKD420 TAG420:TAH420 SQK420:SQL420 SGO420:SGP420 RWS420:RWT420 RMW420:RMX420 RDA420:RDB420 QTE420:QTF420 QJI420:QJJ420 PZM420:PZN420 PPQ420:PPR420 PFU420:PFV420 OVY420:OVZ420 OMC420:OMD420 OCG420:OCH420 NSK420:NSL420 NIO420:NIP420 MYS420:MYT420 MOW420:MOX420 MFA420:MFB420 LVE420:LVF420 LLI420:LLJ420 LBM420:LBN420 KRQ420:KRR420 KHU420:KHV420 JXY420:JXZ420 JOC420:JOD420 JEG420:JEH420 IUK420:IUL420 IKO420:IKP420 IAS420:IAT420 HQW420:HQX420 HHA420:HHB420 GXE420:GXF420 GNI420:GNJ420 GDM420:GDN420 FTQ420:FTR420 FJU420:FJV420 EZY420:EZZ420 EQC420:EQD420 EGG420:EGH420 DWK420:DWL420 DMO420:DMP420 DCS420:DCT420 CSW420:CSX420 CJA420:CJB420 BZE420:BZF420 BPI420:BPJ420 BFM420:BFN420 AVQ420:AVR420 ALU420:ALV420 ABY420:ABZ420 SC420:SD420 IG420:IH420 WUP420:WUQ420 WKT420:WKU420 WAX420:WAY420 VRB420:VRC420 VHF420:VHG420 UXJ420:UXK420 UNN420:UNO420 UDR420:UDS420 TTV420:TTW420 TJZ420:TKA420 TAD420:TAE420 SQH420:SQI420 SGL420:SGM420 RWP420:RWQ420 RMT420:RMU420 RCX420:RCY420 QTB420:QTC420 QJF420:QJG420 PZJ420:PZK420 PPN420:PPO420 PFR420:PFS420 OVV420:OVW420 OLZ420:OMA420 OCD420:OCE420 NSH420:NSI420 NIL420:NIM420 MYP420:MYQ420 MOT420:MOU420 MEX420:MEY420 LVB420:LVC420 LLF420:LLG420 LBJ420:LBK420 KRN420:KRO420 KHR420:KHS420 JXV420:JXW420 JNZ420:JOA420 JED420:JEE420 IUH420:IUI420 IKL420:IKM420 IAP420:IAQ420 HQT420:HQU420 HGX420:HGY420 GXB420:GXC420 GNF420:GNG420 GDJ420:GDK420 FTN420:FTO420 FJR420:FJS420 EZV420:EZW420 EPZ420:EQA420 EGD420:EGE420 DWH420:DWI420 DML420:DMM420 DCP420:DCQ420 CST420:CSU420 CIX420:CIY420 BZB420:BZC420 BPF420:BPG420 BFJ420:BFK420 AVN420:AVO420 ALR420:ALS420 ABV420:ABW420 RZ420:SA420 ID420:IE420 WUM420:WUN420 WKQ420:WKR420 WAU420:WAV420 VQY420:VQZ420 VHC420:VHD420 UXG420:UXH420 UNK420:UNL420 UDO420:UDP420 TTS420:TTT420 TJW420:TJX420 TAA420:TAB420 SQE420:SQF420 SGI420:SGJ420 RWM420:RWN420 RMQ420:RMR420 RCU420:RCV420 QSY420:QSZ420 QJC420:QJD420 PZG420:PZH420 PPK420:PPL420 PFO420:PFP420 OVS420:OVT420 OLW420:OLX420 OCA420:OCB420 NSE420:NSF420 NII420:NIJ420 MYM420:MYN420 MOQ420:MOR420 MEU420:MEV420 LUY420:LUZ420 LLC420:LLD420 LBG420:LBH420 KRK420:KRL420 KHO420:KHP420 JXS420:JXT420 JNW420:JNX420 JEA420:JEB420 IUE420:IUF420 IKI420:IKJ420 IAM420:IAN420 HQQ420:HQR420 HGU420:HGV420 GWY420:GWZ420 GNC420:GND420 GDG420:GDH420 FTK420:FTL420 FJO420:FJP420 EZS420:EZT420 EPW420:EPX420 EGA420:EGB420 DWE420:DWF420 DMI420:DMJ420 DCM420:DCN420 CSQ420:CSR420 CIU420:CIV420 BYY420:BYZ420 BPC420:BPD420 BFG420:BFH420 AVK420:AVL420 ALO420:ALP420 ABS420:ABT420 RW420:RX420 IA420:IB420 WUG420:WUH420 WKK420:WKL420 WAO420:WAP420 VQS420:VQT420 VGW420:VGX420 UXA420:UXB420 UNE420:UNF420 UDI420:UDJ420 TTM420:TTN420 TJQ420:TJR420 SZU420:SZV420 SPY420:SPZ420 SGC420:SGD420 RWG420:RWH420 RMK420:RML420 RCO420:RCP420 QSS420:QST420 QIW420:QIX420 PZA420:PZB420 PPE420:PPF420 PFI420:PFJ420 OVM420:OVN420 OLQ420:OLR420 OBU420:OBV420 NRY420:NRZ420 NIC420:NID420 MYG420:MYH420 MOK420:MOL420 MEO420:MEP420 LUS420:LUT420 LKW420:LKX420 LBA420:LBB420 KRE420:KRF420 KHI420:KHJ420 JXM420:JXN420 JNQ420:JNR420 JDU420:JDV420 ITY420:ITZ420 IKC420:IKD420 IAG420:IAH420 HQK420:HQL420 HGO420:HGP420 GWS420:GWT420 GMW420:GMX420 GDA420:GDB420 FTE420:FTF420 FJI420:FJJ420 EZM420:EZN420 EPQ420:EPR420 EFU420:EFV420 DVY420:DVZ420 DMC420:DMD420 DCG420:DCH420 CSK420:CSL420 CIO420:CIP420 BYS420:BYT420 BOW420:BOX420 BFA420:BFB420 AVE420:AVF420 ALI420:ALJ420 ABM420:ABN420 RQ420:RR420 HU420:HV420 WUD420:WUE420 WKH420:WKI420 WAL420:WAM420 VQP420:VQQ420 VGT420:VGU420 UWX420:UWY420 UNB420:UNC420 UDF420:UDG420 TTJ420:TTK420 TJN420:TJO420 SZR420:SZS420 SPV420:SPW420 SFZ420:SGA420 RWD420:RWE420 RMH420:RMI420 RCL420:RCM420 QSP420:QSQ420 QIT420:QIU420 PYX420:PYY420 PPB420:PPC420 PFF420:PFG420 OVJ420:OVK420 OLN420:OLO420 OBR420:OBS420 NRV420:NRW420 NHZ420:NIA420 MYD420:MYE420 MOH420:MOI420 MEL420:MEM420 LUP420:LUQ420 LKT420:LKU420 LAX420:LAY420 KRB420:KRC420 KHF420:KHG420 JXJ420:JXK420 JNN420:JNO420 JDR420:JDS420 ITV420:ITW420 IJZ420:IKA420 IAD420:IAE420 HQH420:HQI420 HGL420:HGM420 GWP420:GWQ420 GMT420:GMU420 GCX420:GCY420 FTB420:FTC420 FJF420:FJG420 EZJ420:EZK420 EPN420:EPO420 EFR420:EFS420 DVV420:DVW420 DLZ420:DMA420 DCD420:DCE420 CSH420:CSI420 CIL420:CIM420 BYP420:BYQ420 BOT420:BOU420 BEX420:BEY420 AVB420:AVC420 ALF420:ALG420 ABJ420:ABK420 RN420:RO420 HR420:HS420 WUA420:WUB420 WKE420:WKF420 WAI420:WAJ420 VQM420:VQN420 VGQ420:VGR420 UWU420:UWV420 UMY420:UMZ420 UDC420:UDD420 TTG420:TTH420 TJK420:TJL420 SZO420:SZP420 SPS420:SPT420 SFW420:SFX420 RWA420:RWB420 RME420:RMF420 RCI420:RCJ420 QSM420:QSN420 QIQ420:QIR420 PYU420:PYV420 POY420:POZ420 PFC420:PFD420 OVG420:OVH420 OLK420:OLL420 OBO420:OBP420 NRS420:NRT420 NHW420:NHX420 MYA420:MYB420 MOE420:MOF420 MEI420:MEJ420 LUM420:LUN420 LKQ420:LKR420 LAU420:LAV420 KQY420:KQZ420 KHC420:KHD420 JXG420:JXH420 JNK420:JNL420 JDO420:JDP420 ITS420:ITT420 IJW420:IJX420 IAA420:IAB420 HQE420:HQF420 HGI420:HGJ420 GWM420:GWN420 GMQ420:GMR420 GCU420:GCV420 FSY420:FSZ420 FJC420:FJD420 EZG420:EZH420 EPK420:EPL420 EFO420:EFP420 DVS420:DVT420 DLW420:DLX420 DCA420:DCB420 CSE420:CSF420 CII420:CIJ420 BYM420:BYN420 BOQ420:BOR420 BEU420:BEV420 AUY420:AUZ420 ALC420:ALD420 ABG420:ABH420 RK420:RL420 HO420:HP420 WTX420:WTY420 WKB420:WKC420 WAF420:WAG420 VQJ420:VQK420 VGN420:VGO420 UWR420:UWS420 UMV420:UMW420 UCZ420:UDA420 TTD420:TTE420 TJH420:TJI420 SZL420:SZM420 SPP420:SPQ420 SFT420:SFU420 RVX420:RVY420 RMB420:RMC420 RCF420:RCG420 QSJ420:QSK420 QIN420:QIO420 PYR420:PYS420 POV420:POW420 PEZ420:PFA420 OVD420:OVE420 OLH420:OLI420 OBL420:OBM420 NRP420:NRQ420 NHT420:NHU420 MXX420:MXY420 MOB420:MOC420 MEF420:MEG420 LUJ420:LUK420 LKN420:LKO420 LAR420:LAS420 KQV420:KQW420 KGZ420:KHA420 JXD420:JXE420 JNH420:JNI420 JDL420:JDM420 ITP420:ITQ420 IJT420:IJU420 HZX420:HZY420 HQB420:HQC420 HGF420:HGG420 GWJ420:GWK420 GMN420:GMO420 GCR420:GCS420 FSV420:FSW420 FIZ420:FJA420 EZD420:EZE420 EPH420:EPI420 EFL420:EFM420 DVP420:DVQ420 DLT420:DLU420 DBX420:DBY420 CSB420:CSC420 CIF420:CIG420 BYJ420:BYK420 BON420:BOO420 BER420:BES420 AUV420:AUW420 AKZ420:ALA420 ABD420:ABE420 RH420:RI420 HL420:HM420 WTU420:WTV420 WJY420:WJZ420 WAC420:WAD420 VQG420:VQH420 VGK420:VGL420 UWO420:UWP420 UMS420:UMT420 UCW420:UCX420 TTA420:TTB420 TJE420:TJF420 SZI420:SZJ420 SPM420:SPN420 SFQ420:SFR420 RVU420:RVV420 RLY420:RLZ420 RCC420:RCD420 QSG420:QSH420 QIK420:QIL420 PYO420:PYP420 POS420:POT420 PEW420:PEX420 OVA420:OVB420 OLE420:OLF420 OBI420:OBJ420 NRM420:NRN420 NHQ420:NHR420 MXU420:MXV420 MNY420:MNZ420 MEC420:MED420 LUG420:LUH420 LKK420:LKL420 LAO420:LAP420 KQS420:KQT420 KGW420:KGX420 JXA420:JXB420 JNE420:JNF420 JDI420:JDJ420 ITM420:ITN420 IJQ420:IJR420 HZU420:HZV420 HPY420:HPZ420 HGC420:HGD420 GWG420:GWH420 GMK420:GML420 GCO420:GCP420 FSS420:FST420 FIW420:FIX420 EZA420:EZB420 EPE420:EPF420 EFI420:EFJ420 DVM420:DVN420 DLQ420:DLR420 DBU420:DBV420 CRY420:CRZ420 CIC420:CID420 BYG420:BYH420 BOK420:BOL420 BEO420:BEP420 AUS420:AUT420 AKW420:AKX420 ABA420:ABB420 HI464:HJ464 RE464:RF464 WUS464:WUT464 WKW464:WKX464 WBA464:WBB464 VRE464:VRF464 VHI464:VHJ464 UXM464:UXN464 UNQ464:UNR464 UDU464:UDV464 TTY464:TTZ464 TKC464:TKD464 TAG464:TAH464 SQK464:SQL464 SGO464:SGP464 RWS464:RWT464 RMW464:RMX464 RDA464:RDB464 QTE464:QTF464 QJI464:QJJ464 PZM464:PZN464 PPQ464:PPR464 PFU464:PFV464 OVY464:OVZ464 OMC464:OMD464 OCG464:OCH464 NSK464:NSL464 NIO464:NIP464 MYS464:MYT464 MOW464:MOX464 MFA464:MFB464 LVE464:LVF464 LLI464:LLJ464 LBM464:LBN464 KRQ464:KRR464 KHU464:KHV464 JXY464:JXZ464 JOC464:JOD464 JEG464:JEH464 IUK464:IUL464 IKO464:IKP464 IAS464:IAT464 HQW464:HQX464 HHA464:HHB464 GXE464:GXF464 GNI464:GNJ464 GDM464:GDN464 FTQ464:FTR464 FJU464:FJV464 EZY464:EZZ464 EQC464:EQD464 EGG464:EGH464 DWK464:DWL464 DMO464:DMP464 DCS464:DCT464 CSW464:CSX464 CJA464:CJB464 BZE464:BZF464 BPI464:BPJ464 BFM464:BFN464 AVQ464:AVR464 ALU464:ALV464 ABY464:ABZ464 SC464:SD464 IG464:IH464 WUP464:WUQ464 WKT464:WKU464 WAX464:WAY464 VRB464:VRC464 VHF464:VHG464 UXJ464:UXK464 UNN464:UNO464 UDR464:UDS464 TTV464:TTW464 TJZ464:TKA464 TAD464:TAE464 SQH464:SQI464 SGL464:SGM464 RWP464:RWQ464 RMT464:RMU464 RCX464:RCY464 QTB464:QTC464 QJF464:QJG464 PZJ464:PZK464 PPN464:PPO464 PFR464:PFS464 OVV464:OVW464 OLZ464:OMA464 OCD464:OCE464 NSH464:NSI464 NIL464:NIM464 MYP464:MYQ464 MOT464:MOU464 MEX464:MEY464 LVB464:LVC464 LLF464:LLG464 LBJ464:LBK464 KRN464:KRO464 KHR464:KHS464 JXV464:JXW464 JNZ464:JOA464 JED464:JEE464 IUH464:IUI464 IKL464:IKM464 IAP464:IAQ464 HQT464:HQU464 HGX464:HGY464 GXB464:GXC464 GNF464:GNG464 GDJ464:GDK464 FTN464:FTO464 FJR464:FJS464 EZV464:EZW464 EPZ464:EQA464 EGD464:EGE464 DWH464:DWI464 DML464:DMM464 DCP464:DCQ464 CST464:CSU464 CIX464:CIY464 BZB464:BZC464 BPF464:BPG464 BFJ464:BFK464 AVN464:AVO464 ALR464:ALS464 ABV464:ABW464 RZ464:SA464 ID464:IE464 WUM464:WUN464 WKQ464:WKR464 WAU464:WAV464 VQY464:VQZ464 VHC464:VHD464 UXG464:UXH464 UNK464:UNL464 UDO464:UDP464 TTS464:TTT464 TJW464:TJX464 TAA464:TAB464 SQE464:SQF464 SGI464:SGJ464 RWM464:RWN464 RMQ464:RMR464 RCU464:RCV464 QSY464:QSZ464 QJC464:QJD464 PZG464:PZH464 PPK464:PPL464 PFO464:PFP464 OVS464:OVT464 OLW464:OLX464 OCA464:OCB464 NSE464:NSF464 NII464:NIJ464 MYM464:MYN464 MOQ464:MOR464 MEU464:MEV464 LUY464:LUZ464 LLC464:LLD464 LBG464:LBH464 KRK464:KRL464 KHO464:KHP464 JXS464:JXT464 JNW464:JNX464 JEA464:JEB464 IUE464:IUF464 IKI464:IKJ464 IAM464:IAN464 HQQ464:HQR464 HGU464:HGV464 GWY464:GWZ464 GNC464:GND464 GDG464:GDH464 FTK464:FTL464 FJO464:FJP464 EZS464:EZT464 EPW464:EPX464 EGA464:EGB464 DWE464:DWF464 DMI464:DMJ464 DCM464:DCN464 CSQ464:CSR464 CIU464:CIV464 BYY464:BYZ464 BPC464:BPD464 BFG464:BFH464 AVK464:AVL464 ALO464:ALP464 ABS464:ABT464 RW464:RX464 IA464:IB464 WUG464:WUH464 WKK464:WKL464 WAO464:WAP464 VQS464:VQT464 VGW464:VGX464 UXA464:UXB464 UNE464:UNF464 UDI464:UDJ464 TTM464:TTN464 TJQ464:TJR464 SZU464:SZV464 SPY464:SPZ464 SGC464:SGD464 RWG464:RWH464 RMK464:RML464 RCO464:RCP464 QSS464:QST464 QIW464:QIX464 PZA464:PZB464 PPE464:PPF464 PFI464:PFJ464 OVM464:OVN464 OLQ464:OLR464 OBU464:OBV464 NRY464:NRZ464 NIC464:NID464 MYG464:MYH464 MOK464:MOL464 MEO464:MEP464 LUS464:LUT464 LKW464:LKX464 LBA464:LBB464 KRE464:KRF464 KHI464:KHJ464 JXM464:JXN464 JNQ464:JNR464 JDU464:JDV464 ITY464:ITZ464 IKC464:IKD464 IAG464:IAH464 HQK464:HQL464 HGO464:HGP464 GWS464:GWT464 GMW464:GMX464 GDA464:GDB464 FTE464:FTF464 FJI464:FJJ464 EZM464:EZN464 EPQ464:EPR464 EFU464:EFV464 DVY464:DVZ464 DMC464:DMD464 DCG464:DCH464 CSK464:CSL464 CIO464:CIP464 BYS464:BYT464 BOW464:BOX464 BFA464:BFB464 AVE464:AVF464 ALI464:ALJ464 ABM464:ABN464 RQ464:RR464 HU464:HV464 WUD464:WUE464 WKH464:WKI464 WAL464:WAM464 VQP464:VQQ464 VGT464:VGU464 UWX464:UWY464 UNB464:UNC464 UDF464:UDG464 TTJ464:TTK464 TJN464:TJO464 SZR464:SZS464 SPV464:SPW464 SFZ464:SGA464 RWD464:RWE464 RMH464:RMI464 RCL464:RCM464 QSP464:QSQ464 QIT464:QIU464 PYX464:PYY464 PPB464:PPC464 PFF464:PFG464 OVJ464:OVK464 OLN464:OLO464 OBR464:OBS464 NRV464:NRW464 NHZ464:NIA464 MYD464:MYE464 MOH464:MOI464 MEL464:MEM464 LUP464:LUQ464 LKT464:LKU464 LAX464:LAY464 KRB464:KRC464 KHF464:KHG464 JXJ464:JXK464 JNN464:JNO464 JDR464:JDS464 ITV464:ITW464 IJZ464:IKA464 IAD464:IAE464 HQH464:HQI464 HGL464:HGM464 GWP464:GWQ464 GMT464:GMU464 GCX464:GCY464 FTB464:FTC464 FJF464:FJG464 EZJ464:EZK464 EPN464:EPO464 EFR464:EFS464 DVV464:DVW464 DLZ464:DMA464 DCD464:DCE464 CSH464:CSI464 CIL464:CIM464 BYP464:BYQ464 BOT464:BOU464 BEX464:BEY464 AVB464:AVC464 ALF464:ALG464 ABJ464:ABK464 RN464:RO464 HR464:HS464 WUA464:WUB464 WKE464:WKF464 WAI464:WAJ464 VQM464:VQN464 VGQ464:VGR464 UWU464:UWV464 UMY464:UMZ464 UDC464:UDD464 TTG464:TTH464 TJK464:TJL464 SZO464:SZP464 SPS464:SPT464 SFW464:SFX464 RWA464:RWB464 RME464:RMF464 RCI464:RCJ464 QSM464:QSN464 QIQ464:QIR464 PYU464:PYV464 POY464:POZ464 PFC464:PFD464 OVG464:OVH464 OLK464:OLL464 OBO464:OBP464 NRS464:NRT464 NHW464:NHX464 MYA464:MYB464 MOE464:MOF464 MEI464:MEJ464 LUM464:LUN464 LKQ464:LKR464 LAU464:LAV464 KQY464:KQZ464 KHC464:KHD464 JXG464:JXH464 JNK464:JNL464 JDO464:JDP464 ITS464:ITT464 IJW464:IJX464 IAA464:IAB464 HQE464:HQF464 HGI464:HGJ464 GWM464:GWN464 GMQ464:GMR464 GCU464:GCV464 FSY464:FSZ464 FJC464:FJD464 EZG464:EZH464 EPK464:EPL464 EFO464:EFP464 DVS464:DVT464 DLW464:DLX464 DCA464:DCB464 CSE464:CSF464 CII464:CIJ464 BYM464:BYN464 BOQ464:BOR464 BEU464:BEV464 AUY464:AUZ464 ALC464:ALD464 ABG464:ABH464 RK464:RL464 HO464:HP464 WTX464:WTY464 WKB464:WKC464 WAF464:WAG464 VQJ464:VQK464 VGN464:VGO464 UWR464:UWS464 UMV464:UMW464 UCZ464:UDA464 TTD464:TTE464 TJH464:TJI464 SZL464:SZM464 SPP464:SPQ464 SFT464:SFU464 RVX464:RVY464 RMB464:RMC464 RCF464:RCG464 QSJ464:QSK464 QIN464:QIO464 PYR464:PYS464 POV464:POW464 PEZ464:PFA464 OVD464:OVE464 OLH464:OLI464 OBL464:OBM464 NRP464:NRQ464 NHT464:NHU464 MXX464:MXY464 MOB464:MOC464 MEF464:MEG464 LUJ464:LUK464 LKN464:LKO464 LAR464:LAS464 KQV464:KQW464 KGZ464:KHA464 JXD464:JXE464 JNH464:JNI464 JDL464:JDM464 ITP464:ITQ464 IJT464:IJU464 HZX464:HZY464 HQB464:HQC464 HGF464:HGG464 GWJ464:GWK464 GMN464:GMO464 GCR464:GCS464 FSV464:FSW464 FIZ464:FJA464 EZD464:EZE464 EPH464:EPI464 EFL464:EFM464 DVP464:DVQ464 DLT464:DLU464 DBX464:DBY464 CSB464:CSC464 CIF464:CIG464 BYJ464:BYK464 BON464:BOO464 BER464:BES464 AUV464:AUW464 AKZ464:ALA464 ABD464:ABE464 RH464:RI464 HL464:HM464 WTU464:WTV464 WJY464:WJZ464 WAC464:WAD464 VQG464:VQH464 VGK464:VGL464 UWO464:UWP464 UMS464:UMT464 UCW464:UCX464 TTA464:TTB464 TJE464:TJF464 SZI464:SZJ464 SPM464:SPN464 SFQ464:SFR464 RVU464:RVV464 RLY464:RLZ464 RCC464:RCD464 QSG464:QSH464 QIK464:QIL464 PYO464:PYP464 POS464:POT464 PEW464:PEX464 OVA464:OVB464 OLE464:OLF464 OBI464:OBJ464 NRM464:NRN464 NHQ464:NHR464 MXU464:MXV464 MNY464:MNZ464 MEC464:MED464 LUG464:LUH464 LKK464:LKL464 LAO464:LAP464 KQS464:KQT464 KGW464:KGX464 JXA464:JXB464 JNE464:JNF464 JDI464:JDJ464 ITM464:ITN464 IJQ464:IJR464 HZU464:HZV464 HPY464:HPZ464 HGC464:HGD464 GWG464:GWH464 GMK464:GML464 GCO464:GCP464 FSS464:FST464 FIW464:FIX464 EZA464:EZB464 EPE464:EPF464 EFI464:EFJ464 DVM464:DVN464 DLQ464:DLR464 DBU464:DBV464 CRY464:CRZ464 CIC464:CID464 BYG464:BYH464 BOK464:BOL464 BEO464:BEP464 AUS464:AUT464 AKW464:AKX464 ABA464:ABB464 HI508:HJ508 RE508:RF508 WUS508:WUT508 WKW508:WKX508 WBA508:WBB508 VRE508:VRF508 VHI508:VHJ508 UXM508:UXN508 UNQ508:UNR508 UDU508:UDV508 TTY508:TTZ508 TKC508:TKD508 TAG508:TAH508 SQK508:SQL508 SGO508:SGP508 RWS508:RWT508 RMW508:RMX508 RDA508:RDB508 QTE508:QTF508 QJI508:QJJ508 PZM508:PZN508 PPQ508:PPR508 PFU508:PFV508 OVY508:OVZ508 OMC508:OMD508 OCG508:OCH508 NSK508:NSL508 NIO508:NIP508 MYS508:MYT508 MOW508:MOX508 MFA508:MFB508 LVE508:LVF508 LLI508:LLJ508 LBM508:LBN508 KRQ508:KRR508 KHU508:KHV508 JXY508:JXZ508 JOC508:JOD508 JEG508:JEH508 IUK508:IUL508 IKO508:IKP508 IAS508:IAT508 HQW508:HQX508 HHA508:HHB508 GXE508:GXF508 GNI508:GNJ508 GDM508:GDN508 FTQ508:FTR508 FJU508:FJV508 EZY508:EZZ508 EQC508:EQD508 EGG508:EGH508 DWK508:DWL508 DMO508:DMP508 DCS508:DCT508 CSW508:CSX508 CJA508:CJB508 BZE508:BZF508 BPI508:BPJ508 BFM508:BFN508 AVQ508:AVR508 ALU508:ALV508 ABY508:ABZ508 SC508:SD508 IG508:IH508 WUP508:WUQ508 WKT508:WKU508 WAX508:WAY508 VRB508:VRC508 VHF508:VHG508 UXJ508:UXK508 UNN508:UNO508 UDR508:UDS508 TTV508:TTW508 TJZ508:TKA508 TAD508:TAE508 SQH508:SQI508 SGL508:SGM508 RWP508:RWQ508 RMT508:RMU508 RCX508:RCY508 QTB508:QTC508 QJF508:QJG508 PZJ508:PZK508 PPN508:PPO508 PFR508:PFS508 OVV508:OVW508 OLZ508:OMA508 OCD508:OCE508 NSH508:NSI508 NIL508:NIM508 MYP508:MYQ508 MOT508:MOU508 MEX508:MEY508 LVB508:LVC508 LLF508:LLG508 LBJ508:LBK508 KRN508:KRO508 KHR508:KHS508 JXV508:JXW508 JNZ508:JOA508 JED508:JEE508 IUH508:IUI508 IKL508:IKM508 IAP508:IAQ508 HQT508:HQU508 HGX508:HGY508 GXB508:GXC508 GNF508:GNG508 GDJ508:GDK508 FTN508:FTO508 FJR508:FJS508 EZV508:EZW508 EPZ508:EQA508 EGD508:EGE508 DWH508:DWI508 DML508:DMM508 DCP508:DCQ508 CST508:CSU508 CIX508:CIY508 BZB508:BZC508 BPF508:BPG508 BFJ508:BFK508 AVN508:AVO508 ALR508:ALS508 ABV508:ABW508 RZ508:SA508 ID508:IE508 WUM508:WUN508 WKQ508:WKR508 WAU508:WAV508 VQY508:VQZ508 VHC508:VHD508 UXG508:UXH508 UNK508:UNL508 UDO508:UDP508 TTS508:TTT508 TJW508:TJX508 TAA508:TAB508 SQE508:SQF508 SGI508:SGJ508 RWM508:RWN508 RMQ508:RMR508 RCU508:RCV508 QSY508:QSZ508 QJC508:QJD508 PZG508:PZH508 PPK508:PPL508 PFO508:PFP508 OVS508:OVT508 OLW508:OLX508 OCA508:OCB508 NSE508:NSF508 NII508:NIJ508 MYM508:MYN508 MOQ508:MOR508 MEU508:MEV508 LUY508:LUZ508 LLC508:LLD508 LBG508:LBH508 KRK508:KRL508 KHO508:KHP508 JXS508:JXT508 JNW508:JNX508 JEA508:JEB508 IUE508:IUF508 IKI508:IKJ508 IAM508:IAN508 HQQ508:HQR508 HGU508:HGV508 GWY508:GWZ508 GNC508:GND508 GDG508:GDH508 FTK508:FTL508 FJO508:FJP508 EZS508:EZT508 EPW508:EPX508 EGA508:EGB508 DWE508:DWF508 DMI508:DMJ508 DCM508:DCN508 CSQ508:CSR508 CIU508:CIV508 BYY508:BYZ508 BPC508:BPD508 BFG508:BFH508 AVK508:AVL508 ALO508:ALP508 ABS508:ABT508 RW508:RX508 IA508:IB508 WUG508:WUH508 WKK508:WKL508 WAO508:WAP508 VQS508:VQT508 VGW508:VGX508 UXA508:UXB508 UNE508:UNF508 UDI508:UDJ508 TTM508:TTN508 TJQ508:TJR508 SZU508:SZV508 SPY508:SPZ508 SGC508:SGD508 RWG508:RWH508 RMK508:RML508 RCO508:RCP508 QSS508:QST508 QIW508:QIX508 PZA508:PZB508 PPE508:PPF508 PFI508:PFJ508 OVM508:OVN508 OLQ508:OLR508 OBU508:OBV508 NRY508:NRZ508 NIC508:NID508 MYG508:MYH508 MOK508:MOL508 MEO508:MEP508 LUS508:LUT508 LKW508:LKX508 LBA508:LBB508 KRE508:KRF508 KHI508:KHJ508 JXM508:JXN508 JNQ508:JNR508 JDU508:JDV508 ITY508:ITZ508 IKC508:IKD508 IAG508:IAH508 HQK508:HQL508 HGO508:HGP508 GWS508:GWT508 GMW508:GMX508 GDA508:GDB508 FTE508:FTF508 FJI508:FJJ508 EZM508:EZN508 EPQ508:EPR508 EFU508:EFV508 DVY508:DVZ508 DMC508:DMD508 DCG508:DCH508 CSK508:CSL508 CIO508:CIP508 BYS508:BYT508 BOW508:BOX508 BFA508:BFB508 AVE508:AVF508 ALI508:ALJ508 ABM508:ABN508 RQ508:RR508 HU508:HV508 WUD508:WUE508 WKH508:WKI508 WAL508:WAM508 VQP508:VQQ508 VGT508:VGU508 UWX508:UWY508 UNB508:UNC508 UDF508:UDG508 TTJ508:TTK508 TJN508:TJO508 SZR508:SZS508 SPV508:SPW508 SFZ508:SGA508 RWD508:RWE508 RMH508:RMI508 RCL508:RCM508 QSP508:QSQ508 QIT508:QIU508 PYX508:PYY508 PPB508:PPC508 PFF508:PFG508 OVJ508:OVK508 OLN508:OLO508 OBR508:OBS508 NRV508:NRW508 NHZ508:NIA508 MYD508:MYE508 MOH508:MOI508 MEL508:MEM508 LUP508:LUQ508 LKT508:LKU508 LAX508:LAY508 KRB508:KRC508 KHF508:KHG508 JXJ508:JXK508 JNN508:JNO508 JDR508:JDS508 ITV508:ITW508 IJZ508:IKA508 IAD508:IAE508 HQH508:HQI508 HGL508:HGM508 GWP508:GWQ508 GMT508:GMU508 GCX508:GCY508 FTB508:FTC508 FJF508:FJG508 EZJ508:EZK508 EPN508:EPO508 EFR508:EFS508 DVV508:DVW508 DLZ508:DMA508 DCD508:DCE508 CSH508:CSI508 CIL508:CIM508 BYP508:BYQ508 BOT508:BOU508 BEX508:BEY508 AVB508:AVC508 ALF508:ALG508 ABJ508:ABK508 RN508:RO508 HR508:HS508 WUA508:WUB508 WKE508:WKF508 WAI508:WAJ508 VQM508:VQN508 VGQ508:VGR508 UWU508:UWV508 UMY508:UMZ508 UDC508:UDD508 TTG508:TTH508 TJK508:TJL508 SZO508:SZP508 SPS508:SPT508 SFW508:SFX508 RWA508:RWB508 RME508:RMF508 RCI508:RCJ508 QSM508:QSN508 QIQ508:QIR508 PYU508:PYV508 POY508:POZ508 PFC508:PFD508 OVG508:OVH508 OLK508:OLL508 OBO508:OBP508 NRS508:NRT508 NHW508:NHX508 MYA508:MYB508 MOE508:MOF508 MEI508:MEJ508 LUM508:LUN508 LKQ508:LKR508 LAU508:LAV508 KQY508:KQZ508 KHC508:KHD508 JXG508:JXH508 JNK508:JNL508 JDO508:JDP508 ITS508:ITT508 IJW508:IJX508 IAA508:IAB508 HQE508:HQF508 HGI508:HGJ508 GWM508:GWN508 GMQ508:GMR508 GCU508:GCV508 FSY508:FSZ508 FJC508:FJD508 EZG508:EZH508 EPK508:EPL508 EFO508:EFP508 DVS508:DVT508 DLW508:DLX508 DCA508:DCB508 CSE508:CSF508 CII508:CIJ508 BYM508:BYN508 BOQ508:BOR508 BEU508:BEV508 AUY508:AUZ508 ALC508:ALD508 ABG508:ABH508 RK508:RL508 HO508:HP508 WTX508:WTY508 WKB508:WKC508 WAF508:WAG508 VQJ508:VQK508 VGN508:VGO508 UWR508:UWS508 UMV508:UMW508 UCZ508:UDA508 TTD508:TTE508 TJH508:TJI508 SZL508:SZM508 SPP508:SPQ508 SFT508:SFU508 RVX508:RVY508 RMB508:RMC508 RCF508:RCG508 QSJ508:QSK508 QIN508:QIO508 PYR508:PYS508 POV508:POW508 PEZ508:PFA508 OVD508:OVE508 OLH508:OLI508 OBL508:OBM508 NRP508:NRQ508 NHT508:NHU508 MXX508:MXY508 MOB508:MOC508 MEF508:MEG508 LUJ508:LUK508 LKN508:LKO508 LAR508:LAS508 KQV508:KQW508 KGZ508:KHA508 JXD508:JXE508 JNH508:JNI508 JDL508:JDM508 ITP508:ITQ508 IJT508:IJU508 HZX508:HZY508 HQB508:HQC508 HGF508:HGG508 GWJ508:GWK508 GMN508:GMO508 GCR508:GCS508 FSV508:FSW508 FIZ508:FJA508 EZD508:EZE508 EPH508:EPI508 EFL508:EFM508 DVP508:DVQ508 DLT508:DLU508 DBX508:DBY508 CSB508:CSC508 CIF508:CIG508 BYJ508:BYK508 BON508:BOO508 BER508:BES508 AUV508:AUW508 AKZ508:ALA508 ABD508:ABE508 RH508:RI508 HL508:HM508 WTU508:WTV508 WJY508:WJZ508 WAC508:WAD508 VQG508:VQH508 VGK508:VGL508 UWO508:UWP508 UMS508:UMT508 UCW508:UCX508 TTA508:TTB508 TJE508:TJF508 SZI508:SZJ508 SPM508:SPN508 SFQ508:SFR508 RVU508:RVV508 RLY508:RLZ508 RCC508:RCD508 QSG508:QSH508 QIK508:QIL508 PYO508:PYP508 POS508:POT508 PEW508:PEX508 OVA508:OVB508 OLE508:OLF508 OBI508:OBJ508 NRM508:NRN508 NHQ508:NHR508 MXU508:MXV508 MNY508:MNZ508 MEC508:MED508 LUG508:LUH508 LKK508:LKL508 LAO508:LAP508 KQS508:KQT508 KGW508:KGX508 JXA508:JXB508 JNE508:JNF508 JDI508:JDJ508 ITM508:ITN508 IJQ508:IJR508 HZU508:HZV508 HPY508:HPZ508 HGC508:HGD508 GWG508:GWH508 GMK508:GML508 GCO508:GCP508 FSS508:FST508 FIW508:FIX508 EZA508:EZB508 EPE508:EPF508 EFI508:EFJ508 DVM508:DVN508 DLQ508:DLR508 DBU508:DBV508 CRY508:CRZ508 CIC508:CID508 BYG508:BYH508 BOK508:BOL508 BEO508:BEP508 AUS508:AUT508 AKW508:AKX508 ABA508:ABB508">
      <formula1>HI3</formula1>
    </dataValidation>
    <dataValidation type="whole" operator="lessThanOrEqual" allowBlank="1" showInputMessage="1" showErrorMessage="1" sqref="HI23:HJ23 RE23:RF23 WUS23:WUT23 WKW23:WKX23 WBA23:WBB23 VRE23:VRF23 VHI23:VHJ23 UXM23:UXN23 UNQ23:UNR23 UDU23:UDV23 TTY23:TTZ23 TKC23:TKD23 TAG23:TAH23 SQK23:SQL23 SGO23:SGP23 RWS23:RWT23 RMW23:RMX23 RDA23:RDB23 QTE23:QTF23 QJI23:QJJ23 PZM23:PZN23 PPQ23:PPR23 PFU23:PFV23 OVY23:OVZ23 OMC23:OMD23 OCG23:OCH23 NSK23:NSL23 NIO23:NIP23 MYS23:MYT23 MOW23:MOX23 MFA23:MFB23 LVE23:LVF23 LLI23:LLJ23 LBM23:LBN23 KRQ23:KRR23 KHU23:KHV23 JXY23:JXZ23 JOC23:JOD23 JEG23:JEH23 IUK23:IUL23 IKO23:IKP23 IAS23:IAT23 HQW23:HQX23 HHA23:HHB23 GXE23:GXF23 GNI23:GNJ23 GDM23:GDN23 FTQ23:FTR23 FJU23:FJV23 EZY23:EZZ23 EQC23:EQD23 EGG23:EGH23 DWK23:DWL23 DMO23:DMP23 DCS23:DCT23 CSW23:CSX23 CJA23:CJB23 BZE23:BZF23 BPI23:BPJ23 BFM23:BFN23 AVQ23:AVR23 ALU23:ALV23 ABY23:ABZ23 SC23:SD23 IG23:IH23 WUP23:WUQ23 WKT23:WKU23 WAX23:WAY23 VRB23:VRC23 VHF23:VHG23 UXJ23:UXK23 UNN23:UNO23 UDR23:UDS23 TTV23:TTW23 TJZ23:TKA23 TAD23:TAE23 SQH23:SQI23 SGL23:SGM23 RWP23:RWQ23 RMT23:RMU23 RCX23:RCY23 QTB23:QTC23 QJF23:QJG23 PZJ23:PZK23 PPN23:PPO23 PFR23:PFS23 OVV23:OVW23 OLZ23:OMA23 OCD23:OCE23 NSH23:NSI23 NIL23:NIM23 MYP23:MYQ23 MOT23:MOU23 MEX23:MEY23 LVB23:LVC23 LLF23:LLG23 LBJ23:LBK23 KRN23:KRO23 KHR23:KHS23 JXV23:JXW23 JNZ23:JOA23 JED23:JEE23 IUH23:IUI23 IKL23:IKM23 IAP23:IAQ23 HQT23:HQU23 HGX23:HGY23 GXB23:GXC23 GNF23:GNG23 GDJ23:GDK23 FTN23:FTO23 FJR23:FJS23 EZV23:EZW23 EPZ23:EQA23 EGD23:EGE23 DWH23:DWI23 DML23:DMM23 DCP23:DCQ23 CST23:CSU23 CIX23:CIY23 BZB23:BZC23 BPF23:BPG23 BFJ23:BFK23 AVN23:AVO23 ALR23:ALS23 ABV23:ABW23 RZ23:SA23 ID23:IE23 WUM23:WUN23 WKQ23:WKR23 WAU23:WAV23 VQY23:VQZ23 VHC23:VHD23 UXG23:UXH23 UNK23:UNL23 UDO23:UDP23 TTS23:TTT23 TJW23:TJX23 TAA23:TAB23 SQE23:SQF23 SGI23:SGJ23 RWM23:RWN23 RMQ23:RMR23 RCU23:RCV23 QSY23:QSZ23 QJC23:QJD23 PZG23:PZH23 PPK23:PPL23 PFO23:PFP23 OVS23:OVT23 OLW23:OLX23 OCA23:OCB23 NSE23:NSF23 NII23:NIJ23 MYM23:MYN23 MOQ23:MOR23 MEU23:MEV23 LUY23:LUZ23 LLC23:LLD23 LBG23:LBH23 KRK23:KRL23 KHO23:KHP23 JXS23:JXT23 JNW23:JNX23 JEA23:JEB23 IUE23:IUF23 IKI23:IKJ23 IAM23:IAN23 HQQ23:HQR23 HGU23:HGV23 GWY23:GWZ23 GNC23:GND23 GDG23:GDH23 FTK23:FTL23 FJO23:FJP23 EZS23:EZT23 EPW23:EPX23 EGA23:EGB23 DWE23:DWF23 DMI23:DMJ23 DCM23:DCN23 CSQ23:CSR23 CIU23:CIV23 BYY23:BYZ23 BPC23:BPD23 BFG23:BFH23 AVK23:AVL23 ALO23:ALP23 ABS23:ABT23 RW23:RX23 IA23:IB23 WUG23:WUH23 WKK23:WKL23 WAO23:WAP23 VQS23:VQT23 VGW23:VGX23 UXA23:UXB23 UNE23:UNF23 UDI23:UDJ23 TTM23:TTN23 TJQ23:TJR23 SZU23:SZV23 SPY23:SPZ23 SGC23:SGD23 RWG23:RWH23 RMK23:RML23 RCO23:RCP23 QSS23:QST23 QIW23:QIX23 PZA23:PZB23 PPE23:PPF23 PFI23:PFJ23 OVM23:OVN23 OLQ23:OLR23 OBU23:OBV23 NRY23:NRZ23 NIC23:NID23 MYG23:MYH23 MOK23:MOL23 MEO23:MEP23 LUS23:LUT23 LKW23:LKX23 LBA23:LBB23 KRE23:KRF23 KHI23:KHJ23 JXM23:JXN23 JNQ23:JNR23 JDU23:JDV23 ITY23:ITZ23 IKC23:IKD23 IAG23:IAH23 HQK23:HQL23 HGO23:HGP23 GWS23:GWT23 GMW23:GMX23 GDA23:GDB23 FTE23:FTF23 FJI23:FJJ23 EZM23:EZN23 EPQ23:EPR23 EFU23:EFV23 DVY23:DVZ23 DMC23:DMD23 DCG23:DCH23 CSK23:CSL23 CIO23:CIP23 BYS23:BYT23 BOW23:BOX23 BFA23:BFB23 AVE23:AVF23 ALI23:ALJ23 ABM23:ABN23 RQ23:RR23 HU23:HV23 WUD23:WUE23 WKH23:WKI23 WAL23:WAM23 VQP23:VQQ23 VGT23:VGU23 UWX23:UWY23 UNB23:UNC23 UDF23:UDG23 TTJ23:TTK23 TJN23:TJO23 SZR23:SZS23 SPV23:SPW23 SFZ23:SGA23 RWD23:RWE23 RMH23:RMI23 RCL23:RCM23 QSP23:QSQ23 QIT23:QIU23 PYX23:PYY23 PPB23:PPC23 PFF23:PFG23 OVJ23:OVK23 OLN23:OLO23 OBR23:OBS23 NRV23:NRW23 NHZ23:NIA23 MYD23:MYE23 MOH23:MOI23 MEL23:MEM23 LUP23:LUQ23 LKT23:LKU23 LAX23:LAY23 KRB23:KRC23 KHF23:KHG23 JXJ23:JXK23 JNN23:JNO23 JDR23:JDS23 ITV23:ITW23 IJZ23:IKA23 IAD23:IAE23 HQH23:HQI23 HGL23:HGM23 GWP23:GWQ23 GMT23:GMU23 GCX23:GCY23 FTB23:FTC23 FJF23:FJG23 EZJ23:EZK23 EPN23:EPO23 EFR23:EFS23 DVV23:DVW23 DLZ23:DMA23 DCD23:DCE23 CSH23:CSI23 CIL23:CIM23 BYP23:BYQ23 BOT23:BOU23 BEX23:BEY23 AVB23:AVC23 ALF23:ALG23 ABJ23:ABK23 RN23:RO23 HR23:HS23 WUA23:WUB23 WKE23:WKF23 WAI23:WAJ23 VQM23:VQN23 VGQ23:VGR23 UWU23:UWV23 UMY23:UMZ23 UDC23:UDD23 TTG23:TTH23 TJK23:TJL23 SZO23:SZP23 SPS23:SPT23 SFW23:SFX23 RWA23:RWB23 RME23:RMF23 RCI23:RCJ23 QSM23:QSN23 QIQ23:QIR23 PYU23:PYV23 POY23:POZ23 PFC23:PFD23 OVG23:OVH23 OLK23:OLL23 OBO23:OBP23 NRS23:NRT23 NHW23:NHX23 MYA23:MYB23 MOE23:MOF23 MEI23:MEJ23 LUM23:LUN23 LKQ23:LKR23 LAU23:LAV23 KQY23:KQZ23 KHC23:KHD23 JXG23:JXH23 JNK23:JNL23 JDO23:JDP23 ITS23:ITT23 IJW23:IJX23 IAA23:IAB23 HQE23:HQF23 HGI23:HGJ23 GWM23:GWN23 GMQ23:GMR23 GCU23:GCV23 FSY23:FSZ23 FJC23:FJD23 EZG23:EZH23 EPK23:EPL23 EFO23:EFP23 DVS23:DVT23 DLW23:DLX23 DCA23:DCB23 CSE23:CSF23 CII23:CIJ23 BYM23:BYN23 BOQ23:BOR23 BEU23:BEV23 AUY23:AUZ23 ALC23:ALD23 ABG23:ABH23 RK23:RL23 HO23:HP23 WTX23:WTY23 WKB23:WKC23 WAF23:WAG23 VQJ23:VQK23 VGN23:VGO23 UWR23:UWS23 UMV23:UMW23 UCZ23:UDA23 TTD23:TTE23 TJH23:TJI23 SZL23:SZM23 SPP23:SPQ23 SFT23:SFU23 RVX23:RVY23 RMB23:RMC23 RCF23:RCG23 QSJ23:QSK23 QIN23:QIO23 PYR23:PYS23 POV23:POW23 PEZ23:PFA23 OVD23:OVE23 OLH23:OLI23 OBL23:OBM23 NRP23:NRQ23 NHT23:NHU23 MXX23:MXY23 MOB23:MOC23 MEF23:MEG23 LUJ23:LUK23 LKN23:LKO23 LAR23:LAS23 KQV23:KQW23 KGZ23:KHA23 JXD23:JXE23 JNH23:JNI23 JDL23:JDM23 ITP23:ITQ23 IJT23:IJU23 HZX23:HZY23 HQB23:HQC23 HGF23:HGG23 GWJ23:GWK23 GMN23:GMO23 GCR23:GCS23 FSV23:FSW23 FIZ23:FJA23 EZD23:EZE23 EPH23:EPI23 EFL23:EFM23 DVP23:DVQ23 DLT23:DLU23 DBX23:DBY23 CSB23:CSC23 CIF23:CIG23 BYJ23:BYK23 BON23:BOO23 BER23:BES23 AUV23:AUW23 AKZ23:ALA23 ABD23:ABE23 RH23:RI23 HL23:HM23 WTU23:WTV23 WJY23:WJZ23 WAC23:WAD23 VQG23:VQH23 VGK23:VGL23 UWO23:UWP23 UMS23:UMT23 UCW23:UCX23 TTA23:TTB23 TJE23:TJF23 SZI23:SZJ23 SPM23:SPN23 SFQ23:SFR23 RVU23:RVV23 RLY23:RLZ23 RCC23:RCD23 QSG23:QSH23 QIK23:QIL23 PYO23:PYP23 POS23:POT23 PEW23:PEX23 OVA23:OVB23 OLE23:OLF23 OBI23:OBJ23 NRM23:NRN23 NHQ23:NHR23 MXU23:MXV23 MNY23:MNZ23 MEC23:MED23 LUG23:LUH23 LKK23:LKL23 LAO23:LAP23 KQS23:KQT23 KGW23:KGX23 JXA23:JXB23 JNE23:JNF23 JDI23:JDJ23 ITM23:ITN23 IJQ23:IJR23 HZU23:HZV23 HPY23:HPZ23 HGC23:HGD23 GWG23:GWH23 GMK23:GML23 GCO23:GCP23 FSS23:FST23 FIW23:FIX23 EZA23:EZB23 EPE23:EPF23 EFI23:EFJ23 DVM23:DVN23 DLQ23:DLR23 DBU23:DBV23 CRY23:CRZ23 CIC23:CID23 BYG23:BYH23 BOK23:BOL23 BEO23:BEP23 AUS23:AUT23 AKW23:AKX23 ABA23:ABB23 HI67:HJ67 RE67:RF67 WUS67:WUT67 WKW67:WKX67 WBA67:WBB67 VRE67:VRF67 VHI67:VHJ67 UXM67:UXN67 UNQ67:UNR67 UDU67:UDV67 TTY67:TTZ67 TKC67:TKD67 TAG67:TAH67 SQK67:SQL67 SGO67:SGP67 RWS67:RWT67 RMW67:RMX67 RDA67:RDB67 QTE67:QTF67 QJI67:QJJ67 PZM67:PZN67 PPQ67:PPR67 PFU67:PFV67 OVY67:OVZ67 OMC67:OMD67 OCG67:OCH67 NSK67:NSL67 NIO67:NIP67 MYS67:MYT67 MOW67:MOX67 MFA67:MFB67 LVE67:LVF67 LLI67:LLJ67 LBM67:LBN67 KRQ67:KRR67 KHU67:KHV67 JXY67:JXZ67 JOC67:JOD67 JEG67:JEH67 IUK67:IUL67 IKO67:IKP67 IAS67:IAT67 HQW67:HQX67 HHA67:HHB67 GXE67:GXF67 GNI67:GNJ67 GDM67:GDN67 FTQ67:FTR67 FJU67:FJV67 EZY67:EZZ67 EQC67:EQD67 EGG67:EGH67 DWK67:DWL67 DMO67:DMP67 DCS67:DCT67 CSW67:CSX67 CJA67:CJB67 BZE67:BZF67 BPI67:BPJ67 BFM67:BFN67 AVQ67:AVR67 ALU67:ALV67 ABY67:ABZ67 SC67:SD67 IG67:IH67 WUP67:WUQ67 WKT67:WKU67 WAX67:WAY67 VRB67:VRC67 VHF67:VHG67 UXJ67:UXK67 UNN67:UNO67 UDR67:UDS67 TTV67:TTW67 TJZ67:TKA67 TAD67:TAE67 SQH67:SQI67 SGL67:SGM67 RWP67:RWQ67 RMT67:RMU67 RCX67:RCY67 QTB67:QTC67 QJF67:QJG67 PZJ67:PZK67 PPN67:PPO67 PFR67:PFS67 OVV67:OVW67 OLZ67:OMA67 OCD67:OCE67 NSH67:NSI67 NIL67:NIM67 MYP67:MYQ67 MOT67:MOU67 MEX67:MEY67 LVB67:LVC67 LLF67:LLG67 LBJ67:LBK67 KRN67:KRO67 KHR67:KHS67 JXV67:JXW67 JNZ67:JOA67 JED67:JEE67 IUH67:IUI67 IKL67:IKM67 IAP67:IAQ67 HQT67:HQU67 HGX67:HGY67 GXB67:GXC67 GNF67:GNG67 GDJ67:GDK67 FTN67:FTO67 FJR67:FJS67 EZV67:EZW67 EPZ67:EQA67 EGD67:EGE67 DWH67:DWI67 DML67:DMM67 DCP67:DCQ67 CST67:CSU67 CIX67:CIY67 BZB67:BZC67 BPF67:BPG67 BFJ67:BFK67 AVN67:AVO67 ALR67:ALS67 ABV67:ABW67 RZ67:SA67 ID67:IE67 WUM67:WUN67 WKQ67:WKR67 WAU67:WAV67 VQY67:VQZ67 VHC67:VHD67 UXG67:UXH67 UNK67:UNL67 UDO67:UDP67 TTS67:TTT67 TJW67:TJX67 TAA67:TAB67 SQE67:SQF67 SGI67:SGJ67 RWM67:RWN67 RMQ67:RMR67 RCU67:RCV67 QSY67:QSZ67 QJC67:QJD67 PZG67:PZH67 PPK67:PPL67 PFO67:PFP67 OVS67:OVT67 OLW67:OLX67 OCA67:OCB67 NSE67:NSF67 NII67:NIJ67 MYM67:MYN67 MOQ67:MOR67 MEU67:MEV67 LUY67:LUZ67 LLC67:LLD67 LBG67:LBH67 KRK67:KRL67 KHO67:KHP67 JXS67:JXT67 JNW67:JNX67 JEA67:JEB67 IUE67:IUF67 IKI67:IKJ67 IAM67:IAN67 HQQ67:HQR67 HGU67:HGV67 GWY67:GWZ67 GNC67:GND67 GDG67:GDH67 FTK67:FTL67 FJO67:FJP67 EZS67:EZT67 EPW67:EPX67 EGA67:EGB67 DWE67:DWF67 DMI67:DMJ67 DCM67:DCN67 CSQ67:CSR67 CIU67:CIV67 BYY67:BYZ67 BPC67:BPD67 BFG67:BFH67 AVK67:AVL67 ALO67:ALP67 ABS67:ABT67 RW67:RX67 IA67:IB67 WUG67:WUH67 WKK67:WKL67 WAO67:WAP67 VQS67:VQT67 VGW67:VGX67 UXA67:UXB67 UNE67:UNF67 UDI67:UDJ67 TTM67:TTN67 TJQ67:TJR67 SZU67:SZV67 SPY67:SPZ67 SGC67:SGD67 RWG67:RWH67 RMK67:RML67 RCO67:RCP67 QSS67:QST67 QIW67:QIX67 PZA67:PZB67 PPE67:PPF67 PFI67:PFJ67 OVM67:OVN67 OLQ67:OLR67 OBU67:OBV67 NRY67:NRZ67 NIC67:NID67 MYG67:MYH67 MOK67:MOL67 MEO67:MEP67 LUS67:LUT67 LKW67:LKX67 LBA67:LBB67 KRE67:KRF67 KHI67:KHJ67 JXM67:JXN67 JNQ67:JNR67 JDU67:JDV67 ITY67:ITZ67 IKC67:IKD67 IAG67:IAH67 HQK67:HQL67 HGO67:HGP67 GWS67:GWT67 GMW67:GMX67 GDA67:GDB67 FTE67:FTF67 FJI67:FJJ67 EZM67:EZN67 EPQ67:EPR67 EFU67:EFV67 DVY67:DVZ67 DMC67:DMD67 DCG67:DCH67 CSK67:CSL67 CIO67:CIP67 BYS67:BYT67 BOW67:BOX67 BFA67:BFB67 AVE67:AVF67 ALI67:ALJ67 ABM67:ABN67 RQ67:RR67 HU67:HV67 WUD67:WUE67 WKH67:WKI67 WAL67:WAM67 VQP67:VQQ67 VGT67:VGU67 UWX67:UWY67 UNB67:UNC67 UDF67:UDG67 TTJ67:TTK67 TJN67:TJO67 SZR67:SZS67 SPV67:SPW67 SFZ67:SGA67 RWD67:RWE67 RMH67:RMI67 RCL67:RCM67 QSP67:QSQ67 QIT67:QIU67 PYX67:PYY67 PPB67:PPC67 PFF67:PFG67 OVJ67:OVK67 OLN67:OLO67 OBR67:OBS67 NRV67:NRW67 NHZ67:NIA67 MYD67:MYE67 MOH67:MOI67 MEL67:MEM67 LUP67:LUQ67 LKT67:LKU67 LAX67:LAY67 KRB67:KRC67 KHF67:KHG67 JXJ67:JXK67 JNN67:JNO67 JDR67:JDS67 ITV67:ITW67 IJZ67:IKA67 IAD67:IAE67 HQH67:HQI67 HGL67:HGM67 GWP67:GWQ67 GMT67:GMU67 GCX67:GCY67 FTB67:FTC67 FJF67:FJG67 EZJ67:EZK67 EPN67:EPO67 EFR67:EFS67 DVV67:DVW67 DLZ67:DMA67 DCD67:DCE67 CSH67:CSI67 CIL67:CIM67 BYP67:BYQ67 BOT67:BOU67 BEX67:BEY67 AVB67:AVC67 ALF67:ALG67 ABJ67:ABK67 RN67:RO67 HR67:HS67 WUA67:WUB67 WKE67:WKF67 WAI67:WAJ67 VQM67:VQN67 VGQ67:VGR67 UWU67:UWV67 UMY67:UMZ67 UDC67:UDD67 TTG67:TTH67 TJK67:TJL67 SZO67:SZP67 SPS67:SPT67 SFW67:SFX67 RWA67:RWB67 RME67:RMF67 RCI67:RCJ67 QSM67:QSN67 QIQ67:QIR67 PYU67:PYV67 POY67:POZ67 PFC67:PFD67 OVG67:OVH67 OLK67:OLL67 OBO67:OBP67 NRS67:NRT67 NHW67:NHX67 MYA67:MYB67 MOE67:MOF67 MEI67:MEJ67 LUM67:LUN67 LKQ67:LKR67 LAU67:LAV67 KQY67:KQZ67 KHC67:KHD67 JXG67:JXH67 JNK67:JNL67 JDO67:JDP67 ITS67:ITT67 IJW67:IJX67 IAA67:IAB67 HQE67:HQF67 HGI67:HGJ67 GWM67:GWN67 GMQ67:GMR67 GCU67:GCV67 FSY67:FSZ67 FJC67:FJD67 EZG67:EZH67 EPK67:EPL67 EFO67:EFP67 DVS67:DVT67 DLW67:DLX67 DCA67:DCB67 CSE67:CSF67 CII67:CIJ67 BYM67:BYN67 BOQ67:BOR67 BEU67:BEV67 AUY67:AUZ67 ALC67:ALD67 ABG67:ABH67 RK67:RL67 HO67:HP67 WTX67:WTY67 WKB67:WKC67 WAF67:WAG67 VQJ67:VQK67 VGN67:VGO67 UWR67:UWS67 UMV67:UMW67 UCZ67:UDA67 TTD67:TTE67 TJH67:TJI67 SZL67:SZM67 SPP67:SPQ67 SFT67:SFU67 RVX67:RVY67 RMB67:RMC67 RCF67:RCG67 QSJ67:QSK67 QIN67:QIO67 PYR67:PYS67 POV67:POW67 PEZ67:PFA67 OVD67:OVE67 OLH67:OLI67 OBL67:OBM67 NRP67:NRQ67 NHT67:NHU67 MXX67:MXY67 MOB67:MOC67 MEF67:MEG67 LUJ67:LUK67 LKN67:LKO67 LAR67:LAS67 KQV67:KQW67 KGZ67:KHA67 JXD67:JXE67 JNH67:JNI67 JDL67:JDM67 ITP67:ITQ67 IJT67:IJU67 HZX67:HZY67 HQB67:HQC67 HGF67:HGG67 GWJ67:GWK67 GMN67:GMO67 GCR67:GCS67 FSV67:FSW67 FIZ67:FJA67 EZD67:EZE67 EPH67:EPI67 EFL67:EFM67 DVP67:DVQ67 DLT67:DLU67 DBX67:DBY67 CSB67:CSC67 CIF67:CIG67 BYJ67:BYK67 BON67:BOO67 BER67:BES67 AUV67:AUW67 AKZ67:ALA67 ABD67:ABE67 RH67:RI67 HL67:HM67 WTU67:WTV67 WJY67:WJZ67 WAC67:WAD67 VQG67:VQH67 VGK67:VGL67 UWO67:UWP67 UMS67:UMT67 UCW67:UCX67 TTA67:TTB67 TJE67:TJF67 SZI67:SZJ67 SPM67:SPN67 SFQ67:SFR67 RVU67:RVV67 RLY67:RLZ67 RCC67:RCD67 QSG67:QSH67 QIK67:QIL67 PYO67:PYP67 POS67:POT67 PEW67:PEX67 OVA67:OVB67 OLE67:OLF67 OBI67:OBJ67 NRM67:NRN67 NHQ67:NHR67 MXU67:MXV67 MNY67:MNZ67 MEC67:MED67 LUG67:LUH67 LKK67:LKL67 LAO67:LAP67 KQS67:KQT67 KGW67:KGX67 JXA67:JXB67 JNE67:JNF67 JDI67:JDJ67 ITM67:ITN67 IJQ67:IJR67 HZU67:HZV67 HPY67:HPZ67 HGC67:HGD67 GWG67:GWH67 GMK67:GML67 GCO67:GCP67 FSS67:FST67 FIW67:FIX67 EZA67:EZB67 EPE67:EPF67 EFI67:EFJ67 DVM67:DVN67 DLQ67:DLR67 DBU67:DBV67 CRY67:CRZ67 CIC67:CID67 BYG67:BYH67 BOK67:BOL67 BEO67:BEP67 AUS67:AUT67 AKW67:AKX67 ABA67:ABB67 HI111:HJ111 RE111:RF111 WUS111:WUT111 WKW111:WKX111 WBA111:WBB111 VRE111:VRF111 VHI111:VHJ111 UXM111:UXN111 UNQ111:UNR111 UDU111:UDV111 TTY111:TTZ111 TKC111:TKD111 TAG111:TAH111 SQK111:SQL111 SGO111:SGP111 RWS111:RWT111 RMW111:RMX111 RDA111:RDB111 QTE111:QTF111 QJI111:QJJ111 PZM111:PZN111 PPQ111:PPR111 PFU111:PFV111 OVY111:OVZ111 OMC111:OMD111 OCG111:OCH111 NSK111:NSL111 NIO111:NIP111 MYS111:MYT111 MOW111:MOX111 MFA111:MFB111 LVE111:LVF111 LLI111:LLJ111 LBM111:LBN111 KRQ111:KRR111 KHU111:KHV111 JXY111:JXZ111 JOC111:JOD111 JEG111:JEH111 IUK111:IUL111 IKO111:IKP111 IAS111:IAT111 HQW111:HQX111 HHA111:HHB111 GXE111:GXF111 GNI111:GNJ111 GDM111:GDN111 FTQ111:FTR111 FJU111:FJV111 EZY111:EZZ111 EQC111:EQD111 EGG111:EGH111 DWK111:DWL111 DMO111:DMP111 DCS111:DCT111 CSW111:CSX111 CJA111:CJB111 BZE111:BZF111 BPI111:BPJ111 BFM111:BFN111 AVQ111:AVR111 ALU111:ALV111 ABY111:ABZ111 SC111:SD111 IG111:IH111 WUP111:WUQ111 WKT111:WKU111 WAX111:WAY111 VRB111:VRC111 VHF111:VHG111 UXJ111:UXK111 UNN111:UNO111 UDR111:UDS111 TTV111:TTW111 TJZ111:TKA111 TAD111:TAE111 SQH111:SQI111 SGL111:SGM111 RWP111:RWQ111 RMT111:RMU111 RCX111:RCY111 QTB111:QTC111 QJF111:QJG111 PZJ111:PZK111 PPN111:PPO111 PFR111:PFS111 OVV111:OVW111 OLZ111:OMA111 OCD111:OCE111 NSH111:NSI111 NIL111:NIM111 MYP111:MYQ111 MOT111:MOU111 MEX111:MEY111 LVB111:LVC111 LLF111:LLG111 LBJ111:LBK111 KRN111:KRO111 KHR111:KHS111 JXV111:JXW111 JNZ111:JOA111 JED111:JEE111 IUH111:IUI111 IKL111:IKM111 IAP111:IAQ111 HQT111:HQU111 HGX111:HGY111 GXB111:GXC111 GNF111:GNG111 GDJ111:GDK111 FTN111:FTO111 FJR111:FJS111 EZV111:EZW111 EPZ111:EQA111 EGD111:EGE111 DWH111:DWI111 DML111:DMM111 DCP111:DCQ111 CST111:CSU111 CIX111:CIY111 BZB111:BZC111 BPF111:BPG111 BFJ111:BFK111 AVN111:AVO111 ALR111:ALS111 ABV111:ABW111 RZ111:SA111 ID111:IE111 WUM111:WUN111 WKQ111:WKR111 WAU111:WAV111 VQY111:VQZ111 VHC111:VHD111 UXG111:UXH111 UNK111:UNL111 UDO111:UDP111 TTS111:TTT111 TJW111:TJX111 TAA111:TAB111 SQE111:SQF111 SGI111:SGJ111 RWM111:RWN111 RMQ111:RMR111 RCU111:RCV111 QSY111:QSZ111 QJC111:QJD111 PZG111:PZH111 PPK111:PPL111 PFO111:PFP111 OVS111:OVT111 OLW111:OLX111 OCA111:OCB111 NSE111:NSF111 NII111:NIJ111 MYM111:MYN111 MOQ111:MOR111 MEU111:MEV111 LUY111:LUZ111 LLC111:LLD111 LBG111:LBH111 KRK111:KRL111 KHO111:KHP111 JXS111:JXT111 JNW111:JNX111 JEA111:JEB111 IUE111:IUF111 IKI111:IKJ111 IAM111:IAN111 HQQ111:HQR111 HGU111:HGV111 GWY111:GWZ111 GNC111:GND111 GDG111:GDH111 FTK111:FTL111 FJO111:FJP111 EZS111:EZT111 EPW111:EPX111 EGA111:EGB111 DWE111:DWF111 DMI111:DMJ111 DCM111:DCN111 CSQ111:CSR111 CIU111:CIV111 BYY111:BYZ111 BPC111:BPD111 BFG111:BFH111 AVK111:AVL111 ALO111:ALP111 ABS111:ABT111 RW111:RX111 IA111:IB111 WUG111:WUH111 WKK111:WKL111 WAO111:WAP111 VQS111:VQT111 VGW111:VGX111 UXA111:UXB111 UNE111:UNF111 UDI111:UDJ111 TTM111:TTN111 TJQ111:TJR111 SZU111:SZV111 SPY111:SPZ111 SGC111:SGD111 RWG111:RWH111 RMK111:RML111 RCO111:RCP111 QSS111:QST111 QIW111:QIX111 PZA111:PZB111 PPE111:PPF111 PFI111:PFJ111 OVM111:OVN111 OLQ111:OLR111 OBU111:OBV111 NRY111:NRZ111 NIC111:NID111 MYG111:MYH111 MOK111:MOL111 MEO111:MEP111 LUS111:LUT111 LKW111:LKX111 LBA111:LBB111 KRE111:KRF111 KHI111:KHJ111 JXM111:JXN111 JNQ111:JNR111 JDU111:JDV111 ITY111:ITZ111 IKC111:IKD111 IAG111:IAH111 HQK111:HQL111 HGO111:HGP111 GWS111:GWT111 GMW111:GMX111 GDA111:GDB111 FTE111:FTF111 FJI111:FJJ111 EZM111:EZN111 EPQ111:EPR111 EFU111:EFV111 DVY111:DVZ111 DMC111:DMD111 DCG111:DCH111 CSK111:CSL111 CIO111:CIP111 BYS111:BYT111 BOW111:BOX111 BFA111:BFB111 AVE111:AVF111 ALI111:ALJ111 ABM111:ABN111 RQ111:RR111 HU111:HV111 WUD111:WUE111 WKH111:WKI111 WAL111:WAM111 VQP111:VQQ111 VGT111:VGU111 UWX111:UWY111 UNB111:UNC111 UDF111:UDG111 TTJ111:TTK111 TJN111:TJO111 SZR111:SZS111 SPV111:SPW111 SFZ111:SGA111 RWD111:RWE111 RMH111:RMI111 RCL111:RCM111 QSP111:QSQ111 QIT111:QIU111 PYX111:PYY111 PPB111:PPC111 PFF111:PFG111 OVJ111:OVK111 OLN111:OLO111 OBR111:OBS111 NRV111:NRW111 NHZ111:NIA111 MYD111:MYE111 MOH111:MOI111 MEL111:MEM111 LUP111:LUQ111 LKT111:LKU111 LAX111:LAY111 KRB111:KRC111 KHF111:KHG111 JXJ111:JXK111 JNN111:JNO111 JDR111:JDS111 ITV111:ITW111 IJZ111:IKA111 IAD111:IAE111 HQH111:HQI111 HGL111:HGM111 GWP111:GWQ111 GMT111:GMU111 GCX111:GCY111 FTB111:FTC111 FJF111:FJG111 EZJ111:EZK111 EPN111:EPO111 EFR111:EFS111 DVV111:DVW111 DLZ111:DMA111 DCD111:DCE111 CSH111:CSI111 CIL111:CIM111 BYP111:BYQ111 BOT111:BOU111 BEX111:BEY111 AVB111:AVC111 ALF111:ALG111 ABJ111:ABK111 RN111:RO111 HR111:HS111 WUA111:WUB111 WKE111:WKF111 WAI111:WAJ111 VQM111:VQN111 VGQ111:VGR111 UWU111:UWV111 UMY111:UMZ111 UDC111:UDD111 TTG111:TTH111 TJK111:TJL111 SZO111:SZP111 SPS111:SPT111 SFW111:SFX111 RWA111:RWB111 RME111:RMF111 RCI111:RCJ111 QSM111:QSN111 QIQ111:QIR111 PYU111:PYV111 POY111:POZ111 PFC111:PFD111 OVG111:OVH111 OLK111:OLL111 OBO111:OBP111 NRS111:NRT111 NHW111:NHX111 MYA111:MYB111 MOE111:MOF111 MEI111:MEJ111 LUM111:LUN111 LKQ111:LKR111 LAU111:LAV111 KQY111:KQZ111 KHC111:KHD111 JXG111:JXH111 JNK111:JNL111 JDO111:JDP111 ITS111:ITT111 IJW111:IJX111 IAA111:IAB111 HQE111:HQF111 HGI111:HGJ111 GWM111:GWN111 GMQ111:GMR111 GCU111:GCV111 FSY111:FSZ111 FJC111:FJD111 EZG111:EZH111 EPK111:EPL111 EFO111:EFP111 DVS111:DVT111 DLW111:DLX111 DCA111:DCB111 CSE111:CSF111 CII111:CIJ111 BYM111:BYN111 BOQ111:BOR111 BEU111:BEV111 AUY111:AUZ111 ALC111:ALD111 ABG111:ABH111 RK111:RL111 HO111:HP111 WTX111:WTY111 WKB111:WKC111 WAF111:WAG111 VQJ111:VQK111 VGN111:VGO111 UWR111:UWS111 UMV111:UMW111 UCZ111:UDA111 TTD111:TTE111 TJH111:TJI111 SZL111:SZM111 SPP111:SPQ111 SFT111:SFU111 RVX111:RVY111 RMB111:RMC111 RCF111:RCG111 QSJ111:QSK111 QIN111:QIO111 PYR111:PYS111 POV111:POW111 PEZ111:PFA111 OVD111:OVE111 OLH111:OLI111 OBL111:OBM111 NRP111:NRQ111 NHT111:NHU111 MXX111:MXY111 MOB111:MOC111 MEF111:MEG111 LUJ111:LUK111 LKN111:LKO111 LAR111:LAS111 KQV111:KQW111 KGZ111:KHA111 JXD111:JXE111 JNH111:JNI111 JDL111:JDM111 ITP111:ITQ111 IJT111:IJU111 HZX111:HZY111 HQB111:HQC111 HGF111:HGG111 GWJ111:GWK111 GMN111:GMO111 GCR111:GCS111 FSV111:FSW111 FIZ111:FJA111 EZD111:EZE111 EPH111:EPI111 EFL111:EFM111 DVP111:DVQ111 DLT111:DLU111 DBX111:DBY111 CSB111:CSC111 CIF111:CIG111 BYJ111:BYK111 BON111:BOO111 BER111:BES111 AUV111:AUW111 AKZ111:ALA111 ABD111:ABE111 RH111:RI111 HL111:HM111 WTU111:WTV111 WJY111:WJZ111 WAC111:WAD111 VQG111:VQH111 VGK111:VGL111 UWO111:UWP111 UMS111:UMT111 UCW111:UCX111 TTA111:TTB111 TJE111:TJF111 SZI111:SZJ111 SPM111:SPN111 SFQ111:SFR111 RVU111:RVV111 RLY111:RLZ111 RCC111:RCD111 QSG111:QSH111 QIK111:QIL111 PYO111:PYP111 POS111:POT111 PEW111:PEX111 OVA111:OVB111 OLE111:OLF111 OBI111:OBJ111 NRM111:NRN111 NHQ111:NHR111 MXU111:MXV111 MNY111:MNZ111 MEC111:MED111 LUG111:LUH111 LKK111:LKL111 LAO111:LAP111 KQS111:KQT111 KGW111:KGX111 JXA111:JXB111 JNE111:JNF111 JDI111:JDJ111 ITM111:ITN111 IJQ111:IJR111 HZU111:HZV111 HPY111:HPZ111 HGC111:HGD111 GWG111:GWH111 GMK111:GML111 GCO111:GCP111 FSS111:FST111 FIW111:FIX111 EZA111:EZB111 EPE111:EPF111 EFI111:EFJ111 DVM111:DVN111 DLQ111:DLR111 DBU111:DBV111 CRY111:CRZ111 CIC111:CID111 BYG111:BYH111 BOK111:BOL111 BEO111:BEP111 AUS111:AUT111 AKW111:AKX111 ABA111:ABB111 HI155:HJ155 RE155:RF155 WUS155:WUT155 WKW155:WKX155 WBA155:WBB155 VRE155:VRF155 VHI155:VHJ155 UXM155:UXN155 UNQ155:UNR155 UDU155:UDV155 TTY155:TTZ155 TKC155:TKD155 TAG155:TAH155 SQK155:SQL155 SGO155:SGP155 RWS155:RWT155 RMW155:RMX155 RDA155:RDB155 QTE155:QTF155 QJI155:QJJ155 PZM155:PZN155 PPQ155:PPR155 PFU155:PFV155 OVY155:OVZ155 OMC155:OMD155 OCG155:OCH155 NSK155:NSL155 NIO155:NIP155 MYS155:MYT155 MOW155:MOX155 MFA155:MFB155 LVE155:LVF155 LLI155:LLJ155 LBM155:LBN155 KRQ155:KRR155 KHU155:KHV155 JXY155:JXZ155 JOC155:JOD155 JEG155:JEH155 IUK155:IUL155 IKO155:IKP155 IAS155:IAT155 HQW155:HQX155 HHA155:HHB155 GXE155:GXF155 GNI155:GNJ155 GDM155:GDN155 FTQ155:FTR155 FJU155:FJV155 EZY155:EZZ155 EQC155:EQD155 EGG155:EGH155 DWK155:DWL155 DMO155:DMP155 DCS155:DCT155 CSW155:CSX155 CJA155:CJB155 BZE155:BZF155 BPI155:BPJ155 BFM155:BFN155 AVQ155:AVR155 ALU155:ALV155 ABY155:ABZ155 SC155:SD155 IG155:IH155 WUP155:WUQ155 WKT155:WKU155 WAX155:WAY155 VRB155:VRC155 VHF155:VHG155 UXJ155:UXK155 UNN155:UNO155 UDR155:UDS155 TTV155:TTW155 TJZ155:TKA155 TAD155:TAE155 SQH155:SQI155 SGL155:SGM155 RWP155:RWQ155 RMT155:RMU155 RCX155:RCY155 QTB155:QTC155 QJF155:QJG155 PZJ155:PZK155 PPN155:PPO155 PFR155:PFS155 OVV155:OVW155 OLZ155:OMA155 OCD155:OCE155 NSH155:NSI155 NIL155:NIM155 MYP155:MYQ155 MOT155:MOU155 MEX155:MEY155 LVB155:LVC155 LLF155:LLG155 LBJ155:LBK155 KRN155:KRO155 KHR155:KHS155 JXV155:JXW155 JNZ155:JOA155 JED155:JEE155 IUH155:IUI155 IKL155:IKM155 IAP155:IAQ155 HQT155:HQU155 HGX155:HGY155 GXB155:GXC155 GNF155:GNG155 GDJ155:GDK155 FTN155:FTO155 FJR155:FJS155 EZV155:EZW155 EPZ155:EQA155 EGD155:EGE155 DWH155:DWI155 DML155:DMM155 DCP155:DCQ155 CST155:CSU155 CIX155:CIY155 BZB155:BZC155 BPF155:BPG155 BFJ155:BFK155 AVN155:AVO155 ALR155:ALS155 ABV155:ABW155 RZ155:SA155 ID155:IE155 WUM155:WUN155 WKQ155:WKR155 WAU155:WAV155 VQY155:VQZ155 VHC155:VHD155 UXG155:UXH155 UNK155:UNL155 UDO155:UDP155 TTS155:TTT155 TJW155:TJX155 TAA155:TAB155 SQE155:SQF155 SGI155:SGJ155 RWM155:RWN155 RMQ155:RMR155 RCU155:RCV155 QSY155:QSZ155 QJC155:QJD155 PZG155:PZH155 PPK155:PPL155 PFO155:PFP155 OVS155:OVT155 OLW155:OLX155 OCA155:OCB155 NSE155:NSF155 NII155:NIJ155 MYM155:MYN155 MOQ155:MOR155 MEU155:MEV155 LUY155:LUZ155 LLC155:LLD155 LBG155:LBH155 KRK155:KRL155 KHO155:KHP155 JXS155:JXT155 JNW155:JNX155 JEA155:JEB155 IUE155:IUF155 IKI155:IKJ155 IAM155:IAN155 HQQ155:HQR155 HGU155:HGV155 GWY155:GWZ155 GNC155:GND155 GDG155:GDH155 FTK155:FTL155 FJO155:FJP155 EZS155:EZT155 EPW155:EPX155 EGA155:EGB155 DWE155:DWF155 DMI155:DMJ155 DCM155:DCN155 CSQ155:CSR155 CIU155:CIV155 BYY155:BYZ155 BPC155:BPD155 BFG155:BFH155 AVK155:AVL155 ALO155:ALP155 ABS155:ABT155 RW155:RX155 IA155:IB155 WUG155:WUH155 WKK155:WKL155 WAO155:WAP155 VQS155:VQT155 VGW155:VGX155 UXA155:UXB155 UNE155:UNF155 UDI155:UDJ155 TTM155:TTN155 TJQ155:TJR155 SZU155:SZV155 SPY155:SPZ155 SGC155:SGD155 RWG155:RWH155 RMK155:RML155 RCO155:RCP155 QSS155:QST155 QIW155:QIX155 PZA155:PZB155 PPE155:PPF155 PFI155:PFJ155 OVM155:OVN155 OLQ155:OLR155 OBU155:OBV155 NRY155:NRZ155 NIC155:NID155 MYG155:MYH155 MOK155:MOL155 MEO155:MEP155 LUS155:LUT155 LKW155:LKX155 LBA155:LBB155 KRE155:KRF155 KHI155:KHJ155 JXM155:JXN155 JNQ155:JNR155 JDU155:JDV155 ITY155:ITZ155 IKC155:IKD155 IAG155:IAH155 HQK155:HQL155 HGO155:HGP155 GWS155:GWT155 GMW155:GMX155 GDA155:GDB155 FTE155:FTF155 FJI155:FJJ155 EZM155:EZN155 EPQ155:EPR155 EFU155:EFV155 DVY155:DVZ155 DMC155:DMD155 DCG155:DCH155 CSK155:CSL155 CIO155:CIP155 BYS155:BYT155 BOW155:BOX155 BFA155:BFB155 AVE155:AVF155 ALI155:ALJ155 ABM155:ABN155 RQ155:RR155 HU155:HV155 WUD155:WUE155 WKH155:WKI155 WAL155:WAM155 VQP155:VQQ155 VGT155:VGU155 UWX155:UWY155 UNB155:UNC155 UDF155:UDG155 TTJ155:TTK155 TJN155:TJO155 SZR155:SZS155 SPV155:SPW155 SFZ155:SGA155 RWD155:RWE155 RMH155:RMI155 RCL155:RCM155 QSP155:QSQ155 QIT155:QIU155 PYX155:PYY155 PPB155:PPC155 PFF155:PFG155 OVJ155:OVK155 OLN155:OLO155 OBR155:OBS155 NRV155:NRW155 NHZ155:NIA155 MYD155:MYE155 MOH155:MOI155 MEL155:MEM155 LUP155:LUQ155 LKT155:LKU155 LAX155:LAY155 KRB155:KRC155 KHF155:KHG155 JXJ155:JXK155 JNN155:JNO155 JDR155:JDS155 ITV155:ITW155 IJZ155:IKA155 IAD155:IAE155 HQH155:HQI155 HGL155:HGM155 GWP155:GWQ155 GMT155:GMU155 GCX155:GCY155 FTB155:FTC155 FJF155:FJG155 EZJ155:EZK155 EPN155:EPO155 EFR155:EFS155 DVV155:DVW155 DLZ155:DMA155 DCD155:DCE155 CSH155:CSI155 CIL155:CIM155 BYP155:BYQ155 BOT155:BOU155 BEX155:BEY155 AVB155:AVC155 ALF155:ALG155 ABJ155:ABK155 RN155:RO155 HR155:HS155 WUA155:WUB155 WKE155:WKF155 WAI155:WAJ155 VQM155:VQN155 VGQ155:VGR155 UWU155:UWV155 UMY155:UMZ155 UDC155:UDD155 TTG155:TTH155 TJK155:TJL155 SZO155:SZP155 SPS155:SPT155 SFW155:SFX155 RWA155:RWB155 RME155:RMF155 RCI155:RCJ155 QSM155:QSN155 QIQ155:QIR155 PYU155:PYV155 POY155:POZ155 PFC155:PFD155 OVG155:OVH155 OLK155:OLL155 OBO155:OBP155 NRS155:NRT155 NHW155:NHX155 MYA155:MYB155 MOE155:MOF155 MEI155:MEJ155 LUM155:LUN155 LKQ155:LKR155 LAU155:LAV155 KQY155:KQZ155 KHC155:KHD155 JXG155:JXH155 JNK155:JNL155 JDO155:JDP155 ITS155:ITT155 IJW155:IJX155 IAA155:IAB155 HQE155:HQF155 HGI155:HGJ155 GWM155:GWN155 GMQ155:GMR155 GCU155:GCV155 FSY155:FSZ155 FJC155:FJD155 EZG155:EZH155 EPK155:EPL155 EFO155:EFP155 DVS155:DVT155 DLW155:DLX155 DCA155:DCB155 CSE155:CSF155 CII155:CIJ155 BYM155:BYN155 BOQ155:BOR155 BEU155:BEV155 AUY155:AUZ155 ALC155:ALD155 ABG155:ABH155 RK155:RL155 HO155:HP155 WTX155:WTY155 WKB155:WKC155 WAF155:WAG155 VQJ155:VQK155 VGN155:VGO155 UWR155:UWS155 UMV155:UMW155 UCZ155:UDA155 TTD155:TTE155 TJH155:TJI155 SZL155:SZM155 SPP155:SPQ155 SFT155:SFU155 RVX155:RVY155 RMB155:RMC155 RCF155:RCG155 QSJ155:QSK155 QIN155:QIO155 PYR155:PYS155 POV155:POW155 PEZ155:PFA155 OVD155:OVE155 OLH155:OLI155 OBL155:OBM155 NRP155:NRQ155 NHT155:NHU155 MXX155:MXY155 MOB155:MOC155 MEF155:MEG155 LUJ155:LUK155 LKN155:LKO155 LAR155:LAS155 KQV155:KQW155 KGZ155:KHA155 JXD155:JXE155 JNH155:JNI155 JDL155:JDM155 ITP155:ITQ155 IJT155:IJU155 HZX155:HZY155 HQB155:HQC155 HGF155:HGG155 GWJ155:GWK155 GMN155:GMO155 GCR155:GCS155 FSV155:FSW155 FIZ155:FJA155 EZD155:EZE155 EPH155:EPI155 EFL155:EFM155 DVP155:DVQ155 DLT155:DLU155 DBX155:DBY155 CSB155:CSC155 CIF155:CIG155 BYJ155:BYK155 BON155:BOO155 BER155:BES155 AUV155:AUW155 AKZ155:ALA155 ABD155:ABE155 RH155:RI155 HL155:HM155 WTU155:WTV155 WJY155:WJZ155 WAC155:WAD155 VQG155:VQH155 VGK155:VGL155 UWO155:UWP155 UMS155:UMT155 UCW155:UCX155 TTA155:TTB155 TJE155:TJF155 SZI155:SZJ155 SPM155:SPN155 SFQ155:SFR155 RVU155:RVV155 RLY155:RLZ155 RCC155:RCD155 QSG155:QSH155 QIK155:QIL155 PYO155:PYP155 POS155:POT155 PEW155:PEX155 OVA155:OVB155 OLE155:OLF155 OBI155:OBJ155 NRM155:NRN155 NHQ155:NHR155 MXU155:MXV155 MNY155:MNZ155 MEC155:MED155 LUG155:LUH155 LKK155:LKL155 LAO155:LAP155 KQS155:KQT155 KGW155:KGX155 JXA155:JXB155 JNE155:JNF155 JDI155:JDJ155 ITM155:ITN155 IJQ155:IJR155 HZU155:HZV155 HPY155:HPZ155 HGC155:HGD155 GWG155:GWH155 GMK155:GML155 GCO155:GCP155 FSS155:FST155 FIW155:FIX155 EZA155:EZB155 EPE155:EPF155 EFI155:EFJ155 DVM155:DVN155 DLQ155:DLR155 DBU155:DBV155 CRY155:CRZ155 CIC155:CID155 BYG155:BYH155 BOK155:BOL155 BEO155:BEP155 AUS155:AUT155 AKW155:AKX155 ABA155:ABB155 HI199:HJ199 RE199:RF199 WUS199:WUT199 WKW199:WKX199 WBA199:WBB199 VRE199:VRF199 VHI199:VHJ199 UXM199:UXN199 UNQ199:UNR199 UDU199:UDV199 TTY199:TTZ199 TKC199:TKD199 TAG199:TAH199 SQK199:SQL199 SGO199:SGP199 RWS199:RWT199 RMW199:RMX199 RDA199:RDB199 QTE199:QTF199 QJI199:QJJ199 PZM199:PZN199 PPQ199:PPR199 PFU199:PFV199 OVY199:OVZ199 OMC199:OMD199 OCG199:OCH199 NSK199:NSL199 NIO199:NIP199 MYS199:MYT199 MOW199:MOX199 MFA199:MFB199 LVE199:LVF199 LLI199:LLJ199 LBM199:LBN199 KRQ199:KRR199 KHU199:KHV199 JXY199:JXZ199 JOC199:JOD199 JEG199:JEH199 IUK199:IUL199 IKO199:IKP199 IAS199:IAT199 HQW199:HQX199 HHA199:HHB199 GXE199:GXF199 GNI199:GNJ199 GDM199:GDN199 FTQ199:FTR199 FJU199:FJV199 EZY199:EZZ199 EQC199:EQD199 EGG199:EGH199 DWK199:DWL199 DMO199:DMP199 DCS199:DCT199 CSW199:CSX199 CJA199:CJB199 BZE199:BZF199 BPI199:BPJ199 BFM199:BFN199 AVQ199:AVR199 ALU199:ALV199 ABY199:ABZ199 SC199:SD199 IG199:IH199 WUP199:WUQ199 WKT199:WKU199 WAX199:WAY199 VRB199:VRC199 VHF199:VHG199 UXJ199:UXK199 UNN199:UNO199 UDR199:UDS199 TTV199:TTW199 TJZ199:TKA199 TAD199:TAE199 SQH199:SQI199 SGL199:SGM199 RWP199:RWQ199 RMT199:RMU199 RCX199:RCY199 QTB199:QTC199 QJF199:QJG199 PZJ199:PZK199 PPN199:PPO199 PFR199:PFS199 OVV199:OVW199 OLZ199:OMA199 OCD199:OCE199 NSH199:NSI199 NIL199:NIM199 MYP199:MYQ199 MOT199:MOU199 MEX199:MEY199 LVB199:LVC199 LLF199:LLG199 LBJ199:LBK199 KRN199:KRO199 KHR199:KHS199 JXV199:JXW199 JNZ199:JOA199 JED199:JEE199 IUH199:IUI199 IKL199:IKM199 IAP199:IAQ199 HQT199:HQU199 HGX199:HGY199 GXB199:GXC199 GNF199:GNG199 GDJ199:GDK199 FTN199:FTO199 FJR199:FJS199 EZV199:EZW199 EPZ199:EQA199 EGD199:EGE199 DWH199:DWI199 DML199:DMM199 DCP199:DCQ199 CST199:CSU199 CIX199:CIY199 BZB199:BZC199 BPF199:BPG199 BFJ199:BFK199 AVN199:AVO199 ALR199:ALS199 ABV199:ABW199 RZ199:SA199 ID199:IE199 WUM199:WUN199 WKQ199:WKR199 WAU199:WAV199 VQY199:VQZ199 VHC199:VHD199 UXG199:UXH199 UNK199:UNL199 UDO199:UDP199 TTS199:TTT199 TJW199:TJX199 TAA199:TAB199 SQE199:SQF199 SGI199:SGJ199 RWM199:RWN199 RMQ199:RMR199 RCU199:RCV199 QSY199:QSZ199 QJC199:QJD199 PZG199:PZH199 PPK199:PPL199 PFO199:PFP199 OVS199:OVT199 OLW199:OLX199 OCA199:OCB199 NSE199:NSF199 NII199:NIJ199 MYM199:MYN199 MOQ199:MOR199 MEU199:MEV199 LUY199:LUZ199 LLC199:LLD199 LBG199:LBH199 KRK199:KRL199 KHO199:KHP199 JXS199:JXT199 JNW199:JNX199 JEA199:JEB199 IUE199:IUF199 IKI199:IKJ199 IAM199:IAN199 HQQ199:HQR199 HGU199:HGV199 GWY199:GWZ199 GNC199:GND199 GDG199:GDH199 FTK199:FTL199 FJO199:FJP199 EZS199:EZT199 EPW199:EPX199 EGA199:EGB199 DWE199:DWF199 DMI199:DMJ199 DCM199:DCN199 CSQ199:CSR199 CIU199:CIV199 BYY199:BYZ199 BPC199:BPD199 BFG199:BFH199 AVK199:AVL199 ALO199:ALP199 ABS199:ABT199 RW199:RX199 IA199:IB199 WUG199:WUH199 WKK199:WKL199 WAO199:WAP199 VQS199:VQT199 VGW199:VGX199 UXA199:UXB199 UNE199:UNF199 UDI199:UDJ199 TTM199:TTN199 TJQ199:TJR199 SZU199:SZV199 SPY199:SPZ199 SGC199:SGD199 RWG199:RWH199 RMK199:RML199 RCO199:RCP199 QSS199:QST199 QIW199:QIX199 PZA199:PZB199 PPE199:PPF199 PFI199:PFJ199 OVM199:OVN199 OLQ199:OLR199 OBU199:OBV199 NRY199:NRZ199 NIC199:NID199 MYG199:MYH199 MOK199:MOL199 MEO199:MEP199 LUS199:LUT199 LKW199:LKX199 LBA199:LBB199 KRE199:KRF199 KHI199:KHJ199 JXM199:JXN199 JNQ199:JNR199 JDU199:JDV199 ITY199:ITZ199 IKC199:IKD199 IAG199:IAH199 HQK199:HQL199 HGO199:HGP199 GWS199:GWT199 GMW199:GMX199 GDA199:GDB199 FTE199:FTF199 FJI199:FJJ199 EZM199:EZN199 EPQ199:EPR199 EFU199:EFV199 DVY199:DVZ199 DMC199:DMD199 DCG199:DCH199 CSK199:CSL199 CIO199:CIP199 BYS199:BYT199 BOW199:BOX199 BFA199:BFB199 AVE199:AVF199 ALI199:ALJ199 ABM199:ABN199 RQ199:RR199 HU199:HV199 WUD199:WUE199 WKH199:WKI199 WAL199:WAM199 VQP199:VQQ199 VGT199:VGU199 UWX199:UWY199 UNB199:UNC199 UDF199:UDG199 TTJ199:TTK199 TJN199:TJO199 SZR199:SZS199 SPV199:SPW199 SFZ199:SGA199 RWD199:RWE199 RMH199:RMI199 RCL199:RCM199 QSP199:QSQ199 QIT199:QIU199 PYX199:PYY199 PPB199:PPC199 PFF199:PFG199 OVJ199:OVK199 OLN199:OLO199 OBR199:OBS199 NRV199:NRW199 NHZ199:NIA199 MYD199:MYE199 MOH199:MOI199 MEL199:MEM199 LUP199:LUQ199 LKT199:LKU199 LAX199:LAY199 KRB199:KRC199 KHF199:KHG199 JXJ199:JXK199 JNN199:JNO199 JDR199:JDS199 ITV199:ITW199 IJZ199:IKA199 IAD199:IAE199 HQH199:HQI199 HGL199:HGM199 GWP199:GWQ199 GMT199:GMU199 GCX199:GCY199 FTB199:FTC199 FJF199:FJG199 EZJ199:EZK199 EPN199:EPO199 EFR199:EFS199 DVV199:DVW199 DLZ199:DMA199 DCD199:DCE199 CSH199:CSI199 CIL199:CIM199 BYP199:BYQ199 BOT199:BOU199 BEX199:BEY199 AVB199:AVC199 ALF199:ALG199 ABJ199:ABK199 RN199:RO199 HR199:HS199 WUA199:WUB199 WKE199:WKF199 WAI199:WAJ199 VQM199:VQN199 VGQ199:VGR199 UWU199:UWV199 UMY199:UMZ199 UDC199:UDD199 TTG199:TTH199 TJK199:TJL199 SZO199:SZP199 SPS199:SPT199 SFW199:SFX199 RWA199:RWB199 RME199:RMF199 RCI199:RCJ199 QSM199:QSN199 QIQ199:QIR199 PYU199:PYV199 POY199:POZ199 PFC199:PFD199 OVG199:OVH199 OLK199:OLL199 OBO199:OBP199 NRS199:NRT199 NHW199:NHX199 MYA199:MYB199 MOE199:MOF199 MEI199:MEJ199 LUM199:LUN199 LKQ199:LKR199 LAU199:LAV199 KQY199:KQZ199 KHC199:KHD199 JXG199:JXH199 JNK199:JNL199 JDO199:JDP199 ITS199:ITT199 IJW199:IJX199 IAA199:IAB199 HQE199:HQF199 HGI199:HGJ199 GWM199:GWN199 GMQ199:GMR199 GCU199:GCV199 FSY199:FSZ199 FJC199:FJD199 EZG199:EZH199 EPK199:EPL199 EFO199:EFP199 DVS199:DVT199 DLW199:DLX199 DCA199:DCB199 CSE199:CSF199 CII199:CIJ199 BYM199:BYN199 BOQ199:BOR199 BEU199:BEV199 AUY199:AUZ199 ALC199:ALD199 ABG199:ABH199 RK199:RL199 HO199:HP199 WTX199:WTY199 WKB199:WKC199 WAF199:WAG199 VQJ199:VQK199 VGN199:VGO199 UWR199:UWS199 UMV199:UMW199 UCZ199:UDA199 TTD199:TTE199 TJH199:TJI199 SZL199:SZM199 SPP199:SPQ199 SFT199:SFU199 RVX199:RVY199 RMB199:RMC199 RCF199:RCG199 QSJ199:QSK199 QIN199:QIO199 PYR199:PYS199 POV199:POW199 PEZ199:PFA199 OVD199:OVE199 OLH199:OLI199 OBL199:OBM199 NRP199:NRQ199 NHT199:NHU199 MXX199:MXY199 MOB199:MOC199 MEF199:MEG199 LUJ199:LUK199 LKN199:LKO199 LAR199:LAS199 KQV199:KQW199 KGZ199:KHA199 JXD199:JXE199 JNH199:JNI199 JDL199:JDM199 ITP199:ITQ199 IJT199:IJU199 HZX199:HZY199 HQB199:HQC199 HGF199:HGG199 GWJ199:GWK199 GMN199:GMO199 GCR199:GCS199 FSV199:FSW199 FIZ199:FJA199 EZD199:EZE199 EPH199:EPI199 EFL199:EFM199 DVP199:DVQ199 DLT199:DLU199 DBX199:DBY199 CSB199:CSC199 CIF199:CIG199 BYJ199:BYK199 BON199:BOO199 BER199:BES199 AUV199:AUW199 AKZ199:ALA199 ABD199:ABE199 RH199:RI199 HL199:HM199 WTU199:WTV199 WJY199:WJZ199 WAC199:WAD199 VQG199:VQH199 VGK199:VGL199 UWO199:UWP199 UMS199:UMT199 UCW199:UCX199 TTA199:TTB199 TJE199:TJF199 SZI199:SZJ199 SPM199:SPN199 SFQ199:SFR199 RVU199:RVV199 RLY199:RLZ199 RCC199:RCD199 QSG199:QSH199 QIK199:QIL199 PYO199:PYP199 POS199:POT199 PEW199:PEX199 OVA199:OVB199 OLE199:OLF199 OBI199:OBJ199 NRM199:NRN199 NHQ199:NHR199 MXU199:MXV199 MNY199:MNZ199 MEC199:MED199 LUG199:LUH199 LKK199:LKL199 LAO199:LAP199 KQS199:KQT199 KGW199:KGX199 JXA199:JXB199 JNE199:JNF199 JDI199:JDJ199 ITM199:ITN199 IJQ199:IJR199 HZU199:HZV199 HPY199:HPZ199 HGC199:HGD199 GWG199:GWH199 GMK199:GML199 GCO199:GCP199 FSS199:FST199 FIW199:FIX199 EZA199:EZB199 EPE199:EPF199 EFI199:EFJ199 DVM199:DVN199 DLQ199:DLR199 DBU199:DBV199 CRY199:CRZ199 CIC199:CID199 BYG199:BYH199 BOK199:BOL199 BEO199:BEP199 AUS199:AUT199 AKW199:AKX199 ABA199:ABB199 HI243:HJ243 RE243:RF243 WUS243:WUT243 WKW243:WKX243 WBA243:WBB243 VRE243:VRF243 VHI243:VHJ243 UXM243:UXN243 UNQ243:UNR243 UDU243:UDV243 TTY243:TTZ243 TKC243:TKD243 TAG243:TAH243 SQK243:SQL243 SGO243:SGP243 RWS243:RWT243 RMW243:RMX243 RDA243:RDB243 QTE243:QTF243 QJI243:QJJ243 PZM243:PZN243 PPQ243:PPR243 PFU243:PFV243 OVY243:OVZ243 OMC243:OMD243 OCG243:OCH243 NSK243:NSL243 NIO243:NIP243 MYS243:MYT243 MOW243:MOX243 MFA243:MFB243 LVE243:LVF243 LLI243:LLJ243 LBM243:LBN243 KRQ243:KRR243 KHU243:KHV243 JXY243:JXZ243 JOC243:JOD243 JEG243:JEH243 IUK243:IUL243 IKO243:IKP243 IAS243:IAT243 HQW243:HQX243 HHA243:HHB243 GXE243:GXF243 GNI243:GNJ243 GDM243:GDN243 FTQ243:FTR243 FJU243:FJV243 EZY243:EZZ243 EQC243:EQD243 EGG243:EGH243 DWK243:DWL243 DMO243:DMP243 DCS243:DCT243 CSW243:CSX243 CJA243:CJB243 BZE243:BZF243 BPI243:BPJ243 BFM243:BFN243 AVQ243:AVR243 ALU243:ALV243 ABY243:ABZ243 SC243:SD243 IG243:IH243 WUP243:WUQ243 WKT243:WKU243 WAX243:WAY243 VRB243:VRC243 VHF243:VHG243 UXJ243:UXK243 UNN243:UNO243 UDR243:UDS243 TTV243:TTW243 TJZ243:TKA243 TAD243:TAE243 SQH243:SQI243 SGL243:SGM243 RWP243:RWQ243 RMT243:RMU243 RCX243:RCY243 QTB243:QTC243 QJF243:QJG243 PZJ243:PZK243 PPN243:PPO243 PFR243:PFS243 OVV243:OVW243 OLZ243:OMA243 OCD243:OCE243 NSH243:NSI243 NIL243:NIM243 MYP243:MYQ243 MOT243:MOU243 MEX243:MEY243 LVB243:LVC243 LLF243:LLG243 LBJ243:LBK243 KRN243:KRO243 KHR243:KHS243 JXV243:JXW243 JNZ243:JOA243 JED243:JEE243 IUH243:IUI243 IKL243:IKM243 IAP243:IAQ243 HQT243:HQU243 HGX243:HGY243 GXB243:GXC243 GNF243:GNG243 GDJ243:GDK243 FTN243:FTO243 FJR243:FJS243 EZV243:EZW243 EPZ243:EQA243 EGD243:EGE243 DWH243:DWI243 DML243:DMM243 DCP243:DCQ243 CST243:CSU243 CIX243:CIY243 BZB243:BZC243 BPF243:BPG243 BFJ243:BFK243 AVN243:AVO243 ALR243:ALS243 ABV243:ABW243 RZ243:SA243 ID243:IE243 WUM243:WUN243 WKQ243:WKR243 WAU243:WAV243 VQY243:VQZ243 VHC243:VHD243 UXG243:UXH243 UNK243:UNL243 UDO243:UDP243 TTS243:TTT243 TJW243:TJX243 TAA243:TAB243 SQE243:SQF243 SGI243:SGJ243 RWM243:RWN243 RMQ243:RMR243 RCU243:RCV243 QSY243:QSZ243 QJC243:QJD243 PZG243:PZH243 PPK243:PPL243 PFO243:PFP243 OVS243:OVT243 OLW243:OLX243 OCA243:OCB243 NSE243:NSF243 NII243:NIJ243 MYM243:MYN243 MOQ243:MOR243 MEU243:MEV243 LUY243:LUZ243 LLC243:LLD243 LBG243:LBH243 KRK243:KRL243 KHO243:KHP243 JXS243:JXT243 JNW243:JNX243 JEA243:JEB243 IUE243:IUF243 IKI243:IKJ243 IAM243:IAN243 HQQ243:HQR243 HGU243:HGV243 GWY243:GWZ243 GNC243:GND243 GDG243:GDH243 FTK243:FTL243 FJO243:FJP243 EZS243:EZT243 EPW243:EPX243 EGA243:EGB243 DWE243:DWF243 DMI243:DMJ243 DCM243:DCN243 CSQ243:CSR243 CIU243:CIV243 BYY243:BYZ243 BPC243:BPD243 BFG243:BFH243 AVK243:AVL243 ALO243:ALP243 ABS243:ABT243 RW243:RX243 IA243:IB243 WUG243:WUH243 WKK243:WKL243 WAO243:WAP243 VQS243:VQT243 VGW243:VGX243 UXA243:UXB243 UNE243:UNF243 UDI243:UDJ243 TTM243:TTN243 TJQ243:TJR243 SZU243:SZV243 SPY243:SPZ243 SGC243:SGD243 RWG243:RWH243 RMK243:RML243 RCO243:RCP243 QSS243:QST243 QIW243:QIX243 PZA243:PZB243 PPE243:PPF243 PFI243:PFJ243 OVM243:OVN243 OLQ243:OLR243 OBU243:OBV243 NRY243:NRZ243 NIC243:NID243 MYG243:MYH243 MOK243:MOL243 MEO243:MEP243 LUS243:LUT243 LKW243:LKX243 LBA243:LBB243 KRE243:KRF243 KHI243:KHJ243 JXM243:JXN243 JNQ243:JNR243 JDU243:JDV243 ITY243:ITZ243 IKC243:IKD243 IAG243:IAH243 HQK243:HQL243 HGO243:HGP243 GWS243:GWT243 GMW243:GMX243 GDA243:GDB243 FTE243:FTF243 FJI243:FJJ243 EZM243:EZN243 EPQ243:EPR243 EFU243:EFV243 DVY243:DVZ243 DMC243:DMD243 DCG243:DCH243 CSK243:CSL243 CIO243:CIP243 BYS243:BYT243 BOW243:BOX243 BFA243:BFB243 AVE243:AVF243 ALI243:ALJ243 ABM243:ABN243 RQ243:RR243 HU243:HV243 WUD243:WUE243 WKH243:WKI243 WAL243:WAM243 VQP243:VQQ243 VGT243:VGU243 UWX243:UWY243 UNB243:UNC243 UDF243:UDG243 TTJ243:TTK243 TJN243:TJO243 SZR243:SZS243 SPV243:SPW243 SFZ243:SGA243 RWD243:RWE243 RMH243:RMI243 RCL243:RCM243 QSP243:QSQ243 QIT243:QIU243 PYX243:PYY243 PPB243:PPC243 PFF243:PFG243 OVJ243:OVK243 OLN243:OLO243 OBR243:OBS243 NRV243:NRW243 NHZ243:NIA243 MYD243:MYE243 MOH243:MOI243 MEL243:MEM243 LUP243:LUQ243 LKT243:LKU243 LAX243:LAY243 KRB243:KRC243 KHF243:KHG243 JXJ243:JXK243 JNN243:JNO243 JDR243:JDS243 ITV243:ITW243 IJZ243:IKA243 IAD243:IAE243 HQH243:HQI243 HGL243:HGM243 GWP243:GWQ243 GMT243:GMU243 GCX243:GCY243 FTB243:FTC243 FJF243:FJG243 EZJ243:EZK243 EPN243:EPO243 EFR243:EFS243 DVV243:DVW243 DLZ243:DMA243 DCD243:DCE243 CSH243:CSI243 CIL243:CIM243 BYP243:BYQ243 BOT243:BOU243 BEX243:BEY243 AVB243:AVC243 ALF243:ALG243 ABJ243:ABK243 RN243:RO243 HR243:HS243 WUA243:WUB243 WKE243:WKF243 WAI243:WAJ243 VQM243:VQN243 VGQ243:VGR243 UWU243:UWV243 UMY243:UMZ243 UDC243:UDD243 TTG243:TTH243 TJK243:TJL243 SZO243:SZP243 SPS243:SPT243 SFW243:SFX243 RWA243:RWB243 RME243:RMF243 RCI243:RCJ243 QSM243:QSN243 QIQ243:QIR243 PYU243:PYV243 POY243:POZ243 PFC243:PFD243 OVG243:OVH243 OLK243:OLL243 OBO243:OBP243 NRS243:NRT243 NHW243:NHX243 MYA243:MYB243 MOE243:MOF243 MEI243:MEJ243 LUM243:LUN243 LKQ243:LKR243 LAU243:LAV243 KQY243:KQZ243 KHC243:KHD243 JXG243:JXH243 JNK243:JNL243 JDO243:JDP243 ITS243:ITT243 IJW243:IJX243 IAA243:IAB243 HQE243:HQF243 HGI243:HGJ243 GWM243:GWN243 GMQ243:GMR243 GCU243:GCV243 FSY243:FSZ243 FJC243:FJD243 EZG243:EZH243 EPK243:EPL243 EFO243:EFP243 DVS243:DVT243 DLW243:DLX243 DCA243:DCB243 CSE243:CSF243 CII243:CIJ243 BYM243:BYN243 BOQ243:BOR243 BEU243:BEV243 AUY243:AUZ243 ALC243:ALD243 ABG243:ABH243 RK243:RL243 HO243:HP243 WTX243:WTY243 WKB243:WKC243 WAF243:WAG243 VQJ243:VQK243 VGN243:VGO243 UWR243:UWS243 UMV243:UMW243 UCZ243:UDA243 TTD243:TTE243 TJH243:TJI243 SZL243:SZM243 SPP243:SPQ243 SFT243:SFU243 RVX243:RVY243 RMB243:RMC243 RCF243:RCG243 QSJ243:QSK243 QIN243:QIO243 PYR243:PYS243 POV243:POW243 PEZ243:PFA243 OVD243:OVE243 OLH243:OLI243 OBL243:OBM243 NRP243:NRQ243 NHT243:NHU243 MXX243:MXY243 MOB243:MOC243 MEF243:MEG243 LUJ243:LUK243 LKN243:LKO243 LAR243:LAS243 KQV243:KQW243 KGZ243:KHA243 JXD243:JXE243 JNH243:JNI243 JDL243:JDM243 ITP243:ITQ243 IJT243:IJU243 HZX243:HZY243 HQB243:HQC243 HGF243:HGG243 GWJ243:GWK243 GMN243:GMO243 GCR243:GCS243 FSV243:FSW243 FIZ243:FJA243 EZD243:EZE243 EPH243:EPI243 EFL243:EFM243 DVP243:DVQ243 DLT243:DLU243 DBX243:DBY243 CSB243:CSC243 CIF243:CIG243 BYJ243:BYK243 BON243:BOO243 BER243:BES243 AUV243:AUW243 AKZ243:ALA243 ABD243:ABE243 RH243:RI243 HL243:HM243 WTU243:WTV243 WJY243:WJZ243 WAC243:WAD243 VQG243:VQH243 VGK243:VGL243 UWO243:UWP243 UMS243:UMT243 UCW243:UCX243 TTA243:TTB243 TJE243:TJF243 SZI243:SZJ243 SPM243:SPN243 SFQ243:SFR243 RVU243:RVV243 RLY243:RLZ243 RCC243:RCD243 QSG243:QSH243 QIK243:QIL243 PYO243:PYP243 POS243:POT243 PEW243:PEX243 OVA243:OVB243 OLE243:OLF243 OBI243:OBJ243 NRM243:NRN243 NHQ243:NHR243 MXU243:MXV243 MNY243:MNZ243 MEC243:MED243 LUG243:LUH243 LKK243:LKL243 LAO243:LAP243 KQS243:KQT243 KGW243:KGX243 JXA243:JXB243 JNE243:JNF243 JDI243:JDJ243 ITM243:ITN243 IJQ243:IJR243 HZU243:HZV243 HPY243:HPZ243 HGC243:HGD243 GWG243:GWH243 GMK243:GML243 GCO243:GCP243 FSS243:FST243 FIW243:FIX243 EZA243:EZB243 EPE243:EPF243 EFI243:EFJ243 DVM243:DVN243 DLQ243:DLR243 DBU243:DBV243 CRY243:CRZ243 CIC243:CID243 BYG243:BYH243 BOK243:BOL243 BEO243:BEP243 AUS243:AUT243 AKW243:AKX243 ABA243:ABB243 HI287:HJ287 RE287:RF287 WUS287:WUT287 WKW287:WKX287 WBA287:WBB287 VRE287:VRF287 VHI287:VHJ287 UXM287:UXN287 UNQ287:UNR287 UDU287:UDV287 TTY287:TTZ287 TKC287:TKD287 TAG287:TAH287 SQK287:SQL287 SGO287:SGP287 RWS287:RWT287 RMW287:RMX287 RDA287:RDB287 QTE287:QTF287 QJI287:QJJ287 PZM287:PZN287 PPQ287:PPR287 PFU287:PFV287 OVY287:OVZ287 OMC287:OMD287 OCG287:OCH287 NSK287:NSL287 NIO287:NIP287 MYS287:MYT287 MOW287:MOX287 MFA287:MFB287 LVE287:LVF287 LLI287:LLJ287 LBM287:LBN287 KRQ287:KRR287 KHU287:KHV287 JXY287:JXZ287 JOC287:JOD287 JEG287:JEH287 IUK287:IUL287 IKO287:IKP287 IAS287:IAT287 HQW287:HQX287 HHA287:HHB287 GXE287:GXF287 GNI287:GNJ287 GDM287:GDN287 FTQ287:FTR287 FJU287:FJV287 EZY287:EZZ287 EQC287:EQD287 EGG287:EGH287 DWK287:DWL287 DMO287:DMP287 DCS287:DCT287 CSW287:CSX287 CJA287:CJB287 BZE287:BZF287 BPI287:BPJ287 BFM287:BFN287 AVQ287:AVR287 ALU287:ALV287 ABY287:ABZ287 SC287:SD287 IG287:IH287 WUP287:WUQ287 WKT287:WKU287 WAX287:WAY287 VRB287:VRC287 VHF287:VHG287 UXJ287:UXK287 UNN287:UNO287 UDR287:UDS287 TTV287:TTW287 TJZ287:TKA287 TAD287:TAE287 SQH287:SQI287 SGL287:SGM287 RWP287:RWQ287 RMT287:RMU287 RCX287:RCY287 QTB287:QTC287 QJF287:QJG287 PZJ287:PZK287 PPN287:PPO287 PFR287:PFS287 OVV287:OVW287 OLZ287:OMA287 OCD287:OCE287 NSH287:NSI287 NIL287:NIM287 MYP287:MYQ287 MOT287:MOU287 MEX287:MEY287 LVB287:LVC287 LLF287:LLG287 LBJ287:LBK287 KRN287:KRO287 KHR287:KHS287 JXV287:JXW287 JNZ287:JOA287 JED287:JEE287 IUH287:IUI287 IKL287:IKM287 IAP287:IAQ287 HQT287:HQU287 HGX287:HGY287 GXB287:GXC287 GNF287:GNG287 GDJ287:GDK287 FTN287:FTO287 FJR287:FJS287 EZV287:EZW287 EPZ287:EQA287 EGD287:EGE287 DWH287:DWI287 DML287:DMM287 DCP287:DCQ287 CST287:CSU287 CIX287:CIY287 BZB287:BZC287 BPF287:BPG287 BFJ287:BFK287 AVN287:AVO287 ALR287:ALS287 ABV287:ABW287 RZ287:SA287 ID287:IE287 WUM287:WUN287 WKQ287:WKR287 WAU287:WAV287 VQY287:VQZ287 VHC287:VHD287 UXG287:UXH287 UNK287:UNL287 UDO287:UDP287 TTS287:TTT287 TJW287:TJX287 TAA287:TAB287 SQE287:SQF287 SGI287:SGJ287 RWM287:RWN287 RMQ287:RMR287 RCU287:RCV287 QSY287:QSZ287 QJC287:QJD287 PZG287:PZH287 PPK287:PPL287 PFO287:PFP287 OVS287:OVT287 OLW287:OLX287 OCA287:OCB287 NSE287:NSF287 NII287:NIJ287 MYM287:MYN287 MOQ287:MOR287 MEU287:MEV287 LUY287:LUZ287 LLC287:LLD287 LBG287:LBH287 KRK287:KRL287 KHO287:KHP287 JXS287:JXT287 JNW287:JNX287 JEA287:JEB287 IUE287:IUF287 IKI287:IKJ287 IAM287:IAN287 HQQ287:HQR287 HGU287:HGV287 GWY287:GWZ287 GNC287:GND287 GDG287:GDH287 FTK287:FTL287 FJO287:FJP287 EZS287:EZT287 EPW287:EPX287 EGA287:EGB287 DWE287:DWF287 DMI287:DMJ287 DCM287:DCN287 CSQ287:CSR287 CIU287:CIV287 BYY287:BYZ287 BPC287:BPD287 BFG287:BFH287 AVK287:AVL287 ALO287:ALP287 ABS287:ABT287 RW287:RX287 IA287:IB287 WUG287:WUH287 WKK287:WKL287 WAO287:WAP287 VQS287:VQT287 VGW287:VGX287 UXA287:UXB287 UNE287:UNF287 UDI287:UDJ287 TTM287:TTN287 TJQ287:TJR287 SZU287:SZV287 SPY287:SPZ287 SGC287:SGD287 RWG287:RWH287 RMK287:RML287 RCO287:RCP287 QSS287:QST287 QIW287:QIX287 PZA287:PZB287 PPE287:PPF287 PFI287:PFJ287 OVM287:OVN287 OLQ287:OLR287 OBU287:OBV287 NRY287:NRZ287 NIC287:NID287 MYG287:MYH287 MOK287:MOL287 MEO287:MEP287 LUS287:LUT287 LKW287:LKX287 LBA287:LBB287 KRE287:KRF287 KHI287:KHJ287 JXM287:JXN287 JNQ287:JNR287 JDU287:JDV287 ITY287:ITZ287 IKC287:IKD287 IAG287:IAH287 HQK287:HQL287 HGO287:HGP287 GWS287:GWT287 GMW287:GMX287 GDA287:GDB287 FTE287:FTF287 FJI287:FJJ287 EZM287:EZN287 EPQ287:EPR287 EFU287:EFV287 DVY287:DVZ287 DMC287:DMD287 DCG287:DCH287 CSK287:CSL287 CIO287:CIP287 BYS287:BYT287 BOW287:BOX287 BFA287:BFB287 AVE287:AVF287 ALI287:ALJ287 ABM287:ABN287 RQ287:RR287 HU287:HV287 WUD287:WUE287 WKH287:WKI287 WAL287:WAM287 VQP287:VQQ287 VGT287:VGU287 UWX287:UWY287 UNB287:UNC287 UDF287:UDG287 TTJ287:TTK287 TJN287:TJO287 SZR287:SZS287 SPV287:SPW287 SFZ287:SGA287 RWD287:RWE287 RMH287:RMI287 RCL287:RCM287 QSP287:QSQ287 QIT287:QIU287 PYX287:PYY287 PPB287:PPC287 PFF287:PFG287 OVJ287:OVK287 OLN287:OLO287 OBR287:OBS287 NRV287:NRW287 NHZ287:NIA287 MYD287:MYE287 MOH287:MOI287 MEL287:MEM287 LUP287:LUQ287 LKT287:LKU287 LAX287:LAY287 KRB287:KRC287 KHF287:KHG287 JXJ287:JXK287 JNN287:JNO287 JDR287:JDS287 ITV287:ITW287 IJZ287:IKA287 IAD287:IAE287 HQH287:HQI287 HGL287:HGM287 GWP287:GWQ287 GMT287:GMU287 GCX287:GCY287 FTB287:FTC287 FJF287:FJG287 EZJ287:EZK287 EPN287:EPO287 EFR287:EFS287 DVV287:DVW287 DLZ287:DMA287 DCD287:DCE287 CSH287:CSI287 CIL287:CIM287 BYP287:BYQ287 BOT287:BOU287 BEX287:BEY287 AVB287:AVC287 ALF287:ALG287 ABJ287:ABK287 RN287:RO287 HR287:HS287 WUA287:WUB287 WKE287:WKF287 WAI287:WAJ287 VQM287:VQN287 VGQ287:VGR287 UWU287:UWV287 UMY287:UMZ287 UDC287:UDD287 TTG287:TTH287 TJK287:TJL287 SZO287:SZP287 SPS287:SPT287 SFW287:SFX287 RWA287:RWB287 RME287:RMF287 RCI287:RCJ287 QSM287:QSN287 QIQ287:QIR287 PYU287:PYV287 POY287:POZ287 PFC287:PFD287 OVG287:OVH287 OLK287:OLL287 OBO287:OBP287 NRS287:NRT287 NHW287:NHX287 MYA287:MYB287 MOE287:MOF287 MEI287:MEJ287 LUM287:LUN287 LKQ287:LKR287 LAU287:LAV287 KQY287:KQZ287 KHC287:KHD287 JXG287:JXH287 JNK287:JNL287 JDO287:JDP287 ITS287:ITT287 IJW287:IJX287 IAA287:IAB287 HQE287:HQF287 HGI287:HGJ287 GWM287:GWN287 GMQ287:GMR287 GCU287:GCV287 FSY287:FSZ287 FJC287:FJD287 EZG287:EZH287 EPK287:EPL287 EFO287:EFP287 DVS287:DVT287 DLW287:DLX287 DCA287:DCB287 CSE287:CSF287 CII287:CIJ287 BYM287:BYN287 BOQ287:BOR287 BEU287:BEV287 AUY287:AUZ287 ALC287:ALD287 ABG287:ABH287 RK287:RL287 HO287:HP287 WTX287:WTY287 WKB287:WKC287 WAF287:WAG287 VQJ287:VQK287 VGN287:VGO287 UWR287:UWS287 UMV287:UMW287 UCZ287:UDA287 TTD287:TTE287 TJH287:TJI287 SZL287:SZM287 SPP287:SPQ287 SFT287:SFU287 RVX287:RVY287 RMB287:RMC287 RCF287:RCG287 QSJ287:QSK287 QIN287:QIO287 PYR287:PYS287 POV287:POW287 PEZ287:PFA287 OVD287:OVE287 OLH287:OLI287 OBL287:OBM287 NRP287:NRQ287 NHT287:NHU287 MXX287:MXY287 MOB287:MOC287 MEF287:MEG287 LUJ287:LUK287 LKN287:LKO287 LAR287:LAS287 KQV287:KQW287 KGZ287:KHA287 JXD287:JXE287 JNH287:JNI287 JDL287:JDM287 ITP287:ITQ287 IJT287:IJU287 HZX287:HZY287 HQB287:HQC287 HGF287:HGG287 GWJ287:GWK287 GMN287:GMO287 GCR287:GCS287 FSV287:FSW287 FIZ287:FJA287 EZD287:EZE287 EPH287:EPI287 EFL287:EFM287 DVP287:DVQ287 DLT287:DLU287 DBX287:DBY287 CSB287:CSC287 CIF287:CIG287 BYJ287:BYK287 BON287:BOO287 BER287:BES287 AUV287:AUW287 AKZ287:ALA287 ABD287:ABE287 RH287:RI287 HL287:HM287 WTU287:WTV287 WJY287:WJZ287 WAC287:WAD287 VQG287:VQH287 VGK287:VGL287 UWO287:UWP287 UMS287:UMT287 UCW287:UCX287 TTA287:TTB287 TJE287:TJF287 SZI287:SZJ287 SPM287:SPN287 SFQ287:SFR287 RVU287:RVV287 RLY287:RLZ287 RCC287:RCD287 QSG287:QSH287 QIK287:QIL287 PYO287:PYP287 POS287:POT287 PEW287:PEX287 OVA287:OVB287 OLE287:OLF287 OBI287:OBJ287 NRM287:NRN287 NHQ287:NHR287 MXU287:MXV287 MNY287:MNZ287 MEC287:MED287 LUG287:LUH287 LKK287:LKL287 LAO287:LAP287 KQS287:KQT287 KGW287:KGX287 JXA287:JXB287 JNE287:JNF287 JDI287:JDJ287 ITM287:ITN287 IJQ287:IJR287 HZU287:HZV287 HPY287:HPZ287 HGC287:HGD287 GWG287:GWH287 GMK287:GML287 GCO287:GCP287 FSS287:FST287 FIW287:FIX287 EZA287:EZB287 EPE287:EPF287 EFI287:EFJ287 DVM287:DVN287 DLQ287:DLR287 DBU287:DBV287 CRY287:CRZ287 CIC287:CID287 BYG287:BYH287 BOK287:BOL287 BEO287:BEP287 AUS287:AUT287 AKW287:AKX287 ABA287:ABB287 HI331:HJ331 RE331:RF331 WUS331:WUT331 WKW331:WKX331 WBA331:WBB331 VRE331:VRF331 VHI331:VHJ331 UXM331:UXN331 UNQ331:UNR331 UDU331:UDV331 TTY331:TTZ331 TKC331:TKD331 TAG331:TAH331 SQK331:SQL331 SGO331:SGP331 RWS331:RWT331 RMW331:RMX331 RDA331:RDB331 QTE331:QTF331 QJI331:QJJ331 PZM331:PZN331 PPQ331:PPR331 PFU331:PFV331 OVY331:OVZ331 OMC331:OMD331 OCG331:OCH331 NSK331:NSL331 NIO331:NIP331 MYS331:MYT331 MOW331:MOX331 MFA331:MFB331 LVE331:LVF331 LLI331:LLJ331 LBM331:LBN331 KRQ331:KRR331 KHU331:KHV331 JXY331:JXZ331 JOC331:JOD331 JEG331:JEH331 IUK331:IUL331 IKO331:IKP331 IAS331:IAT331 HQW331:HQX331 HHA331:HHB331 GXE331:GXF331 GNI331:GNJ331 GDM331:GDN331 FTQ331:FTR331 FJU331:FJV331 EZY331:EZZ331 EQC331:EQD331 EGG331:EGH331 DWK331:DWL331 DMO331:DMP331 DCS331:DCT331 CSW331:CSX331 CJA331:CJB331 BZE331:BZF331 BPI331:BPJ331 BFM331:BFN331 AVQ331:AVR331 ALU331:ALV331 ABY331:ABZ331 SC331:SD331 IG331:IH331 WUP331:WUQ331 WKT331:WKU331 WAX331:WAY331 VRB331:VRC331 VHF331:VHG331 UXJ331:UXK331 UNN331:UNO331 UDR331:UDS331 TTV331:TTW331 TJZ331:TKA331 TAD331:TAE331 SQH331:SQI331 SGL331:SGM331 RWP331:RWQ331 RMT331:RMU331 RCX331:RCY331 QTB331:QTC331 QJF331:QJG331 PZJ331:PZK331 PPN331:PPO331 PFR331:PFS331 OVV331:OVW331 OLZ331:OMA331 OCD331:OCE331 NSH331:NSI331 NIL331:NIM331 MYP331:MYQ331 MOT331:MOU331 MEX331:MEY331 LVB331:LVC331 LLF331:LLG331 LBJ331:LBK331 KRN331:KRO331 KHR331:KHS331 JXV331:JXW331 JNZ331:JOA331 JED331:JEE331 IUH331:IUI331 IKL331:IKM331 IAP331:IAQ331 HQT331:HQU331 HGX331:HGY331 GXB331:GXC331 GNF331:GNG331 GDJ331:GDK331 FTN331:FTO331 FJR331:FJS331 EZV331:EZW331 EPZ331:EQA331 EGD331:EGE331 DWH331:DWI331 DML331:DMM331 DCP331:DCQ331 CST331:CSU331 CIX331:CIY331 BZB331:BZC331 BPF331:BPG331 BFJ331:BFK331 AVN331:AVO331 ALR331:ALS331 ABV331:ABW331 RZ331:SA331 ID331:IE331 WUM331:WUN331 WKQ331:WKR331 WAU331:WAV331 VQY331:VQZ331 VHC331:VHD331 UXG331:UXH331 UNK331:UNL331 UDO331:UDP331 TTS331:TTT331 TJW331:TJX331 TAA331:TAB331 SQE331:SQF331 SGI331:SGJ331 RWM331:RWN331 RMQ331:RMR331 RCU331:RCV331 QSY331:QSZ331 QJC331:QJD331 PZG331:PZH331 PPK331:PPL331 PFO331:PFP331 OVS331:OVT331 OLW331:OLX331 OCA331:OCB331 NSE331:NSF331 NII331:NIJ331 MYM331:MYN331 MOQ331:MOR331 MEU331:MEV331 LUY331:LUZ331 LLC331:LLD331 LBG331:LBH331 KRK331:KRL331 KHO331:KHP331 JXS331:JXT331 JNW331:JNX331 JEA331:JEB331 IUE331:IUF331 IKI331:IKJ331 IAM331:IAN331 HQQ331:HQR331 HGU331:HGV331 GWY331:GWZ331 GNC331:GND331 GDG331:GDH331 FTK331:FTL331 FJO331:FJP331 EZS331:EZT331 EPW331:EPX331 EGA331:EGB331 DWE331:DWF331 DMI331:DMJ331 DCM331:DCN331 CSQ331:CSR331 CIU331:CIV331 BYY331:BYZ331 BPC331:BPD331 BFG331:BFH331 AVK331:AVL331 ALO331:ALP331 ABS331:ABT331 RW331:RX331 IA331:IB331 WUG331:WUH331 WKK331:WKL331 WAO331:WAP331 VQS331:VQT331 VGW331:VGX331 UXA331:UXB331 UNE331:UNF331 UDI331:UDJ331 TTM331:TTN331 TJQ331:TJR331 SZU331:SZV331 SPY331:SPZ331 SGC331:SGD331 RWG331:RWH331 RMK331:RML331 RCO331:RCP331 QSS331:QST331 QIW331:QIX331 PZA331:PZB331 PPE331:PPF331 PFI331:PFJ331 OVM331:OVN331 OLQ331:OLR331 OBU331:OBV331 NRY331:NRZ331 NIC331:NID331 MYG331:MYH331 MOK331:MOL331 MEO331:MEP331 LUS331:LUT331 LKW331:LKX331 LBA331:LBB331 KRE331:KRF331 KHI331:KHJ331 JXM331:JXN331 JNQ331:JNR331 JDU331:JDV331 ITY331:ITZ331 IKC331:IKD331 IAG331:IAH331 HQK331:HQL331 HGO331:HGP331 GWS331:GWT331 GMW331:GMX331 GDA331:GDB331 FTE331:FTF331 FJI331:FJJ331 EZM331:EZN331 EPQ331:EPR331 EFU331:EFV331 DVY331:DVZ331 DMC331:DMD331 DCG331:DCH331 CSK331:CSL331 CIO331:CIP331 BYS331:BYT331 BOW331:BOX331 BFA331:BFB331 AVE331:AVF331 ALI331:ALJ331 ABM331:ABN331 RQ331:RR331 HU331:HV331 WUD331:WUE331 WKH331:WKI331 WAL331:WAM331 VQP331:VQQ331 VGT331:VGU331 UWX331:UWY331 UNB331:UNC331 UDF331:UDG331 TTJ331:TTK331 TJN331:TJO331 SZR331:SZS331 SPV331:SPW331 SFZ331:SGA331 RWD331:RWE331 RMH331:RMI331 RCL331:RCM331 QSP331:QSQ331 QIT331:QIU331 PYX331:PYY331 PPB331:PPC331 PFF331:PFG331 OVJ331:OVK331 OLN331:OLO331 OBR331:OBS331 NRV331:NRW331 NHZ331:NIA331 MYD331:MYE331 MOH331:MOI331 MEL331:MEM331 LUP331:LUQ331 LKT331:LKU331 LAX331:LAY331 KRB331:KRC331 KHF331:KHG331 JXJ331:JXK331 JNN331:JNO331 JDR331:JDS331 ITV331:ITW331 IJZ331:IKA331 IAD331:IAE331 HQH331:HQI331 HGL331:HGM331 GWP331:GWQ331 GMT331:GMU331 GCX331:GCY331 FTB331:FTC331 FJF331:FJG331 EZJ331:EZK331 EPN331:EPO331 EFR331:EFS331 DVV331:DVW331 DLZ331:DMA331 DCD331:DCE331 CSH331:CSI331 CIL331:CIM331 BYP331:BYQ331 BOT331:BOU331 BEX331:BEY331 AVB331:AVC331 ALF331:ALG331 ABJ331:ABK331 RN331:RO331 HR331:HS331 WUA331:WUB331 WKE331:WKF331 WAI331:WAJ331 VQM331:VQN331 VGQ331:VGR331 UWU331:UWV331 UMY331:UMZ331 UDC331:UDD331 TTG331:TTH331 TJK331:TJL331 SZO331:SZP331 SPS331:SPT331 SFW331:SFX331 RWA331:RWB331 RME331:RMF331 RCI331:RCJ331 QSM331:QSN331 QIQ331:QIR331 PYU331:PYV331 POY331:POZ331 PFC331:PFD331 OVG331:OVH331 OLK331:OLL331 OBO331:OBP331 NRS331:NRT331 NHW331:NHX331 MYA331:MYB331 MOE331:MOF331 MEI331:MEJ331 LUM331:LUN331 LKQ331:LKR331 LAU331:LAV331 KQY331:KQZ331 KHC331:KHD331 JXG331:JXH331 JNK331:JNL331 JDO331:JDP331 ITS331:ITT331 IJW331:IJX331 IAA331:IAB331 HQE331:HQF331 HGI331:HGJ331 GWM331:GWN331 GMQ331:GMR331 GCU331:GCV331 FSY331:FSZ331 FJC331:FJD331 EZG331:EZH331 EPK331:EPL331 EFO331:EFP331 DVS331:DVT331 DLW331:DLX331 DCA331:DCB331 CSE331:CSF331 CII331:CIJ331 BYM331:BYN331 BOQ331:BOR331 BEU331:BEV331 AUY331:AUZ331 ALC331:ALD331 ABG331:ABH331 RK331:RL331 HO331:HP331 WTX331:WTY331 WKB331:WKC331 WAF331:WAG331 VQJ331:VQK331 VGN331:VGO331 UWR331:UWS331 UMV331:UMW331 UCZ331:UDA331 TTD331:TTE331 TJH331:TJI331 SZL331:SZM331 SPP331:SPQ331 SFT331:SFU331 RVX331:RVY331 RMB331:RMC331 RCF331:RCG331 QSJ331:QSK331 QIN331:QIO331 PYR331:PYS331 POV331:POW331 PEZ331:PFA331 OVD331:OVE331 OLH331:OLI331 OBL331:OBM331 NRP331:NRQ331 NHT331:NHU331 MXX331:MXY331 MOB331:MOC331 MEF331:MEG331 LUJ331:LUK331 LKN331:LKO331 LAR331:LAS331 KQV331:KQW331 KGZ331:KHA331 JXD331:JXE331 JNH331:JNI331 JDL331:JDM331 ITP331:ITQ331 IJT331:IJU331 HZX331:HZY331 HQB331:HQC331 HGF331:HGG331 GWJ331:GWK331 GMN331:GMO331 GCR331:GCS331 FSV331:FSW331 FIZ331:FJA331 EZD331:EZE331 EPH331:EPI331 EFL331:EFM331 DVP331:DVQ331 DLT331:DLU331 DBX331:DBY331 CSB331:CSC331 CIF331:CIG331 BYJ331:BYK331 BON331:BOO331 BER331:BES331 AUV331:AUW331 AKZ331:ALA331 ABD331:ABE331 RH331:RI331 HL331:HM331 WTU331:WTV331 WJY331:WJZ331 WAC331:WAD331 VQG331:VQH331 VGK331:VGL331 UWO331:UWP331 UMS331:UMT331 UCW331:UCX331 TTA331:TTB331 TJE331:TJF331 SZI331:SZJ331 SPM331:SPN331 SFQ331:SFR331 RVU331:RVV331 RLY331:RLZ331 RCC331:RCD331 QSG331:QSH331 QIK331:QIL331 PYO331:PYP331 POS331:POT331 PEW331:PEX331 OVA331:OVB331 OLE331:OLF331 OBI331:OBJ331 NRM331:NRN331 NHQ331:NHR331 MXU331:MXV331 MNY331:MNZ331 MEC331:MED331 LUG331:LUH331 LKK331:LKL331 LAO331:LAP331 KQS331:KQT331 KGW331:KGX331 JXA331:JXB331 JNE331:JNF331 JDI331:JDJ331 ITM331:ITN331 IJQ331:IJR331 HZU331:HZV331 HPY331:HPZ331 HGC331:HGD331 GWG331:GWH331 GMK331:GML331 GCO331:GCP331 FSS331:FST331 FIW331:FIX331 EZA331:EZB331 EPE331:EPF331 EFI331:EFJ331 DVM331:DVN331 DLQ331:DLR331 DBU331:DBV331 CRY331:CRZ331 CIC331:CID331 BYG331:BYH331 BOK331:BOL331 BEO331:BEP331 AUS331:AUT331 AKW331:AKX331 ABA331:ABB331 HI375:HJ375 RE375:RF375 WUS375:WUT375 WKW375:WKX375 WBA375:WBB375 VRE375:VRF375 VHI375:VHJ375 UXM375:UXN375 UNQ375:UNR375 UDU375:UDV375 TTY375:TTZ375 TKC375:TKD375 TAG375:TAH375 SQK375:SQL375 SGO375:SGP375 RWS375:RWT375 RMW375:RMX375 RDA375:RDB375 QTE375:QTF375 QJI375:QJJ375 PZM375:PZN375 PPQ375:PPR375 PFU375:PFV375 OVY375:OVZ375 OMC375:OMD375 OCG375:OCH375 NSK375:NSL375 NIO375:NIP375 MYS375:MYT375 MOW375:MOX375 MFA375:MFB375 LVE375:LVF375 LLI375:LLJ375 LBM375:LBN375 KRQ375:KRR375 KHU375:KHV375 JXY375:JXZ375 JOC375:JOD375 JEG375:JEH375 IUK375:IUL375 IKO375:IKP375 IAS375:IAT375 HQW375:HQX375 HHA375:HHB375 GXE375:GXF375 GNI375:GNJ375 GDM375:GDN375 FTQ375:FTR375 FJU375:FJV375 EZY375:EZZ375 EQC375:EQD375 EGG375:EGH375 DWK375:DWL375 DMO375:DMP375 DCS375:DCT375 CSW375:CSX375 CJA375:CJB375 BZE375:BZF375 BPI375:BPJ375 BFM375:BFN375 AVQ375:AVR375 ALU375:ALV375 ABY375:ABZ375 SC375:SD375 IG375:IH375 WUP375:WUQ375 WKT375:WKU375 WAX375:WAY375 VRB375:VRC375 VHF375:VHG375 UXJ375:UXK375 UNN375:UNO375 UDR375:UDS375 TTV375:TTW375 TJZ375:TKA375 TAD375:TAE375 SQH375:SQI375 SGL375:SGM375 RWP375:RWQ375 RMT375:RMU375 RCX375:RCY375 QTB375:QTC375 QJF375:QJG375 PZJ375:PZK375 PPN375:PPO375 PFR375:PFS375 OVV375:OVW375 OLZ375:OMA375 OCD375:OCE375 NSH375:NSI375 NIL375:NIM375 MYP375:MYQ375 MOT375:MOU375 MEX375:MEY375 LVB375:LVC375 LLF375:LLG375 LBJ375:LBK375 KRN375:KRO375 KHR375:KHS375 JXV375:JXW375 JNZ375:JOA375 JED375:JEE375 IUH375:IUI375 IKL375:IKM375 IAP375:IAQ375 HQT375:HQU375 HGX375:HGY375 GXB375:GXC375 GNF375:GNG375 GDJ375:GDK375 FTN375:FTO375 FJR375:FJS375 EZV375:EZW375 EPZ375:EQA375 EGD375:EGE375 DWH375:DWI375 DML375:DMM375 DCP375:DCQ375 CST375:CSU375 CIX375:CIY375 BZB375:BZC375 BPF375:BPG375 BFJ375:BFK375 AVN375:AVO375 ALR375:ALS375 ABV375:ABW375 RZ375:SA375 ID375:IE375 WUM375:WUN375 WKQ375:WKR375 WAU375:WAV375 VQY375:VQZ375 VHC375:VHD375 UXG375:UXH375 UNK375:UNL375 UDO375:UDP375 TTS375:TTT375 TJW375:TJX375 TAA375:TAB375 SQE375:SQF375 SGI375:SGJ375 RWM375:RWN375 RMQ375:RMR375 RCU375:RCV375 QSY375:QSZ375 QJC375:QJD375 PZG375:PZH375 PPK375:PPL375 PFO375:PFP375 OVS375:OVT375 OLW375:OLX375 OCA375:OCB375 NSE375:NSF375 NII375:NIJ375 MYM375:MYN375 MOQ375:MOR375 MEU375:MEV375 LUY375:LUZ375 LLC375:LLD375 LBG375:LBH375 KRK375:KRL375 KHO375:KHP375 JXS375:JXT375 JNW375:JNX375 JEA375:JEB375 IUE375:IUF375 IKI375:IKJ375 IAM375:IAN375 HQQ375:HQR375 HGU375:HGV375 GWY375:GWZ375 GNC375:GND375 GDG375:GDH375 FTK375:FTL375 FJO375:FJP375 EZS375:EZT375 EPW375:EPX375 EGA375:EGB375 DWE375:DWF375 DMI375:DMJ375 DCM375:DCN375 CSQ375:CSR375 CIU375:CIV375 BYY375:BYZ375 BPC375:BPD375 BFG375:BFH375 AVK375:AVL375 ALO375:ALP375 ABS375:ABT375 RW375:RX375 IA375:IB375 WUG375:WUH375 WKK375:WKL375 WAO375:WAP375 VQS375:VQT375 VGW375:VGX375 UXA375:UXB375 UNE375:UNF375 UDI375:UDJ375 TTM375:TTN375 TJQ375:TJR375 SZU375:SZV375 SPY375:SPZ375 SGC375:SGD375 RWG375:RWH375 RMK375:RML375 RCO375:RCP375 QSS375:QST375 QIW375:QIX375 PZA375:PZB375 PPE375:PPF375 PFI375:PFJ375 OVM375:OVN375 OLQ375:OLR375 OBU375:OBV375 NRY375:NRZ375 NIC375:NID375 MYG375:MYH375 MOK375:MOL375 MEO375:MEP375 LUS375:LUT375 LKW375:LKX375 LBA375:LBB375 KRE375:KRF375 KHI375:KHJ375 JXM375:JXN375 JNQ375:JNR375 JDU375:JDV375 ITY375:ITZ375 IKC375:IKD375 IAG375:IAH375 HQK375:HQL375 HGO375:HGP375 GWS375:GWT375 GMW375:GMX375 GDA375:GDB375 FTE375:FTF375 FJI375:FJJ375 EZM375:EZN375 EPQ375:EPR375 EFU375:EFV375 DVY375:DVZ375 DMC375:DMD375 DCG375:DCH375 CSK375:CSL375 CIO375:CIP375 BYS375:BYT375 BOW375:BOX375 BFA375:BFB375 AVE375:AVF375 ALI375:ALJ375 ABM375:ABN375 RQ375:RR375 HU375:HV375 WUD375:WUE375 WKH375:WKI375 WAL375:WAM375 VQP375:VQQ375 VGT375:VGU375 UWX375:UWY375 UNB375:UNC375 UDF375:UDG375 TTJ375:TTK375 TJN375:TJO375 SZR375:SZS375 SPV375:SPW375 SFZ375:SGA375 RWD375:RWE375 RMH375:RMI375 RCL375:RCM375 QSP375:QSQ375 QIT375:QIU375 PYX375:PYY375 PPB375:PPC375 PFF375:PFG375 OVJ375:OVK375 OLN375:OLO375 OBR375:OBS375 NRV375:NRW375 NHZ375:NIA375 MYD375:MYE375 MOH375:MOI375 MEL375:MEM375 LUP375:LUQ375 LKT375:LKU375 LAX375:LAY375 KRB375:KRC375 KHF375:KHG375 JXJ375:JXK375 JNN375:JNO375 JDR375:JDS375 ITV375:ITW375 IJZ375:IKA375 IAD375:IAE375 HQH375:HQI375 HGL375:HGM375 GWP375:GWQ375 GMT375:GMU375 GCX375:GCY375 FTB375:FTC375 FJF375:FJG375 EZJ375:EZK375 EPN375:EPO375 EFR375:EFS375 DVV375:DVW375 DLZ375:DMA375 DCD375:DCE375 CSH375:CSI375 CIL375:CIM375 BYP375:BYQ375 BOT375:BOU375 BEX375:BEY375 AVB375:AVC375 ALF375:ALG375 ABJ375:ABK375 RN375:RO375 HR375:HS375 WUA375:WUB375 WKE375:WKF375 WAI375:WAJ375 VQM375:VQN375 VGQ375:VGR375 UWU375:UWV375 UMY375:UMZ375 UDC375:UDD375 TTG375:TTH375 TJK375:TJL375 SZO375:SZP375 SPS375:SPT375 SFW375:SFX375 RWA375:RWB375 RME375:RMF375 RCI375:RCJ375 QSM375:QSN375 QIQ375:QIR375 PYU375:PYV375 POY375:POZ375 PFC375:PFD375 OVG375:OVH375 OLK375:OLL375 OBO375:OBP375 NRS375:NRT375 NHW375:NHX375 MYA375:MYB375 MOE375:MOF375 MEI375:MEJ375 LUM375:LUN375 LKQ375:LKR375 LAU375:LAV375 KQY375:KQZ375 KHC375:KHD375 JXG375:JXH375 JNK375:JNL375 JDO375:JDP375 ITS375:ITT375 IJW375:IJX375 IAA375:IAB375 HQE375:HQF375 HGI375:HGJ375 GWM375:GWN375 GMQ375:GMR375 GCU375:GCV375 FSY375:FSZ375 FJC375:FJD375 EZG375:EZH375 EPK375:EPL375 EFO375:EFP375 DVS375:DVT375 DLW375:DLX375 DCA375:DCB375 CSE375:CSF375 CII375:CIJ375 BYM375:BYN375 BOQ375:BOR375 BEU375:BEV375 AUY375:AUZ375 ALC375:ALD375 ABG375:ABH375 RK375:RL375 HO375:HP375 WTX375:WTY375 WKB375:WKC375 WAF375:WAG375 VQJ375:VQK375 VGN375:VGO375 UWR375:UWS375 UMV375:UMW375 UCZ375:UDA375 TTD375:TTE375 TJH375:TJI375 SZL375:SZM375 SPP375:SPQ375 SFT375:SFU375 RVX375:RVY375 RMB375:RMC375 RCF375:RCG375 QSJ375:QSK375 QIN375:QIO375 PYR375:PYS375 POV375:POW375 PEZ375:PFA375 OVD375:OVE375 OLH375:OLI375 OBL375:OBM375 NRP375:NRQ375 NHT375:NHU375 MXX375:MXY375 MOB375:MOC375 MEF375:MEG375 LUJ375:LUK375 LKN375:LKO375 LAR375:LAS375 KQV375:KQW375 KGZ375:KHA375 JXD375:JXE375 JNH375:JNI375 JDL375:JDM375 ITP375:ITQ375 IJT375:IJU375 HZX375:HZY375 HQB375:HQC375 HGF375:HGG375 GWJ375:GWK375 GMN375:GMO375 GCR375:GCS375 FSV375:FSW375 FIZ375:FJA375 EZD375:EZE375 EPH375:EPI375 EFL375:EFM375 DVP375:DVQ375 DLT375:DLU375 DBX375:DBY375 CSB375:CSC375 CIF375:CIG375 BYJ375:BYK375 BON375:BOO375 BER375:BES375 AUV375:AUW375 AKZ375:ALA375 ABD375:ABE375 RH375:RI375 HL375:HM375 WTU375:WTV375 WJY375:WJZ375 WAC375:WAD375 VQG375:VQH375 VGK375:VGL375 UWO375:UWP375 UMS375:UMT375 UCW375:UCX375 TTA375:TTB375 TJE375:TJF375 SZI375:SZJ375 SPM375:SPN375 SFQ375:SFR375 RVU375:RVV375 RLY375:RLZ375 RCC375:RCD375 QSG375:QSH375 QIK375:QIL375 PYO375:PYP375 POS375:POT375 PEW375:PEX375 OVA375:OVB375 OLE375:OLF375 OBI375:OBJ375 NRM375:NRN375 NHQ375:NHR375 MXU375:MXV375 MNY375:MNZ375 MEC375:MED375 LUG375:LUH375 LKK375:LKL375 LAO375:LAP375 KQS375:KQT375 KGW375:KGX375 JXA375:JXB375 JNE375:JNF375 JDI375:JDJ375 ITM375:ITN375 IJQ375:IJR375 HZU375:HZV375 HPY375:HPZ375 HGC375:HGD375 GWG375:GWH375 GMK375:GML375 GCO375:GCP375 FSS375:FST375 FIW375:FIX375 EZA375:EZB375 EPE375:EPF375 EFI375:EFJ375 DVM375:DVN375 DLQ375:DLR375 DBU375:DBV375 CRY375:CRZ375 CIC375:CID375 BYG375:BYH375 BOK375:BOL375 BEO375:BEP375 AUS375:AUT375 AKW375:AKX375 ABA375:ABB375 HI419:HJ419 RE419:RF419 WUS419:WUT419 WKW419:WKX419 WBA419:WBB419 VRE419:VRF419 VHI419:VHJ419 UXM419:UXN419 UNQ419:UNR419 UDU419:UDV419 TTY419:TTZ419 TKC419:TKD419 TAG419:TAH419 SQK419:SQL419 SGO419:SGP419 RWS419:RWT419 RMW419:RMX419 RDA419:RDB419 QTE419:QTF419 QJI419:QJJ419 PZM419:PZN419 PPQ419:PPR419 PFU419:PFV419 OVY419:OVZ419 OMC419:OMD419 OCG419:OCH419 NSK419:NSL419 NIO419:NIP419 MYS419:MYT419 MOW419:MOX419 MFA419:MFB419 LVE419:LVF419 LLI419:LLJ419 LBM419:LBN419 KRQ419:KRR419 KHU419:KHV419 JXY419:JXZ419 JOC419:JOD419 JEG419:JEH419 IUK419:IUL419 IKO419:IKP419 IAS419:IAT419 HQW419:HQX419 HHA419:HHB419 GXE419:GXF419 GNI419:GNJ419 GDM419:GDN419 FTQ419:FTR419 FJU419:FJV419 EZY419:EZZ419 EQC419:EQD419 EGG419:EGH419 DWK419:DWL419 DMO419:DMP419 DCS419:DCT419 CSW419:CSX419 CJA419:CJB419 BZE419:BZF419 BPI419:BPJ419 BFM419:BFN419 AVQ419:AVR419 ALU419:ALV419 ABY419:ABZ419 SC419:SD419 IG419:IH419 WUP419:WUQ419 WKT419:WKU419 WAX419:WAY419 VRB419:VRC419 VHF419:VHG419 UXJ419:UXK419 UNN419:UNO419 UDR419:UDS419 TTV419:TTW419 TJZ419:TKA419 TAD419:TAE419 SQH419:SQI419 SGL419:SGM419 RWP419:RWQ419 RMT419:RMU419 RCX419:RCY419 QTB419:QTC419 QJF419:QJG419 PZJ419:PZK419 PPN419:PPO419 PFR419:PFS419 OVV419:OVW419 OLZ419:OMA419 OCD419:OCE419 NSH419:NSI419 NIL419:NIM419 MYP419:MYQ419 MOT419:MOU419 MEX419:MEY419 LVB419:LVC419 LLF419:LLG419 LBJ419:LBK419 KRN419:KRO419 KHR419:KHS419 JXV419:JXW419 JNZ419:JOA419 JED419:JEE419 IUH419:IUI419 IKL419:IKM419 IAP419:IAQ419 HQT419:HQU419 HGX419:HGY419 GXB419:GXC419 GNF419:GNG419 GDJ419:GDK419 FTN419:FTO419 FJR419:FJS419 EZV419:EZW419 EPZ419:EQA419 EGD419:EGE419 DWH419:DWI419 DML419:DMM419 DCP419:DCQ419 CST419:CSU419 CIX419:CIY419 BZB419:BZC419 BPF419:BPG419 BFJ419:BFK419 AVN419:AVO419 ALR419:ALS419 ABV419:ABW419 RZ419:SA419 ID419:IE419 WUM419:WUN419 WKQ419:WKR419 WAU419:WAV419 VQY419:VQZ419 VHC419:VHD419 UXG419:UXH419 UNK419:UNL419 UDO419:UDP419 TTS419:TTT419 TJW419:TJX419 TAA419:TAB419 SQE419:SQF419 SGI419:SGJ419 RWM419:RWN419 RMQ419:RMR419 RCU419:RCV419 QSY419:QSZ419 QJC419:QJD419 PZG419:PZH419 PPK419:PPL419 PFO419:PFP419 OVS419:OVT419 OLW419:OLX419 OCA419:OCB419 NSE419:NSF419 NII419:NIJ419 MYM419:MYN419 MOQ419:MOR419 MEU419:MEV419 LUY419:LUZ419 LLC419:LLD419 LBG419:LBH419 KRK419:KRL419 KHO419:KHP419 JXS419:JXT419 JNW419:JNX419 JEA419:JEB419 IUE419:IUF419 IKI419:IKJ419 IAM419:IAN419 HQQ419:HQR419 HGU419:HGV419 GWY419:GWZ419 GNC419:GND419 GDG419:GDH419 FTK419:FTL419 FJO419:FJP419 EZS419:EZT419 EPW419:EPX419 EGA419:EGB419 DWE419:DWF419 DMI419:DMJ419 DCM419:DCN419 CSQ419:CSR419 CIU419:CIV419 BYY419:BYZ419 BPC419:BPD419 BFG419:BFH419 AVK419:AVL419 ALO419:ALP419 ABS419:ABT419 RW419:RX419 IA419:IB419 WUG419:WUH419 WKK419:WKL419 WAO419:WAP419 VQS419:VQT419 VGW419:VGX419 UXA419:UXB419 UNE419:UNF419 UDI419:UDJ419 TTM419:TTN419 TJQ419:TJR419 SZU419:SZV419 SPY419:SPZ419 SGC419:SGD419 RWG419:RWH419 RMK419:RML419 RCO419:RCP419 QSS419:QST419 QIW419:QIX419 PZA419:PZB419 PPE419:PPF419 PFI419:PFJ419 OVM419:OVN419 OLQ419:OLR419 OBU419:OBV419 NRY419:NRZ419 NIC419:NID419 MYG419:MYH419 MOK419:MOL419 MEO419:MEP419 LUS419:LUT419 LKW419:LKX419 LBA419:LBB419 KRE419:KRF419 KHI419:KHJ419 JXM419:JXN419 JNQ419:JNR419 JDU419:JDV419 ITY419:ITZ419 IKC419:IKD419 IAG419:IAH419 HQK419:HQL419 HGO419:HGP419 GWS419:GWT419 GMW419:GMX419 GDA419:GDB419 FTE419:FTF419 FJI419:FJJ419 EZM419:EZN419 EPQ419:EPR419 EFU419:EFV419 DVY419:DVZ419 DMC419:DMD419 DCG419:DCH419 CSK419:CSL419 CIO419:CIP419 BYS419:BYT419 BOW419:BOX419 BFA419:BFB419 AVE419:AVF419 ALI419:ALJ419 ABM419:ABN419 RQ419:RR419 HU419:HV419 WUD419:WUE419 WKH419:WKI419 WAL419:WAM419 VQP419:VQQ419 VGT419:VGU419 UWX419:UWY419 UNB419:UNC419 UDF419:UDG419 TTJ419:TTK419 TJN419:TJO419 SZR419:SZS419 SPV419:SPW419 SFZ419:SGA419 RWD419:RWE419 RMH419:RMI419 RCL419:RCM419 QSP419:QSQ419 QIT419:QIU419 PYX419:PYY419 PPB419:PPC419 PFF419:PFG419 OVJ419:OVK419 OLN419:OLO419 OBR419:OBS419 NRV419:NRW419 NHZ419:NIA419 MYD419:MYE419 MOH419:MOI419 MEL419:MEM419 LUP419:LUQ419 LKT419:LKU419 LAX419:LAY419 KRB419:KRC419 KHF419:KHG419 JXJ419:JXK419 JNN419:JNO419 JDR419:JDS419 ITV419:ITW419 IJZ419:IKA419 IAD419:IAE419 HQH419:HQI419 HGL419:HGM419 GWP419:GWQ419 GMT419:GMU419 GCX419:GCY419 FTB419:FTC419 FJF419:FJG419 EZJ419:EZK419 EPN419:EPO419 EFR419:EFS419 DVV419:DVW419 DLZ419:DMA419 DCD419:DCE419 CSH419:CSI419 CIL419:CIM419 BYP419:BYQ419 BOT419:BOU419 BEX419:BEY419 AVB419:AVC419 ALF419:ALG419 ABJ419:ABK419 RN419:RO419 HR419:HS419 WUA419:WUB419 WKE419:WKF419 WAI419:WAJ419 VQM419:VQN419 VGQ419:VGR419 UWU419:UWV419 UMY419:UMZ419 UDC419:UDD419 TTG419:TTH419 TJK419:TJL419 SZO419:SZP419 SPS419:SPT419 SFW419:SFX419 RWA419:RWB419 RME419:RMF419 RCI419:RCJ419 QSM419:QSN419 QIQ419:QIR419 PYU419:PYV419 POY419:POZ419 PFC419:PFD419 OVG419:OVH419 OLK419:OLL419 OBO419:OBP419 NRS419:NRT419 NHW419:NHX419 MYA419:MYB419 MOE419:MOF419 MEI419:MEJ419 LUM419:LUN419 LKQ419:LKR419 LAU419:LAV419 KQY419:KQZ419 KHC419:KHD419 JXG419:JXH419 JNK419:JNL419 JDO419:JDP419 ITS419:ITT419 IJW419:IJX419 IAA419:IAB419 HQE419:HQF419 HGI419:HGJ419 GWM419:GWN419 GMQ419:GMR419 GCU419:GCV419 FSY419:FSZ419 FJC419:FJD419 EZG419:EZH419 EPK419:EPL419 EFO419:EFP419 DVS419:DVT419 DLW419:DLX419 DCA419:DCB419 CSE419:CSF419 CII419:CIJ419 BYM419:BYN419 BOQ419:BOR419 BEU419:BEV419 AUY419:AUZ419 ALC419:ALD419 ABG419:ABH419 RK419:RL419 HO419:HP419 WTX419:WTY419 WKB419:WKC419 WAF419:WAG419 VQJ419:VQK419 VGN419:VGO419 UWR419:UWS419 UMV419:UMW419 UCZ419:UDA419 TTD419:TTE419 TJH419:TJI419 SZL419:SZM419 SPP419:SPQ419 SFT419:SFU419 RVX419:RVY419 RMB419:RMC419 RCF419:RCG419 QSJ419:QSK419 QIN419:QIO419 PYR419:PYS419 POV419:POW419 PEZ419:PFA419 OVD419:OVE419 OLH419:OLI419 OBL419:OBM419 NRP419:NRQ419 NHT419:NHU419 MXX419:MXY419 MOB419:MOC419 MEF419:MEG419 LUJ419:LUK419 LKN419:LKO419 LAR419:LAS419 KQV419:KQW419 KGZ419:KHA419 JXD419:JXE419 JNH419:JNI419 JDL419:JDM419 ITP419:ITQ419 IJT419:IJU419 HZX419:HZY419 HQB419:HQC419 HGF419:HGG419 GWJ419:GWK419 GMN419:GMO419 GCR419:GCS419 FSV419:FSW419 FIZ419:FJA419 EZD419:EZE419 EPH419:EPI419 EFL419:EFM419 DVP419:DVQ419 DLT419:DLU419 DBX419:DBY419 CSB419:CSC419 CIF419:CIG419 BYJ419:BYK419 BON419:BOO419 BER419:BES419 AUV419:AUW419 AKZ419:ALA419 ABD419:ABE419 RH419:RI419 HL419:HM419 WTU419:WTV419 WJY419:WJZ419 WAC419:WAD419 VQG419:VQH419 VGK419:VGL419 UWO419:UWP419 UMS419:UMT419 UCW419:UCX419 TTA419:TTB419 TJE419:TJF419 SZI419:SZJ419 SPM419:SPN419 SFQ419:SFR419 RVU419:RVV419 RLY419:RLZ419 RCC419:RCD419 QSG419:QSH419 QIK419:QIL419 PYO419:PYP419 POS419:POT419 PEW419:PEX419 OVA419:OVB419 OLE419:OLF419 OBI419:OBJ419 NRM419:NRN419 NHQ419:NHR419 MXU419:MXV419 MNY419:MNZ419 MEC419:MED419 LUG419:LUH419 LKK419:LKL419 LAO419:LAP419 KQS419:KQT419 KGW419:KGX419 JXA419:JXB419 JNE419:JNF419 JDI419:JDJ419 ITM419:ITN419 IJQ419:IJR419 HZU419:HZV419 HPY419:HPZ419 HGC419:HGD419 GWG419:GWH419 GMK419:GML419 GCO419:GCP419 FSS419:FST419 FIW419:FIX419 EZA419:EZB419 EPE419:EPF419 EFI419:EFJ419 DVM419:DVN419 DLQ419:DLR419 DBU419:DBV419 CRY419:CRZ419 CIC419:CID419 BYG419:BYH419 BOK419:BOL419 BEO419:BEP419 AUS419:AUT419 AKW419:AKX419 ABA419:ABB419 HI463:HJ463 RE463:RF463 WUS463:WUT463 WKW463:WKX463 WBA463:WBB463 VRE463:VRF463 VHI463:VHJ463 UXM463:UXN463 UNQ463:UNR463 UDU463:UDV463 TTY463:TTZ463 TKC463:TKD463 TAG463:TAH463 SQK463:SQL463 SGO463:SGP463 RWS463:RWT463 RMW463:RMX463 RDA463:RDB463 QTE463:QTF463 QJI463:QJJ463 PZM463:PZN463 PPQ463:PPR463 PFU463:PFV463 OVY463:OVZ463 OMC463:OMD463 OCG463:OCH463 NSK463:NSL463 NIO463:NIP463 MYS463:MYT463 MOW463:MOX463 MFA463:MFB463 LVE463:LVF463 LLI463:LLJ463 LBM463:LBN463 KRQ463:KRR463 KHU463:KHV463 JXY463:JXZ463 JOC463:JOD463 JEG463:JEH463 IUK463:IUL463 IKO463:IKP463 IAS463:IAT463 HQW463:HQX463 HHA463:HHB463 GXE463:GXF463 GNI463:GNJ463 GDM463:GDN463 FTQ463:FTR463 FJU463:FJV463 EZY463:EZZ463 EQC463:EQD463 EGG463:EGH463 DWK463:DWL463 DMO463:DMP463 DCS463:DCT463 CSW463:CSX463 CJA463:CJB463 BZE463:BZF463 BPI463:BPJ463 BFM463:BFN463 AVQ463:AVR463 ALU463:ALV463 ABY463:ABZ463 SC463:SD463 IG463:IH463 WUP463:WUQ463 WKT463:WKU463 WAX463:WAY463 VRB463:VRC463 VHF463:VHG463 UXJ463:UXK463 UNN463:UNO463 UDR463:UDS463 TTV463:TTW463 TJZ463:TKA463 TAD463:TAE463 SQH463:SQI463 SGL463:SGM463 RWP463:RWQ463 RMT463:RMU463 RCX463:RCY463 QTB463:QTC463 QJF463:QJG463 PZJ463:PZK463 PPN463:PPO463 PFR463:PFS463 OVV463:OVW463 OLZ463:OMA463 OCD463:OCE463 NSH463:NSI463 NIL463:NIM463 MYP463:MYQ463 MOT463:MOU463 MEX463:MEY463 LVB463:LVC463 LLF463:LLG463 LBJ463:LBK463 KRN463:KRO463 KHR463:KHS463 JXV463:JXW463 JNZ463:JOA463 JED463:JEE463 IUH463:IUI463 IKL463:IKM463 IAP463:IAQ463 HQT463:HQU463 HGX463:HGY463 GXB463:GXC463 GNF463:GNG463 GDJ463:GDK463 FTN463:FTO463 FJR463:FJS463 EZV463:EZW463 EPZ463:EQA463 EGD463:EGE463 DWH463:DWI463 DML463:DMM463 DCP463:DCQ463 CST463:CSU463 CIX463:CIY463 BZB463:BZC463 BPF463:BPG463 BFJ463:BFK463 AVN463:AVO463 ALR463:ALS463 ABV463:ABW463 RZ463:SA463 ID463:IE463 WUM463:WUN463 WKQ463:WKR463 WAU463:WAV463 VQY463:VQZ463 VHC463:VHD463 UXG463:UXH463 UNK463:UNL463 UDO463:UDP463 TTS463:TTT463 TJW463:TJX463 TAA463:TAB463 SQE463:SQF463 SGI463:SGJ463 RWM463:RWN463 RMQ463:RMR463 RCU463:RCV463 QSY463:QSZ463 QJC463:QJD463 PZG463:PZH463 PPK463:PPL463 PFO463:PFP463 OVS463:OVT463 OLW463:OLX463 OCA463:OCB463 NSE463:NSF463 NII463:NIJ463 MYM463:MYN463 MOQ463:MOR463 MEU463:MEV463 LUY463:LUZ463 LLC463:LLD463 LBG463:LBH463 KRK463:KRL463 KHO463:KHP463 JXS463:JXT463 JNW463:JNX463 JEA463:JEB463 IUE463:IUF463 IKI463:IKJ463 IAM463:IAN463 HQQ463:HQR463 HGU463:HGV463 GWY463:GWZ463 GNC463:GND463 GDG463:GDH463 FTK463:FTL463 FJO463:FJP463 EZS463:EZT463 EPW463:EPX463 EGA463:EGB463 DWE463:DWF463 DMI463:DMJ463 DCM463:DCN463 CSQ463:CSR463 CIU463:CIV463 BYY463:BYZ463 BPC463:BPD463 BFG463:BFH463 AVK463:AVL463 ALO463:ALP463 ABS463:ABT463 RW463:RX463 IA463:IB463 WUG463:WUH463 WKK463:WKL463 WAO463:WAP463 VQS463:VQT463 VGW463:VGX463 UXA463:UXB463 UNE463:UNF463 UDI463:UDJ463 TTM463:TTN463 TJQ463:TJR463 SZU463:SZV463 SPY463:SPZ463 SGC463:SGD463 RWG463:RWH463 RMK463:RML463 RCO463:RCP463 QSS463:QST463 QIW463:QIX463 PZA463:PZB463 PPE463:PPF463 PFI463:PFJ463 OVM463:OVN463 OLQ463:OLR463 OBU463:OBV463 NRY463:NRZ463 NIC463:NID463 MYG463:MYH463 MOK463:MOL463 MEO463:MEP463 LUS463:LUT463 LKW463:LKX463 LBA463:LBB463 KRE463:KRF463 KHI463:KHJ463 JXM463:JXN463 JNQ463:JNR463 JDU463:JDV463 ITY463:ITZ463 IKC463:IKD463 IAG463:IAH463 HQK463:HQL463 HGO463:HGP463 GWS463:GWT463 GMW463:GMX463 GDA463:GDB463 FTE463:FTF463 FJI463:FJJ463 EZM463:EZN463 EPQ463:EPR463 EFU463:EFV463 DVY463:DVZ463 DMC463:DMD463 DCG463:DCH463 CSK463:CSL463 CIO463:CIP463 BYS463:BYT463 BOW463:BOX463 BFA463:BFB463 AVE463:AVF463 ALI463:ALJ463 ABM463:ABN463 RQ463:RR463 HU463:HV463 WUD463:WUE463 WKH463:WKI463 WAL463:WAM463 VQP463:VQQ463 VGT463:VGU463 UWX463:UWY463 UNB463:UNC463 UDF463:UDG463 TTJ463:TTK463 TJN463:TJO463 SZR463:SZS463 SPV463:SPW463 SFZ463:SGA463 RWD463:RWE463 RMH463:RMI463 RCL463:RCM463 QSP463:QSQ463 QIT463:QIU463 PYX463:PYY463 PPB463:PPC463 PFF463:PFG463 OVJ463:OVK463 OLN463:OLO463 OBR463:OBS463 NRV463:NRW463 NHZ463:NIA463 MYD463:MYE463 MOH463:MOI463 MEL463:MEM463 LUP463:LUQ463 LKT463:LKU463 LAX463:LAY463 KRB463:KRC463 KHF463:KHG463 JXJ463:JXK463 JNN463:JNO463 JDR463:JDS463 ITV463:ITW463 IJZ463:IKA463 IAD463:IAE463 HQH463:HQI463 HGL463:HGM463 GWP463:GWQ463 GMT463:GMU463 GCX463:GCY463 FTB463:FTC463 FJF463:FJG463 EZJ463:EZK463 EPN463:EPO463 EFR463:EFS463 DVV463:DVW463 DLZ463:DMA463 DCD463:DCE463 CSH463:CSI463 CIL463:CIM463 BYP463:BYQ463 BOT463:BOU463 BEX463:BEY463 AVB463:AVC463 ALF463:ALG463 ABJ463:ABK463 RN463:RO463 HR463:HS463 WUA463:WUB463 WKE463:WKF463 WAI463:WAJ463 VQM463:VQN463 VGQ463:VGR463 UWU463:UWV463 UMY463:UMZ463 UDC463:UDD463 TTG463:TTH463 TJK463:TJL463 SZO463:SZP463 SPS463:SPT463 SFW463:SFX463 RWA463:RWB463 RME463:RMF463 RCI463:RCJ463 QSM463:QSN463 QIQ463:QIR463 PYU463:PYV463 POY463:POZ463 PFC463:PFD463 OVG463:OVH463 OLK463:OLL463 OBO463:OBP463 NRS463:NRT463 NHW463:NHX463 MYA463:MYB463 MOE463:MOF463 MEI463:MEJ463 LUM463:LUN463 LKQ463:LKR463 LAU463:LAV463 KQY463:KQZ463 KHC463:KHD463 JXG463:JXH463 JNK463:JNL463 JDO463:JDP463 ITS463:ITT463 IJW463:IJX463 IAA463:IAB463 HQE463:HQF463 HGI463:HGJ463 GWM463:GWN463 GMQ463:GMR463 GCU463:GCV463 FSY463:FSZ463 FJC463:FJD463 EZG463:EZH463 EPK463:EPL463 EFO463:EFP463 DVS463:DVT463 DLW463:DLX463 DCA463:DCB463 CSE463:CSF463 CII463:CIJ463 BYM463:BYN463 BOQ463:BOR463 BEU463:BEV463 AUY463:AUZ463 ALC463:ALD463 ABG463:ABH463 RK463:RL463 HO463:HP463 WTX463:WTY463 WKB463:WKC463 WAF463:WAG463 VQJ463:VQK463 VGN463:VGO463 UWR463:UWS463 UMV463:UMW463 UCZ463:UDA463 TTD463:TTE463 TJH463:TJI463 SZL463:SZM463 SPP463:SPQ463 SFT463:SFU463 RVX463:RVY463 RMB463:RMC463 RCF463:RCG463 QSJ463:QSK463 QIN463:QIO463 PYR463:PYS463 POV463:POW463 PEZ463:PFA463 OVD463:OVE463 OLH463:OLI463 OBL463:OBM463 NRP463:NRQ463 NHT463:NHU463 MXX463:MXY463 MOB463:MOC463 MEF463:MEG463 LUJ463:LUK463 LKN463:LKO463 LAR463:LAS463 KQV463:KQW463 KGZ463:KHA463 JXD463:JXE463 JNH463:JNI463 JDL463:JDM463 ITP463:ITQ463 IJT463:IJU463 HZX463:HZY463 HQB463:HQC463 HGF463:HGG463 GWJ463:GWK463 GMN463:GMO463 GCR463:GCS463 FSV463:FSW463 FIZ463:FJA463 EZD463:EZE463 EPH463:EPI463 EFL463:EFM463 DVP463:DVQ463 DLT463:DLU463 DBX463:DBY463 CSB463:CSC463 CIF463:CIG463 BYJ463:BYK463 BON463:BOO463 BER463:BES463 AUV463:AUW463 AKZ463:ALA463 ABD463:ABE463 RH463:RI463 HL463:HM463 WTU463:WTV463 WJY463:WJZ463 WAC463:WAD463 VQG463:VQH463 VGK463:VGL463 UWO463:UWP463 UMS463:UMT463 UCW463:UCX463 TTA463:TTB463 TJE463:TJF463 SZI463:SZJ463 SPM463:SPN463 SFQ463:SFR463 RVU463:RVV463 RLY463:RLZ463 RCC463:RCD463 QSG463:QSH463 QIK463:QIL463 PYO463:PYP463 POS463:POT463 PEW463:PEX463 OVA463:OVB463 OLE463:OLF463 OBI463:OBJ463 NRM463:NRN463 NHQ463:NHR463 MXU463:MXV463 MNY463:MNZ463 MEC463:MED463 LUG463:LUH463 LKK463:LKL463 LAO463:LAP463 KQS463:KQT463 KGW463:KGX463 JXA463:JXB463 JNE463:JNF463 JDI463:JDJ463 ITM463:ITN463 IJQ463:IJR463 HZU463:HZV463 HPY463:HPZ463 HGC463:HGD463 GWG463:GWH463 GMK463:GML463 GCO463:GCP463 FSS463:FST463 FIW463:FIX463 EZA463:EZB463 EPE463:EPF463 EFI463:EFJ463 DVM463:DVN463 DLQ463:DLR463 DBU463:DBV463 CRY463:CRZ463 CIC463:CID463 BYG463:BYH463 BOK463:BOL463 BEO463:BEP463 AUS463:AUT463 AKW463:AKX463 ABA463:ABB463 HI507:HJ507 RE507:RF507 WUS507:WUT507 WKW507:WKX507 WBA507:WBB507 VRE507:VRF507 VHI507:VHJ507 UXM507:UXN507 UNQ507:UNR507 UDU507:UDV507 TTY507:TTZ507 TKC507:TKD507 TAG507:TAH507 SQK507:SQL507 SGO507:SGP507 RWS507:RWT507 RMW507:RMX507 RDA507:RDB507 QTE507:QTF507 QJI507:QJJ507 PZM507:PZN507 PPQ507:PPR507 PFU507:PFV507 OVY507:OVZ507 OMC507:OMD507 OCG507:OCH507 NSK507:NSL507 NIO507:NIP507 MYS507:MYT507 MOW507:MOX507 MFA507:MFB507 LVE507:LVF507 LLI507:LLJ507 LBM507:LBN507 KRQ507:KRR507 KHU507:KHV507 JXY507:JXZ507 JOC507:JOD507 JEG507:JEH507 IUK507:IUL507 IKO507:IKP507 IAS507:IAT507 HQW507:HQX507 HHA507:HHB507 GXE507:GXF507 GNI507:GNJ507 GDM507:GDN507 FTQ507:FTR507 FJU507:FJV507 EZY507:EZZ507 EQC507:EQD507 EGG507:EGH507 DWK507:DWL507 DMO507:DMP507 DCS507:DCT507 CSW507:CSX507 CJA507:CJB507 BZE507:BZF507 BPI507:BPJ507 BFM507:BFN507 AVQ507:AVR507 ALU507:ALV507 ABY507:ABZ507 SC507:SD507 IG507:IH507 WUP507:WUQ507 WKT507:WKU507 WAX507:WAY507 VRB507:VRC507 VHF507:VHG507 UXJ507:UXK507 UNN507:UNO507 UDR507:UDS507 TTV507:TTW507 TJZ507:TKA507 TAD507:TAE507 SQH507:SQI507 SGL507:SGM507 RWP507:RWQ507 RMT507:RMU507 RCX507:RCY507 QTB507:QTC507 QJF507:QJG507 PZJ507:PZK507 PPN507:PPO507 PFR507:PFS507 OVV507:OVW507 OLZ507:OMA507 OCD507:OCE507 NSH507:NSI507 NIL507:NIM507 MYP507:MYQ507 MOT507:MOU507 MEX507:MEY507 LVB507:LVC507 LLF507:LLG507 LBJ507:LBK507 KRN507:KRO507 KHR507:KHS507 JXV507:JXW507 JNZ507:JOA507 JED507:JEE507 IUH507:IUI507 IKL507:IKM507 IAP507:IAQ507 HQT507:HQU507 HGX507:HGY507 GXB507:GXC507 GNF507:GNG507 GDJ507:GDK507 FTN507:FTO507 FJR507:FJS507 EZV507:EZW507 EPZ507:EQA507 EGD507:EGE507 DWH507:DWI507 DML507:DMM507 DCP507:DCQ507 CST507:CSU507 CIX507:CIY507 BZB507:BZC507 BPF507:BPG507 BFJ507:BFK507 AVN507:AVO507 ALR507:ALS507 ABV507:ABW507 RZ507:SA507 ID507:IE507 WUM507:WUN507 WKQ507:WKR507 WAU507:WAV507 VQY507:VQZ507 VHC507:VHD507 UXG507:UXH507 UNK507:UNL507 UDO507:UDP507 TTS507:TTT507 TJW507:TJX507 TAA507:TAB507 SQE507:SQF507 SGI507:SGJ507 RWM507:RWN507 RMQ507:RMR507 RCU507:RCV507 QSY507:QSZ507 QJC507:QJD507 PZG507:PZH507 PPK507:PPL507 PFO507:PFP507 OVS507:OVT507 OLW507:OLX507 OCA507:OCB507 NSE507:NSF507 NII507:NIJ507 MYM507:MYN507 MOQ507:MOR507 MEU507:MEV507 LUY507:LUZ507 LLC507:LLD507 LBG507:LBH507 KRK507:KRL507 KHO507:KHP507 JXS507:JXT507 JNW507:JNX507 JEA507:JEB507 IUE507:IUF507 IKI507:IKJ507 IAM507:IAN507 HQQ507:HQR507 HGU507:HGV507 GWY507:GWZ507 GNC507:GND507 GDG507:GDH507 FTK507:FTL507 FJO507:FJP507 EZS507:EZT507 EPW507:EPX507 EGA507:EGB507 DWE507:DWF507 DMI507:DMJ507 DCM507:DCN507 CSQ507:CSR507 CIU507:CIV507 BYY507:BYZ507 BPC507:BPD507 BFG507:BFH507 AVK507:AVL507 ALO507:ALP507 ABS507:ABT507 RW507:RX507 IA507:IB507 WUG507:WUH507 WKK507:WKL507 WAO507:WAP507 VQS507:VQT507 VGW507:VGX507 UXA507:UXB507 UNE507:UNF507 UDI507:UDJ507 TTM507:TTN507 TJQ507:TJR507 SZU507:SZV507 SPY507:SPZ507 SGC507:SGD507 RWG507:RWH507 RMK507:RML507 RCO507:RCP507 QSS507:QST507 QIW507:QIX507 PZA507:PZB507 PPE507:PPF507 PFI507:PFJ507 OVM507:OVN507 OLQ507:OLR507 OBU507:OBV507 NRY507:NRZ507 NIC507:NID507 MYG507:MYH507 MOK507:MOL507 MEO507:MEP507 LUS507:LUT507 LKW507:LKX507 LBA507:LBB507 KRE507:KRF507 KHI507:KHJ507 JXM507:JXN507 JNQ507:JNR507 JDU507:JDV507 ITY507:ITZ507 IKC507:IKD507 IAG507:IAH507 HQK507:HQL507 HGO507:HGP507 GWS507:GWT507 GMW507:GMX507 GDA507:GDB507 FTE507:FTF507 FJI507:FJJ507 EZM507:EZN507 EPQ507:EPR507 EFU507:EFV507 DVY507:DVZ507 DMC507:DMD507 DCG507:DCH507 CSK507:CSL507 CIO507:CIP507 BYS507:BYT507 BOW507:BOX507 BFA507:BFB507 AVE507:AVF507 ALI507:ALJ507 ABM507:ABN507 RQ507:RR507 HU507:HV507 WUD507:WUE507 WKH507:WKI507 WAL507:WAM507 VQP507:VQQ507 VGT507:VGU507 UWX507:UWY507 UNB507:UNC507 UDF507:UDG507 TTJ507:TTK507 TJN507:TJO507 SZR507:SZS507 SPV507:SPW507 SFZ507:SGA507 RWD507:RWE507 RMH507:RMI507 RCL507:RCM507 QSP507:QSQ507 QIT507:QIU507 PYX507:PYY507 PPB507:PPC507 PFF507:PFG507 OVJ507:OVK507 OLN507:OLO507 OBR507:OBS507 NRV507:NRW507 NHZ507:NIA507 MYD507:MYE507 MOH507:MOI507 MEL507:MEM507 LUP507:LUQ507 LKT507:LKU507 LAX507:LAY507 KRB507:KRC507 KHF507:KHG507 JXJ507:JXK507 JNN507:JNO507 JDR507:JDS507 ITV507:ITW507 IJZ507:IKA507 IAD507:IAE507 HQH507:HQI507 HGL507:HGM507 GWP507:GWQ507 GMT507:GMU507 GCX507:GCY507 FTB507:FTC507 FJF507:FJG507 EZJ507:EZK507 EPN507:EPO507 EFR507:EFS507 DVV507:DVW507 DLZ507:DMA507 DCD507:DCE507 CSH507:CSI507 CIL507:CIM507 BYP507:BYQ507 BOT507:BOU507 BEX507:BEY507 AVB507:AVC507 ALF507:ALG507 ABJ507:ABK507 RN507:RO507 HR507:HS507 WUA507:WUB507 WKE507:WKF507 WAI507:WAJ507 VQM507:VQN507 VGQ507:VGR507 UWU507:UWV507 UMY507:UMZ507 UDC507:UDD507 TTG507:TTH507 TJK507:TJL507 SZO507:SZP507 SPS507:SPT507 SFW507:SFX507 RWA507:RWB507 RME507:RMF507 RCI507:RCJ507 QSM507:QSN507 QIQ507:QIR507 PYU507:PYV507 POY507:POZ507 PFC507:PFD507 OVG507:OVH507 OLK507:OLL507 OBO507:OBP507 NRS507:NRT507 NHW507:NHX507 MYA507:MYB507 MOE507:MOF507 MEI507:MEJ507 LUM507:LUN507 LKQ507:LKR507 LAU507:LAV507 KQY507:KQZ507 KHC507:KHD507 JXG507:JXH507 JNK507:JNL507 JDO507:JDP507 ITS507:ITT507 IJW507:IJX507 IAA507:IAB507 HQE507:HQF507 HGI507:HGJ507 GWM507:GWN507 GMQ507:GMR507 GCU507:GCV507 FSY507:FSZ507 FJC507:FJD507 EZG507:EZH507 EPK507:EPL507 EFO507:EFP507 DVS507:DVT507 DLW507:DLX507 DCA507:DCB507 CSE507:CSF507 CII507:CIJ507 BYM507:BYN507 BOQ507:BOR507 BEU507:BEV507 AUY507:AUZ507 ALC507:ALD507 ABG507:ABH507 RK507:RL507 HO507:HP507 WTX507:WTY507 WKB507:WKC507 WAF507:WAG507 VQJ507:VQK507 VGN507:VGO507 UWR507:UWS507 UMV507:UMW507 UCZ507:UDA507 TTD507:TTE507 TJH507:TJI507 SZL507:SZM507 SPP507:SPQ507 SFT507:SFU507 RVX507:RVY507 RMB507:RMC507 RCF507:RCG507 QSJ507:QSK507 QIN507:QIO507 PYR507:PYS507 POV507:POW507 PEZ507:PFA507 OVD507:OVE507 OLH507:OLI507 OBL507:OBM507 NRP507:NRQ507 NHT507:NHU507 MXX507:MXY507 MOB507:MOC507 MEF507:MEG507 LUJ507:LUK507 LKN507:LKO507 LAR507:LAS507 KQV507:KQW507 KGZ507:KHA507 JXD507:JXE507 JNH507:JNI507 JDL507:JDM507 ITP507:ITQ507 IJT507:IJU507 HZX507:HZY507 HQB507:HQC507 HGF507:HGG507 GWJ507:GWK507 GMN507:GMO507 GCR507:GCS507 FSV507:FSW507 FIZ507:FJA507 EZD507:EZE507 EPH507:EPI507 EFL507:EFM507 DVP507:DVQ507 DLT507:DLU507 DBX507:DBY507 CSB507:CSC507 CIF507:CIG507 BYJ507:BYK507 BON507:BOO507 BER507:BES507 AUV507:AUW507 AKZ507:ALA507 ABD507:ABE507 RH507:RI507 HL507:HM507 WTU507:WTV507 WJY507:WJZ507 WAC507:WAD507 VQG507:VQH507 VGK507:VGL507 UWO507:UWP507 UMS507:UMT507 UCW507:UCX507 TTA507:TTB507 TJE507:TJF507 SZI507:SZJ507 SPM507:SPN507 SFQ507:SFR507 RVU507:RVV507 RLY507:RLZ507 RCC507:RCD507 QSG507:QSH507 QIK507:QIL507 PYO507:PYP507 POS507:POT507 PEW507:PEX507 OVA507:OVB507 OLE507:OLF507 OBI507:OBJ507 NRM507:NRN507 NHQ507:NHR507 MXU507:MXV507 MNY507:MNZ507 MEC507:MED507 LUG507:LUH507 LKK507:LKL507 LAO507:LAP507 KQS507:KQT507 KGW507:KGX507 JXA507:JXB507 JNE507:JNF507 JDI507:JDJ507 ITM507:ITN507 IJQ507:IJR507 HZU507:HZV507 HPY507:HPZ507 HGC507:HGD507 GWG507:GWH507 GMK507:GML507 GCO507:GCP507 FSS507:FST507 FIW507:FIX507 EZA507:EZB507 EPE507:EPF507 EFI507:EFJ507 DVM507:DVN507 DLQ507:DLR507 DBU507:DBV507 CRY507:CRZ507 CIC507:CID507 BYG507:BYH507 BOK507:BOL507 BEO507:BEP507 AUS507:AUT507 AKW507:AKX507 ABA507:ABB507">
      <formula1>HI3</formula1>
    </dataValidation>
    <dataValidation type="whole" operator="lessThanOrEqual" allowBlank="1" showInputMessage="1" showErrorMessage="1" sqref="HI22:HJ22 RE22:RF22 WUS22:WUT22 WKW22:WKX22 WBA22:WBB22 VRE22:VRF22 VHI22:VHJ22 UXM22:UXN22 UNQ22:UNR22 UDU22:UDV22 TTY22:TTZ22 TKC22:TKD22 TAG22:TAH22 SQK22:SQL22 SGO22:SGP22 RWS22:RWT22 RMW22:RMX22 RDA22:RDB22 QTE22:QTF22 QJI22:QJJ22 PZM22:PZN22 PPQ22:PPR22 PFU22:PFV22 OVY22:OVZ22 OMC22:OMD22 OCG22:OCH22 NSK22:NSL22 NIO22:NIP22 MYS22:MYT22 MOW22:MOX22 MFA22:MFB22 LVE22:LVF22 LLI22:LLJ22 LBM22:LBN22 KRQ22:KRR22 KHU22:KHV22 JXY22:JXZ22 JOC22:JOD22 JEG22:JEH22 IUK22:IUL22 IKO22:IKP22 IAS22:IAT22 HQW22:HQX22 HHA22:HHB22 GXE22:GXF22 GNI22:GNJ22 GDM22:GDN22 FTQ22:FTR22 FJU22:FJV22 EZY22:EZZ22 EQC22:EQD22 EGG22:EGH22 DWK22:DWL22 DMO22:DMP22 DCS22:DCT22 CSW22:CSX22 CJA22:CJB22 BZE22:BZF22 BPI22:BPJ22 BFM22:BFN22 AVQ22:AVR22 ALU22:ALV22 ABY22:ABZ22 SC22:SD22 IG22:IH22 WUP22:WUQ22 WKT22:WKU22 WAX22:WAY22 VRB22:VRC22 VHF22:VHG22 UXJ22:UXK22 UNN22:UNO22 UDR22:UDS22 TTV22:TTW22 TJZ22:TKA22 TAD22:TAE22 SQH22:SQI22 SGL22:SGM22 RWP22:RWQ22 RMT22:RMU22 RCX22:RCY22 QTB22:QTC22 QJF22:QJG22 PZJ22:PZK22 PPN22:PPO22 PFR22:PFS22 OVV22:OVW22 OLZ22:OMA22 OCD22:OCE22 NSH22:NSI22 NIL22:NIM22 MYP22:MYQ22 MOT22:MOU22 MEX22:MEY22 LVB22:LVC22 LLF22:LLG22 LBJ22:LBK22 KRN22:KRO22 KHR22:KHS22 JXV22:JXW22 JNZ22:JOA22 JED22:JEE22 IUH22:IUI22 IKL22:IKM22 IAP22:IAQ22 HQT22:HQU22 HGX22:HGY22 GXB22:GXC22 GNF22:GNG22 GDJ22:GDK22 FTN22:FTO22 FJR22:FJS22 EZV22:EZW22 EPZ22:EQA22 EGD22:EGE22 DWH22:DWI22 DML22:DMM22 DCP22:DCQ22 CST22:CSU22 CIX22:CIY22 BZB22:BZC22 BPF22:BPG22 BFJ22:BFK22 AVN22:AVO22 ALR22:ALS22 ABV22:ABW22 RZ22:SA22 ID22:IE22 WUM22:WUN22 WKQ22:WKR22 WAU22:WAV22 VQY22:VQZ22 VHC22:VHD22 UXG22:UXH22 UNK22:UNL22 UDO22:UDP22 TTS22:TTT22 TJW22:TJX22 TAA22:TAB22 SQE22:SQF22 SGI22:SGJ22 RWM22:RWN22 RMQ22:RMR22 RCU22:RCV22 QSY22:QSZ22 QJC22:QJD22 PZG22:PZH22 PPK22:PPL22 PFO22:PFP22 OVS22:OVT22 OLW22:OLX22 OCA22:OCB22 NSE22:NSF22 NII22:NIJ22 MYM22:MYN22 MOQ22:MOR22 MEU22:MEV22 LUY22:LUZ22 LLC22:LLD22 LBG22:LBH22 KRK22:KRL22 KHO22:KHP22 JXS22:JXT22 JNW22:JNX22 JEA22:JEB22 IUE22:IUF22 IKI22:IKJ22 IAM22:IAN22 HQQ22:HQR22 HGU22:HGV22 GWY22:GWZ22 GNC22:GND22 GDG22:GDH22 FTK22:FTL22 FJO22:FJP22 EZS22:EZT22 EPW22:EPX22 EGA22:EGB22 DWE22:DWF22 DMI22:DMJ22 DCM22:DCN22 CSQ22:CSR22 CIU22:CIV22 BYY22:BYZ22 BPC22:BPD22 BFG22:BFH22 AVK22:AVL22 ALO22:ALP22 ABS22:ABT22 RW22:RX22 IA22:IB22 WUG22:WUH22 WKK22:WKL22 WAO22:WAP22 VQS22:VQT22 VGW22:VGX22 UXA22:UXB22 UNE22:UNF22 UDI22:UDJ22 TTM22:TTN22 TJQ22:TJR22 SZU22:SZV22 SPY22:SPZ22 SGC22:SGD22 RWG22:RWH22 RMK22:RML22 RCO22:RCP22 QSS22:QST22 QIW22:QIX22 PZA22:PZB22 PPE22:PPF22 PFI22:PFJ22 OVM22:OVN22 OLQ22:OLR22 OBU22:OBV22 NRY22:NRZ22 NIC22:NID22 MYG22:MYH22 MOK22:MOL22 MEO22:MEP22 LUS22:LUT22 LKW22:LKX22 LBA22:LBB22 KRE22:KRF22 KHI22:KHJ22 JXM22:JXN22 JNQ22:JNR22 JDU22:JDV22 ITY22:ITZ22 IKC22:IKD22 IAG22:IAH22 HQK22:HQL22 HGO22:HGP22 GWS22:GWT22 GMW22:GMX22 GDA22:GDB22 FTE22:FTF22 FJI22:FJJ22 EZM22:EZN22 EPQ22:EPR22 EFU22:EFV22 DVY22:DVZ22 DMC22:DMD22 DCG22:DCH22 CSK22:CSL22 CIO22:CIP22 BYS22:BYT22 BOW22:BOX22 BFA22:BFB22 AVE22:AVF22 ALI22:ALJ22 ABM22:ABN22 RQ22:RR22 HU22:HV22 WUD22:WUE22 WKH22:WKI22 WAL22:WAM22 VQP22:VQQ22 VGT22:VGU22 UWX22:UWY22 UNB22:UNC22 UDF22:UDG22 TTJ22:TTK22 TJN22:TJO22 SZR22:SZS22 SPV22:SPW22 SFZ22:SGA22 RWD22:RWE22 RMH22:RMI22 RCL22:RCM22 QSP22:QSQ22 QIT22:QIU22 PYX22:PYY22 PPB22:PPC22 PFF22:PFG22 OVJ22:OVK22 OLN22:OLO22 OBR22:OBS22 NRV22:NRW22 NHZ22:NIA22 MYD22:MYE22 MOH22:MOI22 MEL22:MEM22 LUP22:LUQ22 LKT22:LKU22 LAX22:LAY22 KRB22:KRC22 KHF22:KHG22 JXJ22:JXK22 JNN22:JNO22 JDR22:JDS22 ITV22:ITW22 IJZ22:IKA22 IAD22:IAE22 HQH22:HQI22 HGL22:HGM22 GWP22:GWQ22 GMT22:GMU22 GCX22:GCY22 FTB22:FTC22 FJF22:FJG22 EZJ22:EZK22 EPN22:EPO22 EFR22:EFS22 DVV22:DVW22 DLZ22:DMA22 DCD22:DCE22 CSH22:CSI22 CIL22:CIM22 BYP22:BYQ22 BOT22:BOU22 BEX22:BEY22 AVB22:AVC22 ALF22:ALG22 ABJ22:ABK22 RN22:RO22 HR22:HS22 WUA22:WUB22 WKE22:WKF22 WAI22:WAJ22 VQM22:VQN22 VGQ22:VGR22 UWU22:UWV22 UMY22:UMZ22 UDC22:UDD22 TTG22:TTH22 TJK22:TJL22 SZO22:SZP22 SPS22:SPT22 SFW22:SFX22 RWA22:RWB22 RME22:RMF22 RCI22:RCJ22 QSM22:QSN22 QIQ22:QIR22 PYU22:PYV22 POY22:POZ22 PFC22:PFD22 OVG22:OVH22 OLK22:OLL22 OBO22:OBP22 NRS22:NRT22 NHW22:NHX22 MYA22:MYB22 MOE22:MOF22 MEI22:MEJ22 LUM22:LUN22 LKQ22:LKR22 LAU22:LAV22 KQY22:KQZ22 KHC22:KHD22 JXG22:JXH22 JNK22:JNL22 JDO22:JDP22 ITS22:ITT22 IJW22:IJX22 IAA22:IAB22 HQE22:HQF22 HGI22:HGJ22 GWM22:GWN22 GMQ22:GMR22 GCU22:GCV22 FSY22:FSZ22 FJC22:FJD22 EZG22:EZH22 EPK22:EPL22 EFO22:EFP22 DVS22:DVT22 DLW22:DLX22 DCA22:DCB22 CSE22:CSF22 CII22:CIJ22 BYM22:BYN22 BOQ22:BOR22 BEU22:BEV22 AUY22:AUZ22 ALC22:ALD22 ABG22:ABH22 RK22:RL22 HO22:HP22 WTX22:WTY22 WKB22:WKC22 WAF22:WAG22 VQJ22:VQK22 VGN22:VGO22 UWR22:UWS22 UMV22:UMW22 UCZ22:UDA22 TTD22:TTE22 TJH22:TJI22 SZL22:SZM22 SPP22:SPQ22 SFT22:SFU22 RVX22:RVY22 RMB22:RMC22 RCF22:RCG22 QSJ22:QSK22 QIN22:QIO22 PYR22:PYS22 POV22:POW22 PEZ22:PFA22 OVD22:OVE22 OLH22:OLI22 OBL22:OBM22 NRP22:NRQ22 NHT22:NHU22 MXX22:MXY22 MOB22:MOC22 MEF22:MEG22 LUJ22:LUK22 LKN22:LKO22 LAR22:LAS22 KQV22:KQW22 KGZ22:KHA22 JXD22:JXE22 JNH22:JNI22 JDL22:JDM22 ITP22:ITQ22 IJT22:IJU22 HZX22:HZY22 HQB22:HQC22 HGF22:HGG22 GWJ22:GWK22 GMN22:GMO22 GCR22:GCS22 FSV22:FSW22 FIZ22:FJA22 EZD22:EZE22 EPH22:EPI22 EFL22:EFM22 DVP22:DVQ22 DLT22:DLU22 DBX22:DBY22 CSB22:CSC22 CIF22:CIG22 BYJ22:BYK22 BON22:BOO22 BER22:BES22 AUV22:AUW22 AKZ22:ALA22 ABD22:ABE22 RH22:RI22 HL22:HM22 WTU22:WTV22 WJY22:WJZ22 WAC22:WAD22 VQG22:VQH22 VGK22:VGL22 UWO22:UWP22 UMS22:UMT22 UCW22:UCX22 TTA22:TTB22 TJE22:TJF22 SZI22:SZJ22 SPM22:SPN22 SFQ22:SFR22 RVU22:RVV22 RLY22:RLZ22 RCC22:RCD22 QSG22:QSH22 QIK22:QIL22 PYO22:PYP22 POS22:POT22 PEW22:PEX22 OVA22:OVB22 OLE22:OLF22 OBI22:OBJ22 NRM22:NRN22 NHQ22:NHR22 MXU22:MXV22 MNY22:MNZ22 MEC22:MED22 LUG22:LUH22 LKK22:LKL22 LAO22:LAP22 KQS22:KQT22 KGW22:KGX22 JXA22:JXB22 JNE22:JNF22 JDI22:JDJ22 ITM22:ITN22 IJQ22:IJR22 HZU22:HZV22 HPY22:HPZ22 HGC22:HGD22 GWG22:GWH22 GMK22:GML22 GCO22:GCP22 FSS22:FST22 FIW22:FIX22 EZA22:EZB22 EPE22:EPF22 EFI22:EFJ22 DVM22:DVN22 DLQ22:DLR22 DBU22:DBV22 CRY22:CRZ22 CIC22:CID22 BYG22:BYH22 BOK22:BOL22 BEO22:BEP22 AUS22:AUT22 AKW22:AKX22 ABA22:ABB22 HI66:HJ66 RE66:RF66 WUS66:WUT66 WKW66:WKX66 WBA66:WBB66 VRE66:VRF66 VHI66:VHJ66 UXM66:UXN66 UNQ66:UNR66 UDU66:UDV66 TTY66:TTZ66 TKC66:TKD66 TAG66:TAH66 SQK66:SQL66 SGO66:SGP66 RWS66:RWT66 RMW66:RMX66 RDA66:RDB66 QTE66:QTF66 QJI66:QJJ66 PZM66:PZN66 PPQ66:PPR66 PFU66:PFV66 OVY66:OVZ66 OMC66:OMD66 OCG66:OCH66 NSK66:NSL66 NIO66:NIP66 MYS66:MYT66 MOW66:MOX66 MFA66:MFB66 LVE66:LVF66 LLI66:LLJ66 LBM66:LBN66 KRQ66:KRR66 KHU66:KHV66 JXY66:JXZ66 JOC66:JOD66 JEG66:JEH66 IUK66:IUL66 IKO66:IKP66 IAS66:IAT66 HQW66:HQX66 HHA66:HHB66 GXE66:GXF66 GNI66:GNJ66 GDM66:GDN66 FTQ66:FTR66 FJU66:FJV66 EZY66:EZZ66 EQC66:EQD66 EGG66:EGH66 DWK66:DWL66 DMO66:DMP66 DCS66:DCT66 CSW66:CSX66 CJA66:CJB66 BZE66:BZF66 BPI66:BPJ66 BFM66:BFN66 AVQ66:AVR66 ALU66:ALV66 ABY66:ABZ66 SC66:SD66 IG66:IH66 WUP66:WUQ66 WKT66:WKU66 WAX66:WAY66 VRB66:VRC66 VHF66:VHG66 UXJ66:UXK66 UNN66:UNO66 UDR66:UDS66 TTV66:TTW66 TJZ66:TKA66 TAD66:TAE66 SQH66:SQI66 SGL66:SGM66 RWP66:RWQ66 RMT66:RMU66 RCX66:RCY66 QTB66:QTC66 QJF66:QJG66 PZJ66:PZK66 PPN66:PPO66 PFR66:PFS66 OVV66:OVW66 OLZ66:OMA66 OCD66:OCE66 NSH66:NSI66 NIL66:NIM66 MYP66:MYQ66 MOT66:MOU66 MEX66:MEY66 LVB66:LVC66 LLF66:LLG66 LBJ66:LBK66 KRN66:KRO66 KHR66:KHS66 JXV66:JXW66 JNZ66:JOA66 JED66:JEE66 IUH66:IUI66 IKL66:IKM66 IAP66:IAQ66 HQT66:HQU66 HGX66:HGY66 GXB66:GXC66 GNF66:GNG66 GDJ66:GDK66 FTN66:FTO66 FJR66:FJS66 EZV66:EZW66 EPZ66:EQA66 EGD66:EGE66 DWH66:DWI66 DML66:DMM66 DCP66:DCQ66 CST66:CSU66 CIX66:CIY66 BZB66:BZC66 BPF66:BPG66 BFJ66:BFK66 AVN66:AVO66 ALR66:ALS66 ABV66:ABW66 RZ66:SA66 ID66:IE66 WUM66:WUN66 WKQ66:WKR66 WAU66:WAV66 VQY66:VQZ66 VHC66:VHD66 UXG66:UXH66 UNK66:UNL66 UDO66:UDP66 TTS66:TTT66 TJW66:TJX66 TAA66:TAB66 SQE66:SQF66 SGI66:SGJ66 RWM66:RWN66 RMQ66:RMR66 RCU66:RCV66 QSY66:QSZ66 QJC66:QJD66 PZG66:PZH66 PPK66:PPL66 PFO66:PFP66 OVS66:OVT66 OLW66:OLX66 OCA66:OCB66 NSE66:NSF66 NII66:NIJ66 MYM66:MYN66 MOQ66:MOR66 MEU66:MEV66 LUY66:LUZ66 LLC66:LLD66 LBG66:LBH66 KRK66:KRL66 KHO66:KHP66 JXS66:JXT66 JNW66:JNX66 JEA66:JEB66 IUE66:IUF66 IKI66:IKJ66 IAM66:IAN66 HQQ66:HQR66 HGU66:HGV66 GWY66:GWZ66 GNC66:GND66 GDG66:GDH66 FTK66:FTL66 FJO66:FJP66 EZS66:EZT66 EPW66:EPX66 EGA66:EGB66 DWE66:DWF66 DMI66:DMJ66 DCM66:DCN66 CSQ66:CSR66 CIU66:CIV66 BYY66:BYZ66 BPC66:BPD66 BFG66:BFH66 AVK66:AVL66 ALO66:ALP66 ABS66:ABT66 RW66:RX66 IA66:IB66 WUG66:WUH66 WKK66:WKL66 WAO66:WAP66 VQS66:VQT66 VGW66:VGX66 UXA66:UXB66 UNE66:UNF66 UDI66:UDJ66 TTM66:TTN66 TJQ66:TJR66 SZU66:SZV66 SPY66:SPZ66 SGC66:SGD66 RWG66:RWH66 RMK66:RML66 RCO66:RCP66 QSS66:QST66 QIW66:QIX66 PZA66:PZB66 PPE66:PPF66 PFI66:PFJ66 OVM66:OVN66 OLQ66:OLR66 OBU66:OBV66 NRY66:NRZ66 NIC66:NID66 MYG66:MYH66 MOK66:MOL66 MEO66:MEP66 LUS66:LUT66 LKW66:LKX66 LBA66:LBB66 KRE66:KRF66 KHI66:KHJ66 JXM66:JXN66 JNQ66:JNR66 JDU66:JDV66 ITY66:ITZ66 IKC66:IKD66 IAG66:IAH66 HQK66:HQL66 HGO66:HGP66 GWS66:GWT66 GMW66:GMX66 GDA66:GDB66 FTE66:FTF66 FJI66:FJJ66 EZM66:EZN66 EPQ66:EPR66 EFU66:EFV66 DVY66:DVZ66 DMC66:DMD66 DCG66:DCH66 CSK66:CSL66 CIO66:CIP66 BYS66:BYT66 BOW66:BOX66 BFA66:BFB66 AVE66:AVF66 ALI66:ALJ66 ABM66:ABN66 RQ66:RR66 HU66:HV66 WUD66:WUE66 WKH66:WKI66 WAL66:WAM66 VQP66:VQQ66 VGT66:VGU66 UWX66:UWY66 UNB66:UNC66 UDF66:UDG66 TTJ66:TTK66 TJN66:TJO66 SZR66:SZS66 SPV66:SPW66 SFZ66:SGA66 RWD66:RWE66 RMH66:RMI66 RCL66:RCM66 QSP66:QSQ66 QIT66:QIU66 PYX66:PYY66 PPB66:PPC66 PFF66:PFG66 OVJ66:OVK66 OLN66:OLO66 OBR66:OBS66 NRV66:NRW66 NHZ66:NIA66 MYD66:MYE66 MOH66:MOI66 MEL66:MEM66 LUP66:LUQ66 LKT66:LKU66 LAX66:LAY66 KRB66:KRC66 KHF66:KHG66 JXJ66:JXK66 JNN66:JNO66 JDR66:JDS66 ITV66:ITW66 IJZ66:IKA66 IAD66:IAE66 HQH66:HQI66 HGL66:HGM66 GWP66:GWQ66 GMT66:GMU66 GCX66:GCY66 FTB66:FTC66 FJF66:FJG66 EZJ66:EZK66 EPN66:EPO66 EFR66:EFS66 DVV66:DVW66 DLZ66:DMA66 DCD66:DCE66 CSH66:CSI66 CIL66:CIM66 BYP66:BYQ66 BOT66:BOU66 BEX66:BEY66 AVB66:AVC66 ALF66:ALG66 ABJ66:ABK66 RN66:RO66 HR66:HS66 WUA66:WUB66 WKE66:WKF66 WAI66:WAJ66 VQM66:VQN66 VGQ66:VGR66 UWU66:UWV66 UMY66:UMZ66 UDC66:UDD66 TTG66:TTH66 TJK66:TJL66 SZO66:SZP66 SPS66:SPT66 SFW66:SFX66 RWA66:RWB66 RME66:RMF66 RCI66:RCJ66 QSM66:QSN66 QIQ66:QIR66 PYU66:PYV66 POY66:POZ66 PFC66:PFD66 OVG66:OVH66 OLK66:OLL66 OBO66:OBP66 NRS66:NRT66 NHW66:NHX66 MYA66:MYB66 MOE66:MOF66 MEI66:MEJ66 LUM66:LUN66 LKQ66:LKR66 LAU66:LAV66 KQY66:KQZ66 KHC66:KHD66 JXG66:JXH66 JNK66:JNL66 JDO66:JDP66 ITS66:ITT66 IJW66:IJX66 IAA66:IAB66 HQE66:HQF66 HGI66:HGJ66 GWM66:GWN66 GMQ66:GMR66 GCU66:GCV66 FSY66:FSZ66 FJC66:FJD66 EZG66:EZH66 EPK66:EPL66 EFO66:EFP66 DVS66:DVT66 DLW66:DLX66 DCA66:DCB66 CSE66:CSF66 CII66:CIJ66 BYM66:BYN66 BOQ66:BOR66 BEU66:BEV66 AUY66:AUZ66 ALC66:ALD66 ABG66:ABH66 RK66:RL66 HO66:HP66 WTX66:WTY66 WKB66:WKC66 WAF66:WAG66 VQJ66:VQK66 VGN66:VGO66 UWR66:UWS66 UMV66:UMW66 UCZ66:UDA66 TTD66:TTE66 TJH66:TJI66 SZL66:SZM66 SPP66:SPQ66 SFT66:SFU66 RVX66:RVY66 RMB66:RMC66 RCF66:RCG66 QSJ66:QSK66 QIN66:QIO66 PYR66:PYS66 POV66:POW66 PEZ66:PFA66 OVD66:OVE66 OLH66:OLI66 OBL66:OBM66 NRP66:NRQ66 NHT66:NHU66 MXX66:MXY66 MOB66:MOC66 MEF66:MEG66 LUJ66:LUK66 LKN66:LKO66 LAR66:LAS66 KQV66:KQW66 KGZ66:KHA66 JXD66:JXE66 JNH66:JNI66 JDL66:JDM66 ITP66:ITQ66 IJT66:IJU66 HZX66:HZY66 HQB66:HQC66 HGF66:HGG66 GWJ66:GWK66 GMN66:GMO66 GCR66:GCS66 FSV66:FSW66 FIZ66:FJA66 EZD66:EZE66 EPH66:EPI66 EFL66:EFM66 DVP66:DVQ66 DLT66:DLU66 DBX66:DBY66 CSB66:CSC66 CIF66:CIG66 BYJ66:BYK66 BON66:BOO66 BER66:BES66 AUV66:AUW66 AKZ66:ALA66 ABD66:ABE66 RH66:RI66 HL66:HM66 WTU66:WTV66 WJY66:WJZ66 WAC66:WAD66 VQG66:VQH66 VGK66:VGL66 UWO66:UWP66 UMS66:UMT66 UCW66:UCX66 TTA66:TTB66 TJE66:TJF66 SZI66:SZJ66 SPM66:SPN66 SFQ66:SFR66 RVU66:RVV66 RLY66:RLZ66 RCC66:RCD66 QSG66:QSH66 QIK66:QIL66 PYO66:PYP66 POS66:POT66 PEW66:PEX66 OVA66:OVB66 OLE66:OLF66 OBI66:OBJ66 NRM66:NRN66 NHQ66:NHR66 MXU66:MXV66 MNY66:MNZ66 MEC66:MED66 LUG66:LUH66 LKK66:LKL66 LAO66:LAP66 KQS66:KQT66 KGW66:KGX66 JXA66:JXB66 JNE66:JNF66 JDI66:JDJ66 ITM66:ITN66 IJQ66:IJR66 HZU66:HZV66 HPY66:HPZ66 HGC66:HGD66 GWG66:GWH66 GMK66:GML66 GCO66:GCP66 FSS66:FST66 FIW66:FIX66 EZA66:EZB66 EPE66:EPF66 EFI66:EFJ66 DVM66:DVN66 DLQ66:DLR66 DBU66:DBV66 CRY66:CRZ66 CIC66:CID66 BYG66:BYH66 BOK66:BOL66 BEO66:BEP66 AUS66:AUT66 AKW66:AKX66 ABA66:ABB66 HI110:HJ110 RE110:RF110 WUS110:WUT110 WKW110:WKX110 WBA110:WBB110 VRE110:VRF110 VHI110:VHJ110 UXM110:UXN110 UNQ110:UNR110 UDU110:UDV110 TTY110:TTZ110 TKC110:TKD110 TAG110:TAH110 SQK110:SQL110 SGO110:SGP110 RWS110:RWT110 RMW110:RMX110 RDA110:RDB110 QTE110:QTF110 QJI110:QJJ110 PZM110:PZN110 PPQ110:PPR110 PFU110:PFV110 OVY110:OVZ110 OMC110:OMD110 OCG110:OCH110 NSK110:NSL110 NIO110:NIP110 MYS110:MYT110 MOW110:MOX110 MFA110:MFB110 LVE110:LVF110 LLI110:LLJ110 LBM110:LBN110 KRQ110:KRR110 KHU110:KHV110 JXY110:JXZ110 JOC110:JOD110 JEG110:JEH110 IUK110:IUL110 IKO110:IKP110 IAS110:IAT110 HQW110:HQX110 HHA110:HHB110 GXE110:GXF110 GNI110:GNJ110 GDM110:GDN110 FTQ110:FTR110 FJU110:FJV110 EZY110:EZZ110 EQC110:EQD110 EGG110:EGH110 DWK110:DWL110 DMO110:DMP110 DCS110:DCT110 CSW110:CSX110 CJA110:CJB110 BZE110:BZF110 BPI110:BPJ110 BFM110:BFN110 AVQ110:AVR110 ALU110:ALV110 ABY110:ABZ110 SC110:SD110 IG110:IH110 WUP110:WUQ110 WKT110:WKU110 WAX110:WAY110 VRB110:VRC110 VHF110:VHG110 UXJ110:UXK110 UNN110:UNO110 UDR110:UDS110 TTV110:TTW110 TJZ110:TKA110 TAD110:TAE110 SQH110:SQI110 SGL110:SGM110 RWP110:RWQ110 RMT110:RMU110 RCX110:RCY110 QTB110:QTC110 QJF110:QJG110 PZJ110:PZK110 PPN110:PPO110 PFR110:PFS110 OVV110:OVW110 OLZ110:OMA110 OCD110:OCE110 NSH110:NSI110 NIL110:NIM110 MYP110:MYQ110 MOT110:MOU110 MEX110:MEY110 LVB110:LVC110 LLF110:LLG110 LBJ110:LBK110 KRN110:KRO110 KHR110:KHS110 JXV110:JXW110 JNZ110:JOA110 JED110:JEE110 IUH110:IUI110 IKL110:IKM110 IAP110:IAQ110 HQT110:HQU110 HGX110:HGY110 GXB110:GXC110 GNF110:GNG110 GDJ110:GDK110 FTN110:FTO110 FJR110:FJS110 EZV110:EZW110 EPZ110:EQA110 EGD110:EGE110 DWH110:DWI110 DML110:DMM110 DCP110:DCQ110 CST110:CSU110 CIX110:CIY110 BZB110:BZC110 BPF110:BPG110 BFJ110:BFK110 AVN110:AVO110 ALR110:ALS110 ABV110:ABW110 RZ110:SA110 ID110:IE110 WUM110:WUN110 WKQ110:WKR110 WAU110:WAV110 VQY110:VQZ110 VHC110:VHD110 UXG110:UXH110 UNK110:UNL110 UDO110:UDP110 TTS110:TTT110 TJW110:TJX110 TAA110:TAB110 SQE110:SQF110 SGI110:SGJ110 RWM110:RWN110 RMQ110:RMR110 RCU110:RCV110 QSY110:QSZ110 QJC110:QJD110 PZG110:PZH110 PPK110:PPL110 PFO110:PFP110 OVS110:OVT110 OLW110:OLX110 OCA110:OCB110 NSE110:NSF110 NII110:NIJ110 MYM110:MYN110 MOQ110:MOR110 MEU110:MEV110 LUY110:LUZ110 LLC110:LLD110 LBG110:LBH110 KRK110:KRL110 KHO110:KHP110 JXS110:JXT110 JNW110:JNX110 JEA110:JEB110 IUE110:IUF110 IKI110:IKJ110 IAM110:IAN110 HQQ110:HQR110 HGU110:HGV110 GWY110:GWZ110 GNC110:GND110 GDG110:GDH110 FTK110:FTL110 FJO110:FJP110 EZS110:EZT110 EPW110:EPX110 EGA110:EGB110 DWE110:DWF110 DMI110:DMJ110 DCM110:DCN110 CSQ110:CSR110 CIU110:CIV110 BYY110:BYZ110 BPC110:BPD110 BFG110:BFH110 AVK110:AVL110 ALO110:ALP110 ABS110:ABT110 RW110:RX110 IA110:IB110 WUG110:WUH110 WKK110:WKL110 WAO110:WAP110 VQS110:VQT110 VGW110:VGX110 UXA110:UXB110 UNE110:UNF110 UDI110:UDJ110 TTM110:TTN110 TJQ110:TJR110 SZU110:SZV110 SPY110:SPZ110 SGC110:SGD110 RWG110:RWH110 RMK110:RML110 RCO110:RCP110 QSS110:QST110 QIW110:QIX110 PZA110:PZB110 PPE110:PPF110 PFI110:PFJ110 OVM110:OVN110 OLQ110:OLR110 OBU110:OBV110 NRY110:NRZ110 NIC110:NID110 MYG110:MYH110 MOK110:MOL110 MEO110:MEP110 LUS110:LUT110 LKW110:LKX110 LBA110:LBB110 KRE110:KRF110 KHI110:KHJ110 JXM110:JXN110 JNQ110:JNR110 JDU110:JDV110 ITY110:ITZ110 IKC110:IKD110 IAG110:IAH110 HQK110:HQL110 HGO110:HGP110 GWS110:GWT110 GMW110:GMX110 GDA110:GDB110 FTE110:FTF110 FJI110:FJJ110 EZM110:EZN110 EPQ110:EPR110 EFU110:EFV110 DVY110:DVZ110 DMC110:DMD110 DCG110:DCH110 CSK110:CSL110 CIO110:CIP110 BYS110:BYT110 BOW110:BOX110 BFA110:BFB110 AVE110:AVF110 ALI110:ALJ110 ABM110:ABN110 RQ110:RR110 HU110:HV110 WUD110:WUE110 WKH110:WKI110 WAL110:WAM110 VQP110:VQQ110 VGT110:VGU110 UWX110:UWY110 UNB110:UNC110 UDF110:UDG110 TTJ110:TTK110 TJN110:TJO110 SZR110:SZS110 SPV110:SPW110 SFZ110:SGA110 RWD110:RWE110 RMH110:RMI110 RCL110:RCM110 QSP110:QSQ110 QIT110:QIU110 PYX110:PYY110 PPB110:PPC110 PFF110:PFG110 OVJ110:OVK110 OLN110:OLO110 OBR110:OBS110 NRV110:NRW110 NHZ110:NIA110 MYD110:MYE110 MOH110:MOI110 MEL110:MEM110 LUP110:LUQ110 LKT110:LKU110 LAX110:LAY110 KRB110:KRC110 KHF110:KHG110 JXJ110:JXK110 JNN110:JNO110 JDR110:JDS110 ITV110:ITW110 IJZ110:IKA110 IAD110:IAE110 HQH110:HQI110 HGL110:HGM110 GWP110:GWQ110 GMT110:GMU110 GCX110:GCY110 FTB110:FTC110 FJF110:FJG110 EZJ110:EZK110 EPN110:EPO110 EFR110:EFS110 DVV110:DVW110 DLZ110:DMA110 DCD110:DCE110 CSH110:CSI110 CIL110:CIM110 BYP110:BYQ110 BOT110:BOU110 BEX110:BEY110 AVB110:AVC110 ALF110:ALG110 ABJ110:ABK110 RN110:RO110 HR110:HS110 WUA110:WUB110 WKE110:WKF110 WAI110:WAJ110 VQM110:VQN110 VGQ110:VGR110 UWU110:UWV110 UMY110:UMZ110 UDC110:UDD110 TTG110:TTH110 TJK110:TJL110 SZO110:SZP110 SPS110:SPT110 SFW110:SFX110 RWA110:RWB110 RME110:RMF110 RCI110:RCJ110 QSM110:QSN110 QIQ110:QIR110 PYU110:PYV110 POY110:POZ110 PFC110:PFD110 OVG110:OVH110 OLK110:OLL110 OBO110:OBP110 NRS110:NRT110 NHW110:NHX110 MYA110:MYB110 MOE110:MOF110 MEI110:MEJ110 LUM110:LUN110 LKQ110:LKR110 LAU110:LAV110 KQY110:KQZ110 KHC110:KHD110 JXG110:JXH110 JNK110:JNL110 JDO110:JDP110 ITS110:ITT110 IJW110:IJX110 IAA110:IAB110 HQE110:HQF110 HGI110:HGJ110 GWM110:GWN110 GMQ110:GMR110 GCU110:GCV110 FSY110:FSZ110 FJC110:FJD110 EZG110:EZH110 EPK110:EPL110 EFO110:EFP110 DVS110:DVT110 DLW110:DLX110 DCA110:DCB110 CSE110:CSF110 CII110:CIJ110 BYM110:BYN110 BOQ110:BOR110 BEU110:BEV110 AUY110:AUZ110 ALC110:ALD110 ABG110:ABH110 RK110:RL110 HO110:HP110 WTX110:WTY110 WKB110:WKC110 WAF110:WAG110 VQJ110:VQK110 VGN110:VGO110 UWR110:UWS110 UMV110:UMW110 UCZ110:UDA110 TTD110:TTE110 TJH110:TJI110 SZL110:SZM110 SPP110:SPQ110 SFT110:SFU110 RVX110:RVY110 RMB110:RMC110 RCF110:RCG110 QSJ110:QSK110 QIN110:QIO110 PYR110:PYS110 POV110:POW110 PEZ110:PFA110 OVD110:OVE110 OLH110:OLI110 OBL110:OBM110 NRP110:NRQ110 NHT110:NHU110 MXX110:MXY110 MOB110:MOC110 MEF110:MEG110 LUJ110:LUK110 LKN110:LKO110 LAR110:LAS110 KQV110:KQW110 KGZ110:KHA110 JXD110:JXE110 JNH110:JNI110 JDL110:JDM110 ITP110:ITQ110 IJT110:IJU110 HZX110:HZY110 HQB110:HQC110 HGF110:HGG110 GWJ110:GWK110 GMN110:GMO110 GCR110:GCS110 FSV110:FSW110 FIZ110:FJA110 EZD110:EZE110 EPH110:EPI110 EFL110:EFM110 DVP110:DVQ110 DLT110:DLU110 DBX110:DBY110 CSB110:CSC110 CIF110:CIG110 BYJ110:BYK110 BON110:BOO110 BER110:BES110 AUV110:AUW110 AKZ110:ALA110 ABD110:ABE110 RH110:RI110 HL110:HM110 WTU110:WTV110 WJY110:WJZ110 WAC110:WAD110 VQG110:VQH110 VGK110:VGL110 UWO110:UWP110 UMS110:UMT110 UCW110:UCX110 TTA110:TTB110 TJE110:TJF110 SZI110:SZJ110 SPM110:SPN110 SFQ110:SFR110 RVU110:RVV110 RLY110:RLZ110 RCC110:RCD110 QSG110:QSH110 QIK110:QIL110 PYO110:PYP110 POS110:POT110 PEW110:PEX110 OVA110:OVB110 OLE110:OLF110 OBI110:OBJ110 NRM110:NRN110 NHQ110:NHR110 MXU110:MXV110 MNY110:MNZ110 MEC110:MED110 LUG110:LUH110 LKK110:LKL110 LAO110:LAP110 KQS110:KQT110 KGW110:KGX110 JXA110:JXB110 JNE110:JNF110 JDI110:JDJ110 ITM110:ITN110 IJQ110:IJR110 HZU110:HZV110 HPY110:HPZ110 HGC110:HGD110 GWG110:GWH110 GMK110:GML110 GCO110:GCP110 FSS110:FST110 FIW110:FIX110 EZA110:EZB110 EPE110:EPF110 EFI110:EFJ110 DVM110:DVN110 DLQ110:DLR110 DBU110:DBV110 CRY110:CRZ110 CIC110:CID110 BYG110:BYH110 BOK110:BOL110 BEO110:BEP110 AUS110:AUT110 AKW110:AKX110 ABA110:ABB110 HI154:HJ154 RE154:RF154 WUS154:WUT154 WKW154:WKX154 WBA154:WBB154 VRE154:VRF154 VHI154:VHJ154 UXM154:UXN154 UNQ154:UNR154 UDU154:UDV154 TTY154:TTZ154 TKC154:TKD154 TAG154:TAH154 SQK154:SQL154 SGO154:SGP154 RWS154:RWT154 RMW154:RMX154 RDA154:RDB154 QTE154:QTF154 QJI154:QJJ154 PZM154:PZN154 PPQ154:PPR154 PFU154:PFV154 OVY154:OVZ154 OMC154:OMD154 OCG154:OCH154 NSK154:NSL154 NIO154:NIP154 MYS154:MYT154 MOW154:MOX154 MFA154:MFB154 LVE154:LVF154 LLI154:LLJ154 LBM154:LBN154 KRQ154:KRR154 KHU154:KHV154 JXY154:JXZ154 JOC154:JOD154 JEG154:JEH154 IUK154:IUL154 IKO154:IKP154 IAS154:IAT154 HQW154:HQX154 HHA154:HHB154 GXE154:GXF154 GNI154:GNJ154 GDM154:GDN154 FTQ154:FTR154 FJU154:FJV154 EZY154:EZZ154 EQC154:EQD154 EGG154:EGH154 DWK154:DWL154 DMO154:DMP154 DCS154:DCT154 CSW154:CSX154 CJA154:CJB154 BZE154:BZF154 BPI154:BPJ154 BFM154:BFN154 AVQ154:AVR154 ALU154:ALV154 ABY154:ABZ154 SC154:SD154 IG154:IH154 WUP154:WUQ154 WKT154:WKU154 WAX154:WAY154 VRB154:VRC154 VHF154:VHG154 UXJ154:UXK154 UNN154:UNO154 UDR154:UDS154 TTV154:TTW154 TJZ154:TKA154 TAD154:TAE154 SQH154:SQI154 SGL154:SGM154 RWP154:RWQ154 RMT154:RMU154 RCX154:RCY154 QTB154:QTC154 QJF154:QJG154 PZJ154:PZK154 PPN154:PPO154 PFR154:PFS154 OVV154:OVW154 OLZ154:OMA154 OCD154:OCE154 NSH154:NSI154 NIL154:NIM154 MYP154:MYQ154 MOT154:MOU154 MEX154:MEY154 LVB154:LVC154 LLF154:LLG154 LBJ154:LBK154 KRN154:KRO154 KHR154:KHS154 JXV154:JXW154 JNZ154:JOA154 JED154:JEE154 IUH154:IUI154 IKL154:IKM154 IAP154:IAQ154 HQT154:HQU154 HGX154:HGY154 GXB154:GXC154 GNF154:GNG154 GDJ154:GDK154 FTN154:FTO154 FJR154:FJS154 EZV154:EZW154 EPZ154:EQA154 EGD154:EGE154 DWH154:DWI154 DML154:DMM154 DCP154:DCQ154 CST154:CSU154 CIX154:CIY154 BZB154:BZC154 BPF154:BPG154 BFJ154:BFK154 AVN154:AVO154 ALR154:ALS154 ABV154:ABW154 RZ154:SA154 ID154:IE154 WUM154:WUN154 WKQ154:WKR154 WAU154:WAV154 VQY154:VQZ154 VHC154:VHD154 UXG154:UXH154 UNK154:UNL154 UDO154:UDP154 TTS154:TTT154 TJW154:TJX154 TAA154:TAB154 SQE154:SQF154 SGI154:SGJ154 RWM154:RWN154 RMQ154:RMR154 RCU154:RCV154 QSY154:QSZ154 QJC154:QJD154 PZG154:PZH154 PPK154:PPL154 PFO154:PFP154 OVS154:OVT154 OLW154:OLX154 OCA154:OCB154 NSE154:NSF154 NII154:NIJ154 MYM154:MYN154 MOQ154:MOR154 MEU154:MEV154 LUY154:LUZ154 LLC154:LLD154 LBG154:LBH154 KRK154:KRL154 KHO154:KHP154 JXS154:JXT154 JNW154:JNX154 JEA154:JEB154 IUE154:IUF154 IKI154:IKJ154 IAM154:IAN154 HQQ154:HQR154 HGU154:HGV154 GWY154:GWZ154 GNC154:GND154 GDG154:GDH154 FTK154:FTL154 FJO154:FJP154 EZS154:EZT154 EPW154:EPX154 EGA154:EGB154 DWE154:DWF154 DMI154:DMJ154 DCM154:DCN154 CSQ154:CSR154 CIU154:CIV154 BYY154:BYZ154 BPC154:BPD154 BFG154:BFH154 AVK154:AVL154 ALO154:ALP154 ABS154:ABT154 RW154:RX154 IA154:IB154 WUG154:WUH154 WKK154:WKL154 WAO154:WAP154 VQS154:VQT154 VGW154:VGX154 UXA154:UXB154 UNE154:UNF154 UDI154:UDJ154 TTM154:TTN154 TJQ154:TJR154 SZU154:SZV154 SPY154:SPZ154 SGC154:SGD154 RWG154:RWH154 RMK154:RML154 RCO154:RCP154 QSS154:QST154 QIW154:QIX154 PZA154:PZB154 PPE154:PPF154 PFI154:PFJ154 OVM154:OVN154 OLQ154:OLR154 OBU154:OBV154 NRY154:NRZ154 NIC154:NID154 MYG154:MYH154 MOK154:MOL154 MEO154:MEP154 LUS154:LUT154 LKW154:LKX154 LBA154:LBB154 KRE154:KRF154 KHI154:KHJ154 JXM154:JXN154 JNQ154:JNR154 JDU154:JDV154 ITY154:ITZ154 IKC154:IKD154 IAG154:IAH154 HQK154:HQL154 HGO154:HGP154 GWS154:GWT154 GMW154:GMX154 GDA154:GDB154 FTE154:FTF154 FJI154:FJJ154 EZM154:EZN154 EPQ154:EPR154 EFU154:EFV154 DVY154:DVZ154 DMC154:DMD154 DCG154:DCH154 CSK154:CSL154 CIO154:CIP154 BYS154:BYT154 BOW154:BOX154 BFA154:BFB154 AVE154:AVF154 ALI154:ALJ154 ABM154:ABN154 RQ154:RR154 HU154:HV154 WUD154:WUE154 WKH154:WKI154 WAL154:WAM154 VQP154:VQQ154 VGT154:VGU154 UWX154:UWY154 UNB154:UNC154 UDF154:UDG154 TTJ154:TTK154 TJN154:TJO154 SZR154:SZS154 SPV154:SPW154 SFZ154:SGA154 RWD154:RWE154 RMH154:RMI154 RCL154:RCM154 QSP154:QSQ154 QIT154:QIU154 PYX154:PYY154 PPB154:PPC154 PFF154:PFG154 OVJ154:OVK154 OLN154:OLO154 OBR154:OBS154 NRV154:NRW154 NHZ154:NIA154 MYD154:MYE154 MOH154:MOI154 MEL154:MEM154 LUP154:LUQ154 LKT154:LKU154 LAX154:LAY154 KRB154:KRC154 KHF154:KHG154 JXJ154:JXK154 JNN154:JNO154 JDR154:JDS154 ITV154:ITW154 IJZ154:IKA154 IAD154:IAE154 HQH154:HQI154 HGL154:HGM154 GWP154:GWQ154 GMT154:GMU154 GCX154:GCY154 FTB154:FTC154 FJF154:FJG154 EZJ154:EZK154 EPN154:EPO154 EFR154:EFS154 DVV154:DVW154 DLZ154:DMA154 DCD154:DCE154 CSH154:CSI154 CIL154:CIM154 BYP154:BYQ154 BOT154:BOU154 BEX154:BEY154 AVB154:AVC154 ALF154:ALG154 ABJ154:ABK154 RN154:RO154 HR154:HS154 WUA154:WUB154 WKE154:WKF154 WAI154:WAJ154 VQM154:VQN154 VGQ154:VGR154 UWU154:UWV154 UMY154:UMZ154 UDC154:UDD154 TTG154:TTH154 TJK154:TJL154 SZO154:SZP154 SPS154:SPT154 SFW154:SFX154 RWA154:RWB154 RME154:RMF154 RCI154:RCJ154 QSM154:QSN154 QIQ154:QIR154 PYU154:PYV154 POY154:POZ154 PFC154:PFD154 OVG154:OVH154 OLK154:OLL154 OBO154:OBP154 NRS154:NRT154 NHW154:NHX154 MYA154:MYB154 MOE154:MOF154 MEI154:MEJ154 LUM154:LUN154 LKQ154:LKR154 LAU154:LAV154 KQY154:KQZ154 KHC154:KHD154 JXG154:JXH154 JNK154:JNL154 JDO154:JDP154 ITS154:ITT154 IJW154:IJX154 IAA154:IAB154 HQE154:HQF154 HGI154:HGJ154 GWM154:GWN154 GMQ154:GMR154 GCU154:GCV154 FSY154:FSZ154 FJC154:FJD154 EZG154:EZH154 EPK154:EPL154 EFO154:EFP154 DVS154:DVT154 DLW154:DLX154 DCA154:DCB154 CSE154:CSF154 CII154:CIJ154 BYM154:BYN154 BOQ154:BOR154 BEU154:BEV154 AUY154:AUZ154 ALC154:ALD154 ABG154:ABH154 RK154:RL154 HO154:HP154 WTX154:WTY154 WKB154:WKC154 WAF154:WAG154 VQJ154:VQK154 VGN154:VGO154 UWR154:UWS154 UMV154:UMW154 UCZ154:UDA154 TTD154:TTE154 TJH154:TJI154 SZL154:SZM154 SPP154:SPQ154 SFT154:SFU154 RVX154:RVY154 RMB154:RMC154 RCF154:RCG154 QSJ154:QSK154 QIN154:QIO154 PYR154:PYS154 POV154:POW154 PEZ154:PFA154 OVD154:OVE154 OLH154:OLI154 OBL154:OBM154 NRP154:NRQ154 NHT154:NHU154 MXX154:MXY154 MOB154:MOC154 MEF154:MEG154 LUJ154:LUK154 LKN154:LKO154 LAR154:LAS154 KQV154:KQW154 KGZ154:KHA154 JXD154:JXE154 JNH154:JNI154 JDL154:JDM154 ITP154:ITQ154 IJT154:IJU154 HZX154:HZY154 HQB154:HQC154 HGF154:HGG154 GWJ154:GWK154 GMN154:GMO154 GCR154:GCS154 FSV154:FSW154 FIZ154:FJA154 EZD154:EZE154 EPH154:EPI154 EFL154:EFM154 DVP154:DVQ154 DLT154:DLU154 DBX154:DBY154 CSB154:CSC154 CIF154:CIG154 BYJ154:BYK154 BON154:BOO154 BER154:BES154 AUV154:AUW154 AKZ154:ALA154 ABD154:ABE154 RH154:RI154 HL154:HM154 WTU154:WTV154 WJY154:WJZ154 WAC154:WAD154 VQG154:VQH154 VGK154:VGL154 UWO154:UWP154 UMS154:UMT154 UCW154:UCX154 TTA154:TTB154 TJE154:TJF154 SZI154:SZJ154 SPM154:SPN154 SFQ154:SFR154 RVU154:RVV154 RLY154:RLZ154 RCC154:RCD154 QSG154:QSH154 QIK154:QIL154 PYO154:PYP154 POS154:POT154 PEW154:PEX154 OVA154:OVB154 OLE154:OLF154 OBI154:OBJ154 NRM154:NRN154 NHQ154:NHR154 MXU154:MXV154 MNY154:MNZ154 MEC154:MED154 LUG154:LUH154 LKK154:LKL154 LAO154:LAP154 KQS154:KQT154 KGW154:KGX154 JXA154:JXB154 JNE154:JNF154 JDI154:JDJ154 ITM154:ITN154 IJQ154:IJR154 HZU154:HZV154 HPY154:HPZ154 HGC154:HGD154 GWG154:GWH154 GMK154:GML154 GCO154:GCP154 FSS154:FST154 FIW154:FIX154 EZA154:EZB154 EPE154:EPF154 EFI154:EFJ154 DVM154:DVN154 DLQ154:DLR154 DBU154:DBV154 CRY154:CRZ154 CIC154:CID154 BYG154:BYH154 BOK154:BOL154 BEO154:BEP154 AUS154:AUT154 AKW154:AKX154 ABA154:ABB154 HI198:HJ198 RE198:RF198 WUS198:WUT198 WKW198:WKX198 WBA198:WBB198 VRE198:VRF198 VHI198:VHJ198 UXM198:UXN198 UNQ198:UNR198 UDU198:UDV198 TTY198:TTZ198 TKC198:TKD198 TAG198:TAH198 SQK198:SQL198 SGO198:SGP198 RWS198:RWT198 RMW198:RMX198 RDA198:RDB198 QTE198:QTF198 QJI198:QJJ198 PZM198:PZN198 PPQ198:PPR198 PFU198:PFV198 OVY198:OVZ198 OMC198:OMD198 OCG198:OCH198 NSK198:NSL198 NIO198:NIP198 MYS198:MYT198 MOW198:MOX198 MFA198:MFB198 LVE198:LVF198 LLI198:LLJ198 LBM198:LBN198 KRQ198:KRR198 KHU198:KHV198 JXY198:JXZ198 JOC198:JOD198 JEG198:JEH198 IUK198:IUL198 IKO198:IKP198 IAS198:IAT198 HQW198:HQX198 HHA198:HHB198 GXE198:GXF198 GNI198:GNJ198 GDM198:GDN198 FTQ198:FTR198 FJU198:FJV198 EZY198:EZZ198 EQC198:EQD198 EGG198:EGH198 DWK198:DWL198 DMO198:DMP198 DCS198:DCT198 CSW198:CSX198 CJA198:CJB198 BZE198:BZF198 BPI198:BPJ198 BFM198:BFN198 AVQ198:AVR198 ALU198:ALV198 ABY198:ABZ198 SC198:SD198 IG198:IH198 WUP198:WUQ198 WKT198:WKU198 WAX198:WAY198 VRB198:VRC198 VHF198:VHG198 UXJ198:UXK198 UNN198:UNO198 UDR198:UDS198 TTV198:TTW198 TJZ198:TKA198 TAD198:TAE198 SQH198:SQI198 SGL198:SGM198 RWP198:RWQ198 RMT198:RMU198 RCX198:RCY198 QTB198:QTC198 QJF198:QJG198 PZJ198:PZK198 PPN198:PPO198 PFR198:PFS198 OVV198:OVW198 OLZ198:OMA198 OCD198:OCE198 NSH198:NSI198 NIL198:NIM198 MYP198:MYQ198 MOT198:MOU198 MEX198:MEY198 LVB198:LVC198 LLF198:LLG198 LBJ198:LBK198 KRN198:KRO198 KHR198:KHS198 JXV198:JXW198 JNZ198:JOA198 JED198:JEE198 IUH198:IUI198 IKL198:IKM198 IAP198:IAQ198 HQT198:HQU198 HGX198:HGY198 GXB198:GXC198 GNF198:GNG198 GDJ198:GDK198 FTN198:FTO198 FJR198:FJS198 EZV198:EZW198 EPZ198:EQA198 EGD198:EGE198 DWH198:DWI198 DML198:DMM198 DCP198:DCQ198 CST198:CSU198 CIX198:CIY198 BZB198:BZC198 BPF198:BPG198 BFJ198:BFK198 AVN198:AVO198 ALR198:ALS198 ABV198:ABW198 RZ198:SA198 ID198:IE198 WUM198:WUN198 WKQ198:WKR198 WAU198:WAV198 VQY198:VQZ198 VHC198:VHD198 UXG198:UXH198 UNK198:UNL198 UDO198:UDP198 TTS198:TTT198 TJW198:TJX198 TAA198:TAB198 SQE198:SQF198 SGI198:SGJ198 RWM198:RWN198 RMQ198:RMR198 RCU198:RCV198 QSY198:QSZ198 QJC198:QJD198 PZG198:PZH198 PPK198:PPL198 PFO198:PFP198 OVS198:OVT198 OLW198:OLX198 OCA198:OCB198 NSE198:NSF198 NII198:NIJ198 MYM198:MYN198 MOQ198:MOR198 MEU198:MEV198 LUY198:LUZ198 LLC198:LLD198 LBG198:LBH198 KRK198:KRL198 KHO198:KHP198 JXS198:JXT198 JNW198:JNX198 JEA198:JEB198 IUE198:IUF198 IKI198:IKJ198 IAM198:IAN198 HQQ198:HQR198 HGU198:HGV198 GWY198:GWZ198 GNC198:GND198 GDG198:GDH198 FTK198:FTL198 FJO198:FJP198 EZS198:EZT198 EPW198:EPX198 EGA198:EGB198 DWE198:DWF198 DMI198:DMJ198 DCM198:DCN198 CSQ198:CSR198 CIU198:CIV198 BYY198:BYZ198 BPC198:BPD198 BFG198:BFH198 AVK198:AVL198 ALO198:ALP198 ABS198:ABT198 RW198:RX198 IA198:IB198 WUG198:WUH198 WKK198:WKL198 WAO198:WAP198 VQS198:VQT198 VGW198:VGX198 UXA198:UXB198 UNE198:UNF198 UDI198:UDJ198 TTM198:TTN198 TJQ198:TJR198 SZU198:SZV198 SPY198:SPZ198 SGC198:SGD198 RWG198:RWH198 RMK198:RML198 RCO198:RCP198 QSS198:QST198 QIW198:QIX198 PZA198:PZB198 PPE198:PPF198 PFI198:PFJ198 OVM198:OVN198 OLQ198:OLR198 OBU198:OBV198 NRY198:NRZ198 NIC198:NID198 MYG198:MYH198 MOK198:MOL198 MEO198:MEP198 LUS198:LUT198 LKW198:LKX198 LBA198:LBB198 KRE198:KRF198 KHI198:KHJ198 JXM198:JXN198 JNQ198:JNR198 JDU198:JDV198 ITY198:ITZ198 IKC198:IKD198 IAG198:IAH198 HQK198:HQL198 HGO198:HGP198 GWS198:GWT198 GMW198:GMX198 GDA198:GDB198 FTE198:FTF198 FJI198:FJJ198 EZM198:EZN198 EPQ198:EPR198 EFU198:EFV198 DVY198:DVZ198 DMC198:DMD198 DCG198:DCH198 CSK198:CSL198 CIO198:CIP198 BYS198:BYT198 BOW198:BOX198 BFA198:BFB198 AVE198:AVF198 ALI198:ALJ198 ABM198:ABN198 RQ198:RR198 HU198:HV198 WUD198:WUE198 WKH198:WKI198 WAL198:WAM198 VQP198:VQQ198 VGT198:VGU198 UWX198:UWY198 UNB198:UNC198 UDF198:UDG198 TTJ198:TTK198 TJN198:TJO198 SZR198:SZS198 SPV198:SPW198 SFZ198:SGA198 RWD198:RWE198 RMH198:RMI198 RCL198:RCM198 QSP198:QSQ198 QIT198:QIU198 PYX198:PYY198 PPB198:PPC198 PFF198:PFG198 OVJ198:OVK198 OLN198:OLO198 OBR198:OBS198 NRV198:NRW198 NHZ198:NIA198 MYD198:MYE198 MOH198:MOI198 MEL198:MEM198 LUP198:LUQ198 LKT198:LKU198 LAX198:LAY198 KRB198:KRC198 KHF198:KHG198 JXJ198:JXK198 JNN198:JNO198 JDR198:JDS198 ITV198:ITW198 IJZ198:IKA198 IAD198:IAE198 HQH198:HQI198 HGL198:HGM198 GWP198:GWQ198 GMT198:GMU198 GCX198:GCY198 FTB198:FTC198 FJF198:FJG198 EZJ198:EZK198 EPN198:EPO198 EFR198:EFS198 DVV198:DVW198 DLZ198:DMA198 DCD198:DCE198 CSH198:CSI198 CIL198:CIM198 BYP198:BYQ198 BOT198:BOU198 BEX198:BEY198 AVB198:AVC198 ALF198:ALG198 ABJ198:ABK198 RN198:RO198 HR198:HS198 WUA198:WUB198 WKE198:WKF198 WAI198:WAJ198 VQM198:VQN198 VGQ198:VGR198 UWU198:UWV198 UMY198:UMZ198 UDC198:UDD198 TTG198:TTH198 TJK198:TJL198 SZO198:SZP198 SPS198:SPT198 SFW198:SFX198 RWA198:RWB198 RME198:RMF198 RCI198:RCJ198 QSM198:QSN198 QIQ198:QIR198 PYU198:PYV198 POY198:POZ198 PFC198:PFD198 OVG198:OVH198 OLK198:OLL198 OBO198:OBP198 NRS198:NRT198 NHW198:NHX198 MYA198:MYB198 MOE198:MOF198 MEI198:MEJ198 LUM198:LUN198 LKQ198:LKR198 LAU198:LAV198 KQY198:KQZ198 KHC198:KHD198 JXG198:JXH198 JNK198:JNL198 JDO198:JDP198 ITS198:ITT198 IJW198:IJX198 IAA198:IAB198 HQE198:HQF198 HGI198:HGJ198 GWM198:GWN198 GMQ198:GMR198 GCU198:GCV198 FSY198:FSZ198 FJC198:FJD198 EZG198:EZH198 EPK198:EPL198 EFO198:EFP198 DVS198:DVT198 DLW198:DLX198 DCA198:DCB198 CSE198:CSF198 CII198:CIJ198 BYM198:BYN198 BOQ198:BOR198 BEU198:BEV198 AUY198:AUZ198 ALC198:ALD198 ABG198:ABH198 RK198:RL198 HO198:HP198 WTX198:WTY198 WKB198:WKC198 WAF198:WAG198 VQJ198:VQK198 VGN198:VGO198 UWR198:UWS198 UMV198:UMW198 UCZ198:UDA198 TTD198:TTE198 TJH198:TJI198 SZL198:SZM198 SPP198:SPQ198 SFT198:SFU198 RVX198:RVY198 RMB198:RMC198 RCF198:RCG198 QSJ198:QSK198 QIN198:QIO198 PYR198:PYS198 POV198:POW198 PEZ198:PFA198 OVD198:OVE198 OLH198:OLI198 OBL198:OBM198 NRP198:NRQ198 NHT198:NHU198 MXX198:MXY198 MOB198:MOC198 MEF198:MEG198 LUJ198:LUK198 LKN198:LKO198 LAR198:LAS198 KQV198:KQW198 KGZ198:KHA198 JXD198:JXE198 JNH198:JNI198 JDL198:JDM198 ITP198:ITQ198 IJT198:IJU198 HZX198:HZY198 HQB198:HQC198 HGF198:HGG198 GWJ198:GWK198 GMN198:GMO198 GCR198:GCS198 FSV198:FSW198 FIZ198:FJA198 EZD198:EZE198 EPH198:EPI198 EFL198:EFM198 DVP198:DVQ198 DLT198:DLU198 DBX198:DBY198 CSB198:CSC198 CIF198:CIG198 BYJ198:BYK198 BON198:BOO198 BER198:BES198 AUV198:AUW198 AKZ198:ALA198 ABD198:ABE198 RH198:RI198 HL198:HM198 WTU198:WTV198 WJY198:WJZ198 WAC198:WAD198 VQG198:VQH198 VGK198:VGL198 UWO198:UWP198 UMS198:UMT198 UCW198:UCX198 TTA198:TTB198 TJE198:TJF198 SZI198:SZJ198 SPM198:SPN198 SFQ198:SFR198 RVU198:RVV198 RLY198:RLZ198 RCC198:RCD198 QSG198:QSH198 QIK198:QIL198 PYO198:PYP198 POS198:POT198 PEW198:PEX198 OVA198:OVB198 OLE198:OLF198 OBI198:OBJ198 NRM198:NRN198 NHQ198:NHR198 MXU198:MXV198 MNY198:MNZ198 MEC198:MED198 LUG198:LUH198 LKK198:LKL198 LAO198:LAP198 KQS198:KQT198 KGW198:KGX198 JXA198:JXB198 JNE198:JNF198 JDI198:JDJ198 ITM198:ITN198 IJQ198:IJR198 HZU198:HZV198 HPY198:HPZ198 HGC198:HGD198 GWG198:GWH198 GMK198:GML198 GCO198:GCP198 FSS198:FST198 FIW198:FIX198 EZA198:EZB198 EPE198:EPF198 EFI198:EFJ198 DVM198:DVN198 DLQ198:DLR198 DBU198:DBV198 CRY198:CRZ198 CIC198:CID198 BYG198:BYH198 BOK198:BOL198 BEO198:BEP198 AUS198:AUT198 AKW198:AKX198 ABA198:ABB198 HI242:HJ242 RE242:RF242 WUS242:WUT242 WKW242:WKX242 WBA242:WBB242 VRE242:VRF242 VHI242:VHJ242 UXM242:UXN242 UNQ242:UNR242 UDU242:UDV242 TTY242:TTZ242 TKC242:TKD242 TAG242:TAH242 SQK242:SQL242 SGO242:SGP242 RWS242:RWT242 RMW242:RMX242 RDA242:RDB242 QTE242:QTF242 QJI242:QJJ242 PZM242:PZN242 PPQ242:PPR242 PFU242:PFV242 OVY242:OVZ242 OMC242:OMD242 OCG242:OCH242 NSK242:NSL242 NIO242:NIP242 MYS242:MYT242 MOW242:MOX242 MFA242:MFB242 LVE242:LVF242 LLI242:LLJ242 LBM242:LBN242 KRQ242:KRR242 KHU242:KHV242 JXY242:JXZ242 JOC242:JOD242 JEG242:JEH242 IUK242:IUL242 IKO242:IKP242 IAS242:IAT242 HQW242:HQX242 HHA242:HHB242 GXE242:GXF242 GNI242:GNJ242 GDM242:GDN242 FTQ242:FTR242 FJU242:FJV242 EZY242:EZZ242 EQC242:EQD242 EGG242:EGH242 DWK242:DWL242 DMO242:DMP242 DCS242:DCT242 CSW242:CSX242 CJA242:CJB242 BZE242:BZF242 BPI242:BPJ242 BFM242:BFN242 AVQ242:AVR242 ALU242:ALV242 ABY242:ABZ242 SC242:SD242 IG242:IH242 WUP242:WUQ242 WKT242:WKU242 WAX242:WAY242 VRB242:VRC242 VHF242:VHG242 UXJ242:UXK242 UNN242:UNO242 UDR242:UDS242 TTV242:TTW242 TJZ242:TKA242 TAD242:TAE242 SQH242:SQI242 SGL242:SGM242 RWP242:RWQ242 RMT242:RMU242 RCX242:RCY242 QTB242:QTC242 QJF242:QJG242 PZJ242:PZK242 PPN242:PPO242 PFR242:PFS242 OVV242:OVW242 OLZ242:OMA242 OCD242:OCE242 NSH242:NSI242 NIL242:NIM242 MYP242:MYQ242 MOT242:MOU242 MEX242:MEY242 LVB242:LVC242 LLF242:LLG242 LBJ242:LBK242 KRN242:KRO242 KHR242:KHS242 JXV242:JXW242 JNZ242:JOA242 JED242:JEE242 IUH242:IUI242 IKL242:IKM242 IAP242:IAQ242 HQT242:HQU242 HGX242:HGY242 GXB242:GXC242 GNF242:GNG242 GDJ242:GDK242 FTN242:FTO242 FJR242:FJS242 EZV242:EZW242 EPZ242:EQA242 EGD242:EGE242 DWH242:DWI242 DML242:DMM242 DCP242:DCQ242 CST242:CSU242 CIX242:CIY242 BZB242:BZC242 BPF242:BPG242 BFJ242:BFK242 AVN242:AVO242 ALR242:ALS242 ABV242:ABW242 RZ242:SA242 ID242:IE242 WUM242:WUN242 WKQ242:WKR242 WAU242:WAV242 VQY242:VQZ242 VHC242:VHD242 UXG242:UXH242 UNK242:UNL242 UDO242:UDP242 TTS242:TTT242 TJW242:TJX242 TAA242:TAB242 SQE242:SQF242 SGI242:SGJ242 RWM242:RWN242 RMQ242:RMR242 RCU242:RCV242 QSY242:QSZ242 QJC242:QJD242 PZG242:PZH242 PPK242:PPL242 PFO242:PFP242 OVS242:OVT242 OLW242:OLX242 OCA242:OCB242 NSE242:NSF242 NII242:NIJ242 MYM242:MYN242 MOQ242:MOR242 MEU242:MEV242 LUY242:LUZ242 LLC242:LLD242 LBG242:LBH242 KRK242:KRL242 KHO242:KHP242 JXS242:JXT242 JNW242:JNX242 JEA242:JEB242 IUE242:IUF242 IKI242:IKJ242 IAM242:IAN242 HQQ242:HQR242 HGU242:HGV242 GWY242:GWZ242 GNC242:GND242 GDG242:GDH242 FTK242:FTL242 FJO242:FJP242 EZS242:EZT242 EPW242:EPX242 EGA242:EGB242 DWE242:DWF242 DMI242:DMJ242 DCM242:DCN242 CSQ242:CSR242 CIU242:CIV242 BYY242:BYZ242 BPC242:BPD242 BFG242:BFH242 AVK242:AVL242 ALO242:ALP242 ABS242:ABT242 RW242:RX242 IA242:IB242 WUG242:WUH242 WKK242:WKL242 WAO242:WAP242 VQS242:VQT242 VGW242:VGX242 UXA242:UXB242 UNE242:UNF242 UDI242:UDJ242 TTM242:TTN242 TJQ242:TJR242 SZU242:SZV242 SPY242:SPZ242 SGC242:SGD242 RWG242:RWH242 RMK242:RML242 RCO242:RCP242 QSS242:QST242 QIW242:QIX242 PZA242:PZB242 PPE242:PPF242 PFI242:PFJ242 OVM242:OVN242 OLQ242:OLR242 OBU242:OBV242 NRY242:NRZ242 NIC242:NID242 MYG242:MYH242 MOK242:MOL242 MEO242:MEP242 LUS242:LUT242 LKW242:LKX242 LBA242:LBB242 KRE242:KRF242 KHI242:KHJ242 JXM242:JXN242 JNQ242:JNR242 JDU242:JDV242 ITY242:ITZ242 IKC242:IKD242 IAG242:IAH242 HQK242:HQL242 HGO242:HGP242 GWS242:GWT242 GMW242:GMX242 GDA242:GDB242 FTE242:FTF242 FJI242:FJJ242 EZM242:EZN242 EPQ242:EPR242 EFU242:EFV242 DVY242:DVZ242 DMC242:DMD242 DCG242:DCH242 CSK242:CSL242 CIO242:CIP242 BYS242:BYT242 BOW242:BOX242 BFA242:BFB242 AVE242:AVF242 ALI242:ALJ242 ABM242:ABN242 RQ242:RR242 HU242:HV242 WUD242:WUE242 WKH242:WKI242 WAL242:WAM242 VQP242:VQQ242 VGT242:VGU242 UWX242:UWY242 UNB242:UNC242 UDF242:UDG242 TTJ242:TTK242 TJN242:TJO242 SZR242:SZS242 SPV242:SPW242 SFZ242:SGA242 RWD242:RWE242 RMH242:RMI242 RCL242:RCM242 QSP242:QSQ242 QIT242:QIU242 PYX242:PYY242 PPB242:PPC242 PFF242:PFG242 OVJ242:OVK242 OLN242:OLO242 OBR242:OBS242 NRV242:NRW242 NHZ242:NIA242 MYD242:MYE242 MOH242:MOI242 MEL242:MEM242 LUP242:LUQ242 LKT242:LKU242 LAX242:LAY242 KRB242:KRC242 KHF242:KHG242 JXJ242:JXK242 JNN242:JNO242 JDR242:JDS242 ITV242:ITW242 IJZ242:IKA242 IAD242:IAE242 HQH242:HQI242 HGL242:HGM242 GWP242:GWQ242 GMT242:GMU242 GCX242:GCY242 FTB242:FTC242 FJF242:FJG242 EZJ242:EZK242 EPN242:EPO242 EFR242:EFS242 DVV242:DVW242 DLZ242:DMA242 DCD242:DCE242 CSH242:CSI242 CIL242:CIM242 BYP242:BYQ242 BOT242:BOU242 BEX242:BEY242 AVB242:AVC242 ALF242:ALG242 ABJ242:ABK242 RN242:RO242 HR242:HS242 WUA242:WUB242 WKE242:WKF242 WAI242:WAJ242 VQM242:VQN242 VGQ242:VGR242 UWU242:UWV242 UMY242:UMZ242 UDC242:UDD242 TTG242:TTH242 TJK242:TJL242 SZO242:SZP242 SPS242:SPT242 SFW242:SFX242 RWA242:RWB242 RME242:RMF242 RCI242:RCJ242 QSM242:QSN242 QIQ242:QIR242 PYU242:PYV242 POY242:POZ242 PFC242:PFD242 OVG242:OVH242 OLK242:OLL242 OBO242:OBP242 NRS242:NRT242 NHW242:NHX242 MYA242:MYB242 MOE242:MOF242 MEI242:MEJ242 LUM242:LUN242 LKQ242:LKR242 LAU242:LAV242 KQY242:KQZ242 KHC242:KHD242 JXG242:JXH242 JNK242:JNL242 JDO242:JDP242 ITS242:ITT242 IJW242:IJX242 IAA242:IAB242 HQE242:HQF242 HGI242:HGJ242 GWM242:GWN242 GMQ242:GMR242 GCU242:GCV242 FSY242:FSZ242 FJC242:FJD242 EZG242:EZH242 EPK242:EPL242 EFO242:EFP242 DVS242:DVT242 DLW242:DLX242 DCA242:DCB242 CSE242:CSF242 CII242:CIJ242 BYM242:BYN242 BOQ242:BOR242 BEU242:BEV242 AUY242:AUZ242 ALC242:ALD242 ABG242:ABH242 RK242:RL242 HO242:HP242 WTX242:WTY242 WKB242:WKC242 WAF242:WAG242 VQJ242:VQK242 VGN242:VGO242 UWR242:UWS242 UMV242:UMW242 UCZ242:UDA242 TTD242:TTE242 TJH242:TJI242 SZL242:SZM242 SPP242:SPQ242 SFT242:SFU242 RVX242:RVY242 RMB242:RMC242 RCF242:RCG242 QSJ242:QSK242 QIN242:QIO242 PYR242:PYS242 POV242:POW242 PEZ242:PFA242 OVD242:OVE242 OLH242:OLI242 OBL242:OBM242 NRP242:NRQ242 NHT242:NHU242 MXX242:MXY242 MOB242:MOC242 MEF242:MEG242 LUJ242:LUK242 LKN242:LKO242 LAR242:LAS242 KQV242:KQW242 KGZ242:KHA242 JXD242:JXE242 JNH242:JNI242 JDL242:JDM242 ITP242:ITQ242 IJT242:IJU242 HZX242:HZY242 HQB242:HQC242 HGF242:HGG242 GWJ242:GWK242 GMN242:GMO242 GCR242:GCS242 FSV242:FSW242 FIZ242:FJA242 EZD242:EZE242 EPH242:EPI242 EFL242:EFM242 DVP242:DVQ242 DLT242:DLU242 DBX242:DBY242 CSB242:CSC242 CIF242:CIG242 BYJ242:BYK242 BON242:BOO242 BER242:BES242 AUV242:AUW242 AKZ242:ALA242 ABD242:ABE242 RH242:RI242 HL242:HM242 WTU242:WTV242 WJY242:WJZ242 WAC242:WAD242 VQG242:VQH242 VGK242:VGL242 UWO242:UWP242 UMS242:UMT242 UCW242:UCX242 TTA242:TTB242 TJE242:TJF242 SZI242:SZJ242 SPM242:SPN242 SFQ242:SFR242 RVU242:RVV242 RLY242:RLZ242 RCC242:RCD242 QSG242:QSH242 QIK242:QIL242 PYO242:PYP242 POS242:POT242 PEW242:PEX242 OVA242:OVB242 OLE242:OLF242 OBI242:OBJ242 NRM242:NRN242 NHQ242:NHR242 MXU242:MXV242 MNY242:MNZ242 MEC242:MED242 LUG242:LUH242 LKK242:LKL242 LAO242:LAP242 KQS242:KQT242 KGW242:KGX242 JXA242:JXB242 JNE242:JNF242 JDI242:JDJ242 ITM242:ITN242 IJQ242:IJR242 HZU242:HZV242 HPY242:HPZ242 HGC242:HGD242 GWG242:GWH242 GMK242:GML242 GCO242:GCP242 FSS242:FST242 FIW242:FIX242 EZA242:EZB242 EPE242:EPF242 EFI242:EFJ242 DVM242:DVN242 DLQ242:DLR242 DBU242:DBV242 CRY242:CRZ242 CIC242:CID242 BYG242:BYH242 BOK242:BOL242 BEO242:BEP242 AUS242:AUT242 AKW242:AKX242 ABA242:ABB242 HI286:HJ286 RE286:RF286 WUS286:WUT286 WKW286:WKX286 WBA286:WBB286 VRE286:VRF286 VHI286:VHJ286 UXM286:UXN286 UNQ286:UNR286 UDU286:UDV286 TTY286:TTZ286 TKC286:TKD286 TAG286:TAH286 SQK286:SQL286 SGO286:SGP286 RWS286:RWT286 RMW286:RMX286 RDA286:RDB286 QTE286:QTF286 QJI286:QJJ286 PZM286:PZN286 PPQ286:PPR286 PFU286:PFV286 OVY286:OVZ286 OMC286:OMD286 OCG286:OCH286 NSK286:NSL286 NIO286:NIP286 MYS286:MYT286 MOW286:MOX286 MFA286:MFB286 LVE286:LVF286 LLI286:LLJ286 LBM286:LBN286 KRQ286:KRR286 KHU286:KHV286 JXY286:JXZ286 JOC286:JOD286 JEG286:JEH286 IUK286:IUL286 IKO286:IKP286 IAS286:IAT286 HQW286:HQX286 HHA286:HHB286 GXE286:GXF286 GNI286:GNJ286 GDM286:GDN286 FTQ286:FTR286 FJU286:FJV286 EZY286:EZZ286 EQC286:EQD286 EGG286:EGH286 DWK286:DWL286 DMO286:DMP286 DCS286:DCT286 CSW286:CSX286 CJA286:CJB286 BZE286:BZF286 BPI286:BPJ286 BFM286:BFN286 AVQ286:AVR286 ALU286:ALV286 ABY286:ABZ286 SC286:SD286 IG286:IH286 WUP286:WUQ286 WKT286:WKU286 WAX286:WAY286 VRB286:VRC286 VHF286:VHG286 UXJ286:UXK286 UNN286:UNO286 UDR286:UDS286 TTV286:TTW286 TJZ286:TKA286 TAD286:TAE286 SQH286:SQI286 SGL286:SGM286 RWP286:RWQ286 RMT286:RMU286 RCX286:RCY286 QTB286:QTC286 QJF286:QJG286 PZJ286:PZK286 PPN286:PPO286 PFR286:PFS286 OVV286:OVW286 OLZ286:OMA286 OCD286:OCE286 NSH286:NSI286 NIL286:NIM286 MYP286:MYQ286 MOT286:MOU286 MEX286:MEY286 LVB286:LVC286 LLF286:LLG286 LBJ286:LBK286 KRN286:KRO286 KHR286:KHS286 JXV286:JXW286 JNZ286:JOA286 JED286:JEE286 IUH286:IUI286 IKL286:IKM286 IAP286:IAQ286 HQT286:HQU286 HGX286:HGY286 GXB286:GXC286 GNF286:GNG286 GDJ286:GDK286 FTN286:FTO286 FJR286:FJS286 EZV286:EZW286 EPZ286:EQA286 EGD286:EGE286 DWH286:DWI286 DML286:DMM286 DCP286:DCQ286 CST286:CSU286 CIX286:CIY286 BZB286:BZC286 BPF286:BPG286 BFJ286:BFK286 AVN286:AVO286 ALR286:ALS286 ABV286:ABW286 RZ286:SA286 ID286:IE286 WUM286:WUN286 WKQ286:WKR286 WAU286:WAV286 VQY286:VQZ286 VHC286:VHD286 UXG286:UXH286 UNK286:UNL286 UDO286:UDP286 TTS286:TTT286 TJW286:TJX286 TAA286:TAB286 SQE286:SQF286 SGI286:SGJ286 RWM286:RWN286 RMQ286:RMR286 RCU286:RCV286 QSY286:QSZ286 QJC286:QJD286 PZG286:PZH286 PPK286:PPL286 PFO286:PFP286 OVS286:OVT286 OLW286:OLX286 OCA286:OCB286 NSE286:NSF286 NII286:NIJ286 MYM286:MYN286 MOQ286:MOR286 MEU286:MEV286 LUY286:LUZ286 LLC286:LLD286 LBG286:LBH286 KRK286:KRL286 KHO286:KHP286 JXS286:JXT286 JNW286:JNX286 JEA286:JEB286 IUE286:IUF286 IKI286:IKJ286 IAM286:IAN286 HQQ286:HQR286 HGU286:HGV286 GWY286:GWZ286 GNC286:GND286 GDG286:GDH286 FTK286:FTL286 FJO286:FJP286 EZS286:EZT286 EPW286:EPX286 EGA286:EGB286 DWE286:DWF286 DMI286:DMJ286 DCM286:DCN286 CSQ286:CSR286 CIU286:CIV286 BYY286:BYZ286 BPC286:BPD286 BFG286:BFH286 AVK286:AVL286 ALO286:ALP286 ABS286:ABT286 RW286:RX286 IA286:IB286 WUG286:WUH286 WKK286:WKL286 WAO286:WAP286 VQS286:VQT286 VGW286:VGX286 UXA286:UXB286 UNE286:UNF286 UDI286:UDJ286 TTM286:TTN286 TJQ286:TJR286 SZU286:SZV286 SPY286:SPZ286 SGC286:SGD286 RWG286:RWH286 RMK286:RML286 RCO286:RCP286 QSS286:QST286 QIW286:QIX286 PZA286:PZB286 PPE286:PPF286 PFI286:PFJ286 OVM286:OVN286 OLQ286:OLR286 OBU286:OBV286 NRY286:NRZ286 NIC286:NID286 MYG286:MYH286 MOK286:MOL286 MEO286:MEP286 LUS286:LUT286 LKW286:LKX286 LBA286:LBB286 KRE286:KRF286 KHI286:KHJ286 JXM286:JXN286 JNQ286:JNR286 JDU286:JDV286 ITY286:ITZ286 IKC286:IKD286 IAG286:IAH286 HQK286:HQL286 HGO286:HGP286 GWS286:GWT286 GMW286:GMX286 GDA286:GDB286 FTE286:FTF286 FJI286:FJJ286 EZM286:EZN286 EPQ286:EPR286 EFU286:EFV286 DVY286:DVZ286 DMC286:DMD286 DCG286:DCH286 CSK286:CSL286 CIO286:CIP286 BYS286:BYT286 BOW286:BOX286 BFA286:BFB286 AVE286:AVF286 ALI286:ALJ286 ABM286:ABN286 RQ286:RR286 HU286:HV286 WUD286:WUE286 WKH286:WKI286 WAL286:WAM286 VQP286:VQQ286 VGT286:VGU286 UWX286:UWY286 UNB286:UNC286 UDF286:UDG286 TTJ286:TTK286 TJN286:TJO286 SZR286:SZS286 SPV286:SPW286 SFZ286:SGA286 RWD286:RWE286 RMH286:RMI286 RCL286:RCM286 QSP286:QSQ286 QIT286:QIU286 PYX286:PYY286 PPB286:PPC286 PFF286:PFG286 OVJ286:OVK286 OLN286:OLO286 OBR286:OBS286 NRV286:NRW286 NHZ286:NIA286 MYD286:MYE286 MOH286:MOI286 MEL286:MEM286 LUP286:LUQ286 LKT286:LKU286 LAX286:LAY286 KRB286:KRC286 KHF286:KHG286 JXJ286:JXK286 JNN286:JNO286 JDR286:JDS286 ITV286:ITW286 IJZ286:IKA286 IAD286:IAE286 HQH286:HQI286 HGL286:HGM286 GWP286:GWQ286 GMT286:GMU286 GCX286:GCY286 FTB286:FTC286 FJF286:FJG286 EZJ286:EZK286 EPN286:EPO286 EFR286:EFS286 DVV286:DVW286 DLZ286:DMA286 DCD286:DCE286 CSH286:CSI286 CIL286:CIM286 BYP286:BYQ286 BOT286:BOU286 BEX286:BEY286 AVB286:AVC286 ALF286:ALG286 ABJ286:ABK286 RN286:RO286 HR286:HS286 WUA286:WUB286 WKE286:WKF286 WAI286:WAJ286 VQM286:VQN286 VGQ286:VGR286 UWU286:UWV286 UMY286:UMZ286 UDC286:UDD286 TTG286:TTH286 TJK286:TJL286 SZO286:SZP286 SPS286:SPT286 SFW286:SFX286 RWA286:RWB286 RME286:RMF286 RCI286:RCJ286 QSM286:QSN286 QIQ286:QIR286 PYU286:PYV286 POY286:POZ286 PFC286:PFD286 OVG286:OVH286 OLK286:OLL286 OBO286:OBP286 NRS286:NRT286 NHW286:NHX286 MYA286:MYB286 MOE286:MOF286 MEI286:MEJ286 LUM286:LUN286 LKQ286:LKR286 LAU286:LAV286 KQY286:KQZ286 KHC286:KHD286 JXG286:JXH286 JNK286:JNL286 JDO286:JDP286 ITS286:ITT286 IJW286:IJX286 IAA286:IAB286 HQE286:HQF286 HGI286:HGJ286 GWM286:GWN286 GMQ286:GMR286 GCU286:GCV286 FSY286:FSZ286 FJC286:FJD286 EZG286:EZH286 EPK286:EPL286 EFO286:EFP286 DVS286:DVT286 DLW286:DLX286 DCA286:DCB286 CSE286:CSF286 CII286:CIJ286 BYM286:BYN286 BOQ286:BOR286 BEU286:BEV286 AUY286:AUZ286 ALC286:ALD286 ABG286:ABH286 RK286:RL286 HO286:HP286 WTX286:WTY286 WKB286:WKC286 WAF286:WAG286 VQJ286:VQK286 VGN286:VGO286 UWR286:UWS286 UMV286:UMW286 UCZ286:UDA286 TTD286:TTE286 TJH286:TJI286 SZL286:SZM286 SPP286:SPQ286 SFT286:SFU286 RVX286:RVY286 RMB286:RMC286 RCF286:RCG286 QSJ286:QSK286 QIN286:QIO286 PYR286:PYS286 POV286:POW286 PEZ286:PFA286 OVD286:OVE286 OLH286:OLI286 OBL286:OBM286 NRP286:NRQ286 NHT286:NHU286 MXX286:MXY286 MOB286:MOC286 MEF286:MEG286 LUJ286:LUK286 LKN286:LKO286 LAR286:LAS286 KQV286:KQW286 KGZ286:KHA286 JXD286:JXE286 JNH286:JNI286 JDL286:JDM286 ITP286:ITQ286 IJT286:IJU286 HZX286:HZY286 HQB286:HQC286 HGF286:HGG286 GWJ286:GWK286 GMN286:GMO286 GCR286:GCS286 FSV286:FSW286 FIZ286:FJA286 EZD286:EZE286 EPH286:EPI286 EFL286:EFM286 DVP286:DVQ286 DLT286:DLU286 DBX286:DBY286 CSB286:CSC286 CIF286:CIG286 BYJ286:BYK286 BON286:BOO286 BER286:BES286 AUV286:AUW286 AKZ286:ALA286 ABD286:ABE286 RH286:RI286 HL286:HM286 WTU286:WTV286 WJY286:WJZ286 WAC286:WAD286 VQG286:VQH286 VGK286:VGL286 UWO286:UWP286 UMS286:UMT286 UCW286:UCX286 TTA286:TTB286 TJE286:TJF286 SZI286:SZJ286 SPM286:SPN286 SFQ286:SFR286 RVU286:RVV286 RLY286:RLZ286 RCC286:RCD286 QSG286:QSH286 QIK286:QIL286 PYO286:PYP286 POS286:POT286 PEW286:PEX286 OVA286:OVB286 OLE286:OLF286 OBI286:OBJ286 NRM286:NRN286 NHQ286:NHR286 MXU286:MXV286 MNY286:MNZ286 MEC286:MED286 LUG286:LUH286 LKK286:LKL286 LAO286:LAP286 KQS286:KQT286 KGW286:KGX286 JXA286:JXB286 JNE286:JNF286 JDI286:JDJ286 ITM286:ITN286 IJQ286:IJR286 HZU286:HZV286 HPY286:HPZ286 HGC286:HGD286 GWG286:GWH286 GMK286:GML286 GCO286:GCP286 FSS286:FST286 FIW286:FIX286 EZA286:EZB286 EPE286:EPF286 EFI286:EFJ286 DVM286:DVN286 DLQ286:DLR286 DBU286:DBV286 CRY286:CRZ286 CIC286:CID286 BYG286:BYH286 BOK286:BOL286 BEO286:BEP286 AUS286:AUT286 AKW286:AKX286 ABA286:ABB286 HI330:HJ330 RE330:RF330 WUS330:WUT330 WKW330:WKX330 WBA330:WBB330 VRE330:VRF330 VHI330:VHJ330 UXM330:UXN330 UNQ330:UNR330 UDU330:UDV330 TTY330:TTZ330 TKC330:TKD330 TAG330:TAH330 SQK330:SQL330 SGO330:SGP330 RWS330:RWT330 RMW330:RMX330 RDA330:RDB330 QTE330:QTF330 QJI330:QJJ330 PZM330:PZN330 PPQ330:PPR330 PFU330:PFV330 OVY330:OVZ330 OMC330:OMD330 OCG330:OCH330 NSK330:NSL330 NIO330:NIP330 MYS330:MYT330 MOW330:MOX330 MFA330:MFB330 LVE330:LVF330 LLI330:LLJ330 LBM330:LBN330 KRQ330:KRR330 KHU330:KHV330 JXY330:JXZ330 JOC330:JOD330 JEG330:JEH330 IUK330:IUL330 IKO330:IKP330 IAS330:IAT330 HQW330:HQX330 HHA330:HHB330 GXE330:GXF330 GNI330:GNJ330 GDM330:GDN330 FTQ330:FTR330 FJU330:FJV330 EZY330:EZZ330 EQC330:EQD330 EGG330:EGH330 DWK330:DWL330 DMO330:DMP330 DCS330:DCT330 CSW330:CSX330 CJA330:CJB330 BZE330:BZF330 BPI330:BPJ330 BFM330:BFN330 AVQ330:AVR330 ALU330:ALV330 ABY330:ABZ330 SC330:SD330 IG330:IH330 WUP330:WUQ330 WKT330:WKU330 WAX330:WAY330 VRB330:VRC330 VHF330:VHG330 UXJ330:UXK330 UNN330:UNO330 UDR330:UDS330 TTV330:TTW330 TJZ330:TKA330 TAD330:TAE330 SQH330:SQI330 SGL330:SGM330 RWP330:RWQ330 RMT330:RMU330 RCX330:RCY330 QTB330:QTC330 QJF330:QJG330 PZJ330:PZK330 PPN330:PPO330 PFR330:PFS330 OVV330:OVW330 OLZ330:OMA330 OCD330:OCE330 NSH330:NSI330 NIL330:NIM330 MYP330:MYQ330 MOT330:MOU330 MEX330:MEY330 LVB330:LVC330 LLF330:LLG330 LBJ330:LBK330 KRN330:KRO330 KHR330:KHS330 JXV330:JXW330 JNZ330:JOA330 JED330:JEE330 IUH330:IUI330 IKL330:IKM330 IAP330:IAQ330 HQT330:HQU330 HGX330:HGY330 GXB330:GXC330 GNF330:GNG330 GDJ330:GDK330 FTN330:FTO330 FJR330:FJS330 EZV330:EZW330 EPZ330:EQA330 EGD330:EGE330 DWH330:DWI330 DML330:DMM330 DCP330:DCQ330 CST330:CSU330 CIX330:CIY330 BZB330:BZC330 BPF330:BPG330 BFJ330:BFK330 AVN330:AVO330 ALR330:ALS330 ABV330:ABW330 RZ330:SA330 ID330:IE330 WUM330:WUN330 WKQ330:WKR330 WAU330:WAV330 VQY330:VQZ330 VHC330:VHD330 UXG330:UXH330 UNK330:UNL330 UDO330:UDP330 TTS330:TTT330 TJW330:TJX330 TAA330:TAB330 SQE330:SQF330 SGI330:SGJ330 RWM330:RWN330 RMQ330:RMR330 RCU330:RCV330 QSY330:QSZ330 QJC330:QJD330 PZG330:PZH330 PPK330:PPL330 PFO330:PFP330 OVS330:OVT330 OLW330:OLX330 OCA330:OCB330 NSE330:NSF330 NII330:NIJ330 MYM330:MYN330 MOQ330:MOR330 MEU330:MEV330 LUY330:LUZ330 LLC330:LLD330 LBG330:LBH330 KRK330:KRL330 KHO330:KHP330 JXS330:JXT330 JNW330:JNX330 JEA330:JEB330 IUE330:IUF330 IKI330:IKJ330 IAM330:IAN330 HQQ330:HQR330 HGU330:HGV330 GWY330:GWZ330 GNC330:GND330 GDG330:GDH330 FTK330:FTL330 FJO330:FJP330 EZS330:EZT330 EPW330:EPX330 EGA330:EGB330 DWE330:DWF330 DMI330:DMJ330 DCM330:DCN330 CSQ330:CSR330 CIU330:CIV330 BYY330:BYZ330 BPC330:BPD330 BFG330:BFH330 AVK330:AVL330 ALO330:ALP330 ABS330:ABT330 RW330:RX330 IA330:IB330 WUG330:WUH330 WKK330:WKL330 WAO330:WAP330 VQS330:VQT330 VGW330:VGX330 UXA330:UXB330 UNE330:UNF330 UDI330:UDJ330 TTM330:TTN330 TJQ330:TJR330 SZU330:SZV330 SPY330:SPZ330 SGC330:SGD330 RWG330:RWH330 RMK330:RML330 RCO330:RCP330 QSS330:QST330 QIW330:QIX330 PZA330:PZB330 PPE330:PPF330 PFI330:PFJ330 OVM330:OVN330 OLQ330:OLR330 OBU330:OBV330 NRY330:NRZ330 NIC330:NID330 MYG330:MYH330 MOK330:MOL330 MEO330:MEP330 LUS330:LUT330 LKW330:LKX330 LBA330:LBB330 KRE330:KRF330 KHI330:KHJ330 JXM330:JXN330 JNQ330:JNR330 JDU330:JDV330 ITY330:ITZ330 IKC330:IKD330 IAG330:IAH330 HQK330:HQL330 HGO330:HGP330 GWS330:GWT330 GMW330:GMX330 GDA330:GDB330 FTE330:FTF330 FJI330:FJJ330 EZM330:EZN330 EPQ330:EPR330 EFU330:EFV330 DVY330:DVZ330 DMC330:DMD330 DCG330:DCH330 CSK330:CSL330 CIO330:CIP330 BYS330:BYT330 BOW330:BOX330 BFA330:BFB330 AVE330:AVF330 ALI330:ALJ330 ABM330:ABN330 RQ330:RR330 HU330:HV330 WUD330:WUE330 WKH330:WKI330 WAL330:WAM330 VQP330:VQQ330 VGT330:VGU330 UWX330:UWY330 UNB330:UNC330 UDF330:UDG330 TTJ330:TTK330 TJN330:TJO330 SZR330:SZS330 SPV330:SPW330 SFZ330:SGA330 RWD330:RWE330 RMH330:RMI330 RCL330:RCM330 QSP330:QSQ330 QIT330:QIU330 PYX330:PYY330 PPB330:PPC330 PFF330:PFG330 OVJ330:OVK330 OLN330:OLO330 OBR330:OBS330 NRV330:NRW330 NHZ330:NIA330 MYD330:MYE330 MOH330:MOI330 MEL330:MEM330 LUP330:LUQ330 LKT330:LKU330 LAX330:LAY330 KRB330:KRC330 KHF330:KHG330 JXJ330:JXK330 JNN330:JNO330 JDR330:JDS330 ITV330:ITW330 IJZ330:IKA330 IAD330:IAE330 HQH330:HQI330 HGL330:HGM330 GWP330:GWQ330 GMT330:GMU330 GCX330:GCY330 FTB330:FTC330 FJF330:FJG330 EZJ330:EZK330 EPN330:EPO330 EFR330:EFS330 DVV330:DVW330 DLZ330:DMA330 DCD330:DCE330 CSH330:CSI330 CIL330:CIM330 BYP330:BYQ330 BOT330:BOU330 BEX330:BEY330 AVB330:AVC330 ALF330:ALG330 ABJ330:ABK330 RN330:RO330 HR330:HS330 WUA330:WUB330 WKE330:WKF330 WAI330:WAJ330 VQM330:VQN330 VGQ330:VGR330 UWU330:UWV330 UMY330:UMZ330 UDC330:UDD330 TTG330:TTH330 TJK330:TJL330 SZO330:SZP330 SPS330:SPT330 SFW330:SFX330 RWA330:RWB330 RME330:RMF330 RCI330:RCJ330 QSM330:QSN330 QIQ330:QIR330 PYU330:PYV330 POY330:POZ330 PFC330:PFD330 OVG330:OVH330 OLK330:OLL330 OBO330:OBP330 NRS330:NRT330 NHW330:NHX330 MYA330:MYB330 MOE330:MOF330 MEI330:MEJ330 LUM330:LUN330 LKQ330:LKR330 LAU330:LAV330 KQY330:KQZ330 KHC330:KHD330 JXG330:JXH330 JNK330:JNL330 JDO330:JDP330 ITS330:ITT330 IJW330:IJX330 IAA330:IAB330 HQE330:HQF330 HGI330:HGJ330 GWM330:GWN330 GMQ330:GMR330 GCU330:GCV330 FSY330:FSZ330 FJC330:FJD330 EZG330:EZH330 EPK330:EPL330 EFO330:EFP330 DVS330:DVT330 DLW330:DLX330 DCA330:DCB330 CSE330:CSF330 CII330:CIJ330 BYM330:BYN330 BOQ330:BOR330 BEU330:BEV330 AUY330:AUZ330 ALC330:ALD330 ABG330:ABH330 RK330:RL330 HO330:HP330 WTX330:WTY330 WKB330:WKC330 WAF330:WAG330 VQJ330:VQK330 VGN330:VGO330 UWR330:UWS330 UMV330:UMW330 UCZ330:UDA330 TTD330:TTE330 TJH330:TJI330 SZL330:SZM330 SPP330:SPQ330 SFT330:SFU330 RVX330:RVY330 RMB330:RMC330 RCF330:RCG330 QSJ330:QSK330 QIN330:QIO330 PYR330:PYS330 POV330:POW330 PEZ330:PFA330 OVD330:OVE330 OLH330:OLI330 OBL330:OBM330 NRP330:NRQ330 NHT330:NHU330 MXX330:MXY330 MOB330:MOC330 MEF330:MEG330 LUJ330:LUK330 LKN330:LKO330 LAR330:LAS330 KQV330:KQW330 KGZ330:KHA330 JXD330:JXE330 JNH330:JNI330 JDL330:JDM330 ITP330:ITQ330 IJT330:IJU330 HZX330:HZY330 HQB330:HQC330 HGF330:HGG330 GWJ330:GWK330 GMN330:GMO330 GCR330:GCS330 FSV330:FSW330 FIZ330:FJA330 EZD330:EZE330 EPH330:EPI330 EFL330:EFM330 DVP330:DVQ330 DLT330:DLU330 DBX330:DBY330 CSB330:CSC330 CIF330:CIG330 BYJ330:BYK330 BON330:BOO330 BER330:BES330 AUV330:AUW330 AKZ330:ALA330 ABD330:ABE330 RH330:RI330 HL330:HM330 WTU330:WTV330 WJY330:WJZ330 WAC330:WAD330 VQG330:VQH330 VGK330:VGL330 UWO330:UWP330 UMS330:UMT330 UCW330:UCX330 TTA330:TTB330 TJE330:TJF330 SZI330:SZJ330 SPM330:SPN330 SFQ330:SFR330 RVU330:RVV330 RLY330:RLZ330 RCC330:RCD330 QSG330:QSH330 QIK330:QIL330 PYO330:PYP330 POS330:POT330 PEW330:PEX330 OVA330:OVB330 OLE330:OLF330 OBI330:OBJ330 NRM330:NRN330 NHQ330:NHR330 MXU330:MXV330 MNY330:MNZ330 MEC330:MED330 LUG330:LUH330 LKK330:LKL330 LAO330:LAP330 KQS330:KQT330 KGW330:KGX330 JXA330:JXB330 JNE330:JNF330 JDI330:JDJ330 ITM330:ITN330 IJQ330:IJR330 HZU330:HZV330 HPY330:HPZ330 HGC330:HGD330 GWG330:GWH330 GMK330:GML330 GCO330:GCP330 FSS330:FST330 FIW330:FIX330 EZA330:EZB330 EPE330:EPF330 EFI330:EFJ330 DVM330:DVN330 DLQ330:DLR330 DBU330:DBV330 CRY330:CRZ330 CIC330:CID330 BYG330:BYH330 BOK330:BOL330 BEO330:BEP330 AUS330:AUT330 AKW330:AKX330 ABA330:ABB330 HI374:HJ374 RE374:RF374 WUS374:WUT374 WKW374:WKX374 WBA374:WBB374 VRE374:VRF374 VHI374:VHJ374 UXM374:UXN374 UNQ374:UNR374 UDU374:UDV374 TTY374:TTZ374 TKC374:TKD374 TAG374:TAH374 SQK374:SQL374 SGO374:SGP374 RWS374:RWT374 RMW374:RMX374 RDA374:RDB374 QTE374:QTF374 QJI374:QJJ374 PZM374:PZN374 PPQ374:PPR374 PFU374:PFV374 OVY374:OVZ374 OMC374:OMD374 OCG374:OCH374 NSK374:NSL374 NIO374:NIP374 MYS374:MYT374 MOW374:MOX374 MFA374:MFB374 LVE374:LVF374 LLI374:LLJ374 LBM374:LBN374 KRQ374:KRR374 KHU374:KHV374 JXY374:JXZ374 JOC374:JOD374 JEG374:JEH374 IUK374:IUL374 IKO374:IKP374 IAS374:IAT374 HQW374:HQX374 HHA374:HHB374 GXE374:GXF374 GNI374:GNJ374 GDM374:GDN374 FTQ374:FTR374 FJU374:FJV374 EZY374:EZZ374 EQC374:EQD374 EGG374:EGH374 DWK374:DWL374 DMO374:DMP374 DCS374:DCT374 CSW374:CSX374 CJA374:CJB374 BZE374:BZF374 BPI374:BPJ374 BFM374:BFN374 AVQ374:AVR374 ALU374:ALV374 ABY374:ABZ374 SC374:SD374 IG374:IH374 WUP374:WUQ374 WKT374:WKU374 WAX374:WAY374 VRB374:VRC374 VHF374:VHG374 UXJ374:UXK374 UNN374:UNO374 UDR374:UDS374 TTV374:TTW374 TJZ374:TKA374 TAD374:TAE374 SQH374:SQI374 SGL374:SGM374 RWP374:RWQ374 RMT374:RMU374 RCX374:RCY374 QTB374:QTC374 QJF374:QJG374 PZJ374:PZK374 PPN374:PPO374 PFR374:PFS374 OVV374:OVW374 OLZ374:OMA374 OCD374:OCE374 NSH374:NSI374 NIL374:NIM374 MYP374:MYQ374 MOT374:MOU374 MEX374:MEY374 LVB374:LVC374 LLF374:LLG374 LBJ374:LBK374 KRN374:KRO374 KHR374:KHS374 JXV374:JXW374 JNZ374:JOA374 JED374:JEE374 IUH374:IUI374 IKL374:IKM374 IAP374:IAQ374 HQT374:HQU374 HGX374:HGY374 GXB374:GXC374 GNF374:GNG374 GDJ374:GDK374 FTN374:FTO374 FJR374:FJS374 EZV374:EZW374 EPZ374:EQA374 EGD374:EGE374 DWH374:DWI374 DML374:DMM374 DCP374:DCQ374 CST374:CSU374 CIX374:CIY374 BZB374:BZC374 BPF374:BPG374 BFJ374:BFK374 AVN374:AVO374 ALR374:ALS374 ABV374:ABW374 RZ374:SA374 ID374:IE374 WUM374:WUN374 WKQ374:WKR374 WAU374:WAV374 VQY374:VQZ374 VHC374:VHD374 UXG374:UXH374 UNK374:UNL374 UDO374:UDP374 TTS374:TTT374 TJW374:TJX374 TAA374:TAB374 SQE374:SQF374 SGI374:SGJ374 RWM374:RWN374 RMQ374:RMR374 RCU374:RCV374 QSY374:QSZ374 QJC374:QJD374 PZG374:PZH374 PPK374:PPL374 PFO374:PFP374 OVS374:OVT374 OLW374:OLX374 OCA374:OCB374 NSE374:NSF374 NII374:NIJ374 MYM374:MYN374 MOQ374:MOR374 MEU374:MEV374 LUY374:LUZ374 LLC374:LLD374 LBG374:LBH374 KRK374:KRL374 KHO374:KHP374 JXS374:JXT374 JNW374:JNX374 JEA374:JEB374 IUE374:IUF374 IKI374:IKJ374 IAM374:IAN374 HQQ374:HQR374 HGU374:HGV374 GWY374:GWZ374 GNC374:GND374 GDG374:GDH374 FTK374:FTL374 FJO374:FJP374 EZS374:EZT374 EPW374:EPX374 EGA374:EGB374 DWE374:DWF374 DMI374:DMJ374 DCM374:DCN374 CSQ374:CSR374 CIU374:CIV374 BYY374:BYZ374 BPC374:BPD374 BFG374:BFH374 AVK374:AVL374 ALO374:ALP374 ABS374:ABT374 RW374:RX374 IA374:IB374 WUG374:WUH374 WKK374:WKL374 WAO374:WAP374 VQS374:VQT374 VGW374:VGX374 UXA374:UXB374 UNE374:UNF374 UDI374:UDJ374 TTM374:TTN374 TJQ374:TJR374 SZU374:SZV374 SPY374:SPZ374 SGC374:SGD374 RWG374:RWH374 RMK374:RML374 RCO374:RCP374 QSS374:QST374 QIW374:QIX374 PZA374:PZB374 PPE374:PPF374 PFI374:PFJ374 OVM374:OVN374 OLQ374:OLR374 OBU374:OBV374 NRY374:NRZ374 NIC374:NID374 MYG374:MYH374 MOK374:MOL374 MEO374:MEP374 LUS374:LUT374 LKW374:LKX374 LBA374:LBB374 KRE374:KRF374 KHI374:KHJ374 JXM374:JXN374 JNQ374:JNR374 JDU374:JDV374 ITY374:ITZ374 IKC374:IKD374 IAG374:IAH374 HQK374:HQL374 HGO374:HGP374 GWS374:GWT374 GMW374:GMX374 GDA374:GDB374 FTE374:FTF374 FJI374:FJJ374 EZM374:EZN374 EPQ374:EPR374 EFU374:EFV374 DVY374:DVZ374 DMC374:DMD374 DCG374:DCH374 CSK374:CSL374 CIO374:CIP374 BYS374:BYT374 BOW374:BOX374 BFA374:BFB374 AVE374:AVF374 ALI374:ALJ374 ABM374:ABN374 RQ374:RR374 HU374:HV374 WUD374:WUE374 WKH374:WKI374 WAL374:WAM374 VQP374:VQQ374 VGT374:VGU374 UWX374:UWY374 UNB374:UNC374 UDF374:UDG374 TTJ374:TTK374 TJN374:TJO374 SZR374:SZS374 SPV374:SPW374 SFZ374:SGA374 RWD374:RWE374 RMH374:RMI374 RCL374:RCM374 QSP374:QSQ374 QIT374:QIU374 PYX374:PYY374 PPB374:PPC374 PFF374:PFG374 OVJ374:OVK374 OLN374:OLO374 OBR374:OBS374 NRV374:NRW374 NHZ374:NIA374 MYD374:MYE374 MOH374:MOI374 MEL374:MEM374 LUP374:LUQ374 LKT374:LKU374 LAX374:LAY374 KRB374:KRC374 KHF374:KHG374 JXJ374:JXK374 JNN374:JNO374 JDR374:JDS374 ITV374:ITW374 IJZ374:IKA374 IAD374:IAE374 HQH374:HQI374 HGL374:HGM374 GWP374:GWQ374 GMT374:GMU374 GCX374:GCY374 FTB374:FTC374 FJF374:FJG374 EZJ374:EZK374 EPN374:EPO374 EFR374:EFS374 DVV374:DVW374 DLZ374:DMA374 DCD374:DCE374 CSH374:CSI374 CIL374:CIM374 BYP374:BYQ374 BOT374:BOU374 BEX374:BEY374 AVB374:AVC374 ALF374:ALG374 ABJ374:ABK374 RN374:RO374 HR374:HS374 WUA374:WUB374 WKE374:WKF374 WAI374:WAJ374 VQM374:VQN374 VGQ374:VGR374 UWU374:UWV374 UMY374:UMZ374 UDC374:UDD374 TTG374:TTH374 TJK374:TJL374 SZO374:SZP374 SPS374:SPT374 SFW374:SFX374 RWA374:RWB374 RME374:RMF374 RCI374:RCJ374 QSM374:QSN374 QIQ374:QIR374 PYU374:PYV374 POY374:POZ374 PFC374:PFD374 OVG374:OVH374 OLK374:OLL374 OBO374:OBP374 NRS374:NRT374 NHW374:NHX374 MYA374:MYB374 MOE374:MOF374 MEI374:MEJ374 LUM374:LUN374 LKQ374:LKR374 LAU374:LAV374 KQY374:KQZ374 KHC374:KHD374 JXG374:JXH374 JNK374:JNL374 JDO374:JDP374 ITS374:ITT374 IJW374:IJX374 IAA374:IAB374 HQE374:HQF374 HGI374:HGJ374 GWM374:GWN374 GMQ374:GMR374 GCU374:GCV374 FSY374:FSZ374 FJC374:FJD374 EZG374:EZH374 EPK374:EPL374 EFO374:EFP374 DVS374:DVT374 DLW374:DLX374 DCA374:DCB374 CSE374:CSF374 CII374:CIJ374 BYM374:BYN374 BOQ374:BOR374 BEU374:BEV374 AUY374:AUZ374 ALC374:ALD374 ABG374:ABH374 RK374:RL374 HO374:HP374 WTX374:WTY374 WKB374:WKC374 WAF374:WAG374 VQJ374:VQK374 VGN374:VGO374 UWR374:UWS374 UMV374:UMW374 UCZ374:UDA374 TTD374:TTE374 TJH374:TJI374 SZL374:SZM374 SPP374:SPQ374 SFT374:SFU374 RVX374:RVY374 RMB374:RMC374 RCF374:RCG374 QSJ374:QSK374 QIN374:QIO374 PYR374:PYS374 POV374:POW374 PEZ374:PFA374 OVD374:OVE374 OLH374:OLI374 OBL374:OBM374 NRP374:NRQ374 NHT374:NHU374 MXX374:MXY374 MOB374:MOC374 MEF374:MEG374 LUJ374:LUK374 LKN374:LKO374 LAR374:LAS374 KQV374:KQW374 KGZ374:KHA374 JXD374:JXE374 JNH374:JNI374 JDL374:JDM374 ITP374:ITQ374 IJT374:IJU374 HZX374:HZY374 HQB374:HQC374 HGF374:HGG374 GWJ374:GWK374 GMN374:GMO374 GCR374:GCS374 FSV374:FSW374 FIZ374:FJA374 EZD374:EZE374 EPH374:EPI374 EFL374:EFM374 DVP374:DVQ374 DLT374:DLU374 DBX374:DBY374 CSB374:CSC374 CIF374:CIG374 BYJ374:BYK374 BON374:BOO374 BER374:BES374 AUV374:AUW374 AKZ374:ALA374 ABD374:ABE374 RH374:RI374 HL374:HM374 WTU374:WTV374 WJY374:WJZ374 WAC374:WAD374 VQG374:VQH374 VGK374:VGL374 UWO374:UWP374 UMS374:UMT374 UCW374:UCX374 TTA374:TTB374 TJE374:TJF374 SZI374:SZJ374 SPM374:SPN374 SFQ374:SFR374 RVU374:RVV374 RLY374:RLZ374 RCC374:RCD374 QSG374:QSH374 QIK374:QIL374 PYO374:PYP374 POS374:POT374 PEW374:PEX374 OVA374:OVB374 OLE374:OLF374 OBI374:OBJ374 NRM374:NRN374 NHQ374:NHR374 MXU374:MXV374 MNY374:MNZ374 MEC374:MED374 LUG374:LUH374 LKK374:LKL374 LAO374:LAP374 KQS374:KQT374 KGW374:KGX374 JXA374:JXB374 JNE374:JNF374 JDI374:JDJ374 ITM374:ITN374 IJQ374:IJR374 HZU374:HZV374 HPY374:HPZ374 HGC374:HGD374 GWG374:GWH374 GMK374:GML374 GCO374:GCP374 FSS374:FST374 FIW374:FIX374 EZA374:EZB374 EPE374:EPF374 EFI374:EFJ374 DVM374:DVN374 DLQ374:DLR374 DBU374:DBV374 CRY374:CRZ374 CIC374:CID374 BYG374:BYH374 BOK374:BOL374 BEO374:BEP374 AUS374:AUT374 AKW374:AKX374 ABA374:ABB374 HI418:HJ418 RE418:RF418 WUS418:WUT418 WKW418:WKX418 WBA418:WBB418 VRE418:VRF418 VHI418:VHJ418 UXM418:UXN418 UNQ418:UNR418 UDU418:UDV418 TTY418:TTZ418 TKC418:TKD418 TAG418:TAH418 SQK418:SQL418 SGO418:SGP418 RWS418:RWT418 RMW418:RMX418 RDA418:RDB418 QTE418:QTF418 QJI418:QJJ418 PZM418:PZN418 PPQ418:PPR418 PFU418:PFV418 OVY418:OVZ418 OMC418:OMD418 OCG418:OCH418 NSK418:NSL418 NIO418:NIP418 MYS418:MYT418 MOW418:MOX418 MFA418:MFB418 LVE418:LVF418 LLI418:LLJ418 LBM418:LBN418 KRQ418:KRR418 KHU418:KHV418 JXY418:JXZ418 JOC418:JOD418 JEG418:JEH418 IUK418:IUL418 IKO418:IKP418 IAS418:IAT418 HQW418:HQX418 HHA418:HHB418 GXE418:GXF418 GNI418:GNJ418 GDM418:GDN418 FTQ418:FTR418 FJU418:FJV418 EZY418:EZZ418 EQC418:EQD418 EGG418:EGH418 DWK418:DWL418 DMO418:DMP418 DCS418:DCT418 CSW418:CSX418 CJA418:CJB418 BZE418:BZF418 BPI418:BPJ418 BFM418:BFN418 AVQ418:AVR418 ALU418:ALV418 ABY418:ABZ418 SC418:SD418 IG418:IH418 WUP418:WUQ418 WKT418:WKU418 WAX418:WAY418 VRB418:VRC418 VHF418:VHG418 UXJ418:UXK418 UNN418:UNO418 UDR418:UDS418 TTV418:TTW418 TJZ418:TKA418 TAD418:TAE418 SQH418:SQI418 SGL418:SGM418 RWP418:RWQ418 RMT418:RMU418 RCX418:RCY418 QTB418:QTC418 QJF418:QJG418 PZJ418:PZK418 PPN418:PPO418 PFR418:PFS418 OVV418:OVW418 OLZ418:OMA418 OCD418:OCE418 NSH418:NSI418 NIL418:NIM418 MYP418:MYQ418 MOT418:MOU418 MEX418:MEY418 LVB418:LVC418 LLF418:LLG418 LBJ418:LBK418 KRN418:KRO418 KHR418:KHS418 JXV418:JXW418 JNZ418:JOA418 JED418:JEE418 IUH418:IUI418 IKL418:IKM418 IAP418:IAQ418 HQT418:HQU418 HGX418:HGY418 GXB418:GXC418 GNF418:GNG418 GDJ418:GDK418 FTN418:FTO418 FJR418:FJS418 EZV418:EZW418 EPZ418:EQA418 EGD418:EGE418 DWH418:DWI418 DML418:DMM418 DCP418:DCQ418 CST418:CSU418 CIX418:CIY418 BZB418:BZC418 BPF418:BPG418 BFJ418:BFK418 AVN418:AVO418 ALR418:ALS418 ABV418:ABW418 RZ418:SA418 ID418:IE418 WUM418:WUN418 WKQ418:WKR418 WAU418:WAV418 VQY418:VQZ418 VHC418:VHD418 UXG418:UXH418 UNK418:UNL418 UDO418:UDP418 TTS418:TTT418 TJW418:TJX418 TAA418:TAB418 SQE418:SQF418 SGI418:SGJ418 RWM418:RWN418 RMQ418:RMR418 RCU418:RCV418 QSY418:QSZ418 QJC418:QJD418 PZG418:PZH418 PPK418:PPL418 PFO418:PFP418 OVS418:OVT418 OLW418:OLX418 OCA418:OCB418 NSE418:NSF418 NII418:NIJ418 MYM418:MYN418 MOQ418:MOR418 MEU418:MEV418 LUY418:LUZ418 LLC418:LLD418 LBG418:LBH418 KRK418:KRL418 KHO418:KHP418 JXS418:JXT418 JNW418:JNX418 JEA418:JEB418 IUE418:IUF418 IKI418:IKJ418 IAM418:IAN418 HQQ418:HQR418 HGU418:HGV418 GWY418:GWZ418 GNC418:GND418 GDG418:GDH418 FTK418:FTL418 FJO418:FJP418 EZS418:EZT418 EPW418:EPX418 EGA418:EGB418 DWE418:DWF418 DMI418:DMJ418 DCM418:DCN418 CSQ418:CSR418 CIU418:CIV418 BYY418:BYZ418 BPC418:BPD418 BFG418:BFH418 AVK418:AVL418 ALO418:ALP418 ABS418:ABT418 RW418:RX418 IA418:IB418 WUG418:WUH418 WKK418:WKL418 WAO418:WAP418 VQS418:VQT418 VGW418:VGX418 UXA418:UXB418 UNE418:UNF418 UDI418:UDJ418 TTM418:TTN418 TJQ418:TJR418 SZU418:SZV418 SPY418:SPZ418 SGC418:SGD418 RWG418:RWH418 RMK418:RML418 RCO418:RCP418 QSS418:QST418 QIW418:QIX418 PZA418:PZB418 PPE418:PPF418 PFI418:PFJ418 OVM418:OVN418 OLQ418:OLR418 OBU418:OBV418 NRY418:NRZ418 NIC418:NID418 MYG418:MYH418 MOK418:MOL418 MEO418:MEP418 LUS418:LUT418 LKW418:LKX418 LBA418:LBB418 KRE418:KRF418 KHI418:KHJ418 JXM418:JXN418 JNQ418:JNR418 JDU418:JDV418 ITY418:ITZ418 IKC418:IKD418 IAG418:IAH418 HQK418:HQL418 HGO418:HGP418 GWS418:GWT418 GMW418:GMX418 GDA418:GDB418 FTE418:FTF418 FJI418:FJJ418 EZM418:EZN418 EPQ418:EPR418 EFU418:EFV418 DVY418:DVZ418 DMC418:DMD418 DCG418:DCH418 CSK418:CSL418 CIO418:CIP418 BYS418:BYT418 BOW418:BOX418 BFA418:BFB418 AVE418:AVF418 ALI418:ALJ418 ABM418:ABN418 RQ418:RR418 HU418:HV418 WUD418:WUE418 WKH418:WKI418 WAL418:WAM418 VQP418:VQQ418 VGT418:VGU418 UWX418:UWY418 UNB418:UNC418 UDF418:UDG418 TTJ418:TTK418 TJN418:TJO418 SZR418:SZS418 SPV418:SPW418 SFZ418:SGA418 RWD418:RWE418 RMH418:RMI418 RCL418:RCM418 QSP418:QSQ418 QIT418:QIU418 PYX418:PYY418 PPB418:PPC418 PFF418:PFG418 OVJ418:OVK418 OLN418:OLO418 OBR418:OBS418 NRV418:NRW418 NHZ418:NIA418 MYD418:MYE418 MOH418:MOI418 MEL418:MEM418 LUP418:LUQ418 LKT418:LKU418 LAX418:LAY418 KRB418:KRC418 KHF418:KHG418 JXJ418:JXK418 JNN418:JNO418 JDR418:JDS418 ITV418:ITW418 IJZ418:IKA418 IAD418:IAE418 HQH418:HQI418 HGL418:HGM418 GWP418:GWQ418 GMT418:GMU418 GCX418:GCY418 FTB418:FTC418 FJF418:FJG418 EZJ418:EZK418 EPN418:EPO418 EFR418:EFS418 DVV418:DVW418 DLZ418:DMA418 DCD418:DCE418 CSH418:CSI418 CIL418:CIM418 BYP418:BYQ418 BOT418:BOU418 BEX418:BEY418 AVB418:AVC418 ALF418:ALG418 ABJ418:ABK418 RN418:RO418 HR418:HS418 WUA418:WUB418 WKE418:WKF418 WAI418:WAJ418 VQM418:VQN418 VGQ418:VGR418 UWU418:UWV418 UMY418:UMZ418 UDC418:UDD418 TTG418:TTH418 TJK418:TJL418 SZO418:SZP418 SPS418:SPT418 SFW418:SFX418 RWA418:RWB418 RME418:RMF418 RCI418:RCJ418 QSM418:QSN418 QIQ418:QIR418 PYU418:PYV418 POY418:POZ418 PFC418:PFD418 OVG418:OVH418 OLK418:OLL418 OBO418:OBP418 NRS418:NRT418 NHW418:NHX418 MYA418:MYB418 MOE418:MOF418 MEI418:MEJ418 LUM418:LUN418 LKQ418:LKR418 LAU418:LAV418 KQY418:KQZ418 KHC418:KHD418 JXG418:JXH418 JNK418:JNL418 JDO418:JDP418 ITS418:ITT418 IJW418:IJX418 IAA418:IAB418 HQE418:HQF418 HGI418:HGJ418 GWM418:GWN418 GMQ418:GMR418 GCU418:GCV418 FSY418:FSZ418 FJC418:FJD418 EZG418:EZH418 EPK418:EPL418 EFO418:EFP418 DVS418:DVT418 DLW418:DLX418 DCA418:DCB418 CSE418:CSF418 CII418:CIJ418 BYM418:BYN418 BOQ418:BOR418 BEU418:BEV418 AUY418:AUZ418 ALC418:ALD418 ABG418:ABH418 RK418:RL418 HO418:HP418 WTX418:WTY418 WKB418:WKC418 WAF418:WAG418 VQJ418:VQK418 VGN418:VGO418 UWR418:UWS418 UMV418:UMW418 UCZ418:UDA418 TTD418:TTE418 TJH418:TJI418 SZL418:SZM418 SPP418:SPQ418 SFT418:SFU418 RVX418:RVY418 RMB418:RMC418 RCF418:RCG418 QSJ418:QSK418 QIN418:QIO418 PYR418:PYS418 POV418:POW418 PEZ418:PFA418 OVD418:OVE418 OLH418:OLI418 OBL418:OBM418 NRP418:NRQ418 NHT418:NHU418 MXX418:MXY418 MOB418:MOC418 MEF418:MEG418 LUJ418:LUK418 LKN418:LKO418 LAR418:LAS418 KQV418:KQW418 KGZ418:KHA418 JXD418:JXE418 JNH418:JNI418 JDL418:JDM418 ITP418:ITQ418 IJT418:IJU418 HZX418:HZY418 HQB418:HQC418 HGF418:HGG418 GWJ418:GWK418 GMN418:GMO418 GCR418:GCS418 FSV418:FSW418 FIZ418:FJA418 EZD418:EZE418 EPH418:EPI418 EFL418:EFM418 DVP418:DVQ418 DLT418:DLU418 DBX418:DBY418 CSB418:CSC418 CIF418:CIG418 BYJ418:BYK418 BON418:BOO418 BER418:BES418 AUV418:AUW418 AKZ418:ALA418 ABD418:ABE418 RH418:RI418 HL418:HM418 WTU418:WTV418 WJY418:WJZ418 WAC418:WAD418 VQG418:VQH418 VGK418:VGL418 UWO418:UWP418 UMS418:UMT418 UCW418:UCX418 TTA418:TTB418 TJE418:TJF418 SZI418:SZJ418 SPM418:SPN418 SFQ418:SFR418 RVU418:RVV418 RLY418:RLZ418 RCC418:RCD418 QSG418:QSH418 QIK418:QIL418 PYO418:PYP418 POS418:POT418 PEW418:PEX418 OVA418:OVB418 OLE418:OLF418 OBI418:OBJ418 NRM418:NRN418 NHQ418:NHR418 MXU418:MXV418 MNY418:MNZ418 MEC418:MED418 LUG418:LUH418 LKK418:LKL418 LAO418:LAP418 KQS418:KQT418 KGW418:KGX418 JXA418:JXB418 JNE418:JNF418 JDI418:JDJ418 ITM418:ITN418 IJQ418:IJR418 HZU418:HZV418 HPY418:HPZ418 HGC418:HGD418 GWG418:GWH418 GMK418:GML418 GCO418:GCP418 FSS418:FST418 FIW418:FIX418 EZA418:EZB418 EPE418:EPF418 EFI418:EFJ418 DVM418:DVN418 DLQ418:DLR418 DBU418:DBV418 CRY418:CRZ418 CIC418:CID418 BYG418:BYH418 BOK418:BOL418 BEO418:BEP418 AUS418:AUT418 AKW418:AKX418 ABA418:ABB418 HI462:HJ462 RE462:RF462 WUS462:WUT462 WKW462:WKX462 WBA462:WBB462 VRE462:VRF462 VHI462:VHJ462 UXM462:UXN462 UNQ462:UNR462 UDU462:UDV462 TTY462:TTZ462 TKC462:TKD462 TAG462:TAH462 SQK462:SQL462 SGO462:SGP462 RWS462:RWT462 RMW462:RMX462 RDA462:RDB462 QTE462:QTF462 QJI462:QJJ462 PZM462:PZN462 PPQ462:PPR462 PFU462:PFV462 OVY462:OVZ462 OMC462:OMD462 OCG462:OCH462 NSK462:NSL462 NIO462:NIP462 MYS462:MYT462 MOW462:MOX462 MFA462:MFB462 LVE462:LVF462 LLI462:LLJ462 LBM462:LBN462 KRQ462:KRR462 KHU462:KHV462 JXY462:JXZ462 JOC462:JOD462 JEG462:JEH462 IUK462:IUL462 IKO462:IKP462 IAS462:IAT462 HQW462:HQX462 HHA462:HHB462 GXE462:GXF462 GNI462:GNJ462 GDM462:GDN462 FTQ462:FTR462 FJU462:FJV462 EZY462:EZZ462 EQC462:EQD462 EGG462:EGH462 DWK462:DWL462 DMO462:DMP462 DCS462:DCT462 CSW462:CSX462 CJA462:CJB462 BZE462:BZF462 BPI462:BPJ462 BFM462:BFN462 AVQ462:AVR462 ALU462:ALV462 ABY462:ABZ462 SC462:SD462 IG462:IH462 WUP462:WUQ462 WKT462:WKU462 WAX462:WAY462 VRB462:VRC462 VHF462:VHG462 UXJ462:UXK462 UNN462:UNO462 UDR462:UDS462 TTV462:TTW462 TJZ462:TKA462 TAD462:TAE462 SQH462:SQI462 SGL462:SGM462 RWP462:RWQ462 RMT462:RMU462 RCX462:RCY462 QTB462:QTC462 QJF462:QJG462 PZJ462:PZK462 PPN462:PPO462 PFR462:PFS462 OVV462:OVW462 OLZ462:OMA462 OCD462:OCE462 NSH462:NSI462 NIL462:NIM462 MYP462:MYQ462 MOT462:MOU462 MEX462:MEY462 LVB462:LVC462 LLF462:LLG462 LBJ462:LBK462 KRN462:KRO462 KHR462:KHS462 JXV462:JXW462 JNZ462:JOA462 JED462:JEE462 IUH462:IUI462 IKL462:IKM462 IAP462:IAQ462 HQT462:HQU462 HGX462:HGY462 GXB462:GXC462 GNF462:GNG462 GDJ462:GDK462 FTN462:FTO462 FJR462:FJS462 EZV462:EZW462 EPZ462:EQA462 EGD462:EGE462 DWH462:DWI462 DML462:DMM462 DCP462:DCQ462 CST462:CSU462 CIX462:CIY462 BZB462:BZC462 BPF462:BPG462 BFJ462:BFK462 AVN462:AVO462 ALR462:ALS462 ABV462:ABW462 RZ462:SA462 ID462:IE462 WUM462:WUN462 WKQ462:WKR462 WAU462:WAV462 VQY462:VQZ462 VHC462:VHD462 UXG462:UXH462 UNK462:UNL462 UDO462:UDP462 TTS462:TTT462 TJW462:TJX462 TAA462:TAB462 SQE462:SQF462 SGI462:SGJ462 RWM462:RWN462 RMQ462:RMR462 RCU462:RCV462 QSY462:QSZ462 QJC462:QJD462 PZG462:PZH462 PPK462:PPL462 PFO462:PFP462 OVS462:OVT462 OLW462:OLX462 OCA462:OCB462 NSE462:NSF462 NII462:NIJ462 MYM462:MYN462 MOQ462:MOR462 MEU462:MEV462 LUY462:LUZ462 LLC462:LLD462 LBG462:LBH462 KRK462:KRL462 KHO462:KHP462 JXS462:JXT462 JNW462:JNX462 JEA462:JEB462 IUE462:IUF462 IKI462:IKJ462 IAM462:IAN462 HQQ462:HQR462 HGU462:HGV462 GWY462:GWZ462 GNC462:GND462 GDG462:GDH462 FTK462:FTL462 FJO462:FJP462 EZS462:EZT462 EPW462:EPX462 EGA462:EGB462 DWE462:DWF462 DMI462:DMJ462 DCM462:DCN462 CSQ462:CSR462 CIU462:CIV462 BYY462:BYZ462 BPC462:BPD462 BFG462:BFH462 AVK462:AVL462 ALO462:ALP462 ABS462:ABT462 RW462:RX462 IA462:IB462 WUG462:WUH462 WKK462:WKL462 WAO462:WAP462 VQS462:VQT462 VGW462:VGX462 UXA462:UXB462 UNE462:UNF462 UDI462:UDJ462 TTM462:TTN462 TJQ462:TJR462 SZU462:SZV462 SPY462:SPZ462 SGC462:SGD462 RWG462:RWH462 RMK462:RML462 RCO462:RCP462 QSS462:QST462 QIW462:QIX462 PZA462:PZB462 PPE462:PPF462 PFI462:PFJ462 OVM462:OVN462 OLQ462:OLR462 OBU462:OBV462 NRY462:NRZ462 NIC462:NID462 MYG462:MYH462 MOK462:MOL462 MEO462:MEP462 LUS462:LUT462 LKW462:LKX462 LBA462:LBB462 KRE462:KRF462 KHI462:KHJ462 JXM462:JXN462 JNQ462:JNR462 JDU462:JDV462 ITY462:ITZ462 IKC462:IKD462 IAG462:IAH462 HQK462:HQL462 HGO462:HGP462 GWS462:GWT462 GMW462:GMX462 GDA462:GDB462 FTE462:FTF462 FJI462:FJJ462 EZM462:EZN462 EPQ462:EPR462 EFU462:EFV462 DVY462:DVZ462 DMC462:DMD462 DCG462:DCH462 CSK462:CSL462 CIO462:CIP462 BYS462:BYT462 BOW462:BOX462 BFA462:BFB462 AVE462:AVF462 ALI462:ALJ462 ABM462:ABN462 RQ462:RR462 HU462:HV462 WUD462:WUE462 WKH462:WKI462 WAL462:WAM462 VQP462:VQQ462 VGT462:VGU462 UWX462:UWY462 UNB462:UNC462 UDF462:UDG462 TTJ462:TTK462 TJN462:TJO462 SZR462:SZS462 SPV462:SPW462 SFZ462:SGA462 RWD462:RWE462 RMH462:RMI462 RCL462:RCM462 QSP462:QSQ462 QIT462:QIU462 PYX462:PYY462 PPB462:PPC462 PFF462:PFG462 OVJ462:OVK462 OLN462:OLO462 OBR462:OBS462 NRV462:NRW462 NHZ462:NIA462 MYD462:MYE462 MOH462:MOI462 MEL462:MEM462 LUP462:LUQ462 LKT462:LKU462 LAX462:LAY462 KRB462:KRC462 KHF462:KHG462 JXJ462:JXK462 JNN462:JNO462 JDR462:JDS462 ITV462:ITW462 IJZ462:IKA462 IAD462:IAE462 HQH462:HQI462 HGL462:HGM462 GWP462:GWQ462 GMT462:GMU462 GCX462:GCY462 FTB462:FTC462 FJF462:FJG462 EZJ462:EZK462 EPN462:EPO462 EFR462:EFS462 DVV462:DVW462 DLZ462:DMA462 DCD462:DCE462 CSH462:CSI462 CIL462:CIM462 BYP462:BYQ462 BOT462:BOU462 BEX462:BEY462 AVB462:AVC462 ALF462:ALG462 ABJ462:ABK462 RN462:RO462 HR462:HS462 WUA462:WUB462 WKE462:WKF462 WAI462:WAJ462 VQM462:VQN462 VGQ462:VGR462 UWU462:UWV462 UMY462:UMZ462 UDC462:UDD462 TTG462:TTH462 TJK462:TJL462 SZO462:SZP462 SPS462:SPT462 SFW462:SFX462 RWA462:RWB462 RME462:RMF462 RCI462:RCJ462 QSM462:QSN462 QIQ462:QIR462 PYU462:PYV462 POY462:POZ462 PFC462:PFD462 OVG462:OVH462 OLK462:OLL462 OBO462:OBP462 NRS462:NRT462 NHW462:NHX462 MYA462:MYB462 MOE462:MOF462 MEI462:MEJ462 LUM462:LUN462 LKQ462:LKR462 LAU462:LAV462 KQY462:KQZ462 KHC462:KHD462 JXG462:JXH462 JNK462:JNL462 JDO462:JDP462 ITS462:ITT462 IJW462:IJX462 IAA462:IAB462 HQE462:HQF462 HGI462:HGJ462 GWM462:GWN462 GMQ462:GMR462 GCU462:GCV462 FSY462:FSZ462 FJC462:FJD462 EZG462:EZH462 EPK462:EPL462 EFO462:EFP462 DVS462:DVT462 DLW462:DLX462 DCA462:DCB462 CSE462:CSF462 CII462:CIJ462 BYM462:BYN462 BOQ462:BOR462 BEU462:BEV462 AUY462:AUZ462 ALC462:ALD462 ABG462:ABH462 RK462:RL462 HO462:HP462 WTX462:WTY462 WKB462:WKC462 WAF462:WAG462 VQJ462:VQK462 VGN462:VGO462 UWR462:UWS462 UMV462:UMW462 UCZ462:UDA462 TTD462:TTE462 TJH462:TJI462 SZL462:SZM462 SPP462:SPQ462 SFT462:SFU462 RVX462:RVY462 RMB462:RMC462 RCF462:RCG462 QSJ462:QSK462 QIN462:QIO462 PYR462:PYS462 POV462:POW462 PEZ462:PFA462 OVD462:OVE462 OLH462:OLI462 OBL462:OBM462 NRP462:NRQ462 NHT462:NHU462 MXX462:MXY462 MOB462:MOC462 MEF462:MEG462 LUJ462:LUK462 LKN462:LKO462 LAR462:LAS462 KQV462:KQW462 KGZ462:KHA462 JXD462:JXE462 JNH462:JNI462 JDL462:JDM462 ITP462:ITQ462 IJT462:IJU462 HZX462:HZY462 HQB462:HQC462 HGF462:HGG462 GWJ462:GWK462 GMN462:GMO462 GCR462:GCS462 FSV462:FSW462 FIZ462:FJA462 EZD462:EZE462 EPH462:EPI462 EFL462:EFM462 DVP462:DVQ462 DLT462:DLU462 DBX462:DBY462 CSB462:CSC462 CIF462:CIG462 BYJ462:BYK462 BON462:BOO462 BER462:BES462 AUV462:AUW462 AKZ462:ALA462 ABD462:ABE462 RH462:RI462 HL462:HM462 WTU462:WTV462 WJY462:WJZ462 WAC462:WAD462 VQG462:VQH462 VGK462:VGL462 UWO462:UWP462 UMS462:UMT462 UCW462:UCX462 TTA462:TTB462 TJE462:TJF462 SZI462:SZJ462 SPM462:SPN462 SFQ462:SFR462 RVU462:RVV462 RLY462:RLZ462 RCC462:RCD462 QSG462:QSH462 QIK462:QIL462 PYO462:PYP462 POS462:POT462 PEW462:PEX462 OVA462:OVB462 OLE462:OLF462 OBI462:OBJ462 NRM462:NRN462 NHQ462:NHR462 MXU462:MXV462 MNY462:MNZ462 MEC462:MED462 LUG462:LUH462 LKK462:LKL462 LAO462:LAP462 KQS462:KQT462 KGW462:KGX462 JXA462:JXB462 JNE462:JNF462 JDI462:JDJ462 ITM462:ITN462 IJQ462:IJR462 HZU462:HZV462 HPY462:HPZ462 HGC462:HGD462 GWG462:GWH462 GMK462:GML462 GCO462:GCP462 FSS462:FST462 FIW462:FIX462 EZA462:EZB462 EPE462:EPF462 EFI462:EFJ462 DVM462:DVN462 DLQ462:DLR462 DBU462:DBV462 CRY462:CRZ462 CIC462:CID462 BYG462:BYH462 BOK462:BOL462 BEO462:BEP462 AUS462:AUT462 AKW462:AKX462 ABA462:ABB462 HI506:HJ506 RE506:RF506 WUS506:WUT506 WKW506:WKX506 WBA506:WBB506 VRE506:VRF506 VHI506:VHJ506 UXM506:UXN506 UNQ506:UNR506 UDU506:UDV506 TTY506:TTZ506 TKC506:TKD506 TAG506:TAH506 SQK506:SQL506 SGO506:SGP506 RWS506:RWT506 RMW506:RMX506 RDA506:RDB506 QTE506:QTF506 QJI506:QJJ506 PZM506:PZN506 PPQ506:PPR506 PFU506:PFV506 OVY506:OVZ506 OMC506:OMD506 OCG506:OCH506 NSK506:NSL506 NIO506:NIP506 MYS506:MYT506 MOW506:MOX506 MFA506:MFB506 LVE506:LVF506 LLI506:LLJ506 LBM506:LBN506 KRQ506:KRR506 KHU506:KHV506 JXY506:JXZ506 JOC506:JOD506 JEG506:JEH506 IUK506:IUL506 IKO506:IKP506 IAS506:IAT506 HQW506:HQX506 HHA506:HHB506 GXE506:GXF506 GNI506:GNJ506 GDM506:GDN506 FTQ506:FTR506 FJU506:FJV506 EZY506:EZZ506 EQC506:EQD506 EGG506:EGH506 DWK506:DWL506 DMO506:DMP506 DCS506:DCT506 CSW506:CSX506 CJA506:CJB506 BZE506:BZF506 BPI506:BPJ506 BFM506:BFN506 AVQ506:AVR506 ALU506:ALV506 ABY506:ABZ506 SC506:SD506 IG506:IH506 WUP506:WUQ506 WKT506:WKU506 WAX506:WAY506 VRB506:VRC506 VHF506:VHG506 UXJ506:UXK506 UNN506:UNO506 UDR506:UDS506 TTV506:TTW506 TJZ506:TKA506 TAD506:TAE506 SQH506:SQI506 SGL506:SGM506 RWP506:RWQ506 RMT506:RMU506 RCX506:RCY506 QTB506:QTC506 QJF506:QJG506 PZJ506:PZK506 PPN506:PPO506 PFR506:PFS506 OVV506:OVW506 OLZ506:OMA506 OCD506:OCE506 NSH506:NSI506 NIL506:NIM506 MYP506:MYQ506 MOT506:MOU506 MEX506:MEY506 LVB506:LVC506 LLF506:LLG506 LBJ506:LBK506 KRN506:KRO506 KHR506:KHS506 JXV506:JXW506 JNZ506:JOA506 JED506:JEE506 IUH506:IUI506 IKL506:IKM506 IAP506:IAQ506 HQT506:HQU506 HGX506:HGY506 GXB506:GXC506 GNF506:GNG506 GDJ506:GDK506 FTN506:FTO506 FJR506:FJS506 EZV506:EZW506 EPZ506:EQA506 EGD506:EGE506 DWH506:DWI506 DML506:DMM506 DCP506:DCQ506 CST506:CSU506 CIX506:CIY506 BZB506:BZC506 BPF506:BPG506 BFJ506:BFK506 AVN506:AVO506 ALR506:ALS506 ABV506:ABW506 RZ506:SA506 ID506:IE506 WUM506:WUN506 WKQ506:WKR506 WAU506:WAV506 VQY506:VQZ506 VHC506:VHD506 UXG506:UXH506 UNK506:UNL506 UDO506:UDP506 TTS506:TTT506 TJW506:TJX506 TAA506:TAB506 SQE506:SQF506 SGI506:SGJ506 RWM506:RWN506 RMQ506:RMR506 RCU506:RCV506 QSY506:QSZ506 QJC506:QJD506 PZG506:PZH506 PPK506:PPL506 PFO506:PFP506 OVS506:OVT506 OLW506:OLX506 OCA506:OCB506 NSE506:NSF506 NII506:NIJ506 MYM506:MYN506 MOQ506:MOR506 MEU506:MEV506 LUY506:LUZ506 LLC506:LLD506 LBG506:LBH506 KRK506:KRL506 KHO506:KHP506 JXS506:JXT506 JNW506:JNX506 JEA506:JEB506 IUE506:IUF506 IKI506:IKJ506 IAM506:IAN506 HQQ506:HQR506 HGU506:HGV506 GWY506:GWZ506 GNC506:GND506 GDG506:GDH506 FTK506:FTL506 FJO506:FJP506 EZS506:EZT506 EPW506:EPX506 EGA506:EGB506 DWE506:DWF506 DMI506:DMJ506 DCM506:DCN506 CSQ506:CSR506 CIU506:CIV506 BYY506:BYZ506 BPC506:BPD506 BFG506:BFH506 AVK506:AVL506 ALO506:ALP506 ABS506:ABT506 RW506:RX506 IA506:IB506 WUG506:WUH506 WKK506:WKL506 WAO506:WAP506 VQS506:VQT506 VGW506:VGX506 UXA506:UXB506 UNE506:UNF506 UDI506:UDJ506 TTM506:TTN506 TJQ506:TJR506 SZU506:SZV506 SPY506:SPZ506 SGC506:SGD506 RWG506:RWH506 RMK506:RML506 RCO506:RCP506 QSS506:QST506 QIW506:QIX506 PZA506:PZB506 PPE506:PPF506 PFI506:PFJ506 OVM506:OVN506 OLQ506:OLR506 OBU506:OBV506 NRY506:NRZ506 NIC506:NID506 MYG506:MYH506 MOK506:MOL506 MEO506:MEP506 LUS506:LUT506 LKW506:LKX506 LBA506:LBB506 KRE506:KRF506 KHI506:KHJ506 JXM506:JXN506 JNQ506:JNR506 JDU506:JDV506 ITY506:ITZ506 IKC506:IKD506 IAG506:IAH506 HQK506:HQL506 HGO506:HGP506 GWS506:GWT506 GMW506:GMX506 GDA506:GDB506 FTE506:FTF506 FJI506:FJJ506 EZM506:EZN506 EPQ506:EPR506 EFU506:EFV506 DVY506:DVZ506 DMC506:DMD506 DCG506:DCH506 CSK506:CSL506 CIO506:CIP506 BYS506:BYT506 BOW506:BOX506 BFA506:BFB506 AVE506:AVF506 ALI506:ALJ506 ABM506:ABN506 RQ506:RR506 HU506:HV506 WUD506:WUE506 WKH506:WKI506 WAL506:WAM506 VQP506:VQQ506 VGT506:VGU506 UWX506:UWY506 UNB506:UNC506 UDF506:UDG506 TTJ506:TTK506 TJN506:TJO506 SZR506:SZS506 SPV506:SPW506 SFZ506:SGA506 RWD506:RWE506 RMH506:RMI506 RCL506:RCM506 QSP506:QSQ506 QIT506:QIU506 PYX506:PYY506 PPB506:PPC506 PFF506:PFG506 OVJ506:OVK506 OLN506:OLO506 OBR506:OBS506 NRV506:NRW506 NHZ506:NIA506 MYD506:MYE506 MOH506:MOI506 MEL506:MEM506 LUP506:LUQ506 LKT506:LKU506 LAX506:LAY506 KRB506:KRC506 KHF506:KHG506 JXJ506:JXK506 JNN506:JNO506 JDR506:JDS506 ITV506:ITW506 IJZ506:IKA506 IAD506:IAE506 HQH506:HQI506 HGL506:HGM506 GWP506:GWQ506 GMT506:GMU506 GCX506:GCY506 FTB506:FTC506 FJF506:FJG506 EZJ506:EZK506 EPN506:EPO506 EFR506:EFS506 DVV506:DVW506 DLZ506:DMA506 DCD506:DCE506 CSH506:CSI506 CIL506:CIM506 BYP506:BYQ506 BOT506:BOU506 BEX506:BEY506 AVB506:AVC506 ALF506:ALG506 ABJ506:ABK506 RN506:RO506 HR506:HS506 WUA506:WUB506 WKE506:WKF506 WAI506:WAJ506 VQM506:VQN506 VGQ506:VGR506 UWU506:UWV506 UMY506:UMZ506 UDC506:UDD506 TTG506:TTH506 TJK506:TJL506 SZO506:SZP506 SPS506:SPT506 SFW506:SFX506 RWA506:RWB506 RME506:RMF506 RCI506:RCJ506 QSM506:QSN506 QIQ506:QIR506 PYU506:PYV506 POY506:POZ506 PFC506:PFD506 OVG506:OVH506 OLK506:OLL506 OBO506:OBP506 NRS506:NRT506 NHW506:NHX506 MYA506:MYB506 MOE506:MOF506 MEI506:MEJ506 LUM506:LUN506 LKQ506:LKR506 LAU506:LAV506 KQY506:KQZ506 KHC506:KHD506 JXG506:JXH506 JNK506:JNL506 JDO506:JDP506 ITS506:ITT506 IJW506:IJX506 IAA506:IAB506 HQE506:HQF506 HGI506:HGJ506 GWM506:GWN506 GMQ506:GMR506 GCU506:GCV506 FSY506:FSZ506 FJC506:FJD506 EZG506:EZH506 EPK506:EPL506 EFO506:EFP506 DVS506:DVT506 DLW506:DLX506 DCA506:DCB506 CSE506:CSF506 CII506:CIJ506 BYM506:BYN506 BOQ506:BOR506 BEU506:BEV506 AUY506:AUZ506 ALC506:ALD506 ABG506:ABH506 RK506:RL506 HO506:HP506 WTX506:WTY506 WKB506:WKC506 WAF506:WAG506 VQJ506:VQK506 VGN506:VGO506 UWR506:UWS506 UMV506:UMW506 UCZ506:UDA506 TTD506:TTE506 TJH506:TJI506 SZL506:SZM506 SPP506:SPQ506 SFT506:SFU506 RVX506:RVY506 RMB506:RMC506 RCF506:RCG506 QSJ506:QSK506 QIN506:QIO506 PYR506:PYS506 POV506:POW506 PEZ506:PFA506 OVD506:OVE506 OLH506:OLI506 OBL506:OBM506 NRP506:NRQ506 NHT506:NHU506 MXX506:MXY506 MOB506:MOC506 MEF506:MEG506 LUJ506:LUK506 LKN506:LKO506 LAR506:LAS506 KQV506:KQW506 KGZ506:KHA506 JXD506:JXE506 JNH506:JNI506 JDL506:JDM506 ITP506:ITQ506 IJT506:IJU506 HZX506:HZY506 HQB506:HQC506 HGF506:HGG506 GWJ506:GWK506 GMN506:GMO506 GCR506:GCS506 FSV506:FSW506 FIZ506:FJA506 EZD506:EZE506 EPH506:EPI506 EFL506:EFM506 DVP506:DVQ506 DLT506:DLU506 DBX506:DBY506 CSB506:CSC506 CIF506:CIG506 BYJ506:BYK506 BON506:BOO506 BER506:BES506 AUV506:AUW506 AKZ506:ALA506 ABD506:ABE506 RH506:RI506 HL506:HM506 WTU506:WTV506 WJY506:WJZ506 WAC506:WAD506 VQG506:VQH506 VGK506:VGL506 UWO506:UWP506 UMS506:UMT506 UCW506:UCX506 TTA506:TTB506 TJE506:TJF506 SZI506:SZJ506 SPM506:SPN506 SFQ506:SFR506 RVU506:RVV506 RLY506:RLZ506 RCC506:RCD506 QSG506:QSH506 QIK506:QIL506 PYO506:PYP506 POS506:POT506 PEW506:PEX506 OVA506:OVB506 OLE506:OLF506 OBI506:OBJ506 NRM506:NRN506 NHQ506:NHR506 MXU506:MXV506 MNY506:MNZ506 MEC506:MED506 LUG506:LUH506 LKK506:LKL506 LAO506:LAP506 KQS506:KQT506 KGW506:KGX506 JXA506:JXB506 JNE506:JNF506 JDI506:JDJ506 ITM506:ITN506 IJQ506:IJR506 HZU506:HZV506 HPY506:HPZ506 HGC506:HGD506 GWG506:GWH506 GMK506:GML506 GCO506:GCP506 FSS506:FST506 FIW506:FIX506 EZA506:EZB506 EPE506:EPF506 EFI506:EFJ506 DVM506:DVN506 DLQ506:DLR506 DBU506:DBV506 CRY506:CRZ506 CIC506:CID506 BYG506:BYH506 BOK506:BOL506 BEO506:BEP506 AUS506:AUT506 AKW506:AKX506 ABA506:ABB506">
      <formula1>HI3</formula1>
    </dataValidation>
    <dataValidation type="whole" operator="lessThanOrEqual" allowBlank="1" showInputMessage="1" showErrorMessage="1" sqref="HI21:HJ21 RE21:RF21 WUS21:WUT21 WKW21:WKX21 WBA21:WBB21 VRE21:VRF21 VHI21:VHJ21 UXM21:UXN21 UNQ21:UNR21 UDU21:UDV21 TTY21:TTZ21 TKC21:TKD21 TAG21:TAH21 SQK21:SQL21 SGO21:SGP21 RWS21:RWT21 RMW21:RMX21 RDA21:RDB21 QTE21:QTF21 QJI21:QJJ21 PZM21:PZN21 PPQ21:PPR21 PFU21:PFV21 OVY21:OVZ21 OMC21:OMD21 OCG21:OCH21 NSK21:NSL21 NIO21:NIP21 MYS21:MYT21 MOW21:MOX21 MFA21:MFB21 LVE21:LVF21 LLI21:LLJ21 LBM21:LBN21 KRQ21:KRR21 KHU21:KHV21 JXY21:JXZ21 JOC21:JOD21 JEG21:JEH21 IUK21:IUL21 IKO21:IKP21 IAS21:IAT21 HQW21:HQX21 HHA21:HHB21 GXE21:GXF21 GNI21:GNJ21 GDM21:GDN21 FTQ21:FTR21 FJU21:FJV21 EZY21:EZZ21 EQC21:EQD21 EGG21:EGH21 DWK21:DWL21 DMO21:DMP21 DCS21:DCT21 CSW21:CSX21 CJA21:CJB21 BZE21:BZF21 BPI21:BPJ21 BFM21:BFN21 AVQ21:AVR21 ALU21:ALV21 ABY21:ABZ21 SC21:SD21 IG21:IH21 WUP21:WUQ21 WKT21:WKU21 WAX21:WAY21 VRB21:VRC21 VHF21:VHG21 UXJ21:UXK21 UNN21:UNO21 UDR21:UDS21 TTV21:TTW21 TJZ21:TKA21 TAD21:TAE21 SQH21:SQI21 SGL21:SGM21 RWP21:RWQ21 RMT21:RMU21 RCX21:RCY21 QTB21:QTC21 QJF21:QJG21 PZJ21:PZK21 PPN21:PPO21 PFR21:PFS21 OVV21:OVW21 OLZ21:OMA21 OCD21:OCE21 NSH21:NSI21 NIL21:NIM21 MYP21:MYQ21 MOT21:MOU21 MEX21:MEY21 LVB21:LVC21 LLF21:LLG21 LBJ21:LBK21 KRN21:KRO21 KHR21:KHS21 JXV21:JXW21 JNZ21:JOA21 JED21:JEE21 IUH21:IUI21 IKL21:IKM21 IAP21:IAQ21 HQT21:HQU21 HGX21:HGY21 GXB21:GXC21 GNF21:GNG21 GDJ21:GDK21 FTN21:FTO21 FJR21:FJS21 EZV21:EZW21 EPZ21:EQA21 EGD21:EGE21 DWH21:DWI21 DML21:DMM21 DCP21:DCQ21 CST21:CSU21 CIX21:CIY21 BZB21:BZC21 BPF21:BPG21 BFJ21:BFK21 AVN21:AVO21 ALR21:ALS21 ABV21:ABW21 RZ21:SA21 ID21:IE21 WUM21:WUN21 WKQ21:WKR21 WAU21:WAV21 VQY21:VQZ21 VHC21:VHD21 UXG21:UXH21 UNK21:UNL21 UDO21:UDP21 TTS21:TTT21 TJW21:TJX21 TAA21:TAB21 SQE21:SQF21 SGI21:SGJ21 RWM21:RWN21 RMQ21:RMR21 RCU21:RCV21 QSY21:QSZ21 QJC21:QJD21 PZG21:PZH21 PPK21:PPL21 PFO21:PFP21 OVS21:OVT21 OLW21:OLX21 OCA21:OCB21 NSE21:NSF21 NII21:NIJ21 MYM21:MYN21 MOQ21:MOR21 MEU21:MEV21 LUY21:LUZ21 LLC21:LLD21 LBG21:LBH21 KRK21:KRL21 KHO21:KHP21 JXS21:JXT21 JNW21:JNX21 JEA21:JEB21 IUE21:IUF21 IKI21:IKJ21 IAM21:IAN21 HQQ21:HQR21 HGU21:HGV21 GWY21:GWZ21 GNC21:GND21 GDG21:GDH21 FTK21:FTL21 FJO21:FJP21 EZS21:EZT21 EPW21:EPX21 EGA21:EGB21 DWE21:DWF21 DMI21:DMJ21 DCM21:DCN21 CSQ21:CSR21 CIU21:CIV21 BYY21:BYZ21 BPC21:BPD21 BFG21:BFH21 AVK21:AVL21 ALO21:ALP21 ABS21:ABT21 RW21:RX21 IA21:IB21 WUG21:WUH21 WKK21:WKL21 WAO21:WAP21 VQS21:VQT21 VGW21:VGX21 UXA21:UXB21 UNE21:UNF21 UDI21:UDJ21 TTM21:TTN21 TJQ21:TJR21 SZU21:SZV21 SPY21:SPZ21 SGC21:SGD21 RWG21:RWH21 RMK21:RML21 RCO21:RCP21 QSS21:QST21 QIW21:QIX21 PZA21:PZB21 PPE21:PPF21 PFI21:PFJ21 OVM21:OVN21 OLQ21:OLR21 OBU21:OBV21 NRY21:NRZ21 NIC21:NID21 MYG21:MYH21 MOK21:MOL21 MEO21:MEP21 LUS21:LUT21 LKW21:LKX21 LBA21:LBB21 KRE21:KRF21 KHI21:KHJ21 JXM21:JXN21 JNQ21:JNR21 JDU21:JDV21 ITY21:ITZ21 IKC21:IKD21 IAG21:IAH21 HQK21:HQL21 HGO21:HGP21 GWS21:GWT21 GMW21:GMX21 GDA21:GDB21 FTE21:FTF21 FJI21:FJJ21 EZM21:EZN21 EPQ21:EPR21 EFU21:EFV21 DVY21:DVZ21 DMC21:DMD21 DCG21:DCH21 CSK21:CSL21 CIO21:CIP21 BYS21:BYT21 BOW21:BOX21 BFA21:BFB21 AVE21:AVF21 ALI21:ALJ21 ABM21:ABN21 RQ21:RR21 HU21:HV21 WUD21:WUE21 WKH21:WKI21 WAL21:WAM21 VQP21:VQQ21 VGT21:VGU21 UWX21:UWY21 UNB21:UNC21 UDF21:UDG21 TTJ21:TTK21 TJN21:TJO21 SZR21:SZS21 SPV21:SPW21 SFZ21:SGA21 RWD21:RWE21 RMH21:RMI21 RCL21:RCM21 QSP21:QSQ21 QIT21:QIU21 PYX21:PYY21 PPB21:PPC21 PFF21:PFG21 OVJ21:OVK21 OLN21:OLO21 OBR21:OBS21 NRV21:NRW21 NHZ21:NIA21 MYD21:MYE21 MOH21:MOI21 MEL21:MEM21 LUP21:LUQ21 LKT21:LKU21 LAX21:LAY21 KRB21:KRC21 KHF21:KHG21 JXJ21:JXK21 JNN21:JNO21 JDR21:JDS21 ITV21:ITW21 IJZ21:IKA21 IAD21:IAE21 HQH21:HQI21 HGL21:HGM21 GWP21:GWQ21 GMT21:GMU21 GCX21:GCY21 FTB21:FTC21 FJF21:FJG21 EZJ21:EZK21 EPN21:EPO21 EFR21:EFS21 DVV21:DVW21 DLZ21:DMA21 DCD21:DCE21 CSH21:CSI21 CIL21:CIM21 BYP21:BYQ21 BOT21:BOU21 BEX21:BEY21 AVB21:AVC21 ALF21:ALG21 ABJ21:ABK21 RN21:RO21 HR21:HS21 WUA21:WUB21 WKE21:WKF21 WAI21:WAJ21 VQM21:VQN21 VGQ21:VGR21 UWU21:UWV21 UMY21:UMZ21 UDC21:UDD21 TTG21:TTH21 TJK21:TJL21 SZO21:SZP21 SPS21:SPT21 SFW21:SFX21 RWA21:RWB21 RME21:RMF21 RCI21:RCJ21 QSM21:QSN21 QIQ21:QIR21 PYU21:PYV21 POY21:POZ21 PFC21:PFD21 OVG21:OVH21 OLK21:OLL21 OBO21:OBP21 NRS21:NRT21 NHW21:NHX21 MYA21:MYB21 MOE21:MOF21 MEI21:MEJ21 LUM21:LUN21 LKQ21:LKR21 LAU21:LAV21 KQY21:KQZ21 KHC21:KHD21 JXG21:JXH21 JNK21:JNL21 JDO21:JDP21 ITS21:ITT21 IJW21:IJX21 IAA21:IAB21 HQE21:HQF21 HGI21:HGJ21 GWM21:GWN21 GMQ21:GMR21 GCU21:GCV21 FSY21:FSZ21 FJC21:FJD21 EZG21:EZH21 EPK21:EPL21 EFO21:EFP21 DVS21:DVT21 DLW21:DLX21 DCA21:DCB21 CSE21:CSF21 CII21:CIJ21 BYM21:BYN21 BOQ21:BOR21 BEU21:BEV21 AUY21:AUZ21 ALC21:ALD21 ABG21:ABH21 RK21:RL21 HO21:HP21 WTX21:WTY21 WKB21:WKC21 WAF21:WAG21 VQJ21:VQK21 VGN21:VGO21 UWR21:UWS21 UMV21:UMW21 UCZ21:UDA21 TTD21:TTE21 TJH21:TJI21 SZL21:SZM21 SPP21:SPQ21 SFT21:SFU21 RVX21:RVY21 RMB21:RMC21 RCF21:RCG21 QSJ21:QSK21 QIN21:QIO21 PYR21:PYS21 POV21:POW21 PEZ21:PFA21 OVD21:OVE21 OLH21:OLI21 OBL21:OBM21 NRP21:NRQ21 NHT21:NHU21 MXX21:MXY21 MOB21:MOC21 MEF21:MEG21 LUJ21:LUK21 LKN21:LKO21 LAR21:LAS21 KQV21:KQW21 KGZ21:KHA21 JXD21:JXE21 JNH21:JNI21 JDL21:JDM21 ITP21:ITQ21 IJT21:IJU21 HZX21:HZY21 HQB21:HQC21 HGF21:HGG21 GWJ21:GWK21 GMN21:GMO21 GCR21:GCS21 FSV21:FSW21 FIZ21:FJA21 EZD21:EZE21 EPH21:EPI21 EFL21:EFM21 DVP21:DVQ21 DLT21:DLU21 DBX21:DBY21 CSB21:CSC21 CIF21:CIG21 BYJ21:BYK21 BON21:BOO21 BER21:BES21 AUV21:AUW21 AKZ21:ALA21 ABD21:ABE21 RH21:RI21 HL21:HM21 WTU21:WTV21 WJY21:WJZ21 WAC21:WAD21 VQG21:VQH21 VGK21:VGL21 UWO21:UWP21 UMS21:UMT21 UCW21:UCX21 TTA21:TTB21 TJE21:TJF21 SZI21:SZJ21 SPM21:SPN21 SFQ21:SFR21 RVU21:RVV21 RLY21:RLZ21 RCC21:RCD21 QSG21:QSH21 QIK21:QIL21 PYO21:PYP21 POS21:POT21 PEW21:PEX21 OVA21:OVB21 OLE21:OLF21 OBI21:OBJ21 NRM21:NRN21 NHQ21:NHR21 MXU21:MXV21 MNY21:MNZ21 MEC21:MED21 LUG21:LUH21 LKK21:LKL21 LAO21:LAP21 KQS21:KQT21 KGW21:KGX21 JXA21:JXB21 JNE21:JNF21 JDI21:JDJ21 ITM21:ITN21 IJQ21:IJR21 HZU21:HZV21 HPY21:HPZ21 HGC21:HGD21 GWG21:GWH21 GMK21:GML21 GCO21:GCP21 FSS21:FST21 FIW21:FIX21 EZA21:EZB21 EPE21:EPF21 EFI21:EFJ21 DVM21:DVN21 DLQ21:DLR21 DBU21:DBV21 CRY21:CRZ21 CIC21:CID21 BYG21:BYH21 BOK21:BOL21 BEO21:BEP21 AUS21:AUT21 AKW21:AKX21 ABA21:ABB21 HI65:HJ65 RE65:RF65 WUS65:WUT65 WKW65:WKX65 WBA65:WBB65 VRE65:VRF65 VHI65:VHJ65 UXM65:UXN65 UNQ65:UNR65 UDU65:UDV65 TTY65:TTZ65 TKC65:TKD65 TAG65:TAH65 SQK65:SQL65 SGO65:SGP65 RWS65:RWT65 RMW65:RMX65 RDA65:RDB65 QTE65:QTF65 QJI65:QJJ65 PZM65:PZN65 PPQ65:PPR65 PFU65:PFV65 OVY65:OVZ65 OMC65:OMD65 OCG65:OCH65 NSK65:NSL65 NIO65:NIP65 MYS65:MYT65 MOW65:MOX65 MFA65:MFB65 LVE65:LVF65 LLI65:LLJ65 LBM65:LBN65 KRQ65:KRR65 KHU65:KHV65 JXY65:JXZ65 JOC65:JOD65 JEG65:JEH65 IUK65:IUL65 IKO65:IKP65 IAS65:IAT65 HQW65:HQX65 HHA65:HHB65 GXE65:GXF65 GNI65:GNJ65 GDM65:GDN65 FTQ65:FTR65 FJU65:FJV65 EZY65:EZZ65 EQC65:EQD65 EGG65:EGH65 DWK65:DWL65 DMO65:DMP65 DCS65:DCT65 CSW65:CSX65 CJA65:CJB65 BZE65:BZF65 BPI65:BPJ65 BFM65:BFN65 AVQ65:AVR65 ALU65:ALV65 ABY65:ABZ65 SC65:SD65 IG65:IH65 WUP65:WUQ65 WKT65:WKU65 WAX65:WAY65 VRB65:VRC65 VHF65:VHG65 UXJ65:UXK65 UNN65:UNO65 UDR65:UDS65 TTV65:TTW65 TJZ65:TKA65 TAD65:TAE65 SQH65:SQI65 SGL65:SGM65 RWP65:RWQ65 RMT65:RMU65 RCX65:RCY65 QTB65:QTC65 QJF65:QJG65 PZJ65:PZK65 PPN65:PPO65 PFR65:PFS65 OVV65:OVW65 OLZ65:OMA65 OCD65:OCE65 NSH65:NSI65 NIL65:NIM65 MYP65:MYQ65 MOT65:MOU65 MEX65:MEY65 LVB65:LVC65 LLF65:LLG65 LBJ65:LBK65 KRN65:KRO65 KHR65:KHS65 JXV65:JXW65 JNZ65:JOA65 JED65:JEE65 IUH65:IUI65 IKL65:IKM65 IAP65:IAQ65 HQT65:HQU65 HGX65:HGY65 GXB65:GXC65 GNF65:GNG65 GDJ65:GDK65 FTN65:FTO65 FJR65:FJS65 EZV65:EZW65 EPZ65:EQA65 EGD65:EGE65 DWH65:DWI65 DML65:DMM65 DCP65:DCQ65 CST65:CSU65 CIX65:CIY65 BZB65:BZC65 BPF65:BPG65 BFJ65:BFK65 AVN65:AVO65 ALR65:ALS65 ABV65:ABW65 RZ65:SA65 ID65:IE65 WUM65:WUN65 WKQ65:WKR65 WAU65:WAV65 VQY65:VQZ65 VHC65:VHD65 UXG65:UXH65 UNK65:UNL65 UDO65:UDP65 TTS65:TTT65 TJW65:TJX65 TAA65:TAB65 SQE65:SQF65 SGI65:SGJ65 RWM65:RWN65 RMQ65:RMR65 RCU65:RCV65 QSY65:QSZ65 QJC65:QJD65 PZG65:PZH65 PPK65:PPL65 PFO65:PFP65 OVS65:OVT65 OLW65:OLX65 OCA65:OCB65 NSE65:NSF65 NII65:NIJ65 MYM65:MYN65 MOQ65:MOR65 MEU65:MEV65 LUY65:LUZ65 LLC65:LLD65 LBG65:LBH65 KRK65:KRL65 KHO65:KHP65 JXS65:JXT65 JNW65:JNX65 JEA65:JEB65 IUE65:IUF65 IKI65:IKJ65 IAM65:IAN65 HQQ65:HQR65 HGU65:HGV65 GWY65:GWZ65 GNC65:GND65 GDG65:GDH65 FTK65:FTL65 FJO65:FJP65 EZS65:EZT65 EPW65:EPX65 EGA65:EGB65 DWE65:DWF65 DMI65:DMJ65 DCM65:DCN65 CSQ65:CSR65 CIU65:CIV65 BYY65:BYZ65 BPC65:BPD65 BFG65:BFH65 AVK65:AVL65 ALO65:ALP65 ABS65:ABT65 RW65:RX65 IA65:IB65 WUG65:WUH65 WKK65:WKL65 WAO65:WAP65 VQS65:VQT65 VGW65:VGX65 UXA65:UXB65 UNE65:UNF65 UDI65:UDJ65 TTM65:TTN65 TJQ65:TJR65 SZU65:SZV65 SPY65:SPZ65 SGC65:SGD65 RWG65:RWH65 RMK65:RML65 RCO65:RCP65 QSS65:QST65 QIW65:QIX65 PZA65:PZB65 PPE65:PPF65 PFI65:PFJ65 OVM65:OVN65 OLQ65:OLR65 OBU65:OBV65 NRY65:NRZ65 NIC65:NID65 MYG65:MYH65 MOK65:MOL65 MEO65:MEP65 LUS65:LUT65 LKW65:LKX65 LBA65:LBB65 KRE65:KRF65 KHI65:KHJ65 JXM65:JXN65 JNQ65:JNR65 JDU65:JDV65 ITY65:ITZ65 IKC65:IKD65 IAG65:IAH65 HQK65:HQL65 HGO65:HGP65 GWS65:GWT65 GMW65:GMX65 GDA65:GDB65 FTE65:FTF65 FJI65:FJJ65 EZM65:EZN65 EPQ65:EPR65 EFU65:EFV65 DVY65:DVZ65 DMC65:DMD65 DCG65:DCH65 CSK65:CSL65 CIO65:CIP65 BYS65:BYT65 BOW65:BOX65 BFA65:BFB65 AVE65:AVF65 ALI65:ALJ65 ABM65:ABN65 RQ65:RR65 HU65:HV65 WUD65:WUE65 WKH65:WKI65 WAL65:WAM65 VQP65:VQQ65 VGT65:VGU65 UWX65:UWY65 UNB65:UNC65 UDF65:UDG65 TTJ65:TTK65 TJN65:TJO65 SZR65:SZS65 SPV65:SPW65 SFZ65:SGA65 RWD65:RWE65 RMH65:RMI65 RCL65:RCM65 QSP65:QSQ65 QIT65:QIU65 PYX65:PYY65 PPB65:PPC65 PFF65:PFG65 OVJ65:OVK65 OLN65:OLO65 OBR65:OBS65 NRV65:NRW65 NHZ65:NIA65 MYD65:MYE65 MOH65:MOI65 MEL65:MEM65 LUP65:LUQ65 LKT65:LKU65 LAX65:LAY65 KRB65:KRC65 KHF65:KHG65 JXJ65:JXK65 JNN65:JNO65 JDR65:JDS65 ITV65:ITW65 IJZ65:IKA65 IAD65:IAE65 HQH65:HQI65 HGL65:HGM65 GWP65:GWQ65 GMT65:GMU65 GCX65:GCY65 FTB65:FTC65 FJF65:FJG65 EZJ65:EZK65 EPN65:EPO65 EFR65:EFS65 DVV65:DVW65 DLZ65:DMA65 DCD65:DCE65 CSH65:CSI65 CIL65:CIM65 BYP65:BYQ65 BOT65:BOU65 BEX65:BEY65 AVB65:AVC65 ALF65:ALG65 ABJ65:ABK65 RN65:RO65 HR65:HS65 WUA65:WUB65 WKE65:WKF65 WAI65:WAJ65 VQM65:VQN65 VGQ65:VGR65 UWU65:UWV65 UMY65:UMZ65 UDC65:UDD65 TTG65:TTH65 TJK65:TJL65 SZO65:SZP65 SPS65:SPT65 SFW65:SFX65 RWA65:RWB65 RME65:RMF65 RCI65:RCJ65 QSM65:QSN65 QIQ65:QIR65 PYU65:PYV65 POY65:POZ65 PFC65:PFD65 OVG65:OVH65 OLK65:OLL65 OBO65:OBP65 NRS65:NRT65 NHW65:NHX65 MYA65:MYB65 MOE65:MOF65 MEI65:MEJ65 LUM65:LUN65 LKQ65:LKR65 LAU65:LAV65 KQY65:KQZ65 KHC65:KHD65 JXG65:JXH65 JNK65:JNL65 JDO65:JDP65 ITS65:ITT65 IJW65:IJX65 IAA65:IAB65 HQE65:HQF65 HGI65:HGJ65 GWM65:GWN65 GMQ65:GMR65 GCU65:GCV65 FSY65:FSZ65 FJC65:FJD65 EZG65:EZH65 EPK65:EPL65 EFO65:EFP65 DVS65:DVT65 DLW65:DLX65 DCA65:DCB65 CSE65:CSF65 CII65:CIJ65 BYM65:BYN65 BOQ65:BOR65 BEU65:BEV65 AUY65:AUZ65 ALC65:ALD65 ABG65:ABH65 RK65:RL65 HO65:HP65 WTX65:WTY65 WKB65:WKC65 WAF65:WAG65 VQJ65:VQK65 VGN65:VGO65 UWR65:UWS65 UMV65:UMW65 UCZ65:UDA65 TTD65:TTE65 TJH65:TJI65 SZL65:SZM65 SPP65:SPQ65 SFT65:SFU65 RVX65:RVY65 RMB65:RMC65 RCF65:RCG65 QSJ65:QSK65 QIN65:QIO65 PYR65:PYS65 POV65:POW65 PEZ65:PFA65 OVD65:OVE65 OLH65:OLI65 OBL65:OBM65 NRP65:NRQ65 NHT65:NHU65 MXX65:MXY65 MOB65:MOC65 MEF65:MEG65 LUJ65:LUK65 LKN65:LKO65 LAR65:LAS65 KQV65:KQW65 KGZ65:KHA65 JXD65:JXE65 JNH65:JNI65 JDL65:JDM65 ITP65:ITQ65 IJT65:IJU65 HZX65:HZY65 HQB65:HQC65 HGF65:HGG65 GWJ65:GWK65 GMN65:GMO65 GCR65:GCS65 FSV65:FSW65 FIZ65:FJA65 EZD65:EZE65 EPH65:EPI65 EFL65:EFM65 DVP65:DVQ65 DLT65:DLU65 DBX65:DBY65 CSB65:CSC65 CIF65:CIG65 BYJ65:BYK65 BON65:BOO65 BER65:BES65 AUV65:AUW65 AKZ65:ALA65 ABD65:ABE65 RH65:RI65 HL65:HM65 WTU65:WTV65 WJY65:WJZ65 WAC65:WAD65 VQG65:VQH65 VGK65:VGL65 UWO65:UWP65 UMS65:UMT65 UCW65:UCX65 TTA65:TTB65 TJE65:TJF65 SZI65:SZJ65 SPM65:SPN65 SFQ65:SFR65 RVU65:RVV65 RLY65:RLZ65 RCC65:RCD65 QSG65:QSH65 QIK65:QIL65 PYO65:PYP65 POS65:POT65 PEW65:PEX65 OVA65:OVB65 OLE65:OLF65 OBI65:OBJ65 NRM65:NRN65 NHQ65:NHR65 MXU65:MXV65 MNY65:MNZ65 MEC65:MED65 LUG65:LUH65 LKK65:LKL65 LAO65:LAP65 KQS65:KQT65 KGW65:KGX65 JXA65:JXB65 JNE65:JNF65 JDI65:JDJ65 ITM65:ITN65 IJQ65:IJR65 HZU65:HZV65 HPY65:HPZ65 HGC65:HGD65 GWG65:GWH65 GMK65:GML65 GCO65:GCP65 FSS65:FST65 FIW65:FIX65 EZA65:EZB65 EPE65:EPF65 EFI65:EFJ65 DVM65:DVN65 DLQ65:DLR65 DBU65:DBV65 CRY65:CRZ65 CIC65:CID65 BYG65:BYH65 BOK65:BOL65 BEO65:BEP65 AUS65:AUT65 AKW65:AKX65 ABA65:ABB65 HI109:HJ109 RE109:RF109 WUS109:WUT109 WKW109:WKX109 WBA109:WBB109 VRE109:VRF109 VHI109:VHJ109 UXM109:UXN109 UNQ109:UNR109 UDU109:UDV109 TTY109:TTZ109 TKC109:TKD109 TAG109:TAH109 SQK109:SQL109 SGO109:SGP109 RWS109:RWT109 RMW109:RMX109 RDA109:RDB109 QTE109:QTF109 QJI109:QJJ109 PZM109:PZN109 PPQ109:PPR109 PFU109:PFV109 OVY109:OVZ109 OMC109:OMD109 OCG109:OCH109 NSK109:NSL109 NIO109:NIP109 MYS109:MYT109 MOW109:MOX109 MFA109:MFB109 LVE109:LVF109 LLI109:LLJ109 LBM109:LBN109 KRQ109:KRR109 KHU109:KHV109 JXY109:JXZ109 JOC109:JOD109 JEG109:JEH109 IUK109:IUL109 IKO109:IKP109 IAS109:IAT109 HQW109:HQX109 HHA109:HHB109 GXE109:GXF109 GNI109:GNJ109 GDM109:GDN109 FTQ109:FTR109 FJU109:FJV109 EZY109:EZZ109 EQC109:EQD109 EGG109:EGH109 DWK109:DWL109 DMO109:DMP109 DCS109:DCT109 CSW109:CSX109 CJA109:CJB109 BZE109:BZF109 BPI109:BPJ109 BFM109:BFN109 AVQ109:AVR109 ALU109:ALV109 ABY109:ABZ109 SC109:SD109 IG109:IH109 WUP109:WUQ109 WKT109:WKU109 WAX109:WAY109 VRB109:VRC109 VHF109:VHG109 UXJ109:UXK109 UNN109:UNO109 UDR109:UDS109 TTV109:TTW109 TJZ109:TKA109 TAD109:TAE109 SQH109:SQI109 SGL109:SGM109 RWP109:RWQ109 RMT109:RMU109 RCX109:RCY109 QTB109:QTC109 QJF109:QJG109 PZJ109:PZK109 PPN109:PPO109 PFR109:PFS109 OVV109:OVW109 OLZ109:OMA109 OCD109:OCE109 NSH109:NSI109 NIL109:NIM109 MYP109:MYQ109 MOT109:MOU109 MEX109:MEY109 LVB109:LVC109 LLF109:LLG109 LBJ109:LBK109 KRN109:KRO109 KHR109:KHS109 JXV109:JXW109 JNZ109:JOA109 JED109:JEE109 IUH109:IUI109 IKL109:IKM109 IAP109:IAQ109 HQT109:HQU109 HGX109:HGY109 GXB109:GXC109 GNF109:GNG109 GDJ109:GDK109 FTN109:FTO109 FJR109:FJS109 EZV109:EZW109 EPZ109:EQA109 EGD109:EGE109 DWH109:DWI109 DML109:DMM109 DCP109:DCQ109 CST109:CSU109 CIX109:CIY109 BZB109:BZC109 BPF109:BPG109 BFJ109:BFK109 AVN109:AVO109 ALR109:ALS109 ABV109:ABW109 RZ109:SA109 ID109:IE109 WUM109:WUN109 WKQ109:WKR109 WAU109:WAV109 VQY109:VQZ109 VHC109:VHD109 UXG109:UXH109 UNK109:UNL109 UDO109:UDP109 TTS109:TTT109 TJW109:TJX109 TAA109:TAB109 SQE109:SQF109 SGI109:SGJ109 RWM109:RWN109 RMQ109:RMR109 RCU109:RCV109 QSY109:QSZ109 QJC109:QJD109 PZG109:PZH109 PPK109:PPL109 PFO109:PFP109 OVS109:OVT109 OLW109:OLX109 OCA109:OCB109 NSE109:NSF109 NII109:NIJ109 MYM109:MYN109 MOQ109:MOR109 MEU109:MEV109 LUY109:LUZ109 LLC109:LLD109 LBG109:LBH109 KRK109:KRL109 KHO109:KHP109 JXS109:JXT109 JNW109:JNX109 JEA109:JEB109 IUE109:IUF109 IKI109:IKJ109 IAM109:IAN109 HQQ109:HQR109 HGU109:HGV109 GWY109:GWZ109 GNC109:GND109 GDG109:GDH109 FTK109:FTL109 FJO109:FJP109 EZS109:EZT109 EPW109:EPX109 EGA109:EGB109 DWE109:DWF109 DMI109:DMJ109 DCM109:DCN109 CSQ109:CSR109 CIU109:CIV109 BYY109:BYZ109 BPC109:BPD109 BFG109:BFH109 AVK109:AVL109 ALO109:ALP109 ABS109:ABT109 RW109:RX109 IA109:IB109 WUG109:WUH109 WKK109:WKL109 WAO109:WAP109 VQS109:VQT109 VGW109:VGX109 UXA109:UXB109 UNE109:UNF109 UDI109:UDJ109 TTM109:TTN109 TJQ109:TJR109 SZU109:SZV109 SPY109:SPZ109 SGC109:SGD109 RWG109:RWH109 RMK109:RML109 RCO109:RCP109 QSS109:QST109 QIW109:QIX109 PZA109:PZB109 PPE109:PPF109 PFI109:PFJ109 OVM109:OVN109 OLQ109:OLR109 OBU109:OBV109 NRY109:NRZ109 NIC109:NID109 MYG109:MYH109 MOK109:MOL109 MEO109:MEP109 LUS109:LUT109 LKW109:LKX109 LBA109:LBB109 KRE109:KRF109 KHI109:KHJ109 JXM109:JXN109 JNQ109:JNR109 JDU109:JDV109 ITY109:ITZ109 IKC109:IKD109 IAG109:IAH109 HQK109:HQL109 HGO109:HGP109 GWS109:GWT109 GMW109:GMX109 GDA109:GDB109 FTE109:FTF109 FJI109:FJJ109 EZM109:EZN109 EPQ109:EPR109 EFU109:EFV109 DVY109:DVZ109 DMC109:DMD109 DCG109:DCH109 CSK109:CSL109 CIO109:CIP109 BYS109:BYT109 BOW109:BOX109 BFA109:BFB109 AVE109:AVF109 ALI109:ALJ109 ABM109:ABN109 RQ109:RR109 HU109:HV109 WUD109:WUE109 WKH109:WKI109 WAL109:WAM109 VQP109:VQQ109 VGT109:VGU109 UWX109:UWY109 UNB109:UNC109 UDF109:UDG109 TTJ109:TTK109 TJN109:TJO109 SZR109:SZS109 SPV109:SPW109 SFZ109:SGA109 RWD109:RWE109 RMH109:RMI109 RCL109:RCM109 QSP109:QSQ109 QIT109:QIU109 PYX109:PYY109 PPB109:PPC109 PFF109:PFG109 OVJ109:OVK109 OLN109:OLO109 OBR109:OBS109 NRV109:NRW109 NHZ109:NIA109 MYD109:MYE109 MOH109:MOI109 MEL109:MEM109 LUP109:LUQ109 LKT109:LKU109 LAX109:LAY109 KRB109:KRC109 KHF109:KHG109 JXJ109:JXK109 JNN109:JNO109 JDR109:JDS109 ITV109:ITW109 IJZ109:IKA109 IAD109:IAE109 HQH109:HQI109 HGL109:HGM109 GWP109:GWQ109 GMT109:GMU109 GCX109:GCY109 FTB109:FTC109 FJF109:FJG109 EZJ109:EZK109 EPN109:EPO109 EFR109:EFS109 DVV109:DVW109 DLZ109:DMA109 DCD109:DCE109 CSH109:CSI109 CIL109:CIM109 BYP109:BYQ109 BOT109:BOU109 BEX109:BEY109 AVB109:AVC109 ALF109:ALG109 ABJ109:ABK109 RN109:RO109 HR109:HS109 WUA109:WUB109 WKE109:WKF109 WAI109:WAJ109 VQM109:VQN109 VGQ109:VGR109 UWU109:UWV109 UMY109:UMZ109 UDC109:UDD109 TTG109:TTH109 TJK109:TJL109 SZO109:SZP109 SPS109:SPT109 SFW109:SFX109 RWA109:RWB109 RME109:RMF109 RCI109:RCJ109 QSM109:QSN109 QIQ109:QIR109 PYU109:PYV109 POY109:POZ109 PFC109:PFD109 OVG109:OVH109 OLK109:OLL109 OBO109:OBP109 NRS109:NRT109 NHW109:NHX109 MYA109:MYB109 MOE109:MOF109 MEI109:MEJ109 LUM109:LUN109 LKQ109:LKR109 LAU109:LAV109 KQY109:KQZ109 KHC109:KHD109 JXG109:JXH109 JNK109:JNL109 JDO109:JDP109 ITS109:ITT109 IJW109:IJX109 IAA109:IAB109 HQE109:HQF109 HGI109:HGJ109 GWM109:GWN109 GMQ109:GMR109 GCU109:GCV109 FSY109:FSZ109 FJC109:FJD109 EZG109:EZH109 EPK109:EPL109 EFO109:EFP109 DVS109:DVT109 DLW109:DLX109 DCA109:DCB109 CSE109:CSF109 CII109:CIJ109 BYM109:BYN109 BOQ109:BOR109 BEU109:BEV109 AUY109:AUZ109 ALC109:ALD109 ABG109:ABH109 RK109:RL109 HO109:HP109 WTX109:WTY109 WKB109:WKC109 WAF109:WAG109 VQJ109:VQK109 VGN109:VGO109 UWR109:UWS109 UMV109:UMW109 UCZ109:UDA109 TTD109:TTE109 TJH109:TJI109 SZL109:SZM109 SPP109:SPQ109 SFT109:SFU109 RVX109:RVY109 RMB109:RMC109 RCF109:RCG109 QSJ109:QSK109 QIN109:QIO109 PYR109:PYS109 POV109:POW109 PEZ109:PFA109 OVD109:OVE109 OLH109:OLI109 OBL109:OBM109 NRP109:NRQ109 NHT109:NHU109 MXX109:MXY109 MOB109:MOC109 MEF109:MEG109 LUJ109:LUK109 LKN109:LKO109 LAR109:LAS109 KQV109:KQW109 KGZ109:KHA109 JXD109:JXE109 JNH109:JNI109 JDL109:JDM109 ITP109:ITQ109 IJT109:IJU109 HZX109:HZY109 HQB109:HQC109 HGF109:HGG109 GWJ109:GWK109 GMN109:GMO109 GCR109:GCS109 FSV109:FSW109 FIZ109:FJA109 EZD109:EZE109 EPH109:EPI109 EFL109:EFM109 DVP109:DVQ109 DLT109:DLU109 DBX109:DBY109 CSB109:CSC109 CIF109:CIG109 BYJ109:BYK109 BON109:BOO109 BER109:BES109 AUV109:AUW109 AKZ109:ALA109 ABD109:ABE109 RH109:RI109 HL109:HM109 WTU109:WTV109 WJY109:WJZ109 WAC109:WAD109 VQG109:VQH109 VGK109:VGL109 UWO109:UWP109 UMS109:UMT109 UCW109:UCX109 TTA109:TTB109 TJE109:TJF109 SZI109:SZJ109 SPM109:SPN109 SFQ109:SFR109 RVU109:RVV109 RLY109:RLZ109 RCC109:RCD109 QSG109:QSH109 QIK109:QIL109 PYO109:PYP109 POS109:POT109 PEW109:PEX109 OVA109:OVB109 OLE109:OLF109 OBI109:OBJ109 NRM109:NRN109 NHQ109:NHR109 MXU109:MXV109 MNY109:MNZ109 MEC109:MED109 LUG109:LUH109 LKK109:LKL109 LAO109:LAP109 KQS109:KQT109 KGW109:KGX109 JXA109:JXB109 JNE109:JNF109 JDI109:JDJ109 ITM109:ITN109 IJQ109:IJR109 HZU109:HZV109 HPY109:HPZ109 HGC109:HGD109 GWG109:GWH109 GMK109:GML109 GCO109:GCP109 FSS109:FST109 FIW109:FIX109 EZA109:EZB109 EPE109:EPF109 EFI109:EFJ109 DVM109:DVN109 DLQ109:DLR109 DBU109:DBV109 CRY109:CRZ109 CIC109:CID109 BYG109:BYH109 BOK109:BOL109 BEO109:BEP109 AUS109:AUT109 AKW109:AKX109 ABA109:ABB109 HI153:HJ153 RE153:RF153 WUS153:WUT153 WKW153:WKX153 WBA153:WBB153 VRE153:VRF153 VHI153:VHJ153 UXM153:UXN153 UNQ153:UNR153 UDU153:UDV153 TTY153:TTZ153 TKC153:TKD153 TAG153:TAH153 SQK153:SQL153 SGO153:SGP153 RWS153:RWT153 RMW153:RMX153 RDA153:RDB153 QTE153:QTF153 QJI153:QJJ153 PZM153:PZN153 PPQ153:PPR153 PFU153:PFV153 OVY153:OVZ153 OMC153:OMD153 OCG153:OCH153 NSK153:NSL153 NIO153:NIP153 MYS153:MYT153 MOW153:MOX153 MFA153:MFB153 LVE153:LVF153 LLI153:LLJ153 LBM153:LBN153 KRQ153:KRR153 KHU153:KHV153 JXY153:JXZ153 JOC153:JOD153 JEG153:JEH153 IUK153:IUL153 IKO153:IKP153 IAS153:IAT153 HQW153:HQX153 HHA153:HHB153 GXE153:GXF153 GNI153:GNJ153 GDM153:GDN153 FTQ153:FTR153 FJU153:FJV153 EZY153:EZZ153 EQC153:EQD153 EGG153:EGH153 DWK153:DWL153 DMO153:DMP153 DCS153:DCT153 CSW153:CSX153 CJA153:CJB153 BZE153:BZF153 BPI153:BPJ153 BFM153:BFN153 AVQ153:AVR153 ALU153:ALV153 ABY153:ABZ153 SC153:SD153 IG153:IH153 WUP153:WUQ153 WKT153:WKU153 WAX153:WAY153 VRB153:VRC153 VHF153:VHG153 UXJ153:UXK153 UNN153:UNO153 UDR153:UDS153 TTV153:TTW153 TJZ153:TKA153 TAD153:TAE153 SQH153:SQI153 SGL153:SGM153 RWP153:RWQ153 RMT153:RMU153 RCX153:RCY153 QTB153:QTC153 QJF153:QJG153 PZJ153:PZK153 PPN153:PPO153 PFR153:PFS153 OVV153:OVW153 OLZ153:OMA153 OCD153:OCE153 NSH153:NSI153 NIL153:NIM153 MYP153:MYQ153 MOT153:MOU153 MEX153:MEY153 LVB153:LVC153 LLF153:LLG153 LBJ153:LBK153 KRN153:KRO153 KHR153:KHS153 JXV153:JXW153 JNZ153:JOA153 JED153:JEE153 IUH153:IUI153 IKL153:IKM153 IAP153:IAQ153 HQT153:HQU153 HGX153:HGY153 GXB153:GXC153 GNF153:GNG153 GDJ153:GDK153 FTN153:FTO153 FJR153:FJS153 EZV153:EZW153 EPZ153:EQA153 EGD153:EGE153 DWH153:DWI153 DML153:DMM153 DCP153:DCQ153 CST153:CSU153 CIX153:CIY153 BZB153:BZC153 BPF153:BPG153 BFJ153:BFK153 AVN153:AVO153 ALR153:ALS153 ABV153:ABW153 RZ153:SA153 ID153:IE153 WUM153:WUN153 WKQ153:WKR153 WAU153:WAV153 VQY153:VQZ153 VHC153:VHD153 UXG153:UXH153 UNK153:UNL153 UDO153:UDP153 TTS153:TTT153 TJW153:TJX153 TAA153:TAB153 SQE153:SQF153 SGI153:SGJ153 RWM153:RWN153 RMQ153:RMR153 RCU153:RCV153 QSY153:QSZ153 QJC153:QJD153 PZG153:PZH153 PPK153:PPL153 PFO153:PFP153 OVS153:OVT153 OLW153:OLX153 OCA153:OCB153 NSE153:NSF153 NII153:NIJ153 MYM153:MYN153 MOQ153:MOR153 MEU153:MEV153 LUY153:LUZ153 LLC153:LLD153 LBG153:LBH153 KRK153:KRL153 KHO153:KHP153 JXS153:JXT153 JNW153:JNX153 JEA153:JEB153 IUE153:IUF153 IKI153:IKJ153 IAM153:IAN153 HQQ153:HQR153 HGU153:HGV153 GWY153:GWZ153 GNC153:GND153 GDG153:GDH153 FTK153:FTL153 FJO153:FJP153 EZS153:EZT153 EPW153:EPX153 EGA153:EGB153 DWE153:DWF153 DMI153:DMJ153 DCM153:DCN153 CSQ153:CSR153 CIU153:CIV153 BYY153:BYZ153 BPC153:BPD153 BFG153:BFH153 AVK153:AVL153 ALO153:ALP153 ABS153:ABT153 RW153:RX153 IA153:IB153 WUG153:WUH153 WKK153:WKL153 WAO153:WAP153 VQS153:VQT153 VGW153:VGX153 UXA153:UXB153 UNE153:UNF153 UDI153:UDJ153 TTM153:TTN153 TJQ153:TJR153 SZU153:SZV153 SPY153:SPZ153 SGC153:SGD153 RWG153:RWH153 RMK153:RML153 RCO153:RCP153 QSS153:QST153 QIW153:QIX153 PZA153:PZB153 PPE153:PPF153 PFI153:PFJ153 OVM153:OVN153 OLQ153:OLR153 OBU153:OBV153 NRY153:NRZ153 NIC153:NID153 MYG153:MYH153 MOK153:MOL153 MEO153:MEP153 LUS153:LUT153 LKW153:LKX153 LBA153:LBB153 KRE153:KRF153 KHI153:KHJ153 JXM153:JXN153 JNQ153:JNR153 JDU153:JDV153 ITY153:ITZ153 IKC153:IKD153 IAG153:IAH153 HQK153:HQL153 HGO153:HGP153 GWS153:GWT153 GMW153:GMX153 GDA153:GDB153 FTE153:FTF153 FJI153:FJJ153 EZM153:EZN153 EPQ153:EPR153 EFU153:EFV153 DVY153:DVZ153 DMC153:DMD153 DCG153:DCH153 CSK153:CSL153 CIO153:CIP153 BYS153:BYT153 BOW153:BOX153 BFA153:BFB153 AVE153:AVF153 ALI153:ALJ153 ABM153:ABN153 RQ153:RR153 HU153:HV153 WUD153:WUE153 WKH153:WKI153 WAL153:WAM153 VQP153:VQQ153 VGT153:VGU153 UWX153:UWY153 UNB153:UNC153 UDF153:UDG153 TTJ153:TTK153 TJN153:TJO153 SZR153:SZS153 SPV153:SPW153 SFZ153:SGA153 RWD153:RWE153 RMH153:RMI153 RCL153:RCM153 QSP153:QSQ153 QIT153:QIU153 PYX153:PYY153 PPB153:PPC153 PFF153:PFG153 OVJ153:OVK153 OLN153:OLO153 OBR153:OBS153 NRV153:NRW153 NHZ153:NIA153 MYD153:MYE153 MOH153:MOI153 MEL153:MEM153 LUP153:LUQ153 LKT153:LKU153 LAX153:LAY153 KRB153:KRC153 KHF153:KHG153 JXJ153:JXK153 JNN153:JNO153 JDR153:JDS153 ITV153:ITW153 IJZ153:IKA153 IAD153:IAE153 HQH153:HQI153 HGL153:HGM153 GWP153:GWQ153 GMT153:GMU153 GCX153:GCY153 FTB153:FTC153 FJF153:FJG153 EZJ153:EZK153 EPN153:EPO153 EFR153:EFS153 DVV153:DVW153 DLZ153:DMA153 DCD153:DCE153 CSH153:CSI153 CIL153:CIM153 BYP153:BYQ153 BOT153:BOU153 BEX153:BEY153 AVB153:AVC153 ALF153:ALG153 ABJ153:ABK153 RN153:RO153 HR153:HS153 WUA153:WUB153 WKE153:WKF153 WAI153:WAJ153 VQM153:VQN153 VGQ153:VGR153 UWU153:UWV153 UMY153:UMZ153 UDC153:UDD153 TTG153:TTH153 TJK153:TJL153 SZO153:SZP153 SPS153:SPT153 SFW153:SFX153 RWA153:RWB153 RME153:RMF153 RCI153:RCJ153 QSM153:QSN153 QIQ153:QIR153 PYU153:PYV153 POY153:POZ153 PFC153:PFD153 OVG153:OVH153 OLK153:OLL153 OBO153:OBP153 NRS153:NRT153 NHW153:NHX153 MYA153:MYB153 MOE153:MOF153 MEI153:MEJ153 LUM153:LUN153 LKQ153:LKR153 LAU153:LAV153 KQY153:KQZ153 KHC153:KHD153 JXG153:JXH153 JNK153:JNL153 JDO153:JDP153 ITS153:ITT153 IJW153:IJX153 IAA153:IAB153 HQE153:HQF153 HGI153:HGJ153 GWM153:GWN153 GMQ153:GMR153 GCU153:GCV153 FSY153:FSZ153 FJC153:FJD153 EZG153:EZH153 EPK153:EPL153 EFO153:EFP153 DVS153:DVT153 DLW153:DLX153 DCA153:DCB153 CSE153:CSF153 CII153:CIJ153 BYM153:BYN153 BOQ153:BOR153 BEU153:BEV153 AUY153:AUZ153 ALC153:ALD153 ABG153:ABH153 RK153:RL153 HO153:HP153 WTX153:WTY153 WKB153:WKC153 WAF153:WAG153 VQJ153:VQK153 VGN153:VGO153 UWR153:UWS153 UMV153:UMW153 UCZ153:UDA153 TTD153:TTE153 TJH153:TJI153 SZL153:SZM153 SPP153:SPQ153 SFT153:SFU153 RVX153:RVY153 RMB153:RMC153 RCF153:RCG153 QSJ153:QSK153 QIN153:QIO153 PYR153:PYS153 POV153:POW153 PEZ153:PFA153 OVD153:OVE153 OLH153:OLI153 OBL153:OBM153 NRP153:NRQ153 NHT153:NHU153 MXX153:MXY153 MOB153:MOC153 MEF153:MEG153 LUJ153:LUK153 LKN153:LKO153 LAR153:LAS153 KQV153:KQW153 KGZ153:KHA153 JXD153:JXE153 JNH153:JNI153 JDL153:JDM153 ITP153:ITQ153 IJT153:IJU153 HZX153:HZY153 HQB153:HQC153 HGF153:HGG153 GWJ153:GWK153 GMN153:GMO153 GCR153:GCS153 FSV153:FSW153 FIZ153:FJA153 EZD153:EZE153 EPH153:EPI153 EFL153:EFM153 DVP153:DVQ153 DLT153:DLU153 DBX153:DBY153 CSB153:CSC153 CIF153:CIG153 BYJ153:BYK153 BON153:BOO153 BER153:BES153 AUV153:AUW153 AKZ153:ALA153 ABD153:ABE153 RH153:RI153 HL153:HM153 WTU153:WTV153 WJY153:WJZ153 WAC153:WAD153 VQG153:VQH153 VGK153:VGL153 UWO153:UWP153 UMS153:UMT153 UCW153:UCX153 TTA153:TTB153 TJE153:TJF153 SZI153:SZJ153 SPM153:SPN153 SFQ153:SFR153 RVU153:RVV153 RLY153:RLZ153 RCC153:RCD153 QSG153:QSH153 QIK153:QIL153 PYO153:PYP153 POS153:POT153 PEW153:PEX153 OVA153:OVB153 OLE153:OLF153 OBI153:OBJ153 NRM153:NRN153 NHQ153:NHR153 MXU153:MXV153 MNY153:MNZ153 MEC153:MED153 LUG153:LUH153 LKK153:LKL153 LAO153:LAP153 KQS153:KQT153 KGW153:KGX153 JXA153:JXB153 JNE153:JNF153 JDI153:JDJ153 ITM153:ITN153 IJQ153:IJR153 HZU153:HZV153 HPY153:HPZ153 HGC153:HGD153 GWG153:GWH153 GMK153:GML153 GCO153:GCP153 FSS153:FST153 FIW153:FIX153 EZA153:EZB153 EPE153:EPF153 EFI153:EFJ153 DVM153:DVN153 DLQ153:DLR153 DBU153:DBV153 CRY153:CRZ153 CIC153:CID153 BYG153:BYH153 BOK153:BOL153 BEO153:BEP153 AUS153:AUT153 AKW153:AKX153 ABA153:ABB153 HI197:HJ197 RE197:RF197 WUS197:WUT197 WKW197:WKX197 WBA197:WBB197 VRE197:VRF197 VHI197:VHJ197 UXM197:UXN197 UNQ197:UNR197 UDU197:UDV197 TTY197:TTZ197 TKC197:TKD197 TAG197:TAH197 SQK197:SQL197 SGO197:SGP197 RWS197:RWT197 RMW197:RMX197 RDA197:RDB197 QTE197:QTF197 QJI197:QJJ197 PZM197:PZN197 PPQ197:PPR197 PFU197:PFV197 OVY197:OVZ197 OMC197:OMD197 OCG197:OCH197 NSK197:NSL197 NIO197:NIP197 MYS197:MYT197 MOW197:MOX197 MFA197:MFB197 LVE197:LVF197 LLI197:LLJ197 LBM197:LBN197 KRQ197:KRR197 KHU197:KHV197 JXY197:JXZ197 JOC197:JOD197 JEG197:JEH197 IUK197:IUL197 IKO197:IKP197 IAS197:IAT197 HQW197:HQX197 HHA197:HHB197 GXE197:GXF197 GNI197:GNJ197 GDM197:GDN197 FTQ197:FTR197 FJU197:FJV197 EZY197:EZZ197 EQC197:EQD197 EGG197:EGH197 DWK197:DWL197 DMO197:DMP197 DCS197:DCT197 CSW197:CSX197 CJA197:CJB197 BZE197:BZF197 BPI197:BPJ197 BFM197:BFN197 AVQ197:AVR197 ALU197:ALV197 ABY197:ABZ197 SC197:SD197 IG197:IH197 WUP197:WUQ197 WKT197:WKU197 WAX197:WAY197 VRB197:VRC197 VHF197:VHG197 UXJ197:UXK197 UNN197:UNO197 UDR197:UDS197 TTV197:TTW197 TJZ197:TKA197 TAD197:TAE197 SQH197:SQI197 SGL197:SGM197 RWP197:RWQ197 RMT197:RMU197 RCX197:RCY197 QTB197:QTC197 QJF197:QJG197 PZJ197:PZK197 PPN197:PPO197 PFR197:PFS197 OVV197:OVW197 OLZ197:OMA197 OCD197:OCE197 NSH197:NSI197 NIL197:NIM197 MYP197:MYQ197 MOT197:MOU197 MEX197:MEY197 LVB197:LVC197 LLF197:LLG197 LBJ197:LBK197 KRN197:KRO197 KHR197:KHS197 JXV197:JXW197 JNZ197:JOA197 JED197:JEE197 IUH197:IUI197 IKL197:IKM197 IAP197:IAQ197 HQT197:HQU197 HGX197:HGY197 GXB197:GXC197 GNF197:GNG197 GDJ197:GDK197 FTN197:FTO197 FJR197:FJS197 EZV197:EZW197 EPZ197:EQA197 EGD197:EGE197 DWH197:DWI197 DML197:DMM197 DCP197:DCQ197 CST197:CSU197 CIX197:CIY197 BZB197:BZC197 BPF197:BPG197 BFJ197:BFK197 AVN197:AVO197 ALR197:ALS197 ABV197:ABW197 RZ197:SA197 ID197:IE197 WUM197:WUN197 WKQ197:WKR197 WAU197:WAV197 VQY197:VQZ197 VHC197:VHD197 UXG197:UXH197 UNK197:UNL197 UDO197:UDP197 TTS197:TTT197 TJW197:TJX197 TAA197:TAB197 SQE197:SQF197 SGI197:SGJ197 RWM197:RWN197 RMQ197:RMR197 RCU197:RCV197 QSY197:QSZ197 QJC197:QJD197 PZG197:PZH197 PPK197:PPL197 PFO197:PFP197 OVS197:OVT197 OLW197:OLX197 OCA197:OCB197 NSE197:NSF197 NII197:NIJ197 MYM197:MYN197 MOQ197:MOR197 MEU197:MEV197 LUY197:LUZ197 LLC197:LLD197 LBG197:LBH197 KRK197:KRL197 KHO197:KHP197 JXS197:JXT197 JNW197:JNX197 JEA197:JEB197 IUE197:IUF197 IKI197:IKJ197 IAM197:IAN197 HQQ197:HQR197 HGU197:HGV197 GWY197:GWZ197 GNC197:GND197 GDG197:GDH197 FTK197:FTL197 FJO197:FJP197 EZS197:EZT197 EPW197:EPX197 EGA197:EGB197 DWE197:DWF197 DMI197:DMJ197 DCM197:DCN197 CSQ197:CSR197 CIU197:CIV197 BYY197:BYZ197 BPC197:BPD197 BFG197:BFH197 AVK197:AVL197 ALO197:ALP197 ABS197:ABT197 RW197:RX197 IA197:IB197 WUG197:WUH197 WKK197:WKL197 WAO197:WAP197 VQS197:VQT197 VGW197:VGX197 UXA197:UXB197 UNE197:UNF197 UDI197:UDJ197 TTM197:TTN197 TJQ197:TJR197 SZU197:SZV197 SPY197:SPZ197 SGC197:SGD197 RWG197:RWH197 RMK197:RML197 RCO197:RCP197 QSS197:QST197 QIW197:QIX197 PZA197:PZB197 PPE197:PPF197 PFI197:PFJ197 OVM197:OVN197 OLQ197:OLR197 OBU197:OBV197 NRY197:NRZ197 NIC197:NID197 MYG197:MYH197 MOK197:MOL197 MEO197:MEP197 LUS197:LUT197 LKW197:LKX197 LBA197:LBB197 KRE197:KRF197 KHI197:KHJ197 JXM197:JXN197 JNQ197:JNR197 JDU197:JDV197 ITY197:ITZ197 IKC197:IKD197 IAG197:IAH197 HQK197:HQL197 HGO197:HGP197 GWS197:GWT197 GMW197:GMX197 GDA197:GDB197 FTE197:FTF197 FJI197:FJJ197 EZM197:EZN197 EPQ197:EPR197 EFU197:EFV197 DVY197:DVZ197 DMC197:DMD197 DCG197:DCH197 CSK197:CSL197 CIO197:CIP197 BYS197:BYT197 BOW197:BOX197 BFA197:BFB197 AVE197:AVF197 ALI197:ALJ197 ABM197:ABN197 RQ197:RR197 HU197:HV197 WUD197:WUE197 WKH197:WKI197 WAL197:WAM197 VQP197:VQQ197 VGT197:VGU197 UWX197:UWY197 UNB197:UNC197 UDF197:UDG197 TTJ197:TTK197 TJN197:TJO197 SZR197:SZS197 SPV197:SPW197 SFZ197:SGA197 RWD197:RWE197 RMH197:RMI197 RCL197:RCM197 QSP197:QSQ197 QIT197:QIU197 PYX197:PYY197 PPB197:PPC197 PFF197:PFG197 OVJ197:OVK197 OLN197:OLO197 OBR197:OBS197 NRV197:NRW197 NHZ197:NIA197 MYD197:MYE197 MOH197:MOI197 MEL197:MEM197 LUP197:LUQ197 LKT197:LKU197 LAX197:LAY197 KRB197:KRC197 KHF197:KHG197 JXJ197:JXK197 JNN197:JNO197 JDR197:JDS197 ITV197:ITW197 IJZ197:IKA197 IAD197:IAE197 HQH197:HQI197 HGL197:HGM197 GWP197:GWQ197 GMT197:GMU197 GCX197:GCY197 FTB197:FTC197 FJF197:FJG197 EZJ197:EZK197 EPN197:EPO197 EFR197:EFS197 DVV197:DVW197 DLZ197:DMA197 DCD197:DCE197 CSH197:CSI197 CIL197:CIM197 BYP197:BYQ197 BOT197:BOU197 BEX197:BEY197 AVB197:AVC197 ALF197:ALG197 ABJ197:ABK197 RN197:RO197 HR197:HS197 WUA197:WUB197 WKE197:WKF197 WAI197:WAJ197 VQM197:VQN197 VGQ197:VGR197 UWU197:UWV197 UMY197:UMZ197 UDC197:UDD197 TTG197:TTH197 TJK197:TJL197 SZO197:SZP197 SPS197:SPT197 SFW197:SFX197 RWA197:RWB197 RME197:RMF197 RCI197:RCJ197 QSM197:QSN197 QIQ197:QIR197 PYU197:PYV197 POY197:POZ197 PFC197:PFD197 OVG197:OVH197 OLK197:OLL197 OBO197:OBP197 NRS197:NRT197 NHW197:NHX197 MYA197:MYB197 MOE197:MOF197 MEI197:MEJ197 LUM197:LUN197 LKQ197:LKR197 LAU197:LAV197 KQY197:KQZ197 KHC197:KHD197 JXG197:JXH197 JNK197:JNL197 JDO197:JDP197 ITS197:ITT197 IJW197:IJX197 IAA197:IAB197 HQE197:HQF197 HGI197:HGJ197 GWM197:GWN197 GMQ197:GMR197 GCU197:GCV197 FSY197:FSZ197 FJC197:FJD197 EZG197:EZH197 EPK197:EPL197 EFO197:EFP197 DVS197:DVT197 DLW197:DLX197 DCA197:DCB197 CSE197:CSF197 CII197:CIJ197 BYM197:BYN197 BOQ197:BOR197 BEU197:BEV197 AUY197:AUZ197 ALC197:ALD197 ABG197:ABH197 RK197:RL197 HO197:HP197 WTX197:WTY197 WKB197:WKC197 WAF197:WAG197 VQJ197:VQK197 VGN197:VGO197 UWR197:UWS197 UMV197:UMW197 UCZ197:UDA197 TTD197:TTE197 TJH197:TJI197 SZL197:SZM197 SPP197:SPQ197 SFT197:SFU197 RVX197:RVY197 RMB197:RMC197 RCF197:RCG197 QSJ197:QSK197 QIN197:QIO197 PYR197:PYS197 POV197:POW197 PEZ197:PFA197 OVD197:OVE197 OLH197:OLI197 OBL197:OBM197 NRP197:NRQ197 NHT197:NHU197 MXX197:MXY197 MOB197:MOC197 MEF197:MEG197 LUJ197:LUK197 LKN197:LKO197 LAR197:LAS197 KQV197:KQW197 KGZ197:KHA197 JXD197:JXE197 JNH197:JNI197 JDL197:JDM197 ITP197:ITQ197 IJT197:IJU197 HZX197:HZY197 HQB197:HQC197 HGF197:HGG197 GWJ197:GWK197 GMN197:GMO197 GCR197:GCS197 FSV197:FSW197 FIZ197:FJA197 EZD197:EZE197 EPH197:EPI197 EFL197:EFM197 DVP197:DVQ197 DLT197:DLU197 DBX197:DBY197 CSB197:CSC197 CIF197:CIG197 BYJ197:BYK197 BON197:BOO197 BER197:BES197 AUV197:AUW197 AKZ197:ALA197 ABD197:ABE197 RH197:RI197 HL197:HM197 WTU197:WTV197 WJY197:WJZ197 WAC197:WAD197 VQG197:VQH197 VGK197:VGL197 UWO197:UWP197 UMS197:UMT197 UCW197:UCX197 TTA197:TTB197 TJE197:TJF197 SZI197:SZJ197 SPM197:SPN197 SFQ197:SFR197 RVU197:RVV197 RLY197:RLZ197 RCC197:RCD197 QSG197:QSH197 QIK197:QIL197 PYO197:PYP197 POS197:POT197 PEW197:PEX197 OVA197:OVB197 OLE197:OLF197 OBI197:OBJ197 NRM197:NRN197 NHQ197:NHR197 MXU197:MXV197 MNY197:MNZ197 MEC197:MED197 LUG197:LUH197 LKK197:LKL197 LAO197:LAP197 KQS197:KQT197 KGW197:KGX197 JXA197:JXB197 JNE197:JNF197 JDI197:JDJ197 ITM197:ITN197 IJQ197:IJR197 HZU197:HZV197 HPY197:HPZ197 HGC197:HGD197 GWG197:GWH197 GMK197:GML197 GCO197:GCP197 FSS197:FST197 FIW197:FIX197 EZA197:EZB197 EPE197:EPF197 EFI197:EFJ197 DVM197:DVN197 DLQ197:DLR197 DBU197:DBV197 CRY197:CRZ197 CIC197:CID197 BYG197:BYH197 BOK197:BOL197 BEO197:BEP197 AUS197:AUT197 AKW197:AKX197 ABA197:ABB197 HI241:HJ241 RE241:RF241 WUS241:WUT241 WKW241:WKX241 WBA241:WBB241 VRE241:VRF241 VHI241:VHJ241 UXM241:UXN241 UNQ241:UNR241 UDU241:UDV241 TTY241:TTZ241 TKC241:TKD241 TAG241:TAH241 SQK241:SQL241 SGO241:SGP241 RWS241:RWT241 RMW241:RMX241 RDA241:RDB241 QTE241:QTF241 QJI241:QJJ241 PZM241:PZN241 PPQ241:PPR241 PFU241:PFV241 OVY241:OVZ241 OMC241:OMD241 OCG241:OCH241 NSK241:NSL241 NIO241:NIP241 MYS241:MYT241 MOW241:MOX241 MFA241:MFB241 LVE241:LVF241 LLI241:LLJ241 LBM241:LBN241 KRQ241:KRR241 KHU241:KHV241 JXY241:JXZ241 JOC241:JOD241 JEG241:JEH241 IUK241:IUL241 IKO241:IKP241 IAS241:IAT241 HQW241:HQX241 HHA241:HHB241 GXE241:GXF241 GNI241:GNJ241 GDM241:GDN241 FTQ241:FTR241 FJU241:FJV241 EZY241:EZZ241 EQC241:EQD241 EGG241:EGH241 DWK241:DWL241 DMO241:DMP241 DCS241:DCT241 CSW241:CSX241 CJA241:CJB241 BZE241:BZF241 BPI241:BPJ241 BFM241:BFN241 AVQ241:AVR241 ALU241:ALV241 ABY241:ABZ241 SC241:SD241 IG241:IH241 WUP241:WUQ241 WKT241:WKU241 WAX241:WAY241 VRB241:VRC241 VHF241:VHG241 UXJ241:UXK241 UNN241:UNO241 UDR241:UDS241 TTV241:TTW241 TJZ241:TKA241 TAD241:TAE241 SQH241:SQI241 SGL241:SGM241 RWP241:RWQ241 RMT241:RMU241 RCX241:RCY241 QTB241:QTC241 QJF241:QJG241 PZJ241:PZK241 PPN241:PPO241 PFR241:PFS241 OVV241:OVW241 OLZ241:OMA241 OCD241:OCE241 NSH241:NSI241 NIL241:NIM241 MYP241:MYQ241 MOT241:MOU241 MEX241:MEY241 LVB241:LVC241 LLF241:LLG241 LBJ241:LBK241 KRN241:KRO241 KHR241:KHS241 JXV241:JXW241 JNZ241:JOA241 JED241:JEE241 IUH241:IUI241 IKL241:IKM241 IAP241:IAQ241 HQT241:HQU241 HGX241:HGY241 GXB241:GXC241 GNF241:GNG241 GDJ241:GDK241 FTN241:FTO241 FJR241:FJS241 EZV241:EZW241 EPZ241:EQA241 EGD241:EGE241 DWH241:DWI241 DML241:DMM241 DCP241:DCQ241 CST241:CSU241 CIX241:CIY241 BZB241:BZC241 BPF241:BPG241 BFJ241:BFK241 AVN241:AVO241 ALR241:ALS241 ABV241:ABW241 RZ241:SA241 ID241:IE241 WUM241:WUN241 WKQ241:WKR241 WAU241:WAV241 VQY241:VQZ241 VHC241:VHD241 UXG241:UXH241 UNK241:UNL241 UDO241:UDP241 TTS241:TTT241 TJW241:TJX241 TAA241:TAB241 SQE241:SQF241 SGI241:SGJ241 RWM241:RWN241 RMQ241:RMR241 RCU241:RCV241 QSY241:QSZ241 QJC241:QJD241 PZG241:PZH241 PPK241:PPL241 PFO241:PFP241 OVS241:OVT241 OLW241:OLX241 OCA241:OCB241 NSE241:NSF241 NII241:NIJ241 MYM241:MYN241 MOQ241:MOR241 MEU241:MEV241 LUY241:LUZ241 LLC241:LLD241 LBG241:LBH241 KRK241:KRL241 KHO241:KHP241 JXS241:JXT241 JNW241:JNX241 JEA241:JEB241 IUE241:IUF241 IKI241:IKJ241 IAM241:IAN241 HQQ241:HQR241 HGU241:HGV241 GWY241:GWZ241 GNC241:GND241 GDG241:GDH241 FTK241:FTL241 FJO241:FJP241 EZS241:EZT241 EPW241:EPX241 EGA241:EGB241 DWE241:DWF241 DMI241:DMJ241 DCM241:DCN241 CSQ241:CSR241 CIU241:CIV241 BYY241:BYZ241 BPC241:BPD241 BFG241:BFH241 AVK241:AVL241 ALO241:ALP241 ABS241:ABT241 RW241:RX241 IA241:IB241 WUG241:WUH241 WKK241:WKL241 WAO241:WAP241 VQS241:VQT241 VGW241:VGX241 UXA241:UXB241 UNE241:UNF241 UDI241:UDJ241 TTM241:TTN241 TJQ241:TJR241 SZU241:SZV241 SPY241:SPZ241 SGC241:SGD241 RWG241:RWH241 RMK241:RML241 RCO241:RCP241 QSS241:QST241 QIW241:QIX241 PZA241:PZB241 PPE241:PPF241 PFI241:PFJ241 OVM241:OVN241 OLQ241:OLR241 OBU241:OBV241 NRY241:NRZ241 NIC241:NID241 MYG241:MYH241 MOK241:MOL241 MEO241:MEP241 LUS241:LUT241 LKW241:LKX241 LBA241:LBB241 KRE241:KRF241 KHI241:KHJ241 JXM241:JXN241 JNQ241:JNR241 JDU241:JDV241 ITY241:ITZ241 IKC241:IKD241 IAG241:IAH241 HQK241:HQL241 HGO241:HGP241 GWS241:GWT241 GMW241:GMX241 GDA241:GDB241 FTE241:FTF241 FJI241:FJJ241 EZM241:EZN241 EPQ241:EPR241 EFU241:EFV241 DVY241:DVZ241 DMC241:DMD241 DCG241:DCH241 CSK241:CSL241 CIO241:CIP241 BYS241:BYT241 BOW241:BOX241 BFA241:BFB241 AVE241:AVF241 ALI241:ALJ241 ABM241:ABN241 RQ241:RR241 HU241:HV241 WUD241:WUE241 WKH241:WKI241 WAL241:WAM241 VQP241:VQQ241 VGT241:VGU241 UWX241:UWY241 UNB241:UNC241 UDF241:UDG241 TTJ241:TTK241 TJN241:TJO241 SZR241:SZS241 SPV241:SPW241 SFZ241:SGA241 RWD241:RWE241 RMH241:RMI241 RCL241:RCM241 QSP241:QSQ241 QIT241:QIU241 PYX241:PYY241 PPB241:PPC241 PFF241:PFG241 OVJ241:OVK241 OLN241:OLO241 OBR241:OBS241 NRV241:NRW241 NHZ241:NIA241 MYD241:MYE241 MOH241:MOI241 MEL241:MEM241 LUP241:LUQ241 LKT241:LKU241 LAX241:LAY241 KRB241:KRC241 KHF241:KHG241 JXJ241:JXK241 JNN241:JNO241 JDR241:JDS241 ITV241:ITW241 IJZ241:IKA241 IAD241:IAE241 HQH241:HQI241 HGL241:HGM241 GWP241:GWQ241 GMT241:GMU241 GCX241:GCY241 FTB241:FTC241 FJF241:FJG241 EZJ241:EZK241 EPN241:EPO241 EFR241:EFS241 DVV241:DVW241 DLZ241:DMA241 DCD241:DCE241 CSH241:CSI241 CIL241:CIM241 BYP241:BYQ241 BOT241:BOU241 BEX241:BEY241 AVB241:AVC241 ALF241:ALG241 ABJ241:ABK241 RN241:RO241 HR241:HS241 WUA241:WUB241 WKE241:WKF241 WAI241:WAJ241 VQM241:VQN241 VGQ241:VGR241 UWU241:UWV241 UMY241:UMZ241 UDC241:UDD241 TTG241:TTH241 TJK241:TJL241 SZO241:SZP241 SPS241:SPT241 SFW241:SFX241 RWA241:RWB241 RME241:RMF241 RCI241:RCJ241 QSM241:QSN241 QIQ241:QIR241 PYU241:PYV241 POY241:POZ241 PFC241:PFD241 OVG241:OVH241 OLK241:OLL241 OBO241:OBP241 NRS241:NRT241 NHW241:NHX241 MYA241:MYB241 MOE241:MOF241 MEI241:MEJ241 LUM241:LUN241 LKQ241:LKR241 LAU241:LAV241 KQY241:KQZ241 KHC241:KHD241 JXG241:JXH241 JNK241:JNL241 JDO241:JDP241 ITS241:ITT241 IJW241:IJX241 IAA241:IAB241 HQE241:HQF241 HGI241:HGJ241 GWM241:GWN241 GMQ241:GMR241 GCU241:GCV241 FSY241:FSZ241 FJC241:FJD241 EZG241:EZH241 EPK241:EPL241 EFO241:EFP241 DVS241:DVT241 DLW241:DLX241 DCA241:DCB241 CSE241:CSF241 CII241:CIJ241 BYM241:BYN241 BOQ241:BOR241 BEU241:BEV241 AUY241:AUZ241 ALC241:ALD241 ABG241:ABH241 RK241:RL241 HO241:HP241 WTX241:WTY241 WKB241:WKC241 WAF241:WAG241 VQJ241:VQK241 VGN241:VGO241 UWR241:UWS241 UMV241:UMW241 UCZ241:UDA241 TTD241:TTE241 TJH241:TJI241 SZL241:SZM241 SPP241:SPQ241 SFT241:SFU241 RVX241:RVY241 RMB241:RMC241 RCF241:RCG241 QSJ241:QSK241 QIN241:QIO241 PYR241:PYS241 POV241:POW241 PEZ241:PFA241 OVD241:OVE241 OLH241:OLI241 OBL241:OBM241 NRP241:NRQ241 NHT241:NHU241 MXX241:MXY241 MOB241:MOC241 MEF241:MEG241 LUJ241:LUK241 LKN241:LKO241 LAR241:LAS241 KQV241:KQW241 KGZ241:KHA241 JXD241:JXE241 JNH241:JNI241 JDL241:JDM241 ITP241:ITQ241 IJT241:IJU241 HZX241:HZY241 HQB241:HQC241 HGF241:HGG241 GWJ241:GWK241 GMN241:GMO241 GCR241:GCS241 FSV241:FSW241 FIZ241:FJA241 EZD241:EZE241 EPH241:EPI241 EFL241:EFM241 DVP241:DVQ241 DLT241:DLU241 DBX241:DBY241 CSB241:CSC241 CIF241:CIG241 BYJ241:BYK241 BON241:BOO241 BER241:BES241 AUV241:AUW241 AKZ241:ALA241 ABD241:ABE241 RH241:RI241 HL241:HM241 WTU241:WTV241 WJY241:WJZ241 WAC241:WAD241 VQG241:VQH241 VGK241:VGL241 UWO241:UWP241 UMS241:UMT241 UCW241:UCX241 TTA241:TTB241 TJE241:TJF241 SZI241:SZJ241 SPM241:SPN241 SFQ241:SFR241 RVU241:RVV241 RLY241:RLZ241 RCC241:RCD241 QSG241:QSH241 QIK241:QIL241 PYO241:PYP241 POS241:POT241 PEW241:PEX241 OVA241:OVB241 OLE241:OLF241 OBI241:OBJ241 NRM241:NRN241 NHQ241:NHR241 MXU241:MXV241 MNY241:MNZ241 MEC241:MED241 LUG241:LUH241 LKK241:LKL241 LAO241:LAP241 KQS241:KQT241 KGW241:KGX241 JXA241:JXB241 JNE241:JNF241 JDI241:JDJ241 ITM241:ITN241 IJQ241:IJR241 HZU241:HZV241 HPY241:HPZ241 HGC241:HGD241 GWG241:GWH241 GMK241:GML241 GCO241:GCP241 FSS241:FST241 FIW241:FIX241 EZA241:EZB241 EPE241:EPF241 EFI241:EFJ241 DVM241:DVN241 DLQ241:DLR241 DBU241:DBV241 CRY241:CRZ241 CIC241:CID241 BYG241:BYH241 BOK241:BOL241 BEO241:BEP241 AUS241:AUT241 AKW241:AKX241 ABA241:ABB241 HI285:HJ285 RE285:RF285 WUS285:WUT285 WKW285:WKX285 WBA285:WBB285 VRE285:VRF285 VHI285:VHJ285 UXM285:UXN285 UNQ285:UNR285 UDU285:UDV285 TTY285:TTZ285 TKC285:TKD285 TAG285:TAH285 SQK285:SQL285 SGO285:SGP285 RWS285:RWT285 RMW285:RMX285 RDA285:RDB285 QTE285:QTF285 QJI285:QJJ285 PZM285:PZN285 PPQ285:PPR285 PFU285:PFV285 OVY285:OVZ285 OMC285:OMD285 OCG285:OCH285 NSK285:NSL285 NIO285:NIP285 MYS285:MYT285 MOW285:MOX285 MFA285:MFB285 LVE285:LVF285 LLI285:LLJ285 LBM285:LBN285 KRQ285:KRR285 KHU285:KHV285 JXY285:JXZ285 JOC285:JOD285 JEG285:JEH285 IUK285:IUL285 IKO285:IKP285 IAS285:IAT285 HQW285:HQX285 HHA285:HHB285 GXE285:GXF285 GNI285:GNJ285 GDM285:GDN285 FTQ285:FTR285 FJU285:FJV285 EZY285:EZZ285 EQC285:EQD285 EGG285:EGH285 DWK285:DWL285 DMO285:DMP285 DCS285:DCT285 CSW285:CSX285 CJA285:CJB285 BZE285:BZF285 BPI285:BPJ285 BFM285:BFN285 AVQ285:AVR285 ALU285:ALV285 ABY285:ABZ285 SC285:SD285 IG285:IH285 WUP285:WUQ285 WKT285:WKU285 WAX285:WAY285 VRB285:VRC285 VHF285:VHG285 UXJ285:UXK285 UNN285:UNO285 UDR285:UDS285 TTV285:TTW285 TJZ285:TKA285 TAD285:TAE285 SQH285:SQI285 SGL285:SGM285 RWP285:RWQ285 RMT285:RMU285 RCX285:RCY285 QTB285:QTC285 QJF285:QJG285 PZJ285:PZK285 PPN285:PPO285 PFR285:PFS285 OVV285:OVW285 OLZ285:OMA285 OCD285:OCE285 NSH285:NSI285 NIL285:NIM285 MYP285:MYQ285 MOT285:MOU285 MEX285:MEY285 LVB285:LVC285 LLF285:LLG285 LBJ285:LBK285 KRN285:KRO285 KHR285:KHS285 JXV285:JXW285 JNZ285:JOA285 JED285:JEE285 IUH285:IUI285 IKL285:IKM285 IAP285:IAQ285 HQT285:HQU285 HGX285:HGY285 GXB285:GXC285 GNF285:GNG285 GDJ285:GDK285 FTN285:FTO285 FJR285:FJS285 EZV285:EZW285 EPZ285:EQA285 EGD285:EGE285 DWH285:DWI285 DML285:DMM285 DCP285:DCQ285 CST285:CSU285 CIX285:CIY285 BZB285:BZC285 BPF285:BPG285 BFJ285:BFK285 AVN285:AVO285 ALR285:ALS285 ABV285:ABW285 RZ285:SA285 ID285:IE285 WUM285:WUN285 WKQ285:WKR285 WAU285:WAV285 VQY285:VQZ285 VHC285:VHD285 UXG285:UXH285 UNK285:UNL285 UDO285:UDP285 TTS285:TTT285 TJW285:TJX285 TAA285:TAB285 SQE285:SQF285 SGI285:SGJ285 RWM285:RWN285 RMQ285:RMR285 RCU285:RCV285 QSY285:QSZ285 QJC285:QJD285 PZG285:PZH285 PPK285:PPL285 PFO285:PFP285 OVS285:OVT285 OLW285:OLX285 OCA285:OCB285 NSE285:NSF285 NII285:NIJ285 MYM285:MYN285 MOQ285:MOR285 MEU285:MEV285 LUY285:LUZ285 LLC285:LLD285 LBG285:LBH285 KRK285:KRL285 KHO285:KHP285 JXS285:JXT285 JNW285:JNX285 JEA285:JEB285 IUE285:IUF285 IKI285:IKJ285 IAM285:IAN285 HQQ285:HQR285 HGU285:HGV285 GWY285:GWZ285 GNC285:GND285 GDG285:GDH285 FTK285:FTL285 FJO285:FJP285 EZS285:EZT285 EPW285:EPX285 EGA285:EGB285 DWE285:DWF285 DMI285:DMJ285 DCM285:DCN285 CSQ285:CSR285 CIU285:CIV285 BYY285:BYZ285 BPC285:BPD285 BFG285:BFH285 AVK285:AVL285 ALO285:ALP285 ABS285:ABT285 RW285:RX285 IA285:IB285 WUG285:WUH285 WKK285:WKL285 WAO285:WAP285 VQS285:VQT285 VGW285:VGX285 UXA285:UXB285 UNE285:UNF285 UDI285:UDJ285 TTM285:TTN285 TJQ285:TJR285 SZU285:SZV285 SPY285:SPZ285 SGC285:SGD285 RWG285:RWH285 RMK285:RML285 RCO285:RCP285 QSS285:QST285 QIW285:QIX285 PZA285:PZB285 PPE285:PPF285 PFI285:PFJ285 OVM285:OVN285 OLQ285:OLR285 OBU285:OBV285 NRY285:NRZ285 NIC285:NID285 MYG285:MYH285 MOK285:MOL285 MEO285:MEP285 LUS285:LUT285 LKW285:LKX285 LBA285:LBB285 KRE285:KRF285 KHI285:KHJ285 JXM285:JXN285 JNQ285:JNR285 JDU285:JDV285 ITY285:ITZ285 IKC285:IKD285 IAG285:IAH285 HQK285:HQL285 HGO285:HGP285 GWS285:GWT285 GMW285:GMX285 GDA285:GDB285 FTE285:FTF285 FJI285:FJJ285 EZM285:EZN285 EPQ285:EPR285 EFU285:EFV285 DVY285:DVZ285 DMC285:DMD285 DCG285:DCH285 CSK285:CSL285 CIO285:CIP285 BYS285:BYT285 BOW285:BOX285 BFA285:BFB285 AVE285:AVF285 ALI285:ALJ285 ABM285:ABN285 RQ285:RR285 HU285:HV285 WUD285:WUE285 WKH285:WKI285 WAL285:WAM285 VQP285:VQQ285 VGT285:VGU285 UWX285:UWY285 UNB285:UNC285 UDF285:UDG285 TTJ285:TTK285 TJN285:TJO285 SZR285:SZS285 SPV285:SPW285 SFZ285:SGA285 RWD285:RWE285 RMH285:RMI285 RCL285:RCM285 QSP285:QSQ285 QIT285:QIU285 PYX285:PYY285 PPB285:PPC285 PFF285:PFG285 OVJ285:OVK285 OLN285:OLO285 OBR285:OBS285 NRV285:NRW285 NHZ285:NIA285 MYD285:MYE285 MOH285:MOI285 MEL285:MEM285 LUP285:LUQ285 LKT285:LKU285 LAX285:LAY285 KRB285:KRC285 KHF285:KHG285 JXJ285:JXK285 JNN285:JNO285 JDR285:JDS285 ITV285:ITW285 IJZ285:IKA285 IAD285:IAE285 HQH285:HQI285 HGL285:HGM285 GWP285:GWQ285 GMT285:GMU285 GCX285:GCY285 FTB285:FTC285 FJF285:FJG285 EZJ285:EZK285 EPN285:EPO285 EFR285:EFS285 DVV285:DVW285 DLZ285:DMA285 DCD285:DCE285 CSH285:CSI285 CIL285:CIM285 BYP285:BYQ285 BOT285:BOU285 BEX285:BEY285 AVB285:AVC285 ALF285:ALG285 ABJ285:ABK285 RN285:RO285 HR285:HS285 WUA285:WUB285 WKE285:WKF285 WAI285:WAJ285 VQM285:VQN285 VGQ285:VGR285 UWU285:UWV285 UMY285:UMZ285 UDC285:UDD285 TTG285:TTH285 TJK285:TJL285 SZO285:SZP285 SPS285:SPT285 SFW285:SFX285 RWA285:RWB285 RME285:RMF285 RCI285:RCJ285 QSM285:QSN285 QIQ285:QIR285 PYU285:PYV285 POY285:POZ285 PFC285:PFD285 OVG285:OVH285 OLK285:OLL285 OBO285:OBP285 NRS285:NRT285 NHW285:NHX285 MYA285:MYB285 MOE285:MOF285 MEI285:MEJ285 LUM285:LUN285 LKQ285:LKR285 LAU285:LAV285 KQY285:KQZ285 KHC285:KHD285 JXG285:JXH285 JNK285:JNL285 JDO285:JDP285 ITS285:ITT285 IJW285:IJX285 IAA285:IAB285 HQE285:HQF285 HGI285:HGJ285 GWM285:GWN285 GMQ285:GMR285 GCU285:GCV285 FSY285:FSZ285 FJC285:FJD285 EZG285:EZH285 EPK285:EPL285 EFO285:EFP285 DVS285:DVT285 DLW285:DLX285 DCA285:DCB285 CSE285:CSF285 CII285:CIJ285 BYM285:BYN285 BOQ285:BOR285 BEU285:BEV285 AUY285:AUZ285 ALC285:ALD285 ABG285:ABH285 RK285:RL285 HO285:HP285 WTX285:WTY285 WKB285:WKC285 WAF285:WAG285 VQJ285:VQK285 VGN285:VGO285 UWR285:UWS285 UMV285:UMW285 UCZ285:UDA285 TTD285:TTE285 TJH285:TJI285 SZL285:SZM285 SPP285:SPQ285 SFT285:SFU285 RVX285:RVY285 RMB285:RMC285 RCF285:RCG285 QSJ285:QSK285 QIN285:QIO285 PYR285:PYS285 POV285:POW285 PEZ285:PFA285 OVD285:OVE285 OLH285:OLI285 OBL285:OBM285 NRP285:NRQ285 NHT285:NHU285 MXX285:MXY285 MOB285:MOC285 MEF285:MEG285 LUJ285:LUK285 LKN285:LKO285 LAR285:LAS285 KQV285:KQW285 KGZ285:KHA285 JXD285:JXE285 JNH285:JNI285 JDL285:JDM285 ITP285:ITQ285 IJT285:IJU285 HZX285:HZY285 HQB285:HQC285 HGF285:HGG285 GWJ285:GWK285 GMN285:GMO285 GCR285:GCS285 FSV285:FSW285 FIZ285:FJA285 EZD285:EZE285 EPH285:EPI285 EFL285:EFM285 DVP285:DVQ285 DLT285:DLU285 DBX285:DBY285 CSB285:CSC285 CIF285:CIG285 BYJ285:BYK285 BON285:BOO285 BER285:BES285 AUV285:AUW285 AKZ285:ALA285 ABD285:ABE285 RH285:RI285 HL285:HM285 WTU285:WTV285 WJY285:WJZ285 WAC285:WAD285 VQG285:VQH285 VGK285:VGL285 UWO285:UWP285 UMS285:UMT285 UCW285:UCX285 TTA285:TTB285 TJE285:TJF285 SZI285:SZJ285 SPM285:SPN285 SFQ285:SFR285 RVU285:RVV285 RLY285:RLZ285 RCC285:RCD285 QSG285:QSH285 QIK285:QIL285 PYO285:PYP285 POS285:POT285 PEW285:PEX285 OVA285:OVB285 OLE285:OLF285 OBI285:OBJ285 NRM285:NRN285 NHQ285:NHR285 MXU285:MXV285 MNY285:MNZ285 MEC285:MED285 LUG285:LUH285 LKK285:LKL285 LAO285:LAP285 KQS285:KQT285 KGW285:KGX285 JXA285:JXB285 JNE285:JNF285 JDI285:JDJ285 ITM285:ITN285 IJQ285:IJR285 HZU285:HZV285 HPY285:HPZ285 HGC285:HGD285 GWG285:GWH285 GMK285:GML285 GCO285:GCP285 FSS285:FST285 FIW285:FIX285 EZA285:EZB285 EPE285:EPF285 EFI285:EFJ285 DVM285:DVN285 DLQ285:DLR285 DBU285:DBV285 CRY285:CRZ285 CIC285:CID285 BYG285:BYH285 BOK285:BOL285 BEO285:BEP285 AUS285:AUT285 AKW285:AKX285 ABA285:ABB285 HI329:HJ329 RE329:RF329 WUS329:WUT329 WKW329:WKX329 WBA329:WBB329 VRE329:VRF329 VHI329:VHJ329 UXM329:UXN329 UNQ329:UNR329 UDU329:UDV329 TTY329:TTZ329 TKC329:TKD329 TAG329:TAH329 SQK329:SQL329 SGO329:SGP329 RWS329:RWT329 RMW329:RMX329 RDA329:RDB329 QTE329:QTF329 QJI329:QJJ329 PZM329:PZN329 PPQ329:PPR329 PFU329:PFV329 OVY329:OVZ329 OMC329:OMD329 OCG329:OCH329 NSK329:NSL329 NIO329:NIP329 MYS329:MYT329 MOW329:MOX329 MFA329:MFB329 LVE329:LVF329 LLI329:LLJ329 LBM329:LBN329 KRQ329:KRR329 KHU329:KHV329 JXY329:JXZ329 JOC329:JOD329 JEG329:JEH329 IUK329:IUL329 IKO329:IKP329 IAS329:IAT329 HQW329:HQX329 HHA329:HHB329 GXE329:GXF329 GNI329:GNJ329 GDM329:GDN329 FTQ329:FTR329 FJU329:FJV329 EZY329:EZZ329 EQC329:EQD329 EGG329:EGH329 DWK329:DWL329 DMO329:DMP329 DCS329:DCT329 CSW329:CSX329 CJA329:CJB329 BZE329:BZF329 BPI329:BPJ329 BFM329:BFN329 AVQ329:AVR329 ALU329:ALV329 ABY329:ABZ329 SC329:SD329 IG329:IH329 WUP329:WUQ329 WKT329:WKU329 WAX329:WAY329 VRB329:VRC329 VHF329:VHG329 UXJ329:UXK329 UNN329:UNO329 UDR329:UDS329 TTV329:TTW329 TJZ329:TKA329 TAD329:TAE329 SQH329:SQI329 SGL329:SGM329 RWP329:RWQ329 RMT329:RMU329 RCX329:RCY329 QTB329:QTC329 QJF329:QJG329 PZJ329:PZK329 PPN329:PPO329 PFR329:PFS329 OVV329:OVW329 OLZ329:OMA329 OCD329:OCE329 NSH329:NSI329 NIL329:NIM329 MYP329:MYQ329 MOT329:MOU329 MEX329:MEY329 LVB329:LVC329 LLF329:LLG329 LBJ329:LBK329 KRN329:KRO329 KHR329:KHS329 JXV329:JXW329 JNZ329:JOA329 JED329:JEE329 IUH329:IUI329 IKL329:IKM329 IAP329:IAQ329 HQT329:HQU329 HGX329:HGY329 GXB329:GXC329 GNF329:GNG329 GDJ329:GDK329 FTN329:FTO329 FJR329:FJS329 EZV329:EZW329 EPZ329:EQA329 EGD329:EGE329 DWH329:DWI329 DML329:DMM329 DCP329:DCQ329 CST329:CSU329 CIX329:CIY329 BZB329:BZC329 BPF329:BPG329 BFJ329:BFK329 AVN329:AVO329 ALR329:ALS329 ABV329:ABW329 RZ329:SA329 ID329:IE329 WUM329:WUN329 WKQ329:WKR329 WAU329:WAV329 VQY329:VQZ329 VHC329:VHD329 UXG329:UXH329 UNK329:UNL329 UDO329:UDP329 TTS329:TTT329 TJW329:TJX329 TAA329:TAB329 SQE329:SQF329 SGI329:SGJ329 RWM329:RWN329 RMQ329:RMR329 RCU329:RCV329 QSY329:QSZ329 QJC329:QJD329 PZG329:PZH329 PPK329:PPL329 PFO329:PFP329 OVS329:OVT329 OLW329:OLX329 OCA329:OCB329 NSE329:NSF329 NII329:NIJ329 MYM329:MYN329 MOQ329:MOR329 MEU329:MEV329 LUY329:LUZ329 LLC329:LLD329 LBG329:LBH329 KRK329:KRL329 KHO329:KHP329 JXS329:JXT329 JNW329:JNX329 JEA329:JEB329 IUE329:IUF329 IKI329:IKJ329 IAM329:IAN329 HQQ329:HQR329 HGU329:HGV329 GWY329:GWZ329 GNC329:GND329 GDG329:GDH329 FTK329:FTL329 FJO329:FJP329 EZS329:EZT329 EPW329:EPX329 EGA329:EGB329 DWE329:DWF329 DMI329:DMJ329 DCM329:DCN329 CSQ329:CSR329 CIU329:CIV329 BYY329:BYZ329 BPC329:BPD329 BFG329:BFH329 AVK329:AVL329 ALO329:ALP329 ABS329:ABT329 RW329:RX329 IA329:IB329 WUG329:WUH329 WKK329:WKL329 WAO329:WAP329 VQS329:VQT329 VGW329:VGX329 UXA329:UXB329 UNE329:UNF329 UDI329:UDJ329 TTM329:TTN329 TJQ329:TJR329 SZU329:SZV329 SPY329:SPZ329 SGC329:SGD329 RWG329:RWH329 RMK329:RML329 RCO329:RCP329 QSS329:QST329 QIW329:QIX329 PZA329:PZB329 PPE329:PPF329 PFI329:PFJ329 OVM329:OVN329 OLQ329:OLR329 OBU329:OBV329 NRY329:NRZ329 NIC329:NID329 MYG329:MYH329 MOK329:MOL329 MEO329:MEP329 LUS329:LUT329 LKW329:LKX329 LBA329:LBB329 KRE329:KRF329 KHI329:KHJ329 JXM329:JXN329 JNQ329:JNR329 JDU329:JDV329 ITY329:ITZ329 IKC329:IKD329 IAG329:IAH329 HQK329:HQL329 HGO329:HGP329 GWS329:GWT329 GMW329:GMX329 GDA329:GDB329 FTE329:FTF329 FJI329:FJJ329 EZM329:EZN329 EPQ329:EPR329 EFU329:EFV329 DVY329:DVZ329 DMC329:DMD329 DCG329:DCH329 CSK329:CSL329 CIO329:CIP329 BYS329:BYT329 BOW329:BOX329 BFA329:BFB329 AVE329:AVF329 ALI329:ALJ329 ABM329:ABN329 RQ329:RR329 HU329:HV329 WUD329:WUE329 WKH329:WKI329 WAL329:WAM329 VQP329:VQQ329 VGT329:VGU329 UWX329:UWY329 UNB329:UNC329 UDF329:UDG329 TTJ329:TTK329 TJN329:TJO329 SZR329:SZS329 SPV329:SPW329 SFZ329:SGA329 RWD329:RWE329 RMH329:RMI329 RCL329:RCM329 QSP329:QSQ329 QIT329:QIU329 PYX329:PYY329 PPB329:PPC329 PFF329:PFG329 OVJ329:OVK329 OLN329:OLO329 OBR329:OBS329 NRV329:NRW329 NHZ329:NIA329 MYD329:MYE329 MOH329:MOI329 MEL329:MEM329 LUP329:LUQ329 LKT329:LKU329 LAX329:LAY329 KRB329:KRC329 KHF329:KHG329 JXJ329:JXK329 JNN329:JNO329 JDR329:JDS329 ITV329:ITW329 IJZ329:IKA329 IAD329:IAE329 HQH329:HQI329 HGL329:HGM329 GWP329:GWQ329 GMT329:GMU329 GCX329:GCY329 FTB329:FTC329 FJF329:FJG329 EZJ329:EZK329 EPN329:EPO329 EFR329:EFS329 DVV329:DVW329 DLZ329:DMA329 DCD329:DCE329 CSH329:CSI329 CIL329:CIM329 BYP329:BYQ329 BOT329:BOU329 BEX329:BEY329 AVB329:AVC329 ALF329:ALG329 ABJ329:ABK329 RN329:RO329 HR329:HS329 WUA329:WUB329 WKE329:WKF329 WAI329:WAJ329 VQM329:VQN329 VGQ329:VGR329 UWU329:UWV329 UMY329:UMZ329 UDC329:UDD329 TTG329:TTH329 TJK329:TJL329 SZO329:SZP329 SPS329:SPT329 SFW329:SFX329 RWA329:RWB329 RME329:RMF329 RCI329:RCJ329 QSM329:QSN329 QIQ329:QIR329 PYU329:PYV329 POY329:POZ329 PFC329:PFD329 OVG329:OVH329 OLK329:OLL329 OBO329:OBP329 NRS329:NRT329 NHW329:NHX329 MYA329:MYB329 MOE329:MOF329 MEI329:MEJ329 LUM329:LUN329 LKQ329:LKR329 LAU329:LAV329 KQY329:KQZ329 KHC329:KHD329 JXG329:JXH329 JNK329:JNL329 JDO329:JDP329 ITS329:ITT329 IJW329:IJX329 IAA329:IAB329 HQE329:HQF329 HGI329:HGJ329 GWM329:GWN329 GMQ329:GMR329 GCU329:GCV329 FSY329:FSZ329 FJC329:FJD329 EZG329:EZH329 EPK329:EPL329 EFO329:EFP329 DVS329:DVT329 DLW329:DLX329 DCA329:DCB329 CSE329:CSF329 CII329:CIJ329 BYM329:BYN329 BOQ329:BOR329 BEU329:BEV329 AUY329:AUZ329 ALC329:ALD329 ABG329:ABH329 RK329:RL329 HO329:HP329 WTX329:WTY329 WKB329:WKC329 WAF329:WAG329 VQJ329:VQK329 VGN329:VGO329 UWR329:UWS329 UMV329:UMW329 UCZ329:UDA329 TTD329:TTE329 TJH329:TJI329 SZL329:SZM329 SPP329:SPQ329 SFT329:SFU329 RVX329:RVY329 RMB329:RMC329 RCF329:RCG329 QSJ329:QSK329 QIN329:QIO329 PYR329:PYS329 POV329:POW329 PEZ329:PFA329 OVD329:OVE329 OLH329:OLI329 OBL329:OBM329 NRP329:NRQ329 NHT329:NHU329 MXX329:MXY329 MOB329:MOC329 MEF329:MEG329 LUJ329:LUK329 LKN329:LKO329 LAR329:LAS329 KQV329:KQW329 KGZ329:KHA329 JXD329:JXE329 JNH329:JNI329 JDL329:JDM329 ITP329:ITQ329 IJT329:IJU329 HZX329:HZY329 HQB329:HQC329 HGF329:HGG329 GWJ329:GWK329 GMN329:GMO329 GCR329:GCS329 FSV329:FSW329 FIZ329:FJA329 EZD329:EZE329 EPH329:EPI329 EFL329:EFM329 DVP329:DVQ329 DLT329:DLU329 DBX329:DBY329 CSB329:CSC329 CIF329:CIG329 BYJ329:BYK329 BON329:BOO329 BER329:BES329 AUV329:AUW329 AKZ329:ALA329 ABD329:ABE329 RH329:RI329 HL329:HM329 WTU329:WTV329 WJY329:WJZ329 WAC329:WAD329 VQG329:VQH329 VGK329:VGL329 UWO329:UWP329 UMS329:UMT329 UCW329:UCX329 TTA329:TTB329 TJE329:TJF329 SZI329:SZJ329 SPM329:SPN329 SFQ329:SFR329 RVU329:RVV329 RLY329:RLZ329 RCC329:RCD329 QSG329:QSH329 QIK329:QIL329 PYO329:PYP329 POS329:POT329 PEW329:PEX329 OVA329:OVB329 OLE329:OLF329 OBI329:OBJ329 NRM329:NRN329 NHQ329:NHR329 MXU329:MXV329 MNY329:MNZ329 MEC329:MED329 LUG329:LUH329 LKK329:LKL329 LAO329:LAP329 KQS329:KQT329 KGW329:KGX329 JXA329:JXB329 JNE329:JNF329 JDI329:JDJ329 ITM329:ITN329 IJQ329:IJR329 HZU329:HZV329 HPY329:HPZ329 HGC329:HGD329 GWG329:GWH329 GMK329:GML329 GCO329:GCP329 FSS329:FST329 FIW329:FIX329 EZA329:EZB329 EPE329:EPF329 EFI329:EFJ329 DVM329:DVN329 DLQ329:DLR329 DBU329:DBV329 CRY329:CRZ329 CIC329:CID329 BYG329:BYH329 BOK329:BOL329 BEO329:BEP329 AUS329:AUT329 AKW329:AKX329 ABA329:ABB329 HI373:HJ373 RE373:RF373 WUS373:WUT373 WKW373:WKX373 WBA373:WBB373 VRE373:VRF373 VHI373:VHJ373 UXM373:UXN373 UNQ373:UNR373 UDU373:UDV373 TTY373:TTZ373 TKC373:TKD373 TAG373:TAH373 SQK373:SQL373 SGO373:SGP373 RWS373:RWT373 RMW373:RMX373 RDA373:RDB373 QTE373:QTF373 QJI373:QJJ373 PZM373:PZN373 PPQ373:PPR373 PFU373:PFV373 OVY373:OVZ373 OMC373:OMD373 OCG373:OCH373 NSK373:NSL373 NIO373:NIP373 MYS373:MYT373 MOW373:MOX373 MFA373:MFB373 LVE373:LVF373 LLI373:LLJ373 LBM373:LBN373 KRQ373:KRR373 KHU373:KHV373 JXY373:JXZ373 JOC373:JOD373 JEG373:JEH373 IUK373:IUL373 IKO373:IKP373 IAS373:IAT373 HQW373:HQX373 HHA373:HHB373 GXE373:GXF373 GNI373:GNJ373 GDM373:GDN373 FTQ373:FTR373 FJU373:FJV373 EZY373:EZZ373 EQC373:EQD373 EGG373:EGH373 DWK373:DWL373 DMO373:DMP373 DCS373:DCT373 CSW373:CSX373 CJA373:CJB373 BZE373:BZF373 BPI373:BPJ373 BFM373:BFN373 AVQ373:AVR373 ALU373:ALV373 ABY373:ABZ373 SC373:SD373 IG373:IH373 WUP373:WUQ373 WKT373:WKU373 WAX373:WAY373 VRB373:VRC373 VHF373:VHG373 UXJ373:UXK373 UNN373:UNO373 UDR373:UDS373 TTV373:TTW373 TJZ373:TKA373 TAD373:TAE373 SQH373:SQI373 SGL373:SGM373 RWP373:RWQ373 RMT373:RMU373 RCX373:RCY373 QTB373:QTC373 QJF373:QJG373 PZJ373:PZK373 PPN373:PPO373 PFR373:PFS373 OVV373:OVW373 OLZ373:OMA373 OCD373:OCE373 NSH373:NSI373 NIL373:NIM373 MYP373:MYQ373 MOT373:MOU373 MEX373:MEY373 LVB373:LVC373 LLF373:LLG373 LBJ373:LBK373 KRN373:KRO373 KHR373:KHS373 JXV373:JXW373 JNZ373:JOA373 JED373:JEE373 IUH373:IUI373 IKL373:IKM373 IAP373:IAQ373 HQT373:HQU373 HGX373:HGY373 GXB373:GXC373 GNF373:GNG373 GDJ373:GDK373 FTN373:FTO373 FJR373:FJS373 EZV373:EZW373 EPZ373:EQA373 EGD373:EGE373 DWH373:DWI373 DML373:DMM373 DCP373:DCQ373 CST373:CSU373 CIX373:CIY373 BZB373:BZC373 BPF373:BPG373 BFJ373:BFK373 AVN373:AVO373 ALR373:ALS373 ABV373:ABW373 RZ373:SA373 ID373:IE373 WUM373:WUN373 WKQ373:WKR373 WAU373:WAV373 VQY373:VQZ373 VHC373:VHD373 UXG373:UXH373 UNK373:UNL373 UDO373:UDP373 TTS373:TTT373 TJW373:TJX373 TAA373:TAB373 SQE373:SQF373 SGI373:SGJ373 RWM373:RWN373 RMQ373:RMR373 RCU373:RCV373 QSY373:QSZ373 QJC373:QJD373 PZG373:PZH373 PPK373:PPL373 PFO373:PFP373 OVS373:OVT373 OLW373:OLX373 OCA373:OCB373 NSE373:NSF373 NII373:NIJ373 MYM373:MYN373 MOQ373:MOR373 MEU373:MEV373 LUY373:LUZ373 LLC373:LLD373 LBG373:LBH373 KRK373:KRL373 KHO373:KHP373 JXS373:JXT373 JNW373:JNX373 JEA373:JEB373 IUE373:IUF373 IKI373:IKJ373 IAM373:IAN373 HQQ373:HQR373 HGU373:HGV373 GWY373:GWZ373 GNC373:GND373 GDG373:GDH373 FTK373:FTL373 FJO373:FJP373 EZS373:EZT373 EPW373:EPX373 EGA373:EGB373 DWE373:DWF373 DMI373:DMJ373 DCM373:DCN373 CSQ373:CSR373 CIU373:CIV373 BYY373:BYZ373 BPC373:BPD373 BFG373:BFH373 AVK373:AVL373 ALO373:ALP373 ABS373:ABT373 RW373:RX373 IA373:IB373 WUG373:WUH373 WKK373:WKL373 WAO373:WAP373 VQS373:VQT373 VGW373:VGX373 UXA373:UXB373 UNE373:UNF373 UDI373:UDJ373 TTM373:TTN373 TJQ373:TJR373 SZU373:SZV373 SPY373:SPZ373 SGC373:SGD373 RWG373:RWH373 RMK373:RML373 RCO373:RCP373 QSS373:QST373 QIW373:QIX373 PZA373:PZB373 PPE373:PPF373 PFI373:PFJ373 OVM373:OVN373 OLQ373:OLR373 OBU373:OBV373 NRY373:NRZ373 NIC373:NID373 MYG373:MYH373 MOK373:MOL373 MEO373:MEP373 LUS373:LUT373 LKW373:LKX373 LBA373:LBB373 KRE373:KRF373 KHI373:KHJ373 JXM373:JXN373 JNQ373:JNR373 JDU373:JDV373 ITY373:ITZ373 IKC373:IKD373 IAG373:IAH373 HQK373:HQL373 HGO373:HGP373 GWS373:GWT373 GMW373:GMX373 GDA373:GDB373 FTE373:FTF373 FJI373:FJJ373 EZM373:EZN373 EPQ373:EPR373 EFU373:EFV373 DVY373:DVZ373 DMC373:DMD373 DCG373:DCH373 CSK373:CSL373 CIO373:CIP373 BYS373:BYT373 BOW373:BOX373 BFA373:BFB373 AVE373:AVF373 ALI373:ALJ373 ABM373:ABN373 RQ373:RR373 HU373:HV373 WUD373:WUE373 WKH373:WKI373 WAL373:WAM373 VQP373:VQQ373 VGT373:VGU373 UWX373:UWY373 UNB373:UNC373 UDF373:UDG373 TTJ373:TTK373 TJN373:TJO373 SZR373:SZS373 SPV373:SPW373 SFZ373:SGA373 RWD373:RWE373 RMH373:RMI373 RCL373:RCM373 QSP373:QSQ373 QIT373:QIU373 PYX373:PYY373 PPB373:PPC373 PFF373:PFG373 OVJ373:OVK373 OLN373:OLO373 OBR373:OBS373 NRV373:NRW373 NHZ373:NIA373 MYD373:MYE373 MOH373:MOI373 MEL373:MEM373 LUP373:LUQ373 LKT373:LKU373 LAX373:LAY373 KRB373:KRC373 KHF373:KHG373 JXJ373:JXK373 JNN373:JNO373 JDR373:JDS373 ITV373:ITW373 IJZ373:IKA373 IAD373:IAE373 HQH373:HQI373 HGL373:HGM373 GWP373:GWQ373 GMT373:GMU373 GCX373:GCY373 FTB373:FTC373 FJF373:FJG373 EZJ373:EZK373 EPN373:EPO373 EFR373:EFS373 DVV373:DVW373 DLZ373:DMA373 DCD373:DCE373 CSH373:CSI373 CIL373:CIM373 BYP373:BYQ373 BOT373:BOU373 BEX373:BEY373 AVB373:AVC373 ALF373:ALG373 ABJ373:ABK373 RN373:RO373 HR373:HS373 WUA373:WUB373 WKE373:WKF373 WAI373:WAJ373 VQM373:VQN373 VGQ373:VGR373 UWU373:UWV373 UMY373:UMZ373 UDC373:UDD373 TTG373:TTH373 TJK373:TJL373 SZO373:SZP373 SPS373:SPT373 SFW373:SFX373 RWA373:RWB373 RME373:RMF373 RCI373:RCJ373 QSM373:QSN373 QIQ373:QIR373 PYU373:PYV373 POY373:POZ373 PFC373:PFD373 OVG373:OVH373 OLK373:OLL373 OBO373:OBP373 NRS373:NRT373 NHW373:NHX373 MYA373:MYB373 MOE373:MOF373 MEI373:MEJ373 LUM373:LUN373 LKQ373:LKR373 LAU373:LAV373 KQY373:KQZ373 KHC373:KHD373 JXG373:JXH373 JNK373:JNL373 JDO373:JDP373 ITS373:ITT373 IJW373:IJX373 IAA373:IAB373 HQE373:HQF373 HGI373:HGJ373 GWM373:GWN373 GMQ373:GMR373 GCU373:GCV373 FSY373:FSZ373 FJC373:FJD373 EZG373:EZH373 EPK373:EPL373 EFO373:EFP373 DVS373:DVT373 DLW373:DLX373 DCA373:DCB373 CSE373:CSF373 CII373:CIJ373 BYM373:BYN373 BOQ373:BOR373 BEU373:BEV373 AUY373:AUZ373 ALC373:ALD373 ABG373:ABH373 RK373:RL373 HO373:HP373 WTX373:WTY373 WKB373:WKC373 WAF373:WAG373 VQJ373:VQK373 VGN373:VGO373 UWR373:UWS373 UMV373:UMW373 UCZ373:UDA373 TTD373:TTE373 TJH373:TJI373 SZL373:SZM373 SPP373:SPQ373 SFT373:SFU373 RVX373:RVY373 RMB373:RMC373 RCF373:RCG373 QSJ373:QSK373 QIN373:QIO373 PYR373:PYS373 POV373:POW373 PEZ373:PFA373 OVD373:OVE373 OLH373:OLI373 OBL373:OBM373 NRP373:NRQ373 NHT373:NHU373 MXX373:MXY373 MOB373:MOC373 MEF373:MEG373 LUJ373:LUK373 LKN373:LKO373 LAR373:LAS373 KQV373:KQW373 KGZ373:KHA373 JXD373:JXE373 JNH373:JNI373 JDL373:JDM373 ITP373:ITQ373 IJT373:IJU373 HZX373:HZY373 HQB373:HQC373 HGF373:HGG373 GWJ373:GWK373 GMN373:GMO373 GCR373:GCS373 FSV373:FSW373 FIZ373:FJA373 EZD373:EZE373 EPH373:EPI373 EFL373:EFM373 DVP373:DVQ373 DLT373:DLU373 DBX373:DBY373 CSB373:CSC373 CIF373:CIG373 BYJ373:BYK373 BON373:BOO373 BER373:BES373 AUV373:AUW373 AKZ373:ALA373 ABD373:ABE373 RH373:RI373 HL373:HM373 WTU373:WTV373 WJY373:WJZ373 WAC373:WAD373 VQG373:VQH373 VGK373:VGL373 UWO373:UWP373 UMS373:UMT373 UCW373:UCX373 TTA373:TTB373 TJE373:TJF373 SZI373:SZJ373 SPM373:SPN373 SFQ373:SFR373 RVU373:RVV373 RLY373:RLZ373 RCC373:RCD373 QSG373:QSH373 QIK373:QIL373 PYO373:PYP373 POS373:POT373 PEW373:PEX373 OVA373:OVB373 OLE373:OLF373 OBI373:OBJ373 NRM373:NRN373 NHQ373:NHR373 MXU373:MXV373 MNY373:MNZ373 MEC373:MED373 LUG373:LUH373 LKK373:LKL373 LAO373:LAP373 KQS373:KQT373 KGW373:KGX373 JXA373:JXB373 JNE373:JNF373 JDI373:JDJ373 ITM373:ITN373 IJQ373:IJR373 HZU373:HZV373 HPY373:HPZ373 HGC373:HGD373 GWG373:GWH373 GMK373:GML373 GCO373:GCP373 FSS373:FST373 FIW373:FIX373 EZA373:EZB373 EPE373:EPF373 EFI373:EFJ373 DVM373:DVN373 DLQ373:DLR373 DBU373:DBV373 CRY373:CRZ373 CIC373:CID373 BYG373:BYH373 BOK373:BOL373 BEO373:BEP373 AUS373:AUT373 AKW373:AKX373 ABA373:ABB373 HI417:HJ417 RE417:RF417 WUS417:WUT417 WKW417:WKX417 WBA417:WBB417 VRE417:VRF417 VHI417:VHJ417 UXM417:UXN417 UNQ417:UNR417 UDU417:UDV417 TTY417:TTZ417 TKC417:TKD417 TAG417:TAH417 SQK417:SQL417 SGO417:SGP417 RWS417:RWT417 RMW417:RMX417 RDA417:RDB417 QTE417:QTF417 QJI417:QJJ417 PZM417:PZN417 PPQ417:PPR417 PFU417:PFV417 OVY417:OVZ417 OMC417:OMD417 OCG417:OCH417 NSK417:NSL417 NIO417:NIP417 MYS417:MYT417 MOW417:MOX417 MFA417:MFB417 LVE417:LVF417 LLI417:LLJ417 LBM417:LBN417 KRQ417:KRR417 KHU417:KHV417 JXY417:JXZ417 JOC417:JOD417 JEG417:JEH417 IUK417:IUL417 IKO417:IKP417 IAS417:IAT417 HQW417:HQX417 HHA417:HHB417 GXE417:GXF417 GNI417:GNJ417 GDM417:GDN417 FTQ417:FTR417 FJU417:FJV417 EZY417:EZZ417 EQC417:EQD417 EGG417:EGH417 DWK417:DWL417 DMO417:DMP417 DCS417:DCT417 CSW417:CSX417 CJA417:CJB417 BZE417:BZF417 BPI417:BPJ417 BFM417:BFN417 AVQ417:AVR417 ALU417:ALV417 ABY417:ABZ417 SC417:SD417 IG417:IH417 WUP417:WUQ417 WKT417:WKU417 WAX417:WAY417 VRB417:VRC417 VHF417:VHG417 UXJ417:UXK417 UNN417:UNO417 UDR417:UDS417 TTV417:TTW417 TJZ417:TKA417 TAD417:TAE417 SQH417:SQI417 SGL417:SGM417 RWP417:RWQ417 RMT417:RMU417 RCX417:RCY417 QTB417:QTC417 QJF417:QJG417 PZJ417:PZK417 PPN417:PPO417 PFR417:PFS417 OVV417:OVW417 OLZ417:OMA417 OCD417:OCE417 NSH417:NSI417 NIL417:NIM417 MYP417:MYQ417 MOT417:MOU417 MEX417:MEY417 LVB417:LVC417 LLF417:LLG417 LBJ417:LBK417 KRN417:KRO417 KHR417:KHS417 JXV417:JXW417 JNZ417:JOA417 JED417:JEE417 IUH417:IUI417 IKL417:IKM417 IAP417:IAQ417 HQT417:HQU417 HGX417:HGY417 GXB417:GXC417 GNF417:GNG417 GDJ417:GDK417 FTN417:FTO417 FJR417:FJS417 EZV417:EZW417 EPZ417:EQA417 EGD417:EGE417 DWH417:DWI417 DML417:DMM417 DCP417:DCQ417 CST417:CSU417 CIX417:CIY417 BZB417:BZC417 BPF417:BPG417 BFJ417:BFK417 AVN417:AVO417 ALR417:ALS417 ABV417:ABW417 RZ417:SA417 ID417:IE417 WUM417:WUN417 WKQ417:WKR417 WAU417:WAV417 VQY417:VQZ417 VHC417:VHD417 UXG417:UXH417 UNK417:UNL417 UDO417:UDP417 TTS417:TTT417 TJW417:TJX417 TAA417:TAB417 SQE417:SQF417 SGI417:SGJ417 RWM417:RWN417 RMQ417:RMR417 RCU417:RCV417 QSY417:QSZ417 QJC417:QJD417 PZG417:PZH417 PPK417:PPL417 PFO417:PFP417 OVS417:OVT417 OLW417:OLX417 OCA417:OCB417 NSE417:NSF417 NII417:NIJ417 MYM417:MYN417 MOQ417:MOR417 MEU417:MEV417 LUY417:LUZ417 LLC417:LLD417 LBG417:LBH417 KRK417:KRL417 KHO417:KHP417 JXS417:JXT417 JNW417:JNX417 JEA417:JEB417 IUE417:IUF417 IKI417:IKJ417 IAM417:IAN417 HQQ417:HQR417 HGU417:HGV417 GWY417:GWZ417 GNC417:GND417 GDG417:GDH417 FTK417:FTL417 FJO417:FJP417 EZS417:EZT417 EPW417:EPX417 EGA417:EGB417 DWE417:DWF417 DMI417:DMJ417 DCM417:DCN417 CSQ417:CSR417 CIU417:CIV417 BYY417:BYZ417 BPC417:BPD417 BFG417:BFH417 AVK417:AVL417 ALO417:ALP417 ABS417:ABT417 RW417:RX417 IA417:IB417 WUG417:WUH417 WKK417:WKL417 WAO417:WAP417 VQS417:VQT417 VGW417:VGX417 UXA417:UXB417 UNE417:UNF417 UDI417:UDJ417 TTM417:TTN417 TJQ417:TJR417 SZU417:SZV417 SPY417:SPZ417 SGC417:SGD417 RWG417:RWH417 RMK417:RML417 RCO417:RCP417 QSS417:QST417 QIW417:QIX417 PZA417:PZB417 PPE417:PPF417 PFI417:PFJ417 OVM417:OVN417 OLQ417:OLR417 OBU417:OBV417 NRY417:NRZ417 NIC417:NID417 MYG417:MYH417 MOK417:MOL417 MEO417:MEP417 LUS417:LUT417 LKW417:LKX417 LBA417:LBB417 KRE417:KRF417 KHI417:KHJ417 JXM417:JXN417 JNQ417:JNR417 JDU417:JDV417 ITY417:ITZ417 IKC417:IKD417 IAG417:IAH417 HQK417:HQL417 HGO417:HGP417 GWS417:GWT417 GMW417:GMX417 GDA417:GDB417 FTE417:FTF417 FJI417:FJJ417 EZM417:EZN417 EPQ417:EPR417 EFU417:EFV417 DVY417:DVZ417 DMC417:DMD417 DCG417:DCH417 CSK417:CSL417 CIO417:CIP417 BYS417:BYT417 BOW417:BOX417 BFA417:BFB417 AVE417:AVF417 ALI417:ALJ417 ABM417:ABN417 RQ417:RR417 HU417:HV417 WUD417:WUE417 WKH417:WKI417 WAL417:WAM417 VQP417:VQQ417 VGT417:VGU417 UWX417:UWY417 UNB417:UNC417 UDF417:UDG417 TTJ417:TTK417 TJN417:TJO417 SZR417:SZS417 SPV417:SPW417 SFZ417:SGA417 RWD417:RWE417 RMH417:RMI417 RCL417:RCM417 QSP417:QSQ417 QIT417:QIU417 PYX417:PYY417 PPB417:PPC417 PFF417:PFG417 OVJ417:OVK417 OLN417:OLO417 OBR417:OBS417 NRV417:NRW417 NHZ417:NIA417 MYD417:MYE417 MOH417:MOI417 MEL417:MEM417 LUP417:LUQ417 LKT417:LKU417 LAX417:LAY417 KRB417:KRC417 KHF417:KHG417 JXJ417:JXK417 JNN417:JNO417 JDR417:JDS417 ITV417:ITW417 IJZ417:IKA417 IAD417:IAE417 HQH417:HQI417 HGL417:HGM417 GWP417:GWQ417 GMT417:GMU417 GCX417:GCY417 FTB417:FTC417 FJF417:FJG417 EZJ417:EZK417 EPN417:EPO417 EFR417:EFS417 DVV417:DVW417 DLZ417:DMA417 DCD417:DCE417 CSH417:CSI417 CIL417:CIM417 BYP417:BYQ417 BOT417:BOU417 BEX417:BEY417 AVB417:AVC417 ALF417:ALG417 ABJ417:ABK417 RN417:RO417 HR417:HS417 WUA417:WUB417 WKE417:WKF417 WAI417:WAJ417 VQM417:VQN417 VGQ417:VGR417 UWU417:UWV417 UMY417:UMZ417 UDC417:UDD417 TTG417:TTH417 TJK417:TJL417 SZO417:SZP417 SPS417:SPT417 SFW417:SFX417 RWA417:RWB417 RME417:RMF417 RCI417:RCJ417 QSM417:QSN417 QIQ417:QIR417 PYU417:PYV417 POY417:POZ417 PFC417:PFD417 OVG417:OVH417 OLK417:OLL417 OBO417:OBP417 NRS417:NRT417 NHW417:NHX417 MYA417:MYB417 MOE417:MOF417 MEI417:MEJ417 LUM417:LUN417 LKQ417:LKR417 LAU417:LAV417 KQY417:KQZ417 KHC417:KHD417 JXG417:JXH417 JNK417:JNL417 JDO417:JDP417 ITS417:ITT417 IJW417:IJX417 IAA417:IAB417 HQE417:HQF417 HGI417:HGJ417 GWM417:GWN417 GMQ417:GMR417 GCU417:GCV417 FSY417:FSZ417 FJC417:FJD417 EZG417:EZH417 EPK417:EPL417 EFO417:EFP417 DVS417:DVT417 DLW417:DLX417 DCA417:DCB417 CSE417:CSF417 CII417:CIJ417 BYM417:BYN417 BOQ417:BOR417 BEU417:BEV417 AUY417:AUZ417 ALC417:ALD417 ABG417:ABH417 RK417:RL417 HO417:HP417 WTX417:WTY417 WKB417:WKC417 WAF417:WAG417 VQJ417:VQK417 VGN417:VGO417 UWR417:UWS417 UMV417:UMW417 UCZ417:UDA417 TTD417:TTE417 TJH417:TJI417 SZL417:SZM417 SPP417:SPQ417 SFT417:SFU417 RVX417:RVY417 RMB417:RMC417 RCF417:RCG417 QSJ417:QSK417 QIN417:QIO417 PYR417:PYS417 POV417:POW417 PEZ417:PFA417 OVD417:OVE417 OLH417:OLI417 OBL417:OBM417 NRP417:NRQ417 NHT417:NHU417 MXX417:MXY417 MOB417:MOC417 MEF417:MEG417 LUJ417:LUK417 LKN417:LKO417 LAR417:LAS417 KQV417:KQW417 KGZ417:KHA417 JXD417:JXE417 JNH417:JNI417 JDL417:JDM417 ITP417:ITQ417 IJT417:IJU417 HZX417:HZY417 HQB417:HQC417 HGF417:HGG417 GWJ417:GWK417 GMN417:GMO417 GCR417:GCS417 FSV417:FSW417 FIZ417:FJA417 EZD417:EZE417 EPH417:EPI417 EFL417:EFM417 DVP417:DVQ417 DLT417:DLU417 DBX417:DBY417 CSB417:CSC417 CIF417:CIG417 BYJ417:BYK417 BON417:BOO417 BER417:BES417 AUV417:AUW417 AKZ417:ALA417 ABD417:ABE417 RH417:RI417 HL417:HM417 WTU417:WTV417 WJY417:WJZ417 WAC417:WAD417 VQG417:VQH417 VGK417:VGL417 UWO417:UWP417 UMS417:UMT417 UCW417:UCX417 TTA417:TTB417 TJE417:TJF417 SZI417:SZJ417 SPM417:SPN417 SFQ417:SFR417 RVU417:RVV417 RLY417:RLZ417 RCC417:RCD417 QSG417:QSH417 QIK417:QIL417 PYO417:PYP417 POS417:POT417 PEW417:PEX417 OVA417:OVB417 OLE417:OLF417 OBI417:OBJ417 NRM417:NRN417 NHQ417:NHR417 MXU417:MXV417 MNY417:MNZ417 MEC417:MED417 LUG417:LUH417 LKK417:LKL417 LAO417:LAP417 KQS417:KQT417 KGW417:KGX417 JXA417:JXB417 JNE417:JNF417 JDI417:JDJ417 ITM417:ITN417 IJQ417:IJR417 HZU417:HZV417 HPY417:HPZ417 HGC417:HGD417 GWG417:GWH417 GMK417:GML417 GCO417:GCP417 FSS417:FST417 FIW417:FIX417 EZA417:EZB417 EPE417:EPF417 EFI417:EFJ417 DVM417:DVN417 DLQ417:DLR417 DBU417:DBV417 CRY417:CRZ417 CIC417:CID417 BYG417:BYH417 BOK417:BOL417 BEO417:BEP417 AUS417:AUT417 AKW417:AKX417 ABA417:ABB417 HI461:HJ461 RE461:RF461 WUS461:WUT461 WKW461:WKX461 WBA461:WBB461 VRE461:VRF461 VHI461:VHJ461 UXM461:UXN461 UNQ461:UNR461 UDU461:UDV461 TTY461:TTZ461 TKC461:TKD461 TAG461:TAH461 SQK461:SQL461 SGO461:SGP461 RWS461:RWT461 RMW461:RMX461 RDA461:RDB461 QTE461:QTF461 QJI461:QJJ461 PZM461:PZN461 PPQ461:PPR461 PFU461:PFV461 OVY461:OVZ461 OMC461:OMD461 OCG461:OCH461 NSK461:NSL461 NIO461:NIP461 MYS461:MYT461 MOW461:MOX461 MFA461:MFB461 LVE461:LVF461 LLI461:LLJ461 LBM461:LBN461 KRQ461:KRR461 KHU461:KHV461 JXY461:JXZ461 JOC461:JOD461 JEG461:JEH461 IUK461:IUL461 IKO461:IKP461 IAS461:IAT461 HQW461:HQX461 HHA461:HHB461 GXE461:GXF461 GNI461:GNJ461 GDM461:GDN461 FTQ461:FTR461 FJU461:FJV461 EZY461:EZZ461 EQC461:EQD461 EGG461:EGH461 DWK461:DWL461 DMO461:DMP461 DCS461:DCT461 CSW461:CSX461 CJA461:CJB461 BZE461:BZF461 BPI461:BPJ461 BFM461:BFN461 AVQ461:AVR461 ALU461:ALV461 ABY461:ABZ461 SC461:SD461 IG461:IH461 WUP461:WUQ461 WKT461:WKU461 WAX461:WAY461 VRB461:VRC461 VHF461:VHG461 UXJ461:UXK461 UNN461:UNO461 UDR461:UDS461 TTV461:TTW461 TJZ461:TKA461 TAD461:TAE461 SQH461:SQI461 SGL461:SGM461 RWP461:RWQ461 RMT461:RMU461 RCX461:RCY461 QTB461:QTC461 QJF461:QJG461 PZJ461:PZK461 PPN461:PPO461 PFR461:PFS461 OVV461:OVW461 OLZ461:OMA461 OCD461:OCE461 NSH461:NSI461 NIL461:NIM461 MYP461:MYQ461 MOT461:MOU461 MEX461:MEY461 LVB461:LVC461 LLF461:LLG461 LBJ461:LBK461 KRN461:KRO461 KHR461:KHS461 JXV461:JXW461 JNZ461:JOA461 JED461:JEE461 IUH461:IUI461 IKL461:IKM461 IAP461:IAQ461 HQT461:HQU461 HGX461:HGY461 GXB461:GXC461 GNF461:GNG461 GDJ461:GDK461 FTN461:FTO461 FJR461:FJS461 EZV461:EZW461 EPZ461:EQA461 EGD461:EGE461 DWH461:DWI461 DML461:DMM461 DCP461:DCQ461 CST461:CSU461 CIX461:CIY461 BZB461:BZC461 BPF461:BPG461 BFJ461:BFK461 AVN461:AVO461 ALR461:ALS461 ABV461:ABW461 RZ461:SA461 ID461:IE461 WUM461:WUN461 WKQ461:WKR461 WAU461:WAV461 VQY461:VQZ461 VHC461:VHD461 UXG461:UXH461 UNK461:UNL461 UDO461:UDP461 TTS461:TTT461 TJW461:TJX461 TAA461:TAB461 SQE461:SQF461 SGI461:SGJ461 RWM461:RWN461 RMQ461:RMR461 RCU461:RCV461 QSY461:QSZ461 QJC461:QJD461 PZG461:PZH461 PPK461:PPL461 PFO461:PFP461 OVS461:OVT461 OLW461:OLX461 OCA461:OCB461 NSE461:NSF461 NII461:NIJ461 MYM461:MYN461 MOQ461:MOR461 MEU461:MEV461 LUY461:LUZ461 LLC461:LLD461 LBG461:LBH461 KRK461:KRL461 KHO461:KHP461 JXS461:JXT461 JNW461:JNX461 JEA461:JEB461 IUE461:IUF461 IKI461:IKJ461 IAM461:IAN461 HQQ461:HQR461 HGU461:HGV461 GWY461:GWZ461 GNC461:GND461 GDG461:GDH461 FTK461:FTL461 FJO461:FJP461 EZS461:EZT461 EPW461:EPX461 EGA461:EGB461 DWE461:DWF461 DMI461:DMJ461 DCM461:DCN461 CSQ461:CSR461 CIU461:CIV461 BYY461:BYZ461 BPC461:BPD461 BFG461:BFH461 AVK461:AVL461 ALO461:ALP461 ABS461:ABT461 RW461:RX461 IA461:IB461 WUG461:WUH461 WKK461:WKL461 WAO461:WAP461 VQS461:VQT461 VGW461:VGX461 UXA461:UXB461 UNE461:UNF461 UDI461:UDJ461 TTM461:TTN461 TJQ461:TJR461 SZU461:SZV461 SPY461:SPZ461 SGC461:SGD461 RWG461:RWH461 RMK461:RML461 RCO461:RCP461 QSS461:QST461 QIW461:QIX461 PZA461:PZB461 PPE461:PPF461 PFI461:PFJ461 OVM461:OVN461 OLQ461:OLR461 OBU461:OBV461 NRY461:NRZ461 NIC461:NID461 MYG461:MYH461 MOK461:MOL461 MEO461:MEP461 LUS461:LUT461 LKW461:LKX461 LBA461:LBB461 KRE461:KRF461 KHI461:KHJ461 JXM461:JXN461 JNQ461:JNR461 JDU461:JDV461 ITY461:ITZ461 IKC461:IKD461 IAG461:IAH461 HQK461:HQL461 HGO461:HGP461 GWS461:GWT461 GMW461:GMX461 GDA461:GDB461 FTE461:FTF461 FJI461:FJJ461 EZM461:EZN461 EPQ461:EPR461 EFU461:EFV461 DVY461:DVZ461 DMC461:DMD461 DCG461:DCH461 CSK461:CSL461 CIO461:CIP461 BYS461:BYT461 BOW461:BOX461 BFA461:BFB461 AVE461:AVF461 ALI461:ALJ461 ABM461:ABN461 RQ461:RR461 HU461:HV461 WUD461:WUE461 WKH461:WKI461 WAL461:WAM461 VQP461:VQQ461 VGT461:VGU461 UWX461:UWY461 UNB461:UNC461 UDF461:UDG461 TTJ461:TTK461 TJN461:TJO461 SZR461:SZS461 SPV461:SPW461 SFZ461:SGA461 RWD461:RWE461 RMH461:RMI461 RCL461:RCM461 QSP461:QSQ461 QIT461:QIU461 PYX461:PYY461 PPB461:PPC461 PFF461:PFG461 OVJ461:OVK461 OLN461:OLO461 OBR461:OBS461 NRV461:NRW461 NHZ461:NIA461 MYD461:MYE461 MOH461:MOI461 MEL461:MEM461 LUP461:LUQ461 LKT461:LKU461 LAX461:LAY461 KRB461:KRC461 KHF461:KHG461 JXJ461:JXK461 JNN461:JNO461 JDR461:JDS461 ITV461:ITW461 IJZ461:IKA461 IAD461:IAE461 HQH461:HQI461 HGL461:HGM461 GWP461:GWQ461 GMT461:GMU461 GCX461:GCY461 FTB461:FTC461 FJF461:FJG461 EZJ461:EZK461 EPN461:EPO461 EFR461:EFS461 DVV461:DVW461 DLZ461:DMA461 DCD461:DCE461 CSH461:CSI461 CIL461:CIM461 BYP461:BYQ461 BOT461:BOU461 BEX461:BEY461 AVB461:AVC461 ALF461:ALG461 ABJ461:ABK461 RN461:RO461 HR461:HS461 WUA461:WUB461 WKE461:WKF461 WAI461:WAJ461 VQM461:VQN461 VGQ461:VGR461 UWU461:UWV461 UMY461:UMZ461 UDC461:UDD461 TTG461:TTH461 TJK461:TJL461 SZO461:SZP461 SPS461:SPT461 SFW461:SFX461 RWA461:RWB461 RME461:RMF461 RCI461:RCJ461 QSM461:QSN461 QIQ461:QIR461 PYU461:PYV461 POY461:POZ461 PFC461:PFD461 OVG461:OVH461 OLK461:OLL461 OBO461:OBP461 NRS461:NRT461 NHW461:NHX461 MYA461:MYB461 MOE461:MOF461 MEI461:MEJ461 LUM461:LUN461 LKQ461:LKR461 LAU461:LAV461 KQY461:KQZ461 KHC461:KHD461 JXG461:JXH461 JNK461:JNL461 JDO461:JDP461 ITS461:ITT461 IJW461:IJX461 IAA461:IAB461 HQE461:HQF461 HGI461:HGJ461 GWM461:GWN461 GMQ461:GMR461 GCU461:GCV461 FSY461:FSZ461 FJC461:FJD461 EZG461:EZH461 EPK461:EPL461 EFO461:EFP461 DVS461:DVT461 DLW461:DLX461 DCA461:DCB461 CSE461:CSF461 CII461:CIJ461 BYM461:BYN461 BOQ461:BOR461 BEU461:BEV461 AUY461:AUZ461 ALC461:ALD461 ABG461:ABH461 RK461:RL461 HO461:HP461 WTX461:WTY461 WKB461:WKC461 WAF461:WAG461 VQJ461:VQK461 VGN461:VGO461 UWR461:UWS461 UMV461:UMW461 UCZ461:UDA461 TTD461:TTE461 TJH461:TJI461 SZL461:SZM461 SPP461:SPQ461 SFT461:SFU461 RVX461:RVY461 RMB461:RMC461 RCF461:RCG461 QSJ461:QSK461 QIN461:QIO461 PYR461:PYS461 POV461:POW461 PEZ461:PFA461 OVD461:OVE461 OLH461:OLI461 OBL461:OBM461 NRP461:NRQ461 NHT461:NHU461 MXX461:MXY461 MOB461:MOC461 MEF461:MEG461 LUJ461:LUK461 LKN461:LKO461 LAR461:LAS461 KQV461:KQW461 KGZ461:KHA461 JXD461:JXE461 JNH461:JNI461 JDL461:JDM461 ITP461:ITQ461 IJT461:IJU461 HZX461:HZY461 HQB461:HQC461 HGF461:HGG461 GWJ461:GWK461 GMN461:GMO461 GCR461:GCS461 FSV461:FSW461 FIZ461:FJA461 EZD461:EZE461 EPH461:EPI461 EFL461:EFM461 DVP461:DVQ461 DLT461:DLU461 DBX461:DBY461 CSB461:CSC461 CIF461:CIG461 BYJ461:BYK461 BON461:BOO461 BER461:BES461 AUV461:AUW461 AKZ461:ALA461 ABD461:ABE461 RH461:RI461 HL461:HM461 WTU461:WTV461 WJY461:WJZ461 WAC461:WAD461 VQG461:VQH461 VGK461:VGL461 UWO461:UWP461 UMS461:UMT461 UCW461:UCX461 TTA461:TTB461 TJE461:TJF461 SZI461:SZJ461 SPM461:SPN461 SFQ461:SFR461 RVU461:RVV461 RLY461:RLZ461 RCC461:RCD461 QSG461:QSH461 QIK461:QIL461 PYO461:PYP461 POS461:POT461 PEW461:PEX461 OVA461:OVB461 OLE461:OLF461 OBI461:OBJ461 NRM461:NRN461 NHQ461:NHR461 MXU461:MXV461 MNY461:MNZ461 MEC461:MED461 LUG461:LUH461 LKK461:LKL461 LAO461:LAP461 KQS461:KQT461 KGW461:KGX461 JXA461:JXB461 JNE461:JNF461 JDI461:JDJ461 ITM461:ITN461 IJQ461:IJR461 HZU461:HZV461 HPY461:HPZ461 HGC461:HGD461 GWG461:GWH461 GMK461:GML461 GCO461:GCP461 FSS461:FST461 FIW461:FIX461 EZA461:EZB461 EPE461:EPF461 EFI461:EFJ461 DVM461:DVN461 DLQ461:DLR461 DBU461:DBV461 CRY461:CRZ461 CIC461:CID461 BYG461:BYH461 BOK461:BOL461 BEO461:BEP461 AUS461:AUT461 AKW461:AKX461 ABA461:ABB461 HI505:HJ505 RE505:RF505 WUS505:WUT505 WKW505:WKX505 WBA505:WBB505 VRE505:VRF505 VHI505:VHJ505 UXM505:UXN505 UNQ505:UNR505 UDU505:UDV505 TTY505:TTZ505 TKC505:TKD505 TAG505:TAH505 SQK505:SQL505 SGO505:SGP505 RWS505:RWT505 RMW505:RMX505 RDA505:RDB505 QTE505:QTF505 QJI505:QJJ505 PZM505:PZN505 PPQ505:PPR505 PFU505:PFV505 OVY505:OVZ505 OMC505:OMD505 OCG505:OCH505 NSK505:NSL505 NIO505:NIP505 MYS505:MYT505 MOW505:MOX505 MFA505:MFB505 LVE505:LVF505 LLI505:LLJ505 LBM505:LBN505 KRQ505:KRR505 KHU505:KHV505 JXY505:JXZ505 JOC505:JOD505 JEG505:JEH505 IUK505:IUL505 IKO505:IKP505 IAS505:IAT505 HQW505:HQX505 HHA505:HHB505 GXE505:GXF505 GNI505:GNJ505 GDM505:GDN505 FTQ505:FTR505 FJU505:FJV505 EZY505:EZZ505 EQC505:EQD505 EGG505:EGH505 DWK505:DWL505 DMO505:DMP505 DCS505:DCT505 CSW505:CSX505 CJA505:CJB505 BZE505:BZF505 BPI505:BPJ505 BFM505:BFN505 AVQ505:AVR505 ALU505:ALV505 ABY505:ABZ505 SC505:SD505 IG505:IH505 WUP505:WUQ505 WKT505:WKU505 WAX505:WAY505 VRB505:VRC505 VHF505:VHG505 UXJ505:UXK505 UNN505:UNO505 UDR505:UDS505 TTV505:TTW505 TJZ505:TKA505 TAD505:TAE505 SQH505:SQI505 SGL505:SGM505 RWP505:RWQ505 RMT505:RMU505 RCX505:RCY505 QTB505:QTC505 QJF505:QJG505 PZJ505:PZK505 PPN505:PPO505 PFR505:PFS505 OVV505:OVW505 OLZ505:OMA505 OCD505:OCE505 NSH505:NSI505 NIL505:NIM505 MYP505:MYQ505 MOT505:MOU505 MEX505:MEY505 LVB505:LVC505 LLF505:LLG505 LBJ505:LBK505 KRN505:KRO505 KHR505:KHS505 JXV505:JXW505 JNZ505:JOA505 JED505:JEE505 IUH505:IUI505 IKL505:IKM505 IAP505:IAQ505 HQT505:HQU505 HGX505:HGY505 GXB505:GXC505 GNF505:GNG505 GDJ505:GDK505 FTN505:FTO505 FJR505:FJS505 EZV505:EZW505 EPZ505:EQA505 EGD505:EGE505 DWH505:DWI505 DML505:DMM505 DCP505:DCQ505 CST505:CSU505 CIX505:CIY505 BZB505:BZC505 BPF505:BPG505 BFJ505:BFK505 AVN505:AVO505 ALR505:ALS505 ABV505:ABW505 RZ505:SA505 ID505:IE505 WUM505:WUN505 WKQ505:WKR505 WAU505:WAV505 VQY505:VQZ505 VHC505:VHD505 UXG505:UXH505 UNK505:UNL505 UDO505:UDP505 TTS505:TTT505 TJW505:TJX505 TAA505:TAB505 SQE505:SQF505 SGI505:SGJ505 RWM505:RWN505 RMQ505:RMR505 RCU505:RCV505 QSY505:QSZ505 QJC505:QJD505 PZG505:PZH505 PPK505:PPL505 PFO505:PFP505 OVS505:OVT505 OLW505:OLX505 OCA505:OCB505 NSE505:NSF505 NII505:NIJ505 MYM505:MYN505 MOQ505:MOR505 MEU505:MEV505 LUY505:LUZ505 LLC505:LLD505 LBG505:LBH505 KRK505:KRL505 KHO505:KHP505 JXS505:JXT505 JNW505:JNX505 JEA505:JEB505 IUE505:IUF505 IKI505:IKJ505 IAM505:IAN505 HQQ505:HQR505 HGU505:HGV505 GWY505:GWZ505 GNC505:GND505 GDG505:GDH505 FTK505:FTL505 FJO505:FJP505 EZS505:EZT505 EPW505:EPX505 EGA505:EGB505 DWE505:DWF505 DMI505:DMJ505 DCM505:DCN505 CSQ505:CSR505 CIU505:CIV505 BYY505:BYZ505 BPC505:BPD505 BFG505:BFH505 AVK505:AVL505 ALO505:ALP505 ABS505:ABT505 RW505:RX505 IA505:IB505 WUG505:WUH505 WKK505:WKL505 WAO505:WAP505 VQS505:VQT505 VGW505:VGX505 UXA505:UXB505 UNE505:UNF505 UDI505:UDJ505 TTM505:TTN505 TJQ505:TJR505 SZU505:SZV505 SPY505:SPZ505 SGC505:SGD505 RWG505:RWH505 RMK505:RML505 RCO505:RCP505 QSS505:QST505 QIW505:QIX505 PZA505:PZB505 PPE505:PPF505 PFI505:PFJ505 OVM505:OVN505 OLQ505:OLR505 OBU505:OBV505 NRY505:NRZ505 NIC505:NID505 MYG505:MYH505 MOK505:MOL505 MEO505:MEP505 LUS505:LUT505 LKW505:LKX505 LBA505:LBB505 KRE505:KRF505 KHI505:KHJ505 JXM505:JXN505 JNQ505:JNR505 JDU505:JDV505 ITY505:ITZ505 IKC505:IKD505 IAG505:IAH505 HQK505:HQL505 HGO505:HGP505 GWS505:GWT505 GMW505:GMX505 GDA505:GDB505 FTE505:FTF505 FJI505:FJJ505 EZM505:EZN505 EPQ505:EPR505 EFU505:EFV505 DVY505:DVZ505 DMC505:DMD505 DCG505:DCH505 CSK505:CSL505 CIO505:CIP505 BYS505:BYT505 BOW505:BOX505 BFA505:BFB505 AVE505:AVF505 ALI505:ALJ505 ABM505:ABN505 RQ505:RR505 HU505:HV505 WUD505:WUE505 WKH505:WKI505 WAL505:WAM505 VQP505:VQQ505 VGT505:VGU505 UWX505:UWY505 UNB505:UNC505 UDF505:UDG505 TTJ505:TTK505 TJN505:TJO505 SZR505:SZS505 SPV505:SPW505 SFZ505:SGA505 RWD505:RWE505 RMH505:RMI505 RCL505:RCM505 QSP505:QSQ505 QIT505:QIU505 PYX505:PYY505 PPB505:PPC505 PFF505:PFG505 OVJ505:OVK505 OLN505:OLO505 OBR505:OBS505 NRV505:NRW505 NHZ505:NIA505 MYD505:MYE505 MOH505:MOI505 MEL505:MEM505 LUP505:LUQ505 LKT505:LKU505 LAX505:LAY505 KRB505:KRC505 KHF505:KHG505 JXJ505:JXK505 JNN505:JNO505 JDR505:JDS505 ITV505:ITW505 IJZ505:IKA505 IAD505:IAE505 HQH505:HQI505 HGL505:HGM505 GWP505:GWQ505 GMT505:GMU505 GCX505:GCY505 FTB505:FTC505 FJF505:FJG505 EZJ505:EZK505 EPN505:EPO505 EFR505:EFS505 DVV505:DVW505 DLZ505:DMA505 DCD505:DCE505 CSH505:CSI505 CIL505:CIM505 BYP505:BYQ505 BOT505:BOU505 BEX505:BEY505 AVB505:AVC505 ALF505:ALG505 ABJ505:ABK505 RN505:RO505 HR505:HS505 WUA505:WUB505 WKE505:WKF505 WAI505:WAJ505 VQM505:VQN505 VGQ505:VGR505 UWU505:UWV505 UMY505:UMZ505 UDC505:UDD505 TTG505:TTH505 TJK505:TJL505 SZO505:SZP505 SPS505:SPT505 SFW505:SFX505 RWA505:RWB505 RME505:RMF505 RCI505:RCJ505 QSM505:QSN505 QIQ505:QIR505 PYU505:PYV505 POY505:POZ505 PFC505:PFD505 OVG505:OVH505 OLK505:OLL505 OBO505:OBP505 NRS505:NRT505 NHW505:NHX505 MYA505:MYB505 MOE505:MOF505 MEI505:MEJ505 LUM505:LUN505 LKQ505:LKR505 LAU505:LAV505 KQY505:KQZ505 KHC505:KHD505 JXG505:JXH505 JNK505:JNL505 JDO505:JDP505 ITS505:ITT505 IJW505:IJX505 IAA505:IAB505 HQE505:HQF505 HGI505:HGJ505 GWM505:GWN505 GMQ505:GMR505 GCU505:GCV505 FSY505:FSZ505 FJC505:FJD505 EZG505:EZH505 EPK505:EPL505 EFO505:EFP505 DVS505:DVT505 DLW505:DLX505 DCA505:DCB505 CSE505:CSF505 CII505:CIJ505 BYM505:BYN505 BOQ505:BOR505 BEU505:BEV505 AUY505:AUZ505 ALC505:ALD505 ABG505:ABH505 RK505:RL505 HO505:HP505 WTX505:WTY505 WKB505:WKC505 WAF505:WAG505 VQJ505:VQK505 VGN505:VGO505 UWR505:UWS505 UMV505:UMW505 UCZ505:UDA505 TTD505:TTE505 TJH505:TJI505 SZL505:SZM505 SPP505:SPQ505 SFT505:SFU505 RVX505:RVY505 RMB505:RMC505 RCF505:RCG505 QSJ505:QSK505 QIN505:QIO505 PYR505:PYS505 POV505:POW505 PEZ505:PFA505 OVD505:OVE505 OLH505:OLI505 OBL505:OBM505 NRP505:NRQ505 NHT505:NHU505 MXX505:MXY505 MOB505:MOC505 MEF505:MEG505 LUJ505:LUK505 LKN505:LKO505 LAR505:LAS505 KQV505:KQW505 KGZ505:KHA505 JXD505:JXE505 JNH505:JNI505 JDL505:JDM505 ITP505:ITQ505 IJT505:IJU505 HZX505:HZY505 HQB505:HQC505 HGF505:HGG505 GWJ505:GWK505 GMN505:GMO505 GCR505:GCS505 FSV505:FSW505 FIZ505:FJA505 EZD505:EZE505 EPH505:EPI505 EFL505:EFM505 DVP505:DVQ505 DLT505:DLU505 DBX505:DBY505 CSB505:CSC505 CIF505:CIG505 BYJ505:BYK505 BON505:BOO505 BER505:BES505 AUV505:AUW505 AKZ505:ALA505 ABD505:ABE505 RH505:RI505 HL505:HM505 WTU505:WTV505 WJY505:WJZ505 WAC505:WAD505 VQG505:VQH505 VGK505:VGL505 UWO505:UWP505 UMS505:UMT505 UCW505:UCX505 TTA505:TTB505 TJE505:TJF505 SZI505:SZJ505 SPM505:SPN505 SFQ505:SFR505 RVU505:RVV505 RLY505:RLZ505 RCC505:RCD505 QSG505:QSH505 QIK505:QIL505 PYO505:PYP505 POS505:POT505 PEW505:PEX505 OVA505:OVB505 OLE505:OLF505 OBI505:OBJ505 NRM505:NRN505 NHQ505:NHR505 MXU505:MXV505 MNY505:MNZ505 MEC505:MED505 LUG505:LUH505 LKK505:LKL505 LAO505:LAP505 KQS505:KQT505 KGW505:KGX505 JXA505:JXB505 JNE505:JNF505 JDI505:JDJ505 ITM505:ITN505 IJQ505:IJR505 HZU505:HZV505 HPY505:HPZ505 HGC505:HGD505 GWG505:GWH505 GMK505:GML505 GCO505:GCP505 FSS505:FST505 FIW505:FIX505 EZA505:EZB505 EPE505:EPF505 EFI505:EFJ505 DVM505:DVN505 DLQ505:DLR505 DBU505:DBV505 CRY505:CRZ505 CIC505:CID505 BYG505:BYH505 BOK505:BOL505 BEO505:BEP505 AUS505:AUT505 AKW505:AKX505 ABA505:ABB505">
      <formula1>HI3</formula1>
    </dataValidation>
    <dataValidation type="whole" operator="lessThanOrEqual" allowBlank="1" showInputMessage="1" showErrorMessage="1" sqref="HI20:HJ20 RE20:RF20 WUS20:WUT20 WKW20:WKX20 WBA20:WBB20 VRE20:VRF20 VHI20:VHJ20 UXM20:UXN20 UNQ20:UNR20 UDU20:UDV20 TTY20:TTZ20 TKC20:TKD20 TAG20:TAH20 SQK20:SQL20 SGO20:SGP20 RWS20:RWT20 RMW20:RMX20 RDA20:RDB20 QTE20:QTF20 QJI20:QJJ20 PZM20:PZN20 PPQ20:PPR20 PFU20:PFV20 OVY20:OVZ20 OMC20:OMD20 OCG20:OCH20 NSK20:NSL20 NIO20:NIP20 MYS20:MYT20 MOW20:MOX20 MFA20:MFB20 LVE20:LVF20 LLI20:LLJ20 LBM20:LBN20 KRQ20:KRR20 KHU20:KHV20 JXY20:JXZ20 JOC20:JOD20 JEG20:JEH20 IUK20:IUL20 IKO20:IKP20 IAS20:IAT20 HQW20:HQX20 HHA20:HHB20 GXE20:GXF20 GNI20:GNJ20 GDM20:GDN20 FTQ20:FTR20 FJU20:FJV20 EZY20:EZZ20 EQC20:EQD20 EGG20:EGH20 DWK20:DWL20 DMO20:DMP20 DCS20:DCT20 CSW20:CSX20 CJA20:CJB20 BZE20:BZF20 BPI20:BPJ20 BFM20:BFN20 AVQ20:AVR20 ALU20:ALV20 ABY20:ABZ20 SC20:SD20 IG20:IH20 WUP20:WUQ20 WKT20:WKU20 WAX20:WAY20 VRB20:VRC20 VHF20:VHG20 UXJ20:UXK20 UNN20:UNO20 UDR20:UDS20 TTV20:TTW20 TJZ20:TKA20 TAD20:TAE20 SQH20:SQI20 SGL20:SGM20 RWP20:RWQ20 RMT20:RMU20 RCX20:RCY20 QTB20:QTC20 QJF20:QJG20 PZJ20:PZK20 PPN20:PPO20 PFR20:PFS20 OVV20:OVW20 OLZ20:OMA20 OCD20:OCE20 NSH20:NSI20 NIL20:NIM20 MYP20:MYQ20 MOT20:MOU20 MEX20:MEY20 LVB20:LVC20 LLF20:LLG20 LBJ20:LBK20 KRN20:KRO20 KHR20:KHS20 JXV20:JXW20 JNZ20:JOA20 JED20:JEE20 IUH20:IUI20 IKL20:IKM20 IAP20:IAQ20 HQT20:HQU20 HGX20:HGY20 GXB20:GXC20 GNF20:GNG20 GDJ20:GDK20 FTN20:FTO20 FJR20:FJS20 EZV20:EZW20 EPZ20:EQA20 EGD20:EGE20 DWH20:DWI20 DML20:DMM20 DCP20:DCQ20 CST20:CSU20 CIX20:CIY20 BZB20:BZC20 BPF20:BPG20 BFJ20:BFK20 AVN20:AVO20 ALR20:ALS20 ABV20:ABW20 RZ20:SA20 ID20:IE20 WUM20:WUN20 WKQ20:WKR20 WAU20:WAV20 VQY20:VQZ20 VHC20:VHD20 UXG20:UXH20 UNK20:UNL20 UDO20:UDP20 TTS20:TTT20 TJW20:TJX20 TAA20:TAB20 SQE20:SQF20 SGI20:SGJ20 RWM20:RWN20 RMQ20:RMR20 RCU20:RCV20 QSY20:QSZ20 QJC20:QJD20 PZG20:PZH20 PPK20:PPL20 PFO20:PFP20 OVS20:OVT20 OLW20:OLX20 OCA20:OCB20 NSE20:NSF20 NII20:NIJ20 MYM20:MYN20 MOQ20:MOR20 MEU20:MEV20 LUY20:LUZ20 LLC20:LLD20 LBG20:LBH20 KRK20:KRL20 KHO20:KHP20 JXS20:JXT20 JNW20:JNX20 JEA20:JEB20 IUE20:IUF20 IKI20:IKJ20 IAM20:IAN20 HQQ20:HQR20 HGU20:HGV20 GWY20:GWZ20 GNC20:GND20 GDG20:GDH20 FTK20:FTL20 FJO20:FJP20 EZS20:EZT20 EPW20:EPX20 EGA20:EGB20 DWE20:DWF20 DMI20:DMJ20 DCM20:DCN20 CSQ20:CSR20 CIU20:CIV20 BYY20:BYZ20 BPC20:BPD20 BFG20:BFH20 AVK20:AVL20 ALO20:ALP20 ABS20:ABT20 RW20:RX20 IA20:IB20 WUG20:WUH20 WKK20:WKL20 WAO20:WAP20 VQS20:VQT20 VGW20:VGX20 UXA20:UXB20 UNE20:UNF20 UDI20:UDJ20 TTM20:TTN20 TJQ20:TJR20 SZU20:SZV20 SPY20:SPZ20 SGC20:SGD20 RWG20:RWH20 RMK20:RML20 RCO20:RCP20 QSS20:QST20 QIW20:QIX20 PZA20:PZB20 PPE20:PPF20 PFI20:PFJ20 OVM20:OVN20 OLQ20:OLR20 OBU20:OBV20 NRY20:NRZ20 NIC20:NID20 MYG20:MYH20 MOK20:MOL20 MEO20:MEP20 LUS20:LUT20 LKW20:LKX20 LBA20:LBB20 KRE20:KRF20 KHI20:KHJ20 JXM20:JXN20 JNQ20:JNR20 JDU20:JDV20 ITY20:ITZ20 IKC20:IKD20 IAG20:IAH20 HQK20:HQL20 HGO20:HGP20 GWS20:GWT20 GMW20:GMX20 GDA20:GDB20 FTE20:FTF20 FJI20:FJJ20 EZM20:EZN20 EPQ20:EPR20 EFU20:EFV20 DVY20:DVZ20 DMC20:DMD20 DCG20:DCH20 CSK20:CSL20 CIO20:CIP20 BYS20:BYT20 BOW20:BOX20 BFA20:BFB20 AVE20:AVF20 ALI20:ALJ20 ABM20:ABN20 RQ20:RR20 HU20:HV20 WUD20:WUE20 WKH20:WKI20 WAL20:WAM20 VQP20:VQQ20 VGT20:VGU20 UWX20:UWY20 UNB20:UNC20 UDF20:UDG20 TTJ20:TTK20 TJN20:TJO20 SZR20:SZS20 SPV20:SPW20 SFZ20:SGA20 RWD20:RWE20 RMH20:RMI20 RCL20:RCM20 QSP20:QSQ20 QIT20:QIU20 PYX20:PYY20 PPB20:PPC20 PFF20:PFG20 OVJ20:OVK20 OLN20:OLO20 OBR20:OBS20 NRV20:NRW20 NHZ20:NIA20 MYD20:MYE20 MOH20:MOI20 MEL20:MEM20 LUP20:LUQ20 LKT20:LKU20 LAX20:LAY20 KRB20:KRC20 KHF20:KHG20 JXJ20:JXK20 JNN20:JNO20 JDR20:JDS20 ITV20:ITW20 IJZ20:IKA20 IAD20:IAE20 HQH20:HQI20 HGL20:HGM20 GWP20:GWQ20 GMT20:GMU20 GCX20:GCY20 FTB20:FTC20 FJF20:FJG20 EZJ20:EZK20 EPN20:EPO20 EFR20:EFS20 DVV20:DVW20 DLZ20:DMA20 DCD20:DCE20 CSH20:CSI20 CIL20:CIM20 BYP20:BYQ20 BOT20:BOU20 BEX20:BEY20 AVB20:AVC20 ALF20:ALG20 ABJ20:ABK20 RN20:RO20 HR20:HS20 WUA20:WUB20 WKE20:WKF20 WAI20:WAJ20 VQM20:VQN20 VGQ20:VGR20 UWU20:UWV20 UMY20:UMZ20 UDC20:UDD20 TTG20:TTH20 TJK20:TJL20 SZO20:SZP20 SPS20:SPT20 SFW20:SFX20 RWA20:RWB20 RME20:RMF20 RCI20:RCJ20 QSM20:QSN20 QIQ20:QIR20 PYU20:PYV20 POY20:POZ20 PFC20:PFD20 OVG20:OVH20 OLK20:OLL20 OBO20:OBP20 NRS20:NRT20 NHW20:NHX20 MYA20:MYB20 MOE20:MOF20 MEI20:MEJ20 LUM20:LUN20 LKQ20:LKR20 LAU20:LAV20 KQY20:KQZ20 KHC20:KHD20 JXG20:JXH20 JNK20:JNL20 JDO20:JDP20 ITS20:ITT20 IJW20:IJX20 IAA20:IAB20 HQE20:HQF20 HGI20:HGJ20 GWM20:GWN20 GMQ20:GMR20 GCU20:GCV20 FSY20:FSZ20 FJC20:FJD20 EZG20:EZH20 EPK20:EPL20 EFO20:EFP20 DVS20:DVT20 DLW20:DLX20 DCA20:DCB20 CSE20:CSF20 CII20:CIJ20 BYM20:BYN20 BOQ20:BOR20 BEU20:BEV20 AUY20:AUZ20 ALC20:ALD20 ABG20:ABH20 RK20:RL20 HO20:HP20 WTX20:WTY20 WKB20:WKC20 WAF20:WAG20 VQJ20:VQK20 VGN20:VGO20 UWR20:UWS20 UMV20:UMW20 UCZ20:UDA20 TTD20:TTE20 TJH20:TJI20 SZL20:SZM20 SPP20:SPQ20 SFT20:SFU20 RVX20:RVY20 RMB20:RMC20 RCF20:RCG20 QSJ20:QSK20 QIN20:QIO20 PYR20:PYS20 POV20:POW20 PEZ20:PFA20 OVD20:OVE20 OLH20:OLI20 OBL20:OBM20 NRP20:NRQ20 NHT20:NHU20 MXX20:MXY20 MOB20:MOC20 MEF20:MEG20 LUJ20:LUK20 LKN20:LKO20 LAR20:LAS20 KQV20:KQW20 KGZ20:KHA20 JXD20:JXE20 JNH20:JNI20 JDL20:JDM20 ITP20:ITQ20 IJT20:IJU20 HZX20:HZY20 HQB20:HQC20 HGF20:HGG20 GWJ20:GWK20 GMN20:GMO20 GCR20:GCS20 FSV20:FSW20 FIZ20:FJA20 EZD20:EZE20 EPH20:EPI20 EFL20:EFM20 DVP20:DVQ20 DLT20:DLU20 DBX20:DBY20 CSB20:CSC20 CIF20:CIG20 BYJ20:BYK20 BON20:BOO20 BER20:BES20 AUV20:AUW20 AKZ20:ALA20 ABD20:ABE20 RH20:RI20 HL20:HM20 WTU20:WTV20 WJY20:WJZ20 WAC20:WAD20 VQG20:VQH20 VGK20:VGL20 UWO20:UWP20 UMS20:UMT20 UCW20:UCX20 TTA20:TTB20 TJE20:TJF20 SZI20:SZJ20 SPM20:SPN20 SFQ20:SFR20 RVU20:RVV20 RLY20:RLZ20 RCC20:RCD20 QSG20:QSH20 QIK20:QIL20 PYO20:PYP20 POS20:POT20 PEW20:PEX20 OVA20:OVB20 OLE20:OLF20 OBI20:OBJ20 NRM20:NRN20 NHQ20:NHR20 MXU20:MXV20 MNY20:MNZ20 MEC20:MED20 LUG20:LUH20 LKK20:LKL20 LAO20:LAP20 KQS20:KQT20 KGW20:KGX20 JXA20:JXB20 JNE20:JNF20 JDI20:JDJ20 ITM20:ITN20 IJQ20:IJR20 HZU20:HZV20 HPY20:HPZ20 HGC20:HGD20 GWG20:GWH20 GMK20:GML20 GCO20:GCP20 FSS20:FST20 FIW20:FIX20 EZA20:EZB20 EPE20:EPF20 EFI20:EFJ20 DVM20:DVN20 DLQ20:DLR20 DBU20:DBV20 CRY20:CRZ20 CIC20:CID20 BYG20:BYH20 BOK20:BOL20 BEO20:BEP20 AUS20:AUT20 AKW20:AKX20 ABA20:ABB20 HI64:HJ64 RE64:RF64 WUS64:WUT64 WKW64:WKX64 WBA64:WBB64 VRE64:VRF64 VHI64:VHJ64 UXM64:UXN64 UNQ64:UNR64 UDU64:UDV64 TTY64:TTZ64 TKC64:TKD64 TAG64:TAH64 SQK64:SQL64 SGO64:SGP64 RWS64:RWT64 RMW64:RMX64 RDA64:RDB64 QTE64:QTF64 QJI64:QJJ64 PZM64:PZN64 PPQ64:PPR64 PFU64:PFV64 OVY64:OVZ64 OMC64:OMD64 OCG64:OCH64 NSK64:NSL64 NIO64:NIP64 MYS64:MYT64 MOW64:MOX64 MFA64:MFB64 LVE64:LVF64 LLI64:LLJ64 LBM64:LBN64 KRQ64:KRR64 KHU64:KHV64 JXY64:JXZ64 JOC64:JOD64 JEG64:JEH64 IUK64:IUL64 IKO64:IKP64 IAS64:IAT64 HQW64:HQX64 HHA64:HHB64 GXE64:GXF64 GNI64:GNJ64 GDM64:GDN64 FTQ64:FTR64 FJU64:FJV64 EZY64:EZZ64 EQC64:EQD64 EGG64:EGH64 DWK64:DWL64 DMO64:DMP64 DCS64:DCT64 CSW64:CSX64 CJA64:CJB64 BZE64:BZF64 BPI64:BPJ64 BFM64:BFN64 AVQ64:AVR64 ALU64:ALV64 ABY64:ABZ64 SC64:SD64 IG64:IH64 WUP64:WUQ64 WKT64:WKU64 WAX64:WAY64 VRB64:VRC64 VHF64:VHG64 UXJ64:UXK64 UNN64:UNO64 UDR64:UDS64 TTV64:TTW64 TJZ64:TKA64 TAD64:TAE64 SQH64:SQI64 SGL64:SGM64 RWP64:RWQ64 RMT64:RMU64 RCX64:RCY64 QTB64:QTC64 QJF64:QJG64 PZJ64:PZK64 PPN64:PPO64 PFR64:PFS64 OVV64:OVW64 OLZ64:OMA64 OCD64:OCE64 NSH64:NSI64 NIL64:NIM64 MYP64:MYQ64 MOT64:MOU64 MEX64:MEY64 LVB64:LVC64 LLF64:LLG64 LBJ64:LBK64 KRN64:KRO64 KHR64:KHS64 JXV64:JXW64 JNZ64:JOA64 JED64:JEE64 IUH64:IUI64 IKL64:IKM64 IAP64:IAQ64 HQT64:HQU64 HGX64:HGY64 GXB64:GXC64 GNF64:GNG64 GDJ64:GDK64 FTN64:FTO64 FJR64:FJS64 EZV64:EZW64 EPZ64:EQA64 EGD64:EGE64 DWH64:DWI64 DML64:DMM64 DCP64:DCQ64 CST64:CSU64 CIX64:CIY64 BZB64:BZC64 BPF64:BPG64 BFJ64:BFK64 AVN64:AVO64 ALR64:ALS64 ABV64:ABW64 RZ64:SA64 ID64:IE64 WUM64:WUN64 WKQ64:WKR64 WAU64:WAV64 VQY64:VQZ64 VHC64:VHD64 UXG64:UXH64 UNK64:UNL64 UDO64:UDP64 TTS64:TTT64 TJW64:TJX64 TAA64:TAB64 SQE64:SQF64 SGI64:SGJ64 RWM64:RWN64 RMQ64:RMR64 RCU64:RCV64 QSY64:QSZ64 QJC64:QJD64 PZG64:PZH64 PPK64:PPL64 PFO64:PFP64 OVS64:OVT64 OLW64:OLX64 OCA64:OCB64 NSE64:NSF64 NII64:NIJ64 MYM64:MYN64 MOQ64:MOR64 MEU64:MEV64 LUY64:LUZ64 LLC64:LLD64 LBG64:LBH64 KRK64:KRL64 KHO64:KHP64 JXS64:JXT64 JNW64:JNX64 JEA64:JEB64 IUE64:IUF64 IKI64:IKJ64 IAM64:IAN64 HQQ64:HQR64 HGU64:HGV64 GWY64:GWZ64 GNC64:GND64 GDG64:GDH64 FTK64:FTL64 FJO64:FJP64 EZS64:EZT64 EPW64:EPX64 EGA64:EGB64 DWE64:DWF64 DMI64:DMJ64 DCM64:DCN64 CSQ64:CSR64 CIU64:CIV64 BYY64:BYZ64 BPC64:BPD64 BFG64:BFH64 AVK64:AVL64 ALO64:ALP64 ABS64:ABT64 RW64:RX64 IA64:IB64 WUG64:WUH64 WKK64:WKL64 WAO64:WAP64 VQS64:VQT64 VGW64:VGX64 UXA64:UXB64 UNE64:UNF64 UDI64:UDJ64 TTM64:TTN64 TJQ64:TJR64 SZU64:SZV64 SPY64:SPZ64 SGC64:SGD64 RWG64:RWH64 RMK64:RML64 RCO64:RCP64 QSS64:QST64 QIW64:QIX64 PZA64:PZB64 PPE64:PPF64 PFI64:PFJ64 OVM64:OVN64 OLQ64:OLR64 OBU64:OBV64 NRY64:NRZ64 NIC64:NID64 MYG64:MYH64 MOK64:MOL64 MEO64:MEP64 LUS64:LUT64 LKW64:LKX64 LBA64:LBB64 KRE64:KRF64 KHI64:KHJ64 JXM64:JXN64 JNQ64:JNR64 JDU64:JDV64 ITY64:ITZ64 IKC64:IKD64 IAG64:IAH64 HQK64:HQL64 HGO64:HGP64 GWS64:GWT64 GMW64:GMX64 GDA64:GDB64 FTE64:FTF64 FJI64:FJJ64 EZM64:EZN64 EPQ64:EPR64 EFU64:EFV64 DVY64:DVZ64 DMC64:DMD64 DCG64:DCH64 CSK64:CSL64 CIO64:CIP64 BYS64:BYT64 BOW64:BOX64 BFA64:BFB64 AVE64:AVF64 ALI64:ALJ64 ABM64:ABN64 RQ64:RR64 HU64:HV64 WUD64:WUE64 WKH64:WKI64 WAL64:WAM64 VQP64:VQQ64 VGT64:VGU64 UWX64:UWY64 UNB64:UNC64 UDF64:UDG64 TTJ64:TTK64 TJN64:TJO64 SZR64:SZS64 SPV64:SPW64 SFZ64:SGA64 RWD64:RWE64 RMH64:RMI64 RCL64:RCM64 QSP64:QSQ64 QIT64:QIU64 PYX64:PYY64 PPB64:PPC64 PFF64:PFG64 OVJ64:OVK64 OLN64:OLO64 OBR64:OBS64 NRV64:NRW64 NHZ64:NIA64 MYD64:MYE64 MOH64:MOI64 MEL64:MEM64 LUP64:LUQ64 LKT64:LKU64 LAX64:LAY64 KRB64:KRC64 KHF64:KHG64 JXJ64:JXK64 JNN64:JNO64 JDR64:JDS64 ITV64:ITW64 IJZ64:IKA64 IAD64:IAE64 HQH64:HQI64 HGL64:HGM64 GWP64:GWQ64 GMT64:GMU64 GCX64:GCY64 FTB64:FTC64 FJF64:FJG64 EZJ64:EZK64 EPN64:EPO64 EFR64:EFS64 DVV64:DVW64 DLZ64:DMA64 DCD64:DCE64 CSH64:CSI64 CIL64:CIM64 BYP64:BYQ64 BOT64:BOU64 BEX64:BEY64 AVB64:AVC64 ALF64:ALG64 ABJ64:ABK64 RN64:RO64 HR64:HS64 WUA64:WUB64 WKE64:WKF64 WAI64:WAJ64 VQM64:VQN64 VGQ64:VGR64 UWU64:UWV64 UMY64:UMZ64 UDC64:UDD64 TTG64:TTH64 TJK64:TJL64 SZO64:SZP64 SPS64:SPT64 SFW64:SFX64 RWA64:RWB64 RME64:RMF64 RCI64:RCJ64 QSM64:QSN64 QIQ64:QIR64 PYU64:PYV64 POY64:POZ64 PFC64:PFD64 OVG64:OVH64 OLK64:OLL64 OBO64:OBP64 NRS64:NRT64 NHW64:NHX64 MYA64:MYB64 MOE64:MOF64 MEI64:MEJ64 LUM64:LUN64 LKQ64:LKR64 LAU64:LAV64 KQY64:KQZ64 KHC64:KHD64 JXG64:JXH64 JNK64:JNL64 JDO64:JDP64 ITS64:ITT64 IJW64:IJX64 IAA64:IAB64 HQE64:HQF64 HGI64:HGJ64 GWM64:GWN64 GMQ64:GMR64 GCU64:GCV64 FSY64:FSZ64 FJC64:FJD64 EZG64:EZH64 EPK64:EPL64 EFO64:EFP64 DVS64:DVT64 DLW64:DLX64 DCA64:DCB64 CSE64:CSF64 CII64:CIJ64 BYM64:BYN64 BOQ64:BOR64 BEU64:BEV64 AUY64:AUZ64 ALC64:ALD64 ABG64:ABH64 RK64:RL64 HO64:HP64 WTX64:WTY64 WKB64:WKC64 WAF64:WAG64 VQJ64:VQK64 VGN64:VGO64 UWR64:UWS64 UMV64:UMW64 UCZ64:UDA64 TTD64:TTE64 TJH64:TJI64 SZL64:SZM64 SPP64:SPQ64 SFT64:SFU64 RVX64:RVY64 RMB64:RMC64 RCF64:RCG64 QSJ64:QSK64 QIN64:QIO64 PYR64:PYS64 POV64:POW64 PEZ64:PFA64 OVD64:OVE64 OLH64:OLI64 OBL64:OBM64 NRP64:NRQ64 NHT64:NHU64 MXX64:MXY64 MOB64:MOC64 MEF64:MEG64 LUJ64:LUK64 LKN64:LKO64 LAR64:LAS64 KQV64:KQW64 KGZ64:KHA64 JXD64:JXE64 JNH64:JNI64 JDL64:JDM64 ITP64:ITQ64 IJT64:IJU64 HZX64:HZY64 HQB64:HQC64 HGF64:HGG64 GWJ64:GWK64 GMN64:GMO64 GCR64:GCS64 FSV64:FSW64 FIZ64:FJA64 EZD64:EZE64 EPH64:EPI64 EFL64:EFM64 DVP64:DVQ64 DLT64:DLU64 DBX64:DBY64 CSB64:CSC64 CIF64:CIG64 BYJ64:BYK64 BON64:BOO64 BER64:BES64 AUV64:AUW64 AKZ64:ALA64 ABD64:ABE64 RH64:RI64 HL64:HM64 WTU64:WTV64 WJY64:WJZ64 WAC64:WAD64 VQG64:VQH64 VGK64:VGL64 UWO64:UWP64 UMS64:UMT64 UCW64:UCX64 TTA64:TTB64 TJE64:TJF64 SZI64:SZJ64 SPM64:SPN64 SFQ64:SFR64 RVU64:RVV64 RLY64:RLZ64 RCC64:RCD64 QSG64:QSH64 QIK64:QIL64 PYO64:PYP64 POS64:POT64 PEW64:PEX64 OVA64:OVB64 OLE64:OLF64 OBI64:OBJ64 NRM64:NRN64 NHQ64:NHR64 MXU64:MXV64 MNY64:MNZ64 MEC64:MED64 LUG64:LUH64 LKK64:LKL64 LAO64:LAP64 KQS64:KQT64 KGW64:KGX64 JXA64:JXB64 JNE64:JNF64 JDI64:JDJ64 ITM64:ITN64 IJQ64:IJR64 HZU64:HZV64 HPY64:HPZ64 HGC64:HGD64 GWG64:GWH64 GMK64:GML64 GCO64:GCP64 FSS64:FST64 FIW64:FIX64 EZA64:EZB64 EPE64:EPF64 EFI64:EFJ64 DVM64:DVN64 DLQ64:DLR64 DBU64:DBV64 CRY64:CRZ64 CIC64:CID64 BYG64:BYH64 BOK64:BOL64 BEO64:BEP64 AUS64:AUT64 AKW64:AKX64 ABA64:ABB64 HI108:HJ108 RE108:RF108 WUS108:WUT108 WKW108:WKX108 WBA108:WBB108 VRE108:VRF108 VHI108:VHJ108 UXM108:UXN108 UNQ108:UNR108 UDU108:UDV108 TTY108:TTZ108 TKC108:TKD108 TAG108:TAH108 SQK108:SQL108 SGO108:SGP108 RWS108:RWT108 RMW108:RMX108 RDA108:RDB108 QTE108:QTF108 QJI108:QJJ108 PZM108:PZN108 PPQ108:PPR108 PFU108:PFV108 OVY108:OVZ108 OMC108:OMD108 OCG108:OCH108 NSK108:NSL108 NIO108:NIP108 MYS108:MYT108 MOW108:MOX108 MFA108:MFB108 LVE108:LVF108 LLI108:LLJ108 LBM108:LBN108 KRQ108:KRR108 KHU108:KHV108 JXY108:JXZ108 JOC108:JOD108 JEG108:JEH108 IUK108:IUL108 IKO108:IKP108 IAS108:IAT108 HQW108:HQX108 HHA108:HHB108 GXE108:GXF108 GNI108:GNJ108 GDM108:GDN108 FTQ108:FTR108 FJU108:FJV108 EZY108:EZZ108 EQC108:EQD108 EGG108:EGH108 DWK108:DWL108 DMO108:DMP108 DCS108:DCT108 CSW108:CSX108 CJA108:CJB108 BZE108:BZF108 BPI108:BPJ108 BFM108:BFN108 AVQ108:AVR108 ALU108:ALV108 ABY108:ABZ108 SC108:SD108 IG108:IH108 WUP108:WUQ108 WKT108:WKU108 WAX108:WAY108 VRB108:VRC108 VHF108:VHG108 UXJ108:UXK108 UNN108:UNO108 UDR108:UDS108 TTV108:TTW108 TJZ108:TKA108 TAD108:TAE108 SQH108:SQI108 SGL108:SGM108 RWP108:RWQ108 RMT108:RMU108 RCX108:RCY108 QTB108:QTC108 QJF108:QJG108 PZJ108:PZK108 PPN108:PPO108 PFR108:PFS108 OVV108:OVW108 OLZ108:OMA108 OCD108:OCE108 NSH108:NSI108 NIL108:NIM108 MYP108:MYQ108 MOT108:MOU108 MEX108:MEY108 LVB108:LVC108 LLF108:LLG108 LBJ108:LBK108 KRN108:KRO108 KHR108:KHS108 JXV108:JXW108 JNZ108:JOA108 JED108:JEE108 IUH108:IUI108 IKL108:IKM108 IAP108:IAQ108 HQT108:HQU108 HGX108:HGY108 GXB108:GXC108 GNF108:GNG108 GDJ108:GDK108 FTN108:FTO108 FJR108:FJS108 EZV108:EZW108 EPZ108:EQA108 EGD108:EGE108 DWH108:DWI108 DML108:DMM108 DCP108:DCQ108 CST108:CSU108 CIX108:CIY108 BZB108:BZC108 BPF108:BPG108 BFJ108:BFK108 AVN108:AVO108 ALR108:ALS108 ABV108:ABW108 RZ108:SA108 ID108:IE108 WUM108:WUN108 WKQ108:WKR108 WAU108:WAV108 VQY108:VQZ108 VHC108:VHD108 UXG108:UXH108 UNK108:UNL108 UDO108:UDP108 TTS108:TTT108 TJW108:TJX108 TAA108:TAB108 SQE108:SQF108 SGI108:SGJ108 RWM108:RWN108 RMQ108:RMR108 RCU108:RCV108 QSY108:QSZ108 QJC108:QJD108 PZG108:PZH108 PPK108:PPL108 PFO108:PFP108 OVS108:OVT108 OLW108:OLX108 OCA108:OCB108 NSE108:NSF108 NII108:NIJ108 MYM108:MYN108 MOQ108:MOR108 MEU108:MEV108 LUY108:LUZ108 LLC108:LLD108 LBG108:LBH108 KRK108:KRL108 KHO108:KHP108 JXS108:JXT108 JNW108:JNX108 JEA108:JEB108 IUE108:IUF108 IKI108:IKJ108 IAM108:IAN108 HQQ108:HQR108 HGU108:HGV108 GWY108:GWZ108 GNC108:GND108 GDG108:GDH108 FTK108:FTL108 FJO108:FJP108 EZS108:EZT108 EPW108:EPX108 EGA108:EGB108 DWE108:DWF108 DMI108:DMJ108 DCM108:DCN108 CSQ108:CSR108 CIU108:CIV108 BYY108:BYZ108 BPC108:BPD108 BFG108:BFH108 AVK108:AVL108 ALO108:ALP108 ABS108:ABT108 RW108:RX108 IA108:IB108 WUG108:WUH108 WKK108:WKL108 WAO108:WAP108 VQS108:VQT108 VGW108:VGX108 UXA108:UXB108 UNE108:UNF108 UDI108:UDJ108 TTM108:TTN108 TJQ108:TJR108 SZU108:SZV108 SPY108:SPZ108 SGC108:SGD108 RWG108:RWH108 RMK108:RML108 RCO108:RCP108 QSS108:QST108 QIW108:QIX108 PZA108:PZB108 PPE108:PPF108 PFI108:PFJ108 OVM108:OVN108 OLQ108:OLR108 OBU108:OBV108 NRY108:NRZ108 NIC108:NID108 MYG108:MYH108 MOK108:MOL108 MEO108:MEP108 LUS108:LUT108 LKW108:LKX108 LBA108:LBB108 KRE108:KRF108 KHI108:KHJ108 JXM108:JXN108 JNQ108:JNR108 JDU108:JDV108 ITY108:ITZ108 IKC108:IKD108 IAG108:IAH108 HQK108:HQL108 HGO108:HGP108 GWS108:GWT108 GMW108:GMX108 GDA108:GDB108 FTE108:FTF108 FJI108:FJJ108 EZM108:EZN108 EPQ108:EPR108 EFU108:EFV108 DVY108:DVZ108 DMC108:DMD108 DCG108:DCH108 CSK108:CSL108 CIO108:CIP108 BYS108:BYT108 BOW108:BOX108 BFA108:BFB108 AVE108:AVF108 ALI108:ALJ108 ABM108:ABN108 RQ108:RR108 HU108:HV108 WUD108:WUE108 WKH108:WKI108 WAL108:WAM108 VQP108:VQQ108 VGT108:VGU108 UWX108:UWY108 UNB108:UNC108 UDF108:UDG108 TTJ108:TTK108 TJN108:TJO108 SZR108:SZS108 SPV108:SPW108 SFZ108:SGA108 RWD108:RWE108 RMH108:RMI108 RCL108:RCM108 QSP108:QSQ108 QIT108:QIU108 PYX108:PYY108 PPB108:PPC108 PFF108:PFG108 OVJ108:OVK108 OLN108:OLO108 OBR108:OBS108 NRV108:NRW108 NHZ108:NIA108 MYD108:MYE108 MOH108:MOI108 MEL108:MEM108 LUP108:LUQ108 LKT108:LKU108 LAX108:LAY108 KRB108:KRC108 KHF108:KHG108 JXJ108:JXK108 JNN108:JNO108 JDR108:JDS108 ITV108:ITW108 IJZ108:IKA108 IAD108:IAE108 HQH108:HQI108 HGL108:HGM108 GWP108:GWQ108 GMT108:GMU108 GCX108:GCY108 FTB108:FTC108 FJF108:FJG108 EZJ108:EZK108 EPN108:EPO108 EFR108:EFS108 DVV108:DVW108 DLZ108:DMA108 DCD108:DCE108 CSH108:CSI108 CIL108:CIM108 BYP108:BYQ108 BOT108:BOU108 BEX108:BEY108 AVB108:AVC108 ALF108:ALG108 ABJ108:ABK108 RN108:RO108 HR108:HS108 WUA108:WUB108 WKE108:WKF108 WAI108:WAJ108 VQM108:VQN108 VGQ108:VGR108 UWU108:UWV108 UMY108:UMZ108 UDC108:UDD108 TTG108:TTH108 TJK108:TJL108 SZO108:SZP108 SPS108:SPT108 SFW108:SFX108 RWA108:RWB108 RME108:RMF108 RCI108:RCJ108 QSM108:QSN108 QIQ108:QIR108 PYU108:PYV108 POY108:POZ108 PFC108:PFD108 OVG108:OVH108 OLK108:OLL108 OBO108:OBP108 NRS108:NRT108 NHW108:NHX108 MYA108:MYB108 MOE108:MOF108 MEI108:MEJ108 LUM108:LUN108 LKQ108:LKR108 LAU108:LAV108 KQY108:KQZ108 KHC108:KHD108 JXG108:JXH108 JNK108:JNL108 JDO108:JDP108 ITS108:ITT108 IJW108:IJX108 IAA108:IAB108 HQE108:HQF108 HGI108:HGJ108 GWM108:GWN108 GMQ108:GMR108 GCU108:GCV108 FSY108:FSZ108 FJC108:FJD108 EZG108:EZH108 EPK108:EPL108 EFO108:EFP108 DVS108:DVT108 DLW108:DLX108 DCA108:DCB108 CSE108:CSF108 CII108:CIJ108 BYM108:BYN108 BOQ108:BOR108 BEU108:BEV108 AUY108:AUZ108 ALC108:ALD108 ABG108:ABH108 RK108:RL108 HO108:HP108 WTX108:WTY108 WKB108:WKC108 WAF108:WAG108 VQJ108:VQK108 VGN108:VGO108 UWR108:UWS108 UMV108:UMW108 UCZ108:UDA108 TTD108:TTE108 TJH108:TJI108 SZL108:SZM108 SPP108:SPQ108 SFT108:SFU108 RVX108:RVY108 RMB108:RMC108 RCF108:RCG108 QSJ108:QSK108 QIN108:QIO108 PYR108:PYS108 POV108:POW108 PEZ108:PFA108 OVD108:OVE108 OLH108:OLI108 OBL108:OBM108 NRP108:NRQ108 NHT108:NHU108 MXX108:MXY108 MOB108:MOC108 MEF108:MEG108 LUJ108:LUK108 LKN108:LKO108 LAR108:LAS108 KQV108:KQW108 KGZ108:KHA108 JXD108:JXE108 JNH108:JNI108 JDL108:JDM108 ITP108:ITQ108 IJT108:IJU108 HZX108:HZY108 HQB108:HQC108 HGF108:HGG108 GWJ108:GWK108 GMN108:GMO108 GCR108:GCS108 FSV108:FSW108 FIZ108:FJA108 EZD108:EZE108 EPH108:EPI108 EFL108:EFM108 DVP108:DVQ108 DLT108:DLU108 DBX108:DBY108 CSB108:CSC108 CIF108:CIG108 BYJ108:BYK108 BON108:BOO108 BER108:BES108 AUV108:AUW108 AKZ108:ALA108 ABD108:ABE108 RH108:RI108 HL108:HM108 WTU108:WTV108 WJY108:WJZ108 WAC108:WAD108 VQG108:VQH108 VGK108:VGL108 UWO108:UWP108 UMS108:UMT108 UCW108:UCX108 TTA108:TTB108 TJE108:TJF108 SZI108:SZJ108 SPM108:SPN108 SFQ108:SFR108 RVU108:RVV108 RLY108:RLZ108 RCC108:RCD108 QSG108:QSH108 QIK108:QIL108 PYO108:PYP108 POS108:POT108 PEW108:PEX108 OVA108:OVB108 OLE108:OLF108 OBI108:OBJ108 NRM108:NRN108 NHQ108:NHR108 MXU108:MXV108 MNY108:MNZ108 MEC108:MED108 LUG108:LUH108 LKK108:LKL108 LAO108:LAP108 KQS108:KQT108 KGW108:KGX108 JXA108:JXB108 JNE108:JNF108 JDI108:JDJ108 ITM108:ITN108 IJQ108:IJR108 HZU108:HZV108 HPY108:HPZ108 HGC108:HGD108 GWG108:GWH108 GMK108:GML108 GCO108:GCP108 FSS108:FST108 FIW108:FIX108 EZA108:EZB108 EPE108:EPF108 EFI108:EFJ108 DVM108:DVN108 DLQ108:DLR108 DBU108:DBV108 CRY108:CRZ108 CIC108:CID108 BYG108:BYH108 BOK108:BOL108 BEO108:BEP108 AUS108:AUT108 AKW108:AKX108 ABA108:ABB108 HI152:HJ152 RE152:RF152 WUS152:WUT152 WKW152:WKX152 WBA152:WBB152 VRE152:VRF152 VHI152:VHJ152 UXM152:UXN152 UNQ152:UNR152 UDU152:UDV152 TTY152:TTZ152 TKC152:TKD152 TAG152:TAH152 SQK152:SQL152 SGO152:SGP152 RWS152:RWT152 RMW152:RMX152 RDA152:RDB152 QTE152:QTF152 QJI152:QJJ152 PZM152:PZN152 PPQ152:PPR152 PFU152:PFV152 OVY152:OVZ152 OMC152:OMD152 OCG152:OCH152 NSK152:NSL152 NIO152:NIP152 MYS152:MYT152 MOW152:MOX152 MFA152:MFB152 LVE152:LVF152 LLI152:LLJ152 LBM152:LBN152 KRQ152:KRR152 KHU152:KHV152 JXY152:JXZ152 JOC152:JOD152 JEG152:JEH152 IUK152:IUL152 IKO152:IKP152 IAS152:IAT152 HQW152:HQX152 HHA152:HHB152 GXE152:GXF152 GNI152:GNJ152 GDM152:GDN152 FTQ152:FTR152 FJU152:FJV152 EZY152:EZZ152 EQC152:EQD152 EGG152:EGH152 DWK152:DWL152 DMO152:DMP152 DCS152:DCT152 CSW152:CSX152 CJA152:CJB152 BZE152:BZF152 BPI152:BPJ152 BFM152:BFN152 AVQ152:AVR152 ALU152:ALV152 ABY152:ABZ152 SC152:SD152 IG152:IH152 WUP152:WUQ152 WKT152:WKU152 WAX152:WAY152 VRB152:VRC152 VHF152:VHG152 UXJ152:UXK152 UNN152:UNO152 UDR152:UDS152 TTV152:TTW152 TJZ152:TKA152 TAD152:TAE152 SQH152:SQI152 SGL152:SGM152 RWP152:RWQ152 RMT152:RMU152 RCX152:RCY152 QTB152:QTC152 QJF152:QJG152 PZJ152:PZK152 PPN152:PPO152 PFR152:PFS152 OVV152:OVW152 OLZ152:OMA152 OCD152:OCE152 NSH152:NSI152 NIL152:NIM152 MYP152:MYQ152 MOT152:MOU152 MEX152:MEY152 LVB152:LVC152 LLF152:LLG152 LBJ152:LBK152 KRN152:KRO152 KHR152:KHS152 JXV152:JXW152 JNZ152:JOA152 JED152:JEE152 IUH152:IUI152 IKL152:IKM152 IAP152:IAQ152 HQT152:HQU152 HGX152:HGY152 GXB152:GXC152 GNF152:GNG152 GDJ152:GDK152 FTN152:FTO152 FJR152:FJS152 EZV152:EZW152 EPZ152:EQA152 EGD152:EGE152 DWH152:DWI152 DML152:DMM152 DCP152:DCQ152 CST152:CSU152 CIX152:CIY152 BZB152:BZC152 BPF152:BPG152 BFJ152:BFK152 AVN152:AVO152 ALR152:ALS152 ABV152:ABW152 RZ152:SA152 ID152:IE152 WUM152:WUN152 WKQ152:WKR152 WAU152:WAV152 VQY152:VQZ152 VHC152:VHD152 UXG152:UXH152 UNK152:UNL152 UDO152:UDP152 TTS152:TTT152 TJW152:TJX152 TAA152:TAB152 SQE152:SQF152 SGI152:SGJ152 RWM152:RWN152 RMQ152:RMR152 RCU152:RCV152 QSY152:QSZ152 QJC152:QJD152 PZG152:PZH152 PPK152:PPL152 PFO152:PFP152 OVS152:OVT152 OLW152:OLX152 OCA152:OCB152 NSE152:NSF152 NII152:NIJ152 MYM152:MYN152 MOQ152:MOR152 MEU152:MEV152 LUY152:LUZ152 LLC152:LLD152 LBG152:LBH152 KRK152:KRL152 KHO152:KHP152 JXS152:JXT152 JNW152:JNX152 JEA152:JEB152 IUE152:IUF152 IKI152:IKJ152 IAM152:IAN152 HQQ152:HQR152 HGU152:HGV152 GWY152:GWZ152 GNC152:GND152 GDG152:GDH152 FTK152:FTL152 FJO152:FJP152 EZS152:EZT152 EPW152:EPX152 EGA152:EGB152 DWE152:DWF152 DMI152:DMJ152 DCM152:DCN152 CSQ152:CSR152 CIU152:CIV152 BYY152:BYZ152 BPC152:BPD152 BFG152:BFH152 AVK152:AVL152 ALO152:ALP152 ABS152:ABT152 RW152:RX152 IA152:IB152 WUG152:WUH152 WKK152:WKL152 WAO152:WAP152 VQS152:VQT152 VGW152:VGX152 UXA152:UXB152 UNE152:UNF152 UDI152:UDJ152 TTM152:TTN152 TJQ152:TJR152 SZU152:SZV152 SPY152:SPZ152 SGC152:SGD152 RWG152:RWH152 RMK152:RML152 RCO152:RCP152 QSS152:QST152 QIW152:QIX152 PZA152:PZB152 PPE152:PPF152 PFI152:PFJ152 OVM152:OVN152 OLQ152:OLR152 OBU152:OBV152 NRY152:NRZ152 NIC152:NID152 MYG152:MYH152 MOK152:MOL152 MEO152:MEP152 LUS152:LUT152 LKW152:LKX152 LBA152:LBB152 KRE152:KRF152 KHI152:KHJ152 JXM152:JXN152 JNQ152:JNR152 JDU152:JDV152 ITY152:ITZ152 IKC152:IKD152 IAG152:IAH152 HQK152:HQL152 HGO152:HGP152 GWS152:GWT152 GMW152:GMX152 GDA152:GDB152 FTE152:FTF152 FJI152:FJJ152 EZM152:EZN152 EPQ152:EPR152 EFU152:EFV152 DVY152:DVZ152 DMC152:DMD152 DCG152:DCH152 CSK152:CSL152 CIO152:CIP152 BYS152:BYT152 BOW152:BOX152 BFA152:BFB152 AVE152:AVF152 ALI152:ALJ152 ABM152:ABN152 RQ152:RR152 HU152:HV152 WUD152:WUE152 WKH152:WKI152 WAL152:WAM152 VQP152:VQQ152 VGT152:VGU152 UWX152:UWY152 UNB152:UNC152 UDF152:UDG152 TTJ152:TTK152 TJN152:TJO152 SZR152:SZS152 SPV152:SPW152 SFZ152:SGA152 RWD152:RWE152 RMH152:RMI152 RCL152:RCM152 QSP152:QSQ152 QIT152:QIU152 PYX152:PYY152 PPB152:PPC152 PFF152:PFG152 OVJ152:OVK152 OLN152:OLO152 OBR152:OBS152 NRV152:NRW152 NHZ152:NIA152 MYD152:MYE152 MOH152:MOI152 MEL152:MEM152 LUP152:LUQ152 LKT152:LKU152 LAX152:LAY152 KRB152:KRC152 KHF152:KHG152 JXJ152:JXK152 JNN152:JNO152 JDR152:JDS152 ITV152:ITW152 IJZ152:IKA152 IAD152:IAE152 HQH152:HQI152 HGL152:HGM152 GWP152:GWQ152 GMT152:GMU152 GCX152:GCY152 FTB152:FTC152 FJF152:FJG152 EZJ152:EZK152 EPN152:EPO152 EFR152:EFS152 DVV152:DVW152 DLZ152:DMA152 DCD152:DCE152 CSH152:CSI152 CIL152:CIM152 BYP152:BYQ152 BOT152:BOU152 BEX152:BEY152 AVB152:AVC152 ALF152:ALG152 ABJ152:ABK152 RN152:RO152 HR152:HS152 WUA152:WUB152 WKE152:WKF152 WAI152:WAJ152 VQM152:VQN152 VGQ152:VGR152 UWU152:UWV152 UMY152:UMZ152 UDC152:UDD152 TTG152:TTH152 TJK152:TJL152 SZO152:SZP152 SPS152:SPT152 SFW152:SFX152 RWA152:RWB152 RME152:RMF152 RCI152:RCJ152 QSM152:QSN152 QIQ152:QIR152 PYU152:PYV152 POY152:POZ152 PFC152:PFD152 OVG152:OVH152 OLK152:OLL152 OBO152:OBP152 NRS152:NRT152 NHW152:NHX152 MYA152:MYB152 MOE152:MOF152 MEI152:MEJ152 LUM152:LUN152 LKQ152:LKR152 LAU152:LAV152 KQY152:KQZ152 KHC152:KHD152 JXG152:JXH152 JNK152:JNL152 JDO152:JDP152 ITS152:ITT152 IJW152:IJX152 IAA152:IAB152 HQE152:HQF152 HGI152:HGJ152 GWM152:GWN152 GMQ152:GMR152 GCU152:GCV152 FSY152:FSZ152 FJC152:FJD152 EZG152:EZH152 EPK152:EPL152 EFO152:EFP152 DVS152:DVT152 DLW152:DLX152 DCA152:DCB152 CSE152:CSF152 CII152:CIJ152 BYM152:BYN152 BOQ152:BOR152 BEU152:BEV152 AUY152:AUZ152 ALC152:ALD152 ABG152:ABH152 RK152:RL152 HO152:HP152 WTX152:WTY152 WKB152:WKC152 WAF152:WAG152 VQJ152:VQK152 VGN152:VGO152 UWR152:UWS152 UMV152:UMW152 UCZ152:UDA152 TTD152:TTE152 TJH152:TJI152 SZL152:SZM152 SPP152:SPQ152 SFT152:SFU152 RVX152:RVY152 RMB152:RMC152 RCF152:RCG152 QSJ152:QSK152 QIN152:QIO152 PYR152:PYS152 POV152:POW152 PEZ152:PFA152 OVD152:OVE152 OLH152:OLI152 OBL152:OBM152 NRP152:NRQ152 NHT152:NHU152 MXX152:MXY152 MOB152:MOC152 MEF152:MEG152 LUJ152:LUK152 LKN152:LKO152 LAR152:LAS152 KQV152:KQW152 KGZ152:KHA152 JXD152:JXE152 JNH152:JNI152 JDL152:JDM152 ITP152:ITQ152 IJT152:IJU152 HZX152:HZY152 HQB152:HQC152 HGF152:HGG152 GWJ152:GWK152 GMN152:GMO152 GCR152:GCS152 FSV152:FSW152 FIZ152:FJA152 EZD152:EZE152 EPH152:EPI152 EFL152:EFM152 DVP152:DVQ152 DLT152:DLU152 DBX152:DBY152 CSB152:CSC152 CIF152:CIG152 BYJ152:BYK152 BON152:BOO152 BER152:BES152 AUV152:AUW152 AKZ152:ALA152 ABD152:ABE152 RH152:RI152 HL152:HM152 WTU152:WTV152 WJY152:WJZ152 WAC152:WAD152 VQG152:VQH152 VGK152:VGL152 UWO152:UWP152 UMS152:UMT152 UCW152:UCX152 TTA152:TTB152 TJE152:TJF152 SZI152:SZJ152 SPM152:SPN152 SFQ152:SFR152 RVU152:RVV152 RLY152:RLZ152 RCC152:RCD152 QSG152:QSH152 QIK152:QIL152 PYO152:PYP152 POS152:POT152 PEW152:PEX152 OVA152:OVB152 OLE152:OLF152 OBI152:OBJ152 NRM152:NRN152 NHQ152:NHR152 MXU152:MXV152 MNY152:MNZ152 MEC152:MED152 LUG152:LUH152 LKK152:LKL152 LAO152:LAP152 KQS152:KQT152 KGW152:KGX152 JXA152:JXB152 JNE152:JNF152 JDI152:JDJ152 ITM152:ITN152 IJQ152:IJR152 HZU152:HZV152 HPY152:HPZ152 HGC152:HGD152 GWG152:GWH152 GMK152:GML152 GCO152:GCP152 FSS152:FST152 FIW152:FIX152 EZA152:EZB152 EPE152:EPF152 EFI152:EFJ152 DVM152:DVN152 DLQ152:DLR152 DBU152:DBV152 CRY152:CRZ152 CIC152:CID152 BYG152:BYH152 BOK152:BOL152 BEO152:BEP152 AUS152:AUT152 AKW152:AKX152 ABA152:ABB152 HI196:HJ196 RE196:RF196 WUS196:WUT196 WKW196:WKX196 WBA196:WBB196 VRE196:VRF196 VHI196:VHJ196 UXM196:UXN196 UNQ196:UNR196 UDU196:UDV196 TTY196:TTZ196 TKC196:TKD196 TAG196:TAH196 SQK196:SQL196 SGO196:SGP196 RWS196:RWT196 RMW196:RMX196 RDA196:RDB196 QTE196:QTF196 QJI196:QJJ196 PZM196:PZN196 PPQ196:PPR196 PFU196:PFV196 OVY196:OVZ196 OMC196:OMD196 OCG196:OCH196 NSK196:NSL196 NIO196:NIP196 MYS196:MYT196 MOW196:MOX196 MFA196:MFB196 LVE196:LVF196 LLI196:LLJ196 LBM196:LBN196 KRQ196:KRR196 KHU196:KHV196 JXY196:JXZ196 JOC196:JOD196 JEG196:JEH196 IUK196:IUL196 IKO196:IKP196 IAS196:IAT196 HQW196:HQX196 HHA196:HHB196 GXE196:GXF196 GNI196:GNJ196 GDM196:GDN196 FTQ196:FTR196 FJU196:FJV196 EZY196:EZZ196 EQC196:EQD196 EGG196:EGH196 DWK196:DWL196 DMO196:DMP196 DCS196:DCT196 CSW196:CSX196 CJA196:CJB196 BZE196:BZF196 BPI196:BPJ196 BFM196:BFN196 AVQ196:AVR196 ALU196:ALV196 ABY196:ABZ196 SC196:SD196 IG196:IH196 WUP196:WUQ196 WKT196:WKU196 WAX196:WAY196 VRB196:VRC196 VHF196:VHG196 UXJ196:UXK196 UNN196:UNO196 UDR196:UDS196 TTV196:TTW196 TJZ196:TKA196 TAD196:TAE196 SQH196:SQI196 SGL196:SGM196 RWP196:RWQ196 RMT196:RMU196 RCX196:RCY196 QTB196:QTC196 QJF196:QJG196 PZJ196:PZK196 PPN196:PPO196 PFR196:PFS196 OVV196:OVW196 OLZ196:OMA196 OCD196:OCE196 NSH196:NSI196 NIL196:NIM196 MYP196:MYQ196 MOT196:MOU196 MEX196:MEY196 LVB196:LVC196 LLF196:LLG196 LBJ196:LBK196 KRN196:KRO196 KHR196:KHS196 JXV196:JXW196 JNZ196:JOA196 JED196:JEE196 IUH196:IUI196 IKL196:IKM196 IAP196:IAQ196 HQT196:HQU196 HGX196:HGY196 GXB196:GXC196 GNF196:GNG196 GDJ196:GDK196 FTN196:FTO196 FJR196:FJS196 EZV196:EZW196 EPZ196:EQA196 EGD196:EGE196 DWH196:DWI196 DML196:DMM196 DCP196:DCQ196 CST196:CSU196 CIX196:CIY196 BZB196:BZC196 BPF196:BPG196 BFJ196:BFK196 AVN196:AVO196 ALR196:ALS196 ABV196:ABW196 RZ196:SA196 ID196:IE196 WUM196:WUN196 WKQ196:WKR196 WAU196:WAV196 VQY196:VQZ196 VHC196:VHD196 UXG196:UXH196 UNK196:UNL196 UDO196:UDP196 TTS196:TTT196 TJW196:TJX196 TAA196:TAB196 SQE196:SQF196 SGI196:SGJ196 RWM196:RWN196 RMQ196:RMR196 RCU196:RCV196 QSY196:QSZ196 QJC196:QJD196 PZG196:PZH196 PPK196:PPL196 PFO196:PFP196 OVS196:OVT196 OLW196:OLX196 OCA196:OCB196 NSE196:NSF196 NII196:NIJ196 MYM196:MYN196 MOQ196:MOR196 MEU196:MEV196 LUY196:LUZ196 LLC196:LLD196 LBG196:LBH196 KRK196:KRL196 KHO196:KHP196 JXS196:JXT196 JNW196:JNX196 JEA196:JEB196 IUE196:IUF196 IKI196:IKJ196 IAM196:IAN196 HQQ196:HQR196 HGU196:HGV196 GWY196:GWZ196 GNC196:GND196 GDG196:GDH196 FTK196:FTL196 FJO196:FJP196 EZS196:EZT196 EPW196:EPX196 EGA196:EGB196 DWE196:DWF196 DMI196:DMJ196 DCM196:DCN196 CSQ196:CSR196 CIU196:CIV196 BYY196:BYZ196 BPC196:BPD196 BFG196:BFH196 AVK196:AVL196 ALO196:ALP196 ABS196:ABT196 RW196:RX196 IA196:IB196 WUG196:WUH196 WKK196:WKL196 WAO196:WAP196 VQS196:VQT196 VGW196:VGX196 UXA196:UXB196 UNE196:UNF196 UDI196:UDJ196 TTM196:TTN196 TJQ196:TJR196 SZU196:SZV196 SPY196:SPZ196 SGC196:SGD196 RWG196:RWH196 RMK196:RML196 RCO196:RCP196 QSS196:QST196 QIW196:QIX196 PZA196:PZB196 PPE196:PPF196 PFI196:PFJ196 OVM196:OVN196 OLQ196:OLR196 OBU196:OBV196 NRY196:NRZ196 NIC196:NID196 MYG196:MYH196 MOK196:MOL196 MEO196:MEP196 LUS196:LUT196 LKW196:LKX196 LBA196:LBB196 KRE196:KRF196 KHI196:KHJ196 JXM196:JXN196 JNQ196:JNR196 JDU196:JDV196 ITY196:ITZ196 IKC196:IKD196 IAG196:IAH196 HQK196:HQL196 HGO196:HGP196 GWS196:GWT196 GMW196:GMX196 GDA196:GDB196 FTE196:FTF196 FJI196:FJJ196 EZM196:EZN196 EPQ196:EPR196 EFU196:EFV196 DVY196:DVZ196 DMC196:DMD196 DCG196:DCH196 CSK196:CSL196 CIO196:CIP196 BYS196:BYT196 BOW196:BOX196 BFA196:BFB196 AVE196:AVF196 ALI196:ALJ196 ABM196:ABN196 RQ196:RR196 HU196:HV196 WUD196:WUE196 WKH196:WKI196 WAL196:WAM196 VQP196:VQQ196 VGT196:VGU196 UWX196:UWY196 UNB196:UNC196 UDF196:UDG196 TTJ196:TTK196 TJN196:TJO196 SZR196:SZS196 SPV196:SPW196 SFZ196:SGA196 RWD196:RWE196 RMH196:RMI196 RCL196:RCM196 QSP196:QSQ196 QIT196:QIU196 PYX196:PYY196 PPB196:PPC196 PFF196:PFG196 OVJ196:OVK196 OLN196:OLO196 OBR196:OBS196 NRV196:NRW196 NHZ196:NIA196 MYD196:MYE196 MOH196:MOI196 MEL196:MEM196 LUP196:LUQ196 LKT196:LKU196 LAX196:LAY196 KRB196:KRC196 KHF196:KHG196 JXJ196:JXK196 JNN196:JNO196 JDR196:JDS196 ITV196:ITW196 IJZ196:IKA196 IAD196:IAE196 HQH196:HQI196 HGL196:HGM196 GWP196:GWQ196 GMT196:GMU196 GCX196:GCY196 FTB196:FTC196 FJF196:FJG196 EZJ196:EZK196 EPN196:EPO196 EFR196:EFS196 DVV196:DVW196 DLZ196:DMA196 DCD196:DCE196 CSH196:CSI196 CIL196:CIM196 BYP196:BYQ196 BOT196:BOU196 BEX196:BEY196 AVB196:AVC196 ALF196:ALG196 ABJ196:ABK196 RN196:RO196 HR196:HS196 WUA196:WUB196 WKE196:WKF196 WAI196:WAJ196 VQM196:VQN196 VGQ196:VGR196 UWU196:UWV196 UMY196:UMZ196 UDC196:UDD196 TTG196:TTH196 TJK196:TJL196 SZO196:SZP196 SPS196:SPT196 SFW196:SFX196 RWA196:RWB196 RME196:RMF196 RCI196:RCJ196 QSM196:QSN196 QIQ196:QIR196 PYU196:PYV196 POY196:POZ196 PFC196:PFD196 OVG196:OVH196 OLK196:OLL196 OBO196:OBP196 NRS196:NRT196 NHW196:NHX196 MYA196:MYB196 MOE196:MOF196 MEI196:MEJ196 LUM196:LUN196 LKQ196:LKR196 LAU196:LAV196 KQY196:KQZ196 KHC196:KHD196 JXG196:JXH196 JNK196:JNL196 JDO196:JDP196 ITS196:ITT196 IJW196:IJX196 IAA196:IAB196 HQE196:HQF196 HGI196:HGJ196 GWM196:GWN196 GMQ196:GMR196 GCU196:GCV196 FSY196:FSZ196 FJC196:FJD196 EZG196:EZH196 EPK196:EPL196 EFO196:EFP196 DVS196:DVT196 DLW196:DLX196 DCA196:DCB196 CSE196:CSF196 CII196:CIJ196 BYM196:BYN196 BOQ196:BOR196 BEU196:BEV196 AUY196:AUZ196 ALC196:ALD196 ABG196:ABH196 RK196:RL196 HO196:HP196 WTX196:WTY196 WKB196:WKC196 WAF196:WAG196 VQJ196:VQK196 VGN196:VGO196 UWR196:UWS196 UMV196:UMW196 UCZ196:UDA196 TTD196:TTE196 TJH196:TJI196 SZL196:SZM196 SPP196:SPQ196 SFT196:SFU196 RVX196:RVY196 RMB196:RMC196 RCF196:RCG196 QSJ196:QSK196 QIN196:QIO196 PYR196:PYS196 POV196:POW196 PEZ196:PFA196 OVD196:OVE196 OLH196:OLI196 OBL196:OBM196 NRP196:NRQ196 NHT196:NHU196 MXX196:MXY196 MOB196:MOC196 MEF196:MEG196 LUJ196:LUK196 LKN196:LKO196 LAR196:LAS196 KQV196:KQW196 KGZ196:KHA196 JXD196:JXE196 JNH196:JNI196 JDL196:JDM196 ITP196:ITQ196 IJT196:IJU196 HZX196:HZY196 HQB196:HQC196 HGF196:HGG196 GWJ196:GWK196 GMN196:GMO196 GCR196:GCS196 FSV196:FSW196 FIZ196:FJA196 EZD196:EZE196 EPH196:EPI196 EFL196:EFM196 DVP196:DVQ196 DLT196:DLU196 DBX196:DBY196 CSB196:CSC196 CIF196:CIG196 BYJ196:BYK196 BON196:BOO196 BER196:BES196 AUV196:AUW196 AKZ196:ALA196 ABD196:ABE196 RH196:RI196 HL196:HM196 WTU196:WTV196 WJY196:WJZ196 WAC196:WAD196 VQG196:VQH196 VGK196:VGL196 UWO196:UWP196 UMS196:UMT196 UCW196:UCX196 TTA196:TTB196 TJE196:TJF196 SZI196:SZJ196 SPM196:SPN196 SFQ196:SFR196 RVU196:RVV196 RLY196:RLZ196 RCC196:RCD196 QSG196:QSH196 QIK196:QIL196 PYO196:PYP196 POS196:POT196 PEW196:PEX196 OVA196:OVB196 OLE196:OLF196 OBI196:OBJ196 NRM196:NRN196 NHQ196:NHR196 MXU196:MXV196 MNY196:MNZ196 MEC196:MED196 LUG196:LUH196 LKK196:LKL196 LAO196:LAP196 KQS196:KQT196 KGW196:KGX196 JXA196:JXB196 JNE196:JNF196 JDI196:JDJ196 ITM196:ITN196 IJQ196:IJR196 HZU196:HZV196 HPY196:HPZ196 HGC196:HGD196 GWG196:GWH196 GMK196:GML196 GCO196:GCP196 FSS196:FST196 FIW196:FIX196 EZA196:EZB196 EPE196:EPF196 EFI196:EFJ196 DVM196:DVN196 DLQ196:DLR196 DBU196:DBV196 CRY196:CRZ196 CIC196:CID196 BYG196:BYH196 BOK196:BOL196 BEO196:BEP196 AUS196:AUT196 AKW196:AKX196 ABA196:ABB196 HI240:HJ240 RE240:RF240 WUS240:WUT240 WKW240:WKX240 WBA240:WBB240 VRE240:VRF240 VHI240:VHJ240 UXM240:UXN240 UNQ240:UNR240 UDU240:UDV240 TTY240:TTZ240 TKC240:TKD240 TAG240:TAH240 SQK240:SQL240 SGO240:SGP240 RWS240:RWT240 RMW240:RMX240 RDA240:RDB240 QTE240:QTF240 QJI240:QJJ240 PZM240:PZN240 PPQ240:PPR240 PFU240:PFV240 OVY240:OVZ240 OMC240:OMD240 OCG240:OCH240 NSK240:NSL240 NIO240:NIP240 MYS240:MYT240 MOW240:MOX240 MFA240:MFB240 LVE240:LVF240 LLI240:LLJ240 LBM240:LBN240 KRQ240:KRR240 KHU240:KHV240 JXY240:JXZ240 JOC240:JOD240 JEG240:JEH240 IUK240:IUL240 IKO240:IKP240 IAS240:IAT240 HQW240:HQX240 HHA240:HHB240 GXE240:GXF240 GNI240:GNJ240 GDM240:GDN240 FTQ240:FTR240 FJU240:FJV240 EZY240:EZZ240 EQC240:EQD240 EGG240:EGH240 DWK240:DWL240 DMO240:DMP240 DCS240:DCT240 CSW240:CSX240 CJA240:CJB240 BZE240:BZF240 BPI240:BPJ240 BFM240:BFN240 AVQ240:AVR240 ALU240:ALV240 ABY240:ABZ240 SC240:SD240 IG240:IH240 WUP240:WUQ240 WKT240:WKU240 WAX240:WAY240 VRB240:VRC240 VHF240:VHG240 UXJ240:UXK240 UNN240:UNO240 UDR240:UDS240 TTV240:TTW240 TJZ240:TKA240 TAD240:TAE240 SQH240:SQI240 SGL240:SGM240 RWP240:RWQ240 RMT240:RMU240 RCX240:RCY240 QTB240:QTC240 QJF240:QJG240 PZJ240:PZK240 PPN240:PPO240 PFR240:PFS240 OVV240:OVW240 OLZ240:OMA240 OCD240:OCE240 NSH240:NSI240 NIL240:NIM240 MYP240:MYQ240 MOT240:MOU240 MEX240:MEY240 LVB240:LVC240 LLF240:LLG240 LBJ240:LBK240 KRN240:KRO240 KHR240:KHS240 JXV240:JXW240 JNZ240:JOA240 JED240:JEE240 IUH240:IUI240 IKL240:IKM240 IAP240:IAQ240 HQT240:HQU240 HGX240:HGY240 GXB240:GXC240 GNF240:GNG240 GDJ240:GDK240 FTN240:FTO240 FJR240:FJS240 EZV240:EZW240 EPZ240:EQA240 EGD240:EGE240 DWH240:DWI240 DML240:DMM240 DCP240:DCQ240 CST240:CSU240 CIX240:CIY240 BZB240:BZC240 BPF240:BPG240 BFJ240:BFK240 AVN240:AVO240 ALR240:ALS240 ABV240:ABW240 RZ240:SA240 ID240:IE240 WUM240:WUN240 WKQ240:WKR240 WAU240:WAV240 VQY240:VQZ240 VHC240:VHD240 UXG240:UXH240 UNK240:UNL240 UDO240:UDP240 TTS240:TTT240 TJW240:TJX240 TAA240:TAB240 SQE240:SQF240 SGI240:SGJ240 RWM240:RWN240 RMQ240:RMR240 RCU240:RCV240 QSY240:QSZ240 QJC240:QJD240 PZG240:PZH240 PPK240:PPL240 PFO240:PFP240 OVS240:OVT240 OLW240:OLX240 OCA240:OCB240 NSE240:NSF240 NII240:NIJ240 MYM240:MYN240 MOQ240:MOR240 MEU240:MEV240 LUY240:LUZ240 LLC240:LLD240 LBG240:LBH240 KRK240:KRL240 KHO240:KHP240 JXS240:JXT240 JNW240:JNX240 JEA240:JEB240 IUE240:IUF240 IKI240:IKJ240 IAM240:IAN240 HQQ240:HQR240 HGU240:HGV240 GWY240:GWZ240 GNC240:GND240 GDG240:GDH240 FTK240:FTL240 FJO240:FJP240 EZS240:EZT240 EPW240:EPX240 EGA240:EGB240 DWE240:DWF240 DMI240:DMJ240 DCM240:DCN240 CSQ240:CSR240 CIU240:CIV240 BYY240:BYZ240 BPC240:BPD240 BFG240:BFH240 AVK240:AVL240 ALO240:ALP240 ABS240:ABT240 RW240:RX240 IA240:IB240 WUG240:WUH240 WKK240:WKL240 WAO240:WAP240 VQS240:VQT240 VGW240:VGX240 UXA240:UXB240 UNE240:UNF240 UDI240:UDJ240 TTM240:TTN240 TJQ240:TJR240 SZU240:SZV240 SPY240:SPZ240 SGC240:SGD240 RWG240:RWH240 RMK240:RML240 RCO240:RCP240 QSS240:QST240 QIW240:QIX240 PZA240:PZB240 PPE240:PPF240 PFI240:PFJ240 OVM240:OVN240 OLQ240:OLR240 OBU240:OBV240 NRY240:NRZ240 NIC240:NID240 MYG240:MYH240 MOK240:MOL240 MEO240:MEP240 LUS240:LUT240 LKW240:LKX240 LBA240:LBB240 KRE240:KRF240 KHI240:KHJ240 JXM240:JXN240 JNQ240:JNR240 JDU240:JDV240 ITY240:ITZ240 IKC240:IKD240 IAG240:IAH240 HQK240:HQL240 HGO240:HGP240 GWS240:GWT240 GMW240:GMX240 GDA240:GDB240 FTE240:FTF240 FJI240:FJJ240 EZM240:EZN240 EPQ240:EPR240 EFU240:EFV240 DVY240:DVZ240 DMC240:DMD240 DCG240:DCH240 CSK240:CSL240 CIO240:CIP240 BYS240:BYT240 BOW240:BOX240 BFA240:BFB240 AVE240:AVF240 ALI240:ALJ240 ABM240:ABN240 RQ240:RR240 HU240:HV240 WUD240:WUE240 WKH240:WKI240 WAL240:WAM240 VQP240:VQQ240 VGT240:VGU240 UWX240:UWY240 UNB240:UNC240 UDF240:UDG240 TTJ240:TTK240 TJN240:TJO240 SZR240:SZS240 SPV240:SPW240 SFZ240:SGA240 RWD240:RWE240 RMH240:RMI240 RCL240:RCM240 QSP240:QSQ240 QIT240:QIU240 PYX240:PYY240 PPB240:PPC240 PFF240:PFG240 OVJ240:OVK240 OLN240:OLO240 OBR240:OBS240 NRV240:NRW240 NHZ240:NIA240 MYD240:MYE240 MOH240:MOI240 MEL240:MEM240 LUP240:LUQ240 LKT240:LKU240 LAX240:LAY240 KRB240:KRC240 KHF240:KHG240 JXJ240:JXK240 JNN240:JNO240 JDR240:JDS240 ITV240:ITW240 IJZ240:IKA240 IAD240:IAE240 HQH240:HQI240 HGL240:HGM240 GWP240:GWQ240 GMT240:GMU240 GCX240:GCY240 FTB240:FTC240 FJF240:FJG240 EZJ240:EZK240 EPN240:EPO240 EFR240:EFS240 DVV240:DVW240 DLZ240:DMA240 DCD240:DCE240 CSH240:CSI240 CIL240:CIM240 BYP240:BYQ240 BOT240:BOU240 BEX240:BEY240 AVB240:AVC240 ALF240:ALG240 ABJ240:ABK240 RN240:RO240 HR240:HS240 WUA240:WUB240 WKE240:WKF240 WAI240:WAJ240 VQM240:VQN240 VGQ240:VGR240 UWU240:UWV240 UMY240:UMZ240 UDC240:UDD240 TTG240:TTH240 TJK240:TJL240 SZO240:SZP240 SPS240:SPT240 SFW240:SFX240 RWA240:RWB240 RME240:RMF240 RCI240:RCJ240 QSM240:QSN240 QIQ240:QIR240 PYU240:PYV240 POY240:POZ240 PFC240:PFD240 OVG240:OVH240 OLK240:OLL240 OBO240:OBP240 NRS240:NRT240 NHW240:NHX240 MYA240:MYB240 MOE240:MOF240 MEI240:MEJ240 LUM240:LUN240 LKQ240:LKR240 LAU240:LAV240 KQY240:KQZ240 KHC240:KHD240 JXG240:JXH240 JNK240:JNL240 JDO240:JDP240 ITS240:ITT240 IJW240:IJX240 IAA240:IAB240 HQE240:HQF240 HGI240:HGJ240 GWM240:GWN240 GMQ240:GMR240 GCU240:GCV240 FSY240:FSZ240 FJC240:FJD240 EZG240:EZH240 EPK240:EPL240 EFO240:EFP240 DVS240:DVT240 DLW240:DLX240 DCA240:DCB240 CSE240:CSF240 CII240:CIJ240 BYM240:BYN240 BOQ240:BOR240 BEU240:BEV240 AUY240:AUZ240 ALC240:ALD240 ABG240:ABH240 RK240:RL240 HO240:HP240 WTX240:WTY240 WKB240:WKC240 WAF240:WAG240 VQJ240:VQK240 VGN240:VGO240 UWR240:UWS240 UMV240:UMW240 UCZ240:UDA240 TTD240:TTE240 TJH240:TJI240 SZL240:SZM240 SPP240:SPQ240 SFT240:SFU240 RVX240:RVY240 RMB240:RMC240 RCF240:RCG240 QSJ240:QSK240 QIN240:QIO240 PYR240:PYS240 POV240:POW240 PEZ240:PFA240 OVD240:OVE240 OLH240:OLI240 OBL240:OBM240 NRP240:NRQ240 NHT240:NHU240 MXX240:MXY240 MOB240:MOC240 MEF240:MEG240 LUJ240:LUK240 LKN240:LKO240 LAR240:LAS240 KQV240:KQW240 KGZ240:KHA240 JXD240:JXE240 JNH240:JNI240 JDL240:JDM240 ITP240:ITQ240 IJT240:IJU240 HZX240:HZY240 HQB240:HQC240 HGF240:HGG240 GWJ240:GWK240 GMN240:GMO240 GCR240:GCS240 FSV240:FSW240 FIZ240:FJA240 EZD240:EZE240 EPH240:EPI240 EFL240:EFM240 DVP240:DVQ240 DLT240:DLU240 DBX240:DBY240 CSB240:CSC240 CIF240:CIG240 BYJ240:BYK240 BON240:BOO240 BER240:BES240 AUV240:AUW240 AKZ240:ALA240 ABD240:ABE240 RH240:RI240 HL240:HM240 WTU240:WTV240 WJY240:WJZ240 WAC240:WAD240 VQG240:VQH240 VGK240:VGL240 UWO240:UWP240 UMS240:UMT240 UCW240:UCX240 TTA240:TTB240 TJE240:TJF240 SZI240:SZJ240 SPM240:SPN240 SFQ240:SFR240 RVU240:RVV240 RLY240:RLZ240 RCC240:RCD240 QSG240:QSH240 QIK240:QIL240 PYO240:PYP240 POS240:POT240 PEW240:PEX240 OVA240:OVB240 OLE240:OLF240 OBI240:OBJ240 NRM240:NRN240 NHQ240:NHR240 MXU240:MXV240 MNY240:MNZ240 MEC240:MED240 LUG240:LUH240 LKK240:LKL240 LAO240:LAP240 KQS240:KQT240 KGW240:KGX240 JXA240:JXB240 JNE240:JNF240 JDI240:JDJ240 ITM240:ITN240 IJQ240:IJR240 HZU240:HZV240 HPY240:HPZ240 HGC240:HGD240 GWG240:GWH240 GMK240:GML240 GCO240:GCP240 FSS240:FST240 FIW240:FIX240 EZA240:EZB240 EPE240:EPF240 EFI240:EFJ240 DVM240:DVN240 DLQ240:DLR240 DBU240:DBV240 CRY240:CRZ240 CIC240:CID240 BYG240:BYH240 BOK240:BOL240 BEO240:BEP240 AUS240:AUT240 AKW240:AKX240 ABA240:ABB240 HI284:HJ284 RE284:RF284 WUS284:WUT284 WKW284:WKX284 WBA284:WBB284 VRE284:VRF284 VHI284:VHJ284 UXM284:UXN284 UNQ284:UNR284 UDU284:UDV284 TTY284:TTZ284 TKC284:TKD284 TAG284:TAH284 SQK284:SQL284 SGO284:SGP284 RWS284:RWT284 RMW284:RMX284 RDA284:RDB284 QTE284:QTF284 QJI284:QJJ284 PZM284:PZN284 PPQ284:PPR284 PFU284:PFV284 OVY284:OVZ284 OMC284:OMD284 OCG284:OCH284 NSK284:NSL284 NIO284:NIP284 MYS284:MYT284 MOW284:MOX284 MFA284:MFB284 LVE284:LVF284 LLI284:LLJ284 LBM284:LBN284 KRQ284:KRR284 KHU284:KHV284 JXY284:JXZ284 JOC284:JOD284 JEG284:JEH284 IUK284:IUL284 IKO284:IKP284 IAS284:IAT284 HQW284:HQX284 HHA284:HHB284 GXE284:GXF284 GNI284:GNJ284 GDM284:GDN284 FTQ284:FTR284 FJU284:FJV284 EZY284:EZZ284 EQC284:EQD284 EGG284:EGH284 DWK284:DWL284 DMO284:DMP284 DCS284:DCT284 CSW284:CSX284 CJA284:CJB284 BZE284:BZF284 BPI284:BPJ284 BFM284:BFN284 AVQ284:AVR284 ALU284:ALV284 ABY284:ABZ284 SC284:SD284 IG284:IH284 WUP284:WUQ284 WKT284:WKU284 WAX284:WAY284 VRB284:VRC284 VHF284:VHG284 UXJ284:UXK284 UNN284:UNO284 UDR284:UDS284 TTV284:TTW284 TJZ284:TKA284 TAD284:TAE284 SQH284:SQI284 SGL284:SGM284 RWP284:RWQ284 RMT284:RMU284 RCX284:RCY284 QTB284:QTC284 QJF284:QJG284 PZJ284:PZK284 PPN284:PPO284 PFR284:PFS284 OVV284:OVW284 OLZ284:OMA284 OCD284:OCE284 NSH284:NSI284 NIL284:NIM284 MYP284:MYQ284 MOT284:MOU284 MEX284:MEY284 LVB284:LVC284 LLF284:LLG284 LBJ284:LBK284 KRN284:KRO284 KHR284:KHS284 JXV284:JXW284 JNZ284:JOA284 JED284:JEE284 IUH284:IUI284 IKL284:IKM284 IAP284:IAQ284 HQT284:HQU284 HGX284:HGY284 GXB284:GXC284 GNF284:GNG284 GDJ284:GDK284 FTN284:FTO284 FJR284:FJS284 EZV284:EZW284 EPZ284:EQA284 EGD284:EGE284 DWH284:DWI284 DML284:DMM284 DCP284:DCQ284 CST284:CSU284 CIX284:CIY284 BZB284:BZC284 BPF284:BPG284 BFJ284:BFK284 AVN284:AVO284 ALR284:ALS284 ABV284:ABW284 RZ284:SA284 ID284:IE284 WUM284:WUN284 WKQ284:WKR284 WAU284:WAV284 VQY284:VQZ284 VHC284:VHD284 UXG284:UXH284 UNK284:UNL284 UDO284:UDP284 TTS284:TTT284 TJW284:TJX284 TAA284:TAB284 SQE284:SQF284 SGI284:SGJ284 RWM284:RWN284 RMQ284:RMR284 RCU284:RCV284 QSY284:QSZ284 QJC284:QJD284 PZG284:PZH284 PPK284:PPL284 PFO284:PFP284 OVS284:OVT284 OLW284:OLX284 OCA284:OCB284 NSE284:NSF284 NII284:NIJ284 MYM284:MYN284 MOQ284:MOR284 MEU284:MEV284 LUY284:LUZ284 LLC284:LLD284 LBG284:LBH284 KRK284:KRL284 KHO284:KHP284 JXS284:JXT284 JNW284:JNX284 JEA284:JEB284 IUE284:IUF284 IKI284:IKJ284 IAM284:IAN284 HQQ284:HQR284 HGU284:HGV284 GWY284:GWZ284 GNC284:GND284 GDG284:GDH284 FTK284:FTL284 FJO284:FJP284 EZS284:EZT284 EPW284:EPX284 EGA284:EGB284 DWE284:DWF284 DMI284:DMJ284 DCM284:DCN284 CSQ284:CSR284 CIU284:CIV284 BYY284:BYZ284 BPC284:BPD284 BFG284:BFH284 AVK284:AVL284 ALO284:ALP284 ABS284:ABT284 RW284:RX284 IA284:IB284 WUG284:WUH284 WKK284:WKL284 WAO284:WAP284 VQS284:VQT284 VGW284:VGX284 UXA284:UXB284 UNE284:UNF284 UDI284:UDJ284 TTM284:TTN284 TJQ284:TJR284 SZU284:SZV284 SPY284:SPZ284 SGC284:SGD284 RWG284:RWH284 RMK284:RML284 RCO284:RCP284 QSS284:QST284 QIW284:QIX284 PZA284:PZB284 PPE284:PPF284 PFI284:PFJ284 OVM284:OVN284 OLQ284:OLR284 OBU284:OBV284 NRY284:NRZ284 NIC284:NID284 MYG284:MYH284 MOK284:MOL284 MEO284:MEP284 LUS284:LUT284 LKW284:LKX284 LBA284:LBB284 KRE284:KRF284 KHI284:KHJ284 JXM284:JXN284 JNQ284:JNR284 JDU284:JDV284 ITY284:ITZ284 IKC284:IKD284 IAG284:IAH284 HQK284:HQL284 HGO284:HGP284 GWS284:GWT284 GMW284:GMX284 GDA284:GDB284 FTE284:FTF284 FJI284:FJJ284 EZM284:EZN284 EPQ284:EPR284 EFU284:EFV284 DVY284:DVZ284 DMC284:DMD284 DCG284:DCH284 CSK284:CSL284 CIO284:CIP284 BYS284:BYT284 BOW284:BOX284 BFA284:BFB284 AVE284:AVF284 ALI284:ALJ284 ABM284:ABN284 RQ284:RR284 HU284:HV284 WUD284:WUE284 WKH284:WKI284 WAL284:WAM284 VQP284:VQQ284 VGT284:VGU284 UWX284:UWY284 UNB284:UNC284 UDF284:UDG284 TTJ284:TTK284 TJN284:TJO284 SZR284:SZS284 SPV284:SPW284 SFZ284:SGA284 RWD284:RWE284 RMH284:RMI284 RCL284:RCM284 QSP284:QSQ284 QIT284:QIU284 PYX284:PYY284 PPB284:PPC284 PFF284:PFG284 OVJ284:OVK284 OLN284:OLO284 OBR284:OBS284 NRV284:NRW284 NHZ284:NIA284 MYD284:MYE284 MOH284:MOI284 MEL284:MEM284 LUP284:LUQ284 LKT284:LKU284 LAX284:LAY284 KRB284:KRC284 KHF284:KHG284 JXJ284:JXK284 JNN284:JNO284 JDR284:JDS284 ITV284:ITW284 IJZ284:IKA284 IAD284:IAE284 HQH284:HQI284 HGL284:HGM284 GWP284:GWQ284 GMT284:GMU284 GCX284:GCY284 FTB284:FTC284 FJF284:FJG284 EZJ284:EZK284 EPN284:EPO284 EFR284:EFS284 DVV284:DVW284 DLZ284:DMA284 DCD284:DCE284 CSH284:CSI284 CIL284:CIM284 BYP284:BYQ284 BOT284:BOU284 BEX284:BEY284 AVB284:AVC284 ALF284:ALG284 ABJ284:ABK284 RN284:RO284 HR284:HS284 WUA284:WUB284 WKE284:WKF284 WAI284:WAJ284 VQM284:VQN284 VGQ284:VGR284 UWU284:UWV284 UMY284:UMZ284 UDC284:UDD284 TTG284:TTH284 TJK284:TJL284 SZO284:SZP284 SPS284:SPT284 SFW284:SFX284 RWA284:RWB284 RME284:RMF284 RCI284:RCJ284 QSM284:QSN284 QIQ284:QIR284 PYU284:PYV284 POY284:POZ284 PFC284:PFD284 OVG284:OVH284 OLK284:OLL284 OBO284:OBP284 NRS284:NRT284 NHW284:NHX284 MYA284:MYB284 MOE284:MOF284 MEI284:MEJ284 LUM284:LUN284 LKQ284:LKR284 LAU284:LAV284 KQY284:KQZ284 KHC284:KHD284 JXG284:JXH284 JNK284:JNL284 JDO284:JDP284 ITS284:ITT284 IJW284:IJX284 IAA284:IAB284 HQE284:HQF284 HGI284:HGJ284 GWM284:GWN284 GMQ284:GMR284 GCU284:GCV284 FSY284:FSZ284 FJC284:FJD284 EZG284:EZH284 EPK284:EPL284 EFO284:EFP284 DVS284:DVT284 DLW284:DLX284 DCA284:DCB284 CSE284:CSF284 CII284:CIJ284 BYM284:BYN284 BOQ284:BOR284 BEU284:BEV284 AUY284:AUZ284 ALC284:ALD284 ABG284:ABH284 RK284:RL284 HO284:HP284 WTX284:WTY284 WKB284:WKC284 WAF284:WAG284 VQJ284:VQK284 VGN284:VGO284 UWR284:UWS284 UMV284:UMW284 UCZ284:UDA284 TTD284:TTE284 TJH284:TJI284 SZL284:SZM284 SPP284:SPQ284 SFT284:SFU284 RVX284:RVY284 RMB284:RMC284 RCF284:RCG284 QSJ284:QSK284 QIN284:QIO284 PYR284:PYS284 POV284:POW284 PEZ284:PFA284 OVD284:OVE284 OLH284:OLI284 OBL284:OBM284 NRP284:NRQ284 NHT284:NHU284 MXX284:MXY284 MOB284:MOC284 MEF284:MEG284 LUJ284:LUK284 LKN284:LKO284 LAR284:LAS284 KQV284:KQW284 KGZ284:KHA284 JXD284:JXE284 JNH284:JNI284 JDL284:JDM284 ITP284:ITQ284 IJT284:IJU284 HZX284:HZY284 HQB284:HQC284 HGF284:HGG284 GWJ284:GWK284 GMN284:GMO284 GCR284:GCS284 FSV284:FSW284 FIZ284:FJA284 EZD284:EZE284 EPH284:EPI284 EFL284:EFM284 DVP284:DVQ284 DLT284:DLU284 DBX284:DBY284 CSB284:CSC284 CIF284:CIG284 BYJ284:BYK284 BON284:BOO284 BER284:BES284 AUV284:AUW284 AKZ284:ALA284 ABD284:ABE284 RH284:RI284 HL284:HM284 WTU284:WTV284 WJY284:WJZ284 WAC284:WAD284 VQG284:VQH284 VGK284:VGL284 UWO284:UWP284 UMS284:UMT284 UCW284:UCX284 TTA284:TTB284 TJE284:TJF284 SZI284:SZJ284 SPM284:SPN284 SFQ284:SFR284 RVU284:RVV284 RLY284:RLZ284 RCC284:RCD284 QSG284:QSH284 QIK284:QIL284 PYO284:PYP284 POS284:POT284 PEW284:PEX284 OVA284:OVB284 OLE284:OLF284 OBI284:OBJ284 NRM284:NRN284 NHQ284:NHR284 MXU284:MXV284 MNY284:MNZ284 MEC284:MED284 LUG284:LUH284 LKK284:LKL284 LAO284:LAP284 KQS284:KQT284 KGW284:KGX284 JXA284:JXB284 JNE284:JNF284 JDI284:JDJ284 ITM284:ITN284 IJQ284:IJR284 HZU284:HZV284 HPY284:HPZ284 HGC284:HGD284 GWG284:GWH284 GMK284:GML284 GCO284:GCP284 FSS284:FST284 FIW284:FIX284 EZA284:EZB284 EPE284:EPF284 EFI284:EFJ284 DVM284:DVN284 DLQ284:DLR284 DBU284:DBV284 CRY284:CRZ284 CIC284:CID284 BYG284:BYH284 BOK284:BOL284 BEO284:BEP284 AUS284:AUT284 AKW284:AKX284 ABA284:ABB284 HI328:HJ328 RE328:RF328 WUS328:WUT328 WKW328:WKX328 WBA328:WBB328 VRE328:VRF328 VHI328:VHJ328 UXM328:UXN328 UNQ328:UNR328 UDU328:UDV328 TTY328:TTZ328 TKC328:TKD328 TAG328:TAH328 SQK328:SQL328 SGO328:SGP328 RWS328:RWT328 RMW328:RMX328 RDA328:RDB328 QTE328:QTF328 QJI328:QJJ328 PZM328:PZN328 PPQ328:PPR328 PFU328:PFV328 OVY328:OVZ328 OMC328:OMD328 OCG328:OCH328 NSK328:NSL328 NIO328:NIP328 MYS328:MYT328 MOW328:MOX328 MFA328:MFB328 LVE328:LVF328 LLI328:LLJ328 LBM328:LBN328 KRQ328:KRR328 KHU328:KHV328 JXY328:JXZ328 JOC328:JOD328 JEG328:JEH328 IUK328:IUL328 IKO328:IKP328 IAS328:IAT328 HQW328:HQX328 HHA328:HHB328 GXE328:GXF328 GNI328:GNJ328 GDM328:GDN328 FTQ328:FTR328 FJU328:FJV328 EZY328:EZZ328 EQC328:EQD328 EGG328:EGH328 DWK328:DWL328 DMO328:DMP328 DCS328:DCT328 CSW328:CSX328 CJA328:CJB328 BZE328:BZF328 BPI328:BPJ328 BFM328:BFN328 AVQ328:AVR328 ALU328:ALV328 ABY328:ABZ328 SC328:SD328 IG328:IH328 WUP328:WUQ328 WKT328:WKU328 WAX328:WAY328 VRB328:VRC328 VHF328:VHG328 UXJ328:UXK328 UNN328:UNO328 UDR328:UDS328 TTV328:TTW328 TJZ328:TKA328 TAD328:TAE328 SQH328:SQI328 SGL328:SGM328 RWP328:RWQ328 RMT328:RMU328 RCX328:RCY328 QTB328:QTC328 QJF328:QJG328 PZJ328:PZK328 PPN328:PPO328 PFR328:PFS328 OVV328:OVW328 OLZ328:OMA328 OCD328:OCE328 NSH328:NSI328 NIL328:NIM328 MYP328:MYQ328 MOT328:MOU328 MEX328:MEY328 LVB328:LVC328 LLF328:LLG328 LBJ328:LBK328 KRN328:KRO328 KHR328:KHS328 JXV328:JXW328 JNZ328:JOA328 JED328:JEE328 IUH328:IUI328 IKL328:IKM328 IAP328:IAQ328 HQT328:HQU328 HGX328:HGY328 GXB328:GXC328 GNF328:GNG328 GDJ328:GDK328 FTN328:FTO328 FJR328:FJS328 EZV328:EZW328 EPZ328:EQA328 EGD328:EGE328 DWH328:DWI328 DML328:DMM328 DCP328:DCQ328 CST328:CSU328 CIX328:CIY328 BZB328:BZC328 BPF328:BPG328 BFJ328:BFK328 AVN328:AVO328 ALR328:ALS328 ABV328:ABW328 RZ328:SA328 ID328:IE328 WUM328:WUN328 WKQ328:WKR328 WAU328:WAV328 VQY328:VQZ328 VHC328:VHD328 UXG328:UXH328 UNK328:UNL328 UDO328:UDP328 TTS328:TTT328 TJW328:TJX328 TAA328:TAB328 SQE328:SQF328 SGI328:SGJ328 RWM328:RWN328 RMQ328:RMR328 RCU328:RCV328 QSY328:QSZ328 QJC328:QJD328 PZG328:PZH328 PPK328:PPL328 PFO328:PFP328 OVS328:OVT328 OLW328:OLX328 OCA328:OCB328 NSE328:NSF328 NII328:NIJ328 MYM328:MYN328 MOQ328:MOR328 MEU328:MEV328 LUY328:LUZ328 LLC328:LLD328 LBG328:LBH328 KRK328:KRL328 KHO328:KHP328 JXS328:JXT328 JNW328:JNX328 JEA328:JEB328 IUE328:IUF328 IKI328:IKJ328 IAM328:IAN328 HQQ328:HQR328 HGU328:HGV328 GWY328:GWZ328 GNC328:GND328 GDG328:GDH328 FTK328:FTL328 FJO328:FJP328 EZS328:EZT328 EPW328:EPX328 EGA328:EGB328 DWE328:DWF328 DMI328:DMJ328 DCM328:DCN328 CSQ328:CSR328 CIU328:CIV328 BYY328:BYZ328 BPC328:BPD328 BFG328:BFH328 AVK328:AVL328 ALO328:ALP328 ABS328:ABT328 RW328:RX328 IA328:IB328 WUG328:WUH328 WKK328:WKL328 WAO328:WAP328 VQS328:VQT328 VGW328:VGX328 UXA328:UXB328 UNE328:UNF328 UDI328:UDJ328 TTM328:TTN328 TJQ328:TJR328 SZU328:SZV328 SPY328:SPZ328 SGC328:SGD328 RWG328:RWH328 RMK328:RML328 RCO328:RCP328 QSS328:QST328 QIW328:QIX328 PZA328:PZB328 PPE328:PPF328 PFI328:PFJ328 OVM328:OVN328 OLQ328:OLR328 OBU328:OBV328 NRY328:NRZ328 NIC328:NID328 MYG328:MYH328 MOK328:MOL328 MEO328:MEP328 LUS328:LUT328 LKW328:LKX328 LBA328:LBB328 KRE328:KRF328 KHI328:KHJ328 JXM328:JXN328 JNQ328:JNR328 JDU328:JDV328 ITY328:ITZ328 IKC328:IKD328 IAG328:IAH328 HQK328:HQL328 HGO328:HGP328 GWS328:GWT328 GMW328:GMX328 GDA328:GDB328 FTE328:FTF328 FJI328:FJJ328 EZM328:EZN328 EPQ328:EPR328 EFU328:EFV328 DVY328:DVZ328 DMC328:DMD328 DCG328:DCH328 CSK328:CSL328 CIO328:CIP328 BYS328:BYT328 BOW328:BOX328 BFA328:BFB328 AVE328:AVF328 ALI328:ALJ328 ABM328:ABN328 RQ328:RR328 HU328:HV328 WUD328:WUE328 WKH328:WKI328 WAL328:WAM328 VQP328:VQQ328 VGT328:VGU328 UWX328:UWY328 UNB328:UNC328 UDF328:UDG328 TTJ328:TTK328 TJN328:TJO328 SZR328:SZS328 SPV328:SPW328 SFZ328:SGA328 RWD328:RWE328 RMH328:RMI328 RCL328:RCM328 QSP328:QSQ328 QIT328:QIU328 PYX328:PYY328 PPB328:PPC328 PFF328:PFG328 OVJ328:OVK328 OLN328:OLO328 OBR328:OBS328 NRV328:NRW328 NHZ328:NIA328 MYD328:MYE328 MOH328:MOI328 MEL328:MEM328 LUP328:LUQ328 LKT328:LKU328 LAX328:LAY328 KRB328:KRC328 KHF328:KHG328 JXJ328:JXK328 JNN328:JNO328 JDR328:JDS328 ITV328:ITW328 IJZ328:IKA328 IAD328:IAE328 HQH328:HQI328 HGL328:HGM328 GWP328:GWQ328 GMT328:GMU328 GCX328:GCY328 FTB328:FTC328 FJF328:FJG328 EZJ328:EZK328 EPN328:EPO328 EFR328:EFS328 DVV328:DVW328 DLZ328:DMA328 DCD328:DCE328 CSH328:CSI328 CIL328:CIM328 BYP328:BYQ328 BOT328:BOU328 BEX328:BEY328 AVB328:AVC328 ALF328:ALG328 ABJ328:ABK328 RN328:RO328 HR328:HS328 WUA328:WUB328 WKE328:WKF328 WAI328:WAJ328 VQM328:VQN328 VGQ328:VGR328 UWU328:UWV328 UMY328:UMZ328 UDC328:UDD328 TTG328:TTH328 TJK328:TJL328 SZO328:SZP328 SPS328:SPT328 SFW328:SFX328 RWA328:RWB328 RME328:RMF328 RCI328:RCJ328 QSM328:QSN328 QIQ328:QIR328 PYU328:PYV328 POY328:POZ328 PFC328:PFD328 OVG328:OVH328 OLK328:OLL328 OBO328:OBP328 NRS328:NRT328 NHW328:NHX328 MYA328:MYB328 MOE328:MOF328 MEI328:MEJ328 LUM328:LUN328 LKQ328:LKR328 LAU328:LAV328 KQY328:KQZ328 KHC328:KHD328 JXG328:JXH328 JNK328:JNL328 JDO328:JDP328 ITS328:ITT328 IJW328:IJX328 IAA328:IAB328 HQE328:HQF328 HGI328:HGJ328 GWM328:GWN328 GMQ328:GMR328 GCU328:GCV328 FSY328:FSZ328 FJC328:FJD328 EZG328:EZH328 EPK328:EPL328 EFO328:EFP328 DVS328:DVT328 DLW328:DLX328 DCA328:DCB328 CSE328:CSF328 CII328:CIJ328 BYM328:BYN328 BOQ328:BOR328 BEU328:BEV328 AUY328:AUZ328 ALC328:ALD328 ABG328:ABH328 RK328:RL328 HO328:HP328 WTX328:WTY328 WKB328:WKC328 WAF328:WAG328 VQJ328:VQK328 VGN328:VGO328 UWR328:UWS328 UMV328:UMW328 UCZ328:UDA328 TTD328:TTE328 TJH328:TJI328 SZL328:SZM328 SPP328:SPQ328 SFT328:SFU328 RVX328:RVY328 RMB328:RMC328 RCF328:RCG328 QSJ328:QSK328 QIN328:QIO328 PYR328:PYS328 POV328:POW328 PEZ328:PFA328 OVD328:OVE328 OLH328:OLI328 OBL328:OBM328 NRP328:NRQ328 NHT328:NHU328 MXX328:MXY328 MOB328:MOC328 MEF328:MEG328 LUJ328:LUK328 LKN328:LKO328 LAR328:LAS328 KQV328:KQW328 KGZ328:KHA328 JXD328:JXE328 JNH328:JNI328 JDL328:JDM328 ITP328:ITQ328 IJT328:IJU328 HZX328:HZY328 HQB328:HQC328 HGF328:HGG328 GWJ328:GWK328 GMN328:GMO328 GCR328:GCS328 FSV328:FSW328 FIZ328:FJA328 EZD328:EZE328 EPH328:EPI328 EFL328:EFM328 DVP328:DVQ328 DLT328:DLU328 DBX328:DBY328 CSB328:CSC328 CIF328:CIG328 BYJ328:BYK328 BON328:BOO328 BER328:BES328 AUV328:AUW328 AKZ328:ALA328 ABD328:ABE328 RH328:RI328 HL328:HM328 WTU328:WTV328 WJY328:WJZ328 WAC328:WAD328 VQG328:VQH328 VGK328:VGL328 UWO328:UWP328 UMS328:UMT328 UCW328:UCX328 TTA328:TTB328 TJE328:TJF328 SZI328:SZJ328 SPM328:SPN328 SFQ328:SFR328 RVU328:RVV328 RLY328:RLZ328 RCC328:RCD328 QSG328:QSH328 QIK328:QIL328 PYO328:PYP328 POS328:POT328 PEW328:PEX328 OVA328:OVB328 OLE328:OLF328 OBI328:OBJ328 NRM328:NRN328 NHQ328:NHR328 MXU328:MXV328 MNY328:MNZ328 MEC328:MED328 LUG328:LUH328 LKK328:LKL328 LAO328:LAP328 KQS328:KQT328 KGW328:KGX328 JXA328:JXB328 JNE328:JNF328 JDI328:JDJ328 ITM328:ITN328 IJQ328:IJR328 HZU328:HZV328 HPY328:HPZ328 HGC328:HGD328 GWG328:GWH328 GMK328:GML328 GCO328:GCP328 FSS328:FST328 FIW328:FIX328 EZA328:EZB328 EPE328:EPF328 EFI328:EFJ328 DVM328:DVN328 DLQ328:DLR328 DBU328:DBV328 CRY328:CRZ328 CIC328:CID328 BYG328:BYH328 BOK328:BOL328 BEO328:BEP328 AUS328:AUT328 AKW328:AKX328 ABA328:ABB328 HI372:HJ372 RE372:RF372 WUS372:WUT372 WKW372:WKX372 WBA372:WBB372 VRE372:VRF372 VHI372:VHJ372 UXM372:UXN372 UNQ372:UNR372 UDU372:UDV372 TTY372:TTZ372 TKC372:TKD372 TAG372:TAH372 SQK372:SQL372 SGO372:SGP372 RWS372:RWT372 RMW372:RMX372 RDA372:RDB372 QTE372:QTF372 QJI372:QJJ372 PZM372:PZN372 PPQ372:PPR372 PFU372:PFV372 OVY372:OVZ372 OMC372:OMD372 OCG372:OCH372 NSK372:NSL372 NIO372:NIP372 MYS372:MYT372 MOW372:MOX372 MFA372:MFB372 LVE372:LVF372 LLI372:LLJ372 LBM372:LBN372 KRQ372:KRR372 KHU372:KHV372 JXY372:JXZ372 JOC372:JOD372 JEG372:JEH372 IUK372:IUL372 IKO372:IKP372 IAS372:IAT372 HQW372:HQX372 HHA372:HHB372 GXE372:GXF372 GNI372:GNJ372 GDM372:GDN372 FTQ372:FTR372 FJU372:FJV372 EZY372:EZZ372 EQC372:EQD372 EGG372:EGH372 DWK372:DWL372 DMO372:DMP372 DCS372:DCT372 CSW372:CSX372 CJA372:CJB372 BZE372:BZF372 BPI372:BPJ372 BFM372:BFN372 AVQ372:AVR372 ALU372:ALV372 ABY372:ABZ372 SC372:SD372 IG372:IH372 WUP372:WUQ372 WKT372:WKU372 WAX372:WAY372 VRB372:VRC372 VHF372:VHG372 UXJ372:UXK372 UNN372:UNO372 UDR372:UDS372 TTV372:TTW372 TJZ372:TKA372 TAD372:TAE372 SQH372:SQI372 SGL372:SGM372 RWP372:RWQ372 RMT372:RMU372 RCX372:RCY372 QTB372:QTC372 QJF372:QJG372 PZJ372:PZK372 PPN372:PPO372 PFR372:PFS372 OVV372:OVW372 OLZ372:OMA372 OCD372:OCE372 NSH372:NSI372 NIL372:NIM372 MYP372:MYQ372 MOT372:MOU372 MEX372:MEY372 LVB372:LVC372 LLF372:LLG372 LBJ372:LBK372 KRN372:KRO372 KHR372:KHS372 JXV372:JXW372 JNZ372:JOA372 JED372:JEE372 IUH372:IUI372 IKL372:IKM372 IAP372:IAQ372 HQT372:HQU372 HGX372:HGY372 GXB372:GXC372 GNF372:GNG372 GDJ372:GDK372 FTN372:FTO372 FJR372:FJS372 EZV372:EZW372 EPZ372:EQA372 EGD372:EGE372 DWH372:DWI372 DML372:DMM372 DCP372:DCQ372 CST372:CSU372 CIX372:CIY372 BZB372:BZC372 BPF372:BPG372 BFJ372:BFK372 AVN372:AVO372 ALR372:ALS372 ABV372:ABW372 RZ372:SA372 ID372:IE372 WUM372:WUN372 WKQ372:WKR372 WAU372:WAV372 VQY372:VQZ372 VHC372:VHD372 UXG372:UXH372 UNK372:UNL372 UDO372:UDP372 TTS372:TTT372 TJW372:TJX372 TAA372:TAB372 SQE372:SQF372 SGI372:SGJ372 RWM372:RWN372 RMQ372:RMR372 RCU372:RCV372 QSY372:QSZ372 QJC372:QJD372 PZG372:PZH372 PPK372:PPL372 PFO372:PFP372 OVS372:OVT372 OLW372:OLX372 OCA372:OCB372 NSE372:NSF372 NII372:NIJ372 MYM372:MYN372 MOQ372:MOR372 MEU372:MEV372 LUY372:LUZ372 LLC372:LLD372 LBG372:LBH372 KRK372:KRL372 KHO372:KHP372 JXS372:JXT372 JNW372:JNX372 JEA372:JEB372 IUE372:IUF372 IKI372:IKJ372 IAM372:IAN372 HQQ372:HQR372 HGU372:HGV372 GWY372:GWZ372 GNC372:GND372 GDG372:GDH372 FTK372:FTL372 FJO372:FJP372 EZS372:EZT372 EPW372:EPX372 EGA372:EGB372 DWE372:DWF372 DMI372:DMJ372 DCM372:DCN372 CSQ372:CSR372 CIU372:CIV372 BYY372:BYZ372 BPC372:BPD372 BFG372:BFH372 AVK372:AVL372 ALO372:ALP372 ABS372:ABT372 RW372:RX372 IA372:IB372 WUG372:WUH372 WKK372:WKL372 WAO372:WAP372 VQS372:VQT372 VGW372:VGX372 UXA372:UXB372 UNE372:UNF372 UDI372:UDJ372 TTM372:TTN372 TJQ372:TJR372 SZU372:SZV372 SPY372:SPZ372 SGC372:SGD372 RWG372:RWH372 RMK372:RML372 RCO372:RCP372 QSS372:QST372 QIW372:QIX372 PZA372:PZB372 PPE372:PPF372 PFI372:PFJ372 OVM372:OVN372 OLQ372:OLR372 OBU372:OBV372 NRY372:NRZ372 NIC372:NID372 MYG372:MYH372 MOK372:MOL372 MEO372:MEP372 LUS372:LUT372 LKW372:LKX372 LBA372:LBB372 KRE372:KRF372 KHI372:KHJ372 JXM372:JXN372 JNQ372:JNR372 JDU372:JDV372 ITY372:ITZ372 IKC372:IKD372 IAG372:IAH372 HQK372:HQL372 HGO372:HGP372 GWS372:GWT372 GMW372:GMX372 GDA372:GDB372 FTE372:FTF372 FJI372:FJJ372 EZM372:EZN372 EPQ372:EPR372 EFU372:EFV372 DVY372:DVZ372 DMC372:DMD372 DCG372:DCH372 CSK372:CSL372 CIO372:CIP372 BYS372:BYT372 BOW372:BOX372 BFA372:BFB372 AVE372:AVF372 ALI372:ALJ372 ABM372:ABN372 RQ372:RR372 HU372:HV372 WUD372:WUE372 WKH372:WKI372 WAL372:WAM372 VQP372:VQQ372 VGT372:VGU372 UWX372:UWY372 UNB372:UNC372 UDF372:UDG372 TTJ372:TTK372 TJN372:TJO372 SZR372:SZS372 SPV372:SPW372 SFZ372:SGA372 RWD372:RWE372 RMH372:RMI372 RCL372:RCM372 QSP372:QSQ372 QIT372:QIU372 PYX372:PYY372 PPB372:PPC372 PFF372:PFG372 OVJ372:OVK372 OLN372:OLO372 OBR372:OBS372 NRV372:NRW372 NHZ372:NIA372 MYD372:MYE372 MOH372:MOI372 MEL372:MEM372 LUP372:LUQ372 LKT372:LKU372 LAX372:LAY372 KRB372:KRC372 KHF372:KHG372 JXJ372:JXK372 JNN372:JNO372 JDR372:JDS372 ITV372:ITW372 IJZ372:IKA372 IAD372:IAE372 HQH372:HQI372 HGL372:HGM372 GWP372:GWQ372 GMT372:GMU372 GCX372:GCY372 FTB372:FTC372 FJF372:FJG372 EZJ372:EZK372 EPN372:EPO372 EFR372:EFS372 DVV372:DVW372 DLZ372:DMA372 DCD372:DCE372 CSH372:CSI372 CIL372:CIM372 BYP372:BYQ372 BOT372:BOU372 BEX372:BEY372 AVB372:AVC372 ALF372:ALG372 ABJ372:ABK372 RN372:RO372 HR372:HS372 WUA372:WUB372 WKE372:WKF372 WAI372:WAJ372 VQM372:VQN372 VGQ372:VGR372 UWU372:UWV372 UMY372:UMZ372 UDC372:UDD372 TTG372:TTH372 TJK372:TJL372 SZO372:SZP372 SPS372:SPT372 SFW372:SFX372 RWA372:RWB372 RME372:RMF372 RCI372:RCJ372 QSM372:QSN372 QIQ372:QIR372 PYU372:PYV372 POY372:POZ372 PFC372:PFD372 OVG372:OVH372 OLK372:OLL372 OBO372:OBP372 NRS372:NRT372 NHW372:NHX372 MYA372:MYB372 MOE372:MOF372 MEI372:MEJ372 LUM372:LUN372 LKQ372:LKR372 LAU372:LAV372 KQY372:KQZ372 KHC372:KHD372 JXG372:JXH372 JNK372:JNL372 JDO372:JDP372 ITS372:ITT372 IJW372:IJX372 IAA372:IAB372 HQE372:HQF372 HGI372:HGJ372 GWM372:GWN372 GMQ372:GMR372 GCU372:GCV372 FSY372:FSZ372 FJC372:FJD372 EZG372:EZH372 EPK372:EPL372 EFO372:EFP372 DVS372:DVT372 DLW372:DLX372 DCA372:DCB372 CSE372:CSF372 CII372:CIJ372 BYM372:BYN372 BOQ372:BOR372 BEU372:BEV372 AUY372:AUZ372 ALC372:ALD372 ABG372:ABH372 RK372:RL372 HO372:HP372 WTX372:WTY372 WKB372:WKC372 WAF372:WAG372 VQJ372:VQK372 VGN372:VGO372 UWR372:UWS372 UMV372:UMW372 UCZ372:UDA372 TTD372:TTE372 TJH372:TJI372 SZL372:SZM372 SPP372:SPQ372 SFT372:SFU372 RVX372:RVY372 RMB372:RMC372 RCF372:RCG372 QSJ372:QSK372 QIN372:QIO372 PYR372:PYS372 POV372:POW372 PEZ372:PFA372 OVD372:OVE372 OLH372:OLI372 OBL372:OBM372 NRP372:NRQ372 NHT372:NHU372 MXX372:MXY372 MOB372:MOC372 MEF372:MEG372 LUJ372:LUK372 LKN372:LKO372 LAR372:LAS372 KQV372:KQW372 KGZ372:KHA372 JXD372:JXE372 JNH372:JNI372 JDL372:JDM372 ITP372:ITQ372 IJT372:IJU372 HZX372:HZY372 HQB372:HQC372 HGF372:HGG372 GWJ372:GWK372 GMN372:GMO372 GCR372:GCS372 FSV372:FSW372 FIZ372:FJA372 EZD372:EZE372 EPH372:EPI372 EFL372:EFM372 DVP372:DVQ372 DLT372:DLU372 DBX372:DBY372 CSB372:CSC372 CIF372:CIG372 BYJ372:BYK372 BON372:BOO372 BER372:BES372 AUV372:AUW372 AKZ372:ALA372 ABD372:ABE372 RH372:RI372 HL372:HM372 WTU372:WTV372 WJY372:WJZ372 WAC372:WAD372 VQG372:VQH372 VGK372:VGL372 UWO372:UWP372 UMS372:UMT372 UCW372:UCX372 TTA372:TTB372 TJE372:TJF372 SZI372:SZJ372 SPM372:SPN372 SFQ372:SFR372 RVU372:RVV372 RLY372:RLZ372 RCC372:RCD372 QSG372:QSH372 QIK372:QIL372 PYO372:PYP372 POS372:POT372 PEW372:PEX372 OVA372:OVB372 OLE372:OLF372 OBI372:OBJ372 NRM372:NRN372 NHQ372:NHR372 MXU372:MXV372 MNY372:MNZ372 MEC372:MED372 LUG372:LUH372 LKK372:LKL372 LAO372:LAP372 KQS372:KQT372 KGW372:KGX372 JXA372:JXB372 JNE372:JNF372 JDI372:JDJ372 ITM372:ITN372 IJQ372:IJR372 HZU372:HZV372 HPY372:HPZ372 HGC372:HGD372 GWG372:GWH372 GMK372:GML372 GCO372:GCP372 FSS372:FST372 FIW372:FIX372 EZA372:EZB372 EPE372:EPF372 EFI372:EFJ372 DVM372:DVN372 DLQ372:DLR372 DBU372:DBV372 CRY372:CRZ372 CIC372:CID372 BYG372:BYH372 BOK372:BOL372 BEO372:BEP372 AUS372:AUT372 AKW372:AKX372 ABA372:ABB372 HI416:HJ416 RE416:RF416 WUS416:WUT416 WKW416:WKX416 WBA416:WBB416 VRE416:VRF416 VHI416:VHJ416 UXM416:UXN416 UNQ416:UNR416 UDU416:UDV416 TTY416:TTZ416 TKC416:TKD416 TAG416:TAH416 SQK416:SQL416 SGO416:SGP416 RWS416:RWT416 RMW416:RMX416 RDA416:RDB416 QTE416:QTF416 QJI416:QJJ416 PZM416:PZN416 PPQ416:PPR416 PFU416:PFV416 OVY416:OVZ416 OMC416:OMD416 OCG416:OCH416 NSK416:NSL416 NIO416:NIP416 MYS416:MYT416 MOW416:MOX416 MFA416:MFB416 LVE416:LVF416 LLI416:LLJ416 LBM416:LBN416 KRQ416:KRR416 KHU416:KHV416 JXY416:JXZ416 JOC416:JOD416 JEG416:JEH416 IUK416:IUL416 IKO416:IKP416 IAS416:IAT416 HQW416:HQX416 HHA416:HHB416 GXE416:GXF416 GNI416:GNJ416 GDM416:GDN416 FTQ416:FTR416 FJU416:FJV416 EZY416:EZZ416 EQC416:EQD416 EGG416:EGH416 DWK416:DWL416 DMO416:DMP416 DCS416:DCT416 CSW416:CSX416 CJA416:CJB416 BZE416:BZF416 BPI416:BPJ416 BFM416:BFN416 AVQ416:AVR416 ALU416:ALV416 ABY416:ABZ416 SC416:SD416 IG416:IH416 WUP416:WUQ416 WKT416:WKU416 WAX416:WAY416 VRB416:VRC416 VHF416:VHG416 UXJ416:UXK416 UNN416:UNO416 UDR416:UDS416 TTV416:TTW416 TJZ416:TKA416 TAD416:TAE416 SQH416:SQI416 SGL416:SGM416 RWP416:RWQ416 RMT416:RMU416 RCX416:RCY416 QTB416:QTC416 QJF416:QJG416 PZJ416:PZK416 PPN416:PPO416 PFR416:PFS416 OVV416:OVW416 OLZ416:OMA416 OCD416:OCE416 NSH416:NSI416 NIL416:NIM416 MYP416:MYQ416 MOT416:MOU416 MEX416:MEY416 LVB416:LVC416 LLF416:LLG416 LBJ416:LBK416 KRN416:KRO416 KHR416:KHS416 JXV416:JXW416 JNZ416:JOA416 JED416:JEE416 IUH416:IUI416 IKL416:IKM416 IAP416:IAQ416 HQT416:HQU416 HGX416:HGY416 GXB416:GXC416 GNF416:GNG416 GDJ416:GDK416 FTN416:FTO416 FJR416:FJS416 EZV416:EZW416 EPZ416:EQA416 EGD416:EGE416 DWH416:DWI416 DML416:DMM416 DCP416:DCQ416 CST416:CSU416 CIX416:CIY416 BZB416:BZC416 BPF416:BPG416 BFJ416:BFK416 AVN416:AVO416 ALR416:ALS416 ABV416:ABW416 RZ416:SA416 ID416:IE416 WUM416:WUN416 WKQ416:WKR416 WAU416:WAV416 VQY416:VQZ416 VHC416:VHD416 UXG416:UXH416 UNK416:UNL416 UDO416:UDP416 TTS416:TTT416 TJW416:TJX416 TAA416:TAB416 SQE416:SQF416 SGI416:SGJ416 RWM416:RWN416 RMQ416:RMR416 RCU416:RCV416 QSY416:QSZ416 QJC416:QJD416 PZG416:PZH416 PPK416:PPL416 PFO416:PFP416 OVS416:OVT416 OLW416:OLX416 OCA416:OCB416 NSE416:NSF416 NII416:NIJ416 MYM416:MYN416 MOQ416:MOR416 MEU416:MEV416 LUY416:LUZ416 LLC416:LLD416 LBG416:LBH416 KRK416:KRL416 KHO416:KHP416 JXS416:JXT416 JNW416:JNX416 JEA416:JEB416 IUE416:IUF416 IKI416:IKJ416 IAM416:IAN416 HQQ416:HQR416 HGU416:HGV416 GWY416:GWZ416 GNC416:GND416 GDG416:GDH416 FTK416:FTL416 FJO416:FJP416 EZS416:EZT416 EPW416:EPX416 EGA416:EGB416 DWE416:DWF416 DMI416:DMJ416 DCM416:DCN416 CSQ416:CSR416 CIU416:CIV416 BYY416:BYZ416 BPC416:BPD416 BFG416:BFH416 AVK416:AVL416 ALO416:ALP416 ABS416:ABT416 RW416:RX416 IA416:IB416 WUG416:WUH416 WKK416:WKL416 WAO416:WAP416 VQS416:VQT416 VGW416:VGX416 UXA416:UXB416 UNE416:UNF416 UDI416:UDJ416 TTM416:TTN416 TJQ416:TJR416 SZU416:SZV416 SPY416:SPZ416 SGC416:SGD416 RWG416:RWH416 RMK416:RML416 RCO416:RCP416 QSS416:QST416 QIW416:QIX416 PZA416:PZB416 PPE416:PPF416 PFI416:PFJ416 OVM416:OVN416 OLQ416:OLR416 OBU416:OBV416 NRY416:NRZ416 NIC416:NID416 MYG416:MYH416 MOK416:MOL416 MEO416:MEP416 LUS416:LUT416 LKW416:LKX416 LBA416:LBB416 KRE416:KRF416 KHI416:KHJ416 JXM416:JXN416 JNQ416:JNR416 JDU416:JDV416 ITY416:ITZ416 IKC416:IKD416 IAG416:IAH416 HQK416:HQL416 HGO416:HGP416 GWS416:GWT416 GMW416:GMX416 GDA416:GDB416 FTE416:FTF416 FJI416:FJJ416 EZM416:EZN416 EPQ416:EPR416 EFU416:EFV416 DVY416:DVZ416 DMC416:DMD416 DCG416:DCH416 CSK416:CSL416 CIO416:CIP416 BYS416:BYT416 BOW416:BOX416 BFA416:BFB416 AVE416:AVF416 ALI416:ALJ416 ABM416:ABN416 RQ416:RR416 HU416:HV416 WUD416:WUE416 WKH416:WKI416 WAL416:WAM416 VQP416:VQQ416 VGT416:VGU416 UWX416:UWY416 UNB416:UNC416 UDF416:UDG416 TTJ416:TTK416 TJN416:TJO416 SZR416:SZS416 SPV416:SPW416 SFZ416:SGA416 RWD416:RWE416 RMH416:RMI416 RCL416:RCM416 QSP416:QSQ416 QIT416:QIU416 PYX416:PYY416 PPB416:PPC416 PFF416:PFG416 OVJ416:OVK416 OLN416:OLO416 OBR416:OBS416 NRV416:NRW416 NHZ416:NIA416 MYD416:MYE416 MOH416:MOI416 MEL416:MEM416 LUP416:LUQ416 LKT416:LKU416 LAX416:LAY416 KRB416:KRC416 KHF416:KHG416 JXJ416:JXK416 JNN416:JNO416 JDR416:JDS416 ITV416:ITW416 IJZ416:IKA416 IAD416:IAE416 HQH416:HQI416 HGL416:HGM416 GWP416:GWQ416 GMT416:GMU416 GCX416:GCY416 FTB416:FTC416 FJF416:FJG416 EZJ416:EZK416 EPN416:EPO416 EFR416:EFS416 DVV416:DVW416 DLZ416:DMA416 DCD416:DCE416 CSH416:CSI416 CIL416:CIM416 BYP416:BYQ416 BOT416:BOU416 BEX416:BEY416 AVB416:AVC416 ALF416:ALG416 ABJ416:ABK416 RN416:RO416 HR416:HS416 WUA416:WUB416 WKE416:WKF416 WAI416:WAJ416 VQM416:VQN416 VGQ416:VGR416 UWU416:UWV416 UMY416:UMZ416 UDC416:UDD416 TTG416:TTH416 TJK416:TJL416 SZO416:SZP416 SPS416:SPT416 SFW416:SFX416 RWA416:RWB416 RME416:RMF416 RCI416:RCJ416 QSM416:QSN416 QIQ416:QIR416 PYU416:PYV416 POY416:POZ416 PFC416:PFD416 OVG416:OVH416 OLK416:OLL416 OBO416:OBP416 NRS416:NRT416 NHW416:NHX416 MYA416:MYB416 MOE416:MOF416 MEI416:MEJ416 LUM416:LUN416 LKQ416:LKR416 LAU416:LAV416 KQY416:KQZ416 KHC416:KHD416 JXG416:JXH416 JNK416:JNL416 JDO416:JDP416 ITS416:ITT416 IJW416:IJX416 IAA416:IAB416 HQE416:HQF416 HGI416:HGJ416 GWM416:GWN416 GMQ416:GMR416 GCU416:GCV416 FSY416:FSZ416 FJC416:FJD416 EZG416:EZH416 EPK416:EPL416 EFO416:EFP416 DVS416:DVT416 DLW416:DLX416 DCA416:DCB416 CSE416:CSF416 CII416:CIJ416 BYM416:BYN416 BOQ416:BOR416 BEU416:BEV416 AUY416:AUZ416 ALC416:ALD416 ABG416:ABH416 RK416:RL416 HO416:HP416 WTX416:WTY416 WKB416:WKC416 WAF416:WAG416 VQJ416:VQK416 VGN416:VGO416 UWR416:UWS416 UMV416:UMW416 UCZ416:UDA416 TTD416:TTE416 TJH416:TJI416 SZL416:SZM416 SPP416:SPQ416 SFT416:SFU416 RVX416:RVY416 RMB416:RMC416 RCF416:RCG416 QSJ416:QSK416 QIN416:QIO416 PYR416:PYS416 POV416:POW416 PEZ416:PFA416 OVD416:OVE416 OLH416:OLI416 OBL416:OBM416 NRP416:NRQ416 NHT416:NHU416 MXX416:MXY416 MOB416:MOC416 MEF416:MEG416 LUJ416:LUK416 LKN416:LKO416 LAR416:LAS416 KQV416:KQW416 KGZ416:KHA416 JXD416:JXE416 JNH416:JNI416 JDL416:JDM416 ITP416:ITQ416 IJT416:IJU416 HZX416:HZY416 HQB416:HQC416 HGF416:HGG416 GWJ416:GWK416 GMN416:GMO416 GCR416:GCS416 FSV416:FSW416 FIZ416:FJA416 EZD416:EZE416 EPH416:EPI416 EFL416:EFM416 DVP416:DVQ416 DLT416:DLU416 DBX416:DBY416 CSB416:CSC416 CIF416:CIG416 BYJ416:BYK416 BON416:BOO416 BER416:BES416 AUV416:AUW416 AKZ416:ALA416 ABD416:ABE416 RH416:RI416 HL416:HM416 WTU416:WTV416 WJY416:WJZ416 WAC416:WAD416 VQG416:VQH416 VGK416:VGL416 UWO416:UWP416 UMS416:UMT416 UCW416:UCX416 TTA416:TTB416 TJE416:TJF416 SZI416:SZJ416 SPM416:SPN416 SFQ416:SFR416 RVU416:RVV416 RLY416:RLZ416 RCC416:RCD416 QSG416:QSH416 QIK416:QIL416 PYO416:PYP416 POS416:POT416 PEW416:PEX416 OVA416:OVB416 OLE416:OLF416 OBI416:OBJ416 NRM416:NRN416 NHQ416:NHR416 MXU416:MXV416 MNY416:MNZ416 MEC416:MED416 LUG416:LUH416 LKK416:LKL416 LAO416:LAP416 KQS416:KQT416 KGW416:KGX416 JXA416:JXB416 JNE416:JNF416 JDI416:JDJ416 ITM416:ITN416 IJQ416:IJR416 HZU416:HZV416 HPY416:HPZ416 HGC416:HGD416 GWG416:GWH416 GMK416:GML416 GCO416:GCP416 FSS416:FST416 FIW416:FIX416 EZA416:EZB416 EPE416:EPF416 EFI416:EFJ416 DVM416:DVN416 DLQ416:DLR416 DBU416:DBV416 CRY416:CRZ416 CIC416:CID416 BYG416:BYH416 BOK416:BOL416 BEO416:BEP416 AUS416:AUT416 AKW416:AKX416 ABA416:ABB416 HI460:HJ460 RE460:RF460 WUS460:WUT460 WKW460:WKX460 WBA460:WBB460 VRE460:VRF460 VHI460:VHJ460 UXM460:UXN460 UNQ460:UNR460 UDU460:UDV460 TTY460:TTZ460 TKC460:TKD460 TAG460:TAH460 SQK460:SQL460 SGO460:SGP460 RWS460:RWT460 RMW460:RMX460 RDA460:RDB460 QTE460:QTF460 QJI460:QJJ460 PZM460:PZN460 PPQ460:PPR460 PFU460:PFV460 OVY460:OVZ460 OMC460:OMD460 OCG460:OCH460 NSK460:NSL460 NIO460:NIP460 MYS460:MYT460 MOW460:MOX460 MFA460:MFB460 LVE460:LVF460 LLI460:LLJ460 LBM460:LBN460 KRQ460:KRR460 KHU460:KHV460 JXY460:JXZ460 JOC460:JOD460 JEG460:JEH460 IUK460:IUL460 IKO460:IKP460 IAS460:IAT460 HQW460:HQX460 HHA460:HHB460 GXE460:GXF460 GNI460:GNJ460 GDM460:GDN460 FTQ460:FTR460 FJU460:FJV460 EZY460:EZZ460 EQC460:EQD460 EGG460:EGH460 DWK460:DWL460 DMO460:DMP460 DCS460:DCT460 CSW460:CSX460 CJA460:CJB460 BZE460:BZF460 BPI460:BPJ460 BFM460:BFN460 AVQ460:AVR460 ALU460:ALV460 ABY460:ABZ460 SC460:SD460 IG460:IH460 WUP460:WUQ460 WKT460:WKU460 WAX460:WAY460 VRB460:VRC460 VHF460:VHG460 UXJ460:UXK460 UNN460:UNO460 UDR460:UDS460 TTV460:TTW460 TJZ460:TKA460 TAD460:TAE460 SQH460:SQI460 SGL460:SGM460 RWP460:RWQ460 RMT460:RMU460 RCX460:RCY460 QTB460:QTC460 QJF460:QJG460 PZJ460:PZK460 PPN460:PPO460 PFR460:PFS460 OVV460:OVW460 OLZ460:OMA460 OCD460:OCE460 NSH460:NSI460 NIL460:NIM460 MYP460:MYQ460 MOT460:MOU460 MEX460:MEY460 LVB460:LVC460 LLF460:LLG460 LBJ460:LBK460 KRN460:KRO460 KHR460:KHS460 JXV460:JXW460 JNZ460:JOA460 JED460:JEE460 IUH460:IUI460 IKL460:IKM460 IAP460:IAQ460 HQT460:HQU460 HGX460:HGY460 GXB460:GXC460 GNF460:GNG460 GDJ460:GDK460 FTN460:FTO460 FJR460:FJS460 EZV460:EZW460 EPZ460:EQA460 EGD460:EGE460 DWH460:DWI460 DML460:DMM460 DCP460:DCQ460 CST460:CSU460 CIX460:CIY460 BZB460:BZC460 BPF460:BPG460 BFJ460:BFK460 AVN460:AVO460 ALR460:ALS460 ABV460:ABW460 RZ460:SA460 ID460:IE460 WUM460:WUN460 WKQ460:WKR460 WAU460:WAV460 VQY460:VQZ460 VHC460:VHD460 UXG460:UXH460 UNK460:UNL460 UDO460:UDP460 TTS460:TTT460 TJW460:TJX460 TAA460:TAB460 SQE460:SQF460 SGI460:SGJ460 RWM460:RWN460 RMQ460:RMR460 RCU460:RCV460 QSY460:QSZ460 QJC460:QJD460 PZG460:PZH460 PPK460:PPL460 PFO460:PFP460 OVS460:OVT460 OLW460:OLX460 OCA460:OCB460 NSE460:NSF460 NII460:NIJ460 MYM460:MYN460 MOQ460:MOR460 MEU460:MEV460 LUY460:LUZ460 LLC460:LLD460 LBG460:LBH460 KRK460:KRL460 KHO460:KHP460 JXS460:JXT460 JNW460:JNX460 JEA460:JEB460 IUE460:IUF460 IKI460:IKJ460 IAM460:IAN460 HQQ460:HQR460 HGU460:HGV460 GWY460:GWZ460 GNC460:GND460 GDG460:GDH460 FTK460:FTL460 FJO460:FJP460 EZS460:EZT460 EPW460:EPX460 EGA460:EGB460 DWE460:DWF460 DMI460:DMJ460 DCM460:DCN460 CSQ460:CSR460 CIU460:CIV460 BYY460:BYZ460 BPC460:BPD460 BFG460:BFH460 AVK460:AVL460 ALO460:ALP460 ABS460:ABT460 RW460:RX460 IA460:IB460 WUG460:WUH460 WKK460:WKL460 WAO460:WAP460 VQS460:VQT460 VGW460:VGX460 UXA460:UXB460 UNE460:UNF460 UDI460:UDJ460 TTM460:TTN460 TJQ460:TJR460 SZU460:SZV460 SPY460:SPZ460 SGC460:SGD460 RWG460:RWH460 RMK460:RML460 RCO460:RCP460 QSS460:QST460 QIW460:QIX460 PZA460:PZB460 PPE460:PPF460 PFI460:PFJ460 OVM460:OVN460 OLQ460:OLR460 OBU460:OBV460 NRY460:NRZ460 NIC460:NID460 MYG460:MYH460 MOK460:MOL460 MEO460:MEP460 LUS460:LUT460 LKW460:LKX460 LBA460:LBB460 KRE460:KRF460 KHI460:KHJ460 JXM460:JXN460 JNQ460:JNR460 JDU460:JDV460 ITY460:ITZ460 IKC460:IKD460 IAG460:IAH460 HQK460:HQL460 HGO460:HGP460 GWS460:GWT460 GMW460:GMX460 GDA460:GDB460 FTE460:FTF460 FJI460:FJJ460 EZM460:EZN460 EPQ460:EPR460 EFU460:EFV460 DVY460:DVZ460 DMC460:DMD460 DCG460:DCH460 CSK460:CSL460 CIO460:CIP460 BYS460:BYT460 BOW460:BOX460 BFA460:BFB460 AVE460:AVF460 ALI460:ALJ460 ABM460:ABN460 RQ460:RR460 HU460:HV460 WUD460:WUE460 WKH460:WKI460 WAL460:WAM460 VQP460:VQQ460 VGT460:VGU460 UWX460:UWY460 UNB460:UNC460 UDF460:UDG460 TTJ460:TTK460 TJN460:TJO460 SZR460:SZS460 SPV460:SPW460 SFZ460:SGA460 RWD460:RWE460 RMH460:RMI460 RCL460:RCM460 QSP460:QSQ460 QIT460:QIU460 PYX460:PYY460 PPB460:PPC460 PFF460:PFG460 OVJ460:OVK460 OLN460:OLO460 OBR460:OBS460 NRV460:NRW460 NHZ460:NIA460 MYD460:MYE460 MOH460:MOI460 MEL460:MEM460 LUP460:LUQ460 LKT460:LKU460 LAX460:LAY460 KRB460:KRC460 KHF460:KHG460 JXJ460:JXK460 JNN460:JNO460 JDR460:JDS460 ITV460:ITW460 IJZ460:IKA460 IAD460:IAE460 HQH460:HQI460 HGL460:HGM460 GWP460:GWQ460 GMT460:GMU460 GCX460:GCY460 FTB460:FTC460 FJF460:FJG460 EZJ460:EZK460 EPN460:EPO460 EFR460:EFS460 DVV460:DVW460 DLZ460:DMA460 DCD460:DCE460 CSH460:CSI460 CIL460:CIM460 BYP460:BYQ460 BOT460:BOU460 BEX460:BEY460 AVB460:AVC460 ALF460:ALG460 ABJ460:ABK460 RN460:RO460 HR460:HS460 WUA460:WUB460 WKE460:WKF460 WAI460:WAJ460 VQM460:VQN460 VGQ460:VGR460 UWU460:UWV460 UMY460:UMZ460 UDC460:UDD460 TTG460:TTH460 TJK460:TJL460 SZO460:SZP460 SPS460:SPT460 SFW460:SFX460 RWA460:RWB460 RME460:RMF460 RCI460:RCJ460 QSM460:QSN460 QIQ460:QIR460 PYU460:PYV460 POY460:POZ460 PFC460:PFD460 OVG460:OVH460 OLK460:OLL460 OBO460:OBP460 NRS460:NRT460 NHW460:NHX460 MYA460:MYB460 MOE460:MOF460 MEI460:MEJ460 LUM460:LUN460 LKQ460:LKR460 LAU460:LAV460 KQY460:KQZ460 KHC460:KHD460 JXG460:JXH460 JNK460:JNL460 JDO460:JDP460 ITS460:ITT460 IJW460:IJX460 IAA460:IAB460 HQE460:HQF460 HGI460:HGJ460 GWM460:GWN460 GMQ460:GMR460 GCU460:GCV460 FSY460:FSZ460 FJC460:FJD460 EZG460:EZH460 EPK460:EPL460 EFO460:EFP460 DVS460:DVT460 DLW460:DLX460 DCA460:DCB460 CSE460:CSF460 CII460:CIJ460 BYM460:BYN460 BOQ460:BOR460 BEU460:BEV460 AUY460:AUZ460 ALC460:ALD460 ABG460:ABH460 RK460:RL460 HO460:HP460 WTX460:WTY460 WKB460:WKC460 WAF460:WAG460 VQJ460:VQK460 VGN460:VGO460 UWR460:UWS460 UMV460:UMW460 UCZ460:UDA460 TTD460:TTE460 TJH460:TJI460 SZL460:SZM460 SPP460:SPQ460 SFT460:SFU460 RVX460:RVY460 RMB460:RMC460 RCF460:RCG460 QSJ460:QSK460 QIN460:QIO460 PYR460:PYS460 POV460:POW460 PEZ460:PFA460 OVD460:OVE460 OLH460:OLI460 OBL460:OBM460 NRP460:NRQ460 NHT460:NHU460 MXX460:MXY460 MOB460:MOC460 MEF460:MEG460 LUJ460:LUK460 LKN460:LKO460 LAR460:LAS460 KQV460:KQW460 KGZ460:KHA460 JXD460:JXE460 JNH460:JNI460 JDL460:JDM460 ITP460:ITQ460 IJT460:IJU460 HZX460:HZY460 HQB460:HQC460 HGF460:HGG460 GWJ460:GWK460 GMN460:GMO460 GCR460:GCS460 FSV460:FSW460 FIZ460:FJA460 EZD460:EZE460 EPH460:EPI460 EFL460:EFM460 DVP460:DVQ460 DLT460:DLU460 DBX460:DBY460 CSB460:CSC460 CIF460:CIG460 BYJ460:BYK460 BON460:BOO460 BER460:BES460 AUV460:AUW460 AKZ460:ALA460 ABD460:ABE460 RH460:RI460 HL460:HM460 WTU460:WTV460 WJY460:WJZ460 WAC460:WAD460 VQG460:VQH460 VGK460:VGL460 UWO460:UWP460 UMS460:UMT460 UCW460:UCX460 TTA460:TTB460 TJE460:TJF460 SZI460:SZJ460 SPM460:SPN460 SFQ460:SFR460 RVU460:RVV460 RLY460:RLZ460 RCC460:RCD460 QSG460:QSH460 QIK460:QIL460 PYO460:PYP460 POS460:POT460 PEW460:PEX460 OVA460:OVB460 OLE460:OLF460 OBI460:OBJ460 NRM460:NRN460 NHQ460:NHR460 MXU460:MXV460 MNY460:MNZ460 MEC460:MED460 LUG460:LUH460 LKK460:LKL460 LAO460:LAP460 KQS460:KQT460 KGW460:KGX460 JXA460:JXB460 JNE460:JNF460 JDI460:JDJ460 ITM460:ITN460 IJQ460:IJR460 HZU460:HZV460 HPY460:HPZ460 HGC460:HGD460 GWG460:GWH460 GMK460:GML460 GCO460:GCP460 FSS460:FST460 FIW460:FIX460 EZA460:EZB460 EPE460:EPF460 EFI460:EFJ460 DVM460:DVN460 DLQ460:DLR460 DBU460:DBV460 CRY460:CRZ460 CIC460:CID460 BYG460:BYH460 BOK460:BOL460 BEO460:BEP460 AUS460:AUT460 AKW460:AKX460 ABA460:ABB460 HI504:HJ504 RE504:RF504 WUS504:WUT504 WKW504:WKX504 WBA504:WBB504 VRE504:VRF504 VHI504:VHJ504 UXM504:UXN504 UNQ504:UNR504 UDU504:UDV504 TTY504:TTZ504 TKC504:TKD504 TAG504:TAH504 SQK504:SQL504 SGO504:SGP504 RWS504:RWT504 RMW504:RMX504 RDA504:RDB504 QTE504:QTF504 QJI504:QJJ504 PZM504:PZN504 PPQ504:PPR504 PFU504:PFV504 OVY504:OVZ504 OMC504:OMD504 OCG504:OCH504 NSK504:NSL504 NIO504:NIP504 MYS504:MYT504 MOW504:MOX504 MFA504:MFB504 LVE504:LVF504 LLI504:LLJ504 LBM504:LBN504 KRQ504:KRR504 KHU504:KHV504 JXY504:JXZ504 JOC504:JOD504 JEG504:JEH504 IUK504:IUL504 IKO504:IKP504 IAS504:IAT504 HQW504:HQX504 HHA504:HHB504 GXE504:GXF504 GNI504:GNJ504 GDM504:GDN504 FTQ504:FTR504 FJU504:FJV504 EZY504:EZZ504 EQC504:EQD504 EGG504:EGH504 DWK504:DWL504 DMO504:DMP504 DCS504:DCT504 CSW504:CSX504 CJA504:CJB504 BZE504:BZF504 BPI504:BPJ504 BFM504:BFN504 AVQ504:AVR504 ALU504:ALV504 ABY504:ABZ504 SC504:SD504 IG504:IH504 WUP504:WUQ504 WKT504:WKU504 WAX504:WAY504 VRB504:VRC504 VHF504:VHG504 UXJ504:UXK504 UNN504:UNO504 UDR504:UDS504 TTV504:TTW504 TJZ504:TKA504 TAD504:TAE504 SQH504:SQI504 SGL504:SGM504 RWP504:RWQ504 RMT504:RMU504 RCX504:RCY504 QTB504:QTC504 QJF504:QJG504 PZJ504:PZK504 PPN504:PPO504 PFR504:PFS504 OVV504:OVW504 OLZ504:OMA504 OCD504:OCE504 NSH504:NSI504 NIL504:NIM504 MYP504:MYQ504 MOT504:MOU504 MEX504:MEY504 LVB504:LVC504 LLF504:LLG504 LBJ504:LBK504 KRN504:KRO504 KHR504:KHS504 JXV504:JXW504 JNZ504:JOA504 JED504:JEE504 IUH504:IUI504 IKL504:IKM504 IAP504:IAQ504 HQT504:HQU504 HGX504:HGY504 GXB504:GXC504 GNF504:GNG504 GDJ504:GDK504 FTN504:FTO504 FJR504:FJS504 EZV504:EZW504 EPZ504:EQA504 EGD504:EGE504 DWH504:DWI504 DML504:DMM504 DCP504:DCQ504 CST504:CSU504 CIX504:CIY504 BZB504:BZC504 BPF504:BPG504 BFJ504:BFK504 AVN504:AVO504 ALR504:ALS504 ABV504:ABW504 RZ504:SA504 ID504:IE504 WUM504:WUN504 WKQ504:WKR504 WAU504:WAV504 VQY504:VQZ504 VHC504:VHD504 UXG504:UXH504 UNK504:UNL504 UDO504:UDP504 TTS504:TTT504 TJW504:TJX504 TAA504:TAB504 SQE504:SQF504 SGI504:SGJ504 RWM504:RWN504 RMQ504:RMR504 RCU504:RCV504 QSY504:QSZ504 QJC504:QJD504 PZG504:PZH504 PPK504:PPL504 PFO504:PFP504 OVS504:OVT504 OLW504:OLX504 OCA504:OCB504 NSE504:NSF504 NII504:NIJ504 MYM504:MYN504 MOQ504:MOR504 MEU504:MEV504 LUY504:LUZ504 LLC504:LLD504 LBG504:LBH504 KRK504:KRL504 KHO504:KHP504 JXS504:JXT504 JNW504:JNX504 JEA504:JEB504 IUE504:IUF504 IKI504:IKJ504 IAM504:IAN504 HQQ504:HQR504 HGU504:HGV504 GWY504:GWZ504 GNC504:GND504 GDG504:GDH504 FTK504:FTL504 FJO504:FJP504 EZS504:EZT504 EPW504:EPX504 EGA504:EGB504 DWE504:DWF504 DMI504:DMJ504 DCM504:DCN504 CSQ504:CSR504 CIU504:CIV504 BYY504:BYZ504 BPC504:BPD504 BFG504:BFH504 AVK504:AVL504 ALO504:ALP504 ABS504:ABT504 RW504:RX504 IA504:IB504 WUG504:WUH504 WKK504:WKL504 WAO504:WAP504 VQS504:VQT504 VGW504:VGX504 UXA504:UXB504 UNE504:UNF504 UDI504:UDJ504 TTM504:TTN504 TJQ504:TJR504 SZU504:SZV504 SPY504:SPZ504 SGC504:SGD504 RWG504:RWH504 RMK504:RML504 RCO504:RCP504 QSS504:QST504 QIW504:QIX504 PZA504:PZB504 PPE504:PPF504 PFI504:PFJ504 OVM504:OVN504 OLQ504:OLR504 OBU504:OBV504 NRY504:NRZ504 NIC504:NID504 MYG504:MYH504 MOK504:MOL504 MEO504:MEP504 LUS504:LUT504 LKW504:LKX504 LBA504:LBB504 KRE504:KRF504 KHI504:KHJ504 JXM504:JXN504 JNQ504:JNR504 JDU504:JDV504 ITY504:ITZ504 IKC504:IKD504 IAG504:IAH504 HQK504:HQL504 HGO504:HGP504 GWS504:GWT504 GMW504:GMX504 GDA504:GDB504 FTE504:FTF504 FJI504:FJJ504 EZM504:EZN504 EPQ504:EPR504 EFU504:EFV504 DVY504:DVZ504 DMC504:DMD504 DCG504:DCH504 CSK504:CSL504 CIO504:CIP504 BYS504:BYT504 BOW504:BOX504 BFA504:BFB504 AVE504:AVF504 ALI504:ALJ504 ABM504:ABN504 RQ504:RR504 HU504:HV504 WUD504:WUE504 WKH504:WKI504 WAL504:WAM504 VQP504:VQQ504 VGT504:VGU504 UWX504:UWY504 UNB504:UNC504 UDF504:UDG504 TTJ504:TTK504 TJN504:TJO504 SZR504:SZS504 SPV504:SPW504 SFZ504:SGA504 RWD504:RWE504 RMH504:RMI504 RCL504:RCM504 QSP504:QSQ504 QIT504:QIU504 PYX504:PYY504 PPB504:PPC504 PFF504:PFG504 OVJ504:OVK504 OLN504:OLO504 OBR504:OBS504 NRV504:NRW504 NHZ504:NIA504 MYD504:MYE504 MOH504:MOI504 MEL504:MEM504 LUP504:LUQ504 LKT504:LKU504 LAX504:LAY504 KRB504:KRC504 KHF504:KHG504 JXJ504:JXK504 JNN504:JNO504 JDR504:JDS504 ITV504:ITW504 IJZ504:IKA504 IAD504:IAE504 HQH504:HQI504 HGL504:HGM504 GWP504:GWQ504 GMT504:GMU504 GCX504:GCY504 FTB504:FTC504 FJF504:FJG504 EZJ504:EZK504 EPN504:EPO504 EFR504:EFS504 DVV504:DVW504 DLZ504:DMA504 DCD504:DCE504 CSH504:CSI504 CIL504:CIM504 BYP504:BYQ504 BOT504:BOU504 BEX504:BEY504 AVB504:AVC504 ALF504:ALG504 ABJ504:ABK504 RN504:RO504 HR504:HS504 WUA504:WUB504 WKE504:WKF504 WAI504:WAJ504 VQM504:VQN504 VGQ504:VGR504 UWU504:UWV504 UMY504:UMZ504 UDC504:UDD504 TTG504:TTH504 TJK504:TJL504 SZO504:SZP504 SPS504:SPT504 SFW504:SFX504 RWA504:RWB504 RME504:RMF504 RCI504:RCJ504 QSM504:QSN504 QIQ504:QIR504 PYU504:PYV504 POY504:POZ504 PFC504:PFD504 OVG504:OVH504 OLK504:OLL504 OBO504:OBP504 NRS504:NRT504 NHW504:NHX504 MYA504:MYB504 MOE504:MOF504 MEI504:MEJ504 LUM504:LUN504 LKQ504:LKR504 LAU504:LAV504 KQY504:KQZ504 KHC504:KHD504 JXG504:JXH504 JNK504:JNL504 JDO504:JDP504 ITS504:ITT504 IJW504:IJX504 IAA504:IAB504 HQE504:HQF504 HGI504:HGJ504 GWM504:GWN504 GMQ504:GMR504 GCU504:GCV504 FSY504:FSZ504 FJC504:FJD504 EZG504:EZH504 EPK504:EPL504 EFO504:EFP504 DVS504:DVT504 DLW504:DLX504 DCA504:DCB504 CSE504:CSF504 CII504:CIJ504 BYM504:BYN504 BOQ504:BOR504 BEU504:BEV504 AUY504:AUZ504 ALC504:ALD504 ABG504:ABH504 RK504:RL504 HO504:HP504 WTX504:WTY504 WKB504:WKC504 WAF504:WAG504 VQJ504:VQK504 VGN504:VGO504 UWR504:UWS504 UMV504:UMW504 UCZ504:UDA504 TTD504:TTE504 TJH504:TJI504 SZL504:SZM504 SPP504:SPQ504 SFT504:SFU504 RVX504:RVY504 RMB504:RMC504 RCF504:RCG504 QSJ504:QSK504 QIN504:QIO504 PYR504:PYS504 POV504:POW504 PEZ504:PFA504 OVD504:OVE504 OLH504:OLI504 OBL504:OBM504 NRP504:NRQ504 NHT504:NHU504 MXX504:MXY504 MOB504:MOC504 MEF504:MEG504 LUJ504:LUK504 LKN504:LKO504 LAR504:LAS504 KQV504:KQW504 KGZ504:KHA504 JXD504:JXE504 JNH504:JNI504 JDL504:JDM504 ITP504:ITQ504 IJT504:IJU504 HZX504:HZY504 HQB504:HQC504 HGF504:HGG504 GWJ504:GWK504 GMN504:GMO504 GCR504:GCS504 FSV504:FSW504 FIZ504:FJA504 EZD504:EZE504 EPH504:EPI504 EFL504:EFM504 DVP504:DVQ504 DLT504:DLU504 DBX504:DBY504 CSB504:CSC504 CIF504:CIG504 BYJ504:BYK504 BON504:BOO504 BER504:BES504 AUV504:AUW504 AKZ504:ALA504 ABD504:ABE504 RH504:RI504 HL504:HM504 WTU504:WTV504 WJY504:WJZ504 WAC504:WAD504 VQG504:VQH504 VGK504:VGL504 UWO504:UWP504 UMS504:UMT504 UCW504:UCX504 TTA504:TTB504 TJE504:TJF504 SZI504:SZJ504 SPM504:SPN504 SFQ504:SFR504 RVU504:RVV504 RLY504:RLZ504 RCC504:RCD504 QSG504:QSH504 QIK504:QIL504 PYO504:PYP504 POS504:POT504 PEW504:PEX504 OVA504:OVB504 OLE504:OLF504 OBI504:OBJ504 NRM504:NRN504 NHQ504:NHR504 MXU504:MXV504 MNY504:MNZ504 MEC504:MED504 LUG504:LUH504 LKK504:LKL504 LAO504:LAP504 KQS504:KQT504 KGW504:KGX504 JXA504:JXB504 JNE504:JNF504 JDI504:JDJ504 ITM504:ITN504 IJQ504:IJR504 HZU504:HZV504 HPY504:HPZ504 HGC504:HGD504 GWG504:GWH504 GMK504:GML504 GCO504:GCP504 FSS504:FST504 FIW504:FIX504 EZA504:EZB504 EPE504:EPF504 EFI504:EFJ504 DVM504:DVN504 DLQ504:DLR504 DBU504:DBV504 CRY504:CRZ504 CIC504:CID504 BYG504:BYH504 BOK504:BOL504 BEO504:BEP504 AUS504:AUT504 AKW504:AKX504 ABA504:ABB504">
      <formula1>HI3</formula1>
    </dataValidation>
    <dataValidation type="whole" operator="lessThanOrEqual" allowBlank="1" showInputMessage="1" showErrorMessage="1" sqref="HI19:HJ19 RE19:RF19 WUS19:WUT19 WKW19:WKX19 WBA19:WBB19 VRE19:VRF19 VHI19:VHJ19 UXM19:UXN19 UNQ19:UNR19 UDU19:UDV19 TTY19:TTZ19 TKC19:TKD19 TAG19:TAH19 SQK19:SQL19 SGO19:SGP19 RWS19:RWT19 RMW19:RMX19 RDA19:RDB19 QTE19:QTF19 QJI19:QJJ19 PZM19:PZN19 PPQ19:PPR19 PFU19:PFV19 OVY19:OVZ19 OMC19:OMD19 OCG19:OCH19 NSK19:NSL19 NIO19:NIP19 MYS19:MYT19 MOW19:MOX19 MFA19:MFB19 LVE19:LVF19 LLI19:LLJ19 LBM19:LBN19 KRQ19:KRR19 KHU19:KHV19 JXY19:JXZ19 JOC19:JOD19 JEG19:JEH19 IUK19:IUL19 IKO19:IKP19 IAS19:IAT19 HQW19:HQX19 HHA19:HHB19 GXE19:GXF19 GNI19:GNJ19 GDM19:GDN19 FTQ19:FTR19 FJU19:FJV19 EZY19:EZZ19 EQC19:EQD19 EGG19:EGH19 DWK19:DWL19 DMO19:DMP19 DCS19:DCT19 CSW19:CSX19 CJA19:CJB19 BZE19:BZF19 BPI19:BPJ19 BFM19:BFN19 AVQ19:AVR19 ALU19:ALV19 ABY19:ABZ19 SC19:SD19 IG19:IH19 WUP19:WUQ19 WKT19:WKU19 WAX19:WAY19 VRB19:VRC19 VHF19:VHG19 UXJ19:UXK19 UNN19:UNO19 UDR19:UDS19 TTV19:TTW19 TJZ19:TKA19 TAD19:TAE19 SQH19:SQI19 SGL19:SGM19 RWP19:RWQ19 RMT19:RMU19 RCX19:RCY19 QTB19:QTC19 QJF19:QJG19 PZJ19:PZK19 PPN19:PPO19 PFR19:PFS19 OVV19:OVW19 OLZ19:OMA19 OCD19:OCE19 NSH19:NSI19 NIL19:NIM19 MYP19:MYQ19 MOT19:MOU19 MEX19:MEY19 LVB19:LVC19 LLF19:LLG19 LBJ19:LBK19 KRN19:KRO19 KHR19:KHS19 JXV19:JXW19 JNZ19:JOA19 JED19:JEE19 IUH19:IUI19 IKL19:IKM19 IAP19:IAQ19 HQT19:HQU19 HGX19:HGY19 GXB19:GXC19 GNF19:GNG19 GDJ19:GDK19 FTN19:FTO19 FJR19:FJS19 EZV19:EZW19 EPZ19:EQA19 EGD19:EGE19 DWH19:DWI19 DML19:DMM19 DCP19:DCQ19 CST19:CSU19 CIX19:CIY19 BZB19:BZC19 BPF19:BPG19 BFJ19:BFK19 AVN19:AVO19 ALR19:ALS19 ABV19:ABW19 RZ19:SA19 ID19:IE19 WUM19:WUN19 WKQ19:WKR19 WAU19:WAV19 VQY19:VQZ19 VHC19:VHD19 UXG19:UXH19 UNK19:UNL19 UDO19:UDP19 TTS19:TTT19 TJW19:TJX19 TAA19:TAB19 SQE19:SQF19 SGI19:SGJ19 RWM19:RWN19 RMQ19:RMR19 RCU19:RCV19 QSY19:QSZ19 QJC19:QJD19 PZG19:PZH19 PPK19:PPL19 PFO19:PFP19 OVS19:OVT19 OLW19:OLX19 OCA19:OCB19 NSE19:NSF19 NII19:NIJ19 MYM19:MYN19 MOQ19:MOR19 MEU19:MEV19 LUY19:LUZ19 LLC19:LLD19 LBG19:LBH19 KRK19:KRL19 KHO19:KHP19 JXS19:JXT19 JNW19:JNX19 JEA19:JEB19 IUE19:IUF19 IKI19:IKJ19 IAM19:IAN19 HQQ19:HQR19 HGU19:HGV19 GWY19:GWZ19 GNC19:GND19 GDG19:GDH19 FTK19:FTL19 FJO19:FJP19 EZS19:EZT19 EPW19:EPX19 EGA19:EGB19 DWE19:DWF19 DMI19:DMJ19 DCM19:DCN19 CSQ19:CSR19 CIU19:CIV19 BYY19:BYZ19 BPC19:BPD19 BFG19:BFH19 AVK19:AVL19 ALO19:ALP19 ABS19:ABT19 RW19:RX19 IA19:IB19 WUG19:WUH19 WKK19:WKL19 WAO19:WAP19 VQS19:VQT19 VGW19:VGX19 UXA19:UXB19 UNE19:UNF19 UDI19:UDJ19 TTM19:TTN19 TJQ19:TJR19 SZU19:SZV19 SPY19:SPZ19 SGC19:SGD19 RWG19:RWH19 RMK19:RML19 RCO19:RCP19 QSS19:QST19 QIW19:QIX19 PZA19:PZB19 PPE19:PPF19 PFI19:PFJ19 OVM19:OVN19 OLQ19:OLR19 OBU19:OBV19 NRY19:NRZ19 NIC19:NID19 MYG19:MYH19 MOK19:MOL19 MEO19:MEP19 LUS19:LUT19 LKW19:LKX19 LBA19:LBB19 KRE19:KRF19 KHI19:KHJ19 JXM19:JXN19 JNQ19:JNR19 JDU19:JDV19 ITY19:ITZ19 IKC19:IKD19 IAG19:IAH19 HQK19:HQL19 HGO19:HGP19 GWS19:GWT19 GMW19:GMX19 GDA19:GDB19 FTE19:FTF19 FJI19:FJJ19 EZM19:EZN19 EPQ19:EPR19 EFU19:EFV19 DVY19:DVZ19 DMC19:DMD19 DCG19:DCH19 CSK19:CSL19 CIO19:CIP19 BYS19:BYT19 BOW19:BOX19 BFA19:BFB19 AVE19:AVF19 ALI19:ALJ19 ABM19:ABN19 RQ19:RR19 HU19:HV19 WUD19:WUE19 WKH19:WKI19 WAL19:WAM19 VQP19:VQQ19 VGT19:VGU19 UWX19:UWY19 UNB19:UNC19 UDF19:UDG19 TTJ19:TTK19 TJN19:TJO19 SZR19:SZS19 SPV19:SPW19 SFZ19:SGA19 RWD19:RWE19 RMH19:RMI19 RCL19:RCM19 QSP19:QSQ19 QIT19:QIU19 PYX19:PYY19 PPB19:PPC19 PFF19:PFG19 OVJ19:OVK19 OLN19:OLO19 OBR19:OBS19 NRV19:NRW19 NHZ19:NIA19 MYD19:MYE19 MOH19:MOI19 MEL19:MEM19 LUP19:LUQ19 LKT19:LKU19 LAX19:LAY19 KRB19:KRC19 KHF19:KHG19 JXJ19:JXK19 JNN19:JNO19 JDR19:JDS19 ITV19:ITW19 IJZ19:IKA19 IAD19:IAE19 HQH19:HQI19 HGL19:HGM19 GWP19:GWQ19 GMT19:GMU19 GCX19:GCY19 FTB19:FTC19 FJF19:FJG19 EZJ19:EZK19 EPN19:EPO19 EFR19:EFS19 DVV19:DVW19 DLZ19:DMA19 DCD19:DCE19 CSH19:CSI19 CIL19:CIM19 BYP19:BYQ19 BOT19:BOU19 BEX19:BEY19 AVB19:AVC19 ALF19:ALG19 ABJ19:ABK19 RN19:RO19 HR19:HS19 WUA19:WUB19 WKE19:WKF19 WAI19:WAJ19 VQM19:VQN19 VGQ19:VGR19 UWU19:UWV19 UMY19:UMZ19 UDC19:UDD19 TTG19:TTH19 TJK19:TJL19 SZO19:SZP19 SPS19:SPT19 SFW19:SFX19 RWA19:RWB19 RME19:RMF19 RCI19:RCJ19 QSM19:QSN19 QIQ19:QIR19 PYU19:PYV19 POY19:POZ19 PFC19:PFD19 OVG19:OVH19 OLK19:OLL19 OBO19:OBP19 NRS19:NRT19 NHW19:NHX19 MYA19:MYB19 MOE19:MOF19 MEI19:MEJ19 LUM19:LUN19 LKQ19:LKR19 LAU19:LAV19 KQY19:KQZ19 KHC19:KHD19 JXG19:JXH19 JNK19:JNL19 JDO19:JDP19 ITS19:ITT19 IJW19:IJX19 IAA19:IAB19 HQE19:HQF19 HGI19:HGJ19 GWM19:GWN19 GMQ19:GMR19 GCU19:GCV19 FSY19:FSZ19 FJC19:FJD19 EZG19:EZH19 EPK19:EPL19 EFO19:EFP19 DVS19:DVT19 DLW19:DLX19 DCA19:DCB19 CSE19:CSF19 CII19:CIJ19 BYM19:BYN19 BOQ19:BOR19 BEU19:BEV19 AUY19:AUZ19 ALC19:ALD19 ABG19:ABH19 RK19:RL19 HO19:HP19 WTX19:WTY19 WKB19:WKC19 WAF19:WAG19 VQJ19:VQK19 VGN19:VGO19 UWR19:UWS19 UMV19:UMW19 UCZ19:UDA19 TTD19:TTE19 TJH19:TJI19 SZL19:SZM19 SPP19:SPQ19 SFT19:SFU19 RVX19:RVY19 RMB19:RMC19 RCF19:RCG19 QSJ19:QSK19 QIN19:QIO19 PYR19:PYS19 POV19:POW19 PEZ19:PFA19 OVD19:OVE19 OLH19:OLI19 OBL19:OBM19 NRP19:NRQ19 NHT19:NHU19 MXX19:MXY19 MOB19:MOC19 MEF19:MEG19 LUJ19:LUK19 LKN19:LKO19 LAR19:LAS19 KQV19:KQW19 KGZ19:KHA19 JXD19:JXE19 JNH19:JNI19 JDL19:JDM19 ITP19:ITQ19 IJT19:IJU19 HZX19:HZY19 HQB19:HQC19 HGF19:HGG19 GWJ19:GWK19 GMN19:GMO19 GCR19:GCS19 FSV19:FSW19 FIZ19:FJA19 EZD19:EZE19 EPH19:EPI19 EFL19:EFM19 DVP19:DVQ19 DLT19:DLU19 DBX19:DBY19 CSB19:CSC19 CIF19:CIG19 BYJ19:BYK19 BON19:BOO19 BER19:BES19 AUV19:AUW19 AKZ19:ALA19 ABD19:ABE19 RH19:RI19 HL19:HM19 WTU19:WTV19 WJY19:WJZ19 WAC19:WAD19 VQG19:VQH19 VGK19:VGL19 UWO19:UWP19 UMS19:UMT19 UCW19:UCX19 TTA19:TTB19 TJE19:TJF19 SZI19:SZJ19 SPM19:SPN19 SFQ19:SFR19 RVU19:RVV19 RLY19:RLZ19 RCC19:RCD19 QSG19:QSH19 QIK19:QIL19 PYO19:PYP19 POS19:POT19 PEW19:PEX19 OVA19:OVB19 OLE19:OLF19 OBI19:OBJ19 NRM19:NRN19 NHQ19:NHR19 MXU19:MXV19 MNY19:MNZ19 MEC19:MED19 LUG19:LUH19 LKK19:LKL19 LAO19:LAP19 KQS19:KQT19 KGW19:KGX19 JXA19:JXB19 JNE19:JNF19 JDI19:JDJ19 ITM19:ITN19 IJQ19:IJR19 HZU19:HZV19 HPY19:HPZ19 HGC19:HGD19 GWG19:GWH19 GMK19:GML19 GCO19:GCP19 FSS19:FST19 FIW19:FIX19 EZA19:EZB19 EPE19:EPF19 EFI19:EFJ19 DVM19:DVN19 DLQ19:DLR19 DBU19:DBV19 CRY19:CRZ19 CIC19:CID19 BYG19:BYH19 BOK19:BOL19 BEO19:BEP19 AUS19:AUT19 AKW19:AKX19 ABA19:ABB19 HI63:HJ63 RE63:RF63 WUS63:WUT63 WKW63:WKX63 WBA63:WBB63 VRE63:VRF63 VHI63:VHJ63 UXM63:UXN63 UNQ63:UNR63 UDU63:UDV63 TTY63:TTZ63 TKC63:TKD63 TAG63:TAH63 SQK63:SQL63 SGO63:SGP63 RWS63:RWT63 RMW63:RMX63 RDA63:RDB63 QTE63:QTF63 QJI63:QJJ63 PZM63:PZN63 PPQ63:PPR63 PFU63:PFV63 OVY63:OVZ63 OMC63:OMD63 OCG63:OCH63 NSK63:NSL63 NIO63:NIP63 MYS63:MYT63 MOW63:MOX63 MFA63:MFB63 LVE63:LVF63 LLI63:LLJ63 LBM63:LBN63 KRQ63:KRR63 KHU63:KHV63 JXY63:JXZ63 JOC63:JOD63 JEG63:JEH63 IUK63:IUL63 IKO63:IKP63 IAS63:IAT63 HQW63:HQX63 HHA63:HHB63 GXE63:GXF63 GNI63:GNJ63 GDM63:GDN63 FTQ63:FTR63 FJU63:FJV63 EZY63:EZZ63 EQC63:EQD63 EGG63:EGH63 DWK63:DWL63 DMO63:DMP63 DCS63:DCT63 CSW63:CSX63 CJA63:CJB63 BZE63:BZF63 BPI63:BPJ63 BFM63:BFN63 AVQ63:AVR63 ALU63:ALV63 ABY63:ABZ63 SC63:SD63 IG63:IH63 WUP63:WUQ63 WKT63:WKU63 WAX63:WAY63 VRB63:VRC63 VHF63:VHG63 UXJ63:UXK63 UNN63:UNO63 UDR63:UDS63 TTV63:TTW63 TJZ63:TKA63 TAD63:TAE63 SQH63:SQI63 SGL63:SGM63 RWP63:RWQ63 RMT63:RMU63 RCX63:RCY63 QTB63:QTC63 QJF63:QJG63 PZJ63:PZK63 PPN63:PPO63 PFR63:PFS63 OVV63:OVW63 OLZ63:OMA63 OCD63:OCE63 NSH63:NSI63 NIL63:NIM63 MYP63:MYQ63 MOT63:MOU63 MEX63:MEY63 LVB63:LVC63 LLF63:LLG63 LBJ63:LBK63 KRN63:KRO63 KHR63:KHS63 JXV63:JXW63 JNZ63:JOA63 JED63:JEE63 IUH63:IUI63 IKL63:IKM63 IAP63:IAQ63 HQT63:HQU63 HGX63:HGY63 GXB63:GXC63 GNF63:GNG63 GDJ63:GDK63 FTN63:FTO63 FJR63:FJS63 EZV63:EZW63 EPZ63:EQA63 EGD63:EGE63 DWH63:DWI63 DML63:DMM63 DCP63:DCQ63 CST63:CSU63 CIX63:CIY63 BZB63:BZC63 BPF63:BPG63 BFJ63:BFK63 AVN63:AVO63 ALR63:ALS63 ABV63:ABW63 RZ63:SA63 ID63:IE63 WUM63:WUN63 WKQ63:WKR63 WAU63:WAV63 VQY63:VQZ63 VHC63:VHD63 UXG63:UXH63 UNK63:UNL63 UDO63:UDP63 TTS63:TTT63 TJW63:TJX63 TAA63:TAB63 SQE63:SQF63 SGI63:SGJ63 RWM63:RWN63 RMQ63:RMR63 RCU63:RCV63 QSY63:QSZ63 QJC63:QJD63 PZG63:PZH63 PPK63:PPL63 PFO63:PFP63 OVS63:OVT63 OLW63:OLX63 OCA63:OCB63 NSE63:NSF63 NII63:NIJ63 MYM63:MYN63 MOQ63:MOR63 MEU63:MEV63 LUY63:LUZ63 LLC63:LLD63 LBG63:LBH63 KRK63:KRL63 KHO63:KHP63 JXS63:JXT63 JNW63:JNX63 JEA63:JEB63 IUE63:IUF63 IKI63:IKJ63 IAM63:IAN63 HQQ63:HQR63 HGU63:HGV63 GWY63:GWZ63 GNC63:GND63 GDG63:GDH63 FTK63:FTL63 FJO63:FJP63 EZS63:EZT63 EPW63:EPX63 EGA63:EGB63 DWE63:DWF63 DMI63:DMJ63 DCM63:DCN63 CSQ63:CSR63 CIU63:CIV63 BYY63:BYZ63 BPC63:BPD63 BFG63:BFH63 AVK63:AVL63 ALO63:ALP63 ABS63:ABT63 RW63:RX63 IA63:IB63 WUG63:WUH63 WKK63:WKL63 WAO63:WAP63 VQS63:VQT63 VGW63:VGX63 UXA63:UXB63 UNE63:UNF63 UDI63:UDJ63 TTM63:TTN63 TJQ63:TJR63 SZU63:SZV63 SPY63:SPZ63 SGC63:SGD63 RWG63:RWH63 RMK63:RML63 RCO63:RCP63 QSS63:QST63 QIW63:QIX63 PZA63:PZB63 PPE63:PPF63 PFI63:PFJ63 OVM63:OVN63 OLQ63:OLR63 OBU63:OBV63 NRY63:NRZ63 NIC63:NID63 MYG63:MYH63 MOK63:MOL63 MEO63:MEP63 LUS63:LUT63 LKW63:LKX63 LBA63:LBB63 KRE63:KRF63 KHI63:KHJ63 JXM63:JXN63 JNQ63:JNR63 JDU63:JDV63 ITY63:ITZ63 IKC63:IKD63 IAG63:IAH63 HQK63:HQL63 HGO63:HGP63 GWS63:GWT63 GMW63:GMX63 GDA63:GDB63 FTE63:FTF63 FJI63:FJJ63 EZM63:EZN63 EPQ63:EPR63 EFU63:EFV63 DVY63:DVZ63 DMC63:DMD63 DCG63:DCH63 CSK63:CSL63 CIO63:CIP63 BYS63:BYT63 BOW63:BOX63 BFA63:BFB63 AVE63:AVF63 ALI63:ALJ63 ABM63:ABN63 RQ63:RR63 HU63:HV63 WUD63:WUE63 WKH63:WKI63 WAL63:WAM63 VQP63:VQQ63 VGT63:VGU63 UWX63:UWY63 UNB63:UNC63 UDF63:UDG63 TTJ63:TTK63 TJN63:TJO63 SZR63:SZS63 SPV63:SPW63 SFZ63:SGA63 RWD63:RWE63 RMH63:RMI63 RCL63:RCM63 QSP63:QSQ63 QIT63:QIU63 PYX63:PYY63 PPB63:PPC63 PFF63:PFG63 OVJ63:OVK63 OLN63:OLO63 OBR63:OBS63 NRV63:NRW63 NHZ63:NIA63 MYD63:MYE63 MOH63:MOI63 MEL63:MEM63 LUP63:LUQ63 LKT63:LKU63 LAX63:LAY63 KRB63:KRC63 KHF63:KHG63 JXJ63:JXK63 JNN63:JNO63 JDR63:JDS63 ITV63:ITW63 IJZ63:IKA63 IAD63:IAE63 HQH63:HQI63 HGL63:HGM63 GWP63:GWQ63 GMT63:GMU63 GCX63:GCY63 FTB63:FTC63 FJF63:FJG63 EZJ63:EZK63 EPN63:EPO63 EFR63:EFS63 DVV63:DVW63 DLZ63:DMA63 DCD63:DCE63 CSH63:CSI63 CIL63:CIM63 BYP63:BYQ63 BOT63:BOU63 BEX63:BEY63 AVB63:AVC63 ALF63:ALG63 ABJ63:ABK63 RN63:RO63 HR63:HS63 WUA63:WUB63 WKE63:WKF63 WAI63:WAJ63 VQM63:VQN63 VGQ63:VGR63 UWU63:UWV63 UMY63:UMZ63 UDC63:UDD63 TTG63:TTH63 TJK63:TJL63 SZO63:SZP63 SPS63:SPT63 SFW63:SFX63 RWA63:RWB63 RME63:RMF63 RCI63:RCJ63 QSM63:QSN63 QIQ63:QIR63 PYU63:PYV63 POY63:POZ63 PFC63:PFD63 OVG63:OVH63 OLK63:OLL63 OBO63:OBP63 NRS63:NRT63 NHW63:NHX63 MYA63:MYB63 MOE63:MOF63 MEI63:MEJ63 LUM63:LUN63 LKQ63:LKR63 LAU63:LAV63 KQY63:KQZ63 KHC63:KHD63 JXG63:JXH63 JNK63:JNL63 JDO63:JDP63 ITS63:ITT63 IJW63:IJX63 IAA63:IAB63 HQE63:HQF63 HGI63:HGJ63 GWM63:GWN63 GMQ63:GMR63 GCU63:GCV63 FSY63:FSZ63 FJC63:FJD63 EZG63:EZH63 EPK63:EPL63 EFO63:EFP63 DVS63:DVT63 DLW63:DLX63 DCA63:DCB63 CSE63:CSF63 CII63:CIJ63 BYM63:BYN63 BOQ63:BOR63 BEU63:BEV63 AUY63:AUZ63 ALC63:ALD63 ABG63:ABH63 RK63:RL63 HO63:HP63 WTX63:WTY63 WKB63:WKC63 WAF63:WAG63 VQJ63:VQK63 VGN63:VGO63 UWR63:UWS63 UMV63:UMW63 UCZ63:UDA63 TTD63:TTE63 TJH63:TJI63 SZL63:SZM63 SPP63:SPQ63 SFT63:SFU63 RVX63:RVY63 RMB63:RMC63 RCF63:RCG63 QSJ63:QSK63 QIN63:QIO63 PYR63:PYS63 POV63:POW63 PEZ63:PFA63 OVD63:OVE63 OLH63:OLI63 OBL63:OBM63 NRP63:NRQ63 NHT63:NHU63 MXX63:MXY63 MOB63:MOC63 MEF63:MEG63 LUJ63:LUK63 LKN63:LKO63 LAR63:LAS63 KQV63:KQW63 KGZ63:KHA63 JXD63:JXE63 JNH63:JNI63 JDL63:JDM63 ITP63:ITQ63 IJT63:IJU63 HZX63:HZY63 HQB63:HQC63 HGF63:HGG63 GWJ63:GWK63 GMN63:GMO63 GCR63:GCS63 FSV63:FSW63 FIZ63:FJA63 EZD63:EZE63 EPH63:EPI63 EFL63:EFM63 DVP63:DVQ63 DLT63:DLU63 DBX63:DBY63 CSB63:CSC63 CIF63:CIG63 BYJ63:BYK63 BON63:BOO63 BER63:BES63 AUV63:AUW63 AKZ63:ALA63 ABD63:ABE63 RH63:RI63 HL63:HM63 WTU63:WTV63 WJY63:WJZ63 WAC63:WAD63 VQG63:VQH63 VGK63:VGL63 UWO63:UWP63 UMS63:UMT63 UCW63:UCX63 TTA63:TTB63 TJE63:TJF63 SZI63:SZJ63 SPM63:SPN63 SFQ63:SFR63 RVU63:RVV63 RLY63:RLZ63 RCC63:RCD63 QSG63:QSH63 QIK63:QIL63 PYO63:PYP63 POS63:POT63 PEW63:PEX63 OVA63:OVB63 OLE63:OLF63 OBI63:OBJ63 NRM63:NRN63 NHQ63:NHR63 MXU63:MXV63 MNY63:MNZ63 MEC63:MED63 LUG63:LUH63 LKK63:LKL63 LAO63:LAP63 KQS63:KQT63 KGW63:KGX63 JXA63:JXB63 JNE63:JNF63 JDI63:JDJ63 ITM63:ITN63 IJQ63:IJR63 HZU63:HZV63 HPY63:HPZ63 HGC63:HGD63 GWG63:GWH63 GMK63:GML63 GCO63:GCP63 FSS63:FST63 FIW63:FIX63 EZA63:EZB63 EPE63:EPF63 EFI63:EFJ63 DVM63:DVN63 DLQ63:DLR63 DBU63:DBV63 CRY63:CRZ63 CIC63:CID63 BYG63:BYH63 BOK63:BOL63 BEO63:BEP63 AUS63:AUT63 AKW63:AKX63 ABA63:ABB63 HI107:HJ107 RE107:RF107 WUS107:WUT107 WKW107:WKX107 WBA107:WBB107 VRE107:VRF107 VHI107:VHJ107 UXM107:UXN107 UNQ107:UNR107 UDU107:UDV107 TTY107:TTZ107 TKC107:TKD107 TAG107:TAH107 SQK107:SQL107 SGO107:SGP107 RWS107:RWT107 RMW107:RMX107 RDA107:RDB107 QTE107:QTF107 QJI107:QJJ107 PZM107:PZN107 PPQ107:PPR107 PFU107:PFV107 OVY107:OVZ107 OMC107:OMD107 OCG107:OCH107 NSK107:NSL107 NIO107:NIP107 MYS107:MYT107 MOW107:MOX107 MFA107:MFB107 LVE107:LVF107 LLI107:LLJ107 LBM107:LBN107 KRQ107:KRR107 KHU107:KHV107 JXY107:JXZ107 JOC107:JOD107 JEG107:JEH107 IUK107:IUL107 IKO107:IKP107 IAS107:IAT107 HQW107:HQX107 HHA107:HHB107 GXE107:GXF107 GNI107:GNJ107 GDM107:GDN107 FTQ107:FTR107 FJU107:FJV107 EZY107:EZZ107 EQC107:EQD107 EGG107:EGH107 DWK107:DWL107 DMO107:DMP107 DCS107:DCT107 CSW107:CSX107 CJA107:CJB107 BZE107:BZF107 BPI107:BPJ107 BFM107:BFN107 AVQ107:AVR107 ALU107:ALV107 ABY107:ABZ107 SC107:SD107 IG107:IH107 WUP107:WUQ107 WKT107:WKU107 WAX107:WAY107 VRB107:VRC107 VHF107:VHG107 UXJ107:UXK107 UNN107:UNO107 UDR107:UDS107 TTV107:TTW107 TJZ107:TKA107 TAD107:TAE107 SQH107:SQI107 SGL107:SGM107 RWP107:RWQ107 RMT107:RMU107 RCX107:RCY107 QTB107:QTC107 QJF107:QJG107 PZJ107:PZK107 PPN107:PPO107 PFR107:PFS107 OVV107:OVW107 OLZ107:OMA107 OCD107:OCE107 NSH107:NSI107 NIL107:NIM107 MYP107:MYQ107 MOT107:MOU107 MEX107:MEY107 LVB107:LVC107 LLF107:LLG107 LBJ107:LBK107 KRN107:KRO107 KHR107:KHS107 JXV107:JXW107 JNZ107:JOA107 JED107:JEE107 IUH107:IUI107 IKL107:IKM107 IAP107:IAQ107 HQT107:HQU107 HGX107:HGY107 GXB107:GXC107 GNF107:GNG107 GDJ107:GDK107 FTN107:FTO107 FJR107:FJS107 EZV107:EZW107 EPZ107:EQA107 EGD107:EGE107 DWH107:DWI107 DML107:DMM107 DCP107:DCQ107 CST107:CSU107 CIX107:CIY107 BZB107:BZC107 BPF107:BPG107 BFJ107:BFK107 AVN107:AVO107 ALR107:ALS107 ABV107:ABW107 RZ107:SA107 ID107:IE107 WUM107:WUN107 WKQ107:WKR107 WAU107:WAV107 VQY107:VQZ107 VHC107:VHD107 UXG107:UXH107 UNK107:UNL107 UDO107:UDP107 TTS107:TTT107 TJW107:TJX107 TAA107:TAB107 SQE107:SQF107 SGI107:SGJ107 RWM107:RWN107 RMQ107:RMR107 RCU107:RCV107 QSY107:QSZ107 QJC107:QJD107 PZG107:PZH107 PPK107:PPL107 PFO107:PFP107 OVS107:OVT107 OLW107:OLX107 OCA107:OCB107 NSE107:NSF107 NII107:NIJ107 MYM107:MYN107 MOQ107:MOR107 MEU107:MEV107 LUY107:LUZ107 LLC107:LLD107 LBG107:LBH107 KRK107:KRL107 KHO107:KHP107 JXS107:JXT107 JNW107:JNX107 JEA107:JEB107 IUE107:IUF107 IKI107:IKJ107 IAM107:IAN107 HQQ107:HQR107 HGU107:HGV107 GWY107:GWZ107 GNC107:GND107 GDG107:GDH107 FTK107:FTL107 FJO107:FJP107 EZS107:EZT107 EPW107:EPX107 EGA107:EGB107 DWE107:DWF107 DMI107:DMJ107 DCM107:DCN107 CSQ107:CSR107 CIU107:CIV107 BYY107:BYZ107 BPC107:BPD107 BFG107:BFH107 AVK107:AVL107 ALO107:ALP107 ABS107:ABT107 RW107:RX107 IA107:IB107 WUG107:WUH107 WKK107:WKL107 WAO107:WAP107 VQS107:VQT107 VGW107:VGX107 UXA107:UXB107 UNE107:UNF107 UDI107:UDJ107 TTM107:TTN107 TJQ107:TJR107 SZU107:SZV107 SPY107:SPZ107 SGC107:SGD107 RWG107:RWH107 RMK107:RML107 RCO107:RCP107 QSS107:QST107 QIW107:QIX107 PZA107:PZB107 PPE107:PPF107 PFI107:PFJ107 OVM107:OVN107 OLQ107:OLR107 OBU107:OBV107 NRY107:NRZ107 NIC107:NID107 MYG107:MYH107 MOK107:MOL107 MEO107:MEP107 LUS107:LUT107 LKW107:LKX107 LBA107:LBB107 KRE107:KRF107 KHI107:KHJ107 JXM107:JXN107 JNQ107:JNR107 JDU107:JDV107 ITY107:ITZ107 IKC107:IKD107 IAG107:IAH107 HQK107:HQL107 HGO107:HGP107 GWS107:GWT107 GMW107:GMX107 GDA107:GDB107 FTE107:FTF107 FJI107:FJJ107 EZM107:EZN107 EPQ107:EPR107 EFU107:EFV107 DVY107:DVZ107 DMC107:DMD107 DCG107:DCH107 CSK107:CSL107 CIO107:CIP107 BYS107:BYT107 BOW107:BOX107 BFA107:BFB107 AVE107:AVF107 ALI107:ALJ107 ABM107:ABN107 RQ107:RR107 HU107:HV107 WUD107:WUE107 WKH107:WKI107 WAL107:WAM107 VQP107:VQQ107 VGT107:VGU107 UWX107:UWY107 UNB107:UNC107 UDF107:UDG107 TTJ107:TTK107 TJN107:TJO107 SZR107:SZS107 SPV107:SPW107 SFZ107:SGA107 RWD107:RWE107 RMH107:RMI107 RCL107:RCM107 QSP107:QSQ107 QIT107:QIU107 PYX107:PYY107 PPB107:PPC107 PFF107:PFG107 OVJ107:OVK107 OLN107:OLO107 OBR107:OBS107 NRV107:NRW107 NHZ107:NIA107 MYD107:MYE107 MOH107:MOI107 MEL107:MEM107 LUP107:LUQ107 LKT107:LKU107 LAX107:LAY107 KRB107:KRC107 KHF107:KHG107 JXJ107:JXK107 JNN107:JNO107 JDR107:JDS107 ITV107:ITW107 IJZ107:IKA107 IAD107:IAE107 HQH107:HQI107 HGL107:HGM107 GWP107:GWQ107 GMT107:GMU107 GCX107:GCY107 FTB107:FTC107 FJF107:FJG107 EZJ107:EZK107 EPN107:EPO107 EFR107:EFS107 DVV107:DVW107 DLZ107:DMA107 DCD107:DCE107 CSH107:CSI107 CIL107:CIM107 BYP107:BYQ107 BOT107:BOU107 BEX107:BEY107 AVB107:AVC107 ALF107:ALG107 ABJ107:ABK107 RN107:RO107 HR107:HS107 WUA107:WUB107 WKE107:WKF107 WAI107:WAJ107 VQM107:VQN107 VGQ107:VGR107 UWU107:UWV107 UMY107:UMZ107 UDC107:UDD107 TTG107:TTH107 TJK107:TJL107 SZO107:SZP107 SPS107:SPT107 SFW107:SFX107 RWA107:RWB107 RME107:RMF107 RCI107:RCJ107 QSM107:QSN107 QIQ107:QIR107 PYU107:PYV107 POY107:POZ107 PFC107:PFD107 OVG107:OVH107 OLK107:OLL107 OBO107:OBP107 NRS107:NRT107 NHW107:NHX107 MYA107:MYB107 MOE107:MOF107 MEI107:MEJ107 LUM107:LUN107 LKQ107:LKR107 LAU107:LAV107 KQY107:KQZ107 KHC107:KHD107 JXG107:JXH107 JNK107:JNL107 JDO107:JDP107 ITS107:ITT107 IJW107:IJX107 IAA107:IAB107 HQE107:HQF107 HGI107:HGJ107 GWM107:GWN107 GMQ107:GMR107 GCU107:GCV107 FSY107:FSZ107 FJC107:FJD107 EZG107:EZH107 EPK107:EPL107 EFO107:EFP107 DVS107:DVT107 DLW107:DLX107 DCA107:DCB107 CSE107:CSF107 CII107:CIJ107 BYM107:BYN107 BOQ107:BOR107 BEU107:BEV107 AUY107:AUZ107 ALC107:ALD107 ABG107:ABH107 RK107:RL107 HO107:HP107 WTX107:WTY107 WKB107:WKC107 WAF107:WAG107 VQJ107:VQK107 VGN107:VGO107 UWR107:UWS107 UMV107:UMW107 UCZ107:UDA107 TTD107:TTE107 TJH107:TJI107 SZL107:SZM107 SPP107:SPQ107 SFT107:SFU107 RVX107:RVY107 RMB107:RMC107 RCF107:RCG107 QSJ107:QSK107 QIN107:QIO107 PYR107:PYS107 POV107:POW107 PEZ107:PFA107 OVD107:OVE107 OLH107:OLI107 OBL107:OBM107 NRP107:NRQ107 NHT107:NHU107 MXX107:MXY107 MOB107:MOC107 MEF107:MEG107 LUJ107:LUK107 LKN107:LKO107 LAR107:LAS107 KQV107:KQW107 KGZ107:KHA107 JXD107:JXE107 JNH107:JNI107 JDL107:JDM107 ITP107:ITQ107 IJT107:IJU107 HZX107:HZY107 HQB107:HQC107 HGF107:HGG107 GWJ107:GWK107 GMN107:GMO107 GCR107:GCS107 FSV107:FSW107 FIZ107:FJA107 EZD107:EZE107 EPH107:EPI107 EFL107:EFM107 DVP107:DVQ107 DLT107:DLU107 DBX107:DBY107 CSB107:CSC107 CIF107:CIG107 BYJ107:BYK107 BON107:BOO107 BER107:BES107 AUV107:AUW107 AKZ107:ALA107 ABD107:ABE107 RH107:RI107 HL107:HM107 WTU107:WTV107 WJY107:WJZ107 WAC107:WAD107 VQG107:VQH107 VGK107:VGL107 UWO107:UWP107 UMS107:UMT107 UCW107:UCX107 TTA107:TTB107 TJE107:TJF107 SZI107:SZJ107 SPM107:SPN107 SFQ107:SFR107 RVU107:RVV107 RLY107:RLZ107 RCC107:RCD107 QSG107:QSH107 QIK107:QIL107 PYO107:PYP107 POS107:POT107 PEW107:PEX107 OVA107:OVB107 OLE107:OLF107 OBI107:OBJ107 NRM107:NRN107 NHQ107:NHR107 MXU107:MXV107 MNY107:MNZ107 MEC107:MED107 LUG107:LUH107 LKK107:LKL107 LAO107:LAP107 KQS107:KQT107 KGW107:KGX107 JXA107:JXB107 JNE107:JNF107 JDI107:JDJ107 ITM107:ITN107 IJQ107:IJR107 HZU107:HZV107 HPY107:HPZ107 HGC107:HGD107 GWG107:GWH107 GMK107:GML107 GCO107:GCP107 FSS107:FST107 FIW107:FIX107 EZA107:EZB107 EPE107:EPF107 EFI107:EFJ107 DVM107:DVN107 DLQ107:DLR107 DBU107:DBV107 CRY107:CRZ107 CIC107:CID107 BYG107:BYH107 BOK107:BOL107 BEO107:BEP107 AUS107:AUT107 AKW107:AKX107 ABA107:ABB107 HI151:HJ151 RE151:RF151 WUS151:WUT151 WKW151:WKX151 WBA151:WBB151 VRE151:VRF151 VHI151:VHJ151 UXM151:UXN151 UNQ151:UNR151 UDU151:UDV151 TTY151:TTZ151 TKC151:TKD151 TAG151:TAH151 SQK151:SQL151 SGO151:SGP151 RWS151:RWT151 RMW151:RMX151 RDA151:RDB151 QTE151:QTF151 QJI151:QJJ151 PZM151:PZN151 PPQ151:PPR151 PFU151:PFV151 OVY151:OVZ151 OMC151:OMD151 OCG151:OCH151 NSK151:NSL151 NIO151:NIP151 MYS151:MYT151 MOW151:MOX151 MFA151:MFB151 LVE151:LVF151 LLI151:LLJ151 LBM151:LBN151 KRQ151:KRR151 KHU151:KHV151 JXY151:JXZ151 JOC151:JOD151 JEG151:JEH151 IUK151:IUL151 IKO151:IKP151 IAS151:IAT151 HQW151:HQX151 HHA151:HHB151 GXE151:GXF151 GNI151:GNJ151 GDM151:GDN151 FTQ151:FTR151 FJU151:FJV151 EZY151:EZZ151 EQC151:EQD151 EGG151:EGH151 DWK151:DWL151 DMO151:DMP151 DCS151:DCT151 CSW151:CSX151 CJA151:CJB151 BZE151:BZF151 BPI151:BPJ151 BFM151:BFN151 AVQ151:AVR151 ALU151:ALV151 ABY151:ABZ151 SC151:SD151 IG151:IH151 WUP151:WUQ151 WKT151:WKU151 WAX151:WAY151 VRB151:VRC151 VHF151:VHG151 UXJ151:UXK151 UNN151:UNO151 UDR151:UDS151 TTV151:TTW151 TJZ151:TKA151 TAD151:TAE151 SQH151:SQI151 SGL151:SGM151 RWP151:RWQ151 RMT151:RMU151 RCX151:RCY151 QTB151:QTC151 QJF151:QJG151 PZJ151:PZK151 PPN151:PPO151 PFR151:PFS151 OVV151:OVW151 OLZ151:OMA151 OCD151:OCE151 NSH151:NSI151 NIL151:NIM151 MYP151:MYQ151 MOT151:MOU151 MEX151:MEY151 LVB151:LVC151 LLF151:LLG151 LBJ151:LBK151 KRN151:KRO151 KHR151:KHS151 JXV151:JXW151 JNZ151:JOA151 JED151:JEE151 IUH151:IUI151 IKL151:IKM151 IAP151:IAQ151 HQT151:HQU151 HGX151:HGY151 GXB151:GXC151 GNF151:GNG151 GDJ151:GDK151 FTN151:FTO151 FJR151:FJS151 EZV151:EZW151 EPZ151:EQA151 EGD151:EGE151 DWH151:DWI151 DML151:DMM151 DCP151:DCQ151 CST151:CSU151 CIX151:CIY151 BZB151:BZC151 BPF151:BPG151 BFJ151:BFK151 AVN151:AVO151 ALR151:ALS151 ABV151:ABW151 RZ151:SA151 ID151:IE151 WUM151:WUN151 WKQ151:WKR151 WAU151:WAV151 VQY151:VQZ151 VHC151:VHD151 UXG151:UXH151 UNK151:UNL151 UDO151:UDP151 TTS151:TTT151 TJW151:TJX151 TAA151:TAB151 SQE151:SQF151 SGI151:SGJ151 RWM151:RWN151 RMQ151:RMR151 RCU151:RCV151 QSY151:QSZ151 QJC151:QJD151 PZG151:PZH151 PPK151:PPL151 PFO151:PFP151 OVS151:OVT151 OLW151:OLX151 OCA151:OCB151 NSE151:NSF151 NII151:NIJ151 MYM151:MYN151 MOQ151:MOR151 MEU151:MEV151 LUY151:LUZ151 LLC151:LLD151 LBG151:LBH151 KRK151:KRL151 KHO151:KHP151 JXS151:JXT151 JNW151:JNX151 JEA151:JEB151 IUE151:IUF151 IKI151:IKJ151 IAM151:IAN151 HQQ151:HQR151 HGU151:HGV151 GWY151:GWZ151 GNC151:GND151 GDG151:GDH151 FTK151:FTL151 FJO151:FJP151 EZS151:EZT151 EPW151:EPX151 EGA151:EGB151 DWE151:DWF151 DMI151:DMJ151 DCM151:DCN151 CSQ151:CSR151 CIU151:CIV151 BYY151:BYZ151 BPC151:BPD151 BFG151:BFH151 AVK151:AVL151 ALO151:ALP151 ABS151:ABT151 RW151:RX151 IA151:IB151 WUG151:WUH151 WKK151:WKL151 WAO151:WAP151 VQS151:VQT151 VGW151:VGX151 UXA151:UXB151 UNE151:UNF151 UDI151:UDJ151 TTM151:TTN151 TJQ151:TJR151 SZU151:SZV151 SPY151:SPZ151 SGC151:SGD151 RWG151:RWH151 RMK151:RML151 RCO151:RCP151 QSS151:QST151 QIW151:QIX151 PZA151:PZB151 PPE151:PPF151 PFI151:PFJ151 OVM151:OVN151 OLQ151:OLR151 OBU151:OBV151 NRY151:NRZ151 NIC151:NID151 MYG151:MYH151 MOK151:MOL151 MEO151:MEP151 LUS151:LUT151 LKW151:LKX151 LBA151:LBB151 KRE151:KRF151 KHI151:KHJ151 JXM151:JXN151 JNQ151:JNR151 JDU151:JDV151 ITY151:ITZ151 IKC151:IKD151 IAG151:IAH151 HQK151:HQL151 HGO151:HGP151 GWS151:GWT151 GMW151:GMX151 GDA151:GDB151 FTE151:FTF151 FJI151:FJJ151 EZM151:EZN151 EPQ151:EPR151 EFU151:EFV151 DVY151:DVZ151 DMC151:DMD151 DCG151:DCH151 CSK151:CSL151 CIO151:CIP151 BYS151:BYT151 BOW151:BOX151 BFA151:BFB151 AVE151:AVF151 ALI151:ALJ151 ABM151:ABN151 RQ151:RR151 HU151:HV151 WUD151:WUE151 WKH151:WKI151 WAL151:WAM151 VQP151:VQQ151 VGT151:VGU151 UWX151:UWY151 UNB151:UNC151 UDF151:UDG151 TTJ151:TTK151 TJN151:TJO151 SZR151:SZS151 SPV151:SPW151 SFZ151:SGA151 RWD151:RWE151 RMH151:RMI151 RCL151:RCM151 QSP151:QSQ151 QIT151:QIU151 PYX151:PYY151 PPB151:PPC151 PFF151:PFG151 OVJ151:OVK151 OLN151:OLO151 OBR151:OBS151 NRV151:NRW151 NHZ151:NIA151 MYD151:MYE151 MOH151:MOI151 MEL151:MEM151 LUP151:LUQ151 LKT151:LKU151 LAX151:LAY151 KRB151:KRC151 KHF151:KHG151 JXJ151:JXK151 JNN151:JNO151 JDR151:JDS151 ITV151:ITW151 IJZ151:IKA151 IAD151:IAE151 HQH151:HQI151 HGL151:HGM151 GWP151:GWQ151 GMT151:GMU151 GCX151:GCY151 FTB151:FTC151 FJF151:FJG151 EZJ151:EZK151 EPN151:EPO151 EFR151:EFS151 DVV151:DVW151 DLZ151:DMA151 DCD151:DCE151 CSH151:CSI151 CIL151:CIM151 BYP151:BYQ151 BOT151:BOU151 BEX151:BEY151 AVB151:AVC151 ALF151:ALG151 ABJ151:ABK151 RN151:RO151 HR151:HS151 WUA151:WUB151 WKE151:WKF151 WAI151:WAJ151 VQM151:VQN151 VGQ151:VGR151 UWU151:UWV151 UMY151:UMZ151 UDC151:UDD151 TTG151:TTH151 TJK151:TJL151 SZO151:SZP151 SPS151:SPT151 SFW151:SFX151 RWA151:RWB151 RME151:RMF151 RCI151:RCJ151 QSM151:QSN151 QIQ151:QIR151 PYU151:PYV151 POY151:POZ151 PFC151:PFD151 OVG151:OVH151 OLK151:OLL151 OBO151:OBP151 NRS151:NRT151 NHW151:NHX151 MYA151:MYB151 MOE151:MOF151 MEI151:MEJ151 LUM151:LUN151 LKQ151:LKR151 LAU151:LAV151 KQY151:KQZ151 KHC151:KHD151 JXG151:JXH151 JNK151:JNL151 JDO151:JDP151 ITS151:ITT151 IJW151:IJX151 IAA151:IAB151 HQE151:HQF151 HGI151:HGJ151 GWM151:GWN151 GMQ151:GMR151 GCU151:GCV151 FSY151:FSZ151 FJC151:FJD151 EZG151:EZH151 EPK151:EPL151 EFO151:EFP151 DVS151:DVT151 DLW151:DLX151 DCA151:DCB151 CSE151:CSF151 CII151:CIJ151 BYM151:BYN151 BOQ151:BOR151 BEU151:BEV151 AUY151:AUZ151 ALC151:ALD151 ABG151:ABH151 RK151:RL151 HO151:HP151 WTX151:WTY151 WKB151:WKC151 WAF151:WAG151 VQJ151:VQK151 VGN151:VGO151 UWR151:UWS151 UMV151:UMW151 UCZ151:UDA151 TTD151:TTE151 TJH151:TJI151 SZL151:SZM151 SPP151:SPQ151 SFT151:SFU151 RVX151:RVY151 RMB151:RMC151 RCF151:RCG151 QSJ151:QSK151 QIN151:QIO151 PYR151:PYS151 POV151:POW151 PEZ151:PFA151 OVD151:OVE151 OLH151:OLI151 OBL151:OBM151 NRP151:NRQ151 NHT151:NHU151 MXX151:MXY151 MOB151:MOC151 MEF151:MEG151 LUJ151:LUK151 LKN151:LKO151 LAR151:LAS151 KQV151:KQW151 KGZ151:KHA151 JXD151:JXE151 JNH151:JNI151 JDL151:JDM151 ITP151:ITQ151 IJT151:IJU151 HZX151:HZY151 HQB151:HQC151 HGF151:HGG151 GWJ151:GWK151 GMN151:GMO151 GCR151:GCS151 FSV151:FSW151 FIZ151:FJA151 EZD151:EZE151 EPH151:EPI151 EFL151:EFM151 DVP151:DVQ151 DLT151:DLU151 DBX151:DBY151 CSB151:CSC151 CIF151:CIG151 BYJ151:BYK151 BON151:BOO151 BER151:BES151 AUV151:AUW151 AKZ151:ALA151 ABD151:ABE151 RH151:RI151 HL151:HM151 WTU151:WTV151 WJY151:WJZ151 WAC151:WAD151 VQG151:VQH151 VGK151:VGL151 UWO151:UWP151 UMS151:UMT151 UCW151:UCX151 TTA151:TTB151 TJE151:TJF151 SZI151:SZJ151 SPM151:SPN151 SFQ151:SFR151 RVU151:RVV151 RLY151:RLZ151 RCC151:RCD151 QSG151:QSH151 QIK151:QIL151 PYO151:PYP151 POS151:POT151 PEW151:PEX151 OVA151:OVB151 OLE151:OLF151 OBI151:OBJ151 NRM151:NRN151 NHQ151:NHR151 MXU151:MXV151 MNY151:MNZ151 MEC151:MED151 LUG151:LUH151 LKK151:LKL151 LAO151:LAP151 KQS151:KQT151 KGW151:KGX151 JXA151:JXB151 JNE151:JNF151 JDI151:JDJ151 ITM151:ITN151 IJQ151:IJR151 HZU151:HZV151 HPY151:HPZ151 HGC151:HGD151 GWG151:GWH151 GMK151:GML151 GCO151:GCP151 FSS151:FST151 FIW151:FIX151 EZA151:EZB151 EPE151:EPF151 EFI151:EFJ151 DVM151:DVN151 DLQ151:DLR151 DBU151:DBV151 CRY151:CRZ151 CIC151:CID151 BYG151:BYH151 BOK151:BOL151 BEO151:BEP151 AUS151:AUT151 AKW151:AKX151 ABA151:ABB151 HI195:HJ195 RE195:RF195 WUS195:WUT195 WKW195:WKX195 WBA195:WBB195 VRE195:VRF195 VHI195:VHJ195 UXM195:UXN195 UNQ195:UNR195 UDU195:UDV195 TTY195:TTZ195 TKC195:TKD195 TAG195:TAH195 SQK195:SQL195 SGO195:SGP195 RWS195:RWT195 RMW195:RMX195 RDA195:RDB195 QTE195:QTF195 QJI195:QJJ195 PZM195:PZN195 PPQ195:PPR195 PFU195:PFV195 OVY195:OVZ195 OMC195:OMD195 OCG195:OCH195 NSK195:NSL195 NIO195:NIP195 MYS195:MYT195 MOW195:MOX195 MFA195:MFB195 LVE195:LVF195 LLI195:LLJ195 LBM195:LBN195 KRQ195:KRR195 KHU195:KHV195 JXY195:JXZ195 JOC195:JOD195 JEG195:JEH195 IUK195:IUL195 IKO195:IKP195 IAS195:IAT195 HQW195:HQX195 HHA195:HHB195 GXE195:GXF195 GNI195:GNJ195 GDM195:GDN195 FTQ195:FTR195 FJU195:FJV195 EZY195:EZZ195 EQC195:EQD195 EGG195:EGH195 DWK195:DWL195 DMO195:DMP195 DCS195:DCT195 CSW195:CSX195 CJA195:CJB195 BZE195:BZF195 BPI195:BPJ195 BFM195:BFN195 AVQ195:AVR195 ALU195:ALV195 ABY195:ABZ195 SC195:SD195 IG195:IH195 WUP195:WUQ195 WKT195:WKU195 WAX195:WAY195 VRB195:VRC195 VHF195:VHG195 UXJ195:UXK195 UNN195:UNO195 UDR195:UDS195 TTV195:TTW195 TJZ195:TKA195 TAD195:TAE195 SQH195:SQI195 SGL195:SGM195 RWP195:RWQ195 RMT195:RMU195 RCX195:RCY195 QTB195:QTC195 QJF195:QJG195 PZJ195:PZK195 PPN195:PPO195 PFR195:PFS195 OVV195:OVW195 OLZ195:OMA195 OCD195:OCE195 NSH195:NSI195 NIL195:NIM195 MYP195:MYQ195 MOT195:MOU195 MEX195:MEY195 LVB195:LVC195 LLF195:LLG195 LBJ195:LBK195 KRN195:KRO195 KHR195:KHS195 JXV195:JXW195 JNZ195:JOA195 JED195:JEE195 IUH195:IUI195 IKL195:IKM195 IAP195:IAQ195 HQT195:HQU195 HGX195:HGY195 GXB195:GXC195 GNF195:GNG195 GDJ195:GDK195 FTN195:FTO195 FJR195:FJS195 EZV195:EZW195 EPZ195:EQA195 EGD195:EGE195 DWH195:DWI195 DML195:DMM195 DCP195:DCQ195 CST195:CSU195 CIX195:CIY195 BZB195:BZC195 BPF195:BPG195 BFJ195:BFK195 AVN195:AVO195 ALR195:ALS195 ABV195:ABW195 RZ195:SA195 ID195:IE195 WUM195:WUN195 WKQ195:WKR195 WAU195:WAV195 VQY195:VQZ195 VHC195:VHD195 UXG195:UXH195 UNK195:UNL195 UDO195:UDP195 TTS195:TTT195 TJW195:TJX195 TAA195:TAB195 SQE195:SQF195 SGI195:SGJ195 RWM195:RWN195 RMQ195:RMR195 RCU195:RCV195 QSY195:QSZ195 QJC195:QJD195 PZG195:PZH195 PPK195:PPL195 PFO195:PFP195 OVS195:OVT195 OLW195:OLX195 OCA195:OCB195 NSE195:NSF195 NII195:NIJ195 MYM195:MYN195 MOQ195:MOR195 MEU195:MEV195 LUY195:LUZ195 LLC195:LLD195 LBG195:LBH195 KRK195:KRL195 KHO195:KHP195 JXS195:JXT195 JNW195:JNX195 JEA195:JEB195 IUE195:IUF195 IKI195:IKJ195 IAM195:IAN195 HQQ195:HQR195 HGU195:HGV195 GWY195:GWZ195 GNC195:GND195 GDG195:GDH195 FTK195:FTL195 FJO195:FJP195 EZS195:EZT195 EPW195:EPX195 EGA195:EGB195 DWE195:DWF195 DMI195:DMJ195 DCM195:DCN195 CSQ195:CSR195 CIU195:CIV195 BYY195:BYZ195 BPC195:BPD195 BFG195:BFH195 AVK195:AVL195 ALO195:ALP195 ABS195:ABT195 RW195:RX195 IA195:IB195 WUG195:WUH195 WKK195:WKL195 WAO195:WAP195 VQS195:VQT195 VGW195:VGX195 UXA195:UXB195 UNE195:UNF195 UDI195:UDJ195 TTM195:TTN195 TJQ195:TJR195 SZU195:SZV195 SPY195:SPZ195 SGC195:SGD195 RWG195:RWH195 RMK195:RML195 RCO195:RCP195 QSS195:QST195 QIW195:QIX195 PZA195:PZB195 PPE195:PPF195 PFI195:PFJ195 OVM195:OVN195 OLQ195:OLR195 OBU195:OBV195 NRY195:NRZ195 NIC195:NID195 MYG195:MYH195 MOK195:MOL195 MEO195:MEP195 LUS195:LUT195 LKW195:LKX195 LBA195:LBB195 KRE195:KRF195 KHI195:KHJ195 JXM195:JXN195 JNQ195:JNR195 JDU195:JDV195 ITY195:ITZ195 IKC195:IKD195 IAG195:IAH195 HQK195:HQL195 HGO195:HGP195 GWS195:GWT195 GMW195:GMX195 GDA195:GDB195 FTE195:FTF195 FJI195:FJJ195 EZM195:EZN195 EPQ195:EPR195 EFU195:EFV195 DVY195:DVZ195 DMC195:DMD195 DCG195:DCH195 CSK195:CSL195 CIO195:CIP195 BYS195:BYT195 BOW195:BOX195 BFA195:BFB195 AVE195:AVF195 ALI195:ALJ195 ABM195:ABN195 RQ195:RR195 HU195:HV195 WUD195:WUE195 WKH195:WKI195 WAL195:WAM195 VQP195:VQQ195 VGT195:VGU195 UWX195:UWY195 UNB195:UNC195 UDF195:UDG195 TTJ195:TTK195 TJN195:TJO195 SZR195:SZS195 SPV195:SPW195 SFZ195:SGA195 RWD195:RWE195 RMH195:RMI195 RCL195:RCM195 QSP195:QSQ195 QIT195:QIU195 PYX195:PYY195 PPB195:PPC195 PFF195:PFG195 OVJ195:OVK195 OLN195:OLO195 OBR195:OBS195 NRV195:NRW195 NHZ195:NIA195 MYD195:MYE195 MOH195:MOI195 MEL195:MEM195 LUP195:LUQ195 LKT195:LKU195 LAX195:LAY195 KRB195:KRC195 KHF195:KHG195 JXJ195:JXK195 JNN195:JNO195 JDR195:JDS195 ITV195:ITW195 IJZ195:IKA195 IAD195:IAE195 HQH195:HQI195 HGL195:HGM195 GWP195:GWQ195 GMT195:GMU195 GCX195:GCY195 FTB195:FTC195 FJF195:FJG195 EZJ195:EZK195 EPN195:EPO195 EFR195:EFS195 DVV195:DVW195 DLZ195:DMA195 DCD195:DCE195 CSH195:CSI195 CIL195:CIM195 BYP195:BYQ195 BOT195:BOU195 BEX195:BEY195 AVB195:AVC195 ALF195:ALG195 ABJ195:ABK195 RN195:RO195 HR195:HS195 WUA195:WUB195 WKE195:WKF195 WAI195:WAJ195 VQM195:VQN195 VGQ195:VGR195 UWU195:UWV195 UMY195:UMZ195 UDC195:UDD195 TTG195:TTH195 TJK195:TJL195 SZO195:SZP195 SPS195:SPT195 SFW195:SFX195 RWA195:RWB195 RME195:RMF195 RCI195:RCJ195 QSM195:QSN195 QIQ195:QIR195 PYU195:PYV195 POY195:POZ195 PFC195:PFD195 OVG195:OVH195 OLK195:OLL195 OBO195:OBP195 NRS195:NRT195 NHW195:NHX195 MYA195:MYB195 MOE195:MOF195 MEI195:MEJ195 LUM195:LUN195 LKQ195:LKR195 LAU195:LAV195 KQY195:KQZ195 KHC195:KHD195 JXG195:JXH195 JNK195:JNL195 JDO195:JDP195 ITS195:ITT195 IJW195:IJX195 IAA195:IAB195 HQE195:HQF195 HGI195:HGJ195 GWM195:GWN195 GMQ195:GMR195 GCU195:GCV195 FSY195:FSZ195 FJC195:FJD195 EZG195:EZH195 EPK195:EPL195 EFO195:EFP195 DVS195:DVT195 DLW195:DLX195 DCA195:DCB195 CSE195:CSF195 CII195:CIJ195 BYM195:BYN195 BOQ195:BOR195 BEU195:BEV195 AUY195:AUZ195 ALC195:ALD195 ABG195:ABH195 RK195:RL195 HO195:HP195 WTX195:WTY195 WKB195:WKC195 WAF195:WAG195 VQJ195:VQK195 VGN195:VGO195 UWR195:UWS195 UMV195:UMW195 UCZ195:UDA195 TTD195:TTE195 TJH195:TJI195 SZL195:SZM195 SPP195:SPQ195 SFT195:SFU195 RVX195:RVY195 RMB195:RMC195 RCF195:RCG195 QSJ195:QSK195 QIN195:QIO195 PYR195:PYS195 POV195:POW195 PEZ195:PFA195 OVD195:OVE195 OLH195:OLI195 OBL195:OBM195 NRP195:NRQ195 NHT195:NHU195 MXX195:MXY195 MOB195:MOC195 MEF195:MEG195 LUJ195:LUK195 LKN195:LKO195 LAR195:LAS195 KQV195:KQW195 KGZ195:KHA195 JXD195:JXE195 JNH195:JNI195 JDL195:JDM195 ITP195:ITQ195 IJT195:IJU195 HZX195:HZY195 HQB195:HQC195 HGF195:HGG195 GWJ195:GWK195 GMN195:GMO195 GCR195:GCS195 FSV195:FSW195 FIZ195:FJA195 EZD195:EZE195 EPH195:EPI195 EFL195:EFM195 DVP195:DVQ195 DLT195:DLU195 DBX195:DBY195 CSB195:CSC195 CIF195:CIG195 BYJ195:BYK195 BON195:BOO195 BER195:BES195 AUV195:AUW195 AKZ195:ALA195 ABD195:ABE195 RH195:RI195 HL195:HM195 WTU195:WTV195 WJY195:WJZ195 WAC195:WAD195 VQG195:VQH195 VGK195:VGL195 UWO195:UWP195 UMS195:UMT195 UCW195:UCX195 TTA195:TTB195 TJE195:TJF195 SZI195:SZJ195 SPM195:SPN195 SFQ195:SFR195 RVU195:RVV195 RLY195:RLZ195 RCC195:RCD195 QSG195:QSH195 QIK195:QIL195 PYO195:PYP195 POS195:POT195 PEW195:PEX195 OVA195:OVB195 OLE195:OLF195 OBI195:OBJ195 NRM195:NRN195 NHQ195:NHR195 MXU195:MXV195 MNY195:MNZ195 MEC195:MED195 LUG195:LUH195 LKK195:LKL195 LAO195:LAP195 KQS195:KQT195 KGW195:KGX195 JXA195:JXB195 JNE195:JNF195 JDI195:JDJ195 ITM195:ITN195 IJQ195:IJR195 HZU195:HZV195 HPY195:HPZ195 HGC195:HGD195 GWG195:GWH195 GMK195:GML195 GCO195:GCP195 FSS195:FST195 FIW195:FIX195 EZA195:EZB195 EPE195:EPF195 EFI195:EFJ195 DVM195:DVN195 DLQ195:DLR195 DBU195:DBV195 CRY195:CRZ195 CIC195:CID195 BYG195:BYH195 BOK195:BOL195 BEO195:BEP195 AUS195:AUT195 AKW195:AKX195 ABA195:ABB195 HI239:HJ239 RE239:RF239 WUS239:WUT239 WKW239:WKX239 WBA239:WBB239 VRE239:VRF239 VHI239:VHJ239 UXM239:UXN239 UNQ239:UNR239 UDU239:UDV239 TTY239:TTZ239 TKC239:TKD239 TAG239:TAH239 SQK239:SQL239 SGO239:SGP239 RWS239:RWT239 RMW239:RMX239 RDA239:RDB239 QTE239:QTF239 QJI239:QJJ239 PZM239:PZN239 PPQ239:PPR239 PFU239:PFV239 OVY239:OVZ239 OMC239:OMD239 OCG239:OCH239 NSK239:NSL239 NIO239:NIP239 MYS239:MYT239 MOW239:MOX239 MFA239:MFB239 LVE239:LVF239 LLI239:LLJ239 LBM239:LBN239 KRQ239:KRR239 KHU239:KHV239 JXY239:JXZ239 JOC239:JOD239 JEG239:JEH239 IUK239:IUL239 IKO239:IKP239 IAS239:IAT239 HQW239:HQX239 HHA239:HHB239 GXE239:GXF239 GNI239:GNJ239 GDM239:GDN239 FTQ239:FTR239 FJU239:FJV239 EZY239:EZZ239 EQC239:EQD239 EGG239:EGH239 DWK239:DWL239 DMO239:DMP239 DCS239:DCT239 CSW239:CSX239 CJA239:CJB239 BZE239:BZF239 BPI239:BPJ239 BFM239:BFN239 AVQ239:AVR239 ALU239:ALV239 ABY239:ABZ239 SC239:SD239 IG239:IH239 WUP239:WUQ239 WKT239:WKU239 WAX239:WAY239 VRB239:VRC239 VHF239:VHG239 UXJ239:UXK239 UNN239:UNO239 UDR239:UDS239 TTV239:TTW239 TJZ239:TKA239 TAD239:TAE239 SQH239:SQI239 SGL239:SGM239 RWP239:RWQ239 RMT239:RMU239 RCX239:RCY239 QTB239:QTC239 QJF239:QJG239 PZJ239:PZK239 PPN239:PPO239 PFR239:PFS239 OVV239:OVW239 OLZ239:OMA239 OCD239:OCE239 NSH239:NSI239 NIL239:NIM239 MYP239:MYQ239 MOT239:MOU239 MEX239:MEY239 LVB239:LVC239 LLF239:LLG239 LBJ239:LBK239 KRN239:KRO239 KHR239:KHS239 JXV239:JXW239 JNZ239:JOA239 JED239:JEE239 IUH239:IUI239 IKL239:IKM239 IAP239:IAQ239 HQT239:HQU239 HGX239:HGY239 GXB239:GXC239 GNF239:GNG239 GDJ239:GDK239 FTN239:FTO239 FJR239:FJS239 EZV239:EZW239 EPZ239:EQA239 EGD239:EGE239 DWH239:DWI239 DML239:DMM239 DCP239:DCQ239 CST239:CSU239 CIX239:CIY239 BZB239:BZC239 BPF239:BPG239 BFJ239:BFK239 AVN239:AVO239 ALR239:ALS239 ABV239:ABW239 RZ239:SA239 ID239:IE239 WUM239:WUN239 WKQ239:WKR239 WAU239:WAV239 VQY239:VQZ239 VHC239:VHD239 UXG239:UXH239 UNK239:UNL239 UDO239:UDP239 TTS239:TTT239 TJW239:TJX239 TAA239:TAB239 SQE239:SQF239 SGI239:SGJ239 RWM239:RWN239 RMQ239:RMR239 RCU239:RCV239 QSY239:QSZ239 QJC239:QJD239 PZG239:PZH239 PPK239:PPL239 PFO239:PFP239 OVS239:OVT239 OLW239:OLX239 OCA239:OCB239 NSE239:NSF239 NII239:NIJ239 MYM239:MYN239 MOQ239:MOR239 MEU239:MEV239 LUY239:LUZ239 LLC239:LLD239 LBG239:LBH239 KRK239:KRL239 KHO239:KHP239 JXS239:JXT239 JNW239:JNX239 JEA239:JEB239 IUE239:IUF239 IKI239:IKJ239 IAM239:IAN239 HQQ239:HQR239 HGU239:HGV239 GWY239:GWZ239 GNC239:GND239 GDG239:GDH239 FTK239:FTL239 FJO239:FJP239 EZS239:EZT239 EPW239:EPX239 EGA239:EGB239 DWE239:DWF239 DMI239:DMJ239 DCM239:DCN239 CSQ239:CSR239 CIU239:CIV239 BYY239:BYZ239 BPC239:BPD239 BFG239:BFH239 AVK239:AVL239 ALO239:ALP239 ABS239:ABT239 RW239:RX239 IA239:IB239 WUG239:WUH239 WKK239:WKL239 WAO239:WAP239 VQS239:VQT239 VGW239:VGX239 UXA239:UXB239 UNE239:UNF239 UDI239:UDJ239 TTM239:TTN239 TJQ239:TJR239 SZU239:SZV239 SPY239:SPZ239 SGC239:SGD239 RWG239:RWH239 RMK239:RML239 RCO239:RCP239 QSS239:QST239 QIW239:QIX239 PZA239:PZB239 PPE239:PPF239 PFI239:PFJ239 OVM239:OVN239 OLQ239:OLR239 OBU239:OBV239 NRY239:NRZ239 NIC239:NID239 MYG239:MYH239 MOK239:MOL239 MEO239:MEP239 LUS239:LUT239 LKW239:LKX239 LBA239:LBB239 KRE239:KRF239 KHI239:KHJ239 JXM239:JXN239 JNQ239:JNR239 JDU239:JDV239 ITY239:ITZ239 IKC239:IKD239 IAG239:IAH239 HQK239:HQL239 HGO239:HGP239 GWS239:GWT239 GMW239:GMX239 GDA239:GDB239 FTE239:FTF239 FJI239:FJJ239 EZM239:EZN239 EPQ239:EPR239 EFU239:EFV239 DVY239:DVZ239 DMC239:DMD239 DCG239:DCH239 CSK239:CSL239 CIO239:CIP239 BYS239:BYT239 BOW239:BOX239 BFA239:BFB239 AVE239:AVF239 ALI239:ALJ239 ABM239:ABN239 RQ239:RR239 HU239:HV239 WUD239:WUE239 WKH239:WKI239 WAL239:WAM239 VQP239:VQQ239 VGT239:VGU239 UWX239:UWY239 UNB239:UNC239 UDF239:UDG239 TTJ239:TTK239 TJN239:TJO239 SZR239:SZS239 SPV239:SPW239 SFZ239:SGA239 RWD239:RWE239 RMH239:RMI239 RCL239:RCM239 QSP239:QSQ239 QIT239:QIU239 PYX239:PYY239 PPB239:PPC239 PFF239:PFG239 OVJ239:OVK239 OLN239:OLO239 OBR239:OBS239 NRV239:NRW239 NHZ239:NIA239 MYD239:MYE239 MOH239:MOI239 MEL239:MEM239 LUP239:LUQ239 LKT239:LKU239 LAX239:LAY239 KRB239:KRC239 KHF239:KHG239 JXJ239:JXK239 JNN239:JNO239 JDR239:JDS239 ITV239:ITW239 IJZ239:IKA239 IAD239:IAE239 HQH239:HQI239 HGL239:HGM239 GWP239:GWQ239 GMT239:GMU239 GCX239:GCY239 FTB239:FTC239 FJF239:FJG239 EZJ239:EZK239 EPN239:EPO239 EFR239:EFS239 DVV239:DVW239 DLZ239:DMA239 DCD239:DCE239 CSH239:CSI239 CIL239:CIM239 BYP239:BYQ239 BOT239:BOU239 BEX239:BEY239 AVB239:AVC239 ALF239:ALG239 ABJ239:ABK239 RN239:RO239 HR239:HS239 WUA239:WUB239 WKE239:WKF239 WAI239:WAJ239 VQM239:VQN239 VGQ239:VGR239 UWU239:UWV239 UMY239:UMZ239 UDC239:UDD239 TTG239:TTH239 TJK239:TJL239 SZO239:SZP239 SPS239:SPT239 SFW239:SFX239 RWA239:RWB239 RME239:RMF239 RCI239:RCJ239 QSM239:QSN239 QIQ239:QIR239 PYU239:PYV239 POY239:POZ239 PFC239:PFD239 OVG239:OVH239 OLK239:OLL239 OBO239:OBP239 NRS239:NRT239 NHW239:NHX239 MYA239:MYB239 MOE239:MOF239 MEI239:MEJ239 LUM239:LUN239 LKQ239:LKR239 LAU239:LAV239 KQY239:KQZ239 KHC239:KHD239 JXG239:JXH239 JNK239:JNL239 JDO239:JDP239 ITS239:ITT239 IJW239:IJX239 IAA239:IAB239 HQE239:HQF239 HGI239:HGJ239 GWM239:GWN239 GMQ239:GMR239 GCU239:GCV239 FSY239:FSZ239 FJC239:FJD239 EZG239:EZH239 EPK239:EPL239 EFO239:EFP239 DVS239:DVT239 DLW239:DLX239 DCA239:DCB239 CSE239:CSF239 CII239:CIJ239 BYM239:BYN239 BOQ239:BOR239 BEU239:BEV239 AUY239:AUZ239 ALC239:ALD239 ABG239:ABH239 RK239:RL239 HO239:HP239 WTX239:WTY239 WKB239:WKC239 WAF239:WAG239 VQJ239:VQK239 VGN239:VGO239 UWR239:UWS239 UMV239:UMW239 UCZ239:UDA239 TTD239:TTE239 TJH239:TJI239 SZL239:SZM239 SPP239:SPQ239 SFT239:SFU239 RVX239:RVY239 RMB239:RMC239 RCF239:RCG239 QSJ239:QSK239 QIN239:QIO239 PYR239:PYS239 POV239:POW239 PEZ239:PFA239 OVD239:OVE239 OLH239:OLI239 OBL239:OBM239 NRP239:NRQ239 NHT239:NHU239 MXX239:MXY239 MOB239:MOC239 MEF239:MEG239 LUJ239:LUK239 LKN239:LKO239 LAR239:LAS239 KQV239:KQW239 KGZ239:KHA239 JXD239:JXE239 JNH239:JNI239 JDL239:JDM239 ITP239:ITQ239 IJT239:IJU239 HZX239:HZY239 HQB239:HQC239 HGF239:HGG239 GWJ239:GWK239 GMN239:GMO239 GCR239:GCS239 FSV239:FSW239 FIZ239:FJA239 EZD239:EZE239 EPH239:EPI239 EFL239:EFM239 DVP239:DVQ239 DLT239:DLU239 DBX239:DBY239 CSB239:CSC239 CIF239:CIG239 BYJ239:BYK239 BON239:BOO239 BER239:BES239 AUV239:AUW239 AKZ239:ALA239 ABD239:ABE239 RH239:RI239 HL239:HM239 WTU239:WTV239 WJY239:WJZ239 WAC239:WAD239 VQG239:VQH239 VGK239:VGL239 UWO239:UWP239 UMS239:UMT239 UCW239:UCX239 TTA239:TTB239 TJE239:TJF239 SZI239:SZJ239 SPM239:SPN239 SFQ239:SFR239 RVU239:RVV239 RLY239:RLZ239 RCC239:RCD239 QSG239:QSH239 QIK239:QIL239 PYO239:PYP239 POS239:POT239 PEW239:PEX239 OVA239:OVB239 OLE239:OLF239 OBI239:OBJ239 NRM239:NRN239 NHQ239:NHR239 MXU239:MXV239 MNY239:MNZ239 MEC239:MED239 LUG239:LUH239 LKK239:LKL239 LAO239:LAP239 KQS239:KQT239 KGW239:KGX239 JXA239:JXB239 JNE239:JNF239 JDI239:JDJ239 ITM239:ITN239 IJQ239:IJR239 HZU239:HZV239 HPY239:HPZ239 HGC239:HGD239 GWG239:GWH239 GMK239:GML239 GCO239:GCP239 FSS239:FST239 FIW239:FIX239 EZA239:EZB239 EPE239:EPF239 EFI239:EFJ239 DVM239:DVN239 DLQ239:DLR239 DBU239:DBV239 CRY239:CRZ239 CIC239:CID239 BYG239:BYH239 BOK239:BOL239 BEO239:BEP239 AUS239:AUT239 AKW239:AKX239 ABA239:ABB239 HI283:HJ283 RE283:RF283 WUS283:WUT283 WKW283:WKX283 WBA283:WBB283 VRE283:VRF283 VHI283:VHJ283 UXM283:UXN283 UNQ283:UNR283 UDU283:UDV283 TTY283:TTZ283 TKC283:TKD283 TAG283:TAH283 SQK283:SQL283 SGO283:SGP283 RWS283:RWT283 RMW283:RMX283 RDA283:RDB283 QTE283:QTF283 QJI283:QJJ283 PZM283:PZN283 PPQ283:PPR283 PFU283:PFV283 OVY283:OVZ283 OMC283:OMD283 OCG283:OCH283 NSK283:NSL283 NIO283:NIP283 MYS283:MYT283 MOW283:MOX283 MFA283:MFB283 LVE283:LVF283 LLI283:LLJ283 LBM283:LBN283 KRQ283:KRR283 KHU283:KHV283 JXY283:JXZ283 JOC283:JOD283 JEG283:JEH283 IUK283:IUL283 IKO283:IKP283 IAS283:IAT283 HQW283:HQX283 HHA283:HHB283 GXE283:GXF283 GNI283:GNJ283 GDM283:GDN283 FTQ283:FTR283 FJU283:FJV283 EZY283:EZZ283 EQC283:EQD283 EGG283:EGH283 DWK283:DWL283 DMO283:DMP283 DCS283:DCT283 CSW283:CSX283 CJA283:CJB283 BZE283:BZF283 BPI283:BPJ283 BFM283:BFN283 AVQ283:AVR283 ALU283:ALV283 ABY283:ABZ283 SC283:SD283 IG283:IH283 WUP283:WUQ283 WKT283:WKU283 WAX283:WAY283 VRB283:VRC283 VHF283:VHG283 UXJ283:UXK283 UNN283:UNO283 UDR283:UDS283 TTV283:TTW283 TJZ283:TKA283 TAD283:TAE283 SQH283:SQI283 SGL283:SGM283 RWP283:RWQ283 RMT283:RMU283 RCX283:RCY283 QTB283:QTC283 QJF283:QJG283 PZJ283:PZK283 PPN283:PPO283 PFR283:PFS283 OVV283:OVW283 OLZ283:OMA283 OCD283:OCE283 NSH283:NSI283 NIL283:NIM283 MYP283:MYQ283 MOT283:MOU283 MEX283:MEY283 LVB283:LVC283 LLF283:LLG283 LBJ283:LBK283 KRN283:KRO283 KHR283:KHS283 JXV283:JXW283 JNZ283:JOA283 JED283:JEE283 IUH283:IUI283 IKL283:IKM283 IAP283:IAQ283 HQT283:HQU283 HGX283:HGY283 GXB283:GXC283 GNF283:GNG283 GDJ283:GDK283 FTN283:FTO283 FJR283:FJS283 EZV283:EZW283 EPZ283:EQA283 EGD283:EGE283 DWH283:DWI283 DML283:DMM283 DCP283:DCQ283 CST283:CSU283 CIX283:CIY283 BZB283:BZC283 BPF283:BPG283 BFJ283:BFK283 AVN283:AVO283 ALR283:ALS283 ABV283:ABW283 RZ283:SA283 ID283:IE283 WUM283:WUN283 WKQ283:WKR283 WAU283:WAV283 VQY283:VQZ283 VHC283:VHD283 UXG283:UXH283 UNK283:UNL283 UDO283:UDP283 TTS283:TTT283 TJW283:TJX283 TAA283:TAB283 SQE283:SQF283 SGI283:SGJ283 RWM283:RWN283 RMQ283:RMR283 RCU283:RCV283 QSY283:QSZ283 QJC283:QJD283 PZG283:PZH283 PPK283:PPL283 PFO283:PFP283 OVS283:OVT283 OLW283:OLX283 OCA283:OCB283 NSE283:NSF283 NII283:NIJ283 MYM283:MYN283 MOQ283:MOR283 MEU283:MEV283 LUY283:LUZ283 LLC283:LLD283 LBG283:LBH283 KRK283:KRL283 KHO283:KHP283 JXS283:JXT283 JNW283:JNX283 JEA283:JEB283 IUE283:IUF283 IKI283:IKJ283 IAM283:IAN283 HQQ283:HQR283 HGU283:HGV283 GWY283:GWZ283 GNC283:GND283 GDG283:GDH283 FTK283:FTL283 FJO283:FJP283 EZS283:EZT283 EPW283:EPX283 EGA283:EGB283 DWE283:DWF283 DMI283:DMJ283 DCM283:DCN283 CSQ283:CSR283 CIU283:CIV283 BYY283:BYZ283 BPC283:BPD283 BFG283:BFH283 AVK283:AVL283 ALO283:ALP283 ABS283:ABT283 RW283:RX283 IA283:IB283 WUG283:WUH283 WKK283:WKL283 WAO283:WAP283 VQS283:VQT283 VGW283:VGX283 UXA283:UXB283 UNE283:UNF283 UDI283:UDJ283 TTM283:TTN283 TJQ283:TJR283 SZU283:SZV283 SPY283:SPZ283 SGC283:SGD283 RWG283:RWH283 RMK283:RML283 RCO283:RCP283 QSS283:QST283 QIW283:QIX283 PZA283:PZB283 PPE283:PPF283 PFI283:PFJ283 OVM283:OVN283 OLQ283:OLR283 OBU283:OBV283 NRY283:NRZ283 NIC283:NID283 MYG283:MYH283 MOK283:MOL283 MEO283:MEP283 LUS283:LUT283 LKW283:LKX283 LBA283:LBB283 KRE283:KRF283 KHI283:KHJ283 JXM283:JXN283 JNQ283:JNR283 JDU283:JDV283 ITY283:ITZ283 IKC283:IKD283 IAG283:IAH283 HQK283:HQL283 HGO283:HGP283 GWS283:GWT283 GMW283:GMX283 GDA283:GDB283 FTE283:FTF283 FJI283:FJJ283 EZM283:EZN283 EPQ283:EPR283 EFU283:EFV283 DVY283:DVZ283 DMC283:DMD283 DCG283:DCH283 CSK283:CSL283 CIO283:CIP283 BYS283:BYT283 BOW283:BOX283 BFA283:BFB283 AVE283:AVF283 ALI283:ALJ283 ABM283:ABN283 RQ283:RR283 HU283:HV283 WUD283:WUE283 WKH283:WKI283 WAL283:WAM283 VQP283:VQQ283 VGT283:VGU283 UWX283:UWY283 UNB283:UNC283 UDF283:UDG283 TTJ283:TTK283 TJN283:TJO283 SZR283:SZS283 SPV283:SPW283 SFZ283:SGA283 RWD283:RWE283 RMH283:RMI283 RCL283:RCM283 QSP283:QSQ283 QIT283:QIU283 PYX283:PYY283 PPB283:PPC283 PFF283:PFG283 OVJ283:OVK283 OLN283:OLO283 OBR283:OBS283 NRV283:NRW283 NHZ283:NIA283 MYD283:MYE283 MOH283:MOI283 MEL283:MEM283 LUP283:LUQ283 LKT283:LKU283 LAX283:LAY283 KRB283:KRC283 KHF283:KHG283 JXJ283:JXK283 JNN283:JNO283 JDR283:JDS283 ITV283:ITW283 IJZ283:IKA283 IAD283:IAE283 HQH283:HQI283 HGL283:HGM283 GWP283:GWQ283 GMT283:GMU283 GCX283:GCY283 FTB283:FTC283 FJF283:FJG283 EZJ283:EZK283 EPN283:EPO283 EFR283:EFS283 DVV283:DVW283 DLZ283:DMA283 DCD283:DCE283 CSH283:CSI283 CIL283:CIM283 BYP283:BYQ283 BOT283:BOU283 BEX283:BEY283 AVB283:AVC283 ALF283:ALG283 ABJ283:ABK283 RN283:RO283 HR283:HS283 WUA283:WUB283 WKE283:WKF283 WAI283:WAJ283 VQM283:VQN283 VGQ283:VGR283 UWU283:UWV283 UMY283:UMZ283 UDC283:UDD283 TTG283:TTH283 TJK283:TJL283 SZO283:SZP283 SPS283:SPT283 SFW283:SFX283 RWA283:RWB283 RME283:RMF283 RCI283:RCJ283 QSM283:QSN283 QIQ283:QIR283 PYU283:PYV283 POY283:POZ283 PFC283:PFD283 OVG283:OVH283 OLK283:OLL283 OBO283:OBP283 NRS283:NRT283 NHW283:NHX283 MYA283:MYB283 MOE283:MOF283 MEI283:MEJ283 LUM283:LUN283 LKQ283:LKR283 LAU283:LAV283 KQY283:KQZ283 KHC283:KHD283 JXG283:JXH283 JNK283:JNL283 JDO283:JDP283 ITS283:ITT283 IJW283:IJX283 IAA283:IAB283 HQE283:HQF283 HGI283:HGJ283 GWM283:GWN283 GMQ283:GMR283 GCU283:GCV283 FSY283:FSZ283 FJC283:FJD283 EZG283:EZH283 EPK283:EPL283 EFO283:EFP283 DVS283:DVT283 DLW283:DLX283 DCA283:DCB283 CSE283:CSF283 CII283:CIJ283 BYM283:BYN283 BOQ283:BOR283 BEU283:BEV283 AUY283:AUZ283 ALC283:ALD283 ABG283:ABH283 RK283:RL283 HO283:HP283 WTX283:WTY283 WKB283:WKC283 WAF283:WAG283 VQJ283:VQK283 VGN283:VGO283 UWR283:UWS283 UMV283:UMW283 UCZ283:UDA283 TTD283:TTE283 TJH283:TJI283 SZL283:SZM283 SPP283:SPQ283 SFT283:SFU283 RVX283:RVY283 RMB283:RMC283 RCF283:RCG283 QSJ283:QSK283 QIN283:QIO283 PYR283:PYS283 POV283:POW283 PEZ283:PFA283 OVD283:OVE283 OLH283:OLI283 OBL283:OBM283 NRP283:NRQ283 NHT283:NHU283 MXX283:MXY283 MOB283:MOC283 MEF283:MEG283 LUJ283:LUK283 LKN283:LKO283 LAR283:LAS283 KQV283:KQW283 KGZ283:KHA283 JXD283:JXE283 JNH283:JNI283 JDL283:JDM283 ITP283:ITQ283 IJT283:IJU283 HZX283:HZY283 HQB283:HQC283 HGF283:HGG283 GWJ283:GWK283 GMN283:GMO283 GCR283:GCS283 FSV283:FSW283 FIZ283:FJA283 EZD283:EZE283 EPH283:EPI283 EFL283:EFM283 DVP283:DVQ283 DLT283:DLU283 DBX283:DBY283 CSB283:CSC283 CIF283:CIG283 BYJ283:BYK283 BON283:BOO283 BER283:BES283 AUV283:AUW283 AKZ283:ALA283 ABD283:ABE283 RH283:RI283 HL283:HM283 WTU283:WTV283 WJY283:WJZ283 WAC283:WAD283 VQG283:VQH283 VGK283:VGL283 UWO283:UWP283 UMS283:UMT283 UCW283:UCX283 TTA283:TTB283 TJE283:TJF283 SZI283:SZJ283 SPM283:SPN283 SFQ283:SFR283 RVU283:RVV283 RLY283:RLZ283 RCC283:RCD283 QSG283:QSH283 QIK283:QIL283 PYO283:PYP283 POS283:POT283 PEW283:PEX283 OVA283:OVB283 OLE283:OLF283 OBI283:OBJ283 NRM283:NRN283 NHQ283:NHR283 MXU283:MXV283 MNY283:MNZ283 MEC283:MED283 LUG283:LUH283 LKK283:LKL283 LAO283:LAP283 KQS283:KQT283 KGW283:KGX283 JXA283:JXB283 JNE283:JNF283 JDI283:JDJ283 ITM283:ITN283 IJQ283:IJR283 HZU283:HZV283 HPY283:HPZ283 HGC283:HGD283 GWG283:GWH283 GMK283:GML283 GCO283:GCP283 FSS283:FST283 FIW283:FIX283 EZA283:EZB283 EPE283:EPF283 EFI283:EFJ283 DVM283:DVN283 DLQ283:DLR283 DBU283:DBV283 CRY283:CRZ283 CIC283:CID283 BYG283:BYH283 BOK283:BOL283 BEO283:BEP283 AUS283:AUT283 AKW283:AKX283 ABA283:ABB283 HI327:HJ327 RE327:RF327 WUS327:WUT327 WKW327:WKX327 WBA327:WBB327 VRE327:VRF327 VHI327:VHJ327 UXM327:UXN327 UNQ327:UNR327 UDU327:UDV327 TTY327:TTZ327 TKC327:TKD327 TAG327:TAH327 SQK327:SQL327 SGO327:SGP327 RWS327:RWT327 RMW327:RMX327 RDA327:RDB327 QTE327:QTF327 QJI327:QJJ327 PZM327:PZN327 PPQ327:PPR327 PFU327:PFV327 OVY327:OVZ327 OMC327:OMD327 OCG327:OCH327 NSK327:NSL327 NIO327:NIP327 MYS327:MYT327 MOW327:MOX327 MFA327:MFB327 LVE327:LVF327 LLI327:LLJ327 LBM327:LBN327 KRQ327:KRR327 KHU327:KHV327 JXY327:JXZ327 JOC327:JOD327 JEG327:JEH327 IUK327:IUL327 IKO327:IKP327 IAS327:IAT327 HQW327:HQX327 HHA327:HHB327 GXE327:GXF327 GNI327:GNJ327 GDM327:GDN327 FTQ327:FTR327 FJU327:FJV327 EZY327:EZZ327 EQC327:EQD327 EGG327:EGH327 DWK327:DWL327 DMO327:DMP327 DCS327:DCT327 CSW327:CSX327 CJA327:CJB327 BZE327:BZF327 BPI327:BPJ327 BFM327:BFN327 AVQ327:AVR327 ALU327:ALV327 ABY327:ABZ327 SC327:SD327 IG327:IH327 WUP327:WUQ327 WKT327:WKU327 WAX327:WAY327 VRB327:VRC327 VHF327:VHG327 UXJ327:UXK327 UNN327:UNO327 UDR327:UDS327 TTV327:TTW327 TJZ327:TKA327 TAD327:TAE327 SQH327:SQI327 SGL327:SGM327 RWP327:RWQ327 RMT327:RMU327 RCX327:RCY327 QTB327:QTC327 QJF327:QJG327 PZJ327:PZK327 PPN327:PPO327 PFR327:PFS327 OVV327:OVW327 OLZ327:OMA327 OCD327:OCE327 NSH327:NSI327 NIL327:NIM327 MYP327:MYQ327 MOT327:MOU327 MEX327:MEY327 LVB327:LVC327 LLF327:LLG327 LBJ327:LBK327 KRN327:KRO327 KHR327:KHS327 JXV327:JXW327 JNZ327:JOA327 JED327:JEE327 IUH327:IUI327 IKL327:IKM327 IAP327:IAQ327 HQT327:HQU327 HGX327:HGY327 GXB327:GXC327 GNF327:GNG327 GDJ327:GDK327 FTN327:FTO327 FJR327:FJS327 EZV327:EZW327 EPZ327:EQA327 EGD327:EGE327 DWH327:DWI327 DML327:DMM327 DCP327:DCQ327 CST327:CSU327 CIX327:CIY327 BZB327:BZC327 BPF327:BPG327 BFJ327:BFK327 AVN327:AVO327 ALR327:ALS327 ABV327:ABW327 RZ327:SA327 ID327:IE327 WUM327:WUN327 WKQ327:WKR327 WAU327:WAV327 VQY327:VQZ327 VHC327:VHD327 UXG327:UXH327 UNK327:UNL327 UDO327:UDP327 TTS327:TTT327 TJW327:TJX327 TAA327:TAB327 SQE327:SQF327 SGI327:SGJ327 RWM327:RWN327 RMQ327:RMR327 RCU327:RCV327 QSY327:QSZ327 QJC327:QJD327 PZG327:PZH327 PPK327:PPL327 PFO327:PFP327 OVS327:OVT327 OLW327:OLX327 OCA327:OCB327 NSE327:NSF327 NII327:NIJ327 MYM327:MYN327 MOQ327:MOR327 MEU327:MEV327 LUY327:LUZ327 LLC327:LLD327 LBG327:LBH327 KRK327:KRL327 KHO327:KHP327 JXS327:JXT327 JNW327:JNX327 JEA327:JEB327 IUE327:IUF327 IKI327:IKJ327 IAM327:IAN327 HQQ327:HQR327 HGU327:HGV327 GWY327:GWZ327 GNC327:GND327 GDG327:GDH327 FTK327:FTL327 FJO327:FJP327 EZS327:EZT327 EPW327:EPX327 EGA327:EGB327 DWE327:DWF327 DMI327:DMJ327 DCM327:DCN327 CSQ327:CSR327 CIU327:CIV327 BYY327:BYZ327 BPC327:BPD327 BFG327:BFH327 AVK327:AVL327 ALO327:ALP327 ABS327:ABT327 RW327:RX327 IA327:IB327 WUG327:WUH327 WKK327:WKL327 WAO327:WAP327 VQS327:VQT327 VGW327:VGX327 UXA327:UXB327 UNE327:UNF327 UDI327:UDJ327 TTM327:TTN327 TJQ327:TJR327 SZU327:SZV327 SPY327:SPZ327 SGC327:SGD327 RWG327:RWH327 RMK327:RML327 RCO327:RCP327 QSS327:QST327 QIW327:QIX327 PZA327:PZB327 PPE327:PPF327 PFI327:PFJ327 OVM327:OVN327 OLQ327:OLR327 OBU327:OBV327 NRY327:NRZ327 NIC327:NID327 MYG327:MYH327 MOK327:MOL327 MEO327:MEP327 LUS327:LUT327 LKW327:LKX327 LBA327:LBB327 KRE327:KRF327 KHI327:KHJ327 JXM327:JXN327 JNQ327:JNR327 JDU327:JDV327 ITY327:ITZ327 IKC327:IKD327 IAG327:IAH327 HQK327:HQL327 HGO327:HGP327 GWS327:GWT327 GMW327:GMX327 GDA327:GDB327 FTE327:FTF327 FJI327:FJJ327 EZM327:EZN327 EPQ327:EPR327 EFU327:EFV327 DVY327:DVZ327 DMC327:DMD327 DCG327:DCH327 CSK327:CSL327 CIO327:CIP327 BYS327:BYT327 BOW327:BOX327 BFA327:BFB327 AVE327:AVF327 ALI327:ALJ327 ABM327:ABN327 RQ327:RR327 HU327:HV327 WUD327:WUE327 WKH327:WKI327 WAL327:WAM327 VQP327:VQQ327 VGT327:VGU327 UWX327:UWY327 UNB327:UNC327 UDF327:UDG327 TTJ327:TTK327 TJN327:TJO327 SZR327:SZS327 SPV327:SPW327 SFZ327:SGA327 RWD327:RWE327 RMH327:RMI327 RCL327:RCM327 QSP327:QSQ327 QIT327:QIU327 PYX327:PYY327 PPB327:PPC327 PFF327:PFG327 OVJ327:OVK327 OLN327:OLO327 OBR327:OBS327 NRV327:NRW327 NHZ327:NIA327 MYD327:MYE327 MOH327:MOI327 MEL327:MEM327 LUP327:LUQ327 LKT327:LKU327 LAX327:LAY327 KRB327:KRC327 KHF327:KHG327 JXJ327:JXK327 JNN327:JNO327 JDR327:JDS327 ITV327:ITW327 IJZ327:IKA327 IAD327:IAE327 HQH327:HQI327 HGL327:HGM327 GWP327:GWQ327 GMT327:GMU327 GCX327:GCY327 FTB327:FTC327 FJF327:FJG327 EZJ327:EZK327 EPN327:EPO327 EFR327:EFS327 DVV327:DVW327 DLZ327:DMA327 DCD327:DCE327 CSH327:CSI327 CIL327:CIM327 BYP327:BYQ327 BOT327:BOU327 BEX327:BEY327 AVB327:AVC327 ALF327:ALG327 ABJ327:ABK327 RN327:RO327 HR327:HS327 WUA327:WUB327 WKE327:WKF327 WAI327:WAJ327 VQM327:VQN327 VGQ327:VGR327 UWU327:UWV327 UMY327:UMZ327 UDC327:UDD327 TTG327:TTH327 TJK327:TJL327 SZO327:SZP327 SPS327:SPT327 SFW327:SFX327 RWA327:RWB327 RME327:RMF327 RCI327:RCJ327 QSM327:QSN327 QIQ327:QIR327 PYU327:PYV327 POY327:POZ327 PFC327:PFD327 OVG327:OVH327 OLK327:OLL327 OBO327:OBP327 NRS327:NRT327 NHW327:NHX327 MYA327:MYB327 MOE327:MOF327 MEI327:MEJ327 LUM327:LUN327 LKQ327:LKR327 LAU327:LAV327 KQY327:KQZ327 KHC327:KHD327 JXG327:JXH327 JNK327:JNL327 JDO327:JDP327 ITS327:ITT327 IJW327:IJX327 IAA327:IAB327 HQE327:HQF327 HGI327:HGJ327 GWM327:GWN327 GMQ327:GMR327 GCU327:GCV327 FSY327:FSZ327 FJC327:FJD327 EZG327:EZH327 EPK327:EPL327 EFO327:EFP327 DVS327:DVT327 DLW327:DLX327 DCA327:DCB327 CSE327:CSF327 CII327:CIJ327 BYM327:BYN327 BOQ327:BOR327 BEU327:BEV327 AUY327:AUZ327 ALC327:ALD327 ABG327:ABH327 RK327:RL327 HO327:HP327 WTX327:WTY327 WKB327:WKC327 WAF327:WAG327 VQJ327:VQK327 VGN327:VGO327 UWR327:UWS327 UMV327:UMW327 UCZ327:UDA327 TTD327:TTE327 TJH327:TJI327 SZL327:SZM327 SPP327:SPQ327 SFT327:SFU327 RVX327:RVY327 RMB327:RMC327 RCF327:RCG327 QSJ327:QSK327 QIN327:QIO327 PYR327:PYS327 POV327:POW327 PEZ327:PFA327 OVD327:OVE327 OLH327:OLI327 OBL327:OBM327 NRP327:NRQ327 NHT327:NHU327 MXX327:MXY327 MOB327:MOC327 MEF327:MEG327 LUJ327:LUK327 LKN327:LKO327 LAR327:LAS327 KQV327:KQW327 KGZ327:KHA327 JXD327:JXE327 JNH327:JNI327 JDL327:JDM327 ITP327:ITQ327 IJT327:IJU327 HZX327:HZY327 HQB327:HQC327 HGF327:HGG327 GWJ327:GWK327 GMN327:GMO327 GCR327:GCS327 FSV327:FSW327 FIZ327:FJA327 EZD327:EZE327 EPH327:EPI327 EFL327:EFM327 DVP327:DVQ327 DLT327:DLU327 DBX327:DBY327 CSB327:CSC327 CIF327:CIG327 BYJ327:BYK327 BON327:BOO327 BER327:BES327 AUV327:AUW327 AKZ327:ALA327 ABD327:ABE327 RH327:RI327 HL327:HM327 WTU327:WTV327 WJY327:WJZ327 WAC327:WAD327 VQG327:VQH327 VGK327:VGL327 UWO327:UWP327 UMS327:UMT327 UCW327:UCX327 TTA327:TTB327 TJE327:TJF327 SZI327:SZJ327 SPM327:SPN327 SFQ327:SFR327 RVU327:RVV327 RLY327:RLZ327 RCC327:RCD327 QSG327:QSH327 QIK327:QIL327 PYO327:PYP327 POS327:POT327 PEW327:PEX327 OVA327:OVB327 OLE327:OLF327 OBI327:OBJ327 NRM327:NRN327 NHQ327:NHR327 MXU327:MXV327 MNY327:MNZ327 MEC327:MED327 LUG327:LUH327 LKK327:LKL327 LAO327:LAP327 KQS327:KQT327 KGW327:KGX327 JXA327:JXB327 JNE327:JNF327 JDI327:JDJ327 ITM327:ITN327 IJQ327:IJR327 HZU327:HZV327 HPY327:HPZ327 HGC327:HGD327 GWG327:GWH327 GMK327:GML327 GCO327:GCP327 FSS327:FST327 FIW327:FIX327 EZA327:EZB327 EPE327:EPF327 EFI327:EFJ327 DVM327:DVN327 DLQ327:DLR327 DBU327:DBV327 CRY327:CRZ327 CIC327:CID327 BYG327:BYH327 BOK327:BOL327 BEO327:BEP327 AUS327:AUT327 AKW327:AKX327 ABA327:ABB327 HI371:HJ371 RE371:RF371 WUS371:WUT371 WKW371:WKX371 WBA371:WBB371 VRE371:VRF371 VHI371:VHJ371 UXM371:UXN371 UNQ371:UNR371 UDU371:UDV371 TTY371:TTZ371 TKC371:TKD371 TAG371:TAH371 SQK371:SQL371 SGO371:SGP371 RWS371:RWT371 RMW371:RMX371 RDA371:RDB371 QTE371:QTF371 QJI371:QJJ371 PZM371:PZN371 PPQ371:PPR371 PFU371:PFV371 OVY371:OVZ371 OMC371:OMD371 OCG371:OCH371 NSK371:NSL371 NIO371:NIP371 MYS371:MYT371 MOW371:MOX371 MFA371:MFB371 LVE371:LVF371 LLI371:LLJ371 LBM371:LBN371 KRQ371:KRR371 KHU371:KHV371 JXY371:JXZ371 JOC371:JOD371 JEG371:JEH371 IUK371:IUL371 IKO371:IKP371 IAS371:IAT371 HQW371:HQX371 HHA371:HHB371 GXE371:GXF371 GNI371:GNJ371 GDM371:GDN371 FTQ371:FTR371 FJU371:FJV371 EZY371:EZZ371 EQC371:EQD371 EGG371:EGH371 DWK371:DWL371 DMO371:DMP371 DCS371:DCT371 CSW371:CSX371 CJA371:CJB371 BZE371:BZF371 BPI371:BPJ371 BFM371:BFN371 AVQ371:AVR371 ALU371:ALV371 ABY371:ABZ371 SC371:SD371 IG371:IH371 WUP371:WUQ371 WKT371:WKU371 WAX371:WAY371 VRB371:VRC371 VHF371:VHG371 UXJ371:UXK371 UNN371:UNO371 UDR371:UDS371 TTV371:TTW371 TJZ371:TKA371 TAD371:TAE371 SQH371:SQI371 SGL371:SGM371 RWP371:RWQ371 RMT371:RMU371 RCX371:RCY371 QTB371:QTC371 QJF371:QJG371 PZJ371:PZK371 PPN371:PPO371 PFR371:PFS371 OVV371:OVW371 OLZ371:OMA371 OCD371:OCE371 NSH371:NSI371 NIL371:NIM371 MYP371:MYQ371 MOT371:MOU371 MEX371:MEY371 LVB371:LVC371 LLF371:LLG371 LBJ371:LBK371 KRN371:KRO371 KHR371:KHS371 JXV371:JXW371 JNZ371:JOA371 JED371:JEE371 IUH371:IUI371 IKL371:IKM371 IAP371:IAQ371 HQT371:HQU371 HGX371:HGY371 GXB371:GXC371 GNF371:GNG371 GDJ371:GDK371 FTN371:FTO371 FJR371:FJS371 EZV371:EZW371 EPZ371:EQA371 EGD371:EGE371 DWH371:DWI371 DML371:DMM371 DCP371:DCQ371 CST371:CSU371 CIX371:CIY371 BZB371:BZC371 BPF371:BPG371 BFJ371:BFK371 AVN371:AVO371 ALR371:ALS371 ABV371:ABW371 RZ371:SA371 ID371:IE371 WUM371:WUN371 WKQ371:WKR371 WAU371:WAV371 VQY371:VQZ371 VHC371:VHD371 UXG371:UXH371 UNK371:UNL371 UDO371:UDP371 TTS371:TTT371 TJW371:TJX371 TAA371:TAB371 SQE371:SQF371 SGI371:SGJ371 RWM371:RWN371 RMQ371:RMR371 RCU371:RCV371 QSY371:QSZ371 QJC371:QJD371 PZG371:PZH371 PPK371:PPL371 PFO371:PFP371 OVS371:OVT371 OLW371:OLX371 OCA371:OCB371 NSE371:NSF371 NII371:NIJ371 MYM371:MYN371 MOQ371:MOR371 MEU371:MEV371 LUY371:LUZ371 LLC371:LLD371 LBG371:LBH371 KRK371:KRL371 KHO371:KHP371 JXS371:JXT371 JNW371:JNX371 JEA371:JEB371 IUE371:IUF371 IKI371:IKJ371 IAM371:IAN371 HQQ371:HQR371 HGU371:HGV371 GWY371:GWZ371 GNC371:GND371 GDG371:GDH371 FTK371:FTL371 FJO371:FJP371 EZS371:EZT371 EPW371:EPX371 EGA371:EGB371 DWE371:DWF371 DMI371:DMJ371 DCM371:DCN371 CSQ371:CSR371 CIU371:CIV371 BYY371:BYZ371 BPC371:BPD371 BFG371:BFH371 AVK371:AVL371 ALO371:ALP371 ABS371:ABT371 RW371:RX371 IA371:IB371 WUG371:WUH371 WKK371:WKL371 WAO371:WAP371 VQS371:VQT371 VGW371:VGX371 UXA371:UXB371 UNE371:UNF371 UDI371:UDJ371 TTM371:TTN371 TJQ371:TJR371 SZU371:SZV371 SPY371:SPZ371 SGC371:SGD371 RWG371:RWH371 RMK371:RML371 RCO371:RCP371 QSS371:QST371 QIW371:QIX371 PZA371:PZB371 PPE371:PPF371 PFI371:PFJ371 OVM371:OVN371 OLQ371:OLR371 OBU371:OBV371 NRY371:NRZ371 NIC371:NID371 MYG371:MYH371 MOK371:MOL371 MEO371:MEP371 LUS371:LUT371 LKW371:LKX371 LBA371:LBB371 KRE371:KRF371 KHI371:KHJ371 JXM371:JXN371 JNQ371:JNR371 JDU371:JDV371 ITY371:ITZ371 IKC371:IKD371 IAG371:IAH371 HQK371:HQL371 HGO371:HGP371 GWS371:GWT371 GMW371:GMX371 GDA371:GDB371 FTE371:FTF371 FJI371:FJJ371 EZM371:EZN371 EPQ371:EPR371 EFU371:EFV371 DVY371:DVZ371 DMC371:DMD371 DCG371:DCH371 CSK371:CSL371 CIO371:CIP371 BYS371:BYT371 BOW371:BOX371 BFA371:BFB371 AVE371:AVF371 ALI371:ALJ371 ABM371:ABN371 RQ371:RR371 HU371:HV371 WUD371:WUE371 WKH371:WKI371 WAL371:WAM371 VQP371:VQQ371 VGT371:VGU371 UWX371:UWY371 UNB371:UNC371 UDF371:UDG371 TTJ371:TTK371 TJN371:TJO371 SZR371:SZS371 SPV371:SPW371 SFZ371:SGA371 RWD371:RWE371 RMH371:RMI371 RCL371:RCM371 QSP371:QSQ371 QIT371:QIU371 PYX371:PYY371 PPB371:PPC371 PFF371:PFG371 OVJ371:OVK371 OLN371:OLO371 OBR371:OBS371 NRV371:NRW371 NHZ371:NIA371 MYD371:MYE371 MOH371:MOI371 MEL371:MEM371 LUP371:LUQ371 LKT371:LKU371 LAX371:LAY371 KRB371:KRC371 KHF371:KHG371 JXJ371:JXK371 JNN371:JNO371 JDR371:JDS371 ITV371:ITW371 IJZ371:IKA371 IAD371:IAE371 HQH371:HQI371 HGL371:HGM371 GWP371:GWQ371 GMT371:GMU371 GCX371:GCY371 FTB371:FTC371 FJF371:FJG371 EZJ371:EZK371 EPN371:EPO371 EFR371:EFS371 DVV371:DVW371 DLZ371:DMA371 DCD371:DCE371 CSH371:CSI371 CIL371:CIM371 BYP371:BYQ371 BOT371:BOU371 BEX371:BEY371 AVB371:AVC371 ALF371:ALG371 ABJ371:ABK371 RN371:RO371 HR371:HS371 WUA371:WUB371 WKE371:WKF371 WAI371:WAJ371 VQM371:VQN371 VGQ371:VGR371 UWU371:UWV371 UMY371:UMZ371 UDC371:UDD371 TTG371:TTH371 TJK371:TJL371 SZO371:SZP371 SPS371:SPT371 SFW371:SFX371 RWA371:RWB371 RME371:RMF371 RCI371:RCJ371 QSM371:QSN371 QIQ371:QIR371 PYU371:PYV371 POY371:POZ371 PFC371:PFD371 OVG371:OVH371 OLK371:OLL371 OBO371:OBP371 NRS371:NRT371 NHW371:NHX371 MYA371:MYB371 MOE371:MOF371 MEI371:MEJ371 LUM371:LUN371 LKQ371:LKR371 LAU371:LAV371 KQY371:KQZ371 KHC371:KHD371 JXG371:JXH371 JNK371:JNL371 JDO371:JDP371 ITS371:ITT371 IJW371:IJX371 IAA371:IAB371 HQE371:HQF371 HGI371:HGJ371 GWM371:GWN371 GMQ371:GMR371 GCU371:GCV371 FSY371:FSZ371 FJC371:FJD371 EZG371:EZH371 EPK371:EPL371 EFO371:EFP371 DVS371:DVT371 DLW371:DLX371 DCA371:DCB371 CSE371:CSF371 CII371:CIJ371 BYM371:BYN371 BOQ371:BOR371 BEU371:BEV371 AUY371:AUZ371 ALC371:ALD371 ABG371:ABH371 RK371:RL371 HO371:HP371 WTX371:WTY371 WKB371:WKC371 WAF371:WAG371 VQJ371:VQK371 VGN371:VGO371 UWR371:UWS371 UMV371:UMW371 UCZ371:UDA371 TTD371:TTE371 TJH371:TJI371 SZL371:SZM371 SPP371:SPQ371 SFT371:SFU371 RVX371:RVY371 RMB371:RMC371 RCF371:RCG371 QSJ371:QSK371 QIN371:QIO371 PYR371:PYS371 POV371:POW371 PEZ371:PFA371 OVD371:OVE371 OLH371:OLI371 OBL371:OBM371 NRP371:NRQ371 NHT371:NHU371 MXX371:MXY371 MOB371:MOC371 MEF371:MEG371 LUJ371:LUK371 LKN371:LKO371 LAR371:LAS371 KQV371:KQW371 KGZ371:KHA371 JXD371:JXE371 JNH371:JNI371 JDL371:JDM371 ITP371:ITQ371 IJT371:IJU371 HZX371:HZY371 HQB371:HQC371 HGF371:HGG371 GWJ371:GWK371 GMN371:GMO371 GCR371:GCS371 FSV371:FSW371 FIZ371:FJA371 EZD371:EZE371 EPH371:EPI371 EFL371:EFM371 DVP371:DVQ371 DLT371:DLU371 DBX371:DBY371 CSB371:CSC371 CIF371:CIG371 BYJ371:BYK371 BON371:BOO371 BER371:BES371 AUV371:AUW371 AKZ371:ALA371 ABD371:ABE371 RH371:RI371 HL371:HM371 WTU371:WTV371 WJY371:WJZ371 WAC371:WAD371 VQG371:VQH371 VGK371:VGL371 UWO371:UWP371 UMS371:UMT371 UCW371:UCX371 TTA371:TTB371 TJE371:TJF371 SZI371:SZJ371 SPM371:SPN371 SFQ371:SFR371 RVU371:RVV371 RLY371:RLZ371 RCC371:RCD371 QSG371:QSH371 QIK371:QIL371 PYO371:PYP371 POS371:POT371 PEW371:PEX371 OVA371:OVB371 OLE371:OLF371 OBI371:OBJ371 NRM371:NRN371 NHQ371:NHR371 MXU371:MXV371 MNY371:MNZ371 MEC371:MED371 LUG371:LUH371 LKK371:LKL371 LAO371:LAP371 KQS371:KQT371 KGW371:KGX371 JXA371:JXB371 JNE371:JNF371 JDI371:JDJ371 ITM371:ITN371 IJQ371:IJR371 HZU371:HZV371 HPY371:HPZ371 HGC371:HGD371 GWG371:GWH371 GMK371:GML371 GCO371:GCP371 FSS371:FST371 FIW371:FIX371 EZA371:EZB371 EPE371:EPF371 EFI371:EFJ371 DVM371:DVN371 DLQ371:DLR371 DBU371:DBV371 CRY371:CRZ371 CIC371:CID371 BYG371:BYH371 BOK371:BOL371 BEO371:BEP371 AUS371:AUT371 AKW371:AKX371 ABA371:ABB371 HI415:HJ415 RE415:RF415 WUS415:WUT415 WKW415:WKX415 WBA415:WBB415 VRE415:VRF415 VHI415:VHJ415 UXM415:UXN415 UNQ415:UNR415 UDU415:UDV415 TTY415:TTZ415 TKC415:TKD415 TAG415:TAH415 SQK415:SQL415 SGO415:SGP415 RWS415:RWT415 RMW415:RMX415 RDA415:RDB415 QTE415:QTF415 QJI415:QJJ415 PZM415:PZN415 PPQ415:PPR415 PFU415:PFV415 OVY415:OVZ415 OMC415:OMD415 OCG415:OCH415 NSK415:NSL415 NIO415:NIP415 MYS415:MYT415 MOW415:MOX415 MFA415:MFB415 LVE415:LVF415 LLI415:LLJ415 LBM415:LBN415 KRQ415:KRR415 KHU415:KHV415 JXY415:JXZ415 JOC415:JOD415 JEG415:JEH415 IUK415:IUL415 IKO415:IKP415 IAS415:IAT415 HQW415:HQX415 HHA415:HHB415 GXE415:GXF415 GNI415:GNJ415 GDM415:GDN415 FTQ415:FTR415 FJU415:FJV415 EZY415:EZZ415 EQC415:EQD415 EGG415:EGH415 DWK415:DWL415 DMO415:DMP415 DCS415:DCT415 CSW415:CSX415 CJA415:CJB415 BZE415:BZF415 BPI415:BPJ415 BFM415:BFN415 AVQ415:AVR415 ALU415:ALV415 ABY415:ABZ415 SC415:SD415 IG415:IH415 WUP415:WUQ415 WKT415:WKU415 WAX415:WAY415 VRB415:VRC415 VHF415:VHG415 UXJ415:UXK415 UNN415:UNO415 UDR415:UDS415 TTV415:TTW415 TJZ415:TKA415 TAD415:TAE415 SQH415:SQI415 SGL415:SGM415 RWP415:RWQ415 RMT415:RMU415 RCX415:RCY415 QTB415:QTC415 QJF415:QJG415 PZJ415:PZK415 PPN415:PPO415 PFR415:PFS415 OVV415:OVW415 OLZ415:OMA415 OCD415:OCE415 NSH415:NSI415 NIL415:NIM415 MYP415:MYQ415 MOT415:MOU415 MEX415:MEY415 LVB415:LVC415 LLF415:LLG415 LBJ415:LBK415 KRN415:KRO415 KHR415:KHS415 JXV415:JXW415 JNZ415:JOA415 JED415:JEE415 IUH415:IUI415 IKL415:IKM415 IAP415:IAQ415 HQT415:HQU415 HGX415:HGY415 GXB415:GXC415 GNF415:GNG415 GDJ415:GDK415 FTN415:FTO415 FJR415:FJS415 EZV415:EZW415 EPZ415:EQA415 EGD415:EGE415 DWH415:DWI415 DML415:DMM415 DCP415:DCQ415 CST415:CSU415 CIX415:CIY415 BZB415:BZC415 BPF415:BPG415 BFJ415:BFK415 AVN415:AVO415 ALR415:ALS415 ABV415:ABW415 RZ415:SA415 ID415:IE415 WUM415:WUN415 WKQ415:WKR415 WAU415:WAV415 VQY415:VQZ415 VHC415:VHD415 UXG415:UXH415 UNK415:UNL415 UDO415:UDP415 TTS415:TTT415 TJW415:TJX415 TAA415:TAB415 SQE415:SQF415 SGI415:SGJ415 RWM415:RWN415 RMQ415:RMR415 RCU415:RCV415 QSY415:QSZ415 QJC415:QJD415 PZG415:PZH415 PPK415:PPL415 PFO415:PFP415 OVS415:OVT415 OLW415:OLX415 OCA415:OCB415 NSE415:NSF415 NII415:NIJ415 MYM415:MYN415 MOQ415:MOR415 MEU415:MEV415 LUY415:LUZ415 LLC415:LLD415 LBG415:LBH415 KRK415:KRL415 KHO415:KHP415 JXS415:JXT415 JNW415:JNX415 JEA415:JEB415 IUE415:IUF415 IKI415:IKJ415 IAM415:IAN415 HQQ415:HQR415 HGU415:HGV415 GWY415:GWZ415 GNC415:GND415 GDG415:GDH415 FTK415:FTL415 FJO415:FJP415 EZS415:EZT415 EPW415:EPX415 EGA415:EGB415 DWE415:DWF415 DMI415:DMJ415 DCM415:DCN415 CSQ415:CSR415 CIU415:CIV415 BYY415:BYZ415 BPC415:BPD415 BFG415:BFH415 AVK415:AVL415 ALO415:ALP415 ABS415:ABT415 RW415:RX415 IA415:IB415 WUG415:WUH415 WKK415:WKL415 WAO415:WAP415 VQS415:VQT415 VGW415:VGX415 UXA415:UXB415 UNE415:UNF415 UDI415:UDJ415 TTM415:TTN415 TJQ415:TJR415 SZU415:SZV415 SPY415:SPZ415 SGC415:SGD415 RWG415:RWH415 RMK415:RML415 RCO415:RCP415 QSS415:QST415 QIW415:QIX415 PZA415:PZB415 PPE415:PPF415 PFI415:PFJ415 OVM415:OVN415 OLQ415:OLR415 OBU415:OBV415 NRY415:NRZ415 NIC415:NID415 MYG415:MYH415 MOK415:MOL415 MEO415:MEP415 LUS415:LUT415 LKW415:LKX415 LBA415:LBB415 KRE415:KRF415 KHI415:KHJ415 JXM415:JXN415 JNQ415:JNR415 JDU415:JDV415 ITY415:ITZ415 IKC415:IKD415 IAG415:IAH415 HQK415:HQL415 HGO415:HGP415 GWS415:GWT415 GMW415:GMX415 GDA415:GDB415 FTE415:FTF415 FJI415:FJJ415 EZM415:EZN415 EPQ415:EPR415 EFU415:EFV415 DVY415:DVZ415 DMC415:DMD415 DCG415:DCH415 CSK415:CSL415 CIO415:CIP415 BYS415:BYT415 BOW415:BOX415 BFA415:BFB415 AVE415:AVF415 ALI415:ALJ415 ABM415:ABN415 RQ415:RR415 HU415:HV415 WUD415:WUE415 WKH415:WKI415 WAL415:WAM415 VQP415:VQQ415 VGT415:VGU415 UWX415:UWY415 UNB415:UNC415 UDF415:UDG415 TTJ415:TTK415 TJN415:TJO415 SZR415:SZS415 SPV415:SPW415 SFZ415:SGA415 RWD415:RWE415 RMH415:RMI415 RCL415:RCM415 QSP415:QSQ415 QIT415:QIU415 PYX415:PYY415 PPB415:PPC415 PFF415:PFG415 OVJ415:OVK415 OLN415:OLO415 OBR415:OBS415 NRV415:NRW415 NHZ415:NIA415 MYD415:MYE415 MOH415:MOI415 MEL415:MEM415 LUP415:LUQ415 LKT415:LKU415 LAX415:LAY415 KRB415:KRC415 KHF415:KHG415 JXJ415:JXK415 JNN415:JNO415 JDR415:JDS415 ITV415:ITW415 IJZ415:IKA415 IAD415:IAE415 HQH415:HQI415 HGL415:HGM415 GWP415:GWQ415 GMT415:GMU415 GCX415:GCY415 FTB415:FTC415 FJF415:FJG415 EZJ415:EZK415 EPN415:EPO415 EFR415:EFS415 DVV415:DVW415 DLZ415:DMA415 DCD415:DCE415 CSH415:CSI415 CIL415:CIM415 BYP415:BYQ415 BOT415:BOU415 BEX415:BEY415 AVB415:AVC415 ALF415:ALG415 ABJ415:ABK415 RN415:RO415 HR415:HS415 WUA415:WUB415 WKE415:WKF415 WAI415:WAJ415 VQM415:VQN415 VGQ415:VGR415 UWU415:UWV415 UMY415:UMZ415 UDC415:UDD415 TTG415:TTH415 TJK415:TJL415 SZO415:SZP415 SPS415:SPT415 SFW415:SFX415 RWA415:RWB415 RME415:RMF415 RCI415:RCJ415 QSM415:QSN415 QIQ415:QIR415 PYU415:PYV415 POY415:POZ415 PFC415:PFD415 OVG415:OVH415 OLK415:OLL415 OBO415:OBP415 NRS415:NRT415 NHW415:NHX415 MYA415:MYB415 MOE415:MOF415 MEI415:MEJ415 LUM415:LUN415 LKQ415:LKR415 LAU415:LAV415 KQY415:KQZ415 KHC415:KHD415 JXG415:JXH415 JNK415:JNL415 JDO415:JDP415 ITS415:ITT415 IJW415:IJX415 IAA415:IAB415 HQE415:HQF415 HGI415:HGJ415 GWM415:GWN415 GMQ415:GMR415 GCU415:GCV415 FSY415:FSZ415 FJC415:FJD415 EZG415:EZH415 EPK415:EPL415 EFO415:EFP415 DVS415:DVT415 DLW415:DLX415 DCA415:DCB415 CSE415:CSF415 CII415:CIJ415 BYM415:BYN415 BOQ415:BOR415 BEU415:BEV415 AUY415:AUZ415 ALC415:ALD415 ABG415:ABH415 RK415:RL415 HO415:HP415 WTX415:WTY415 WKB415:WKC415 WAF415:WAG415 VQJ415:VQK415 VGN415:VGO415 UWR415:UWS415 UMV415:UMW415 UCZ415:UDA415 TTD415:TTE415 TJH415:TJI415 SZL415:SZM415 SPP415:SPQ415 SFT415:SFU415 RVX415:RVY415 RMB415:RMC415 RCF415:RCG415 QSJ415:QSK415 QIN415:QIO415 PYR415:PYS415 POV415:POW415 PEZ415:PFA415 OVD415:OVE415 OLH415:OLI415 OBL415:OBM415 NRP415:NRQ415 NHT415:NHU415 MXX415:MXY415 MOB415:MOC415 MEF415:MEG415 LUJ415:LUK415 LKN415:LKO415 LAR415:LAS415 KQV415:KQW415 KGZ415:KHA415 JXD415:JXE415 JNH415:JNI415 JDL415:JDM415 ITP415:ITQ415 IJT415:IJU415 HZX415:HZY415 HQB415:HQC415 HGF415:HGG415 GWJ415:GWK415 GMN415:GMO415 GCR415:GCS415 FSV415:FSW415 FIZ415:FJA415 EZD415:EZE415 EPH415:EPI415 EFL415:EFM415 DVP415:DVQ415 DLT415:DLU415 DBX415:DBY415 CSB415:CSC415 CIF415:CIG415 BYJ415:BYK415 BON415:BOO415 BER415:BES415 AUV415:AUW415 AKZ415:ALA415 ABD415:ABE415 RH415:RI415 HL415:HM415 WTU415:WTV415 WJY415:WJZ415 WAC415:WAD415 VQG415:VQH415 VGK415:VGL415 UWO415:UWP415 UMS415:UMT415 UCW415:UCX415 TTA415:TTB415 TJE415:TJF415 SZI415:SZJ415 SPM415:SPN415 SFQ415:SFR415 RVU415:RVV415 RLY415:RLZ415 RCC415:RCD415 QSG415:QSH415 QIK415:QIL415 PYO415:PYP415 POS415:POT415 PEW415:PEX415 OVA415:OVB415 OLE415:OLF415 OBI415:OBJ415 NRM415:NRN415 NHQ415:NHR415 MXU415:MXV415 MNY415:MNZ415 MEC415:MED415 LUG415:LUH415 LKK415:LKL415 LAO415:LAP415 KQS415:KQT415 KGW415:KGX415 JXA415:JXB415 JNE415:JNF415 JDI415:JDJ415 ITM415:ITN415 IJQ415:IJR415 HZU415:HZV415 HPY415:HPZ415 HGC415:HGD415 GWG415:GWH415 GMK415:GML415 GCO415:GCP415 FSS415:FST415 FIW415:FIX415 EZA415:EZB415 EPE415:EPF415 EFI415:EFJ415 DVM415:DVN415 DLQ415:DLR415 DBU415:DBV415 CRY415:CRZ415 CIC415:CID415 BYG415:BYH415 BOK415:BOL415 BEO415:BEP415 AUS415:AUT415 AKW415:AKX415 ABA415:ABB415 HI459:HJ459 RE459:RF459 WUS459:WUT459 WKW459:WKX459 WBA459:WBB459 VRE459:VRF459 VHI459:VHJ459 UXM459:UXN459 UNQ459:UNR459 UDU459:UDV459 TTY459:TTZ459 TKC459:TKD459 TAG459:TAH459 SQK459:SQL459 SGO459:SGP459 RWS459:RWT459 RMW459:RMX459 RDA459:RDB459 QTE459:QTF459 QJI459:QJJ459 PZM459:PZN459 PPQ459:PPR459 PFU459:PFV459 OVY459:OVZ459 OMC459:OMD459 OCG459:OCH459 NSK459:NSL459 NIO459:NIP459 MYS459:MYT459 MOW459:MOX459 MFA459:MFB459 LVE459:LVF459 LLI459:LLJ459 LBM459:LBN459 KRQ459:KRR459 KHU459:KHV459 JXY459:JXZ459 JOC459:JOD459 JEG459:JEH459 IUK459:IUL459 IKO459:IKP459 IAS459:IAT459 HQW459:HQX459 HHA459:HHB459 GXE459:GXF459 GNI459:GNJ459 GDM459:GDN459 FTQ459:FTR459 FJU459:FJV459 EZY459:EZZ459 EQC459:EQD459 EGG459:EGH459 DWK459:DWL459 DMO459:DMP459 DCS459:DCT459 CSW459:CSX459 CJA459:CJB459 BZE459:BZF459 BPI459:BPJ459 BFM459:BFN459 AVQ459:AVR459 ALU459:ALV459 ABY459:ABZ459 SC459:SD459 IG459:IH459 WUP459:WUQ459 WKT459:WKU459 WAX459:WAY459 VRB459:VRC459 VHF459:VHG459 UXJ459:UXK459 UNN459:UNO459 UDR459:UDS459 TTV459:TTW459 TJZ459:TKA459 TAD459:TAE459 SQH459:SQI459 SGL459:SGM459 RWP459:RWQ459 RMT459:RMU459 RCX459:RCY459 QTB459:QTC459 QJF459:QJG459 PZJ459:PZK459 PPN459:PPO459 PFR459:PFS459 OVV459:OVW459 OLZ459:OMA459 OCD459:OCE459 NSH459:NSI459 NIL459:NIM459 MYP459:MYQ459 MOT459:MOU459 MEX459:MEY459 LVB459:LVC459 LLF459:LLG459 LBJ459:LBK459 KRN459:KRO459 KHR459:KHS459 JXV459:JXW459 JNZ459:JOA459 JED459:JEE459 IUH459:IUI459 IKL459:IKM459 IAP459:IAQ459 HQT459:HQU459 HGX459:HGY459 GXB459:GXC459 GNF459:GNG459 GDJ459:GDK459 FTN459:FTO459 FJR459:FJS459 EZV459:EZW459 EPZ459:EQA459 EGD459:EGE459 DWH459:DWI459 DML459:DMM459 DCP459:DCQ459 CST459:CSU459 CIX459:CIY459 BZB459:BZC459 BPF459:BPG459 BFJ459:BFK459 AVN459:AVO459 ALR459:ALS459 ABV459:ABW459 RZ459:SA459 ID459:IE459 WUM459:WUN459 WKQ459:WKR459 WAU459:WAV459 VQY459:VQZ459 VHC459:VHD459 UXG459:UXH459 UNK459:UNL459 UDO459:UDP459 TTS459:TTT459 TJW459:TJX459 TAA459:TAB459 SQE459:SQF459 SGI459:SGJ459 RWM459:RWN459 RMQ459:RMR459 RCU459:RCV459 QSY459:QSZ459 QJC459:QJD459 PZG459:PZH459 PPK459:PPL459 PFO459:PFP459 OVS459:OVT459 OLW459:OLX459 OCA459:OCB459 NSE459:NSF459 NII459:NIJ459 MYM459:MYN459 MOQ459:MOR459 MEU459:MEV459 LUY459:LUZ459 LLC459:LLD459 LBG459:LBH459 KRK459:KRL459 KHO459:KHP459 JXS459:JXT459 JNW459:JNX459 JEA459:JEB459 IUE459:IUF459 IKI459:IKJ459 IAM459:IAN459 HQQ459:HQR459 HGU459:HGV459 GWY459:GWZ459 GNC459:GND459 GDG459:GDH459 FTK459:FTL459 FJO459:FJP459 EZS459:EZT459 EPW459:EPX459 EGA459:EGB459 DWE459:DWF459 DMI459:DMJ459 DCM459:DCN459 CSQ459:CSR459 CIU459:CIV459 BYY459:BYZ459 BPC459:BPD459 BFG459:BFH459 AVK459:AVL459 ALO459:ALP459 ABS459:ABT459 RW459:RX459 IA459:IB459 WUG459:WUH459 WKK459:WKL459 WAO459:WAP459 VQS459:VQT459 VGW459:VGX459 UXA459:UXB459 UNE459:UNF459 UDI459:UDJ459 TTM459:TTN459 TJQ459:TJR459 SZU459:SZV459 SPY459:SPZ459 SGC459:SGD459 RWG459:RWH459 RMK459:RML459 RCO459:RCP459 QSS459:QST459 QIW459:QIX459 PZA459:PZB459 PPE459:PPF459 PFI459:PFJ459 OVM459:OVN459 OLQ459:OLR459 OBU459:OBV459 NRY459:NRZ459 NIC459:NID459 MYG459:MYH459 MOK459:MOL459 MEO459:MEP459 LUS459:LUT459 LKW459:LKX459 LBA459:LBB459 KRE459:KRF459 KHI459:KHJ459 JXM459:JXN459 JNQ459:JNR459 JDU459:JDV459 ITY459:ITZ459 IKC459:IKD459 IAG459:IAH459 HQK459:HQL459 HGO459:HGP459 GWS459:GWT459 GMW459:GMX459 GDA459:GDB459 FTE459:FTF459 FJI459:FJJ459 EZM459:EZN459 EPQ459:EPR459 EFU459:EFV459 DVY459:DVZ459 DMC459:DMD459 DCG459:DCH459 CSK459:CSL459 CIO459:CIP459 BYS459:BYT459 BOW459:BOX459 BFA459:BFB459 AVE459:AVF459 ALI459:ALJ459 ABM459:ABN459 RQ459:RR459 HU459:HV459 WUD459:WUE459 WKH459:WKI459 WAL459:WAM459 VQP459:VQQ459 VGT459:VGU459 UWX459:UWY459 UNB459:UNC459 UDF459:UDG459 TTJ459:TTK459 TJN459:TJO459 SZR459:SZS459 SPV459:SPW459 SFZ459:SGA459 RWD459:RWE459 RMH459:RMI459 RCL459:RCM459 QSP459:QSQ459 QIT459:QIU459 PYX459:PYY459 PPB459:PPC459 PFF459:PFG459 OVJ459:OVK459 OLN459:OLO459 OBR459:OBS459 NRV459:NRW459 NHZ459:NIA459 MYD459:MYE459 MOH459:MOI459 MEL459:MEM459 LUP459:LUQ459 LKT459:LKU459 LAX459:LAY459 KRB459:KRC459 KHF459:KHG459 JXJ459:JXK459 JNN459:JNO459 JDR459:JDS459 ITV459:ITW459 IJZ459:IKA459 IAD459:IAE459 HQH459:HQI459 HGL459:HGM459 GWP459:GWQ459 GMT459:GMU459 GCX459:GCY459 FTB459:FTC459 FJF459:FJG459 EZJ459:EZK459 EPN459:EPO459 EFR459:EFS459 DVV459:DVW459 DLZ459:DMA459 DCD459:DCE459 CSH459:CSI459 CIL459:CIM459 BYP459:BYQ459 BOT459:BOU459 BEX459:BEY459 AVB459:AVC459 ALF459:ALG459 ABJ459:ABK459 RN459:RO459 HR459:HS459 WUA459:WUB459 WKE459:WKF459 WAI459:WAJ459 VQM459:VQN459 VGQ459:VGR459 UWU459:UWV459 UMY459:UMZ459 UDC459:UDD459 TTG459:TTH459 TJK459:TJL459 SZO459:SZP459 SPS459:SPT459 SFW459:SFX459 RWA459:RWB459 RME459:RMF459 RCI459:RCJ459 QSM459:QSN459 QIQ459:QIR459 PYU459:PYV459 POY459:POZ459 PFC459:PFD459 OVG459:OVH459 OLK459:OLL459 OBO459:OBP459 NRS459:NRT459 NHW459:NHX459 MYA459:MYB459 MOE459:MOF459 MEI459:MEJ459 LUM459:LUN459 LKQ459:LKR459 LAU459:LAV459 KQY459:KQZ459 KHC459:KHD459 JXG459:JXH459 JNK459:JNL459 JDO459:JDP459 ITS459:ITT459 IJW459:IJX459 IAA459:IAB459 HQE459:HQF459 HGI459:HGJ459 GWM459:GWN459 GMQ459:GMR459 GCU459:GCV459 FSY459:FSZ459 FJC459:FJD459 EZG459:EZH459 EPK459:EPL459 EFO459:EFP459 DVS459:DVT459 DLW459:DLX459 DCA459:DCB459 CSE459:CSF459 CII459:CIJ459 BYM459:BYN459 BOQ459:BOR459 BEU459:BEV459 AUY459:AUZ459 ALC459:ALD459 ABG459:ABH459 RK459:RL459 HO459:HP459 WTX459:WTY459 WKB459:WKC459 WAF459:WAG459 VQJ459:VQK459 VGN459:VGO459 UWR459:UWS459 UMV459:UMW459 UCZ459:UDA459 TTD459:TTE459 TJH459:TJI459 SZL459:SZM459 SPP459:SPQ459 SFT459:SFU459 RVX459:RVY459 RMB459:RMC459 RCF459:RCG459 QSJ459:QSK459 QIN459:QIO459 PYR459:PYS459 POV459:POW459 PEZ459:PFA459 OVD459:OVE459 OLH459:OLI459 OBL459:OBM459 NRP459:NRQ459 NHT459:NHU459 MXX459:MXY459 MOB459:MOC459 MEF459:MEG459 LUJ459:LUK459 LKN459:LKO459 LAR459:LAS459 KQV459:KQW459 KGZ459:KHA459 JXD459:JXE459 JNH459:JNI459 JDL459:JDM459 ITP459:ITQ459 IJT459:IJU459 HZX459:HZY459 HQB459:HQC459 HGF459:HGG459 GWJ459:GWK459 GMN459:GMO459 GCR459:GCS459 FSV459:FSW459 FIZ459:FJA459 EZD459:EZE459 EPH459:EPI459 EFL459:EFM459 DVP459:DVQ459 DLT459:DLU459 DBX459:DBY459 CSB459:CSC459 CIF459:CIG459 BYJ459:BYK459 BON459:BOO459 BER459:BES459 AUV459:AUW459 AKZ459:ALA459 ABD459:ABE459 RH459:RI459 HL459:HM459 WTU459:WTV459 WJY459:WJZ459 WAC459:WAD459 VQG459:VQH459 VGK459:VGL459 UWO459:UWP459 UMS459:UMT459 UCW459:UCX459 TTA459:TTB459 TJE459:TJF459 SZI459:SZJ459 SPM459:SPN459 SFQ459:SFR459 RVU459:RVV459 RLY459:RLZ459 RCC459:RCD459 QSG459:QSH459 QIK459:QIL459 PYO459:PYP459 POS459:POT459 PEW459:PEX459 OVA459:OVB459 OLE459:OLF459 OBI459:OBJ459 NRM459:NRN459 NHQ459:NHR459 MXU459:MXV459 MNY459:MNZ459 MEC459:MED459 LUG459:LUH459 LKK459:LKL459 LAO459:LAP459 KQS459:KQT459 KGW459:KGX459 JXA459:JXB459 JNE459:JNF459 JDI459:JDJ459 ITM459:ITN459 IJQ459:IJR459 HZU459:HZV459 HPY459:HPZ459 HGC459:HGD459 GWG459:GWH459 GMK459:GML459 GCO459:GCP459 FSS459:FST459 FIW459:FIX459 EZA459:EZB459 EPE459:EPF459 EFI459:EFJ459 DVM459:DVN459 DLQ459:DLR459 DBU459:DBV459 CRY459:CRZ459 CIC459:CID459 BYG459:BYH459 BOK459:BOL459 BEO459:BEP459 AUS459:AUT459 AKW459:AKX459 ABA459:ABB459 HI503:HJ503 RE503:RF503 WUS503:WUT503 WKW503:WKX503 WBA503:WBB503 VRE503:VRF503 VHI503:VHJ503 UXM503:UXN503 UNQ503:UNR503 UDU503:UDV503 TTY503:TTZ503 TKC503:TKD503 TAG503:TAH503 SQK503:SQL503 SGO503:SGP503 RWS503:RWT503 RMW503:RMX503 RDA503:RDB503 QTE503:QTF503 QJI503:QJJ503 PZM503:PZN503 PPQ503:PPR503 PFU503:PFV503 OVY503:OVZ503 OMC503:OMD503 OCG503:OCH503 NSK503:NSL503 NIO503:NIP503 MYS503:MYT503 MOW503:MOX503 MFA503:MFB503 LVE503:LVF503 LLI503:LLJ503 LBM503:LBN503 KRQ503:KRR503 KHU503:KHV503 JXY503:JXZ503 JOC503:JOD503 JEG503:JEH503 IUK503:IUL503 IKO503:IKP503 IAS503:IAT503 HQW503:HQX503 HHA503:HHB503 GXE503:GXF503 GNI503:GNJ503 GDM503:GDN503 FTQ503:FTR503 FJU503:FJV503 EZY503:EZZ503 EQC503:EQD503 EGG503:EGH503 DWK503:DWL503 DMO503:DMP503 DCS503:DCT503 CSW503:CSX503 CJA503:CJB503 BZE503:BZF503 BPI503:BPJ503 BFM503:BFN503 AVQ503:AVR503 ALU503:ALV503 ABY503:ABZ503 SC503:SD503 IG503:IH503 WUP503:WUQ503 WKT503:WKU503 WAX503:WAY503 VRB503:VRC503 VHF503:VHG503 UXJ503:UXK503 UNN503:UNO503 UDR503:UDS503 TTV503:TTW503 TJZ503:TKA503 TAD503:TAE503 SQH503:SQI503 SGL503:SGM503 RWP503:RWQ503 RMT503:RMU503 RCX503:RCY503 QTB503:QTC503 QJF503:QJG503 PZJ503:PZK503 PPN503:PPO503 PFR503:PFS503 OVV503:OVW503 OLZ503:OMA503 OCD503:OCE503 NSH503:NSI503 NIL503:NIM503 MYP503:MYQ503 MOT503:MOU503 MEX503:MEY503 LVB503:LVC503 LLF503:LLG503 LBJ503:LBK503 KRN503:KRO503 KHR503:KHS503 JXV503:JXW503 JNZ503:JOA503 JED503:JEE503 IUH503:IUI503 IKL503:IKM503 IAP503:IAQ503 HQT503:HQU503 HGX503:HGY503 GXB503:GXC503 GNF503:GNG503 GDJ503:GDK503 FTN503:FTO503 FJR503:FJS503 EZV503:EZW503 EPZ503:EQA503 EGD503:EGE503 DWH503:DWI503 DML503:DMM503 DCP503:DCQ503 CST503:CSU503 CIX503:CIY503 BZB503:BZC503 BPF503:BPG503 BFJ503:BFK503 AVN503:AVO503 ALR503:ALS503 ABV503:ABW503 RZ503:SA503 ID503:IE503 WUM503:WUN503 WKQ503:WKR503 WAU503:WAV503 VQY503:VQZ503 VHC503:VHD503 UXG503:UXH503 UNK503:UNL503 UDO503:UDP503 TTS503:TTT503 TJW503:TJX503 TAA503:TAB503 SQE503:SQF503 SGI503:SGJ503 RWM503:RWN503 RMQ503:RMR503 RCU503:RCV503 QSY503:QSZ503 QJC503:QJD503 PZG503:PZH503 PPK503:PPL503 PFO503:PFP503 OVS503:OVT503 OLW503:OLX503 OCA503:OCB503 NSE503:NSF503 NII503:NIJ503 MYM503:MYN503 MOQ503:MOR503 MEU503:MEV503 LUY503:LUZ503 LLC503:LLD503 LBG503:LBH503 KRK503:KRL503 KHO503:KHP503 JXS503:JXT503 JNW503:JNX503 JEA503:JEB503 IUE503:IUF503 IKI503:IKJ503 IAM503:IAN503 HQQ503:HQR503 HGU503:HGV503 GWY503:GWZ503 GNC503:GND503 GDG503:GDH503 FTK503:FTL503 FJO503:FJP503 EZS503:EZT503 EPW503:EPX503 EGA503:EGB503 DWE503:DWF503 DMI503:DMJ503 DCM503:DCN503 CSQ503:CSR503 CIU503:CIV503 BYY503:BYZ503 BPC503:BPD503 BFG503:BFH503 AVK503:AVL503 ALO503:ALP503 ABS503:ABT503 RW503:RX503 IA503:IB503 WUG503:WUH503 WKK503:WKL503 WAO503:WAP503 VQS503:VQT503 VGW503:VGX503 UXA503:UXB503 UNE503:UNF503 UDI503:UDJ503 TTM503:TTN503 TJQ503:TJR503 SZU503:SZV503 SPY503:SPZ503 SGC503:SGD503 RWG503:RWH503 RMK503:RML503 RCO503:RCP503 QSS503:QST503 QIW503:QIX503 PZA503:PZB503 PPE503:PPF503 PFI503:PFJ503 OVM503:OVN503 OLQ503:OLR503 OBU503:OBV503 NRY503:NRZ503 NIC503:NID503 MYG503:MYH503 MOK503:MOL503 MEO503:MEP503 LUS503:LUT503 LKW503:LKX503 LBA503:LBB503 KRE503:KRF503 KHI503:KHJ503 JXM503:JXN503 JNQ503:JNR503 JDU503:JDV503 ITY503:ITZ503 IKC503:IKD503 IAG503:IAH503 HQK503:HQL503 HGO503:HGP503 GWS503:GWT503 GMW503:GMX503 GDA503:GDB503 FTE503:FTF503 FJI503:FJJ503 EZM503:EZN503 EPQ503:EPR503 EFU503:EFV503 DVY503:DVZ503 DMC503:DMD503 DCG503:DCH503 CSK503:CSL503 CIO503:CIP503 BYS503:BYT503 BOW503:BOX503 BFA503:BFB503 AVE503:AVF503 ALI503:ALJ503 ABM503:ABN503 RQ503:RR503 HU503:HV503 WUD503:WUE503 WKH503:WKI503 WAL503:WAM503 VQP503:VQQ503 VGT503:VGU503 UWX503:UWY503 UNB503:UNC503 UDF503:UDG503 TTJ503:TTK503 TJN503:TJO503 SZR503:SZS503 SPV503:SPW503 SFZ503:SGA503 RWD503:RWE503 RMH503:RMI503 RCL503:RCM503 QSP503:QSQ503 QIT503:QIU503 PYX503:PYY503 PPB503:PPC503 PFF503:PFG503 OVJ503:OVK503 OLN503:OLO503 OBR503:OBS503 NRV503:NRW503 NHZ503:NIA503 MYD503:MYE503 MOH503:MOI503 MEL503:MEM503 LUP503:LUQ503 LKT503:LKU503 LAX503:LAY503 KRB503:KRC503 KHF503:KHG503 JXJ503:JXK503 JNN503:JNO503 JDR503:JDS503 ITV503:ITW503 IJZ503:IKA503 IAD503:IAE503 HQH503:HQI503 HGL503:HGM503 GWP503:GWQ503 GMT503:GMU503 GCX503:GCY503 FTB503:FTC503 FJF503:FJG503 EZJ503:EZK503 EPN503:EPO503 EFR503:EFS503 DVV503:DVW503 DLZ503:DMA503 DCD503:DCE503 CSH503:CSI503 CIL503:CIM503 BYP503:BYQ503 BOT503:BOU503 BEX503:BEY503 AVB503:AVC503 ALF503:ALG503 ABJ503:ABK503 RN503:RO503 HR503:HS503 WUA503:WUB503 WKE503:WKF503 WAI503:WAJ503 VQM503:VQN503 VGQ503:VGR503 UWU503:UWV503 UMY503:UMZ503 UDC503:UDD503 TTG503:TTH503 TJK503:TJL503 SZO503:SZP503 SPS503:SPT503 SFW503:SFX503 RWA503:RWB503 RME503:RMF503 RCI503:RCJ503 QSM503:QSN503 QIQ503:QIR503 PYU503:PYV503 POY503:POZ503 PFC503:PFD503 OVG503:OVH503 OLK503:OLL503 OBO503:OBP503 NRS503:NRT503 NHW503:NHX503 MYA503:MYB503 MOE503:MOF503 MEI503:MEJ503 LUM503:LUN503 LKQ503:LKR503 LAU503:LAV503 KQY503:KQZ503 KHC503:KHD503 JXG503:JXH503 JNK503:JNL503 JDO503:JDP503 ITS503:ITT503 IJW503:IJX503 IAA503:IAB503 HQE503:HQF503 HGI503:HGJ503 GWM503:GWN503 GMQ503:GMR503 GCU503:GCV503 FSY503:FSZ503 FJC503:FJD503 EZG503:EZH503 EPK503:EPL503 EFO503:EFP503 DVS503:DVT503 DLW503:DLX503 DCA503:DCB503 CSE503:CSF503 CII503:CIJ503 BYM503:BYN503 BOQ503:BOR503 BEU503:BEV503 AUY503:AUZ503 ALC503:ALD503 ABG503:ABH503 RK503:RL503 HO503:HP503 WTX503:WTY503 WKB503:WKC503 WAF503:WAG503 VQJ503:VQK503 VGN503:VGO503 UWR503:UWS503 UMV503:UMW503 UCZ503:UDA503 TTD503:TTE503 TJH503:TJI503 SZL503:SZM503 SPP503:SPQ503 SFT503:SFU503 RVX503:RVY503 RMB503:RMC503 RCF503:RCG503 QSJ503:QSK503 QIN503:QIO503 PYR503:PYS503 POV503:POW503 PEZ503:PFA503 OVD503:OVE503 OLH503:OLI503 OBL503:OBM503 NRP503:NRQ503 NHT503:NHU503 MXX503:MXY503 MOB503:MOC503 MEF503:MEG503 LUJ503:LUK503 LKN503:LKO503 LAR503:LAS503 KQV503:KQW503 KGZ503:KHA503 JXD503:JXE503 JNH503:JNI503 JDL503:JDM503 ITP503:ITQ503 IJT503:IJU503 HZX503:HZY503 HQB503:HQC503 HGF503:HGG503 GWJ503:GWK503 GMN503:GMO503 GCR503:GCS503 FSV503:FSW503 FIZ503:FJA503 EZD503:EZE503 EPH503:EPI503 EFL503:EFM503 DVP503:DVQ503 DLT503:DLU503 DBX503:DBY503 CSB503:CSC503 CIF503:CIG503 BYJ503:BYK503 BON503:BOO503 BER503:BES503 AUV503:AUW503 AKZ503:ALA503 ABD503:ABE503 RH503:RI503 HL503:HM503 WTU503:WTV503 WJY503:WJZ503 WAC503:WAD503 VQG503:VQH503 VGK503:VGL503 UWO503:UWP503 UMS503:UMT503 UCW503:UCX503 TTA503:TTB503 TJE503:TJF503 SZI503:SZJ503 SPM503:SPN503 SFQ503:SFR503 RVU503:RVV503 RLY503:RLZ503 RCC503:RCD503 QSG503:QSH503 QIK503:QIL503 PYO503:PYP503 POS503:POT503 PEW503:PEX503 OVA503:OVB503 OLE503:OLF503 OBI503:OBJ503 NRM503:NRN503 NHQ503:NHR503 MXU503:MXV503 MNY503:MNZ503 MEC503:MED503 LUG503:LUH503 LKK503:LKL503 LAO503:LAP503 KQS503:KQT503 KGW503:KGX503 JXA503:JXB503 JNE503:JNF503 JDI503:JDJ503 ITM503:ITN503 IJQ503:IJR503 HZU503:HZV503 HPY503:HPZ503 HGC503:HGD503 GWG503:GWH503 GMK503:GML503 GCO503:GCP503 FSS503:FST503 FIW503:FIX503 EZA503:EZB503 EPE503:EPF503 EFI503:EFJ503 DVM503:DVN503 DLQ503:DLR503 DBU503:DBV503 CRY503:CRZ503 CIC503:CID503 BYG503:BYH503 BOK503:BOL503 BEO503:BEP503 AUS503:AUT503 AKW503:AKX503 ABA503:ABB503">
      <formula1>HI3</formula1>
    </dataValidation>
    <dataValidation type="whole" operator="lessThanOrEqual" allowBlank="1" showInputMessage="1" showErrorMessage="1" sqref="HI18:HJ18 RE18:RF18 WUS18:WUT18 WKW18:WKX18 WBA18:WBB18 VRE18:VRF18 VHI18:VHJ18 UXM18:UXN18 UNQ18:UNR18 UDU18:UDV18 TTY18:TTZ18 TKC18:TKD18 TAG18:TAH18 SQK18:SQL18 SGO18:SGP18 RWS18:RWT18 RMW18:RMX18 RDA18:RDB18 QTE18:QTF18 QJI18:QJJ18 PZM18:PZN18 PPQ18:PPR18 PFU18:PFV18 OVY18:OVZ18 OMC18:OMD18 OCG18:OCH18 NSK18:NSL18 NIO18:NIP18 MYS18:MYT18 MOW18:MOX18 MFA18:MFB18 LVE18:LVF18 LLI18:LLJ18 LBM18:LBN18 KRQ18:KRR18 KHU18:KHV18 JXY18:JXZ18 JOC18:JOD18 JEG18:JEH18 IUK18:IUL18 IKO18:IKP18 IAS18:IAT18 HQW18:HQX18 HHA18:HHB18 GXE18:GXF18 GNI18:GNJ18 GDM18:GDN18 FTQ18:FTR18 FJU18:FJV18 EZY18:EZZ18 EQC18:EQD18 EGG18:EGH18 DWK18:DWL18 DMO18:DMP18 DCS18:DCT18 CSW18:CSX18 CJA18:CJB18 BZE18:BZF18 BPI18:BPJ18 BFM18:BFN18 AVQ18:AVR18 ALU18:ALV18 ABY18:ABZ18 SC18:SD18 IG18:IH18 WUP18:WUQ18 WKT18:WKU18 WAX18:WAY18 VRB18:VRC18 VHF18:VHG18 UXJ18:UXK18 UNN18:UNO18 UDR18:UDS18 TTV18:TTW18 TJZ18:TKA18 TAD18:TAE18 SQH18:SQI18 SGL18:SGM18 RWP18:RWQ18 RMT18:RMU18 RCX18:RCY18 QTB18:QTC18 QJF18:QJG18 PZJ18:PZK18 PPN18:PPO18 PFR18:PFS18 OVV18:OVW18 OLZ18:OMA18 OCD18:OCE18 NSH18:NSI18 NIL18:NIM18 MYP18:MYQ18 MOT18:MOU18 MEX18:MEY18 LVB18:LVC18 LLF18:LLG18 LBJ18:LBK18 KRN18:KRO18 KHR18:KHS18 JXV18:JXW18 JNZ18:JOA18 JED18:JEE18 IUH18:IUI18 IKL18:IKM18 IAP18:IAQ18 HQT18:HQU18 HGX18:HGY18 GXB18:GXC18 GNF18:GNG18 GDJ18:GDK18 FTN18:FTO18 FJR18:FJS18 EZV18:EZW18 EPZ18:EQA18 EGD18:EGE18 DWH18:DWI18 DML18:DMM18 DCP18:DCQ18 CST18:CSU18 CIX18:CIY18 BZB18:BZC18 BPF18:BPG18 BFJ18:BFK18 AVN18:AVO18 ALR18:ALS18 ABV18:ABW18 RZ18:SA18 ID18:IE18 WUM18:WUN18 WKQ18:WKR18 WAU18:WAV18 VQY18:VQZ18 VHC18:VHD18 UXG18:UXH18 UNK18:UNL18 UDO18:UDP18 TTS18:TTT18 TJW18:TJX18 TAA18:TAB18 SQE18:SQF18 SGI18:SGJ18 RWM18:RWN18 RMQ18:RMR18 RCU18:RCV18 QSY18:QSZ18 QJC18:QJD18 PZG18:PZH18 PPK18:PPL18 PFO18:PFP18 OVS18:OVT18 OLW18:OLX18 OCA18:OCB18 NSE18:NSF18 NII18:NIJ18 MYM18:MYN18 MOQ18:MOR18 MEU18:MEV18 LUY18:LUZ18 LLC18:LLD18 LBG18:LBH18 KRK18:KRL18 KHO18:KHP18 JXS18:JXT18 JNW18:JNX18 JEA18:JEB18 IUE18:IUF18 IKI18:IKJ18 IAM18:IAN18 HQQ18:HQR18 HGU18:HGV18 GWY18:GWZ18 GNC18:GND18 GDG18:GDH18 FTK18:FTL18 FJO18:FJP18 EZS18:EZT18 EPW18:EPX18 EGA18:EGB18 DWE18:DWF18 DMI18:DMJ18 DCM18:DCN18 CSQ18:CSR18 CIU18:CIV18 BYY18:BYZ18 BPC18:BPD18 BFG18:BFH18 AVK18:AVL18 ALO18:ALP18 ABS18:ABT18 RW18:RX18 IA18:IB18 WUG18:WUH18 WKK18:WKL18 WAO18:WAP18 VQS18:VQT18 VGW18:VGX18 UXA18:UXB18 UNE18:UNF18 UDI18:UDJ18 TTM18:TTN18 TJQ18:TJR18 SZU18:SZV18 SPY18:SPZ18 SGC18:SGD18 RWG18:RWH18 RMK18:RML18 RCO18:RCP18 QSS18:QST18 QIW18:QIX18 PZA18:PZB18 PPE18:PPF18 PFI18:PFJ18 OVM18:OVN18 OLQ18:OLR18 OBU18:OBV18 NRY18:NRZ18 NIC18:NID18 MYG18:MYH18 MOK18:MOL18 MEO18:MEP18 LUS18:LUT18 LKW18:LKX18 LBA18:LBB18 KRE18:KRF18 KHI18:KHJ18 JXM18:JXN18 JNQ18:JNR18 JDU18:JDV18 ITY18:ITZ18 IKC18:IKD18 IAG18:IAH18 HQK18:HQL18 HGO18:HGP18 GWS18:GWT18 GMW18:GMX18 GDA18:GDB18 FTE18:FTF18 FJI18:FJJ18 EZM18:EZN18 EPQ18:EPR18 EFU18:EFV18 DVY18:DVZ18 DMC18:DMD18 DCG18:DCH18 CSK18:CSL18 CIO18:CIP18 BYS18:BYT18 BOW18:BOX18 BFA18:BFB18 AVE18:AVF18 ALI18:ALJ18 ABM18:ABN18 RQ18:RR18 HU18:HV18 WUD18:WUE18 WKH18:WKI18 WAL18:WAM18 VQP18:VQQ18 VGT18:VGU18 UWX18:UWY18 UNB18:UNC18 UDF18:UDG18 TTJ18:TTK18 TJN18:TJO18 SZR18:SZS18 SPV18:SPW18 SFZ18:SGA18 RWD18:RWE18 RMH18:RMI18 RCL18:RCM18 QSP18:QSQ18 QIT18:QIU18 PYX18:PYY18 PPB18:PPC18 PFF18:PFG18 OVJ18:OVK18 OLN18:OLO18 OBR18:OBS18 NRV18:NRW18 NHZ18:NIA18 MYD18:MYE18 MOH18:MOI18 MEL18:MEM18 LUP18:LUQ18 LKT18:LKU18 LAX18:LAY18 KRB18:KRC18 KHF18:KHG18 JXJ18:JXK18 JNN18:JNO18 JDR18:JDS18 ITV18:ITW18 IJZ18:IKA18 IAD18:IAE18 HQH18:HQI18 HGL18:HGM18 GWP18:GWQ18 GMT18:GMU18 GCX18:GCY18 FTB18:FTC18 FJF18:FJG18 EZJ18:EZK18 EPN18:EPO18 EFR18:EFS18 DVV18:DVW18 DLZ18:DMA18 DCD18:DCE18 CSH18:CSI18 CIL18:CIM18 BYP18:BYQ18 BOT18:BOU18 BEX18:BEY18 AVB18:AVC18 ALF18:ALG18 ABJ18:ABK18 RN18:RO18 HR18:HS18 WUA18:WUB18 WKE18:WKF18 WAI18:WAJ18 VQM18:VQN18 VGQ18:VGR18 UWU18:UWV18 UMY18:UMZ18 UDC18:UDD18 TTG18:TTH18 TJK18:TJL18 SZO18:SZP18 SPS18:SPT18 SFW18:SFX18 RWA18:RWB18 RME18:RMF18 RCI18:RCJ18 QSM18:QSN18 QIQ18:QIR18 PYU18:PYV18 POY18:POZ18 PFC18:PFD18 OVG18:OVH18 OLK18:OLL18 OBO18:OBP18 NRS18:NRT18 NHW18:NHX18 MYA18:MYB18 MOE18:MOF18 MEI18:MEJ18 LUM18:LUN18 LKQ18:LKR18 LAU18:LAV18 KQY18:KQZ18 KHC18:KHD18 JXG18:JXH18 JNK18:JNL18 JDO18:JDP18 ITS18:ITT18 IJW18:IJX18 IAA18:IAB18 HQE18:HQF18 HGI18:HGJ18 GWM18:GWN18 GMQ18:GMR18 GCU18:GCV18 FSY18:FSZ18 FJC18:FJD18 EZG18:EZH18 EPK18:EPL18 EFO18:EFP18 DVS18:DVT18 DLW18:DLX18 DCA18:DCB18 CSE18:CSF18 CII18:CIJ18 BYM18:BYN18 BOQ18:BOR18 BEU18:BEV18 AUY18:AUZ18 ALC18:ALD18 ABG18:ABH18 RK18:RL18 HO18:HP18 WTX18:WTY18 WKB18:WKC18 WAF18:WAG18 VQJ18:VQK18 VGN18:VGO18 UWR18:UWS18 UMV18:UMW18 UCZ18:UDA18 TTD18:TTE18 TJH18:TJI18 SZL18:SZM18 SPP18:SPQ18 SFT18:SFU18 RVX18:RVY18 RMB18:RMC18 RCF18:RCG18 QSJ18:QSK18 QIN18:QIO18 PYR18:PYS18 POV18:POW18 PEZ18:PFA18 OVD18:OVE18 OLH18:OLI18 OBL18:OBM18 NRP18:NRQ18 NHT18:NHU18 MXX18:MXY18 MOB18:MOC18 MEF18:MEG18 LUJ18:LUK18 LKN18:LKO18 LAR18:LAS18 KQV18:KQW18 KGZ18:KHA18 JXD18:JXE18 JNH18:JNI18 JDL18:JDM18 ITP18:ITQ18 IJT18:IJU18 HZX18:HZY18 HQB18:HQC18 HGF18:HGG18 GWJ18:GWK18 GMN18:GMO18 GCR18:GCS18 FSV18:FSW18 FIZ18:FJA18 EZD18:EZE18 EPH18:EPI18 EFL18:EFM18 DVP18:DVQ18 DLT18:DLU18 DBX18:DBY18 CSB18:CSC18 CIF18:CIG18 BYJ18:BYK18 BON18:BOO18 BER18:BES18 AUV18:AUW18 AKZ18:ALA18 ABD18:ABE18 RH18:RI18 HL18:HM18 WTU18:WTV18 WJY18:WJZ18 WAC18:WAD18 VQG18:VQH18 VGK18:VGL18 UWO18:UWP18 UMS18:UMT18 UCW18:UCX18 TTA18:TTB18 TJE18:TJF18 SZI18:SZJ18 SPM18:SPN18 SFQ18:SFR18 RVU18:RVV18 RLY18:RLZ18 RCC18:RCD18 QSG18:QSH18 QIK18:QIL18 PYO18:PYP18 POS18:POT18 PEW18:PEX18 OVA18:OVB18 OLE18:OLF18 OBI18:OBJ18 NRM18:NRN18 NHQ18:NHR18 MXU18:MXV18 MNY18:MNZ18 MEC18:MED18 LUG18:LUH18 LKK18:LKL18 LAO18:LAP18 KQS18:KQT18 KGW18:KGX18 JXA18:JXB18 JNE18:JNF18 JDI18:JDJ18 ITM18:ITN18 IJQ18:IJR18 HZU18:HZV18 HPY18:HPZ18 HGC18:HGD18 GWG18:GWH18 GMK18:GML18 GCO18:GCP18 FSS18:FST18 FIW18:FIX18 EZA18:EZB18 EPE18:EPF18 EFI18:EFJ18 DVM18:DVN18 DLQ18:DLR18 DBU18:DBV18 CRY18:CRZ18 CIC18:CID18 BYG18:BYH18 BOK18:BOL18 BEO18:BEP18 AUS18:AUT18 AKW18:AKX18 ABA18:ABB18 HI62:HJ62 RE62:RF62 WUS62:WUT62 WKW62:WKX62 WBA62:WBB62 VRE62:VRF62 VHI62:VHJ62 UXM62:UXN62 UNQ62:UNR62 UDU62:UDV62 TTY62:TTZ62 TKC62:TKD62 TAG62:TAH62 SQK62:SQL62 SGO62:SGP62 RWS62:RWT62 RMW62:RMX62 RDA62:RDB62 QTE62:QTF62 QJI62:QJJ62 PZM62:PZN62 PPQ62:PPR62 PFU62:PFV62 OVY62:OVZ62 OMC62:OMD62 OCG62:OCH62 NSK62:NSL62 NIO62:NIP62 MYS62:MYT62 MOW62:MOX62 MFA62:MFB62 LVE62:LVF62 LLI62:LLJ62 LBM62:LBN62 KRQ62:KRR62 KHU62:KHV62 JXY62:JXZ62 JOC62:JOD62 JEG62:JEH62 IUK62:IUL62 IKO62:IKP62 IAS62:IAT62 HQW62:HQX62 HHA62:HHB62 GXE62:GXF62 GNI62:GNJ62 GDM62:GDN62 FTQ62:FTR62 FJU62:FJV62 EZY62:EZZ62 EQC62:EQD62 EGG62:EGH62 DWK62:DWL62 DMO62:DMP62 DCS62:DCT62 CSW62:CSX62 CJA62:CJB62 BZE62:BZF62 BPI62:BPJ62 BFM62:BFN62 AVQ62:AVR62 ALU62:ALV62 ABY62:ABZ62 SC62:SD62 IG62:IH62 WUP62:WUQ62 WKT62:WKU62 WAX62:WAY62 VRB62:VRC62 VHF62:VHG62 UXJ62:UXK62 UNN62:UNO62 UDR62:UDS62 TTV62:TTW62 TJZ62:TKA62 TAD62:TAE62 SQH62:SQI62 SGL62:SGM62 RWP62:RWQ62 RMT62:RMU62 RCX62:RCY62 QTB62:QTC62 QJF62:QJG62 PZJ62:PZK62 PPN62:PPO62 PFR62:PFS62 OVV62:OVW62 OLZ62:OMA62 OCD62:OCE62 NSH62:NSI62 NIL62:NIM62 MYP62:MYQ62 MOT62:MOU62 MEX62:MEY62 LVB62:LVC62 LLF62:LLG62 LBJ62:LBK62 KRN62:KRO62 KHR62:KHS62 JXV62:JXW62 JNZ62:JOA62 JED62:JEE62 IUH62:IUI62 IKL62:IKM62 IAP62:IAQ62 HQT62:HQU62 HGX62:HGY62 GXB62:GXC62 GNF62:GNG62 GDJ62:GDK62 FTN62:FTO62 FJR62:FJS62 EZV62:EZW62 EPZ62:EQA62 EGD62:EGE62 DWH62:DWI62 DML62:DMM62 DCP62:DCQ62 CST62:CSU62 CIX62:CIY62 BZB62:BZC62 BPF62:BPG62 BFJ62:BFK62 AVN62:AVO62 ALR62:ALS62 ABV62:ABW62 RZ62:SA62 ID62:IE62 WUM62:WUN62 WKQ62:WKR62 WAU62:WAV62 VQY62:VQZ62 VHC62:VHD62 UXG62:UXH62 UNK62:UNL62 UDO62:UDP62 TTS62:TTT62 TJW62:TJX62 TAA62:TAB62 SQE62:SQF62 SGI62:SGJ62 RWM62:RWN62 RMQ62:RMR62 RCU62:RCV62 QSY62:QSZ62 QJC62:QJD62 PZG62:PZH62 PPK62:PPL62 PFO62:PFP62 OVS62:OVT62 OLW62:OLX62 OCA62:OCB62 NSE62:NSF62 NII62:NIJ62 MYM62:MYN62 MOQ62:MOR62 MEU62:MEV62 LUY62:LUZ62 LLC62:LLD62 LBG62:LBH62 KRK62:KRL62 KHO62:KHP62 JXS62:JXT62 JNW62:JNX62 JEA62:JEB62 IUE62:IUF62 IKI62:IKJ62 IAM62:IAN62 HQQ62:HQR62 HGU62:HGV62 GWY62:GWZ62 GNC62:GND62 GDG62:GDH62 FTK62:FTL62 FJO62:FJP62 EZS62:EZT62 EPW62:EPX62 EGA62:EGB62 DWE62:DWF62 DMI62:DMJ62 DCM62:DCN62 CSQ62:CSR62 CIU62:CIV62 BYY62:BYZ62 BPC62:BPD62 BFG62:BFH62 AVK62:AVL62 ALO62:ALP62 ABS62:ABT62 RW62:RX62 IA62:IB62 WUG62:WUH62 WKK62:WKL62 WAO62:WAP62 VQS62:VQT62 VGW62:VGX62 UXA62:UXB62 UNE62:UNF62 UDI62:UDJ62 TTM62:TTN62 TJQ62:TJR62 SZU62:SZV62 SPY62:SPZ62 SGC62:SGD62 RWG62:RWH62 RMK62:RML62 RCO62:RCP62 QSS62:QST62 QIW62:QIX62 PZA62:PZB62 PPE62:PPF62 PFI62:PFJ62 OVM62:OVN62 OLQ62:OLR62 OBU62:OBV62 NRY62:NRZ62 NIC62:NID62 MYG62:MYH62 MOK62:MOL62 MEO62:MEP62 LUS62:LUT62 LKW62:LKX62 LBA62:LBB62 KRE62:KRF62 KHI62:KHJ62 JXM62:JXN62 JNQ62:JNR62 JDU62:JDV62 ITY62:ITZ62 IKC62:IKD62 IAG62:IAH62 HQK62:HQL62 HGO62:HGP62 GWS62:GWT62 GMW62:GMX62 GDA62:GDB62 FTE62:FTF62 FJI62:FJJ62 EZM62:EZN62 EPQ62:EPR62 EFU62:EFV62 DVY62:DVZ62 DMC62:DMD62 DCG62:DCH62 CSK62:CSL62 CIO62:CIP62 BYS62:BYT62 BOW62:BOX62 BFA62:BFB62 AVE62:AVF62 ALI62:ALJ62 ABM62:ABN62 RQ62:RR62 HU62:HV62 WUD62:WUE62 WKH62:WKI62 WAL62:WAM62 VQP62:VQQ62 VGT62:VGU62 UWX62:UWY62 UNB62:UNC62 UDF62:UDG62 TTJ62:TTK62 TJN62:TJO62 SZR62:SZS62 SPV62:SPW62 SFZ62:SGA62 RWD62:RWE62 RMH62:RMI62 RCL62:RCM62 QSP62:QSQ62 QIT62:QIU62 PYX62:PYY62 PPB62:PPC62 PFF62:PFG62 OVJ62:OVK62 OLN62:OLO62 OBR62:OBS62 NRV62:NRW62 NHZ62:NIA62 MYD62:MYE62 MOH62:MOI62 MEL62:MEM62 LUP62:LUQ62 LKT62:LKU62 LAX62:LAY62 KRB62:KRC62 KHF62:KHG62 JXJ62:JXK62 JNN62:JNO62 JDR62:JDS62 ITV62:ITW62 IJZ62:IKA62 IAD62:IAE62 HQH62:HQI62 HGL62:HGM62 GWP62:GWQ62 GMT62:GMU62 GCX62:GCY62 FTB62:FTC62 FJF62:FJG62 EZJ62:EZK62 EPN62:EPO62 EFR62:EFS62 DVV62:DVW62 DLZ62:DMA62 DCD62:DCE62 CSH62:CSI62 CIL62:CIM62 BYP62:BYQ62 BOT62:BOU62 BEX62:BEY62 AVB62:AVC62 ALF62:ALG62 ABJ62:ABK62 RN62:RO62 HR62:HS62 WUA62:WUB62 WKE62:WKF62 WAI62:WAJ62 VQM62:VQN62 VGQ62:VGR62 UWU62:UWV62 UMY62:UMZ62 UDC62:UDD62 TTG62:TTH62 TJK62:TJL62 SZO62:SZP62 SPS62:SPT62 SFW62:SFX62 RWA62:RWB62 RME62:RMF62 RCI62:RCJ62 QSM62:QSN62 QIQ62:QIR62 PYU62:PYV62 POY62:POZ62 PFC62:PFD62 OVG62:OVH62 OLK62:OLL62 OBO62:OBP62 NRS62:NRT62 NHW62:NHX62 MYA62:MYB62 MOE62:MOF62 MEI62:MEJ62 LUM62:LUN62 LKQ62:LKR62 LAU62:LAV62 KQY62:KQZ62 KHC62:KHD62 JXG62:JXH62 JNK62:JNL62 JDO62:JDP62 ITS62:ITT62 IJW62:IJX62 IAA62:IAB62 HQE62:HQF62 HGI62:HGJ62 GWM62:GWN62 GMQ62:GMR62 GCU62:GCV62 FSY62:FSZ62 FJC62:FJD62 EZG62:EZH62 EPK62:EPL62 EFO62:EFP62 DVS62:DVT62 DLW62:DLX62 DCA62:DCB62 CSE62:CSF62 CII62:CIJ62 BYM62:BYN62 BOQ62:BOR62 BEU62:BEV62 AUY62:AUZ62 ALC62:ALD62 ABG62:ABH62 RK62:RL62 HO62:HP62 WTX62:WTY62 WKB62:WKC62 WAF62:WAG62 VQJ62:VQK62 VGN62:VGO62 UWR62:UWS62 UMV62:UMW62 UCZ62:UDA62 TTD62:TTE62 TJH62:TJI62 SZL62:SZM62 SPP62:SPQ62 SFT62:SFU62 RVX62:RVY62 RMB62:RMC62 RCF62:RCG62 QSJ62:QSK62 QIN62:QIO62 PYR62:PYS62 POV62:POW62 PEZ62:PFA62 OVD62:OVE62 OLH62:OLI62 OBL62:OBM62 NRP62:NRQ62 NHT62:NHU62 MXX62:MXY62 MOB62:MOC62 MEF62:MEG62 LUJ62:LUK62 LKN62:LKO62 LAR62:LAS62 KQV62:KQW62 KGZ62:KHA62 JXD62:JXE62 JNH62:JNI62 JDL62:JDM62 ITP62:ITQ62 IJT62:IJU62 HZX62:HZY62 HQB62:HQC62 HGF62:HGG62 GWJ62:GWK62 GMN62:GMO62 GCR62:GCS62 FSV62:FSW62 FIZ62:FJA62 EZD62:EZE62 EPH62:EPI62 EFL62:EFM62 DVP62:DVQ62 DLT62:DLU62 DBX62:DBY62 CSB62:CSC62 CIF62:CIG62 BYJ62:BYK62 BON62:BOO62 BER62:BES62 AUV62:AUW62 AKZ62:ALA62 ABD62:ABE62 RH62:RI62 HL62:HM62 WTU62:WTV62 WJY62:WJZ62 WAC62:WAD62 VQG62:VQH62 VGK62:VGL62 UWO62:UWP62 UMS62:UMT62 UCW62:UCX62 TTA62:TTB62 TJE62:TJF62 SZI62:SZJ62 SPM62:SPN62 SFQ62:SFR62 RVU62:RVV62 RLY62:RLZ62 RCC62:RCD62 QSG62:QSH62 QIK62:QIL62 PYO62:PYP62 POS62:POT62 PEW62:PEX62 OVA62:OVB62 OLE62:OLF62 OBI62:OBJ62 NRM62:NRN62 NHQ62:NHR62 MXU62:MXV62 MNY62:MNZ62 MEC62:MED62 LUG62:LUH62 LKK62:LKL62 LAO62:LAP62 KQS62:KQT62 KGW62:KGX62 JXA62:JXB62 JNE62:JNF62 JDI62:JDJ62 ITM62:ITN62 IJQ62:IJR62 HZU62:HZV62 HPY62:HPZ62 HGC62:HGD62 GWG62:GWH62 GMK62:GML62 GCO62:GCP62 FSS62:FST62 FIW62:FIX62 EZA62:EZB62 EPE62:EPF62 EFI62:EFJ62 DVM62:DVN62 DLQ62:DLR62 DBU62:DBV62 CRY62:CRZ62 CIC62:CID62 BYG62:BYH62 BOK62:BOL62 BEO62:BEP62 AUS62:AUT62 AKW62:AKX62 ABA62:ABB62 HI106:HJ106 RE106:RF106 WUS106:WUT106 WKW106:WKX106 WBA106:WBB106 VRE106:VRF106 VHI106:VHJ106 UXM106:UXN106 UNQ106:UNR106 UDU106:UDV106 TTY106:TTZ106 TKC106:TKD106 TAG106:TAH106 SQK106:SQL106 SGO106:SGP106 RWS106:RWT106 RMW106:RMX106 RDA106:RDB106 QTE106:QTF106 QJI106:QJJ106 PZM106:PZN106 PPQ106:PPR106 PFU106:PFV106 OVY106:OVZ106 OMC106:OMD106 OCG106:OCH106 NSK106:NSL106 NIO106:NIP106 MYS106:MYT106 MOW106:MOX106 MFA106:MFB106 LVE106:LVF106 LLI106:LLJ106 LBM106:LBN106 KRQ106:KRR106 KHU106:KHV106 JXY106:JXZ106 JOC106:JOD106 JEG106:JEH106 IUK106:IUL106 IKO106:IKP106 IAS106:IAT106 HQW106:HQX106 HHA106:HHB106 GXE106:GXF106 GNI106:GNJ106 GDM106:GDN106 FTQ106:FTR106 FJU106:FJV106 EZY106:EZZ106 EQC106:EQD106 EGG106:EGH106 DWK106:DWL106 DMO106:DMP106 DCS106:DCT106 CSW106:CSX106 CJA106:CJB106 BZE106:BZF106 BPI106:BPJ106 BFM106:BFN106 AVQ106:AVR106 ALU106:ALV106 ABY106:ABZ106 SC106:SD106 IG106:IH106 WUP106:WUQ106 WKT106:WKU106 WAX106:WAY106 VRB106:VRC106 VHF106:VHG106 UXJ106:UXK106 UNN106:UNO106 UDR106:UDS106 TTV106:TTW106 TJZ106:TKA106 TAD106:TAE106 SQH106:SQI106 SGL106:SGM106 RWP106:RWQ106 RMT106:RMU106 RCX106:RCY106 QTB106:QTC106 QJF106:QJG106 PZJ106:PZK106 PPN106:PPO106 PFR106:PFS106 OVV106:OVW106 OLZ106:OMA106 OCD106:OCE106 NSH106:NSI106 NIL106:NIM106 MYP106:MYQ106 MOT106:MOU106 MEX106:MEY106 LVB106:LVC106 LLF106:LLG106 LBJ106:LBK106 KRN106:KRO106 KHR106:KHS106 JXV106:JXW106 JNZ106:JOA106 JED106:JEE106 IUH106:IUI106 IKL106:IKM106 IAP106:IAQ106 HQT106:HQU106 HGX106:HGY106 GXB106:GXC106 GNF106:GNG106 GDJ106:GDK106 FTN106:FTO106 FJR106:FJS106 EZV106:EZW106 EPZ106:EQA106 EGD106:EGE106 DWH106:DWI106 DML106:DMM106 DCP106:DCQ106 CST106:CSU106 CIX106:CIY106 BZB106:BZC106 BPF106:BPG106 BFJ106:BFK106 AVN106:AVO106 ALR106:ALS106 ABV106:ABW106 RZ106:SA106 ID106:IE106 WUM106:WUN106 WKQ106:WKR106 WAU106:WAV106 VQY106:VQZ106 VHC106:VHD106 UXG106:UXH106 UNK106:UNL106 UDO106:UDP106 TTS106:TTT106 TJW106:TJX106 TAA106:TAB106 SQE106:SQF106 SGI106:SGJ106 RWM106:RWN106 RMQ106:RMR106 RCU106:RCV106 QSY106:QSZ106 QJC106:QJD106 PZG106:PZH106 PPK106:PPL106 PFO106:PFP106 OVS106:OVT106 OLW106:OLX106 OCA106:OCB106 NSE106:NSF106 NII106:NIJ106 MYM106:MYN106 MOQ106:MOR106 MEU106:MEV106 LUY106:LUZ106 LLC106:LLD106 LBG106:LBH106 KRK106:KRL106 KHO106:KHP106 JXS106:JXT106 JNW106:JNX106 JEA106:JEB106 IUE106:IUF106 IKI106:IKJ106 IAM106:IAN106 HQQ106:HQR106 HGU106:HGV106 GWY106:GWZ106 GNC106:GND106 GDG106:GDH106 FTK106:FTL106 FJO106:FJP106 EZS106:EZT106 EPW106:EPX106 EGA106:EGB106 DWE106:DWF106 DMI106:DMJ106 DCM106:DCN106 CSQ106:CSR106 CIU106:CIV106 BYY106:BYZ106 BPC106:BPD106 BFG106:BFH106 AVK106:AVL106 ALO106:ALP106 ABS106:ABT106 RW106:RX106 IA106:IB106 WUG106:WUH106 WKK106:WKL106 WAO106:WAP106 VQS106:VQT106 VGW106:VGX106 UXA106:UXB106 UNE106:UNF106 UDI106:UDJ106 TTM106:TTN106 TJQ106:TJR106 SZU106:SZV106 SPY106:SPZ106 SGC106:SGD106 RWG106:RWH106 RMK106:RML106 RCO106:RCP106 QSS106:QST106 QIW106:QIX106 PZA106:PZB106 PPE106:PPF106 PFI106:PFJ106 OVM106:OVN106 OLQ106:OLR106 OBU106:OBV106 NRY106:NRZ106 NIC106:NID106 MYG106:MYH106 MOK106:MOL106 MEO106:MEP106 LUS106:LUT106 LKW106:LKX106 LBA106:LBB106 KRE106:KRF106 KHI106:KHJ106 JXM106:JXN106 JNQ106:JNR106 JDU106:JDV106 ITY106:ITZ106 IKC106:IKD106 IAG106:IAH106 HQK106:HQL106 HGO106:HGP106 GWS106:GWT106 GMW106:GMX106 GDA106:GDB106 FTE106:FTF106 FJI106:FJJ106 EZM106:EZN106 EPQ106:EPR106 EFU106:EFV106 DVY106:DVZ106 DMC106:DMD106 DCG106:DCH106 CSK106:CSL106 CIO106:CIP106 BYS106:BYT106 BOW106:BOX106 BFA106:BFB106 AVE106:AVF106 ALI106:ALJ106 ABM106:ABN106 RQ106:RR106 HU106:HV106 WUD106:WUE106 WKH106:WKI106 WAL106:WAM106 VQP106:VQQ106 VGT106:VGU106 UWX106:UWY106 UNB106:UNC106 UDF106:UDG106 TTJ106:TTK106 TJN106:TJO106 SZR106:SZS106 SPV106:SPW106 SFZ106:SGA106 RWD106:RWE106 RMH106:RMI106 RCL106:RCM106 QSP106:QSQ106 QIT106:QIU106 PYX106:PYY106 PPB106:PPC106 PFF106:PFG106 OVJ106:OVK106 OLN106:OLO106 OBR106:OBS106 NRV106:NRW106 NHZ106:NIA106 MYD106:MYE106 MOH106:MOI106 MEL106:MEM106 LUP106:LUQ106 LKT106:LKU106 LAX106:LAY106 KRB106:KRC106 KHF106:KHG106 JXJ106:JXK106 JNN106:JNO106 JDR106:JDS106 ITV106:ITW106 IJZ106:IKA106 IAD106:IAE106 HQH106:HQI106 HGL106:HGM106 GWP106:GWQ106 GMT106:GMU106 GCX106:GCY106 FTB106:FTC106 FJF106:FJG106 EZJ106:EZK106 EPN106:EPO106 EFR106:EFS106 DVV106:DVW106 DLZ106:DMA106 DCD106:DCE106 CSH106:CSI106 CIL106:CIM106 BYP106:BYQ106 BOT106:BOU106 BEX106:BEY106 AVB106:AVC106 ALF106:ALG106 ABJ106:ABK106 RN106:RO106 HR106:HS106 WUA106:WUB106 WKE106:WKF106 WAI106:WAJ106 VQM106:VQN106 VGQ106:VGR106 UWU106:UWV106 UMY106:UMZ106 UDC106:UDD106 TTG106:TTH106 TJK106:TJL106 SZO106:SZP106 SPS106:SPT106 SFW106:SFX106 RWA106:RWB106 RME106:RMF106 RCI106:RCJ106 QSM106:QSN106 QIQ106:QIR106 PYU106:PYV106 POY106:POZ106 PFC106:PFD106 OVG106:OVH106 OLK106:OLL106 OBO106:OBP106 NRS106:NRT106 NHW106:NHX106 MYA106:MYB106 MOE106:MOF106 MEI106:MEJ106 LUM106:LUN106 LKQ106:LKR106 LAU106:LAV106 KQY106:KQZ106 KHC106:KHD106 JXG106:JXH106 JNK106:JNL106 JDO106:JDP106 ITS106:ITT106 IJW106:IJX106 IAA106:IAB106 HQE106:HQF106 HGI106:HGJ106 GWM106:GWN106 GMQ106:GMR106 GCU106:GCV106 FSY106:FSZ106 FJC106:FJD106 EZG106:EZH106 EPK106:EPL106 EFO106:EFP106 DVS106:DVT106 DLW106:DLX106 DCA106:DCB106 CSE106:CSF106 CII106:CIJ106 BYM106:BYN106 BOQ106:BOR106 BEU106:BEV106 AUY106:AUZ106 ALC106:ALD106 ABG106:ABH106 RK106:RL106 HO106:HP106 WTX106:WTY106 WKB106:WKC106 WAF106:WAG106 VQJ106:VQK106 VGN106:VGO106 UWR106:UWS106 UMV106:UMW106 UCZ106:UDA106 TTD106:TTE106 TJH106:TJI106 SZL106:SZM106 SPP106:SPQ106 SFT106:SFU106 RVX106:RVY106 RMB106:RMC106 RCF106:RCG106 QSJ106:QSK106 QIN106:QIO106 PYR106:PYS106 POV106:POW106 PEZ106:PFA106 OVD106:OVE106 OLH106:OLI106 OBL106:OBM106 NRP106:NRQ106 NHT106:NHU106 MXX106:MXY106 MOB106:MOC106 MEF106:MEG106 LUJ106:LUK106 LKN106:LKO106 LAR106:LAS106 KQV106:KQW106 KGZ106:KHA106 JXD106:JXE106 JNH106:JNI106 JDL106:JDM106 ITP106:ITQ106 IJT106:IJU106 HZX106:HZY106 HQB106:HQC106 HGF106:HGG106 GWJ106:GWK106 GMN106:GMO106 GCR106:GCS106 FSV106:FSW106 FIZ106:FJA106 EZD106:EZE106 EPH106:EPI106 EFL106:EFM106 DVP106:DVQ106 DLT106:DLU106 DBX106:DBY106 CSB106:CSC106 CIF106:CIG106 BYJ106:BYK106 BON106:BOO106 BER106:BES106 AUV106:AUW106 AKZ106:ALA106 ABD106:ABE106 RH106:RI106 HL106:HM106 WTU106:WTV106 WJY106:WJZ106 WAC106:WAD106 VQG106:VQH106 VGK106:VGL106 UWO106:UWP106 UMS106:UMT106 UCW106:UCX106 TTA106:TTB106 TJE106:TJF106 SZI106:SZJ106 SPM106:SPN106 SFQ106:SFR106 RVU106:RVV106 RLY106:RLZ106 RCC106:RCD106 QSG106:QSH106 QIK106:QIL106 PYO106:PYP106 POS106:POT106 PEW106:PEX106 OVA106:OVB106 OLE106:OLF106 OBI106:OBJ106 NRM106:NRN106 NHQ106:NHR106 MXU106:MXV106 MNY106:MNZ106 MEC106:MED106 LUG106:LUH106 LKK106:LKL106 LAO106:LAP106 KQS106:KQT106 KGW106:KGX106 JXA106:JXB106 JNE106:JNF106 JDI106:JDJ106 ITM106:ITN106 IJQ106:IJR106 HZU106:HZV106 HPY106:HPZ106 HGC106:HGD106 GWG106:GWH106 GMK106:GML106 GCO106:GCP106 FSS106:FST106 FIW106:FIX106 EZA106:EZB106 EPE106:EPF106 EFI106:EFJ106 DVM106:DVN106 DLQ106:DLR106 DBU106:DBV106 CRY106:CRZ106 CIC106:CID106 BYG106:BYH106 BOK106:BOL106 BEO106:BEP106 AUS106:AUT106 AKW106:AKX106 ABA106:ABB106 HI150:HJ150 RE150:RF150 WUS150:WUT150 WKW150:WKX150 WBA150:WBB150 VRE150:VRF150 VHI150:VHJ150 UXM150:UXN150 UNQ150:UNR150 UDU150:UDV150 TTY150:TTZ150 TKC150:TKD150 TAG150:TAH150 SQK150:SQL150 SGO150:SGP150 RWS150:RWT150 RMW150:RMX150 RDA150:RDB150 QTE150:QTF150 QJI150:QJJ150 PZM150:PZN150 PPQ150:PPR150 PFU150:PFV150 OVY150:OVZ150 OMC150:OMD150 OCG150:OCH150 NSK150:NSL150 NIO150:NIP150 MYS150:MYT150 MOW150:MOX150 MFA150:MFB150 LVE150:LVF150 LLI150:LLJ150 LBM150:LBN150 KRQ150:KRR150 KHU150:KHV150 JXY150:JXZ150 JOC150:JOD150 JEG150:JEH150 IUK150:IUL150 IKO150:IKP150 IAS150:IAT150 HQW150:HQX150 HHA150:HHB150 GXE150:GXF150 GNI150:GNJ150 GDM150:GDN150 FTQ150:FTR150 FJU150:FJV150 EZY150:EZZ150 EQC150:EQD150 EGG150:EGH150 DWK150:DWL150 DMO150:DMP150 DCS150:DCT150 CSW150:CSX150 CJA150:CJB150 BZE150:BZF150 BPI150:BPJ150 BFM150:BFN150 AVQ150:AVR150 ALU150:ALV150 ABY150:ABZ150 SC150:SD150 IG150:IH150 WUP150:WUQ150 WKT150:WKU150 WAX150:WAY150 VRB150:VRC150 VHF150:VHG150 UXJ150:UXK150 UNN150:UNO150 UDR150:UDS150 TTV150:TTW150 TJZ150:TKA150 TAD150:TAE150 SQH150:SQI150 SGL150:SGM150 RWP150:RWQ150 RMT150:RMU150 RCX150:RCY150 QTB150:QTC150 QJF150:QJG150 PZJ150:PZK150 PPN150:PPO150 PFR150:PFS150 OVV150:OVW150 OLZ150:OMA150 OCD150:OCE150 NSH150:NSI150 NIL150:NIM150 MYP150:MYQ150 MOT150:MOU150 MEX150:MEY150 LVB150:LVC150 LLF150:LLG150 LBJ150:LBK150 KRN150:KRO150 KHR150:KHS150 JXV150:JXW150 JNZ150:JOA150 JED150:JEE150 IUH150:IUI150 IKL150:IKM150 IAP150:IAQ150 HQT150:HQU150 HGX150:HGY150 GXB150:GXC150 GNF150:GNG150 GDJ150:GDK150 FTN150:FTO150 FJR150:FJS150 EZV150:EZW150 EPZ150:EQA150 EGD150:EGE150 DWH150:DWI150 DML150:DMM150 DCP150:DCQ150 CST150:CSU150 CIX150:CIY150 BZB150:BZC150 BPF150:BPG150 BFJ150:BFK150 AVN150:AVO150 ALR150:ALS150 ABV150:ABW150 RZ150:SA150 ID150:IE150 WUM150:WUN150 WKQ150:WKR150 WAU150:WAV150 VQY150:VQZ150 VHC150:VHD150 UXG150:UXH150 UNK150:UNL150 UDO150:UDP150 TTS150:TTT150 TJW150:TJX150 TAA150:TAB150 SQE150:SQF150 SGI150:SGJ150 RWM150:RWN150 RMQ150:RMR150 RCU150:RCV150 QSY150:QSZ150 QJC150:QJD150 PZG150:PZH150 PPK150:PPL150 PFO150:PFP150 OVS150:OVT150 OLW150:OLX150 OCA150:OCB150 NSE150:NSF150 NII150:NIJ150 MYM150:MYN150 MOQ150:MOR150 MEU150:MEV150 LUY150:LUZ150 LLC150:LLD150 LBG150:LBH150 KRK150:KRL150 KHO150:KHP150 JXS150:JXT150 JNW150:JNX150 JEA150:JEB150 IUE150:IUF150 IKI150:IKJ150 IAM150:IAN150 HQQ150:HQR150 HGU150:HGV150 GWY150:GWZ150 GNC150:GND150 GDG150:GDH150 FTK150:FTL150 FJO150:FJP150 EZS150:EZT150 EPW150:EPX150 EGA150:EGB150 DWE150:DWF150 DMI150:DMJ150 DCM150:DCN150 CSQ150:CSR150 CIU150:CIV150 BYY150:BYZ150 BPC150:BPD150 BFG150:BFH150 AVK150:AVL150 ALO150:ALP150 ABS150:ABT150 RW150:RX150 IA150:IB150 WUG150:WUH150 WKK150:WKL150 WAO150:WAP150 VQS150:VQT150 VGW150:VGX150 UXA150:UXB150 UNE150:UNF150 UDI150:UDJ150 TTM150:TTN150 TJQ150:TJR150 SZU150:SZV150 SPY150:SPZ150 SGC150:SGD150 RWG150:RWH150 RMK150:RML150 RCO150:RCP150 QSS150:QST150 QIW150:QIX150 PZA150:PZB150 PPE150:PPF150 PFI150:PFJ150 OVM150:OVN150 OLQ150:OLR150 OBU150:OBV150 NRY150:NRZ150 NIC150:NID150 MYG150:MYH150 MOK150:MOL150 MEO150:MEP150 LUS150:LUT150 LKW150:LKX150 LBA150:LBB150 KRE150:KRF150 KHI150:KHJ150 JXM150:JXN150 JNQ150:JNR150 JDU150:JDV150 ITY150:ITZ150 IKC150:IKD150 IAG150:IAH150 HQK150:HQL150 HGO150:HGP150 GWS150:GWT150 GMW150:GMX150 GDA150:GDB150 FTE150:FTF150 FJI150:FJJ150 EZM150:EZN150 EPQ150:EPR150 EFU150:EFV150 DVY150:DVZ150 DMC150:DMD150 DCG150:DCH150 CSK150:CSL150 CIO150:CIP150 BYS150:BYT150 BOW150:BOX150 BFA150:BFB150 AVE150:AVF150 ALI150:ALJ150 ABM150:ABN150 RQ150:RR150 HU150:HV150 WUD150:WUE150 WKH150:WKI150 WAL150:WAM150 VQP150:VQQ150 VGT150:VGU150 UWX150:UWY150 UNB150:UNC150 UDF150:UDG150 TTJ150:TTK150 TJN150:TJO150 SZR150:SZS150 SPV150:SPW150 SFZ150:SGA150 RWD150:RWE150 RMH150:RMI150 RCL150:RCM150 QSP150:QSQ150 QIT150:QIU150 PYX150:PYY150 PPB150:PPC150 PFF150:PFG150 OVJ150:OVK150 OLN150:OLO150 OBR150:OBS150 NRV150:NRW150 NHZ150:NIA150 MYD150:MYE150 MOH150:MOI150 MEL150:MEM150 LUP150:LUQ150 LKT150:LKU150 LAX150:LAY150 KRB150:KRC150 KHF150:KHG150 JXJ150:JXK150 JNN150:JNO150 JDR150:JDS150 ITV150:ITW150 IJZ150:IKA150 IAD150:IAE150 HQH150:HQI150 HGL150:HGM150 GWP150:GWQ150 GMT150:GMU150 GCX150:GCY150 FTB150:FTC150 FJF150:FJG150 EZJ150:EZK150 EPN150:EPO150 EFR150:EFS150 DVV150:DVW150 DLZ150:DMA150 DCD150:DCE150 CSH150:CSI150 CIL150:CIM150 BYP150:BYQ150 BOT150:BOU150 BEX150:BEY150 AVB150:AVC150 ALF150:ALG150 ABJ150:ABK150 RN150:RO150 HR150:HS150 WUA150:WUB150 WKE150:WKF150 WAI150:WAJ150 VQM150:VQN150 VGQ150:VGR150 UWU150:UWV150 UMY150:UMZ150 UDC150:UDD150 TTG150:TTH150 TJK150:TJL150 SZO150:SZP150 SPS150:SPT150 SFW150:SFX150 RWA150:RWB150 RME150:RMF150 RCI150:RCJ150 QSM150:QSN150 QIQ150:QIR150 PYU150:PYV150 POY150:POZ150 PFC150:PFD150 OVG150:OVH150 OLK150:OLL150 OBO150:OBP150 NRS150:NRT150 NHW150:NHX150 MYA150:MYB150 MOE150:MOF150 MEI150:MEJ150 LUM150:LUN150 LKQ150:LKR150 LAU150:LAV150 KQY150:KQZ150 KHC150:KHD150 JXG150:JXH150 JNK150:JNL150 JDO150:JDP150 ITS150:ITT150 IJW150:IJX150 IAA150:IAB150 HQE150:HQF150 HGI150:HGJ150 GWM150:GWN150 GMQ150:GMR150 GCU150:GCV150 FSY150:FSZ150 FJC150:FJD150 EZG150:EZH150 EPK150:EPL150 EFO150:EFP150 DVS150:DVT150 DLW150:DLX150 DCA150:DCB150 CSE150:CSF150 CII150:CIJ150 BYM150:BYN150 BOQ150:BOR150 BEU150:BEV150 AUY150:AUZ150 ALC150:ALD150 ABG150:ABH150 RK150:RL150 HO150:HP150 WTX150:WTY150 WKB150:WKC150 WAF150:WAG150 VQJ150:VQK150 VGN150:VGO150 UWR150:UWS150 UMV150:UMW150 UCZ150:UDA150 TTD150:TTE150 TJH150:TJI150 SZL150:SZM150 SPP150:SPQ150 SFT150:SFU150 RVX150:RVY150 RMB150:RMC150 RCF150:RCG150 QSJ150:QSK150 QIN150:QIO150 PYR150:PYS150 POV150:POW150 PEZ150:PFA150 OVD150:OVE150 OLH150:OLI150 OBL150:OBM150 NRP150:NRQ150 NHT150:NHU150 MXX150:MXY150 MOB150:MOC150 MEF150:MEG150 LUJ150:LUK150 LKN150:LKO150 LAR150:LAS150 KQV150:KQW150 KGZ150:KHA150 JXD150:JXE150 JNH150:JNI150 JDL150:JDM150 ITP150:ITQ150 IJT150:IJU150 HZX150:HZY150 HQB150:HQC150 HGF150:HGG150 GWJ150:GWK150 GMN150:GMO150 GCR150:GCS150 FSV150:FSW150 FIZ150:FJA150 EZD150:EZE150 EPH150:EPI150 EFL150:EFM150 DVP150:DVQ150 DLT150:DLU150 DBX150:DBY150 CSB150:CSC150 CIF150:CIG150 BYJ150:BYK150 BON150:BOO150 BER150:BES150 AUV150:AUW150 AKZ150:ALA150 ABD150:ABE150 RH150:RI150 HL150:HM150 WTU150:WTV150 WJY150:WJZ150 WAC150:WAD150 VQG150:VQH150 VGK150:VGL150 UWO150:UWP150 UMS150:UMT150 UCW150:UCX150 TTA150:TTB150 TJE150:TJF150 SZI150:SZJ150 SPM150:SPN150 SFQ150:SFR150 RVU150:RVV150 RLY150:RLZ150 RCC150:RCD150 QSG150:QSH150 QIK150:QIL150 PYO150:PYP150 POS150:POT150 PEW150:PEX150 OVA150:OVB150 OLE150:OLF150 OBI150:OBJ150 NRM150:NRN150 NHQ150:NHR150 MXU150:MXV150 MNY150:MNZ150 MEC150:MED150 LUG150:LUH150 LKK150:LKL150 LAO150:LAP150 KQS150:KQT150 KGW150:KGX150 JXA150:JXB150 JNE150:JNF150 JDI150:JDJ150 ITM150:ITN150 IJQ150:IJR150 HZU150:HZV150 HPY150:HPZ150 HGC150:HGD150 GWG150:GWH150 GMK150:GML150 GCO150:GCP150 FSS150:FST150 FIW150:FIX150 EZA150:EZB150 EPE150:EPF150 EFI150:EFJ150 DVM150:DVN150 DLQ150:DLR150 DBU150:DBV150 CRY150:CRZ150 CIC150:CID150 BYG150:BYH150 BOK150:BOL150 BEO150:BEP150 AUS150:AUT150 AKW150:AKX150 ABA150:ABB150 HI194:HJ194 RE194:RF194 WUS194:WUT194 WKW194:WKX194 WBA194:WBB194 VRE194:VRF194 VHI194:VHJ194 UXM194:UXN194 UNQ194:UNR194 UDU194:UDV194 TTY194:TTZ194 TKC194:TKD194 TAG194:TAH194 SQK194:SQL194 SGO194:SGP194 RWS194:RWT194 RMW194:RMX194 RDA194:RDB194 QTE194:QTF194 QJI194:QJJ194 PZM194:PZN194 PPQ194:PPR194 PFU194:PFV194 OVY194:OVZ194 OMC194:OMD194 OCG194:OCH194 NSK194:NSL194 NIO194:NIP194 MYS194:MYT194 MOW194:MOX194 MFA194:MFB194 LVE194:LVF194 LLI194:LLJ194 LBM194:LBN194 KRQ194:KRR194 KHU194:KHV194 JXY194:JXZ194 JOC194:JOD194 JEG194:JEH194 IUK194:IUL194 IKO194:IKP194 IAS194:IAT194 HQW194:HQX194 HHA194:HHB194 GXE194:GXF194 GNI194:GNJ194 GDM194:GDN194 FTQ194:FTR194 FJU194:FJV194 EZY194:EZZ194 EQC194:EQD194 EGG194:EGH194 DWK194:DWL194 DMO194:DMP194 DCS194:DCT194 CSW194:CSX194 CJA194:CJB194 BZE194:BZF194 BPI194:BPJ194 BFM194:BFN194 AVQ194:AVR194 ALU194:ALV194 ABY194:ABZ194 SC194:SD194 IG194:IH194 WUP194:WUQ194 WKT194:WKU194 WAX194:WAY194 VRB194:VRC194 VHF194:VHG194 UXJ194:UXK194 UNN194:UNO194 UDR194:UDS194 TTV194:TTW194 TJZ194:TKA194 TAD194:TAE194 SQH194:SQI194 SGL194:SGM194 RWP194:RWQ194 RMT194:RMU194 RCX194:RCY194 QTB194:QTC194 QJF194:QJG194 PZJ194:PZK194 PPN194:PPO194 PFR194:PFS194 OVV194:OVW194 OLZ194:OMA194 OCD194:OCE194 NSH194:NSI194 NIL194:NIM194 MYP194:MYQ194 MOT194:MOU194 MEX194:MEY194 LVB194:LVC194 LLF194:LLG194 LBJ194:LBK194 KRN194:KRO194 KHR194:KHS194 JXV194:JXW194 JNZ194:JOA194 JED194:JEE194 IUH194:IUI194 IKL194:IKM194 IAP194:IAQ194 HQT194:HQU194 HGX194:HGY194 GXB194:GXC194 GNF194:GNG194 GDJ194:GDK194 FTN194:FTO194 FJR194:FJS194 EZV194:EZW194 EPZ194:EQA194 EGD194:EGE194 DWH194:DWI194 DML194:DMM194 DCP194:DCQ194 CST194:CSU194 CIX194:CIY194 BZB194:BZC194 BPF194:BPG194 BFJ194:BFK194 AVN194:AVO194 ALR194:ALS194 ABV194:ABW194 RZ194:SA194 ID194:IE194 WUM194:WUN194 WKQ194:WKR194 WAU194:WAV194 VQY194:VQZ194 VHC194:VHD194 UXG194:UXH194 UNK194:UNL194 UDO194:UDP194 TTS194:TTT194 TJW194:TJX194 TAA194:TAB194 SQE194:SQF194 SGI194:SGJ194 RWM194:RWN194 RMQ194:RMR194 RCU194:RCV194 QSY194:QSZ194 QJC194:QJD194 PZG194:PZH194 PPK194:PPL194 PFO194:PFP194 OVS194:OVT194 OLW194:OLX194 OCA194:OCB194 NSE194:NSF194 NII194:NIJ194 MYM194:MYN194 MOQ194:MOR194 MEU194:MEV194 LUY194:LUZ194 LLC194:LLD194 LBG194:LBH194 KRK194:KRL194 KHO194:KHP194 JXS194:JXT194 JNW194:JNX194 JEA194:JEB194 IUE194:IUF194 IKI194:IKJ194 IAM194:IAN194 HQQ194:HQR194 HGU194:HGV194 GWY194:GWZ194 GNC194:GND194 GDG194:GDH194 FTK194:FTL194 FJO194:FJP194 EZS194:EZT194 EPW194:EPX194 EGA194:EGB194 DWE194:DWF194 DMI194:DMJ194 DCM194:DCN194 CSQ194:CSR194 CIU194:CIV194 BYY194:BYZ194 BPC194:BPD194 BFG194:BFH194 AVK194:AVL194 ALO194:ALP194 ABS194:ABT194 RW194:RX194 IA194:IB194 WUG194:WUH194 WKK194:WKL194 WAO194:WAP194 VQS194:VQT194 VGW194:VGX194 UXA194:UXB194 UNE194:UNF194 UDI194:UDJ194 TTM194:TTN194 TJQ194:TJR194 SZU194:SZV194 SPY194:SPZ194 SGC194:SGD194 RWG194:RWH194 RMK194:RML194 RCO194:RCP194 QSS194:QST194 QIW194:QIX194 PZA194:PZB194 PPE194:PPF194 PFI194:PFJ194 OVM194:OVN194 OLQ194:OLR194 OBU194:OBV194 NRY194:NRZ194 NIC194:NID194 MYG194:MYH194 MOK194:MOL194 MEO194:MEP194 LUS194:LUT194 LKW194:LKX194 LBA194:LBB194 KRE194:KRF194 KHI194:KHJ194 JXM194:JXN194 JNQ194:JNR194 JDU194:JDV194 ITY194:ITZ194 IKC194:IKD194 IAG194:IAH194 HQK194:HQL194 HGO194:HGP194 GWS194:GWT194 GMW194:GMX194 GDA194:GDB194 FTE194:FTF194 FJI194:FJJ194 EZM194:EZN194 EPQ194:EPR194 EFU194:EFV194 DVY194:DVZ194 DMC194:DMD194 DCG194:DCH194 CSK194:CSL194 CIO194:CIP194 BYS194:BYT194 BOW194:BOX194 BFA194:BFB194 AVE194:AVF194 ALI194:ALJ194 ABM194:ABN194 RQ194:RR194 HU194:HV194 WUD194:WUE194 WKH194:WKI194 WAL194:WAM194 VQP194:VQQ194 VGT194:VGU194 UWX194:UWY194 UNB194:UNC194 UDF194:UDG194 TTJ194:TTK194 TJN194:TJO194 SZR194:SZS194 SPV194:SPW194 SFZ194:SGA194 RWD194:RWE194 RMH194:RMI194 RCL194:RCM194 QSP194:QSQ194 QIT194:QIU194 PYX194:PYY194 PPB194:PPC194 PFF194:PFG194 OVJ194:OVK194 OLN194:OLO194 OBR194:OBS194 NRV194:NRW194 NHZ194:NIA194 MYD194:MYE194 MOH194:MOI194 MEL194:MEM194 LUP194:LUQ194 LKT194:LKU194 LAX194:LAY194 KRB194:KRC194 KHF194:KHG194 JXJ194:JXK194 JNN194:JNO194 JDR194:JDS194 ITV194:ITW194 IJZ194:IKA194 IAD194:IAE194 HQH194:HQI194 HGL194:HGM194 GWP194:GWQ194 GMT194:GMU194 GCX194:GCY194 FTB194:FTC194 FJF194:FJG194 EZJ194:EZK194 EPN194:EPO194 EFR194:EFS194 DVV194:DVW194 DLZ194:DMA194 DCD194:DCE194 CSH194:CSI194 CIL194:CIM194 BYP194:BYQ194 BOT194:BOU194 BEX194:BEY194 AVB194:AVC194 ALF194:ALG194 ABJ194:ABK194 RN194:RO194 HR194:HS194 WUA194:WUB194 WKE194:WKF194 WAI194:WAJ194 VQM194:VQN194 VGQ194:VGR194 UWU194:UWV194 UMY194:UMZ194 UDC194:UDD194 TTG194:TTH194 TJK194:TJL194 SZO194:SZP194 SPS194:SPT194 SFW194:SFX194 RWA194:RWB194 RME194:RMF194 RCI194:RCJ194 QSM194:QSN194 QIQ194:QIR194 PYU194:PYV194 POY194:POZ194 PFC194:PFD194 OVG194:OVH194 OLK194:OLL194 OBO194:OBP194 NRS194:NRT194 NHW194:NHX194 MYA194:MYB194 MOE194:MOF194 MEI194:MEJ194 LUM194:LUN194 LKQ194:LKR194 LAU194:LAV194 KQY194:KQZ194 KHC194:KHD194 JXG194:JXH194 JNK194:JNL194 JDO194:JDP194 ITS194:ITT194 IJW194:IJX194 IAA194:IAB194 HQE194:HQF194 HGI194:HGJ194 GWM194:GWN194 GMQ194:GMR194 GCU194:GCV194 FSY194:FSZ194 FJC194:FJD194 EZG194:EZH194 EPK194:EPL194 EFO194:EFP194 DVS194:DVT194 DLW194:DLX194 DCA194:DCB194 CSE194:CSF194 CII194:CIJ194 BYM194:BYN194 BOQ194:BOR194 BEU194:BEV194 AUY194:AUZ194 ALC194:ALD194 ABG194:ABH194 RK194:RL194 HO194:HP194 WTX194:WTY194 WKB194:WKC194 WAF194:WAG194 VQJ194:VQK194 VGN194:VGO194 UWR194:UWS194 UMV194:UMW194 UCZ194:UDA194 TTD194:TTE194 TJH194:TJI194 SZL194:SZM194 SPP194:SPQ194 SFT194:SFU194 RVX194:RVY194 RMB194:RMC194 RCF194:RCG194 QSJ194:QSK194 QIN194:QIO194 PYR194:PYS194 POV194:POW194 PEZ194:PFA194 OVD194:OVE194 OLH194:OLI194 OBL194:OBM194 NRP194:NRQ194 NHT194:NHU194 MXX194:MXY194 MOB194:MOC194 MEF194:MEG194 LUJ194:LUK194 LKN194:LKO194 LAR194:LAS194 KQV194:KQW194 KGZ194:KHA194 JXD194:JXE194 JNH194:JNI194 JDL194:JDM194 ITP194:ITQ194 IJT194:IJU194 HZX194:HZY194 HQB194:HQC194 HGF194:HGG194 GWJ194:GWK194 GMN194:GMO194 GCR194:GCS194 FSV194:FSW194 FIZ194:FJA194 EZD194:EZE194 EPH194:EPI194 EFL194:EFM194 DVP194:DVQ194 DLT194:DLU194 DBX194:DBY194 CSB194:CSC194 CIF194:CIG194 BYJ194:BYK194 BON194:BOO194 BER194:BES194 AUV194:AUW194 AKZ194:ALA194 ABD194:ABE194 RH194:RI194 HL194:HM194 WTU194:WTV194 WJY194:WJZ194 WAC194:WAD194 VQG194:VQH194 VGK194:VGL194 UWO194:UWP194 UMS194:UMT194 UCW194:UCX194 TTA194:TTB194 TJE194:TJF194 SZI194:SZJ194 SPM194:SPN194 SFQ194:SFR194 RVU194:RVV194 RLY194:RLZ194 RCC194:RCD194 QSG194:QSH194 QIK194:QIL194 PYO194:PYP194 POS194:POT194 PEW194:PEX194 OVA194:OVB194 OLE194:OLF194 OBI194:OBJ194 NRM194:NRN194 NHQ194:NHR194 MXU194:MXV194 MNY194:MNZ194 MEC194:MED194 LUG194:LUH194 LKK194:LKL194 LAO194:LAP194 KQS194:KQT194 KGW194:KGX194 JXA194:JXB194 JNE194:JNF194 JDI194:JDJ194 ITM194:ITN194 IJQ194:IJR194 HZU194:HZV194 HPY194:HPZ194 HGC194:HGD194 GWG194:GWH194 GMK194:GML194 GCO194:GCP194 FSS194:FST194 FIW194:FIX194 EZA194:EZB194 EPE194:EPF194 EFI194:EFJ194 DVM194:DVN194 DLQ194:DLR194 DBU194:DBV194 CRY194:CRZ194 CIC194:CID194 BYG194:BYH194 BOK194:BOL194 BEO194:BEP194 AUS194:AUT194 AKW194:AKX194 ABA194:ABB194 HI238:HJ238 RE238:RF238 WUS238:WUT238 WKW238:WKX238 WBA238:WBB238 VRE238:VRF238 VHI238:VHJ238 UXM238:UXN238 UNQ238:UNR238 UDU238:UDV238 TTY238:TTZ238 TKC238:TKD238 TAG238:TAH238 SQK238:SQL238 SGO238:SGP238 RWS238:RWT238 RMW238:RMX238 RDA238:RDB238 QTE238:QTF238 QJI238:QJJ238 PZM238:PZN238 PPQ238:PPR238 PFU238:PFV238 OVY238:OVZ238 OMC238:OMD238 OCG238:OCH238 NSK238:NSL238 NIO238:NIP238 MYS238:MYT238 MOW238:MOX238 MFA238:MFB238 LVE238:LVF238 LLI238:LLJ238 LBM238:LBN238 KRQ238:KRR238 KHU238:KHV238 JXY238:JXZ238 JOC238:JOD238 JEG238:JEH238 IUK238:IUL238 IKO238:IKP238 IAS238:IAT238 HQW238:HQX238 HHA238:HHB238 GXE238:GXF238 GNI238:GNJ238 GDM238:GDN238 FTQ238:FTR238 FJU238:FJV238 EZY238:EZZ238 EQC238:EQD238 EGG238:EGH238 DWK238:DWL238 DMO238:DMP238 DCS238:DCT238 CSW238:CSX238 CJA238:CJB238 BZE238:BZF238 BPI238:BPJ238 BFM238:BFN238 AVQ238:AVR238 ALU238:ALV238 ABY238:ABZ238 SC238:SD238 IG238:IH238 WUP238:WUQ238 WKT238:WKU238 WAX238:WAY238 VRB238:VRC238 VHF238:VHG238 UXJ238:UXK238 UNN238:UNO238 UDR238:UDS238 TTV238:TTW238 TJZ238:TKA238 TAD238:TAE238 SQH238:SQI238 SGL238:SGM238 RWP238:RWQ238 RMT238:RMU238 RCX238:RCY238 QTB238:QTC238 QJF238:QJG238 PZJ238:PZK238 PPN238:PPO238 PFR238:PFS238 OVV238:OVW238 OLZ238:OMA238 OCD238:OCE238 NSH238:NSI238 NIL238:NIM238 MYP238:MYQ238 MOT238:MOU238 MEX238:MEY238 LVB238:LVC238 LLF238:LLG238 LBJ238:LBK238 KRN238:KRO238 KHR238:KHS238 JXV238:JXW238 JNZ238:JOA238 JED238:JEE238 IUH238:IUI238 IKL238:IKM238 IAP238:IAQ238 HQT238:HQU238 HGX238:HGY238 GXB238:GXC238 GNF238:GNG238 GDJ238:GDK238 FTN238:FTO238 FJR238:FJS238 EZV238:EZW238 EPZ238:EQA238 EGD238:EGE238 DWH238:DWI238 DML238:DMM238 DCP238:DCQ238 CST238:CSU238 CIX238:CIY238 BZB238:BZC238 BPF238:BPG238 BFJ238:BFK238 AVN238:AVO238 ALR238:ALS238 ABV238:ABW238 RZ238:SA238 ID238:IE238 WUM238:WUN238 WKQ238:WKR238 WAU238:WAV238 VQY238:VQZ238 VHC238:VHD238 UXG238:UXH238 UNK238:UNL238 UDO238:UDP238 TTS238:TTT238 TJW238:TJX238 TAA238:TAB238 SQE238:SQF238 SGI238:SGJ238 RWM238:RWN238 RMQ238:RMR238 RCU238:RCV238 QSY238:QSZ238 QJC238:QJD238 PZG238:PZH238 PPK238:PPL238 PFO238:PFP238 OVS238:OVT238 OLW238:OLX238 OCA238:OCB238 NSE238:NSF238 NII238:NIJ238 MYM238:MYN238 MOQ238:MOR238 MEU238:MEV238 LUY238:LUZ238 LLC238:LLD238 LBG238:LBH238 KRK238:KRL238 KHO238:KHP238 JXS238:JXT238 JNW238:JNX238 JEA238:JEB238 IUE238:IUF238 IKI238:IKJ238 IAM238:IAN238 HQQ238:HQR238 HGU238:HGV238 GWY238:GWZ238 GNC238:GND238 GDG238:GDH238 FTK238:FTL238 FJO238:FJP238 EZS238:EZT238 EPW238:EPX238 EGA238:EGB238 DWE238:DWF238 DMI238:DMJ238 DCM238:DCN238 CSQ238:CSR238 CIU238:CIV238 BYY238:BYZ238 BPC238:BPD238 BFG238:BFH238 AVK238:AVL238 ALO238:ALP238 ABS238:ABT238 RW238:RX238 IA238:IB238 WUG238:WUH238 WKK238:WKL238 WAO238:WAP238 VQS238:VQT238 VGW238:VGX238 UXA238:UXB238 UNE238:UNF238 UDI238:UDJ238 TTM238:TTN238 TJQ238:TJR238 SZU238:SZV238 SPY238:SPZ238 SGC238:SGD238 RWG238:RWH238 RMK238:RML238 RCO238:RCP238 QSS238:QST238 QIW238:QIX238 PZA238:PZB238 PPE238:PPF238 PFI238:PFJ238 OVM238:OVN238 OLQ238:OLR238 OBU238:OBV238 NRY238:NRZ238 NIC238:NID238 MYG238:MYH238 MOK238:MOL238 MEO238:MEP238 LUS238:LUT238 LKW238:LKX238 LBA238:LBB238 KRE238:KRF238 KHI238:KHJ238 JXM238:JXN238 JNQ238:JNR238 JDU238:JDV238 ITY238:ITZ238 IKC238:IKD238 IAG238:IAH238 HQK238:HQL238 HGO238:HGP238 GWS238:GWT238 GMW238:GMX238 GDA238:GDB238 FTE238:FTF238 FJI238:FJJ238 EZM238:EZN238 EPQ238:EPR238 EFU238:EFV238 DVY238:DVZ238 DMC238:DMD238 DCG238:DCH238 CSK238:CSL238 CIO238:CIP238 BYS238:BYT238 BOW238:BOX238 BFA238:BFB238 AVE238:AVF238 ALI238:ALJ238 ABM238:ABN238 RQ238:RR238 HU238:HV238 WUD238:WUE238 WKH238:WKI238 WAL238:WAM238 VQP238:VQQ238 VGT238:VGU238 UWX238:UWY238 UNB238:UNC238 UDF238:UDG238 TTJ238:TTK238 TJN238:TJO238 SZR238:SZS238 SPV238:SPW238 SFZ238:SGA238 RWD238:RWE238 RMH238:RMI238 RCL238:RCM238 QSP238:QSQ238 QIT238:QIU238 PYX238:PYY238 PPB238:PPC238 PFF238:PFG238 OVJ238:OVK238 OLN238:OLO238 OBR238:OBS238 NRV238:NRW238 NHZ238:NIA238 MYD238:MYE238 MOH238:MOI238 MEL238:MEM238 LUP238:LUQ238 LKT238:LKU238 LAX238:LAY238 KRB238:KRC238 KHF238:KHG238 JXJ238:JXK238 JNN238:JNO238 JDR238:JDS238 ITV238:ITW238 IJZ238:IKA238 IAD238:IAE238 HQH238:HQI238 HGL238:HGM238 GWP238:GWQ238 GMT238:GMU238 GCX238:GCY238 FTB238:FTC238 FJF238:FJG238 EZJ238:EZK238 EPN238:EPO238 EFR238:EFS238 DVV238:DVW238 DLZ238:DMA238 DCD238:DCE238 CSH238:CSI238 CIL238:CIM238 BYP238:BYQ238 BOT238:BOU238 BEX238:BEY238 AVB238:AVC238 ALF238:ALG238 ABJ238:ABK238 RN238:RO238 HR238:HS238 WUA238:WUB238 WKE238:WKF238 WAI238:WAJ238 VQM238:VQN238 VGQ238:VGR238 UWU238:UWV238 UMY238:UMZ238 UDC238:UDD238 TTG238:TTH238 TJK238:TJL238 SZO238:SZP238 SPS238:SPT238 SFW238:SFX238 RWA238:RWB238 RME238:RMF238 RCI238:RCJ238 QSM238:QSN238 QIQ238:QIR238 PYU238:PYV238 POY238:POZ238 PFC238:PFD238 OVG238:OVH238 OLK238:OLL238 OBO238:OBP238 NRS238:NRT238 NHW238:NHX238 MYA238:MYB238 MOE238:MOF238 MEI238:MEJ238 LUM238:LUN238 LKQ238:LKR238 LAU238:LAV238 KQY238:KQZ238 KHC238:KHD238 JXG238:JXH238 JNK238:JNL238 JDO238:JDP238 ITS238:ITT238 IJW238:IJX238 IAA238:IAB238 HQE238:HQF238 HGI238:HGJ238 GWM238:GWN238 GMQ238:GMR238 GCU238:GCV238 FSY238:FSZ238 FJC238:FJD238 EZG238:EZH238 EPK238:EPL238 EFO238:EFP238 DVS238:DVT238 DLW238:DLX238 DCA238:DCB238 CSE238:CSF238 CII238:CIJ238 BYM238:BYN238 BOQ238:BOR238 BEU238:BEV238 AUY238:AUZ238 ALC238:ALD238 ABG238:ABH238 RK238:RL238 HO238:HP238 WTX238:WTY238 WKB238:WKC238 WAF238:WAG238 VQJ238:VQK238 VGN238:VGO238 UWR238:UWS238 UMV238:UMW238 UCZ238:UDA238 TTD238:TTE238 TJH238:TJI238 SZL238:SZM238 SPP238:SPQ238 SFT238:SFU238 RVX238:RVY238 RMB238:RMC238 RCF238:RCG238 QSJ238:QSK238 QIN238:QIO238 PYR238:PYS238 POV238:POW238 PEZ238:PFA238 OVD238:OVE238 OLH238:OLI238 OBL238:OBM238 NRP238:NRQ238 NHT238:NHU238 MXX238:MXY238 MOB238:MOC238 MEF238:MEG238 LUJ238:LUK238 LKN238:LKO238 LAR238:LAS238 KQV238:KQW238 KGZ238:KHA238 JXD238:JXE238 JNH238:JNI238 JDL238:JDM238 ITP238:ITQ238 IJT238:IJU238 HZX238:HZY238 HQB238:HQC238 HGF238:HGG238 GWJ238:GWK238 GMN238:GMO238 GCR238:GCS238 FSV238:FSW238 FIZ238:FJA238 EZD238:EZE238 EPH238:EPI238 EFL238:EFM238 DVP238:DVQ238 DLT238:DLU238 DBX238:DBY238 CSB238:CSC238 CIF238:CIG238 BYJ238:BYK238 BON238:BOO238 BER238:BES238 AUV238:AUW238 AKZ238:ALA238 ABD238:ABE238 RH238:RI238 HL238:HM238 WTU238:WTV238 WJY238:WJZ238 WAC238:WAD238 VQG238:VQH238 VGK238:VGL238 UWO238:UWP238 UMS238:UMT238 UCW238:UCX238 TTA238:TTB238 TJE238:TJF238 SZI238:SZJ238 SPM238:SPN238 SFQ238:SFR238 RVU238:RVV238 RLY238:RLZ238 RCC238:RCD238 QSG238:QSH238 QIK238:QIL238 PYO238:PYP238 POS238:POT238 PEW238:PEX238 OVA238:OVB238 OLE238:OLF238 OBI238:OBJ238 NRM238:NRN238 NHQ238:NHR238 MXU238:MXV238 MNY238:MNZ238 MEC238:MED238 LUG238:LUH238 LKK238:LKL238 LAO238:LAP238 KQS238:KQT238 KGW238:KGX238 JXA238:JXB238 JNE238:JNF238 JDI238:JDJ238 ITM238:ITN238 IJQ238:IJR238 HZU238:HZV238 HPY238:HPZ238 HGC238:HGD238 GWG238:GWH238 GMK238:GML238 GCO238:GCP238 FSS238:FST238 FIW238:FIX238 EZA238:EZB238 EPE238:EPF238 EFI238:EFJ238 DVM238:DVN238 DLQ238:DLR238 DBU238:DBV238 CRY238:CRZ238 CIC238:CID238 BYG238:BYH238 BOK238:BOL238 BEO238:BEP238 AUS238:AUT238 AKW238:AKX238 ABA238:ABB238 HI282:HJ282 RE282:RF282 WUS282:WUT282 WKW282:WKX282 WBA282:WBB282 VRE282:VRF282 VHI282:VHJ282 UXM282:UXN282 UNQ282:UNR282 UDU282:UDV282 TTY282:TTZ282 TKC282:TKD282 TAG282:TAH282 SQK282:SQL282 SGO282:SGP282 RWS282:RWT282 RMW282:RMX282 RDA282:RDB282 QTE282:QTF282 QJI282:QJJ282 PZM282:PZN282 PPQ282:PPR282 PFU282:PFV282 OVY282:OVZ282 OMC282:OMD282 OCG282:OCH282 NSK282:NSL282 NIO282:NIP282 MYS282:MYT282 MOW282:MOX282 MFA282:MFB282 LVE282:LVF282 LLI282:LLJ282 LBM282:LBN282 KRQ282:KRR282 KHU282:KHV282 JXY282:JXZ282 JOC282:JOD282 JEG282:JEH282 IUK282:IUL282 IKO282:IKP282 IAS282:IAT282 HQW282:HQX282 HHA282:HHB282 GXE282:GXF282 GNI282:GNJ282 GDM282:GDN282 FTQ282:FTR282 FJU282:FJV282 EZY282:EZZ282 EQC282:EQD282 EGG282:EGH282 DWK282:DWL282 DMO282:DMP282 DCS282:DCT282 CSW282:CSX282 CJA282:CJB282 BZE282:BZF282 BPI282:BPJ282 BFM282:BFN282 AVQ282:AVR282 ALU282:ALV282 ABY282:ABZ282 SC282:SD282 IG282:IH282 WUP282:WUQ282 WKT282:WKU282 WAX282:WAY282 VRB282:VRC282 VHF282:VHG282 UXJ282:UXK282 UNN282:UNO282 UDR282:UDS282 TTV282:TTW282 TJZ282:TKA282 TAD282:TAE282 SQH282:SQI282 SGL282:SGM282 RWP282:RWQ282 RMT282:RMU282 RCX282:RCY282 QTB282:QTC282 QJF282:QJG282 PZJ282:PZK282 PPN282:PPO282 PFR282:PFS282 OVV282:OVW282 OLZ282:OMA282 OCD282:OCE282 NSH282:NSI282 NIL282:NIM282 MYP282:MYQ282 MOT282:MOU282 MEX282:MEY282 LVB282:LVC282 LLF282:LLG282 LBJ282:LBK282 KRN282:KRO282 KHR282:KHS282 JXV282:JXW282 JNZ282:JOA282 JED282:JEE282 IUH282:IUI282 IKL282:IKM282 IAP282:IAQ282 HQT282:HQU282 HGX282:HGY282 GXB282:GXC282 GNF282:GNG282 GDJ282:GDK282 FTN282:FTO282 FJR282:FJS282 EZV282:EZW282 EPZ282:EQA282 EGD282:EGE282 DWH282:DWI282 DML282:DMM282 DCP282:DCQ282 CST282:CSU282 CIX282:CIY282 BZB282:BZC282 BPF282:BPG282 BFJ282:BFK282 AVN282:AVO282 ALR282:ALS282 ABV282:ABW282 RZ282:SA282 ID282:IE282 WUM282:WUN282 WKQ282:WKR282 WAU282:WAV282 VQY282:VQZ282 VHC282:VHD282 UXG282:UXH282 UNK282:UNL282 UDO282:UDP282 TTS282:TTT282 TJW282:TJX282 TAA282:TAB282 SQE282:SQF282 SGI282:SGJ282 RWM282:RWN282 RMQ282:RMR282 RCU282:RCV282 QSY282:QSZ282 QJC282:QJD282 PZG282:PZH282 PPK282:PPL282 PFO282:PFP282 OVS282:OVT282 OLW282:OLX282 OCA282:OCB282 NSE282:NSF282 NII282:NIJ282 MYM282:MYN282 MOQ282:MOR282 MEU282:MEV282 LUY282:LUZ282 LLC282:LLD282 LBG282:LBH282 KRK282:KRL282 KHO282:KHP282 JXS282:JXT282 JNW282:JNX282 JEA282:JEB282 IUE282:IUF282 IKI282:IKJ282 IAM282:IAN282 HQQ282:HQR282 HGU282:HGV282 GWY282:GWZ282 GNC282:GND282 GDG282:GDH282 FTK282:FTL282 FJO282:FJP282 EZS282:EZT282 EPW282:EPX282 EGA282:EGB282 DWE282:DWF282 DMI282:DMJ282 DCM282:DCN282 CSQ282:CSR282 CIU282:CIV282 BYY282:BYZ282 BPC282:BPD282 BFG282:BFH282 AVK282:AVL282 ALO282:ALP282 ABS282:ABT282 RW282:RX282 IA282:IB282 WUG282:WUH282 WKK282:WKL282 WAO282:WAP282 VQS282:VQT282 VGW282:VGX282 UXA282:UXB282 UNE282:UNF282 UDI282:UDJ282 TTM282:TTN282 TJQ282:TJR282 SZU282:SZV282 SPY282:SPZ282 SGC282:SGD282 RWG282:RWH282 RMK282:RML282 RCO282:RCP282 QSS282:QST282 QIW282:QIX282 PZA282:PZB282 PPE282:PPF282 PFI282:PFJ282 OVM282:OVN282 OLQ282:OLR282 OBU282:OBV282 NRY282:NRZ282 NIC282:NID282 MYG282:MYH282 MOK282:MOL282 MEO282:MEP282 LUS282:LUT282 LKW282:LKX282 LBA282:LBB282 KRE282:KRF282 KHI282:KHJ282 JXM282:JXN282 JNQ282:JNR282 JDU282:JDV282 ITY282:ITZ282 IKC282:IKD282 IAG282:IAH282 HQK282:HQL282 HGO282:HGP282 GWS282:GWT282 GMW282:GMX282 GDA282:GDB282 FTE282:FTF282 FJI282:FJJ282 EZM282:EZN282 EPQ282:EPR282 EFU282:EFV282 DVY282:DVZ282 DMC282:DMD282 DCG282:DCH282 CSK282:CSL282 CIO282:CIP282 BYS282:BYT282 BOW282:BOX282 BFA282:BFB282 AVE282:AVF282 ALI282:ALJ282 ABM282:ABN282 RQ282:RR282 HU282:HV282 WUD282:WUE282 WKH282:WKI282 WAL282:WAM282 VQP282:VQQ282 VGT282:VGU282 UWX282:UWY282 UNB282:UNC282 UDF282:UDG282 TTJ282:TTK282 TJN282:TJO282 SZR282:SZS282 SPV282:SPW282 SFZ282:SGA282 RWD282:RWE282 RMH282:RMI282 RCL282:RCM282 QSP282:QSQ282 QIT282:QIU282 PYX282:PYY282 PPB282:PPC282 PFF282:PFG282 OVJ282:OVK282 OLN282:OLO282 OBR282:OBS282 NRV282:NRW282 NHZ282:NIA282 MYD282:MYE282 MOH282:MOI282 MEL282:MEM282 LUP282:LUQ282 LKT282:LKU282 LAX282:LAY282 KRB282:KRC282 KHF282:KHG282 JXJ282:JXK282 JNN282:JNO282 JDR282:JDS282 ITV282:ITW282 IJZ282:IKA282 IAD282:IAE282 HQH282:HQI282 HGL282:HGM282 GWP282:GWQ282 GMT282:GMU282 GCX282:GCY282 FTB282:FTC282 FJF282:FJG282 EZJ282:EZK282 EPN282:EPO282 EFR282:EFS282 DVV282:DVW282 DLZ282:DMA282 DCD282:DCE282 CSH282:CSI282 CIL282:CIM282 BYP282:BYQ282 BOT282:BOU282 BEX282:BEY282 AVB282:AVC282 ALF282:ALG282 ABJ282:ABK282 RN282:RO282 HR282:HS282 WUA282:WUB282 WKE282:WKF282 WAI282:WAJ282 VQM282:VQN282 VGQ282:VGR282 UWU282:UWV282 UMY282:UMZ282 UDC282:UDD282 TTG282:TTH282 TJK282:TJL282 SZO282:SZP282 SPS282:SPT282 SFW282:SFX282 RWA282:RWB282 RME282:RMF282 RCI282:RCJ282 QSM282:QSN282 QIQ282:QIR282 PYU282:PYV282 POY282:POZ282 PFC282:PFD282 OVG282:OVH282 OLK282:OLL282 OBO282:OBP282 NRS282:NRT282 NHW282:NHX282 MYA282:MYB282 MOE282:MOF282 MEI282:MEJ282 LUM282:LUN282 LKQ282:LKR282 LAU282:LAV282 KQY282:KQZ282 KHC282:KHD282 JXG282:JXH282 JNK282:JNL282 JDO282:JDP282 ITS282:ITT282 IJW282:IJX282 IAA282:IAB282 HQE282:HQF282 HGI282:HGJ282 GWM282:GWN282 GMQ282:GMR282 GCU282:GCV282 FSY282:FSZ282 FJC282:FJD282 EZG282:EZH282 EPK282:EPL282 EFO282:EFP282 DVS282:DVT282 DLW282:DLX282 DCA282:DCB282 CSE282:CSF282 CII282:CIJ282 BYM282:BYN282 BOQ282:BOR282 BEU282:BEV282 AUY282:AUZ282 ALC282:ALD282 ABG282:ABH282 RK282:RL282 HO282:HP282 WTX282:WTY282 WKB282:WKC282 WAF282:WAG282 VQJ282:VQK282 VGN282:VGO282 UWR282:UWS282 UMV282:UMW282 UCZ282:UDA282 TTD282:TTE282 TJH282:TJI282 SZL282:SZM282 SPP282:SPQ282 SFT282:SFU282 RVX282:RVY282 RMB282:RMC282 RCF282:RCG282 QSJ282:QSK282 QIN282:QIO282 PYR282:PYS282 POV282:POW282 PEZ282:PFA282 OVD282:OVE282 OLH282:OLI282 OBL282:OBM282 NRP282:NRQ282 NHT282:NHU282 MXX282:MXY282 MOB282:MOC282 MEF282:MEG282 LUJ282:LUK282 LKN282:LKO282 LAR282:LAS282 KQV282:KQW282 KGZ282:KHA282 JXD282:JXE282 JNH282:JNI282 JDL282:JDM282 ITP282:ITQ282 IJT282:IJU282 HZX282:HZY282 HQB282:HQC282 HGF282:HGG282 GWJ282:GWK282 GMN282:GMO282 GCR282:GCS282 FSV282:FSW282 FIZ282:FJA282 EZD282:EZE282 EPH282:EPI282 EFL282:EFM282 DVP282:DVQ282 DLT282:DLU282 DBX282:DBY282 CSB282:CSC282 CIF282:CIG282 BYJ282:BYK282 BON282:BOO282 BER282:BES282 AUV282:AUW282 AKZ282:ALA282 ABD282:ABE282 RH282:RI282 HL282:HM282 WTU282:WTV282 WJY282:WJZ282 WAC282:WAD282 VQG282:VQH282 VGK282:VGL282 UWO282:UWP282 UMS282:UMT282 UCW282:UCX282 TTA282:TTB282 TJE282:TJF282 SZI282:SZJ282 SPM282:SPN282 SFQ282:SFR282 RVU282:RVV282 RLY282:RLZ282 RCC282:RCD282 QSG282:QSH282 QIK282:QIL282 PYO282:PYP282 POS282:POT282 PEW282:PEX282 OVA282:OVB282 OLE282:OLF282 OBI282:OBJ282 NRM282:NRN282 NHQ282:NHR282 MXU282:MXV282 MNY282:MNZ282 MEC282:MED282 LUG282:LUH282 LKK282:LKL282 LAO282:LAP282 KQS282:KQT282 KGW282:KGX282 JXA282:JXB282 JNE282:JNF282 JDI282:JDJ282 ITM282:ITN282 IJQ282:IJR282 HZU282:HZV282 HPY282:HPZ282 HGC282:HGD282 GWG282:GWH282 GMK282:GML282 GCO282:GCP282 FSS282:FST282 FIW282:FIX282 EZA282:EZB282 EPE282:EPF282 EFI282:EFJ282 DVM282:DVN282 DLQ282:DLR282 DBU282:DBV282 CRY282:CRZ282 CIC282:CID282 BYG282:BYH282 BOK282:BOL282 BEO282:BEP282 AUS282:AUT282 AKW282:AKX282 ABA282:ABB282 HI326:HJ326 RE326:RF326 WUS326:WUT326 WKW326:WKX326 WBA326:WBB326 VRE326:VRF326 VHI326:VHJ326 UXM326:UXN326 UNQ326:UNR326 UDU326:UDV326 TTY326:TTZ326 TKC326:TKD326 TAG326:TAH326 SQK326:SQL326 SGO326:SGP326 RWS326:RWT326 RMW326:RMX326 RDA326:RDB326 QTE326:QTF326 QJI326:QJJ326 PZM326:PZN326 PPQ326:PPR326 PFU326:PFV326 OVY326:OVZ326 OMC326:OMD326 OCG326:OCH326 NSK326:NSL326 NIO326:NIP326 MYS326:MYT326 MOW326:MOX326 MFA326:MFB326 LVE326:LVF326 LLI326:LLJ326 LBM326:LBN326 KRQ326:KRR326 KHU326:KHV326 JXY326:JXZ326 JOC326:JOD326 JEG326:JEH326 IUK326:IUL326 IKO326:IKP326 IAS326:IAT326 HQW326:HQX326 HHA326:HHB326 GXE326:GXF326 GNI326:GNJ326 GDM326:GDN326 FTQ326:FTR326 FJU326:FJV326 EZY326:EZZ326 EQC326:EQD326 EGG326:EGH326 DWK326:DWL326 DMO326:DMP326 DCS326:DCT326 CSW326:CSX326 CJA326:CJB326 BZE326:BZF326 BPI326:BPJ326 BFM326:BFN326 AVQ326:AVR326 ALU326:ALV326 ABY326:ABZ326 SC326:SD326 IG326:IH326 WUP326:WUQ326 WKT326:WKU326 WAX326:WAY326 VRB326:VRC326 VHF326:VHG326 UXJ326:UXK326 UNN326:UNO326 UDR326:UDS326 TTV326:TTW326 TJZ326:TKA326 TAD326:TAE326 SQH326:SQI326 SGL326:SGM326 RWP326:RWQ326 RMT326:RMU326 RCX326:RCY326 QTB326:QTC326 QJF326:QJG326 PZJ326:PZK326 PPN326:PPO326 PFR326:PFS326 OVV326:OVW326 OLZ326:OMA326 OCD326:OCE326 NSH326:NSI326 NIL326:NIM326 MYP326:MYQ326 MOT326:MOU326 MEX326:MEY326 LVB326:LVC326 LLF326:LLG326 LBJ326:LBK326 KRN326:KRO326 KHR326:KHS326 JXV326:JXW326 JNZ326:JOA326 JED326:JEE326 IUH326:IUI326 IKL326:IKM326 IAP326:IAQ326 HQT326:HQU326 HGX326:HGY326 GXB326:GXC326 GNF326:GNG326 GDJ326:GDK326 FTN326:FTO326 FJR326:FJS326 EZV326:EZW326 EPZ326:EQA326 EGD326:EGE326 DWH326:DWI326 DML326:DMM326 DCP326:DCQ326 CST326:CSU326 CIX326:CIY326 BZB326:BZC326 BPF326:BPG326 BFJ326:BFK326 AVN326:AVO326 ALR326:ALS326 ABV326:ABW326 RZ326:SA326 ID326:IE326 WUM326:WUN326 WKQ326:WKR326 WAU326:WAV326 VQY326:VQZ326 VHC326:VHD326 UXG326:UXH326 UNK326:UNL326 UDO326:UDP326 TTS326:TTT326 TJW326:TJX326 TAA326:TAB326 SQE326:SQF326 SGI326:SGJ326 RWM326:RWN326 RMQ326:RMR326 RCU326:RCV326 QSY326:QSZ326 QJC326:QJD326 PZG326:PZH326 PPK326:PPL326 PFO326:PFP326 OVS326:OVT326 OLW326:OLX326 OCA326:OCB326 NSE326:NSF326 NII326:NIJ326 MYM326:MYN326 MOQ326:MOR326 MEU326:MEV326 LUY326:LUZ326 LLC326:LLD326 LBG326:LBH326 KRK326:KRL326 KHO326:KHP326 JXS326:JXT326 JNW326:JNX326 JEA326:JEB326 IUE326:IUF326 IKI326:IKJ326 IAM326:IAN326 HQQ326:HQR326 HGU326:HGV326 GWY326:GWZ326 GNC326:GND326 GDG326:GDH326 FTK326:FTL326 FJO326:FJP326 EZS326:EZT326 EPW326:EPX326 EGA326:EGB326 DWE326:DWF326 DMI326:DMJ326 DCM326:DCN326 CSQ326:CSR326 CIU326:CIV326 BYY326:BYZ326 BPC326:BPD326 BFG326:BFH326 AVK326:AVL326 ALO326:ALP326 ABS326:ABT326 RW326:RX326 IA326:IB326 WUG326:WUH326 WKK326:WKL326 WAO326:WAP326 VQS326:VQT326 VGW326:VGX326 UXA326:UXB326 UNE326:UNF326 UDI326:UDJ326 TTM326:TTN326 TJQ326:TJR326 SZU326:SZV326 SPY326:SPZ326 SGC326:SGD326 RWG326:RWH326 RMK326:RML326 RCO326:RCP326 QSS326:QST326 QIW326:QIX326 PZA326:PZB326 PPE326:PPF326 PFI326:PFJ326 OVM326:OVN326 OLQ326:OLR326 OBU326:OBV326 NRY326:NRZ326 NIC326:NID326 MYG326:MYH326 MOK326:MOL326 MEO326:MEP326 LUS326:LUT326 LKW326:LKX326 LBA326:LBB326 KRE326:KRF326 KHI326:KHJ326 JXM326:JXN326 JNQ326:JNR326 JDU326:JDV326 ITY326:ITZ326 IKC326:IKD326 IAG326:IAH326 HQK326:HQL326 HGO326:HGP326 GWS326:GWT326 GMW326:GMX326 GDA326:GDB326 FTE326:FTF326 FJI326:FJJ326 EZM326:EZN326 EPQ326:EPR326 EFU326:EFV326 DVY326:DVZ326 DMC326:DMD326 DCG326:DCH326 CSK326:CSL326 CIO326:CIP326 BYS326:BYT326 BOW326:BOX326 BFA326:BFB326 AVE326:AVF326 ALI326:ALJ326 ABM326:ABN326 RQ326:RR326 HU326:HV326 WUD326:WUE326 WKH326:WKI326 WAL326:WAM326 VQP326:VQQ326 VGT326:VGU326 UWX326:UWY326 UNB326:UNC326 UDF326:UDG326 TTJ326:TTK326 TJN326:TJO326 SZR326:SZS326 SPV326:SPW326 SFZ326:SGA326 RWD326:RWE326 RMH326:RMI326 RCL326:RCM326 QSP326:QSQ326 QIT326:QIU326 PYX326:PYY326 PPB326:PPC326 PFF326:PFG326 OVJ326:OVK326 OLN326:OLO326 OBR326:OBS326 NRV326:NRW326 NHZ326:NIA326 MYD326:MYE326 MOH326:MOI326 MEL326:MEM326 LUP326:LUQ326 LKT326:LKU326 LAX326:LAY326 KRB326:KRC326 KHF326:KHG326 JXJ326:JXK326 JNN326:JNO326 JDR326:JDS326 ITV326:ITW326 IJZ326:IKA326 IAD326:IAE326 HQH326:HQI326 HGL326:HGM326 GWP326:GWQ326 GMT326:GMU326 GCX326:GCY326 FTB326:FTC326 FJF326:FJG326 EZJ326:EZK326 EPN326:EPO326 EFR326:EFS326 DVV326:DVW326 DLZ326:DMA326 DCD326:DCE326 CSH326:CSI326 CIL326:CIM326 BYP326:BYQ326 BOT326:BOU326 BEX326:BEY326 AVB326:AVC326 ALF326:ALG326 ABJ326:ABK326 RN326:RO326 HR326:HS326 WUA326:WUB326 WKE326:WKF326 WAI326:WAJ326 VQM326:VQN326 VGQ326:VGR326 UWU326:UWV326 UMY326:UMZ326 UDC326:UDD326 TTG326:TTH326 TJK326:TJL326 SZO326:SZP326 SPS326:SPT326 SFW326:SFX326 RWA326:RWB326 RME326:RMF326 RCI326:RCJ326 QSM326:QSN326 QIQ326:QIR326 PYU326:PYV326 POY326:POZ326 PFC326:PFD326 OVG326:OVH326 OLK326:OLL326 OBO326:OBP326 NRS326:NRT326 NHW326:NHX326 MYA326:MYB326 MOE326:MOF326 MEI326:MEJ326 LUM326:LUN326 LKQ326:LKR326 LAU326:LAV326 KQY326:KQZ326 KHC326:KHD326 JXG326:JXH326 JNK326:JNL326 JDO326:JDP326 ITS326:ITT326 IJW326:IJX326 IAA326:IAB326 HQE326:HQF326 HGI326:HGJ326 GWM326:GWN326 GMQ326:GMR326 GCU326:GCV326 FSY326:FSZ326 FJC326:FJD326 EZG326:EZH326 EPK326:EPL326 EFO326:EFP326 DVS326:DVT326 DLW326:DLX326 DCA326:DCB326 CSE326:CSF326 CII326:CIJ326 BYM326:BYN326 BOQ326:BOR326 BEU326:BEV326 AUY326:AUZ326 ALC326:ALD326 ABG326:ABH326 RK326:RL326 HO326:HP326 WTX326:WTY326 WKB326:WKC326 WAF326:WAG326 VQJ326:VQK326 VGN326:VGO326 UWR326:UWS326 UMV326:UMW326 UCZ326:UDA326 TTD326:TTE326 TJH326:TJI326 SZL326:SZM326 SPP326:SPQ326 SFT326:SFU326 RVX326:RVY326 RMB326:RMC326 RCF326:RCG326 QSJ326:QSK326 QIN326:QIO326 PYR326:PYS326 POV326:POW326 PEZ326:PFA326 OVD326:OVE326 OLH326:OLI326 OBL326:OBM326 NRP326:NRQ326 NHT326:NHU326 MXX326:MXY326 MOB326:MOC326 MEF326:MEG326 LUJ326:LUK326 LKN326:LKO326 LAR326:LAS326 KQV326:KQW326 KGZ326:KHA326 JXD326:JXE326 JNH326:JNI326 JDL326:JDM326 ITP326:ITQ326 IJT326:IJU326 HZX326:HZY326 HQB326:HQC326 HGF326:HGG326 GWJ326:GWK326 GMN326:GMO326 GCR326:GCS326 FSV326:FSW326 FIZ326:FJA326 EZD326:EZE326 EPH326:EPI326 EFL326:EFM326 DVP326:DVQ326 DLT326:DLU326 DBX326:DBY326 CSB326:CSC326 CIF326:CIG326 BYJ326:BYK326 BON326:BOO326 BER326:BES326 AUV326:AUW326 AKZ326:ALA326 ABD326:ABE326 RH326:RI326 HL326:HM326 WTU326:WTV326 WJY326:WJZ326 WAC326:WAD326 VQG326:VQH326 VGK326:VGL326 UWO326:UWP326 UMS326:UMT326 UCW326:UCX326 TTA326:TTB326 TJE326:TJF326 SZI326:SZJ326 SPM326:SPN326 SFQ326:SFR326 RVU326:RVV326 RLY326:RLZ326 RCC326:RCD326 QSG326:QSH326 QIK326:QIL326 PYO326:PYP326 POS326:POT326 PEW326:PEX326 OVA326:OVB326 OLE326:OLF326 OBI326:OBJ326 NRM326:NRN326 NHQ326:NHR326 MXU326:MXV326 MNY326:MNZ326 MEC326:MED326 LUG326:LUH326 LKK326:LKL326 LAO326:LAP326 KQS326:KQT326 KGW326:KGX326 JXA326:JXB326 JNE326:JNF326 JDI326:JDJ326 ITM326:ITN326 IJQ326:IJR326 HZU326:HZV326 HPY326:HPZ326 HGC326:HGD326 GWG326:GWH326 GMK326:GML326 GCO326:GCP326 FSS326:FST326 FIW326:FIX326 EZA326:EZB326 EPE326:EPF326 EFI326:EFJ326 DVM326:DVN326 DLQ326:DLR326 DBU326:DBV326 CRY326:CRZ326 CIC326:CID326 BYG326:BYH326 BOK326:BOL326 BEO326:BEP326 AUS326:AUT326 AKW326:AKX326 ABA326:ABB326 HI370:HJ370 RE370:RF370 WUS370:WUT370 WKW370:WKX370 WBA370:WBB370 VRE370:VRF370 VHI370:VHJ370 UXM370:UXN370 UNQ370:UNR370 UDU370:UDV370 TTY370:TTZ370 TKC370:TKD370 TAG370:TAH370 SQK370:SQL370 SGO370:SGP370 RWS370:RWT370 RMW370:RMX370 RDA370:RDB370 QTE370:QTF370 QJI370:QJJ370 PZM370:PZN370 PPQ370:PPR370 PFU370:PFV370 OVY370:OVZ370 OMC370:OMD370 OCG370:OCH370 NSK370:NSL370 NIO370:NIP370 MYS370:MYT370 MOW370:MOX370 MFA370:MFB370 LVE370:LVF370 LLI370:LLJ370 LBM370:LBN370 KRQ370:KRR370 KHU370:KHV370 JXY370:JXZ370 JOC370:JOD370 JEG370:JEH370 IUK370:IUL370 IKO370:IKP370 IAS370:IAT370 HQW370:HQX370 HHA370:HHB370 GXE370:GXF370 GNI370:GNJ370 GDM370:GDN370 FTQ370:FTR370 FJU370:FJV370 EZY370:EZZ370 EQC370:EQD370 EGG370:EGH370 DWK370:DWL370 DMO370:DMP370 DCS370:DCT370 CSW370:CSX370 CJA370:CJB370 BZE370:BZF370 BPI370:BPJ370 BFM370:BFN370 AVQ370:AVR370 ALU370:ALV370 ABY370:ABZ370 SC370:SD370 IG370:IH370 WUP370:WUQ370 WKT370:WKU370 WAX370:WAY370 VRB370:VRC370 VHF370:VHG370 UXJ370:UXK370 UNN370:UNO370 UDR370:UDS370 TTV370:TTW370 TJZ370:TKA370 TAD370:TAE370 SQH370:SQI370 SGL370:SGM370 RWP370:RWQ370 RMT370:RMU370 RCX370:RCY370 QTB370:QTC370 QJF370:QJG370 PZJ370:PZK370 PPN370:PPO370 PFR370:PFS370 OVV370:OVW370 OLZ370:OMA370 OCD370:OCE370 NSH370:NSI370 NIL370:NIM370 MYP370:MYQ370 MOT370:MOU370 MEX370:MEY370 LVB370:LVC370 LLF370:LLG370 LBJ370:LBK370 KRN370:KRO370 KHR370:KHS370 JXV370:JXW370 JNZ370:JOA370 JED370:JEE370 IUH370:IUI370 IKL370:IKM370 IAP370:IAQ370 HQT370:HQU370 HGX370:HGY370 GXB370:GXC370 GNF370:GNG370 GDJ370:GDK370 FTN370:FTO370 FJR370:FJS370 EZV370:EZW370 EPZ370:EQA370 EGD370:EGE370 DWH370:DWI370 DML370:DMM370 DCP370:DCQ370 CST370:CSU370 CIX370:CIY370 BZB370:BZC370 BPF370:BPG370 BFJ370:BFK370 AVN370:AVO370 ALR370:ALS370 ABV370:ABW370 RZ370:SA370 ID370:IE370 WUM370:WUN370 WKQ370:WKR370 WAU370:WAV370 VQY370:VQZ370 VHC370:VHD370 UXG370:UXH370 UNK370:UNL370 UDO370:UDP370 TTS370:TTT370 TJW370:TJX370 TAA370:TAB370 SQE370:SQF370 SGI370:SGJ370 RWM370:RWN370 RMQ370:RMR370 RCU370:RCV370 QSY370:QSZ370 QJC370:QJD370 PZG370:PZH370 PPK370:PPL370 PFO370:PFP370 OVS370:OVT370 OLW370:OLX370 OCA370:OCB370 NSE370:NSF370 NII370:NIJ370 MYM370:MYN370 MOQ370:MOR370 MEU370:MEV370 LUY370:LUZ370 LLC370:LLD370 LBG370:LBH370 KRK370:KRL370 KHO370:KHP370 JXS370:JXT370 JNW370:JNX370 JEA370:JEB370 IUE370:IUF370 IKI370:IKJ370 IAM370:IAN370 HQQ370:HQR370 HGU370:HGV370 GWY370:GWZ370 GNC370:GND370 GDG370:GDH370 FTK370:FTL370 FJO370:FJP370 EZS370:EZT370 EPW370:EPX370 EGA370:EGB370 DWE370:DWF370 DMI370:DMJ370 DCM370:DCN370 CSQ370:CSR370 CIU370:CIV370 BYY370:BYZ370 BPC370:BPD370 BFG370:BFH370 AVK370:AVL370 ALO370:ALP370 ABS370:ABT370 RW370:RX370 IA370:IB370 WUG370:WUH370 WKK370:WKL370 WAO370:WAP370 VQS370:VQT370 VGW370:VGX370 UXA370:UXB370 UNE370:UNF370 UDI370:UDJ370 TTM370:TTN370 TJQ370:TJR370 SZU370:SZV370 SPY370:SPZ370 SGC370:SGD370 RWG370:RWH370 RMK370:RML370 RCO370:RCP370 QSS370:QST370 QIW370:QIX370 PZA370:PZB370 PPE370:PPF370 PFI370:PFJ370 OVM370:OVN370 OLQ370:OLR370 OBU370:OBV370 NRY370:NRZ370 NIC370:NID370 MYG370:MYH370 MOK370:MOL370 MEO370:MEP370 LUS370:LUT370 LKW370:LKX370 LBA370:LBB370 KRE370:KRF370 KHI370:KHJ370 JXM370:JXN370 JNQ370:JNR370 JDU370:JDV370 ITY370:ITZ370 IKC370:IKD370 IAG370:IAH370 HQK370:HQL370 HGO370:HGP370 GWS370:GWT370 GMW370:GMX370 GDA370:GDB370 FTE370:FTF370 FJI370:FJJ370 EZM370:EZN370 EPQ370:EPR370 EFU370:EFV370 DVY370:DVZ370 DMC370:DMD370 DCG370:DCH370 CSK370:CSL370 CIO370:CIP370 BYS370:BYT370 BOW370:BOX370 BFA370:BFB370 AVE370:AVF370 ALI370:ALJ370 ABM370:ABN370 RQ370:RR370 HU370:HV370 WUD370:WUE370 WKH370:WKI370 WAL370:WAM370 VQP370:VQQ370 VGT370:VGU370 UWX370:UWY370 UNB370:UNC370 UDF370:UDG370 TTJ370:TTK370 TJN370:TJO370 SZR370:SZS370 SPV370:SPW370 SFZ370:SGA370 RWD370:RWE370 RMH370:RMI370 RCL370:RCM370 QSP370:QSQ370 QIT370:QIU370 PYX370:PYY370 PPB370:PPC370 PFF370:PFG370 OVJ370:OVK370 OLN370:OLO370 OBR370:OBS370 NRV370:NRW370 NHZ370:NIA370 MYD370:MYE370 MOH370:MOI370 MEL370:MEM370 LUP370:LUQ370 LKT370:LKU370 LAX370:LAY370 KRB370:KRC370 KHF370:KHG370 JXJ370:JXK370 JNN370:JNO370 JDR370:JDS370 ITV370:ITW370 IJZ370:IKA370 IAD370:IAE370 HQH370:HQI370 HGL370:HGM370 GWP370:GWQ370 GMT370:GMU370 GCX370:GCY370 FTB370:FTC370 FJF370:FJG370 EZJ370:EZK370 EPN370:EPO370 EFR370:EFS370 DVV370:DVW370 DLZ370:DMA370 DCD370:DCE370 CSH370:CSI370 CIL370:CIM370 BYP370:BYQ370 BOT370:BOU370 BEX370:BEY370 AVB370:AVC370 ALF370:ALG370 ABJ370:ABK370 RN370:RO370 HR370:HS370 WUA370:WUB370 WKE370:WKF370 WAI370:WAJ370 VQM370:VQN370 VGQ370:VGR370 UWU370:UWV370 UMY370:UMZ370 UDC370:UDD370 TTG370:TTH370 TJK370:TJL370 SZO370:SZP370 SPS370:SPT370 SFW370:SFX370 RWA370:RWB370 RME370:RMF370 RCI370:RCJ370 QSM370:QSN370 QIQ370:QIR370 PYU370:PYV370 POY370:POZ370 PFC370:PFD370 OVG370:OVH370 OLK370:OLL370 OBO370:OBP370 NRS370:NRT370 NHW370:NHX370 MYA370:MYB370 MOE370:MOF370 MEI370:MEJ370 LUM370:LUN370 LKQ370:LKR370 LAU370:LAV370 KQY370:KQZ370 KHC370:KHD370 JXG370:JXH370 JNK370:JNL370 JDO370:JDP370 ITS370:ITT370 IJW370:IJX370 IAA370:IAB370 HQE370:HQF370 HGI370:HGJ370 GWM370:GWN370 GMQ370:GMR370 GCU370:GCV370 FSY370:FSZ370 FJC370:FJD370 EZG370:EZH370 EPK370:EPL370 EFO370:EFP370 DVS370:DVT370 DLW370:DLX370 DCA370:DCB370 CSE370:CSF370 CII370:CIJ370 BYM370:BYN370 BOQ370:BOR370 BEU370:BEV370 AUY370:AUZ370 ALC370:ALD370 ABG370:ABH370 RK370:RL370 HO370:HP370 WTX370:WTY370 WKB370:WKC370 WAF370:WAG370 VQJ370:VQK370 VGN370:VGO370 UWR370:UWS370 UMV370:UMW370 UCZ370:UDA370 TTD370:TTE370 TJH370:TJI370 SZL370:SZM370 SPP370:SPQ370 SFT370:SFU370 RVX370:RVY370 RMB370:RMC370 RCF370:RCG370 QSJ370:QSK370 QIN370:QIO370 PYR370:PYS370 POV370:POW370 PEZ370:PFA370 OVD370:OVE370 OLH370:OLI370 OBL370:OBM370 NRP370:NRQ370 NHT370:NHU370 MXX370:MXY370 MOB370:MOC370 MEF370:MEG370 LUJ370:LUK370 LKN370:LKO370 LAR370:LAS370 KQV370:KQW370 KGZ370:KHA370 JXD370:JXE370 JNH370:JNI370 JDL370:JDM370 ITP370:ITQ370 IJT370:IJU370 HZX370:HZY370 HQB370:HQC370 HGF370:HGG370 GWJ370:GWK370 GMN370:GMO370 GCR370:GCS370 FSV370:FSW370 FIZ370:FJA370 EZD370:EZE370 EPH370:EPI370 EFL370:EFM370 DVP370:DVQ370 DLT370:DLU370 DBX370:DBY370 CSB370:CSC370 CIF370:CIG370 BYJ370:BYK370 BON370:BOO370 BER370:BES370 AUV370:AUW370 AKZ370:ALA370 ABD370:ABE370 RH370:RI370 HL370:HM370 WTU370:WTV370 WJY370:WJZ370 WAC370:WAD370 VQG370:VQH370 VGK370:VGL370 UWO370:UWP370 UMS370:UMT370 UCW370:UCX370 TTA370:TTB370 TJE370:TJF370 SZI370:SZJ370 SPM370:SPN370 SFQ370:SFR370 RVU370:RVV370 RLY370:RLZ370 RCC370:RCD370 QSG370:QSH370 QIK370:QIL370 PYO370:PYP370 POS370:POT370 PEW370:PEX370 OVA370:OVB370 OLE370:OLF370 OBI370:OBJ370 NRM370:NRN370 NHQ370:NHR370 MXU370:MXV370 MNY370:MNZ370 MEC370:MED370 LUG370:LUH370 LKK370:LKL370 LAO370:LAP370 KQS370:KQT370 KGW370:KGX370 JXA370:JXB370 JNE370:JNF370 JDI370:JDJ370 ITM370:ITN370 IJQ370:IJR370 HZU370:HZV370 HPY370:HPZ370 HGC370:HGD370 GWG370:GWH370 GMK370:GML370 GCO370:GCP370 FSS370:FST370 FIW370:FIX370 EZA370:EZB370 EPE370:EPF370 EFI370:EFJ370 DVM370:DVN370 DLQ370:DLR370 DBU370:DBV370 CRY370:CRZ370 CIC370:CID370 BYG370:BYH370 BOK370:BOL370 BEO370:BEP370 AUS370:AUT370 AKW370:AKX370 ABA370:ABB370 HI414:HJ414 RE414:RF414 WUS414:WUT414 WKW414:WKX414 WBA414:WBB414 VRE414:VRF414 VHI414:VHJ414 UXM414:UXN414 UNQ414:UNR414 UDU414:UDV414 TTY414:TTZ414 TKC414:TKD414 TAG414:TAH414 SQK414:SQL414 SGO414:SGP414 RWS414:RWT414 RMW414:RMX414 RDA414:RDB414 QTE414:QTF414 QJI414:QJJ414 PZM414:PZN414 PPQ414:PPR414 PFU414:PFV414 OVY414:OVZ414 OMC414:OMD414 OCG414:OCH414 NSK414:NSL414 NIO414:NIP414 MYS414:MYT414 MOW414:MOX414 MFA414:MFB414 LVE414:LVF414 LLI414:LLJ414 LBM414:LBN414 KRQ414:KRR414 KHU414:KHV414 JXY414:JXZ414 JOC414:JOD414 JEG414:JEH414 IUK414:IUL414 IKO414:IKP414 IAS414:IAT414 HQW414:HQX414 HHA414:HHB414 GXE414:GXF414 GNI414:GNJ414 GDM414:GDN414 FTQ414:FTR414 FJU414:FJV414 EZY414:EZZ414 EQC414:EQD414 EGG414:EGH414 DWK414:DWL414 DMO414:DMP414 DCS414:DCT414 CSW414:CSX414 CJA414:CJB414 BZE414:BZF414 BPI414:BPJ414 BFM414:BFN414 AVQ414:AVR414 ALU414:ALV414 ABY414:ABZ414 SC414:SD414 IG414:IH414 WUP414:WUQ414 WKT414:WKU414 WAX414:WAY414 VRB414:VRC414 VHF414:VHG414 UXJ414:UXK414 UNN414:UNO414 UDR414:UDS414 TTV414:TTW414 TJZ414:TKA414 TAD414:TAE414 SQH414:SQI414 SGL414:SGM414 RWP414:RWQ414 RMT414:RMU414 RCX414:RCY414 QTB414:QTC414 QJF414:QJG414 PZJ414:PZK414 PPN414:PPO414 PFR414:PFS414 OVV414:OVW414 OLZ414:OMA414 OCD414:OCE414 NSH414:NSI414 NIL414:NIM414 MYP414:MYQ414 MOT414:MOU414 MEX414:MEY414 LVB414:LVC414 LLF414:LLG414 LBJ414:LBK414 KRN414:KRO414 KHR414:KHS414 JXV414:JXW414 JNZ414:JOA414 JED414:JEE414 IUH414:IUI414 IKL414:IKM414 IAP414:IAQ414 HQT414:HQU414 HGX414:HGY414 GXB414:GXC414 GNF414:GNG414 GDJ414:GDK414 FTN414:FTO414 FJR414:FJS414 EZV414:EZW414 EPZ414:EQA414 EGD414:EGE414 DWH414:DWI414 DML414:DMM414 DCP414:DCQ414 CST414:CSU414 CIX414:CIY414 BZB414:BZC414 BPF414:BPG414 BFJ414:BFK414 AVN414:AVO414 ALR414:ALS414 ABV414:ABW414 RZ414:SA414 ID414:IE414 WUM414:WUN414 WKQ414:WKR414 WAU414:WAV414 VQY414:VQZ414 VHC414:VHD414 UXG414:UXH414 UNK414:UNL414 UDO414:UDP414 TTS414:TTT414 TJW414:TJX414 TAA414:TAB414 SQE414:SQF414 SGI414:SGJ414 RWM414:RWN414 RMQ414:RMR414 RCU414:RCV414 QSY414:QSZ414 QJC414:QJD414 PZG414:PZH414 PPK414:PPL414 PFO414:PFP414 OVS414:OVT414 OLW414:OLX414 OCA414:OCB414 NSE414:NSF414 NII414:NIJ414 MYM414:MYN414 MOQ414:MOR414 MEU414:MEV414 LUY414:LUZ414 LLC414:LLD414 LBG414:LBH414 KRK414:KRL414 KHO414:KHP414 JXS414:JXT414 JNW414:JNX414 JEA414:JEB414 IUE414:IUF414 IKI414:IKJ414 IAM414:IAN414 HQQ414:HQR414 HGU414:HGV414 GWY414:GWZ414 GNC414:GND414 GDG414:GDH414 FTK414:FTL414 FJO414:FJP414 EZS414:EZT414 EPW414:EPX414 EGA414:EGB414 DWE414:DWF414 DMI414:DMJ414 DCM414:DCN414 CSQ414:CSR414 CIU414:CIV414 BYY414:BYZ414 BPC414:BPD414 BFG414:BFH414 AVK414:AVL414 ALO414:ALP414 ABS414:ABT414 RW414:RX414 IA414:IB414 WUG414:WUH414 WKK414:WKL414 WAO414:WAP414 VQS414:VQT414 VGW414:VGX414 UXA414:UXB414 UNE414:UNF414 UDI414:UDJ414 TTM414:TTN414 TJQ414:TJR414 SZU414:SZV414 SPY414:SPZ414 SGC414:SGD414 RWG414:RWH414 RMK414:RML414 RCO414:RCP414 QSS414:QST414 QIW414:QIX414 PZA414:PZB414 PPE414:PPF414 PFI414:PFJ414 OVM414:OVN414 OLQ414:OLR414 OBU414:OBV414 NRY414:NRZ414 NIC414:NID414 MYG414:MYH414 MOK414:MOL414 MEO414:MEP414 LUS414:LUT414 LKW414:LKX414 LBA414:LBB414 KRE414:KRF414 KHI414:KHJ414 JXM414:JXN414 JNQ414:JNR414 JDU414:JDV414 ITY414:ITZ414 IKC414:IKD414 IAG414:IAH414 HQK414:HQL414 HGO414:HGP414 GWS414:GWT414 GMW414:GMX414 GDA414:GDB414 FTE414:FTF414 FJI414:FJJ414 EZM414:EZN414 EPQ414:EPR414 EFU414:EFV414 DVY414:DVZ414 DMC414:DMD414 DCG414:DCH414 CSK414:CSL414 CIO414:CIP414 BYS414:BYT414 BOW414:BOX414 BFA414:BFB414 AVE414:AVF414 ALI414:ALJ414 ABM414:ABN414 RQ414:RR414 HU414:HV414 WUD414:WUE414 WKH414:WKI414 WAL414:WAM414 VQP414:VQQ414 VGT414:VGU414 UWX414:UWY414 UNB414:UNC414 UDF414:UDG414 TTJ414:TTK414 TJN414:TJO414 SZR414:SZS414 SPV414:SPW414 SFZ414:SGA414 RWD414:RWE414 RMH414:RMI414 RCL414:RCM414 QSP414:QSQ414 QIT414:QIU414 PYX414:PYY414 PPB414:PPC414 PFF414:PFG414 OVJ414:OVK414 OLN414:OLO414 OBR414:OBS414 NRV414:NRW414 NHZ414:NIA414 MYD414:MYE414 MOH414:MOI414 MEL414:MEM414 LUP414:LUQ414 LKT414:LKU414 LAX414:LAY414 KRB414:KRC414 KHF414:KHG414 JXJ414:JXK414 JNN414:JNO414 JDR414:JDS414 ITV414:ITW414 IJZ414:IKA414 IAD414:IAE414 HQH414:HQI414 HGL414:HGM414 GWP414:GWQ414 GMT414:GMU414 GCX414:GCY414 FTB414:FTC414 FJF414:FJG414 EZJ414:EZK414 EPN414:EPO414 EFR414:EFS414 DVV414:DVW414 DLZ414:DMA414 DCD414:DCE414 CSH414:CSI414 CIL414:CIM414 BYP414:BYQ414 BOT414:BOU414 BEX414:BEY414 AVB414:AVC414 ALF414:ALG414 ABJ414:ABK414 RN414:RO414 HR414:HS414 WUA414:WUB414 WKE414:WKF414 WAI414:WAJ414 VQM414:VQN414 VGQ414:VGR414 UWU414:UWV414 UMY414:UMZ414 UDC414:UDD414 TTG414:TTH414 TJK414:TJL414 SZO414:SZP414 SPS414:SPT414 SFW414:SFX414 RWA414:RWB414 RME414:RMF414 RCI414:RCJ414 QSM414:QSN414 QIQ414:QIR414 PYU414:PYV414 POY414:POZ414 PFC414:PFD414 OVG414:OVH414 OLK414:OLL414 OBO414:OBP414 NRS414:NRT414 NHW414:NHX414 MYA414:MYB414 MOE414:MOF414 MEI414:MEJ414 LUM414:LUN414 LKQ414:LKR414 LAU414:LAV414 KQY414:KQZ414 KHC414:KHD414 JXG414:JXH414 JNK414:JNL414 JDO414:JDP414 ITS414:ITT414 IJW414:IJX414 IAA414:IAB414 HQE414:HQF414 HGI414:HGJ414 GWM414:GWN414 GMQ414:GMR414 GCU414:GCV414 FSY414:FSZ414 FJC414:FJD414 EZG414:EZH414 EPK414:EPL414 EFO414:EFP414 DVS414:DVT414 DLW414:DLX414 DCA414:DCB414 CSE414:CSF414 CII414:CIJ414 BYM414:BYN414 BOQ414:BOR414 BEU414:BEV414 AUY414:AUZ414 ALC414:ALD414 ABG414:ABH414 RK414:RL414 HO414:HP414 WTX414:WTY414 WKB414:WKC414 WAF414:WAG414 VQJ414:VQK414 VGN414:VGO414 UWR414:UWS414 UMV414:UMW414 UCZ414:UDA414 TTD414:TTE414 TJH414:TJI414 SZL414:SZM414 SPP414:SPQ414 SFT414:SFU414 RVX414:RVY414 RMB414:RMC414 RCF414:RCG414 QSJ414:QSK414 QIN414:QIO414 PYR414:PYS414 POV414:POW414 PEZ414:PFA414 OVD414:OVE414 OLH414:OLI414 OBL414:OBM414 NRP414:NRQ414 NHT414:NHU414 MXX414:MXY414 MOB414:MOC414 MEF414:MEG414 LUJ414:LUK414 LKN414:LKO414 LAR414:LAS414 KQV414:KQW414 KGZ414:KHA414 JXD414:JXE414 JNH414:JNI414 JDL414:JDM414 ITP414:ITQ414 IJT414:IJU414 HZX414:HZY414 HQB414:HQC414 HGF414:HGG414 GWJ414:GWK414 GMN414:GMO414 GCR414:GCS414 FSV414:FSW414 FIZ414:FJA414 EZD414:EZE414 EPH414:EPI414 EFL414:EFM414 DVP414:DVQ414 DLT414:DLU414 DBX414:DBY414 CSB414:CSC414 CIF414:CIG414 BYJ414:BYK414 BON414:BOO414 BER414:BES414 AUV414:AUW414 AKZ414:ALA414 ABD414:ABE414 RH414:RI414 HL414:HM414 WTU414:WTV414 WJY414:WJZ414 WAC414:WAD414 VQG414:VQH414 VGK414:VGL414 UWO414:UWP414 UMS414:UMT414 UCW414:UCX414 TTA414:TTB414 TJE414:TJF414 SZI414:SZJ414 SPM414:SPN414 SFQ414:SFR414 RVU414:RVV414 RLY414:RLZ414 RCC414:RCD414 QSG414:QSH414 QIK414:QIL414 PYO414:PYP414 POS414:POT414 PEW414:PEX414 OVA414:OVB414 OLE414:OLF414 OBI414:OBJ414 NRM414:NRN414 NHQ414:NHR414 MXU414:MXV414 MNY414:MNZ414 MEC414:MED414 LUG414:LUH414 LKK414:LKL414 LAO414:LAP414 KQS414:KQT414 KGW414:KGX414 JXA414:JXB414 JNE414:JNF414 JDI414:JDJ414 ITM414:ITN414 IJQ414:IJR414 HZU414:HZV414 HPY414:HPZ414 HGC414:HGD414 GWG414:GWH414 GMK414:GML414 GCO414:GCP414 FSS414:FST414 FIW414:FIX414 EZA414:EZB414 EPE414:EPF414 EFI414:EFJ414 DVM414:DVN414 DLQ414:DLR414 DBU414:DBV414 CRY414:CRZ414 CIC414:CID414 BYG414:BYH414 BOK414:BOL414 BEO414:BEP414 AUS414:AUT414 AKW414:AKX414 ABA414:ABB414 HI458:HJ458 RE458:RF458 WUS458:WUT458 WKW458:WKX458 WBA458:WBB458 VRE458:VRF458 VHI458:VHJ458 UXM458:UXN458 UNQ458:UNR458 UDU458:UDV458 TTY458:TTZ458 TKC458:TKD458 TAG458:TAH458 SQK458:SQL458 SGO458:SGP458 RWS458:RWT458 RMW458:RMX458 RDA458:RDB458 QTE458:QTF458 QJI458:QJJ458 PZM458:PZN458 PPQ458:PPR458 PFU458:PFV458 OVY458:OVZ458 OMC458:OMD458 OCG458:OCH458 NSK458:NSL458 NIO458:NIP458 MYS458:MYT458 MOW458:MOX458 MFA458:MFB458 LVE458:LVF458 LLI458:LLJ458 LBM458:LBN458 KRQ458:KRR458 KHU458:KHV458 JXY458:JXZ458 JOC458:JOD458 JEG458:JEH458 IUK458:IUL458 IKO458:IKP458 IAS458:IAT458 HQW458:HQX458 HHA458:HHB458 GXE458:GXF458 GNI458:GNJ458 GDM458:GDN458 FTQ458:FTR458 FJU458:FJV458 EZY458:EZZ458 EQC458:EQD458 EGG458:EGH458 DWK458:DWL458 DMO458:DMP458 DCS458:DCT458 CSW458:CSX458 CJA458:CJB458 BZE458:BZF458 BPI458:BPJ458 BFM458:BFN458 AVQ458:AVR458 ALU458:ALV458 ABY458:ABZ458 SC458:SD458 IG458:IH458 WUP458:WUQ458 WKT458:WKU458 WAX458:WAY458 VRB458:VRC458 VHF458:VHG458 UXJ458:UXK458 UNN458:UNO458 UDR458:UDS458 TTV458:TTW458 TJZ458:TKA458 TAD458:TAE458 SQH458:SQI458 SGL458:SGM458 RWP458:RWQ458 RMT458:RMU458 RCX458:RCY458 QTB458:QTC458 QJF458:QJG458 PZJ458:PZK458 PPN458:PPO458 PFR458:PFS458 OVV458:OVW458 OLZ458:OMA458 OCD458:OCE458 NSH458:NSI458 NIL458:NIM458 MYP458:MYQ458 MOT458:MOU458 MEX458:MEY458 LVB458:LVC458 LLF458:LLG458 LBJ458:LBK458 KRN458:KRO458 KHR458:KHS458 JXV458:JXW458 JNZ458:JOA458 JED458:JEE458 IUH458:IUI458 IKL458:IKM458 IAP458:IAQ458 HQT458:HQU458 HGX458:HGY458 GXB458:GXC458 GNF458:GNG458 GDJ458:GDK458 FTN458:FTO458 FJR458:FJS458 EZV458:EZW458 EPZ458:EQA458 EGD458:EGE458 DWH458:DWI458 DML458:DMM458 DCP458:DCQ458 CST458:CSU458 CIX458:CIY458 BZB458:BZC458 BPF458:BPG458 BFJ458:BFK458 AVN458:AVO458 ALR458:ALS458 ABV458:ABW458 RZ458:SA458 ID458:IE458 WUM458:WUN458 WKQ458:WKR458 WAU458:WAV458 VQY458:VQZ458 VHC458:VHD458 UXG458:UXH458 UNK458:UNL458 UDO458:UDP458 TTS458:TTT458 TJW458:TJX458 TAA458:TAB458 SQE458:SQF458 SGI458:SGJ458 RWM458:RWN458 RMQ458:RMR458 RCU458:RCV458 QSY458:QSZ458 QJC458:QJD458 PZG458:PZH458 PPK458:PPL458 PFO458:PFP458 OVS458:OVT458 OLW458:OLX458 OCA458:OCB458 NSE458:NSF458 NII458:NIJ458 MYM458:MYN458 MOQ458:MOR458 MEU458:MEV458 LUY458:LUZ458 LLC458:LLD458 LBG458:LBH458 KRK458:KRL458 KHO458:KHP458 JXS458:JXT458 JNW458:JNX458 JEA458:JEB458 IUE458:IUF458 IKI458:IKJ458 IAM458:IAN458 HQQ458:HQR458 HGU458:HGV458 GWY458:GWZ458 GNC458:GND458 GDG458:GDH458 FTK458:FTL458 FJO458:FJP458 EZS458:EZT458 EPW458:EPX458 EGA458:EGB458 DWE458:DWF458 DMI458:DMJ458 DCM458:DCN458 CSQ458:CSR458 CIU458:CIV458 BYY458:BYZ458 BPC458:BPD458 BFG458:BFH458 AVK458:AVL458 ALO458:ALP458 ABS458:ABT458 RW458:RX458 IA458:IB458 WUG458:WUH458 WKK458:WKL458 WAO458:WAP458 VQS458:VQT458 VGW458:VGX458 UXA458:UXB458 UNE458:UNF458 UDI458:UDJ458 TTM458:TTN458 TJQ458:TJR458 SZU458:SZV458 SPY458:SPZ458 SGC458:SGD458 RWG458:RWH458 RMK458:RML458 RCO458:RCP458 QSS458:QST458 QIW458:QIX458 PZA458:PZB458 PPE458:PPF458 PFI458:PFJ458 OVM458:OVN458 OLQ458:OLR458 OBU458:OBV458 NRY458:NRZ458 NIC458:NID458 MYG458:MYH458 MOK458:MOL458 MEO458:MEP458 LUS458:LUT458 LKW458:LKX458 LBA458:LBB458 KRE458:KRF458 KHI458:KHJ458 JXM458:JXN458 JNQ458:JNR458 JDU458:JDV458 ITY458:ITZ458 IKC458:IKD458 IAG458:IAH458 HQK458:HQL458 HGO458:HGP458 GWS458:GWT458 GMW458:GMX458 GDA458:GDB458 FTE458:FTF458 FJI458:FJJ458 EZM458:EZN458 EPQ458:EPR458 EFU458:EFV458 DVY458:DVZ458 DMC458:DMD458 DCG458:DCH458 CSK458:CSL458 CIO458:CIP458 BYS458:BYT458 BOW458:BOX458 BFA458:BFB458 AVE458:AVF458 ALI458:ALJ458 ABM458:ABN458 RQ458:RR458 HU458:HV458 WUD458:WUE458 WKH458:WKI458 WAL458:WAM458 VQP458:VQQ458 VGT458:VGU458 UWX458:UWY458 UNB458:UNC458 UDF458:UDG458 TTJ458:TTK458 TJN458:TJO458 SZR458:SZS458 SPV458:SPW458 SFZ458:SGA458 RWD458:RWE458 RMH458:RMI458 RCL458:RCM458 QSP458:QSQ458 QIT458:QIU458 PYX458:PYY458 PPB458:PPC458 PFF458:PFG458 OVJ458:OVK458 OLN458:OLO458 OBR458:OBS458 NRV458:NRW458 NHZ458:NIA458 MYD458:MYE458 MOH458:MOI458 MEL458:MEM458 LUP458:LUQ458 LKT458:LKU458 LAX458:LAY458 KRB458:KRC458 KHF458:KHG458 JXJ458:JXK458 JNN458:JNO458 JDR458:JDS458 ITV458:ITW458 IJZ458:IKA458 IAD458:IAE458 HQH458:HQI458 HGL458:HGM458 GWP458:GWQ458 GMT458:GMU458 GCX458:GCY458 FTB458:FTC458 FJF458:FJG458 EZJ458:EZK458 EPN458:EPO458 EFR458:EFS458 DVV458:DVW458 DLZ458:DMA458 DCD458:DCE458 CSH458:CSI458 CIL458:CIM458 BYP458:BYQ458 BOT458:BOU458 BEX458:BEY458 AVB458:AVC458 ALF458:ALG458 ABJ458:ABK458 RN458:RO458 HR458:HS458 WUA458:WUB458 WKE458:WKF458 WAI458:WAJ458 VQM458:VQN458 VGQ458:VGR458 UWU458:UWV458 UMY458:UMZ458 UDC458:UDD458 TTG458:TTH458 TJK458:TJL458 SZO458:SZP458 SPS458:SPT458 SFW458:SFX458 RWA458:RWB458 RME458:RMF458 RCI458:RCJ458 QSM458:QSN458 QIQ458:QIR458 PYU458:PYV458 POY458:POZ458 PFC458:PFD458 OVG458:OVH458 OLK458:OLL458 OBO458:OBP458 NRS458:NRT458 NHW458:NHX458 MYA458:MYB458 MOE458:MOF458 MEI458:MEJ458 LUM458:LUN458 LKQ458:LKR458 LAU458:LAV458 KQY458:KQZ458 KHC458:KHD458 JXG458:JXH458 JNK458:JNL458 JDO458:JDP458 ITS458:ITT458 IJW458:IJX458 IAA458:IAB458 HQE458:HQF458 HGI458:HGJ458 GWM458:GWN458 GMQ458:GMR458 GCU458:GCV458 FSY458:FSZ458 FJC458:FJD458 EZG458:EZH458 EPK458:EPL458 EFO458:EFP458 DVS458:DVT458 DLW458:DLX458 DCA458:DCB458 CSE458:CSF458 CII458:CIJ458 BYM458:BYN458 BOQ458:BOR458 BEU458:BEV458 AUY458:AUZ458 ALC458:ALD458 ABG458:ABH458 RK458:RL458 HO458:HP458 WTX458:WTY458 WKB458:WKC458 WAF458:WAG458 VQJ458:VQK458 VGN458:VGO458 UWR458:UWS458 UMV458:UMW458 UCZ458:UDA458 TTD458:TTE458 TJH458:TJI458 SZL458:SZM458 SPP458:SPQ458 SFT458:SFU458 RVX458:RVY458 RMB458:RMC458 RCF458:RCG458 QSJ458:QSK458 QIN458:QIO458 PYR458:PYS458 POV458:POW458 PEZ458:PFA458 OVD458:OVE458 OLH458:OLI458 OBL458:OBM458 NRP458:NRQ458 NHT458:NHU458 MXX458:MXY458 MOB458:MOC458 MEF458:MEG458 LUJ458:LUK458 LKN458:LKO458 LAR458:LAS458 KQV458:KQW458 KGZ458:KHA458 JXD458:JXE458 JNH458:JNI458 JDL458:JDM458 ITP458:ITQ458 IJT458:IJU458 HZX458:HZY458 HQB458:HQC458 HGF458:HGG458 GWJ458:GWK458 GMN458:GMO458 GCR458:GCS458 FSV458:FSW458 FIZ458:FJA458 EZD458:EZE458 EPH458:EPI458 EFL458:EFM458 DVP458:DVQ458 DLT458:DLU458 DBX458:DBY458 CSB458:CSC458 CIF458:CIG458 BYJ458:BYK458 BON458:BOO458 BER458:BES458 AUV458:AUW458 AKZ458:ALA458 ABD458:ABE458 RH458:RI458 HL458:HM458 WTU458:WTV458 WJY458:WJZ458 WAC458:WAD458 VQG458:VQH458 VGK458:VGL458 UWO458:UWP458 UMS458:UMT458 UCW458:UCX458 TTA458:TTB458 TJE458:TJF458 SZI458:SZJ458 SPM458:SPN458 SFQ458:SFR458 RVU458:RVV458 RLY458:RLZ458 RCC458:RCD458 QSG458:QSH458 QIK458:QIL458 PYO458:PYP458 POS458:POT458 PEW458:PEX458 OVA458:OVB458 OLE458:OLF458 OBI458:OBJ458 NRM458:NRN458 NHQ458:NHR458 MXU458:MXV458 MNY458:MNZ458 MEC458:MED458 LUG458:LUH458 LKK458:LKL458 LAO458:LAP458 KQS458:KQT458 KGW458:KGX458 JXA458:JXB458 JNE458:JNF458 JDI458:JDJ458 ITM458:ITN458 IJQ458:IJR458 HZU458:HZV458 HPY458:HPZ458 HGC458:HGD458 GWG458:GWH458 GMK458:GML458 GCO458:GCP458 FSS458:FST458 FIW458:FIX458 EZA458:EZB458 EPE458:EPF458 EFI458:EFJ458 DVM458:DVN458 DLQ458:DLR458 DBU458:DBV458 CRY458:CRZ458 CIC458:CID458 BYG458:BYH458 BOK458:BOL458 BEO458:BEP458 AUS458:AUT458 AKW458:AKX458 ABA458:ABB458 HI502:HJ502 RE502:RF502 WUS502:WUT502 WKW502:WKX502 WBA502:WBB502 VRE502:VRF502 VHI502:VHJ502 UXM502:UXN502 UNQ502:UNR502 UDU502:UDV502 TTY502:TTZ502 TKC502:TKD502 TAG502:TAH502 SQK502:SQL502 SGO502:SGP502 RWS502:RWT502 RMW502:RMX502 RDA502:RDB502 QTE502:QTF502 QJI502:QJJ502 PZM502:PZN502 PPQ502:PPR502 PFU502:PFV502 OVY502:OVZ502 OMC502:OMD502 OCG502:OCH502 NSK502:NSL502 NIO502:NIP502 MYS502:MYT502 MOW502:MOX502 MFA502:MFB502 LVE502:LVF502 LLI502:LLJ502 LBM502:LBN502 KRQ502:KRR502 KHU502:KHV502 JXY502:JXZ502 JOC502:JOD502 JEG502:JEH502 IUK502:IUL502 IKO502:IKP502 IAS502:IAT502 HQW502:HQX502 HHA502:HHB502 GXE502:GXF502 GNI502:GNJ502 GDM502:GDN502 FTQ502:FTR502 FJU502:FJV502 EZY502:EZZ502 EQC502:EQD502 EGG502:EGH502 DWK502:DWL502 DMO502:DMP502 DCS502:DCT502 CSW502:CSX502 CJA502:CJB502 BZE502:BZF502 BPI502:BPJ502 BFM502:BFN502 AVQ502:AVR502 ALU502:ALV502 ABY502:ABZ502 SC502:SD502 IG502:IH502 WUP502:WUQ502 WKT502:WKU502 WAX502:WAY502 VRB502:VRC502 VHF502:VHG502 UXJ502:UXK502 UNN502:UNO502 UDR502:UDS502 TTV502:TTW502 TJZ502:TKA502 TAD502:TAE502 SQH502:SQI502 SGL502:SGM502 RWP502:RWQ502 RMT502:RMU502 RCX502:RCY502 QTB502:QTC502 QJF502:QJG502 PZJ502:PZK502 PPN502:PPO502 PFR502:PFS502 OVV502:OVW502 OLZ502:OMA502 OCD502:OCE502 NSH502:NSI502 NIL502:NIM502 MYP502:MYQ502 MOT502:MOU502 MEX502:MEY502 LVB502:LVC502 LLF502:LLG502 LBJ502:LBK502 KRN502:KRO502 KHR502:KHS502 JXV502:JXW502 JNZ502:JOA502 JED502:JEE502 IUH502:IUI502 IKL502:IKM502 IAP502:IAQ502 HQT502:HQU502 HGX502:HGY502 GXB502:GXC502 GNF502:GNG502 GDJ502:GDK502 FTN502:FTO502 FJR502:FJS502 EZV502:EZW502 EPZ502:EQA502 EGD502:EGE502 DWH502:DWI502 DML502:DMM502 DCP502:DCQ502 CST502:CSU502 CIX502:CIY502 BZB502:BZC502 BPF502:BPG502 BFJ502:BFK502 AVN502:AVO502 ALR502:ALS502 ABV502:ABW502 RZ502:SA502 ID502:IE502 WUM502:WUN502 WKQ502:WKR502 WAU502:WAV502 VQY502:VQZ502 VHC502:VHD502 UXG502:UXH502 UNK502:UNL502 UDO502:UDP502 TTS502:TTT502 TJW502:TJX502 TAA502:TAB502 SQE502:SQF502 SGI502:SGJ502 RWM502:RWN502 RMQ502:RMR502 RCU502:RCV502 QSY502:QSZ502 QJC502:QJD502 PZG502:PZH502 PPK502:PPL502 PFO502:PFP502 OVS502:OVT502 OLW502:OLX502 OCA502:OCB502 NSE502:NSF502 NII502:NIJ502 MYM502:MYN502 MOQ502:MOR502 MEU502:MEV502 LUY502:LUZ502 LLC502:LLD502 LBG502:LBH502 KRK502:KRL502 KHO502:KHP502 JXS502:JXT502 JNW502:JNX502 JEA502:JEB502 IUE502:IUF502 IKI502:IKJ502 IAM502:IAN502 HQQ502:HQR502 HGU502:HGV502 GWY502:GWZ502 GNC502:GND502 GDG502:GDH502 FTK502:FTL502 FJO502:FJP502 EZS502:EZT502 EPW502:EPX502 EGA502:EGB502 DWE502:DWF502 DMI502:DMJ502 DCM502:DCN502 CSQ502:CSR502 CIU502:CIV502 BYY502:BYZ502 BPC502:BPD502 BFG502:BFH502 AVK502:AVL502 ALO502:ALP502 ABS502:ABT502 RW502:RX502 IA502:IB502 WUG502:WUH502 WKK502:WKL502 WAO502:WAP502 VQS502:VQT502 VGW502:VGX502 UXA502:UXB502 UNE502:UNF502 UDI502:UDJ502 TTM502:TTN502 TJQ502:TJR502 SZU502:SZV502 SPY502:SPZ502 SGC502:SGD502 RWG502:RWH502 RMK502:RML502 RCO502:RCP502 QSS502:QST502 QIW502:QIX502 PZA502:PZB502 PPE502:PPF502 PFI502:PFJ502 OVM502:OVN502 OLQ502:OLR502 OBU502:OBV502 NRY502:NRZ502 NIC502:NID502 MYG502:MYH502 MOK502:MOL502 MEO502:MEP502 LUS502:LUT502 LKW502:LKX502 LBA502:LBB502 KRE502:KRF502 KHI502:KHJ502 JXM502:JXN502 JNQ502:JNR502 JDU502:JDV502 ITY502:ITZ502 IKC502:IKD502 IAG502:IAH502 HQK502:HQL502 HGO502:HGP502 GWS502:GWT502 GMW502:GMX502 GDA502:GDB502 FTE502:FTF502 FJI502:FJJ502 EZM502:EZN502 EPQ502:EPR502 EFU502:EFV502 DVY502:DVZ502 DMC502:DMD502 DCG502:DCH502 CSK502:CSL502 CIO502:CIP502 BYS502:BYT502 BOW502:BOX502 BFA502:BFB502 AVE502:AVF502 ALI502:ALJ502 ABM502:ABN502 RQ502:RR502 HU502:HV502 WUD502:WUE502 WKH502:WKI502 WAL502:WAM502 VQP502:VQQ502 VGT502:VGU502 UWX502:UWY502 UNB502:UNC502 UDF502:UDG502 TTJ502:TTK502 TJN502:TJO502 SZR502:SZS502 SPV502:SPW502 SFZ502:SGA502 RWD502:RWE502 RMH502:RMI502 RCL502:RCM502 QSP502:QSQ502 QIT502:QIU502 PYX502:PYY502 PPB502:PPC502 PFF502:PFG502 OVJ502:OVK502 OLN502:OLO502 OBR502:OBS502 NRV502:NRW502 NHZ502:NIA502 MYD502:MYE502 MOH502:MOI502 MEL502:MEM502 LUP502:LUQ502 LKT502:LKU502 LAX502:LAY502 KRB502:KRC502 KHF502:KHG502 JXJ502:JXK502 JNN502:JNO502 JDR502:JDS502 ITV502:ITW502 IJZ502:IKA502 IAD502:IAE502 HQH502:HQI502 HGL502:HGM502 GWP502:GWQ502 GMT502:GMU502 GCX502:GCY502 FTB502:FTC502 FJF502:FJG502 EZJ502:EZK502 EPN502:EPO502 EFR502:EFS502 DVV502:DVW502 DLZ502:DMA502 DCD502:DCE502 CSH502:CSI502 CIL502:CIM502 BYP502:BYQ502 BOT502:BOU502 BEX502:BEY502 AVB502:AVC502 ALF502:ALG502 ABJ502:ABK502 RN502:RO502 HR502:HS502 WUA502:WUB502 WKE502:WKF502 WAI502:WAJ502 VQM502:VQN502 VGQ502:VGR502 UWU502:UWV502 UMY502:UMZ502 UDC502:UDD502 TTG502:TTH502 TJK502:TJL502 SZO502:SZP502 SPS502:SPT502 SFW502:SFX502 RWA502:RWB502 RME502:RMF502 RCI502:RCJ502 QSM502:QSN502 QIQ502:QIR502 PYU502:PYV502 POY502:POZ502 PFC502:PFD502 OVG502:OVH502 OLK502:OLL502 OBO502:OBP502 NRS502:NRT502 NHW502:NHX502 MYA502:MYB502 MOE502:MOF502 MEI502:MEJ502 LUM502:LUN502 LKQ502:LKR502 LAU502:LAV502 KQY502:KQZ502 KHC502:KHD502 JXG502:JXH502 JNK502:JNL502 JDO502:JDP502 ITS502:ITT502 IJW502:IJX502 IAA502:IAB502 HQE502:HQF502 HGI502:HGJ502 GWM502:GWN502 GMQ502:GMR502 GCU502:GCV502 FSY502:FSZ502 FJC502:FJD502 EZG502:EZH502 EPK502:EPL502 EFO502:EFP502 DVS502:DVT502 DLW502:DLX502 DCA502:DCB502 CSE502:CSF502 CII502:CIJ502 BYM502:BYN502 BOQ502:BOR502 BEU502:BEV502 AUY502:AUZ502 ALC502:ALD502 ABG502:ABH502 RK502:RL502 HO502:HP502 WTX502:WTY502 WKB502:WKC502 WAF502:WAG502 VQJ502:VQK502 VGN502:VGO502 UWR502:UWS502 UMV502:UMW502 UCZ502:UDA502 TTD502:TTE502 TJH502:TJI502 SZL502:SZM502 SPP502:SPQ502 SFT502:SFU502 RVX502:RVY502 RMB502:RMC502 RCF502:RCG502 QSJ502:QSK502 QIN502:QIO502 PYR502:PYS502 POV502:POW502 PEZ502:PFA502 OVD502:OVE502 OLH502:OLI502 OBL502:OBM502 NRP502:NRQ502 NHT502:NHU502 MXX502:MXY502 MOB502:MOC502 MEF502:MEG502 LUJ502:LUK502 LKN502:LKO502 LAR502:LAS502 KQV502:KQW502 KGZ502:KHA502 JXD502:JXE502 JNH502:JNI502 JDL502:JDM502 ITP502:ITQ502 IJT502:IJU502 HZX502:HZY502 HQB502:HQC502 HGF502:HGG502 GWJ502:GWK502 GMN502:GMO502 GCR502:GCS502 FSV502:FSW502 FIZ502:FJA502 EZD502:EZE502 EPH502:EPI502 EFL502:EFM502 DVP502:DVQ502 DLT502:DLU502 DBX502:DBY502 CSB502:CSC502 CIF502:CIG502 BYJ502:BYK502 BON502:BOO502 BER502:BES502 AUV502:AUW502 AKZ502:ALA502 ABD502:ABE502 RH502:RI502 HL502:HM502 WTU502:WTV502 WJY502:WJZ502 WAC502:WAD502 VQG502:VQH502 VGK502:VGL502 UWO502:UWP502 UMS502:UMT502 UCW502:UCX502 TTA502:TTB502 TJE502:TJF502 SZI502:SZJ502 SPM502:SPN502 SFQ502:SFR502 RVU502:RVV502 RLY502:RLZ502 RCC502:RCD502 QSG502:QSH502 QIK502:QIL502 PYO502:PYP502 POS502:POT502 PEW502:PEX502 OVA502:OVB502 OLE502:OLF502 OBI502:OBJ502 NRM502:NRN502 NHQ502:NHR502 MXU502:MXV502 MNY502:MNZ502 MEC502:MED502 LUG502:LUH502 LKK502:LKL502 LAO502:LAP502 KQS502:KQT502 KGW502:KGX502 JXA502:JXB502 JNE502:JNF502 JDI502:JDJ502 ITM502:ITN502 IJQ502:IJR502 HZU502:HZV502 HPY502:HPZ502 HGC502:HGD502 GWG502:GWH502 GMK502:GML502 GCO502:GCP502 FSS502:FST502 FIW502:FIX502 EZA502:EZB502 EPE502:EPF502 EFI502:EFJ502 DVM502:DVN502 DLQ502:DLR502 DBU502:DBV502 CRY502:CRZ502 CIC502:CID502 BYG502:BYH502 BOK502:BOL502 BEO502:BEP502 AUS502:AUT502 AKW502:AKX502 ABA502:ABB502">
      <formula1>HI3</formula1>
    </dataValidation>
    <dataValidation type="whole" operator="lessThanOrEqual" allowBlank="1" showInputMessage="1" showErrorMessage="1" sqref="HI17:HJ17 RE17:RF17 WUS17:WUT17 WKW17:WKX17 WBA17:WBB17 VRE17:VRF17 VHI17:VHJ17 UXM17:UXN17 UNQ17:UNR17 UDU17:UDV17 TTY17:TTZ17 TKC17:TKD17 TAG17:TAH17 SQK17:SQL17 SGO17:SGP17 RWS17:RWT17 RMW17:RMX17 RDA17:RDB17 QTE17:QTF17 QJI17:QJJ17 PZM17:PZN17 PPQ17:PPR17 PFU17:PFV17 OVY17:OVZ17 OMC17:OMD17 OCG17:OCH17 NSK17:NSL17 NIO17:NIP17 MYS17:MYT17 MOW17:MOX17 MFA17:MFB17 LVE17:LVF17 LLI17:LLJ17 LBM17:LBN17 KRQ17:KRR17 KHU17:KHV17 JXY17:JXZ17 JOC17:JOD17 JEG17:JEH17 IUK17:IUL17 IKO17:IKP17 IAS17:IAT17 HQW17:HQX17 HHA17:HHB17 GXE17:GXF17 GNI17:GNJ17 GDM17:GDN17 FTQ17:FTR17 FJU17:FJV17 EZY17:EZZ17 EQC17:EQD17 EGG17:EGH17 DWK17:DWL17 DMO17:DMP17 DCS17:DCT17 CSW17:CSX17 CJA17:CJB17 BZE17:BZF17 BPI17:BPJ17 BFM17:BFN17 AVQ17:AVR17 ALU17:ALV17 ABY17:ABZ17 SC17:SD17 IG17:IH17 WUP17:WUQ17 WKT17:WKU17 WAX17:WAY17 VRB17:VRC17 VHF17:VHG17 UXJ17:UXK17 UNN17:UNO17 UDR17:UDS17 TTV17:TTW17 TJZ17:TKA17 TAD17:TAE17 SQH17:SQI17 SGL17:SGM17 RWP17:RWQ17 RMT17:RMU17 RCX17:RCY17 QTB17:QTC17 QJF17:QJG17 PZJ17:PZK17 PPN17:PPO17 PFR17:PFS17 OVV17:OVW17 OLZ17:OMA17 OCD17:OCE17 NSH17:NSI17 NIL17:NIM17 MYP17:MYQ17 MOT17:MOU17 MEX17:MEY17 LVB17:LVC17 LLF17:LLG17 LBJ17:LBK17 KRN17:KRO17 KHR17:KHS17 JXV17:JXW17 JNZ17:JOA17 JED17:JEE17 IUH17:IUI17 IKL17:IKM17 IAP17:IAQ17 HQT17:HQU17 HGX17:HGY17 GXB17:GXC17 GNF17:GNG17 GDJ17:GDK17 FTN17:FTO17 FJR17:FJS17 EZV17:EZW17 EPZ17:EQA17 EGD17:EGE17 DWH17:DWI17 DML17:DMM17 DCP17:DCQ17 CST17:CSU17 CIX17:CIY17 BZB17:BZC17 BPF17:BPG17 BFJ17:BFK17 AVN17:AVO17 ALR17:ALS17 ABV17:ABW17 RZ17:SA17 ID17:IE17 WUM17:WUN17 WKQ17:WKR17 WAU17:WAV17 VQY17:VQZ17 VHC17:VHD17 UXG17:UXH17 UNK17:UNL17 UDO17:UDP17 TTS17:TTT17 TJW17:TJX17 TAA17:TAB17 SQE17:SQF17 SGI17:SGJ17 RWM17:RWN17 RMQ17:RMR17 RCU17:RCV17 QSY17:QSZ17 QJC17:QJD17 PZG17:PZH17 PPK17:PPL17 PFO17:PFP17 OVS17:OVT17 OLW17:OLX17 OCA17:OCB17 NSE17:NSF17 NII17:NIJ17 MYM17:MYN17 MOQ17:MOR17 MEU17:MEV17 LUY17:LUZ17 LLC17:LLD17 LBG17:LBH17 KRK17:KRL17 KHO17:KHP17 JXS17:JXT17 JNW17:JNX17 JEA17:JEB17 IUE17:IUF17 IKI17:IKJ17 IAM17:IAN17 HQQ17:HQR17 HGU17:HGV17 GWY17:GWZ17 GNC17:GND17 GDG17:GDH17 FTK17:FTL17 FJO17:FJP17 EZS17:EZT17 EPW17:EPX17 EGA17:EGB17 DWE17:DWF17 DMI17:DMJ17 DCM17:DCN17 CSQ17:CSR17 CIU17:CIV17 BYY17:BYZ17 BPC17:BPD17 BFG17:BFH17 AVK17:AVL17 ALO17:ALP17 ABS17:ABT17 RW17:RX17 IA17:IB17 WUG17:WUH17 WKK17:WKL17 WAO17:WAP17 VQS17:VQT17 VGW17:VGX17 UXA17:UXB17 UNE17:UNF17 UDI17:UDJ17 TTM17:TTN17 TJQ17:TJR17 SZU17:SZV17 SPY17:SPZ17 SGC17:SGD17 RWG17:RWH17 RMK17:RML17 RCO17:RCP17 QSS17:QST17 QIW17:QIX17 PZA17:PZB17 PPE17:PPF17 PFI17:PFJ17 OVM17:OVN17 OLQ17:OLR17 OBU17:OBV17 NRY17:NRZ17 NIC17:NID17 MYG17:MYH17 MOK17:MOL17 MEO17:MEP17 LUS17:LUT17 LKW17:LKX17 LBA17:LBB17 KRE17:KRF17 KHI17:KHJ17 JXM17:JXN17 JNQ17:JNR17 JDU17:JDV17 ITY17:ITZ17 IKC17:IKD17 IAG17:IAH17 HQK17:HQL17 HGO17:HGP17 GWS17:GWT17 GMW17:GMX17 GDA17:GDB17 FTE17:FTF17 FJI17:FJJ17 EZM17:EZN17 EPQ17:EPR17 EFU17:EFV17 DVY17:DVZ17 DMC17:DMD17 DCG17:DCH17 CSK17:CSL17 CIO17:CIP17 BYS17:BYT17 BOW17:BOX17 BFA17:BFB17 AVE17:AVF17 ALI17:ALJ17 ABM17:ABN17 RQ17:RR17 HU17:HV17 WUD17:WUE17 WKH17:WKI17 WAL17:WAM17 VQP17:VQQ17 VGT17:VGU17 UWX17:UWY17 UNB17:UNC17 UDF17:UDG17 TTJ17:TTK17 TJN17:TJO17 SZR17:SZS17 SPV17:SPW17 SFZ17:SGA17 RWD17:RWE17 RMH17:RMI17 RCL17:RCM17 QSP17:QSQ17 QIT17:QIU17 PYX17:PYY17 PPB17:PPC17 PFF17:PFG17 OVJ17:OVK17 OLN17:OLO17 OBR17:OBS17 NRV17:NRW17 NHZ17:NIA17 MYD17:MYE17 MOH17:MOI17 MEL17:MEM17 LUP17:LUQ17 LKT17:LKU17 LAX17:LAY17 KRB17:KRC17 KHF17:KHG17 JXJ17:JXK17 JNN17:JNO17 JDR17:JDS17 ITV17:ITW17 IJZ17:IKA17 IAD17:IAE17 HQH17:HQI17 HGL17:HGM17 GWP17:GWQ17 GMT17:GMU17 GCX17:GCY17 FTB17:FTC17 FJF17:FJG17 EZJ17:EZK17 EPN17:EPO17 EFR17:EFS17 DVV17:DVW17 DLZ17:DMA17 DCD17:DCE17 CSH17:CSI17 CIL17:CIM17 BYP17:BYQ17 BOT17:BOU17 BEX17:BEY17 AVB17:AVC17 ALF17:ALG17 ABJ17:ABK17 RN17:RO17 HR17:HS17 WUA17:WUB17 WKE17:WKF17 WAI17:WAJ17 VQM17:VQN17 VGQ17:VGR17 UWU17:UWV17 UMY17:UMZ17 UDC17:UDD17 TTG17:TTH17 TJK17:TJL17 SZO17:SZP17 SPS17:SPT17 SFW17:SFX17 RWA17:RWB17 RME17:RMF17 RCI17:RCJ17 QSM17:QSN17 QIQ17:QIR17 PYU17:PYV17 POY17:POZ17 PFC17:PFD17 OVG17:OVH17 OLK17:OLL17 OBO17:OBP17 NRS17:NRT17 NHW17:NHX17 MYA17:MYB17 MOE17:MOF17 MEI17:MEJ17 LUM17:LUN17 LKQ17:LKR17 LAU17:LAV17 KQY17:KQZ17 KHC17:KHD17 JXG17:JXH17 JNK17:JNL17 JDO17:JDP17 ITS17:ITT17 IJW17:IJX17 IAA17:IAB17 HQE17:HQF17 HGI17:HGJ17 GWM17:GWN17 GMQ17:GMR17 GCU17:GCV17 FSY17:FSZ17 FJC17:FJD17 EZG17:EZH17 EPK17:EPL17 EFO17:EFP17 DVS17:DVT17 DLW17:DLX17 DCA17:DCB17 CSE17:CSF17 CII17:CIJ17 BYM17:BYN17 BOQ17:BOR17 BEU17:BEV17 AUY17:AUZ17 ALC17:ALD17 ABG17:ABH17 RK17:RL17 HO17:HP17 WTX17:WTY17 WKB17:WKC17 WAF17:WAG17 VQJ17:VQK17 VGN17:VGO17 UWR17:UWS17 UMV17:UMW17 UCZ17:UDA17 TTD17:TTE17 TJH17:TJI17 SZL17:SZM17 SPP17:SPQ17 SFT17:SFU17 RVX17:RVY17 RMB17:RMC17 RCF17:RCG17 QSJ17:QSK17 QIN17:QIO17 PYR17:PYS17 POV17:POW17 PEZ17:PFA17 OVD17:OVE17 OLH17:OLI17 OBL17:OBM17 NRP17:NRQ17 NHT17:NHU17 MXX17:MXY17 MOB17:MOC17 MEF17:MEG17 LUJ17:LUK17 LKN17:LKO17 LAR17:LAS17 KQV17:KQW17 KGZ17:KHA17 JXD17:JXE17 JNH17:JNI17 JDL17:JDM17 ITP17:ITQ17 IJT17:IJU17 HZX17:HZY17 HQB17:HQC17 HGF17:HGG17 GWJ17:GWK17 GMN17:GMO17 GCR17:GCS17 FSV17:FSW17 FIZ17:FJA17 EZD17:EZE17 EPH17:EPI17 EFL17:EFM17 DVP17:DVQ17 DLT17:DLU17 DBX17:DBY17 CSB17:CSC17 CIF17:CIG17 BYJ17:BYK17 BON17:BOO17 BER17:BES17 AUV17:AUW17 AKZ17:ALA17 ABD17:ABE17 RH17:RI17 HL17:HM17 WTU17:WTV17 WJY17:WJZ17 WAC17:WAD17 VQG17:VQH17 VGK17:VGL17 UWO17:UWP17 UMS17:UMT17 UCW17:UCX17 TTA17:TTB17 TJE17:TJF17 SZI17:SZJ17 SPM17:SPN17 SFQ17:SFR17 RVU17:RVV17 RLY17:RLZ17 RCC17:RCD17 QSG17:QSH17 QIK17:QIL17 PYO17:PYP17 POS17:POT17 PEW17:PEX17 OVA17:OVB17 OLE17:OLF17 OBI17:OBJ17 NRM17:NRN17 NHQ17:NHR17 MXU17:MXV17 MNY17:MNZ17 MEC17:MED17 LUG17:LUH17 LKK17:LKL17 LAO17:LAP17 KQS17:KQT17 KGW17:KGX17 JXA17:JXB17 JNE17:JNF17 JDI17:JDJ17 ITM17:ITN17 IJQ17:IJR17 HZU17:HZV17 HPY17:HPZ17 HGC17:HGD17 GWG17:GWH17 GMK17:GML17 GCO17:GCP17 FSS17:FST17 FIW17:FIX17 EZA17:EZB17 EPE17:EPF17 EFI17:EFJ17 DVM17:DVN17 DLQ17:DLR17 DBU17:DBV17 CRY17:CRZ17 CIC17:CID17 BYG17:BYH17 BOK17:BOL17 BEO17:BEP17 AUS17:AUT17 AKW17:AKX17 ABA17:ABB17 HI61:HJ61 RE61:RF61 WUS61:WUT61 WKW61:WKX61 WBA61:WBB61 VRE61:VRF61 VHI61:VHJ61 UXM61:UXN61 UNQ61:UNR61 UDU61:UDV61 TTY61:TTZ61 TKC61:TKD61 TAG61:TAH61 SQK61:SQL61 SGO61:SGP61 RWS61:RWT61 RMW61:RMX61 RDA61:RDB61 QTE61:QTF61 QJI61:QJJ61 PZM61:PZN61 PPQ61:PPR61 PFU61:PFV61 OVY61:OVZ61 OMC61:OMD61 OCG61:OCH61 NSK61:NSL61 NIO61:NIP61 MYS61:MYT61 MOW61:MOX61 MFA61:MFB61 LVE61:LVF61 LLI61:LLJ61 LBM61:LBN61 KRQ61:KRR61 KHU61:KHV61 JXY61:JXZ61 JOC61:JOD61 JEG61:JEH61 IUK61:IUL61 IKO61:IKP61 IAS61:IAT61 HQW61:HQX61 HHA61:HHB61 GXE61:GXF61 GNI61:GNJ61 GDM61:GDN61 FTQ61:FTR61 FJU61:FJV61 EZY61:EZZ61 EQC61:EQD61 EGG61:EGH61 DWK61:DWL61 DMO61:DMP61 DCS61:DCT61 CSW61:CSX61 CJA61:CJB61 BZE61:BZF61 BPI61:BPJ61 BFM61:BFN61 AVQ61:AVR61 ALU61:ALV61 ABY61:ABZ61 SC61:SD61 IG61:IH61 WUP61:WUQ61 WKT61:WKU61 WAX61:WAY61 VRB61:VRC61 VHF61:VHG61 UXJ61:UXK61 UNN61:UNO61 UDR61:UDS61 TTV61:TTW61 TJZ61:TKA61 TAD61:TAE61 SQH61:SQI61 SGL61:SGM61 RWP61:RWQ61 RMT61:RMU61 RCX61:RCY61 QTB61:QTC61 QJF61:QJG61 PZJ61:PZK61 PPN61:PPO61 PFR61:PFS61 OVV61:OVW61 OLZ61:OMA61 OCD61:OCE61 NSH61:NSI61 NIL61:NIM61 MYP61:MYQ61 MOT61:MOU61 MEX61:MEY61 LVB61:LVC61 LLF61:LLG61 LBJ61:LBK61 KRN61:KRO61 KHR61:KHS61 JXV61:JXW61 JNZ61:JOA61 JED61:JEE61 IUH61:IUI61 IKL61:IKM61 IAP61:IAQ61 HQT61:HQU61 HGX61:HGY61 GXB61:GXC61 GNF61:GNG61 GDJ61:GDK61 FTN61:FTO61 FJR61:FJS61 EZV61:EZW61 EPZ61:EQA61 EGD61:EGE61 DWH61:DWI61 DML61:DMM61 DCP61:DCQ61 CST61:CSU61 CIX61:CIY61 BZB61:BZC61 BPF61:BPG61 BFJ61:BFK61 AVN61:AVO61 ALR61:ALS61 ABV61:ABW61 RZ61:SA61 ID61:IE61 WUM61:WUN61 WKQ61:WKR61 WAU61:WAV61 VQY61:VQZ61 VHC61:VHD61 UXG61:UXH61 UNK61:UNL61 UDO61:UDP61 TTS61:TTT61 TJW61:TJX61 TAA61:TAB61 SQE61:SQF61 SGI61:SGJ61 RWM61:RWN61 RMQ61:RMR61 RCU61:RCV61 QSY61:QSZ61 QJC61:QJD61 PZG61:PZH61 PPK61:PPL61 PFO61:PFP61 OVS61:OVT61 OLW61:OLX61 OCA61:OCB61 NSE61:NSF61 NII61:NIJ61 MYM61:MYN61 MOQ61:MOR61 MEU61:MEV61 LUY61:LUZ61 LLC61:LLD61 LBG61:LBH61 KRK61:KRL61 KHO61:KHP61 JXS61:JXT61 JNW61:JNX61 JEA61:JEB61 IUE61:IUF61 IKI61:IKJ61 IAM61:IAN61 HQQ61:HQR61 HGU61:HGV61 GWY61:GWZ61 GNC61:GND61 GDG61:GDH61 FTK61:FTL61 FJO61:FJP61 EZS61:EZT61 EPW61:EPX61 EGA61:EGB61 DWE61:DWF61 DMI61:DMJ61 DCM61:DCN61 CSQ61:CSR61 CIU61:CIV61 BYY61:BYZ61 BPC61:BPD61 BFG61:BFH61 AVK61:AVL61 ALO61:ALP61 ABS61:ABT61 RW61:RX61 IA61:IB61 WUG61:WUH61 WKK61:WKL61 WAO61:WAP61 VQS61:VQT61 VGW61:VGX61 UXA61:UXB61 UNE61:UNF61 UDI61:UDJ61 TTM61:TTN61 TJQ61:TJR61 SZU61:SZV61 SPY61:SPZ61 SGC61:SGD61 RWG61:RWH61 RMK61:RML61 RCO61:RCP61 QSS61:QST61 QIW61:QIX61 PZA61:PZB61 PPE61:PPF61 PFI61:PFJ61 OVM61:OVN61 OLQ61:OLR61 OBU61:OBV61 NRY61:NRZ61 NIC61:NID61 MYG61:MYH61 MOK61:MOL61 MEO61:MEP61 LUS61:LUT61 LKW61:LKX61 LBA61:LBB61 KRE61:KRF61 KHI61:KHJ61 JXM61:JXN61 JNQ61:JNR61 JDU61:JDV61 ITY61:ITZ61 IKC61:IKD61 IAG61:IAH61 HQK61:HQL61 HGO61:HGP61 GWS61:GWT61 GMW61:GMX61 GDA61:GDB61 FTE61:FTF61 FJI61:FJJ61 EZM61:EZN61 EPQ61:EPR61 EFU61:EFV61 DVY61:DVZ61 DMC61:DMD61 DCG61:DCH61 CSK61:CSL61 CIO61:CIP61 BYS61:BYT61 BOW61:BOX61 BFA61:BFB61 AVE61:AVF61 ALI61:ALJ61 ABM61:ABN61 RQ61:RR61 HU61:HV61 WUD61:WUE61 WKH61:WKI61 WAL61:WAM61 VQP61:VQQ61 VGT61:VGU61 UWX61:UWY61 UNB61:UNC61 UDF61:UDG61 TTJ61:TTK61 TJN61:TJO61 SZR61:SZS61 SPV61:SPW61 SFZ61:SGA61 RWD61:RWE61 RMH61:RMI61 RCL61:RCM61 QSP61:QSQ61 QIT61:QIU61 PYX61:PYY61 PPB61:PPC61 PFF61:PFG61 OVJ61:OVK61 OLN61:OLO61 OBR61:OBS61 NRV61:NRW61 NHZ61:NIA61 MYD61:MYE61 MOH61:MOI61 MEL61:MEM61 LUP61:LUQ61 LKT61:LKU61 LAX61:LAY61 KRB61:KRC61 KHF61:KHG61 JXJ61:JXK61 JNN61:JNO61 JDR61:JDS61 ITV61:ITW61 IJZ61:IKA61 IAD61:IAE61 HQH61:HQI61 HGL61:HGM61 GWP61:GWQ61 GMT61:GMU61 GCX61:GCY61 FTB61:FTC61 FJF61:FJG61 EZJ61:EZK61 EPN61:EPO61 EFR61:EFS61 DVV61:DVW61 DLZ61:DMA61 DCD61:DCE61 CSH61:CSI61 CIL61:CIM61 BYP61:BYQ61 BOT61:BOU61 BEX61:BEY61 AVB61:AVC61 ALF61:ALG61 ABJ61:ABK61 RN61:RO61 HR61:HS61 WUA61:WUB61 WKE61:WKF61 WAI61:WAJ61 VQM61:VQN61 VGQ61:VGR61 UWU61:UWV61 UMY61:UMZ61 UDC61:UDD61 TTG61:TTH61 TJK61:TJL61 SZO61:SZP61 SPS61:SPT61 SFW61:SFX61 RWA61:RWB61 RME61:RMF61 RCI61:RCJ61 QSM61:QSN61 QIQ61:QIR61 PYU61:PYV61 POY61:POZ61 PFC61:PFD61 OVG61:OVH61 OLK61:OLL61 OBO61:OBP61 NRS61:NRT61 NHW61:NHX61 MYA61:MYB61 MOE61:MOF61 MEI61:MEJ61 LUM61:LUN61 LKQ61:LKR61 LAU61:LAV61 KQY61:KQZ61 KHC61:KHD61 JXG61:JXH61 JNK61:JNL61 JDO61:JDP61 ITS61:ITT61 IJW61:IJX61 IAA61:IAB61 HQE61:HQF61 HGI61:HGJ61 GWM61:GWN61 GMQ61:GMR61 GCU61:GCV61 FSY61:FSZ61 FJC61:FJD61 EZG61:EZH61 EPK61:EPL61 EFO61:EFP61 DVS61:DVT61 DLW61:DLX61 DCA61:DCB61 CSE61:CSF61 CII61:CIJ61 BYM61:BYN61 BOQ61:BOR61 BEU61:BEV61 AUY61:AUZ61 ALC61:ALD61 ABG61:ABH61 RK61:RL61 HO61:HP61 WTX61:WTY61 WKB61:WKC61 WAF61:WAG61 VQJ61:VQK61 VGN61:VGO61 UWR61:UWS61 UMV61:UMW61 UCZ61:UDA61 TTD61:TTE61 TJH61:TJI61 SZL61:SZM61 SPP61:SPQ61 SFT61:SFU61 RVX61:RVY61 RMB61:RMC61 RCF61:RCG61 QSJ61:QSK61 QIN61:QIO61 PYR61:PYS61 POV61:POW61 PEZ61:PFA61 OVD61:OVE61 OLH61:OLI61 OBL61:OBM61 NRP61:NRQ61 NHT61:NHU61 MXX61:MXY61 MOB61:MOC61 MEF61:MEG61 LUJ61:LUK61 LKN61:LKO61 LAR61:LAS61 KQV61:KQW61 KGZ61:KHA61 JXD61:JXE61 JNH61:JNI61 JDL61:JDM61 ITP61:ITQ61 IJT61:IJU61 HZX61:HZY61 HQB61:HQC61 HGF61:HGG61 GWJ61:GWK61 GMN61:GMO61 GCR61:GCS61 FSV61:FSW61 FIZ61:FJA61 EZD61:EZE61 EPH61:EPI61 EFL61:EFM61 DVP61:DVQ61 DLT61:DLU61 DBX61:DBY61 CSB61:CSC61 CIF61:CIG61 BYJ61:BYK61 BON61:BOO61 BER61:BES61 AUV61:AUW61 AKZ61:ALA61 ABD61:ABE61 RH61:RI61 HL61:HM61 WTU61:WTV61 WJY61:WJZ61 WAC61:WAD61 VQG61:VQH61 VGK61:VGL61 UWO61:UWP61 UMS61:UMT61 UCW61:UCX61 TTA61:TTB61 TJE61:TJF61 SZI61:SZJ61 SPM61:SPN61 SFQ61:SFR61 RVU61:RVV61 RLY61:RLZ61 RCC61:RCD61 QSG61:QSH61 QIK61:QIL61 PYO61:PYP61 POS61:POT61 PEW61:PEX61 OVA61:OVB61 OLE61:OLF61 OBI61:OBJ61 NRM61:NRN61 NHQ61:NHR61 MXU61:MXV61 MNY61:MNZ61 MEC61:MED61 LUG61:LUH61 LKK61:LKL61 LAO61:LAP61 KQS61:KQT61 KGW61:KGX61 JXA61:JXB61 JNE61:JNF61 JDI61:JDJ61 ITM61:ITN61 IJQ61:IJR61 HZU61:HZV61 HPY61:HPZ61 HGC61:HGD61 GWG61:GWH61 GMK61:GML61 GCO61:GCP61 FSS61:FST61 FIW61:FIX61 EZA61:EZB61 EPE61:EPF61 EFI61:EFJ61 DVM61:DVN61 DLQ61:DLR61 DBU61:DBV61 CRY61:CRZ61 CIC61:CID61 BYG61:BYH61 BOK61:BOL61 BEO61:BEP61 AUS61:AUT61 AKW61:AKX61 ABA61:ABB61 HI105:HJ105 RE105:RF105 WUS105:WUT105 WKW105:WKX105 WBA105:WBB105 VRE105:VRF105 VHI105:VHJ105 UXM105:UXN105 UNQ105:UNR105 UDU105:UDV105 TTY105:TTZ105 TKC105:TKD105 TAG105:TAH105 SQK105:SQL105 SGO105:SGP105 RWS105:RWT105 RMW105:RMX105 RDA105:RDB105 QTE105:QTF105 QJI105:QJJ105 PZM105:PZN105 PPQ105:PPR105 PFU105:PFV105 OVY105:OVZ105 OMC105:OMD105 OCG105:OCH105 NSK105:NSL105 NIO105:NIP105 MYS105:MYT105 MOW105:MOX105 MFA105:MFB105 LVE105:LVF105 LLI105:LLJ105 LBM105:LBN105 KRQ105:KRR105 KHU105:KHV105 JXY105:JXZ105 JOC105:JOD105 JEG105:JEH105 IUK105:IUL105 IKO105:IKP105 IAS105:IAT105 HQW105:HQX105 HHA105:HHB105 GXE105:GXF105 GNI105:GNJ105 GDM105:GDN105 FTQ105:FTR105 FJU105:FJV105 EZY105:EZZ105 EQC105:EQD105 EGG105:EGH105 DWK105:DWL105 DMO105:DMP105 DCS105:DCT105 CSW105:CSX105 CJA105:CJB105 BZE105:BZF105 BPI105:BPJ105 BFM105:BFN105 AVQ105:AVR105 ALU105:ALV105 ABY105:ABZ105 SC105:SD105 IG105:IH105 WUP105:WUQ105 WKT105:WKU105 WAX105:WAY105 VRB105:VRC105 VHF105:VHG105 UXJ105:UXK105 UNN105:UNO105 UDR105:UDS105 TTV105:TTW105 TJZ105:TKA105 TAD105:TAE105 SQH105:SQI105 SGL105:SGM105 RWP105:RWQ105 RMT105:RMU105 RCX105:RCY105 QTB105:QTC105 QJF105:QJG105 PZJ105:PZK105 PPN105:PPO105 PFR105:PFS105 OVV105:OVW105 OLZ105:OMA105 OCD105:OCE105 NSH105:NSI105 NIL105:NIM105 MYP105:MYQ105 MOT105:MOU105 MEX105:MEY105 LVB105:LVC105 LLF105:LLG105 LBJ105:LBK105 KRN105:KRO105 KHR105:KHS105 JXV105:JXW105 JNZ105:JOA105 JED105:JEE105 IUH105:IUI105 IKL105:IKM105 IAP105:IAQ105 HQT105:HQU105 HGX105:HGY105 GXB105:GXC105 GNF105:GNG105 GDJ105:GDK105 FTN105:FTO105 FJR105:FJS105 EZV105:EZW105 EPZ105:EQA105 EGD105:EGE105 DWH105:DWI105 DML105:DMM105 DCP105:DCQ105 CST105:CSU105 CIX105:CIY105 BZB105:BZC105 BPF105:BPG105 BFJ105:BFK105 AVN105:AVO105 ALR105:ALS105 ABV105:ABW105 RZ105:SA105 ID105:IE105 WUM105:WUN105 WKQ105:WKR105 WAU105:WAV105 VQY105:VQZ105 VHC105:VHD105 UXG105:UXH105 UNK105:UNL105 UDO105:UDP105 TTS105:TTT105 TJW105:TJX105 TAA105:TAB105 SQE105:SQF105 SGI105:SGJ105 RWM105:RWN105 RMQ105:RMR105 RCU105:RCV105 QSY105:QSZ105 QJC105:QJD105 PZG105:PZH105 PPK105:PPL105 PFO105:PFP105 OVS105:OVT105 OLW105:OLX105 OCA105:OCB105 NSE105:NSF105 NII105:NIJ105 MYM105:MYN105 MOQ105:MOR105 MEU105:MEV105 LUY105:LUZ105 LLC105:LLD105 LBG105:LBH105 KRK105:KRL105 KHO105:KHP105 JXS105:JXT105 JNW105:JNX105 JEA105:JEB105 IUE105:IUF105 IKI105:IKJ105 IAM105:IAN105 HQQ105:HQR105 HGU105:HGV105 GWY105:GWZ105 GNC105:GND105 GDG105:GDH105 FTK105:FTL105 FJO105:FJP105 EZS105:EZT105 EPW105:EPX105 EGA105:EGB105 DWE105:DWF105 DMI105:DMJ105 DCM105:DCN105 CSQ105:CSR105 CIU105:CIV105 BYY105:BYZ105 BPC105:BPD105 BFG105:BFH105 AVK105:AVL105 ALO105:ALP105 ABS105:ABT105 RW105:RX105 IA105:IB105 WUG105:WUH105 WKK105:WKL105 WAO105:WAP105 VQS105:VQT105 VGW105:VGX105 UXA105:UXB105 UNE105:UNF105 UDI105:UDJ105 TTM105:TTN105 TJQ105:TJR105 SZU105:SZV105 SPY105:SPZ105 SGC105:SGD105 RWG105:RWH105 RMK105:RML105 RCO105:RCP105 QSS105:QST105 QIW105:QIX105 PZA105:PZB105 PPE105:PPF105 PFI105:PFJ105 OVM105:OVN105 OLQ105:OLR105 OBU105:OBV105 NRY105:NRZ105 NIC105:NID105 MYG105:MYH105 MOK105:MOL105 MEO105:MEP105 LUS105:LUT105 LKW105:LKX105 LBA105:LBB105 KRE105:KRF105 KHI105:KHJ105 JXM105:JXN105 JNQ105:JNR105 JDU105:JDV105 ITY105:ITZ105 IKC105:IKD105 IAG105:IAH105 HQK105:HQL105 HGO105:HGP105 GWS105:GWT105 GMW105:GMX105 GDA105:GDB105 FTE105:FTF105 FJI105:FJJ105 EZM105:EZN105 EPQ105:EPR105 EFU105:EFV105 DVY105:DVZ105 DMC105:DMD105 DCG105:DCH105 CSK105:CSL105 CIO105:CIP105 BYS105:BYT105 BOW105:BOX105 BFA105:BFB105 AVE105:AVF105 ALI105:ALJ105 ABM105:ABN105 RQ105:RR105 HU105:HV105 WUD105:WUE105 WKH105:WKI105 WAL105:WAM105 VQP105:VQQ105 VGT105:VGU105 UWX105:UWY105 UNB105:UNC105 UDF105:UDG105 TTJ105:TTK105 TJN105:TJO105 SZR105:SZS105 SPV105:SPW105 SFZ105:SGA105 RWD105:RWE105 RMH105:RMI105 RCL105:RCM105 QSP105:QSQ105 QIT105:QIU105 PYX105:PYY105 PPB105:PPC105 PFF105:PFG105 OVJ105:OVK105 OLN105:OLO105 OBR105:OBS105 NRV105:NRW105 NHZ105:NIA105 MYD105:MYE105 MOH105:MOI105 MEL105:MEM105 LUP105:LUQ105 LKT105:LKU105 LAX105:LAY105 KRB105:KRC105 KHF105:KHG105 JXJ105:JXK105 JNN105:JNO105 JDR105:JDS105 ITV105:ITW105 IJZ105:IKA105 IAD105:IAE105 HQH105:HQI105 HGL105:HGM105 GWP105:GWQ105 GMT105:GMU105 GCX105:GCY105 FTB105:FTC105 FJF105:FJG105 EZJ105:EZK105 EPN105:EPO105 EFR105:EFS105 DVV105:DVW105 DLZ105:DMA105 DCD105:DCE105 CSH105:CSI105 CIL105:CIM105 BYP105:BYQ105 BOT105:BOU105 BEX105:BEY105 AVB105:AVC105 ALF105:ALG105 ABJ105:ABK105 RN105:RO105 HR105:HS105 WUA105:WUB105 WKE105:WKF105 WAI105:WAJ105 VQM105:VQN105 VGQ105:VGR105 UWU105:UWV105 UMY105:UMZ105 UDC105:UDD105 TTG105:TTH105 TJK105:TJL105 SZO105:SZP105 SPS105:SPT105 SFW105:SFX105 RWA105:RWB105 RME105:RMF105 RCI105:RCJ105 QSM105:QSN105 QIQ105:QIR105 PYU105:PYV105 POY105:POZ105 PFC105:PFD105 OVG105:OVH105 OLK105:OLL105 OBO105:OBP105 NRS105:NRT105 NHW105:NHX105 MYA105:MYB105 MOE105:MOF105 MEI105:MEJ105 LUM105:LUN105 LKQ105:LKR105 LAU105:LAV105 KQY105:KQZ105 KHC105:KHD105 JXG105:JXH105 JNK105:JNL105 JDO105:JDP105 ITS105:ITT105 IJW105:IJX105 IAA105:IAB105 HQE105:HQF105 HGI105:HGJ105 GWM105:GWN105 GMQ105:GMR105 GCU105:GCV105 FSY105:FSZ105 FJC105:FJD105 EZG105:EZH105 EPK105:EPL105 EFO105:EFP105 DVS105:DVT105 DLW105:DLX105 DCA105:DCB105 CSE105:CSF105 CII105:CIJ105 BYM105:BYN105 BOQ105:BOR105 BEU105:BEV105 AUY105:AUZ105 ALC105:ALD105 ABG105:ABH105 RK105:RL105 HO105:HP105 WTX105:WTY105 WKB105:WKC105 WAF105:WAG105 VQJ105:VQK105 VGN105:VGO105 UWR105:UWS105 UMV105:UMW105 UCZ105:UDA105 TTD105:TTE105 TJH105:TJI105 SZL105:SZM105 SPP105:SPQ105 SFT105:SFU105 RVX105:RVY105 RMB105:RMC105 RCF105:RCG105 QSJ105:QSK105 QIN105:QIO105 PYR105:PYS105 POV105:POW105 PEZ105:PFA105 OVD105:OVE105 OLH105:OLI105 OBL105:OBM105 NRP105:NRQ105 NHT105:NHU105 MXX105:MXY105 MOB105:MOC105 MEF105:MEG105 LUJ105:LUK105 LKN105:LKO105 LAR105:LAS105 KQV105:KQW105 KGZ105:KHA105 JXD105:JXE105 JNH105:JNI105 JDL105:JDM105 ITP105:ITQ105 IJT105:IJU105 HZX105:HZY105 HQB105:HQC105 HGF105:HGG105 GWJ105:GWK105 GMN105:GMO105 GCR105:GCS105 FSV105:FSW105 FIZ105:FJA105 EZD105:EZE105 EPH105:EPI105 EFL105:EFM105 DVP105:DVQ105 DLT105:DLU105 DBX105:DBY105 CSB105:CSC105 CIF105:CIG105 BYJ105:BYK105 BON105:BOO105 BER105:BES105 AUV105:AUW105 AKZ105:ALA105 ABD105:ABE105 RH105:RI105 HL105:HM105 WTU105:WTV105 WJY105:WJZ105 WAC105:WAD105 VQG105:VQH105 VGK105:VGL105 UWO105:UWP105 UMS105:UMT105 UCW105:UCX105 TTA105:TTB105 TJE105:TJF105 SZI105:SZJ105 SPM105:SPN105 SFQ105:SFR105 RVU105:RVV105 RLY105:RLZ105 RCC105:RCD105 QSG105:QSH105 QIK105:QIL105 PYO105:PYP105 POS105:POT105 PEW105:PEX105 OVA105:OVB105 OLE105:OLF105 OBI105:OBJ105 NRM105:NRN105 NHQ105:NHR105 MXU105:MXV105 MNY105:MNZ105 MEC105:MED105 LUG105:LUH105 LKK105:LKL105 LAO105:LAP105 KQS105:KQT105 KGW105:KGX105 JXA105:JXB105 JNE105:JNF105 JDI105:JDJ105 ITM105:ITN105 IJQ105:IJR105 HZU105:HZV105 HPY105:HPZ105 HGC105:HGD105 GWG105:GWH105 GMK105:GML105 GCO105:GCP105 FSS105:FST105 FIW105:FIX105 EZA105:EZB105 EPE105:EPF105 EFI105:EFJ105 DVM105:DVN105 DLQ105:DLR105 DBU105:DBV105 CRY105:CRZ105 CIC105:CID105 BYG105:BYH105 BOK105:BOL105 BEO105:BEP105 AUS105:AUT105 AKW105:AKX105 ABA105:ABB105 HI149:HJ149 RE149:RF149 WUS149:WUT149 WKW149:WKX149 WBA149:WBB149 VRE149:VRF149 VHI149:VHJ149 UXM149:UXN149 UNQ149:UNR149 UDU149:UDV149 TTY149:TTZ149 TKC149:TKD149 TAG149:TAH149 SQK149:SQL149 SGO149:SGP149 RWS149:RWT149 RMW149:RMX149 RDA149:RDB149 QTE149:QTF149 QJI149:QJJ149 PZM149:PZN149 PPQ149:PPR149 PFU149:PFV149 OVY149:OVZ149 OMC149:OMD149 OCG149:OCH149 NSK149:NSL149 NIO149:NIP149 MYS149:MYT149 MOW149:MOX149 MFA149:MFB149 LVE149:LVF149 LLI149:LLJ149 LBM149:LBN149 KRQ149:KRR149 KHU149:KHV149 JXY149:JXZ149 JOC149:JOD149 JEG149:JEH149 IUK149:IUL149 IKO149:IKP149 IAS149:IAT149 HQW149:HQX149 HHA149:HHB149 GXE149:GXF149 GNI149:GNJ149 GDM149:GDN149 FTQ149:FTR149 FJU149:FJV149 EZY149:EZZ149 EQC149:EQD149 EGG149:EGH149 DWK149:DWL149 DMO149:DMP149 DCS149:DCT149 CSW149:CSX149 CJA149:CJB149 BZE149:BZF149 BPI149:BPJ149 BFM149:BFN149 AVQ149:AVR149 ALU149:ALV149 ABY149:ABZ149 SC149:SD149 IG149:IH149 WUP149:WUQ149 WKT149:WKU149 WAX149:WAY149 VRB149:VRC149 VHF149:VHG149 UXJ149:UXK149 UNN149:UNO149 UDR149:UDS149 TTV149:TTW149 TJZ149:TKA149 TAD149:TAE149 SQH149:SQI149 SGL149:SGM149 RWP149:RWQ149 RMT149:RMU149 RCX149:RCY149 QTB149:QTC149 QJF149:QJG149 PZJ149:PZK149 PPN149:PPO149 PFR149:PFS149 OVV149:OVW149 OLZ149:OMA149 OCD149:OCE149 NSH149:NSI149 NIL149:NIM149 MYP149:MYQ149 MOT149:MOU149 MEX149:MEY149 LVB149:LVC149 LLF149:LLG149 LBJ149:LBK149 KRN149:KRO149 KHR149:KHS149 JXV149:JXW149 JNZ149:JOA149 JED149:JEE149 IUH149:IUI149 IKL149:IKM149 IAP149:IAQ149 HQT149:HQU149 HGX149:HGY149 GXB149:GXC149 GNF149:GNG149 GDJ149:GDK149 FTN149:FTO149 FJR149:FJS149 EZV149:EZW149 EPZ149:EQA149 EGD149:EGE149 DWH149:DWI149 DML149:DMM149 DCP149:DCQ149 CST149:CSU149 CIX149:CIY149 BZB149:BZC149 BPF149:BPG149 BFJ149:BFK149 AVN149:AVO149 ALR149:ALS149 ABV149:ABW149 RZ149:SA149 ID149:IE149 WUM149:WUN149 WKQ149:WKR149 WAU149:WAV149 VQY149:VQZ149 VHC149:VHD149 UXG149:UXH149 UNK149:UNL149 UDO149:UDP149 TTS149:TTT149 TJW149:TJX149 TAA149:TAB149 SQE149:SQF149 SGI149:SGJ149 RWM149:RWN149 RMQ149:RMR149 RCU149:RCV149 QSY149:QSZ149 QJC149:QJD149 PZG149:PZH149 PPK149:PPL149 PFO149:PFP149 OVS149:OVT149 OLW149:OLX149 OCA149:OCB149 NSE149:NSF149 NII149:NIJ149 MYM149:MYN149 MOQ149:MOR149 MEU149:MEV149 LUY149:LUZ149 LLC149:LLD149 LBG149:LBH149 KRK149:KRL149 KHO149:KHP149 JXS149:JXT149 JNW149:JNX149 JEA149:JEB149 IUE149:IUF149 IKI149:IKJ149 IAM149:IAN149 HQQ149:HQR149 HGU149:HGV149 GWY149:GWZ149 GNC149:GND149 GDG149:GDH149 FTK149:FTL149 FJO149:FJP149 EZS149:EZT149 EPW149:EPX149 EGA149:EGB149 DWE149:DWF149 DMI149:DMJ149 DCM149:DCN149 CSQ149:CSR149 CIU149:CIV149 BYY149:BYZ149 BPC149:BPD149 BFG149:BFH149 AVK149:AVL149 ALO149:ALP149 ABS149:ABT149 RW149:RX149 IA149:IB149 WUG149:WUH149 WKK149:WKL149 WAO149:WAP149 VQS149:VQT149 VGW149:VGX149 UXA149:UXB149 UNE149:UNF149 UDI149:UDJ149 TTM149:TTN149 TJQ149:TJR149 SZU149:SZV149 SPY149:SPZ149 SGC149:SGD149 RWG149:RWH149 RMK149:RML149 RCO149:RCP149 QSS149:QST149 QIW149:QIX149 PZA149:PZB149 PPE149:PPF149 PFI149:PFJ149 OVM149:OVN149 OLQ149:OLR149 OBU149:OBV149 NRY149:NRZ149 NIC149:NID149 MYG149:MYH149 MOK149:MOL149 MEO149:MEP149 LUS149:LUT149 LKW149:LKX149 LBA149:LBB149 KRE149:KRF149 KHI149:KHJ149 JXM149:JXN149 JNQ149:JNR149 JDU149:JDV149 ITY149:ITZ149 IKC149:IKD149 IAG149:IAH149 HQK149:HQL149 HGO149:HGP149 GWS149:GWT149 GMW149:GMX149 GDA149:GDB149 FTE149:FTF149 FJI149:FJJ149 EZM149:EZN149 EPQ149:EPR149 EFU149:EFV149 DVY149:DVZ149 DMC149:DMD149 DCG149:DCH149 CSK149:CSL149 CIO149:CIP149 BYS149:BYT149 BOW149:BOX149 BFA149:BFB149 AVE149:AVF149 ALI149:ALJ149 ABM149:ABN149 RQ149:RR149 HU149:HV149 WUD149:WUE149 WKH149:WKI149 WAL149:WAM149 VQP149:VQQ149 VGT149:VGU149 UWX149:UWY149 UNB149:UNC149 UDF149:UDG149 TTJ149:TTK149 TJN149:TJO149 SZR149:SZS149 SPV149:SPW149 SFZ149:SGA149 RWD149:RWE149 RMH149:RMI149 RCL149:RCM149 QSP149:QSQ149 QIT149:QIU149 PYX149:PYY149 PPB149:PPC149 PFF149:PFG149 OVJ149:OVK149 OLN149:OLO149 OBR149:OBS149 NRV149:NRW149 NHZ149:NIA149 MYD149:MYE149 MOH149:MOI149 MEL149:MEM149 LUP149:LUQ149 LKT149:LKU149 LAX149:LAY149 KRB149:KRC149 KHF149:KHG149 JXJ149:JXK149 JNN149:JNO149 JDR149:JDS149 ITV149:ITW149 IJZ149:IKA149 IAD149:IAE149 HQH149:HQI149 HGL149:HGM149 GWP149:GWQ149 GMT149:GMU149 GCX149:GCY149 FTB149:FTC149 FJF149:FJG149 EZJ149:EZK149 EPN149:EPO149 EFR149:EFS149 DVV149:DVW149 DLZ149:DMA149 DCD149:DCE149 CSH149:CSI149 CIL149:CIM149 BYP149:BYQ149 BOT149:BOU149 BEX149:BEY149 AVB149:AVC149 ALF149:ALG149 ABJ149:ABK149 RN149:RO149 HR149:HS149 WUA149:WUB149 WKE149:WKF149 WAI149:WAJ149 VQM149:VQN149 VGQ149:VGR149 UWU149:UWV149 UMY149:UMZ149 UDC149:UDD149 TTG149:TTH149 TJK149:TJL149 SZO149:SZP149 SPS149:SPT149 SFW149:SFX149 RWA149:RWB149 RME149:RMF149 RCI149:RCJ149 QSM149:QSN149 QIQ149:QIR149 PYU149:PYV149 POY149:POZ149 PFC149:PFD149 OVG149:OVH149 OLK149:OLL149 OBO149:OBP149 NRS149:NRT149 NHW149:NHX149 MYA149:MYB149 MOE149:MOF149 MEI149:MEJ149 LUM149:LUN149 LKQ149:LKR149 LAU149:LAV149 KQY149:KQZ149 KHC149:KHD149 JXG149:JXH149 JNK149:JNL149 JDO149:JDP149 ITS149:ITT149 IJW149:IJX149 IAA149:IAB149 HQE149:HQF149 HGI149:HGJ149 GWM149:GWN149 GMQ149:GMR149 GCU149:GCV149 FSY149:FSZ149 FJC149:FJD149 EZG149:EZH149 EPK149:EPL149 EFO149:EFP149 DVS149:DVT149 DLW149:DLX149 DCA149:DCB149 CSE149:CSF149 CII149:CIJ149 BYM149:BYN149 BOQ149:BOR149 BEU149:BEV149 AUY149:AUZ149 ALC149:ALD149 ABG149:ABH149 RK149:RL149 HO149:HP149 WTX149:WTY149 WKB149:WKC149 WAF149:WAG149 VQJ149:VQK149 VGN149:VGO149 UWR149:UWS149 UMV149:UMW149 UCZ149:UDA149 TTD149:TTE149 TJH149:TJI149 SZL149:SZM149 SPP149:SPQ149 SFT149:SFU149 RVX149:RVY149 RMB149:RMC149 RCF149:RCG149 QSJ149:QSK149 QIN149:QIO149 PYR149:PYS149 POV149:POW149 PEZ149:PFA149 OVD149:OVE149 OLH149:OLI149 OBL149:OBM149 NRP149:NRQ149 NHT149:NHU149 MXX149:MXY149 MOB149:MOC149 MEF149:MEG149 LUJ149:LUK149 LKN149:LKO149 LAR149:LAS149 KQV149:KQW149 KGZ149:KHA149 JXD149:JXE149 JNH149:JNI149 JDL149:JDM149 ITP149:ITQ149 IJT149:IJU149 HZX149:HZY149 HQB149:HQC149 HGF149:HGG149 GWJ149:GWK149 GMN149:GMO149 GCR149:GCS149 FSV149:FSW149 FIZ149:FJA149 EZD149:EZE149 EPH149:EPI149 EFL149:EFM149 DVP149:DVQ149 DLT149:DLU149 DBX149:DBY149 CSB149:CSC149 CIF149:CIG149 BYJ149:BYK149 BON149:BOO149 BER149:BES149 AUV149:AUW149 AKZ149:ALA149 ABD149:ABE149 RH149:RI149 HL149:HM149 WTU149:WTV149 WJY149:WJZ149 WAC149:WAD149 VQG149:VQH149 VGK149:VGL149 UWO149:UWP149 UMS149:UMT149 UCW149:UCX149 TTA149:TTB149 TJE149:TJF149 SZI149:SZJ149 SPM149:SPN149 SFQ149:SFR149 RVU149:RVV149 RLY149:RLZ149 RCC149:RCD149 QSG149:QSH149 QIK149:QIL149 PYO149:PYP149 POS149:POT149 PEW149:PEX149 OVA149:OVB149 OLE149:OLF149 OBI149:OBJ149 NRM149:NRN149 NHQ149:NHR149 MXU149:MXV149 MNY149:MNZ149 MEC149:MED149 LUG149:LUH149 LKK149:LKL149 LAO149:LAP149 KQS149:KQT149 KGW149:KGX149 JXA149:JXB149 JNE149:JNF149 JDI149:JDJ149 ITM149:ITN149 IJQ149:IJR149 HZU149:HZV149 HPY149:HPZ149 HGC149:HGD149 GWG149:GWH149 GMK149:GML149 GCO149:GCP149 FSS149:FST149 FIW149:FIX149 EZA149:EZB149 EPE149:EPF149 EFI149:EFJ149 DVM149:DVN149 DLQ149:DLR149 DBU149:DBV149 CRY149:CRZ149 CIC149:CID149 BYG149:BYH149 BOK149:BOL149 BEO149:BEP149 AUS149:AUT149 AKW149:AKX149 ABA149:ABB149 HI193:HJ193 RE193:RF193 WUS193:WUT193 WKW193:WKX193 WBA193:WBB193 VRE193:VRF193 VHI193:VHJ193 UXM193:UXN193 UNQ193:UNR193 UDU193:UDV193 TTY193:TTZ193 TKC193:TKD193 TAG193:TAH193 SQK193:SQL193 SGO193:SGP193 RWS193:RWT193 RMW193:RMX193 RDA193:RDB193 QTE193:QTF193 QJI193:QJJ193 PZM193:PZN193 PPQ193:PPR193 PFU193:PFV193 OVY193:OVZ193 OMC193:OMD193 OCG193:OCH193 NSK193:NSL193 NIO193:NIP193 MYS193:MYT193 MOW193:MOX193 MFA193:MFB193 LVE193:LVF193 LLI193:LLJ193 LBM193:LBN193 KRQ193:KRR193 KHU193:KHV193 JXY193:JXZ193 JOC193:JOD193 JEG193:JEH193 IUK193:IUL193 IKO193:IKP193 IAS193:IAT193 HQW193:HQX193 HHA193:HHB193 GXE193:GXF193 GNI193:GNJ193 GDM193:GDN193 FTQ193:FTR193 FJU193:FJV193 EZY193:EZZ193 EQC193:EQD193 EGG193:EGH193 DWK193:DWL193 DMO193:DMP193 DCS193:DCT193 CSW193:CSX193 CJA193:CJB193 BZE193:BZF193 BPI193:BPJ193 BFM193:BFN193 AVQ193:AVR193 ALU193:ALV193 ABY193:ABZ193 SC193:SD193 IG193:IH193 WUP193:WUQ193 WKT193:WKU193 WAX193:WAY193 VRB193:VRC193 VHF193:VHG193 UXJ193:UXK193 UNN193:UNO193 UDR193:UDS193 TTV193:TTW193 TJZ193:TKA193 TAD193:TAE193 SQH193:SQI193 SGL193:SGM193 RWP193:RWQ193 RMT193:RMU193 RCX193:RCY193 QTB193:QTC193 QJF193:QJG193 PZJ193:PZK193 PPN193:PPO193 PFR193:PFS193 OVV193:OVW193 OLZ193:OMA193 OCD193:OCE193 NSH193:NSI193 NIL193:NIM193 MYP193:MYQ193 MOT193:MOU193 MEX193:MEY193 LVB193:LVC193 LLF193:LLG193 LBJ193:LBK193 KRN193:KRO193 KHR193:KHS193 JXV193:JXW193 JNZ193:JOA193 JED193:JEE193 IUH193:IUI193 IKL193:IKM193 IAP193:IAQ193 HQT193:HQU193 HGX193:HGY193 GXB193:GXC193 GNF193:GNG193 GDJ193:GDK193 FTN193:FTO193 FJR193:FJS193 EZV193:EZW193 EPZ193:EQA193 EGD193:EGE193 DWH193:DWI193 DML193:DMM193 DCP193:DCQ193 CST193:CSU193 CIX193:CIY193 BZB193:BZC193 BPF193:BPG193 BFJ193:BFK193 AVN193:AVO193 ALR193:ALS193 ABV193:ABW193 RZ193:SA193 ID193:IE193 WUM193:WUN193 WKQ193:WKR193 WAU193:WAV193 VQY193:VQZ193 VHC193:VHD193 UXG193:UXH193 UNK193:UNL193 UDO193:UDP193 TTS193:TTT193 TJW193:TJX193 TAA193:TAB193 SQE193:SQF193 SGI193:SGJ193 RWM193:RWN193 RMQ193:RMR193 RCU193:RCV193 QSY193:QSZ193 QJC193:QJD193 PZG193:PZH193 PPK193:PPL193 PFO193:PFP193 OVS193:OVT193 OLW193:OLX193 OCA193:OCB193 NSE193:NSF193 NII193:NIJ193 MYM193:MYN193 MOQ193:MOR193 MEU193:MEV193 LUY193:LUZ193 LLC193:LLD193 LBG193:LBH193 KRK193:KRL193 KHO193:KHP193 JXS193:JXT193 JNW193:JNX193 JEA193:JEB193 IUE193:IUF193 IKI193:IKJ193 IAM193:IAN193 HQQ193:HQR193 HGU193:HGV193 GWY193:GWZ193 GNC193:GND193 GDG193:GDH193 FTK193:FTL193 FJO193:FJP193 EZS193:EZT193 EPW193:EPX193 EGA193:EGB193 DWE193:DWF193 DMI193:DMJ193 DCM193:DCN193 CSQ193:CSR193 CIU193:CIV193 BYY193:BYZ193 BPC193:BPD193 BFG193:BFH193 AVK193:AVL193 ALO193:ALP193 ABS193:ABT193 RW193:RX193 IA193:IB193 WUG193:WUH193 WKK193:WKL193 WAO193:WAP193 VQS193:VQT193 VGW193:VGX193 UXA193:UXB193 UNE193:UNF193 UDI193:UDJ193 TTM193:TTN193 TJQ193:TJR193 SZU193:SZV193 SPY193:SPZ193 SGC193:SGD193 RWG193:RWH193 RMK193:RML193 RCO193:RCP193 QSS193:QST193 QIW193:QIX193 PZA193:PZB193 PPE193:PPF193 PFI193:PFJ193 OVM193:OVN193 OLQ193:OLR193 OBU193:OBV193 NRY193:NRZ193 NIC193:NID193 MYG193:MYH193 MOK193:MOL193 MEO193:MEP193 LUS193:LUT193 LKW193:LKX193 LBA193:LBB193 KRE193:KRF193 KHI193:KHJ193 JXM193:JXN193 JNQ193:JNR193 JDU193:JDV193 ITY193:ITZ193 IKC193:IKD193 IAG193:IAH193 HQK193:HQL193 HGO193:HGP193 GWS193:GWT193 GMW193:GMX193 GDA193:GDB193 FTE193:FTF193 FJI193:FJJ193 EZM193:EZN193 EPQ193:EPR193 EFU193:EFV193 DVY193:DVZ193 DMC193:DMD193 DCG193:DCH193 CSK193:CSL193 CIO193:CIP193 BYS193:BYT193 BOW193:BOX193 BFA193:BFB193 AVE193:AVF193 ALI193:ALJ193 ABM193:ABN193 RQ193:RR193 HU193:HV193 WUD193:WUE193 WKH193:WKI193 WAL193:WAM193 VQP193:VQQ193 VGT193:VGU193 UWX193:UWY193 UNB193:UNC193 UDF193:UDG193 TTJ193:TTK193 TJN193:TJO193 SZR193:SZS193 SPV193:SPW193 SFZ193:SGA193 RWD193:RWE193 RMH193:RMI193 RCL193:RCM193 QSP193:QSQ193 QIT193:QIU193 PYX193:PYY193 PPB193:PPC193 PFF193:PFG193 OVJ193:OVK193 OLN193:OLO193 OBR193:OBS193 NRV193:NRW193 NHZ193:NIA193 MYD193:MYE193 MOH193:MOI193 MEL193:MEM193 LUP193:LUQ193 LKT193:LKU193 LAX193:LAY193 KRB193:KRC193 KHF193:KHG193 JXJ193:JXK193 JNN193:JNO193 JDR193:JDS193 ITV193:ITW193 IJZ193:IKA193 IAD193:IAE193 HQH193:HQI193 HGL193:HGM193 GWP193:GWQ193 GMT193:GMU193 GCX193:GCY193 FTB193:FTC193 FJF193:FJG193 EZJ193:EZK193 EPN193:EPO193 EFR193:EFS193 DVV193:DVW193 DLZ193:DMA193 DCD193:DCE193 CSH193:CSI193 CIL193:CIM193 BYP193:BYQ193 BOT193:BOU193 BEX193:BEY193 AVB193:AVC193 ALF193:ALG193 ABJ193:ABK193 RN193:RO193 HR193:HS193 WUA193:WUB193 WKE193:WKF193 WAI193:WAJ193 VQM193:VQN193 VGQ193:VGR193 UWU193:UWV193 UMY193:UMZ193 UDC193:UDD193 TTG193:TTH193 TJK193:TJL193 SZO193:SZP193 SPS193:SPT193 SFW193:SFX193 RWA193:RWB193 RME193:RMF193 RCI193:RCJ193 QSM193:QSN193 QIQ193:QIR193 PYU193:PYV193 POY193:POZ193 PFC193:PFD193 OVG193:OVH193 OLK193:OLL193 OBO193:OBP193 NRS193:NRT193 NHW193:NHX193 MYA193:MYB193 MOE193:MOF193 MEI193:MEJ193 LUM193:LUN193 LKQ193:LKR193 LAU193:LAV193 KQY193:KQZ193 KHC193:KHD193 JXG193:JXH193 JNK193:JNL193 JDO193:JDP193 ITS193:ITT193 IJW193:IJX193 IAA193:IAB193 HQE193:HQF193 HGI193:HGJ193 GWM193:GWN193 GMQ193:GMR193 GCU193:GCV193 FSY193:FSZ193 FJC193:FJD193 EZG193:EZH193 EPK193:EPL193 EFO193:EFP193 DVS193:DVT193 DLW193:DLX193 DCA193:DCB193 CSE193:CSF193 CII193:CIJ193 BYM193:BYN193 BOQ193:BOR193 BEU193:BEV193 AUY193:AUZ193 ALC193:ALD193 ABG193:ABH193 RK193:RL193 HO193:HP193 WTX193:WTY193 WKB193:WKC193 WAF193:WAG193 VQJ193:VQK193 VGN193:VGO193 UWR193:UWS193 UMV193:UMW193 UCZ193:UDA193 TTD193:TTE193 TJH193:TJI193 SZL193:SZM193 SPP193:SPQ193 SFT193:SFU193 RVX193:RVY193 RMB193:RMC193 RCF193:RCG193 QSJ193:QSK193 QIN193:QIO193 PYR193:PYS193 POV193:POW193 PEZ193:PFA193 OVD193:OVE193 OLH193:OLI193 OBL193:OBM193 NRP193:NRQ193 NHT193:NHU193 MXX193:MXY193 MOB193:MOC193 MEF193:MEG193 LUJ193:LUK193 LKN193:LKO193 LAR193:LAS193 KQV193:KQW193 KGZ193:KHA193 JXD193:JXE193 JNH193:JNI193 JDL193:JDM193 ITP193:ITQ193 IJT193:IJU193 HZX193:HZY193 HQB193:HQC193 HGF193:HGG193 GWJ193:GWK193 GMN193:GMO193 GCR193:GCS193 FSV193:FSW193 FIZ193:FJA193 EZD193:EZE193 EPH193:EPI193 EFL193:EFM193 DVP193:DVQ193 DLT193:DLU193 DBX193:DBY193 CSB193:CSC193 CIF193:CIG193 BYJ193:BYK193 BON193:BOO193 BER193:BES193 AUV193:AUW193 AKZ193:ALA193 ABD193:ABE193 RH193:RI193 HL193:HM193 WTU193:WTV193 WJY193:WJZ193 WAC193:WAD193 VQG193:VQH193 VGK193:VGL193 UWO193:UWP193 UMS193:UMT193 UCW193:UCX193 TTA193:TTB193 TJE193:TJF193 SZI193:SZJ193 SPM193:SPN193 SFQ193:SFR193 RVU193:RVV193 RLY193:RLZ193 RCC193:RCD193 QSG193:QSH193 QIK193:QIL193 PYO193:PYP193 POS193:POT193 PEW193:PEX193 OVA193:OVB193 OLE193:OLF193 OBI193:OBJ193 NRM193:NRN193 NHQ193:NHR193 MXU193:MXV193 MNY193:MNZ193 MEC193:MED193 LUG193:LUH193 LKK193:LKL193 LAO193:LAP193 KQS193:KQT193 KGW193:KGX193 JXA193:JXB193 JNE193:JNF193 JDI193:JDJ193 ITM193:ITN193 IJQ193:IJR193 HZU193:HZV193 HPY193:HPZ193 HGC193:HGD193 GWG193:GWH193 GMK193:GML193 GCO193:GCP193 FSS193:FST193 FIW193:FIX193 EZA193:EZB193 EPE193:EPF193 EFI193:EFJ193 DVM193:DVN193 DLQ193:DLR193 DBU193:DBV193 CRY193:CRZ193 CIC193:CID193 BYG193:BYH193 BOK193:BOL193 BEO193:BEP193 AUS193:AUT193 AKW193:AKX193 ABA193:ABB193 HI237:HJ237 RE237:RF237 WUS237:WUT237 WKW237:WKX237 WBA237:WBB237 VRE237:VRF237 VHI237:VHJ237 UXM237:UXN237 UNQ237:UNR237 UDU237:UDV237 TTY237:TTZ237 TKC237:TKD237 TAG237:TAH237 SQK237:SQL237 SGO237:SGP237 RWS237:RWT237 RMW237:RMX237 RDA237:RDB237 QTE237:QTF237 QJI237:QJJ237 PZM237:PZN237 PPQ237:PPR237 PFU237:PFV237 OVY237:OVZ237 OMC237:OMD237 OCG237:OCH237 NSK237:NSL237 NIO237:NIP237 MYS237:MYT237 MOW237:MOX237 MFA237:MFB237 LVE237:LVF237 LLI237:LLJ237 LBM237:LBN237 KRQ237:KRR237 KHU237:KHV237 JXY237:JXZ237 JOC237:JOD237 JEG237:JEH237 IUK237:IUL237 IKO237:IKP237 IAS237:IAT237 HQW237:HQX237 HHA237:HHB237 GXE237:GXF237 GNI237:GNJ237 GDM237:GDN237 FTQ237:FTR237 FJU237:FJV237 EZY237:EZZ237 EQC237:EQD237 EGG237:EGH237 DWK237:DWL237 DMO237:DMP237 DCS237:DCT237 CSW237:CSX237 CJA237:CJB237 BZE237:BZF237 BPI237:BPJ237 BFM237:BFN237 AVQ237:AVR237 ALU237:ALV237 ABY237:ABZ237 SC237:SD237 IG237:IH237 WUP237:WUQ237 WKT237:WKU237 WAX237:WAY237 VRB237:VRC237 VHF237:VHG237 UXJ237:UXK237 UNN237:UNO237 UDR237:UDS237 TTV237:TTW237 TJZ237:TKA237 TAD237:TAE237 SQH237:SQI237 SGL237:SGM237 RWP237:RWQ237 RMT237:RMU237 RCX237:RCY237 QTB237:QTC237 QJF237:QJG237 PZJ237:PZK237 PPN237:PPO237 PFR237:PFS237 OVV237:OVW237 OLZ237:OMA237 OCD237:OCE237 NSH237:NSI237 NIL237:NIM237 MYP237:MYQ237 MOT237:MOU237 MEX237:MEY237 LVB237:LVC237 LLF237:LLG237 LBJ237:LBK237 KRN237:KRO237 KHR237:KHS237 JXV237:JXW237 JNZ237:JOA237 JED237:JEE237 IUH237:IUI237 IKL237:IKM237 IAP237:IAQ237 HQT237:HQU237 HGX237:HGY237 GXB237:GXC237 GNF237:GNG237 GDJ237:GDK237 FTN237:FTO237 FJR237:FJS237 EZV237:EZW237 EPZ237:EQA237 EGD237:EGE237 DWH237:DWI237 DML237:DMM237 DCP237:DCQ237 CST237:CSU237 CIX237:CIY237 BZB237:BZC237 BPF237:BPG237 BFJ237:BFK237 AVN237:AVO237 ALR237:ALS237 ABV237:ABW237 RZ237:SA237 ID237:IE237 WUM237:WUN237 WKQ237:WKR237 WAU237:WAV237 VQY237:VQZ237 VHC237:VHD237 UXG237:UXH237 UNK237:UNL237 UDO237:UDP237 TTS237:TTT237 TJW237:TJX237 TAA237:TAB237 SQE237:SQF237 SGI237:SGJ237 RWM237:RWN237 RMQ237:RMR237 RCU237:RCV237 QSY237:QSZ237 QJC237:QJD237 PZG237:PZH237 PPK237:PPL237 PFO237:PFP237 OVS237:OVT237 OLW237:OLX237 OCA237:OCB237 NSE237:NSF237 NII237:NIJ237 MYM237:MYN237 MOQ237:MOR237 MEU237:MEV237 LUY237:LUZ237 LLC237:LLD237 LBG237:LBH237 KRK237:KRL237 KHO237:KHP237 JXS237:JXT237 JNW237:JNX237 JEA237:JEB237 IUE237:IUF237 IKI237:IKJ237 IAM237:IAN237 HQQ237:HQR237 HGU237:HGV237 GWY237:GWZ237 GNC237:GND237 GDG237:GDH237 FTK237:FTL237 FJO237:FJP237 EZS237:EZT237 EPW237:EPX237 EGA237:EGB237 DWE237:DWF237 DMI237:DMJ237 DCM237:DCN237 CSQ237:CSR237 CIU237:CIV237 BYY237:BYZ237 BPC237:BPD237 BFG237:BFH237 AVK237:AVL237 ALO237:ALP237 ABS237:ABT237 RW237:RX237 IA237:IB237 WUG237:WUH237 WKK237:WKL237 WAO237:WAP237 VQS237:VQT237 VGW237:VGX237 UXA237:UXB237 UNE237:UNF237 UDI237:UDJ237 TTM237:TTN237 TJQ237:TJR237 SZU237:SZV237 SPY237:SPZ237 SGC237:SGD237 RWG237:RWH237 RMK237:RML237 RCO237:RCP237 QSS237:QST237 QIW237:QIX237 PZA237:PZB237 PPE237:PPF237 PFI237:PFJ237 OVM237:OVN237 OLQ237:OLR237 OBU237:OBV237 NRY237:NRZ237 NIC237:NID237 MYG237:MYH237 MOK237:MOL237 MEO237:MEP237 LUS237:LUT237 LKW237:LKX237 LBA237:LBB237 KRE237:KRF237 KHI237:KHJ237 JXM237:JXN237 JNQ237:JNR237 JDU237:JDV237 ITY237:ITZ237 IKC237:IKD237 IAG237:IAH237 HQK237:HQL237 HGO237:HGP237 GWS237:GWT237 GMW237:GMX237 GDA237:GDB237 FTE237:FTF237 FJI237:FJJ237 EZM237:EZN237 EPQ237:EPR237 EFU237:EFV237 DVY237:DVZ237 DMC237:DMD237 DCG237:DCH237 CSK237:CSL237 CIO237:CIP237 BYS237:BYT237 BOW237:BOX237 BFA237:BFB237 AVE237:AVF237 ALI237:ALJ237 ABM237:ABN237 RQ237:RR237 HU237:HV237 WUD237:WUE237 WKH237:WKI237 WAL237:WAM237 VQP237:VQQ237 VGT237:VGU237 UWX237:UWY237 UNB237:UNC237 UDF237:UDG237 TTJ237:TTK237 TJN237:TJO237 SZR237:SZS237 SPV237:SPW237 SFZ237:SGA237 RWD237:RWE237 RMH237:RMI237 RCL237:RCM237 QSP237:QSQ237 QIT237:QIU237 PYX237:PYY237 PPB237:PPC237 PFF237:PFG237 OVJ237:OVK237 OLN237:OLO237 OBR237:OBS237 NRV237:NRW237 NHZ237:NIA237 MYD237:MYE237 MOH237:MOI237 MEL237:MEM237 LUP237:LUQ237 LKT237:LKU237 LAX237:LAY237 KRB237:KRC237 KHF237:KHG237 JXJ237:JXK237 JNN237:JNO237 JDR237:JDS237 ITV237:ITW237 IJZ237:IKA237 IAD237:IAE237 HQH237:HQI237 HGL237:HGM237 GWP237:GWQ237 GMT237:GMU237 GCX237:GCY237 FTB237:FTC237 FJF237:FJG237 EZJ237:EZK237 EPN237:EPO237 EFR237:EFS237 DVV237:DVW237 DLZ237:DMA237 DCD237:DCE237 CSH237:CSI237 CIL237:CIM237 BYP237:BYQ237 BOT237:BOU237 BEX237:BEY237 AVB237:AVC237 ALF237:ALG237 ABJ237:ABK237 RN237:RO237 HR237:HS237 WUA237:WUB237 WKE237:WKF237 WAI237:WAJ237 VQM237:VQN237 VGQ237:VGR237 UWU237:UWV237 UMY237:UMZ237 UDC237:UDD237 TTG237:TTH237 TJK237:TJL237 SZO237:SZP237 SPS237:SPT237 SFW237:SFX237 RWA237:RWB237 RME237:RMF237 RCI237:RCJ237 QSM237:QSN237 QIQ237:QIR237 PYU237:PYV237 POY237:POZ237 PFC237:PFD237 OVG237:OVH237 OLK237:OLL237 OBO237:OBP237 NRS237:NRT237 NHW237:NHX237 MYA237:MYB237 MOE237:MOF237 MEI237:MEJ237 LUM237:LUN237 LKQ237:LKR237 LAU237:LAV237 KQY237:KQZ237 KHC237:KHD237 JXG237:JXH237 JNK237:JNL237 JDO237:JDP237 ITS237:ITT237 IJW237:IJX237 IAA237:IAB237 HQE237:HQF237 HGI237:HGJ237 GWM237:GWN237 GMQ237:GMR237 GCU237:GCV237 FSY237:FSZ237 FJC237:FJD237 EZG237:EZH237 EPK237:EPL237 EFO237:EFP237 DVS237:DVT237 DLW237:DLX237 DCA237:DCB237 CSE237:CSF237 CII237:CIJ237 BYM237:BYN237 BOQ237:BOR237 BEU237:BEV237 AUY237:AUZ237 ALC237:ALD237 ABG237:ABH237 RK237:RL237 HO237:HP237 WTX237:WTY237 WKB237:WKC237 WAF237:WAG237 VQJ237:VQK237 VGN237:VGO237 UWR237:UWS237 UMV237:UMW237 UCZ237:UDA237 TTD237:TTE237 TJH237:TJI237 SZL237:SZM237 SPP237:SPQ237 SFT237:SFU237 RVX237:RVY237 RMB237:RMC237 RCF237:RCG237 QSJ237:QSK237 QIN237:QIO237 PYR237:PYS237 POV237:POW237 PEZ237:PFA237 OVD237:OVE237 OLH237:OLI237 OBL237:OBM237 NRP237:NRQ237 NHT237:NHU237 MXX237:MXY237 MOB237:MOC237 MEF237:MEG237 LUJ237:LUK237 LKN237:LKO237 LAR237:LAS237 KQV237:KQW237 KGZ237:KHA237 JXD237:JXE237 JNH237:JNI237 JDL237:JDM237 ITP237:ITQ237 IJT237:IJU237 HZX237:HZY237 HQB237:HQC237 HGF237:HGG237 GWJ237:GWK237 GMN237:GMO237 GCR237:GCS237 FSV237:FSW237 FIZ237:FJA237 EZD237:EZE237 EPH237:EPI237 EFL237:EFM237 DVP237:DVQ237 DLT237:DLU237 DBX237:DBY237 CSB237:CSC237 CIF237:CIG237 BYJ237:BYK237 BON237:BOO237 BER237:BES237 AUV237:AUW237 AKZ237:ALA237 ABD237:ABE237 RH237:RI237 HL237:HM237 WTU237:WTV237 WJY237:WJZ237 WAC237:WAD237 VQG237:VQH237 VGK237:VGL237 UWO237:UWP237 UMS237:UMT237 UCW237:UCX237 TTA237:TTB237 TJE237:TJF237 SZI237:SZJ237 SPM237:SPN237 SFQ237:SFR237 RVU237:RVV237 RLY237:RLZ237 RCC237:RCD237 QSG237:QSH237 QIK237:QIL237 PYO237:PYP237 POS237:POT237 PEW237:PEX237 OVA237:OVB237 OLE237:OLF237 OBI237:OBJ237 NRM237:NRN237 NHQ237:NHR237 MXU237:MXV237 MNY237:MNZ237 MEC237:MED237 LUG237:LUH237 LKK237:LKL237 LAO237:LAP237 KQS237:KQT237 KGW237:KGX237 JXA237:JXB237 JNE237:JNF237 JDI237:JDJ237 ITM237:ITN237 IJQ237:IJR237 HZU237:HZV237 HPY237:HPZ237 HGC237:HGD237 GWG237:GWH237 GMK237:GML237 GCO237:GCP237 FSS237:FST237 FIW237:FIX237 EZA237:EZB237 EPE237:EPF237 EFI237:EFJ237 DVM237:DVN237 DLQ237:DLR237 DBU237:DBV237 CRY237:CRZ237 CIC237:CID237 BYG237:BYH237 BOK237:BOL237 BEO237:BEP237 AUS237:AUT237 AKW237:AKX237 ABA237:ABB237 HI281:HJ281 RE281:RF281 WUS281:WUT281 WKW281:WKX281 WBA281:WBB281 VRE281:VRF281 VHI281:VHJ281 UXM281:UXN281 UNQ281:UNR281 UDU281:UDV281 TTY281:TTZ281 TKC281:TKD281 TAG281:TAH281 SQK281:SQL281 SGO281:SGP281 RWS281:RWT281 RMW281:RMX281 RDA281:RDB281 QTE281:QTF281 QJI281:QJJ281 PZM281:PZN281 PPQ281:PPR281 PFU281:PFV281 OVY281:OVZ281 OMC281:OMD281 OCG281:OCH281 NSK281:NSL281 NIO281:NIP281 MYS281:MYT281 MOW281:MOX281 MFA281:MFB281 LVE281:LVF281 LLI281:LLJ281 LBM281:LBN281 KRQ281:KRR281 KHU281:KHV281 JXY281:JXZ281 JOC281:JOD281 JEG281:JEH281 IUK281:IUL281 IKO281:IKP281 IAS281:IAT281 HQW281:HQX281 HHA281:HHB281 GXE281:GXF281 GNI281:GNJ281 GDM281:GDN281 FTQ281:FTR281 FJU281:FJV281 EZY281:EZZ281 EQC281:EQD281 EGG281:EGH281 DWK281:DWL281 DMO281:DMP281 DCS281:DCT281 CSW281:CSX281 CJA281:CJB281 BZE281:BZF281 BPI281:BPJ281 BFM281:BFN281 AVQ281:AVR281 ALU281:ALV281 ABY281:ABZ281 SC281:SD281 IG281:IH281 WUP281:WUQ281 WKT281:WKU281 WAX281:WAY281 VRB281:VRC281 VHF281:VHG281 UXJ281:UXK281 UNN281:UNO281 UDR281:UDS281 TTV281:TTW281 TJZ281:TKA281 TAD281:TAE281 SQH281:SQI281 SGL281:SGM281 RWP281:RWQ281 RMT281:RMU281 RCX281:RCY281 QTB281:QTC281 QJF281:QJG281 PZJ281:PZK281 PPN281:PPO281 PFR281:PFS281 OVV281:OVW281 OLZ281:OMA281 OCD281:OCE281 NSH281:NSI281 NIL281:NIM281 MYP281:MYQ281 MOT281:MOU281 MEX281:MEY281 LVB281:LVC281 LLF281:LLG281 LBJ281:LBK281 KRN281:KRO281 KHR281:KHS281 JXV281:JXW281 JNZ281:JOA281 JED281:JEE281 IUH281:IUI281 IKL281:IKM281 IAP281:IAQ281 HQT281:HQU281 HGX281:HGY281 GXB281:GXC281 GNF281:GNG281 GDJ281:GDK281 FTN281:FTO281 FJR281:FJS281 EZV281:EZW281 EPZ281:EQA281 EGD281:EGE281 DWH281:DWI281 DML281:DMM281 DCP281:DCQ281 CST281:CSU281 CIX281:CIY281 BZB281:BZC281 BPF281:BPG281 BFJ281:BFK281 AVN281:AVO281 ALR281:ALS281 ABV281:ABW281 RZ281:SA281 ID281:IE281 WUM281:WUN281 WKQ281:WKR281 WAU281:WAV281 VQY281:VQZ281 VHC281:VHD281 UXG281:UXH281 UNK281:UNL281 UDO281:UDP281 TTS281:TTT281 TJW281:TJX281 TAA281:TAB281 SQE281:SQF281 SGI281:SGJ281 RWM281:RWN281 RMQ281:RMR281 RCU281:RCV281 QSY281:QSZ281 QJC281:QJD281 PZG281:PZH281 PPK281:PPL281 PFO281:PFP281 OVS281:OVT281 OLW281:OLX281 OCA281:OCB281 NSE281:NSF281 NII281:NIJ281 MYM281:MYN281 MOQ281:MOR281 MEU281:MEV281 LUY281:LUZ281 LLC281:LLD281 LBG281:LBH281 KRK281:KRL281 KHO281:KHP281 JXS281:JXT281 JNW281:JNX281 JEA281:JEB281 IUE281:IUF281 IKI281:IKJ281 IAM281:IAN281 HQQ281:HQR281 HGU281:HGV281 GWY281:GWZ281 GNC281:GND281 GDG281:GDH281 FTK281:FTL281 FJO281:FJP281 EZS281:EZT281 EPW281:EPX281 EGA281:EGB281 DWE281:DWF281 DMI281:DMJ281 DCM281:DCN281 CSQ281:CSR281 CIU281:CIV281 BYY281:BYZ281 BPC281:BPD281 BFG281:BFH281 AVK281:AVL281 ALO281:ALP281 ABS281:ABT281 RW281:RX281 IA281:IB281 WUG281:WUH281 WKK281:WKL281 WAO281:WAP281 VQS281:VQT281 VGW281:VGX281 UXA281:UXB281 UNE281:UNF281 UDI281:UDJ281 TTM281:TTN281 TJQ281:TJR281 SZU281:SZV281 SPY281:SPZ281 SGC281:SGD281 RWG281:RWH281 RMK281:RML281 RCO281:RCP281 QSS281:QST281 QIW281:QIX281 PZA281:PZB281 PPE281:PPF281 PFI281:PFJ281 OVM281:OVN281 OLQ281:OLR281 OBU281:OBV281 NRY281:NRZ281 NIC281:NID281 MYG281:MYH281 MOK281:MOL281 MEO281:MEP281 LUS281:LUT281 LKW281:LKX281 LBA281:LBB281 KRE281:KRF281 KHI281:KHJ281 JXM281:JXN281 JNQ281:JNR281 JDU281:JDV281 ITY281:ITZ281 IKC281:IKD281 IAG281:IAH281 HQK281:HQL281 HGO281:HGP281 GWS281:GWT281 GMW281:GMX281 GDA281:GDB281 FTE281:FTF281 FJI281:FJJ281 EZM281:EZN281 EPQ281:EPR281 EFU281:EFV281 DVY281:DVZ281 DMC281:DMD281 DCG281:DCH281 CSK281:CSL281 CIO281:CIP281 BYS281:BYT281 BOW281:BOX281 BFA281:BFB281 AVE281:AVF281 ALI281:ALJ281 ABM281:ABN281 RQ281:RR281 HU281:HV281 WUD281:WUE281 WKH281:WKI281 WAL281:WAM281 VQP281:VQQ281 VGT281:VGU281 UWX281:UWY281 UNB281:UNC281 UDF281:UDG281 TTJ281:TTK281 TJN281:TJO281 SZR281:SZS281 SPV281:SPW281 SFZ281:SGA281 RWD281:RWE281 RMH281:RMI281 RCL281:RCM281 QSP281:QSQ281 QIT281:QIU281 PYX281:PYY281 PPB281:PPC281 PFF281:PFG281 OVJ281:OVK281 OLN281:OLO281 OBR281:OBS281 NRV281:NRW281 NHZ281:NIA281 MYD281:MYE281 MOH281:MOI281 MEL281:MEM281 LUP281:LUQ281 LKT281:LKU281 LAX281:LAY281 KRB281:KRC281 KHF281:KHG281 JXJ281:JXK281 JNN281:JNO281 JDR281:JDS281 ITV281:ITW281 IJZ281:IKA281 IAD281:IAE281 HQH281:HQI281 HGL281:HGM281 GWP281:GWQ281 GMT281:GMU281 GCX281:GCY281 FTB281:FTC281 FJF281:FJG281 EZJ281:EZK281 EPN281:EPO281 EFR281:EFS281 DVV281:DVW281 DLZ281:DMA281 DCD281:DCE281 CSH281:CSI281 CIL281:CIM281 BYP281:BYQ281 BOT281:BOU281 BEX281:BEY281 AVB281:AVC281 ALF281:ALG281 ABJ281:ABK281 RN281:RO281 HR281:HS281 WUA281:WUB281 WKE281:WKF281 WAI281:WAJ281 VQM281:VQN281 VGQ281:VGR281 UWU281:UWV281 UMY281:UMZ281 UDC281:UDD281 TTG281:TTH281 TJK281:TJL281 SZO281:SZP281 SPS281:SPT281 SFW281:SFX281 RWA281:RWB281 RME281:RMF281 RCI281:RCJ281 QSM281:QSN281 QIQ281:QIR281 PYU281:PYV281 POY281:POZ281 PFC281:PFD281 OVG281:OVH281 OLK281:OLL281 OBO281:OBP281 NRS281:NRT281 NHW281:NHX281 MYA281:MYB281 MOE281:MOF281 MEI281:MEJ281 LUM281:LUN281 LKQ281:LKR281 LAU281:LAV281 KQY281:KQZ281 KHC281:KHD281 JXG281:JXH281 JNK281:JNL281 JDO281:JDP281 ITS281:ITT281 IJW281:IJX281 IAA281:IAB281 HQE281:HQF281 HGI281:HGJ281 GWM281:GWN281 GMQ281:GMR281 GCU281:GCV281 FSY281:FSZ281 FJC281:FJD281 EZG281:EZH281 EPK281:EPL281 EFO281:EFP281 DVS281:DVT281 DLW281:DLX281 DCA281:DCB281 CSE281:CSF281 CII281:CIJ281 BYM281:BYN281 BOQ281:BOR281 BEU281:BEV281 AUY281:AUZ281 ALC281:ALD281 ABG281:ABH281 RK281:RL281 HO281:HP281 WTX281:WTY281 WKB281:WKC281 WAF281:WAG281 VQJ281:VQK281 VGN281:VGO281 UWR281:UWS281 UMV281:UMW281 UCZ281:UDA281 TTD281:TTE281 TJH281:TJI281 SZL281:SZM281 SPP281:SPQ281 SFT281:SFU281 RVX281:RVY281 RMB281:RMC281 RCF281:RCG281 QSJ281:QSK281 QIN281:QIO281 PYR281:PYS281 POV281:POW281 PEZ281:PFA281 OVD281:OVE281 OLH281:OLI281 OBL281:OBM281 NRP281:NRQ281 NHT281:NHU281 MXX281:MXY281 MOB281:MOC281 MEF281:MEG281 LUJ281:LUK281 LKN281:LKO281 LAR281:LAS281 KQV281:KQW281 KGZ281:KHA281 JXD281:JXE281 JNH281:JNI281 JDL281:JDM281 ITP281:ITQ281 IJT281:IJU281 HZX281:HZY281 HQB281:HQC281 HGF281:HGG281 GWJ281:GWK281 GMN281:GMO281 GCR281:GCS281 FSV281:FSW281 FIZ281:FJA281 EZD281:EZE281 EPH281:EPI281 EFL281:EFM281 DVP281:DVQ281 DLT281:DLU281 DBX281:DBY281 CSB281:CSC281 CIF281:CIG281 BYJ281:BYK281 BON281:BOO281 BER281:BES281 AUV281:AUW281 AKZ281:ALA281 ABD281:ABE281 RH281:RI281 HL281:HM281 WTU281:WTV281 WJY281:WJZ281 WAC281:WAD281 VQG281:VQH281 VGK281:VGL281 UWO281:UWP281 UMS281:UMT281 UCW281:UCX281 TTA281:TTB281 TJE281:TJF281 SZI281:SZJ281 SPM281:SPN281 SFQ281:SFR281 RVU281:RVV281 RLY281:RLZ281 RCC281:RCD281 QSG281:QSH281 QIK281:QIL281 PYO281:PYP281 POS281:POT281 PEW281:PEX281 OVA281:OVB281 OLE281:OLF281 OBI281:OBJ281 NRM281:NRN281 NHQ281:NHR281 MXU281:MXV281 MNY281:MNZ281 MEC281:MED281 LUG281:LUH281 LKK281:LKL281 LAO281:LAP281 KQS281:KQT281 KGW281:KGX281 JXA281:JXB281 JNE281:JNF281 JDI281:JDJ281 ITM281:ITN281 IJQ281:IJR281 HZU281:HZV281 HPY281:HPZ281 HGC281:HGD281 GWG281:GWH281 GMK281:GML281 GCO281:GCP281 FSS281:FST281 FIW281:FIX281 EZA281:EZB281 EPE281:EPF281 EFI281:EFJ281 DVM281:DVN281 DLQ281:DLR281 DBU281:DBV281 CRY281:CRZ281 CIC281:CID281 BYG281:BYH281 BOK281:BOL281 BEO281:BEP281 AUS281:AUT281 AKW281:AKX281 ABA281:ABB281 HI325:HJ325 RE325:RF325 WUS325:WUT325 WKW325:WKX325 WBA325:WBB325 VRE325:VRF325 VHI325:VHJ325 UXM325:UXN325 UNQ325:UNR325 UDU325:UDV325 TTY325:TTZ325 TKC325:TKD325 TAG325:TAH325 SQK325:SQL325 SGO325:SGP325 RWS325:RWT325 RMW325:RMX325 RDA325:RDB325 QTE325:QTF325 QJI325:QJJ325 PZM325:PZN325 PPQ325:PPR325 PFU325:PFV325 OVY325:OVZ325 OMC325:OMD325 OCG325:OCH325 NSK325:NSL325 NIO325:NIP325 MYS325:MYT325 MOW325:MOX325 MFA325:MFB325 LVE325:LVF325 LLI325:LLJ325 LBM325:LBN325 KRQ325:KRR325 KHU325:KHV325 JXY325:JXZ325 JOC325:JOD325 JEG325:JEH325 IUK325:IUL325 IKO325:IKP325 IAS325:IAT325 HQW325:HQX325 HHA325:HHB325 GXE325:GXF325 GNI325:GNJ325 GDM325:GDN325 FTQ325:FTR325 FJU325:FJV325 EZY325:EZZ325 EQC325:EQD325 EGG325:EGH325 DWK325:DWL325 DMO325:DMP325 DCS325:DCT325 CSW325:CSX325 CJA325:CJB325 BZE325:BZF325 BPI325:BPJ325 BFM325:BFN325 AVQ325:AVR325 ALU325:ALV325 ABY325:ABZ325 SC325:SD325 IG325:IH325 WUP325:WUQ325 WKT325:WKU325 WAX325:WAY325 VRB325:VRC325 VHF325:VHG325 UXJ325:UXK325 UNN325:UNO325 UDR325:UDS325 TTV325:TTW325 TJZ325:TKA325 TAD325:TAE325 SQH325:SQI325 SGL325:SGM325 RWP325:RWQ325 RMT325:RMU325 RCX325:RCY325 QTB325:QTC325 QJF325:QJG325 PZJ325:PZK325 PPN325:PPO325 PFR325:PFS325 OVV325:OVW325 OLZ325:OMA325 OCD325:OCE325 NSH325:NSI325 NIL325:NIM325 MYP325:MYQ325 MOT325:MOU325 MEX325:MEY325 LVB325:LVC325 LLF325:LLG325 LBJ325:LBK325 KRN325:KRO325 KHR325:KHS325 JXV325:JXW325 JNZ325:JOA325 JED325:JEE325 IUH325:IUI325 IKL325:IKM325 IAP325:IAQ325 HQT325:HQU325 HGX325:HGY325 GXB325:GXC325 GNF325:GNG325 GDJ325:GDK325 FTN325:FTO325 FJR325:FJS325 EZV325:EZW325 EPZ325:EQA325 EGD325:EGE325 DWH325:DWI325 DML325:DMM325 DCP325:DCQ325 CST325:CSU325 CIX325:CIY325 BZB325:BZC325 BPF325:BPG325 BFJ325:BFK325 AVN325:AVO325 ALR325:ALS325 ABV325:ABW325 RZ325:SA325 ID325:IE325 WUM325:WUN325 WKQ325:WKR325 WAU325:WAV325 VQY325:VQZ325 VHC325:VHD325 UXG325:UXH325 UNK325:UNL325 UDO325:UDP325 TTS325:TTT325 TJW325:TJX325 TAA325:TAB325 SQE325:SQF325 SGI325:SGJ325 RWM325:RWN325 RMQ325:RMR325 RCU325:RCV325 QSY325:QSZ325 QJC325:QJD325 PZG325:PZH325 PPK325:PPL325 PFO325:PFP325 OVS325:OVT325 OLW325:OLX325 OCA325:OCB325 NSE325:NSF325 NII325:NIJ325 MYM325:MYN325 MOQ325:MOR325 MEU325:MEV325 LUY325:LUZ325 LLC325:LLD325 LBG325:LBH325 KRK325:KRL325 KHO325:KHP325 JXS325:JXT325 JNW325:JNX325 JEA325:JEB325 IUE325:IUF325 IKI325:IKJ325 IAM325:IAN325 HQQ325:HQR325 HGU325:HGV325 GWY325:GWZ325 GNC325:GND325 GDG325:GDH325 FTK325:FTL325 FJO325:FJP325 EZS325:EZT325 EPW325:EPX325 EGA325:EGB325 DWE325:DWF325 DMI325:DMJ325 DCM325:DCN325 CSQ325:CSR325 CIU325:CIV325 BYY325:BYZ325 BPC325:BPD325 BFG325:BFH325 AVK325:AVL325 ALO325:ALP325 ABS325:ABT325 RW325:RX325 IA325:IB325 WUG325:WUH325 WKK325:WKL325 WAO325:WAP325 VQS325:VQT325 VGW325:VGX325 UXA325:UXB325 UNE325:UNF325 UDI325:UDJ325 TTM325:TTN325 TJQ325:TJR325 SZU325:SZV325 SPY325:SPZ325 SGC325:SGD325 RWG325:RWH325 RMK325:RML325 RCO325:RCP325 QSS325:QST325 QIW325:QIX325 PZA325:PZB325 PPE325:PPF325 PFI325:PFJ325 OVM325:OVN325 OLQ325:OLR325 OBU325:OBV325 NRY325:NRZ325 NIC325:NID325 MYG325:MYH325 MOK325:MOL325 MEO325:MEP325 LUS325:LUT325 LKW325:LKX325 LBA325:LBB325 KRE325:KRF325 KHI325:KHJ325 JXM325:JXN325 JNQ325:JNR325 JDU325:JDV325 ITY325:ITZ325 IKC325:IKD325 IAG325:IAH325 HQK325:HQL325 HGO325:HGP325 GWS325:GWT325 GMW325:GMX325 GDA325:GDB325 FTE325:FTF325 FJI325:FJJ325 EZM325:EZN325 EPQ325:EPR325 EFU325:EFV325 DVY325:DVZ325 DMC325:DMD325 DCG325:DCH325 CSK325:CSL325 CIO325:CIP325 BYS325:BYT325 BOW325:BOX325 BFA325:BFB325 AVE325:AVF325 ALI325:ALJ325 ABM325:ABN325 RQ325:RR325 HU325:HV325 WUD325:WUE325 WKH325:WKI325 WAL325:WAM325 VQP325:VQQ325 VGT325:VGU325 UWX325:UWY325 UNB325:UNC325 UDF325:UDG325 TTJ325:TTK325 TJN325:TJO325 SZR325:SZS325 SPV325:SPW325 SFZ325:SGA325 RWD325:RWE325 RMH325:RMI325 RCL325:RCM325 QSP325:QSQ325 QIT325:QIU325 PYX325:PYY325 PPB325:PPC325 PFF325:PFG325 OVJ325:OVK325 OLN325:OLO325 OBR325:OBS325 NRV325:NRW325 NHZ325:NIA325 MYD325:MYE325 MOH325:MOI325 MEL325:MEM325 LUP325:LUQ325 LKT325:LKU325 LAX325:LAY325 KRB325:KRC325 KHF325:KHG325 JXJ325:JXK325 JNN325:JNO325 JDR325:JDS325 ITV325:ITW325 IJZ325:IKA325 IAD325:IAE325 HQH325:HQI325 HGL325:HGM325 GWP325:GWQ325 GMT325:GMU325 GCX325:GCY325 FTB325:FTC325 FJF325:FJG325 EZJ325:EZK325 EPN325:EPO325 EFR325:EFS325 DVV325:DVW325 DLZ325:DMA325 DCD325:DCE325 CSH325:CSI325 CIL325:CIM325 BYP325:BYQ325 BOT325:BOU325 BEX325:BEY325 AVB325:AVC325 ALF325:ALG325 ABJ325:ABK325 RN325:RO325 HR325:HS325 WUA325:WUB325 WKE325:WKF325 WAI325:WAJ325 VQM325:VQN325 VGQ325:VGR325 UWU325:UWV325 UMY325:UMZ325 UDC325:UDD325 TTG325:TTH325 TJK325:TJL325 SZO325:SZP325 SPS325:SPT325 SFW325:SFX325 RWA325:RWB325 RME325:RMF325 RCI325:RCJ325 QSM325:QSN325 QIQ325:QIR325 PYU325:PYV325 POY325:POZ325 PFC325:PFD325 OVG325:OVH325 OLK325:OLL325 OBO325:OBP325 NRS325:NRT325 NHW325:NHX325 MYA325:MYB325 MOE325:MOF325 MEI325:MEJ325 LUM325:LUN325 LKQ325:LKR325 LAU325:LAV325 KQY325:KQZ325 KHC325:KHD325 JXG325:JXH325 JNK325:JNL325 JDO325:JDP325 ITS325:ITT325 IJW325:IJX325 IAA325:IAB325 HQE325:HQF325 HGI325:HGJ325 GWM325:GWN325 GMQ325:GMR325 GCU325:GCV325 FSY325:FSZ325 FJC325:FJD325 EZG325:EZH325 EPK325:EPL325 EFO325:EFP325 DVS325:DVT325 DLW325:DLX325 DCA325:DCB325 CSE325:CSF325 CII325:CIJ325 BYM325:BYN325 BOQ325:BOR325 BEU325:BEV325 AUY325:AUZ325 ALC325:ALD325 ABG325:ABH325 RK325:RL325 HO325:HP325 WTX325:WTY325 WKB325:WKC325 WAF325:WAG325 VQJ325:VQK325 VGN325:VGO325 UWR325:UWS325 UMV325:UMW325 UCZ325:UDA325 TTD325:TTE325 TJH325:TJI325 SZL325:SZM325 SPP325:SPQ325 SFT325:SFU325 RVX325:RVY325 RMB325:RMC325 RCF325:RCG325 QSJ325:QSK325 QIN325:QIO325 PYR325:PYS325 POV325:POW325 PEZ325:PFA325 OVD325:OVE325 OLH325:OLI325 OBL325:OBM325 NRP325:NRQ325 NHT325:NHU325 MXX325:MXY325 MOB325:MOC325 MEF325:MEG325 LUJ325:LUK325 LKN325:LKO325 LAR325:LAS325 KQV325:KQW325 KGZ325:KHA325 JXD325:JXE325 JNH325:JNI325 JDL325:JDM325 ITP325:ITQ325 IJT325:IJU325 HZX325:HZY325 HQB325:HQC325 HGF325:HGG325 GWJ325:GWK325 GMN325:GMO325 GCR325:GCS325 FSV325:FSW325 FIZ325:FJA325 EZD325:EZE325 EPH325:EPI325 EFL325:EFM325 DVP325:DVQ325 DLT325:DLU325 DBX325:DBY325 CSB325:CSC325 CIF325:CIG325 BYJ325:BYK325 BON325:BOO325 BER325:BES325 AUV325:AUW325 AKZ325:ALA325 ABD325:ABE325 RH325:RI325 HL325:HM325 WTU325:WTV325 WJY325:WJZ325 WAC325:WAD325 VQG325:VQH325 VGK325:VGL325 UWO325:UWP325 UMS325:UMT325 UCW325:UCX325 TTA325:TTB325 TJE325:TJF325 SZI325:SZJ325 SPM325:SPN325 SFQ325:SFR325 RVU325:RVV325 RLY325:RLZ325 RCC325:RCD325 QSG325:QSH325 QIK325:QIL325 PYO325:PYP325 POS325:POT325 PEW325:PEX325 OVA325:OVB325 OLE325:OLF325 OBI325:OBJ325 NRM325:NRN325 NHQ325:NHR325 MXU325:MXV325 MNY325:MNZ325 MEC325:MED325 LUG325:LUH325 LKK325:LKL325 LAO325:LAP325 KQS325:KQT325 KGW325:KGX325 JXA325:JXB325 JNE325:JNF325 JDI325:JDJ325 ITM325:ITN325 IJQ325:IJR325 HZU325:HZV325 HPY325:HPZ325 HGC325:HGD325 GWG325:GWH325 GMK325:GML325 GCO325:GCP325 FSS325:FST325 FIW325:FIX325 EZA325:EZB325 EPE325:EPF325 EFI325:EFJ325 DVM325:DVN325 DLQ325:DLR325 DBU325:DBV325 CRY325:CRZ325 CIC325:CID325 BYG325:BYH325 BOK325:BOL325 BEO325:BEP325 AUS325:AUT325 AKW325:AKX325 ABA325:ABB325 HI369:HJ369 RE369:RF369 WUS369:WUT369 WKW369:WKX369 WBA369:WBB369 VRE369:VRF369 VHI369:VHJ369 UXM369:UXN369 UNQ369:UNR369 UDU369:UDV369 TTY369:TTZ369 TKC369:TKD369 TAG369:TAH369 SQK369:SQL369 SGO369:SGP369 RWS369:RWT369 RMW369:RMX369 RDA369:RDB369 QTE369:QTF369 QJI369:QJJ369 PZM369:PZN369 PPQ369:PPR369 PFU369:PFV369 OVY369:OVZ369 OMC369:OMD369 OCG369:OCH369 NSK369:NSL369 NIO369:NIP369 MYS369:MYT369 MOW369:MOX369 MFA369:MFB369 LVE369:LVF369 LLI369:LLJ369 LBM369:LBN369 KRQ369:KRR369 KHU369:KHV369 JXY369:JXZ369 JOC369:JOD369 JEG369:JEH369 IUK369:IUL369 IKO369:IKP369 IAS369:IAT369 HQW369:HQX369 HHA369:HHB369 GXE369:GXF369 GNI369:GNJ369 GDM369:GDN369 FTQ369:FTR369 FJU369:FJV369 EZY369:EZZ369 EQC369:EQD369 EGG369:EGH369 DWK369:DWL369 DMO369:DMP369 DCS369:DCT369 CSW369:CSX369 CJA369:CJB369 BZE369:BZF369 BPI369:BPJ369 BFM369:BFN369 AVQ369:AVR369 ALU369:ALV369 ABY369:ABZ369 SC369:SD369 IG369:IH369 WUP369:WUQ369 WKT369:WKU369 WAX369:WAY369 VRB369:VRC369 VHF369:VHG369 UXJ369:UXK369 UNN369:UNO369 UDR369:UDS369 TTV369:TTW369 TJZ369:TKA369 TAD369:TAE369 SQH369:SQI369 SGL369:SGM369 RWP369:RWQ369 RMT369:RMU369 RCX369:RCY369 QTB369:QTC369 QJF369:QJG369 PZJ369:PZK369 PPN369:PPO369 PFR369:PFS369 OVV369:OVW369 OLZ369:OMA369 OCD369:OCE369 NSH369:NSI369 NIL369:NIM369 MYP369:MYQ369 MOT369:MOU369 MEX369:MEY369 LVB369:LVC369 LLF369:LLG369 LBJ369:LBK369 KRN369:KRO369 KHR369:KHS369 JXV369:JXW369 JNZ369:JOA369 JED369:JEE369 IUH369:IUI369 IKL369:IKM369 IAP369:IAQ369 HQT369:HQU369 HGX369:HGY369 GXB369:GXC369 GNF369:GNG369 GDJ369:GDK369 FTN369:FTO369 FJR369:FJS369 EZV369:EZW369 EPZ369:EQA369 EGD369:EGE369 DWH369:DWI369 DML369:DMM369 DCP369:DCQ369 CST369:CSU369 CIX369:CIY369 BZB369:BZC369 BPF369:BPG369 BFJ369:BFK369 AVN369:AVO369 ALR369:ALS369 ABV369:ABW369 RZ369:SA369 ID369:IE369 WUM369:WUN369 WKQ369:WKR369 WAU369:WAV369 VQY369:VQZ369 VHC369:VHD369 UXG369:UXH369 UNK369:UNL369 UDO369:UDP369 TTS369:TTT369 TJW369:TJX369 TAA369:TAB369 SQE369:SQF369 SGI369:SGJ369 RWM369:RWN369 RMQ369:RMR369 RCU369:RCV369 QSY369:QSZ369 QJC369:QJD369 PZG369:PZH369 PPK369:PPL369 PFO369:PFP369 OVS369:OVT369 OLW369:OLX369 OCA369:OCB369 NSE369:NSF369 NII369:NIJ369 MYM369:MYN369 MOQ369:MOR369 MEU369:MEV369 LUY369:LUZ369 LLC369:LLD369 LBG369:LBH369 KRK369:KRL369 KHO369:KHP369 JXS369:JXT369 JNW369:JNX369 JEA369:JEB369 IUE369:IUF369 IKI369:IKJ369 IAM369:IAN369 HQQ369:HQR369 HGU369:HGV369 GWY369:GWZ369 GNC369:GND369 GDG369:GDH369 FTK369:FTL369 FJO369:FJP369 EZS369:EZT369 EPW369:EPX369 EGA369:EGB369 DWE369:DWF369 DMI369:DMJ369 DCM369:DCN369 CSQ369:CSR369 CIU369:CIV369 BYY369:BYZ369 BPC369:BPD369 BFG369:BFH369 AVK369:AVL369 ALO369:ALP369 ABS369:ABT369 RW369:RX369 IA369:IB369 WUG369:WUH369 WKK369:WKL369 WAO369:WAP369 VQS369:VQT369 VGW369:VGX369 UXA369:UXB369 UNE369:UNF369 UDI369:UDJ369 TTM369:TTN369 TJQ369:TJR369 SZU369:SZV369 SPY369:SPZ369 SGC369:SGD369 RWG369:RWH369 RMK369:RML369 RCO369:RCP369 QSS369:QST369 QIW369:QIX369 PZA369:PZB369 PPE369:PPF369 PFI369:PFJ369 OVM369:OVN369 OLQ369:OLR369 OBU369:OBV369 NRY369:NRZ369 NIC369:NID369 MYG369:MYH369 MOK369:MOL369 MEO369:MEP369 LUS369:LUT369 LKW369:LKX369 LBA369:LBB369 KRE369:KRF369 KHI369:KHJ369 JXM369:JXN369 JNQ369:JNR369 JDU369:JDV369 ITY369:ITZ369 IKC369:IKD369 IAG369:IAH369 HQK369:HQL369 HGO369:HGP369 GWS369:GWT369 GMW369:GMX369 GDA369:GDB369 FTE369:FTF369 FJI369:FJJ369 EZM369:EZN369 EPQ369:EPR369 EFU369:EFV369 DVY369:DVZ369 DMC369:DMD369 DCG369:DCH369 CSK369:CSL369 CIO369:CIP369 BYS369:BYT369 BOW369:BOX369 BFA369:BFB369 AVE369:AVF369 ALI369:ALJ369 ABM369:ABN369 RQ369:RR369 HU369:HV369 WUD369:WUE369 WKH369:WKI369 WAL369:WAM369 VQP369:VQQ369 VGT369:VGU369 UWX369:UWY369 UNB369:UNC369 UDF369:UDG369 TTJ369:TTK369 TJN369:TJO369 SZR369:SZS369 SPV369:SPW369 SFZ369:SGA369 RWD369:RWE369 RMH369:RMI369 RCL369:RCM369 QSP369:QSQ369 QIT369:QIU369 PYX369:PYY369 PPB369:PPC369 PFF369:PFG369 OVJ369:OVK369 OLN369:OLO369 OBR369:OBS369 NRV369:NRW369 NHZ369:NIA369 MYD369:MYE369 MOH369:MOI369 MEL369:MEM369 LUP369:LUQ369 LKT369:LKU369 LAX369:LAY369 KRB369:KRC369 KHF369:KHG369 JXJ369:JXK369 JNN369:JNO369 JDR369:JDS369 ITV369:ITW369 IJZ369:IKA369 IAD369:IAE369 HQH369:HQI369 HGL369:HGM369 GWP369:GWQ369 GMT369:GMU369 GCX369:GCY369 FTB369:FTC369 FJF369:FJG369 EZJ369:EZK369 EPN369:EPO369 EFR369:EFS369 DVV369:DVW369 DLZ369:DMA369 DCD369:DCE369 CSH369:CSI369 CIL369:CIM369 BYP369:BYQ369 BOT369:BOU369 BEX369:BEY369 AVB369:AVC369 ALF369:ALG369 ABJ369:ABK369 RN369:RO369 HR369:HS369 WUA369:WUB369 WKE369:WKF369 WAI369:WAJ369 VQM369:VQN369 VGQ369:VGR369 UWU369:UWV369 UMY369:UMZ369 UDC369:UDD369 TTG369:TTH369 TJK369:TJL369 SZO369:SZP369 SPS369:SPT369 SFW369:SFX369 RWA369:RWB369 RME369:RMF369 RCI369:RCJ369 QSM369:QSN369 QIQ369:QIR369 PYU369:PYV369 POY369:POZ369 PFC369:PFD369 OVG369:OVH369 OLK369:OLL369 OBO369:OBP369 NRS369:NRT369 NHW369:NHX369 MYA369:MYB369 MOE369:MOF369 MEI369:MEJ369 LUM369:LUN369 LKQ369:LKR369 LAU369:LAV369 KQY369:KQZ369 KHC369:KHD369 JXG369:JXH369 JNK369:JNL369 JDO369:JDP369 ITS369:ITT369 IJW369:IJX369 IAA369:IAB369 HQE369:HQF369 HGI369:HGJ369 GWM369:GWN369 GMQ369:GMR369 GCU369:GCV369 FSY369:FSZ369 FJC369:FJD369 EZG369:EZH369 EPK369:EPL369 EFO369:EFP369 DVS369:DVT369 DLW369:DLX369 DCA369:DCB369 CSE369:CSF369 CII369:CIJ369 BYM369:BYN369 BOQ369:BOR369 BEU369:BEV369 AUY369:AUZ369 ALC369:ALD369 ABG369:ABH369 RK369:RL369 HO369:HP369 WTX369:WTY369 WKB369:WKC369 WAF369:WAG369 VQJ369:VQK369 VGN369:VGO369 UWR369:UWS369 UMV369:UMW369 UCZ369:UDA369 TTD369:TTE369 TJH369:TJI369 SZL369:SZM369 SPP369:SPQ369 SFT369:SFU369 RVX369:RVY369 RMB369:RMC369 RCF369:RCG369 QSJ369:QSK369 QIN369:QIO369 PYR369:PYS369 POV369:POW369 PEZ369:PFA369 OVD369:OVE369 OLH369:OLI369 OBL369:OBM369 NRP369:NRQ369 NHT369:NHU369 MXX369:MXY369 MOB369:MOC369 MEF369:MEG369 LUJ369:LUK369 LKN369:LKO369 LAR369:LAS369 KQV369:KQW369 KGZ369:KHA369 JXD369:JXE369 JNH369:JNI369 JDL369:JDM369 ITP369:ITQ369 IJT369:IJU369 HZX369:HZY369 HQB369:HQC369 HGF369:HGG369 GWJ369:GWK369 GMN369:GMO369 GCR369:GCS369 FSV369:FSW369 FIZ369:FJA369 EZD369:EZE369 EPH369:EPI369 EFL369:EFM369 DVP369:DVQ369 DLT369:DLU369 DBX369:DBY369 CSB369:CSC369 CIF369:CIG369 BYJ369:BYK369 BON369:BOO369 BER369:BES369 AUV369:AUW369 AKZ369:ALA369 ABD369:ABE369 RH369:RI369 HL369:HM369 WTU369:WTV369 WJY369:WJZ369 WAC369:WAD369 VQG369:VQH369 VGK369:VGL369 UWO369:UWP369 UMS369:UMT369 UCW369:UCX369 TTA369:TTB369 TJE369:TJF369 SZI369:SZJ369 SPM369:SPN369 SFQ369:SFR369 RVU369:RVV369 RLY369:RLZ369 RCC369:RCD369 QSG369:QSH369 QIK369:QIL369 PYO369:PYP369 POS369:POT369 PEW369:PEX369 OVA369:OVB369 OLE369:OLF369 OBI369:OBJ369 NRM369:NRN369 NHQ369:NHR369 MXU369:MXV369 MNY369:MNZ369 MEC369:MED369 LUG369:LUH369 LKK369:LKL369 LAO369:LAP369 KQS369:KQT369 KGW369:KGX369 JXA369:JXB369 JNE369:JNF369 JDI369:JDJ369 ITM369:ITN369 IJQ369:IJR369 HZU369:HZV369 HPY369:HPZ369 HGC369:HGD369 GWG369:GWH369 GMK369:GML369 GCO369:GCP369 FSS369:FST369 FIW369:FIX369 EZA369:EZB369 EPE369:EPF369 EFI369:EFJ369 DVM369:DVN369 DLQ369:DLR369 DBU369:DBV369 CRY369:CRZ369 CIC369:CID369 BYG369:BYH369 BOK369:BOL369 BEO369:BEP369 AUS369:AUT369 AKW369:AKX369 ABA369:ABB369 HI413:HJ413 RE413:RF413 WUS413:WUT413 WKW413:WKX413 WBA413:WBB413 VRE413:VRF413 VHI413:VHJ413 UXM413:UXN413 UNQ413:UNR413 UDU413:UDV413 TTY413:TTZ413 TKC413:TKD413 TAG413:TAH413 SQK413:SQL413 SGO413:SGP413 RWS413:RWT413 RMW413:RMX413 RDA413:RDB413 QTE413:QTF413 QJI413:QJJ413 PZM413:PZN413 PPQ413:PPR413 PFU413:PFV413 OVY413:OVZ413 OMC413:OMD413 OCG413:OCH413 NSK413:NSL413 NIO413:NIP413 MYS413:MYT413 MOW413:MOX413 MFA413:MFB413 LVE413:LVF413 LLI413:LLJ413 LBM413:LBN413 KRQ413:KRR413 KHU413:KHV413 JXY413:JXZ413 JOC413:JOD413 JEG413:JEH413 IUK413:IUL413 IKO413:IKP413 IAS413:IAT413 HQW413:HQX413 HHA413:HHB413 GXE413:GXF413 GNI413:GNJ413 GDM413:GDN413 FTQ413:FTR413 FJU413:FJV413 EZY413:EZZ413 EQC413:EQD413 EGG413:EGH413 DWK413:DWL413 DMO413:DMP413 DCS413:DCT413 CSW413:CSX413 CJA413:CJB413 BZE413:BZF413 BPI413:BPJ413 BFM413:BFN413 AVQ413:AVR413 ALU413:ALV413 ABY413:ABZ413 SC413:SD413 IG413:IH413 WUP413:WUQ413 WKT413:WKU413 WAX413:WAY413 VRB413:VRC413 VHF413:VHG413 UXJ413:UXK413 UNN413:UNO413 UDR413:UDS413 TTV413:TTW413 TJZ413:TKA413 TAD413:TAE413 SQH413:SQI413 SGL413:SGM413 RWP413:RWQ413 RMT413:RMU413 RCX413:RCY413 QTB413:QTC413 QJF413:QJG413 PZJ413:PZK413 PPN413:PPO413 PFR413:PFS413 OVV413:OVW413 OLZ413:OMA413 OCD413:OCE413 NSH413:NSI413 NIL413:NIM413 MYP413:MYQ413 MOT413:MOU413 MEX413:MEY413 LVB413:LVC413 LLF413:LLG413 LBJ413:LBK413 KRN413:KRO413 KHR413:KHS413 JXV413:JXW413 JNZ413:JOA413 JED413:JEE413 IUH413:IUI413 IKL413:IKM413 IAP413:IAQ413 HQT413:HQU413 HGX413:HGY413 GXB413:GXC413 GNF413:GNG413 GDJ413:GDK413 FTN413:FTO413 FJR413:FJS413 EZV413:EZW413 EPZ413:EQA413 EGD413:EGE413 DWH413:DWI413 DML413:DMM413 DCP413:DCQ413 CST413:CSU413 CIX413:CIY413 BZB413:BZC413 BPF413:BPG413 BFJ413:BFK413 AVN413:AVO413 ALR413:ALS413 ABV413:ABW413 RZ413:SA413 ID413:IE413 WUM413:WUN413 WKQ413:WKR413 WAU413:WAV413 VQY413:VQZ413 VHC413:VHD413 UXG413:UXH413 UNK413:UNL413 UDO413:UDP413 TTS413:TTT413 TJW413:TJX413 TAA413:TAB413 SQE413:SQF413 SGI413:SGJ413 RWM413:RWN413 RMQ413:RMR413 RCU413:RCV413 QSY413:QSZ413 QJC413:QJD413 PZG413:PZH413 PPK413:PPL413 PFO413:PFP413 OVS413:OVT413 OLW413:OLX413 OCA413:OCB413 NSE413:NSF413 NII413:NIJ413 MYM413:MYN413 MOQ413:MOR413 MEU413:MEV413 LUY413:LUZ413 LLC413:LLD413 LBG413:LBH413 KRK413:KRL413 KHO413:KHP413 JXS413:JXT413 JNW413:JNX413 JEA413:JEB413 IUE413:IUF413 IKI413:IKJ413 IAM413:IAN413 HQQ413:HQR413 HGU413:HGV413 GWY413:GWZ413 GNC413:GND413 GDG413:GDH413 FTK413:FTL413 FJO413:FJP413 EZS413:EZT413 EPW413:EPX413 EGA413:EGB413 DWE413:DWF413 DMI413:DMJ413 DCM413:DCN413 CSQ413:CSR413 CIU413:CIV413 BYY413:BYZ413 BPC413:BPD413 BFG413:BFH413 AVK413:AVL413 ALO413:ALP413 ABS413:ABT413 RW413:RX413 IA413:IB413 WUG413:WUH413 WKK413:WKL413 WAO413:WAP413 VQS413:VQT413 VGW413:VGX413 UXA413:UXB413 UNE413:UNF413 UDI413:UDJ413 TTM413:TTN413 TJQ413:TJR413 SZU413:SZV413 SPY413:SPZ413 SGC413:SGD413 RWG413:RWH413 RMK413:RML413 RCO413:RCP413 QSS413:QST413 QIW413:QIX413 PZA413:PZB413 PPE413:PPF413 PFI413:PFJ413 OVM413:OVN413 OLQ413:OLR413 OBU413:OBV413 NRY413:NRZ413 NIC413:NID413 MYG413:MYH413 MOK413:MOL413 MEO413:MEP413 LUS413:LUT413 LKW413:LKX413 LBA413:LBB413 KRE413:KRF413 KHI413:KHJ413 JXM413:JXN413 JNQ413:JNR413 JDU413:JDV413 ITY413:ITZ413 IKC413:IKD413 IAG413:IAH413 HQK413:HQL413 HGO413:HGP413 GWS413:GWT413 GMW413:GMX413 GDA413:GDB413 FTE413:FTF413 FJI413:FJJ413 EZM413:EZN413 EPQ413:EPR413 EFU413:EFV413 DVY413:DVZ413 DMC413:DMD413 DCG413:DCH413 CSK413:CSL413 CIO413:CIP413 BYS413:BYT413 BOW413:BOX413 BFA413:BFB413 AVE413:AVF413 ALI413:ALJ413 ABM413:ABN413 RQ413:RR413 HU413:HV413 WUD413:WUE413 WKH413:WKI413 WAL413:WAM413 VQP413:VQQ413 VGT413:VGU413 UWX413:UWY413 UNB413:UNC413 UDF413:UDG413 TTJ413:TTK413 TJN413:TJO413 SZR413:SZS413 SPV413:SPW413 SFZ413:SGA413 RWD413:RWE413 RMH413:RMI413 RCL413:RCM413 QSP413:QSQ413 QIT413:QIU413 PYX413:PYY413 PPB413:PPC413 PFF413:PFG413 OVJ413:OVK413 OLN413:OLO413 OBR413:OBS413 NRV413:NRW413 NHZ413:NIA413 MYD413:MYE413 MOH413:MOI413 MEL413:MEM413 LUP413:LUQ413 LKT413:LKU413 LAX413:LAY413 KRB413:KRC413 KHF413:KHG413 JXJ413:JXK413 JNN413:JNO413 JDR413:JDS413 ITV413:ITW413 IJZ413:IKA413 IAD413:IAE413 HQH413:HQI413 HGL413:HGM413 GWP413:GWQ413 GMT413:GMU413 GCX413:GCY413 FTB413:FTC413 FJF413:FJG413 EZJ413:EZK413 EPN413:EPO413 EFR413:EFS413 DVV413:DVW413 DLZ413:DMA413 DCD413:DCE413 CSH413:CSI413 CIL413:CIM413 BYP413:BYQ413 BOT413:BOU413 BEX413:BEY413 AVB413:AVC413 ALF413:ALG413 ABJ413:ABK413 RN413:RO413 HR413:HS413 WUA413:WUB413 WKE413:WKF413 WAI413:WAJ413 VQM413:VQN413 VGQ413:VGR413 UWU413:UWV413 UMY413:UMZ413 UDC413:UDD413 TTG413:TTH413 TJK413:TJL413 SZO413:SZP413 SPS413:SPT413 SFW413:SFX413 RWA413:RWB413 RME413:RMF413 RCI413:RCJ413 QSM413:QSN413 QIQ413:QIR413 PYU413:PYV413 POY413:POZ413 PFC413:PFD413 OVG413:OVH413 OLK413:OLL413 OBO413:OBP413 NRS413:NRT413 NHW413:NHX413 MYA413:MYB413 MOE413:MOF413 MEI413:MEJ413 LUM413:LUN413 LKQ413:LKR413 LAU413:LAV413 KQY413:KQZ413 KHC413:KHD413 JXG413:JXH413 JNK413:JNL413 JDO413:JDP413 ITS413:ITT413 IJW413:IJX413 IAA413:IAB413 HQE413:HQF413 HGI413:HGJ413 GWM413:GWN413 GMQ413:GMR413 GCU413:GCV413 FSY413:FSZ413 FJC413:FJD413 EZG413:EZH413 EPK413:EPL413 EFO413:EFP413 DVS413:DVT413 DLW413:DLX413 DCA413:DCB413 CSE413:CSF413 CII413:CIJ413 BYM413:BYN413 BOQ413:BOR413 BEU413:BEV413 AUY413:AUZ413 ALC413:ALD413 ABG413:ABH413 RK413:RL413 HO413:HP413 WTX413:WTY413 WKB413:WKC413 WAF413:WAG413 VQJ413:VQK413 VGN413:VGO413 UWR413:UWS413 UMV413:UMW413 UCZ413:UDA413 TTD413:TTE413 TJH413:TJI413 SZL413:SZM413 SPP413:SPQ413 SFT413:SFU413 RVX413:RVY413 RMB413:RMC413 RCF413:RCG413 QSJ413:QSK413 QIN413:QIO413 PYR413:PYS413 POV413:POW413 PEZ413:PFA413 OVD413:OVE413 OLH413:OLI413 OBL413:OBM413 NRP413:NRQ413 NHT413:NHU413 MXX413:MXY413 MOB413:MOC413 MEF413:MEG413 LUJ413:LUK413 LKN413:LKO413 LAR413:LAS413 KQV413:KQW413 KGZ413:KHA413 JXD413:JXE413 JNH413:JNI413 JDL413:JDM413 ITP413:ITQ413 IJT413:IJU413 HZX413:HZY413 HQB413:HQC413 HGF413:HGG413 GWJ413:GWK413 GMN413:GMO413 GCR413:GCS413 FSV413:FSW413 FIZ413:FJA413 EZD413:EZE413 EPH413:EPI413 EFL413:EFM413 DVP413:DVQ413 DLT413:DLU413 DBX413:DBY413 CSB413:CSC413 CIF413:CIG413 BYJ413:BYK413 BON413:BOO413 BER413:BES413 AUV413:AUW413 AKZ413:ALA413 ABD413:ABE413 RH413:RI413 HL413:HM413 WTU413:WTV413 WJY413:WJZ413 WAC413:WAD413 VQG413:VQH413 VGK413:VGL413 UWO413:UWP413 UMS413:UMT413 UCW413:UCX413 TTA413:TTB413 TJE413:TJF413 SZI413:SZJ413 SPM413:SPN413 SFQ413:SFR413 RVU413:RVV413 RLY413:RLZ413 RCC413:RCD413 QSG413:QSH413 QIK413:QIL413 PYO413:PYP413 POS413:POT413 PEW413:PEX413 OVA413:OVB413 OLE413:OLF413 OBI413:OBJ413 NRM413:NRN413 NHQ413:NHR413 MXU413:MXV413 MNY413:MNZ413 MEC413:MED413 LUG413:LUH413 LKK413:LKL413 LAO413:LAP413 KQS413:KQT413 KGW413:KGX413 JXA413:JXB413 JNE413:JNF413 JDI413:JDJ413 ITM413:ITN413 IJQ413:IJR413 HZU413:HZV413 HPY413:HPZ413 HGC413:HGD413 GWG413:GWH413 GMK413:GML413 GCO413:GCP413 FSS413:FST413 FIW413:FIX413 EZA413:EZB413 EPE413:EPF413 EFI413:EFJ413 DVM413:DVN413 DLQ413:DLR413 DBU413:DBV413 CRY413:CRZ413 CIC413:CID413 BYG413:BYH413 BOK413:BOL413 BEO413:BEP413 AUS413:AUT413 AKW413:AKX413 ABA413:ABB413 HI457:HJ457 RE457:RF457 WUS457:WUT457 WKW457:WKX457 WBA457:WBB457 VRE457:VRF457 VHI457:VHJ457 UXM457:UXN457 UNQ457:UNR457 UDU457:UDV457 TTY457:TTZ457 TKC457:TKD457 TAG457:TAH457 SQK457:SQL457 SGO457:SGP457 RWS457:RWT457 RMW457:RMX457 RDA457:RDB457 QTE457:QTF457 QJI457:QJJ457 PZM457:PZN457 PPQ457:PPR457 PFU457:PFV457 OVY457:OVZ457 OMC457:OMD457 OCG457:OCH457 NSK457:NSL457 NIO457:NIP457 MYS457:MYT457 MOW457:MOX457 MFA457:MFB457 LVE457:LVF457 LLI457:LLJ457 LBM457:LBN457 KRQ457:KRR457 KHU457:KHV457 JXY457:JXZ457 JOC457:JOD457 JEG457:JEH457 IUK457:IUL457 IKO457:IKP457 IAS457:IAT457 HQW457:HQX457 HHA457:HHB457 GXE457:GXF457 GNI457:GNJ457 GDM457:GDN457 FTQ457:FTR457 FJU457:FJV457 EZY457:EZZ457 EQC457:EQD457 EGG457:EGH457 DWK457:DWL457 DMO457:DMP457 DCS457:DCT457 CSW457:CSX457 CJA457:CJB457 BZE457:BZF457 BPI457:BPJ457 BFM457:BFN457 AVQ457:AVR457 ALU457:ALV457 ABY457:ABZ457 SC457:SD457 IG457:IH457 WUP457:WUQ457 WKT457:WKU457 WAX457:WAY457 VRB457:VRC457 VHF457:VHG457 UXJ457:UXK457 UNN457:UNO457 UDR457:UDS457 TTV457:TTW457 TJZ457:TKA457 TAD457:TAE457 SQH457:SQI457 SGL457:SGM457 RWP457:RWQ457 RMT457:RMU457 RCX457:RCY457 QTB457:QTC457 QJF457:QJG457 PZJ457:PZK457 PPN457:PPO457 PFR457:PFS457 OVV457:OVW457 OLZ457:OMA457 OCD457:OCE457 NSH457:NSI457 NIL457:NIM457 MYP457:MYQ457 MOT457:MOU457 MEX457:MEY457 LVB457:LVC457 LLF457:LLG457 LBJ457:LBK457 KRN457:KRO457 KHR457:KHS457 JXV457:JXW457 JNZ457:JOA457 JED457:JEE457 IUH457:IUI457 IKL457:IKM457 IAP457:IAQ457 HQT457:HQU457 HGX457:HGY457 GXB457:GXC457 GNF457:GNG457 GDJ457:GDK457 FTN457:FTO457 FJR457:FJS457 EZV457:EZW457 EPZ457:EQA457 EGD457:EGE457 DWH457:DWI457 DML457:DMM457 DCP457:DCQ457 CST457:CSU457 CIX457:CIY457 BZB457:BZC457 BPF457:BPG457 BFJ457:BFK457 AVN457:AVO457 ALR457:ALS457 ABV457:ABW457 RZ457:SA457 ID457:IE457 WUM457:WUN457 WKQ457:WKR457 WAU457:WAV457 VQY457:VQZ457 VHC457:VHD457 UXG457:UXH457 UNK457:UNL457 UDO457:UDP457 TTS457:TTT457 TJW457:TJX457 TAA457:TAB457 SQE457:SQF457 SGI457:SGJ457 RWM457:RWN457 RMQ457:RMR457 RCU457:RCV457 QSY457:QSZ457 QJC457:QJD457 PZG457:PZH457 PPK457:PPL457 PFO457:PFP457 OVS457:OVT457 OLW457:OLX457 OCA457:OCB457 NSE457:NSF457 NII457:NIJ457 MYM457:MYN457 MOQ457:MOR457 MEU457:MEV457 LUY457:LUZ457 LLC457:LLD457 LBG457:LBH457 KRK457:KRL457 KHO457:KHP457 JXS457:JXT457 JNW457:JNX457 JEA457:JEB457 IUE457:IUF457 IKI457:IKJ457 IAM457:IAN457 HQQ457:HQR457 HGU457:HGV457 GWY457:GWZ457 GNC457:GND457 GDG457:GDH457 FTK457:FTL457 FJO457:FJP457 EZS457:EZT457 EPW457:EPX457 EGA457:EGB457 DWE457:DWF457 DMI457:DMJ457 DCM457:DCN457 CSQ457:CSR457 CIU457:CIV457 BYY457:BYZ457 BPC457:BPD457 BFG457:BFH457 AVK457:AVL457 ALO457:ALP457 ABS457:ABT457 RW457:RX457 IA457:IB457 WUG457:WUH457 WKK457:WKL457 WAO457:WAP457 VQS457:VQT457 VGW457:VGX457 UXA457:UXB457 UNE457:UNF457 UDI457:UDJ457 TTM457:TTN457 TJQ457:TJR457 SZU457:SZV457 SPY457:SPZ457 SGC457:SGD457 RWG457:RWH457 RMK457:RML457 RCO457:RCP457 QSS457:QST457 QIW457:QIX457 PZA457:PZB457 PPE457:PPF457 PFI457:PFJ457 OVM457:OVN457 OLQ457:OLR457 OBU457:OBV457 NRY457:NRZ457 NIC457:NID457 MYG457:MYH457 MOK457:MOL457 MEO457:MEP457 LUS457:LUT457 LKW457:LKX457 LBA457:LBB457 KRE457:KRF457 KHI457:KHJ457 JXM457:JXN457 JNQ457:JNR457 JDU457:JDV457 ITY457:ITZ457 IKC457:IKD457 IAG457:IAH457 HQK457:HQL457 HGO457:HGP457 GWS457:GWT457 GMW457:GMX457 GDA457:GDB457 FTE457:FTF457 FJI457:FJJ457 EZM457:EZN457 EPQ457:EPR457 EFU457:EFV457 DVY457:DVZ457 DMC457:DMD457 DCG457:DCH457 CSK457:CSL457 CIO457:CIP457 BYS457:BYT457 BOW457:BOX457 BFA457:BFB457 AVE457:AVF457 ALI457:ALJ457 ABM457:ABN457 RQ457:RR457 HU457:HV457 WUD457:WUE457 WKH457:WKI457 WAL457:WAM457 VQP457:VQQ457 VGT457:VGU457 UWX457:UWY457 UNB457:UNC457 UDF457:UDG457 TTJ457:TTK457 TJN457:TJO457 SZR457:SZS457 SPV457:SPW457 SFZ457:SGA457 RWD457:RWE457 RMH457:RMI457 RCL457:RCM457 QSP457:QSQ457 QIT457:QIU457 PYX457:PYY457 PPB457:PPC457 PFF457:PFG457 OVJ457:OVK457 OLN457:OLO457 OBR457:OBS457 NRV457:NRW457 NHZ457:NIA457 MYD457:MYE457 MOH457:MOI457 MEL457:MEM457 LUP457:LUQ457 LKT457:LKU457 LAX457:LAY457 KRB457:KRC457 KHF457:KHG457 JXJ457:JXK457 JNN457:JNO457 JDR457:JDS457 ITV457:ITW457 IJZ457:IKA457 IAD457:IAE457 HQH457:HQI457 HGL457:HGM457 GWP457:GWQ457 GMT457:GMU457 GCX457:GCY457 FTB457:FTC457 FJF457:FJG457 EZJ457:EZK457 EPN457:EPO457 EFR457:EFS457 DVV457:DVW457 DLZ457:DMA457 DCD457:DCE457 CSH457:CSI457 CIL457:CIM457 BYP457:BYQ457 BOT457:BOU457 BEX457:BEY457 AVB457:AVC457 ALF457:ALG457 ABJ457:ABK457 RN457:RO457 HR457:HS457 WUA457:WUB457 WKE457:WKF457 WAI457:WAJ457 VQM457:VQN457 VGQ457:VGR457 UWU457:UWV457 UMY457:UMZ457 UDC457:UDD457 TTG457:TTH457 TJK457:TJL457 SZO457:SZP457 SPS457:SPT457 SFW457:SFX457 RWA457:RWB457 RME457:RMF457 RCI457:RCJ457 QSM457:QSN457 QIQ457:QIR457 PYU457:PYV457 POY457:POZ457 PFC457:PFD457 OVG457:OVH457 OLK457:OLL457 OBO457:OBP457 NRS457:NRT457 NHW457:NHX457 MYA457:MYB457 MOE457:MOF457 MEI457:MEJ457 LUM457:LUN457 LKQ457:LKR457 LAU457:LAV457 KQY457:KQZ457 KHC457:KHD457 JXG457:JXH457 JNK457:JNL457 JDO457:JDP457 ITS457:ITT457 IJW457:IJX457 IAA457:IAB457 HQE457:HQF457 HGI457:HGJ457 GWM457:GWN457 GMQ457:GMR457 GCU457:GCV457 FSY457:FSZ457 FJC457:FJD457 EZG457:EZH457 EPK457:EPL457 EFO457:EFP457 DVS457:DVT457 DLW457:DLX457 DCA457:DCB457 CSE457:CSF457 CII457:CIJ457 BYM457:BYN457 BOQ457:BOR457 BEU457:BEV457 AUY457:AUZ457 ALC457:ALD457 ABG457:ABH457 RK457:RL457 HO457:HP457 WTX457:WTY457 WKB457:WKC457 WAF457:WAG457 VQJ457:VQK457 VGN457:VGO457 UWR457:UWS457 UMV457:UMW457 UCZ457:UDA457 TTD457:TTE457 TJH457:TJI457 SZL457:SZM457 SPP457:SPQ457 SFT457:SFU457 RVX457:RVY457 RMB457:RMC457 RCF457:RCG457 QSJ457:QSK457 QIN457:QIO457 PYR457:PYS457 POV457:POW457 PEZ457:PFA457 OVD457:OVE457 OLH457:OLI457 OBL457:OBM457 NRP457:NRQ457 NHT457:NHU457 MXX457:MXY457 MOB457:MOC457 MEF457:MEG457 LUJ457:LUK457 LKN457:LKO457 LAR457:LAS457 KQV457:KQW457 KGZ457:KHA457 JXD457:JXE457 JNH457:JNI457 JDL457:JDM457 ITP457:ITQ457 IJT457:IJU457 HZX457:HZY457 HQB457:HQC457 HGF457:HGG457 GWJ457:GWK457 GMN457:GMO457 GCR457:GCS457 FSV457:FSW457 FIZ457:FJA457 EZD457:EZE457 EPH457:EPI457 EFL457:EFM457 DVP457:DVQ457 DLT457:DLU457 DBX457:DBY457 CSB457:CSC457 CIF457:CIG457 BYJ457:BYK457 BON457:BOO457 BER457:BES457 AUV457:AUW457 AKZ457:ALA457 ABD457:ABE457 RH457:RI457 HL457:HM457 WTU457:WTV457 WJY457:WJZ457 WAC457:WAD457 VQG457:VQH457 VGK457:VGL457 UWO457:UWP457 UMS457:UMT457 UCW457:UCX457 TTA457:TTB457 TJE457:TJF457 SZI457:SZJ457 SPM457:SPN457 SFQ457:SFR457 RVU457:RVV457 RLY457:RLZ457 RCC457:RCD457 QSG457:QSH457 QIK457:QIL457 PYO457:PYP457 POS457:POT457 PEW457:PEX457 OVA457:OVB457 OLE457:OLF457 OBI457:OBJ457 NRM457:NRN457 NHQ457:NHR457 MXU457:MXV457 MNY457:MNZ457 MEC457:MED457 LUG457:LUH457 LKK457:LKL457 LAO457:LAP457 KQS457:KQT457 KGW457:KGX457 JXA457:JXB457 JNE457:JNF457 JDI457:JDJ457 ITM457:ITN457 IJQ457:IJR457 HZU457:HZV457 HPY457:HPZ457 HGC457:HGD457 GWG457:GWH457 GMK457:GML457 GCO457:GCP457 FSS457:FST457 FIW457:FIX457 EZA457:EZB457 EPE457:EPF457 EFI457:EFJ457 DVM457:DVN457 DLQ457:DLR457 DBU457:DBV457 CRY457:CRZ457 CIC457:CID457 BYG457:BYH457 BOK457:BOL457 BEO457:BEP457 AUS457:AUT457 AKW457:AKX457 ABA457:ABB457 HI501:HJ501 RE501:RF501 WUS501:WUT501 WKW501:WKX501 WBA501:WBB501 VRE501:VRF501 VHI501:VHJ501 UXM501:UXN501 UNQ501:UNR501 UDU501:UDV501 TTY501:TTZ501 TKC501:TKD501 TAG501:TAH501 SQK501:SQL501 SGO501:SGP501 RWS501:RWT501 RMW501:RMX501 RDA501:RDB501 QTE501:QTF501 QJI501:QJJ501 PZM501:PZN501 PPQ501:PPR501 PFU501:PFV501 OVY501:OVZ501 OMC501:OMD501 OCG501:OCH501 NSK501:NSL501 NIO501:NIP501 MYS501:MYT501 MOW501:MOX501 MFA501:MFB501 LVE501:LVF501 LLI501:LLJ501 LBM501:LBN501 KRQ501:KRR501 KHU501:KHV501 JXY501:JXZ501 JOC501:JOD501 JEG501:JEH501 IUK501:IUL501 IKO501:IKP501 IAS501:IAT501 HQW501:HQX501 HHA501:HHB501 GXE501:GXF501 GNI501:GNJ501 GDM501:GDN501 FTQ501:FTR501 FJU501:FJV501 EZY501:EZZ501 EQC501:EQD501 EGG501:EGH501 DWK501:DWL501 DMO501:DMP501 DCS501:DCT501 CSW501:CSX501 CJA501:CJB501 BZE501:BZF501 BPI501:BPJ501 BFM501:BFN501 AVQ501:AVR501 ALU501:ALV501 ABY501:ABZ501 SC501:SD501 IG501:IH501 WUP501:WUQ501 WKT501:WKU501 WAX501:WAY501 VRB501:VRC501 VHF501:VHG501 UXJ501:UXK501 UNN501:UNO501 UDR501:UDS501 TTV501:TTW501 TJZ501:TKA501 TAD501:TAE501 SQH501:SQI501 SGL501:SGM501 RWP501:RWQ501 RMT501:RMU501 RCX501:RCY501 QTB501:QTC501 QJF501:QJG501 PZJ501:PZK501 PPN501:PPO501 PFR501:PFS501 OVV501:OVW501 OLZ501:OMA501 OCD501:OCE501 NSH501:NSI501 NIL501:NIM501 MYP501:MYQ501 MOT501:MOU501 MEX501:MEY501 LVB501:LVC501 LLF501:LLG501 LBJ501:LBK501 KRN501:KRO501 KHR501:KHS501 JXV501:JXW501 JNZ501:JOA501 JED501:JEE501 IUH501:IUI501 IKL501:IKM501 IAP501:IAQ501 HQT501:HQU501 HGX501:HGY501 GXB501:GXC501 GNF501:GNG501 GDJ501:GDK501 FTN501:FTO501 FJR501:FJS501 EZV501:EZW501 EPZ501:EQA501 EGD501:EGE501 DWH501:DWI501 DML501:DMM501 DCP501:DCQ501 CST501:CSU501 CIX501:CIY501 BZB501:BZC501 BPF501:BPG501 BFJ501:BFK501 AVN501:AVO501 ALR501:ALS501 ABV501:ABW501 RZ501:SA501 ID501:IE501 WUM501:WUN501 WKQ501:WKR501 WAU501:WAV501 VQY501:VQZ501 VHC501:VHD501 UXG501:UXH501 UNK501:UNL501 UDO501:UDP501 TTS501:TTT501 TJW501:TJX501 TAA501:TAB501 SQE501:SQF501 SGI501:SGJ501 RWM501:RWN501 RMQ501:RMR501 RCU501:RCV501 QSY501:QSZ501 QJC501:QJD501 PZG501:PZH501 PPK501:PPL501 PFO501:PFP501 OVS501:OVT501 OLW501:OLX501 OCA501:OCB501 NSE501:NSF501 NII501:NIJ501 MYM501:MYN501 MOQ501:MOR501 MEU501:MEV501 LUY501:LUZ501 LLC501:LLD501 LBG501:LBH501 KRK501:KRL501 KHO501:KHP501 JXS501:JXT501 JNW501:JNX501 JEA501:JEB501 IUE501:IUF501 IKI501:IKJ501 IAM501:IAN501 HQQ501:HQR501 HGU501:HGV501 GWY501:GWZ501 GNC501:GND501 GDG501:GDH501 FTK501:FTL501 FJO501:FJP501 EZS501:EZT501 EPW501:EPX501 EGA501:EGB501 DWE501:DWF501 DMI501:DMJ501 DCM501:DCN501 CSQ501:CSR501 CIU501:CIV501 BYY501:BYZ501 BPC501:BPD501 BFG501:BFH501 AVK501:AVL501 ALO501:ALP501 ABS501:ABT501 RW501:RX501 IA501:IB501 WUG501:WUH501 WKK501:WKL501 WAO501:WAP501 VQS501:VQT501 VGW501:VGX501 UXA501:UXB501 UNE501:UNF501 UDI501:UDJ501 TTM501:TTN501 TJQ501:TJR501 SZU501:SZV501 SPY501:SPZ501 SGC501:SGD501 RWG501:RWH501 RMK501:RML501 RCO501:RCP501 QSS501:QST501 QIW501:QIX501 PZA501:PZB501 PPE501:PPF501 PFI501:PFJ501 OVM501:OVN501 OLQ501:OLR501 OBU501:OBV501 NRY501:NRZ501 NIC501:NID501 MYG501:MYH501 MOK501:MOL501 MEO501:MEP501 LUS501:LUT501 LKW501:LKX501 LBA501:LBB501 KRE501:KRF501 KHI501:KHJ501 JXM501:JXN501 JNQ501:JNR501 JDU501:JDV501 ITY501:ITZ501 IKC501:IKD501 IAG501:IAH501 HQK501:HQL501 HGO501:HGP501 GWS501:GWT501 GMW501:GMX501 GDA501:GDB501 FTE501:FTF501 FJI501:FJJ501 EZM501:EZN501 EPQ501:EPR501 EFU501:EFV501 DVY501:DVZ501 DMC501:DMD501 DCG501:DCH501 CSK501:CSL501 CIO501:CIP501 BYS501:BYT501 BOW501:BOX501 BFA501:BFB501 AVE501:AVF501 ALI501:ALJ501 ABM501:ABN501 RQ501:RR501 HU501:HV501 WUD501:WUE501 WKH501:WKI501 WAL501:WAM501 VQP501:VQQ501 VGT501:VGU501 UWX501:UWY501 UNB501:UNC501 UDF501:UDG501 TTJ501:TTK501 TJN501:TJO501 SZR501:SZS501 SPV501:SPW501 SFZ501:SGA501 RWD501:RWE501 RMH501:RMI501 RCL501:RCM501 QSP501:QSQ501 QIT501:QIU501 PYX501:PYY501 PPB501:PPC501 PFF501:PFG501 OVJ501:OVK501 OLN501:OLO501 OBR501:OBS501 NRV501:NRW501 NHZ501:NIA501 MYD501:MYE501 MOH501:MOI501 MEL501:MEM501 LUP501:LUQ501 LKT501:LKU501 LAX501:LAY501 KRB501:KRC501 KHF501:KHG501 JXJ501:JXK501 JNN501:JNO501 JDR501:JDS501 ITV501:ITW501 IJZ501:IKA501 IAD501:IAE501 HQH501:HQI501 HGL501:HGM501 GWP501:GWQ501 GMT501:GMU501 GCX501:GCY501 FTB501:FTC501 FJF501:FJG501 EZJ501:EZK501 EPN501:EPO501 EFR501:EFS501 DVV501:DVW501 DLZ501:DMA501 DCD501:DCE501 CSH501:CSI501 CIL501:CIM501 BYP501:BYQ501 BOT501:BOU501 BEX501:BEY501 AVB501:AVC501 ALF501:ALG501 ABJ501:ABK501 RN501:RO501 HR501:HS501 WUA501:WUB501 WKE501:WKF501 WAI501:WAJ501 VQM501:VQN501 VGQ501:VGR501 UWU501:UWV501 UMY501:UMZ501 UDC501:UDD501 TTG501:TTH501 TJK501:TJL501 SZO501:SZP501 SPS501:SPT501 SFW501:SFX501 RWA501:RWB501 RME501:RMF501 RCI501:RCJ501 QSM501:QSN501 QIQ501:QIR501 PYU501:PYV501 POY501:POZ501 PFC501:PFD501 OVG501:OVH501 OLK501:OLL501 OBO501:OBP501 NRS501:NRT501 NHW501:NHX501 MYA501:MYB501 MOE501:MOF501 MEI501:MEJ501 LUM501:LUN501 LKQ501:LKR501 LAU501:LAV501 KQY501:KQZ501 KHC501:KHD501 JXG501:JXH501 JNK501:JNL501 JDO501:JDP501 ITS501:ITT501 IJW501:IJX501 IAA501:IAB501 HQE501:HQF501 HGI501:HGJ501 GWM501:GWN501 GMQ501:GMR501 GCU501:GCV501 FSY501:FSZ501 FJC501:FJD501 EZG501:EZH501 EPK501:EPL501 EFO501:EFP501 DVS501:DVT501 DLW501:DLX501 DCA501:DCB501 CSE501:CSF501 CII501:CIJ501 BYM501:BYN501 BOQ501:BOR501 BEU501:BEV501 AUY501:AUZ501 ALC501:ALD501 ABG501:ABH501 RK501:RL501 HO501:HP501 WTX501:WTY501 WKB501:WKC501 WAF501:WAG501 VQJ501:VQK501 VGN501:VGO501 UWR501:UWS501 UMV501:UMW501 UCZ501:UDA501 TTD501:TTE501 TJH501:TJI501 SZL501:SZM501 SPP501:SPQ501 SFT501:SFU501 RVX501:RVY501 RMB501:RMC501 RCF501:RCG501 QSJ501:QSK501 QIN501:QIO501 PYR501:PYS501 POV501:POW501 PEZ501:PFA501 OVD501:OVE501 OLH501:OLI501 OBL501:OBM501 NRP501:NRQ501 NHT501:NHU501 MXX501:MXY501 MOB501:MOC501 MEF501:MEG501 LUJ501:LUK501 LKN501:LKO501 LAR501:LAS501 KQV501:KQW501 KGZ501:KHA501 JXD501:JXE501 JNH501:JNI501 JDL501:JDM501 ITP501:ITQ501 IJT501:IJU501 HZX501:HZY501 HQB501:HQC501 HGF501:HGG501 GWJ501:GWK501 GMN501:GMO501 GCR501:GCS501 FSV501:FSW501 FIZ501:FJA501 EZD501:EZE501 EPH501:EPI501 EFL501:EFM501 DVP501:DVQ501 DLT501:DLU501 DBX501:DBY501 CSB501:CSC501 CIF501:CIG501 BYJ501:BYK501 BON501:BOO501 BER501:BES501 AUV501:AUW501 AKZ501:ALA501 ABD501:ABE501 RH501:RI501 HL501:HM501 WTU501:WTV501 WJY501:WJZ501 WAC501:WAD501 VQG501:VQH501 VGK501:VGL501 UWO501:UWP501 UMS501:UMT501 UCW501:UCX501 TTA501:TTB501 TJE501:TJF501 SZI501:SZJ501 SPM501:SPN501 SFQ501:SFR501 RVU501:RVV501 RLY501:RLZ501 RCC501:RCD501 QSG501:QSH501 QIK501:QIL501 PYO501:PYP501 POS501:POT501 PEW501:PEX501 OVA501:OVB501 OLE501:OLF501 OBI501:OBJ501 NRM501:NRN501 NHQ501:NHR501 MXU501:MXV501 MNY501:MNZ501 MEC501:MED501 LUG501:LUH501 LKK501:LKL501 LAO501:LAP501 KQS501:KQT501 KGW501:KGX501 JXA501:JXB501 JNE501:JNF501 JDI501:JDJ501 ITM501:ITN501 IJQ501:IJR501 HZU501:HZV501 HPY501:HPZ501 HGC501:HGD501 GWG501:GWH501 GMK501:GML501 GCO501:GCP501 FSS501:FST501 FIW501:FIX501 EZA501:EZB501 EPE501:EPF501 EFI501:EFJ501 DVM501:DVN501 DLQ501:DLR501 DBU501:DBV501 CRY501:CRZ501 CIC501:CID501 BYG501:BYH501 BOK501:BOL501 BEO501:BEP501 AUS501:AUT501 AKW501:AKX501 ABA501:ABB501">
      <formula1>HI3</formula1>
    </dataValidation>
    <dataValidation type="whole" operator="lessThanOrEqual" allowBlank="1" showInputMessage="1" showErrorMessage="1" sqref="HI16:HJ16 RE16:RF16 WUS16:WUT16 WKW16:WKX16 WBA16:WBB16 VRE16:VRF16 VHI16:VHJ16 UXM16:UXN16 UNQ16:UNR16 UDU16:UDV16 TTY16:TTZ16 TKC16:TKD16 TAG16:TAH16 SQK16:SQL16 SGO16:SGP16 RWS16:RWT16 RMW16:RMX16 RDA16:RDB16 QTE16:QTF16 QJI16:QJJ16 PZM16:PZN16 PPQ16:PPR16 PFU16:PFV16 OVY16:OVZ16 OMC16:OMD16 OCG16:OCH16 NSK16:NSL16 NIO16:NIP16 MYS16:MYT16 MOW16:MOX16 MFA16:MFB16 LVE16:LVF16 LLI16:LLJ16 LBM16:LBN16 KRQ16:KRR16 KHU16:KHV16 JXY16:JXZ16 JOC16:JOD16 JEG16:JEH16 IUK16:IUL16 IKO16:IKP16 IAS16:IAT16 HQW16:HQX16 HHA16:HHB16 GXE16:GXF16 GNI16:GNJ16 GDM16:GDN16 FTQ16:FTR16 FJU16:FJV16 EZY16:EZZ16 EQC16:EQD16 EGG16:EGH16 DWK16:DWL16 DMO16:DMP16 DCS16:DCT16 CSW16:CSX16 CJA16:CJB16 BZE16:BZF16 BPI16:BPJ16 BFM16:BFN16 AVQ16:AVR16 ALU16:ALV16 ABY16:ABZ16 SC16:SD16 IG16:IH16 WUP16:WUQ16 WKT16:WKU16 WAX16:WAY16 VRB16:VRC16 VHF16:VHG16 UXJ16:UXK16 UNN16:UNO16 UDR16:UDS16 TTV16:TTW16 TJZ16:TKA16 TAD16:TAE16 SQH16:SQI16 SGL16:SGM16 RWP16:RWQ16 RMT16:RMU16 RCX16:RCY16 QTB16:QTC16 QJF16:QJG16 PZJ16:PZK16 PPN16:PPO16 PFR16:PFS16 OVV16:OVW16 OLZ16:OMA16 OCD16:OCE16 NSH16:NSI16 NIL16:NIM16 MYP16:MYQ16 MOT16:MOU16 MEX16:MEY16 LVB16:LVC16 LLF16:LLG16 LBJ16:LBK16 KRN16:KRO16 KHR16:KHS16 JXV16:JXW16 JNZ16:JOA16 JED16:JEE16 IUH16:IUI16 IKL16:IKM16 IAP16:IAQ16 HQT16:HQU16 HGX16:HGY16 GXB16:GXC16 GNF16:GNG16 GDJ16:GDK16 FTN16:FTO16 FJR16:FJS16 EZV16:EZW16 EPZ16:EQA16 EGD16:EGE16 DWH16:DWI16 DML16:DMM16 DCP16:DCQ16 CST16:CSU16 CIX16:CIY16 BZB16:BZC16 BPF16:BPG16 BFJ16:BFK16 AVN16:AVO16 ALR16:ALS16 ABV16:ABW16 RZ16:SA16 ID16:IE16 WUM16:WUN16 WKQ16:WKR16 WAU16:WAV16 VQY16:VQZ16 VHC16:VHD16 UXG16:UXH16 UNK16:UNL16 UDO16:UDP16 TTS16:TTT16 TJW16:TJX16 TAA16:TAB16 SQE16:SQF16 SGI16:SGJ16 RWM16:RWN16 RMQ16:RMR16 RCU16:RCV16 QSY16:QSZ16 QJC16:QJD16 PZG16:PZH16 PPK16:PPL16 PFO16:PFP16 OVS16:OVT16 OLW16:OLX16 OCA16:OCB16 NSE16:NSF16 NII16:NIJ16 MYM16:MYN16 MOQ16:MOR16 MEU16:MEV16 LUY16:LUZ16 LLC16:LLD16 LBG16:LBH16 KRK16:KRL16 KHO16:KHP16 JXS16:JXT16 JNW16:JNX16 JEA16:JEB16 IUE16:IUF16 IKI16:IKJ16 IAM16:IAN16 HQQ16:HQR16 HGU16:HGV16 GWY16:GWZ16 GNC16:GND16 GDG16:GDH16 FTK16:FTL16 FJO16:FJP16 EZS16:EZT16 EPW16:EPX16 EGA16:EGB16 DWE16:DWF16 DMI16:DMJ16 DCM16:DCN16 CSQ16:CSR16 CIU16:CIV16 BYY16:BYZ16 BPC16:BPD16 BFG16:BFH16 AVK16:AVL16 ALO16:ALP16 ABS16:ABT16 RW16:RX16 IA16:IB16 WUG16:WUH16 WKK16:WKL16 WAO16:WAP16 VQS16:VQT16 VGW16:VGX16 UXA16:UXB16 UNE16:UNF16 UDI16:UDJ16 TTM16:TTN16 TJQ16:TJR16 SZU16:SZV16 SPY16:SPZ16 SGC16:SGD16 RWG16:RWH16 RMK16:RML16 RCO16:RCP16 QSS16:QST16 QIW16:QIX16 PZA16:PZB16 PPE16:PPF16 PFI16:PFJ16 OVM16:OVN16 OLQ16:OLR16 OBU16:OBV16 NRY16:NRZ16 NIC16:NID16 MYG16:MYH16 MOK16:MOL16 MEO16:MEP16 LUS16:LUT16 LKW16:LKX16 LBA16:LBB16 KRE16:KRF16 KHI16:KHJ16 JXM16:JXN16 JNQ16:JNR16 JDU16:JDV16 ITY16:ITZ16 IKC16:IKD16 IAG16:IAH16 HQK16:HQL16 HGO16:HGP16 GWS16:GWT16 GMW16:GMX16 GDA16:GDB16 FTE16:FTF16 FJI16:FJJ16 EZM16:EZN16 EPQ16:EPR16 EFU16:EFV16 DVY16:DVZ16 DMC16:DMD16 DCG16:DCH16 CSK16:CSL16 CIO16:CIP16 BYS16:BYT16 BOW16:BOX16 BFA16:BFB16 AVE16:AVF16 ALI16:ALJ16 ABM16:ABN16 RQ16:RR16 HU16:HV16 WUD16:WUE16 WKH16:WKI16 WAL16:WAM16 VQP16:VQQ16 VGT16:VGU16 UWX16:UWY16 UNB16:UNC16 UDF16:UDG16 TTJ16:TTK16 TJN16:TJO16 SZR16:SZS16 SPV16:SPW16 SFZ16:SGA16 RWD16:RWE16 RMH16:RMI16 RCL16:RCM16 QSP16:QSQ16 QIT16:QIU16 PYX16:PYY16 PPB16:PPC16 PFF16:PFG16 OVJ16:OVK16 OLN16:OLO16 OBR16:OBS16 NRV16:NRW16 NHZ16:NIA16 MYD16:MYE16 MOH16:MOI16 MEL16:MEM16 LUP16:LUQ16 LKT16:LKU16 LAX16:LAY16 KRB16:KRC16 KHF16:KHG16 JXJ16:JXK16 JNN16:JNO16 JDR16:JDS16 ITV16:ITW16 IJZ16:IKA16 IAD16:IAE16 HQH16:HQI16 HGL16:HGM16 GWP16:GWQ16 GMT16:GMU16 GCX16:GCY16 FTB16:FTC16 FJF16:FJG16 EZJ16:EZK16 EPN16:EPO16 EFR16:EFS16 DVV16:DVW16 DLZ16:DMA16 DCD16:DCE16 CSH16:CSI16 CIL16:CIM16 BYP16:BYQ16 BOT16:BOU16 BEX16:BEY16 AVB16:AVC16 ALF16:ALG16 ABJ16:ABK16 RN16:RO16 HR16:HS16 WUA16:WUB16 WKE16:WKF16 WAI16:WAJ16 VQM16:VQN16 VGQ16:VGR16 UWU16:UWV16 UMY16:UMZ16 UDC16:UDD16 TTG16:TTH16 TJK16:TJL16 SZO16:SZP16 SPS16:SPT16 SFW16:SFX16 RWA16:RWB16 RME16:RMF16 RCI16:RCJ16 QSM16:QSN16 QIQ16:QIR16 PYU16:PYV16 POY16:POZ16 PFC16:PFD16 OVG16:OVH16 OLK16:OLL16 OBO16:OBP16 NRS16:NRT16 NHW16:NHX16 MYA16:MYB16 MOE16:MOF16 MEI16:MEJ16 LUM16:LUN16 LKQ16:LKR16 LAU16:LAV16 KQY16:KQZ16 KHC16:KHD16 JXG16:JXH16 JNK16:JNL16 JDO16:JDP16 ITS16:ITT16 IJW16:IJX16 IAA16:IAB16 HQE16:HQF16 HGI16:HGJ16 GWM16:GWN16 GMQ16:GMR16 GCU16:GCV16 FSY16:FSZ16 FJC16:FJD16 EZG16:EZH16 EPK16:EPL16 EFO16:EFP16 DVS16:DVT16 DLW16:DLX16 DCA16:DCB16 CSE16:CSF16 CII16:CIJ16 BYM16:BYN16 BOQ16:BOR16 BEU16:BEV16 AUY16:AUZ16 ALC16:ALD16 ABG16:ABH16 RK16:RL16 HO16:HP16 WTX16:WTY16 WKB16:WKC16 WAF16:WAG16 VQJ16:VQK16 VGN16:VGO16 UWR16:UWS16 UMV16:UMW16 UCZ16:UDA16 TTD16:TTE16 TJH16:TJI16 SZL16:SZM16 SPP16:SPQ16 SFT16:SFU16 RVX16:RVY16 RMB16:RMC16 RCF16:RCG16 QSJ16:QSK16 QIN16:QIO16 PYR16:PYS16 POV16:POW16 PEZ16:PFA16 OVD16:OVE16 OLH16:OLI16 OBL16:OBM16 NRP16:NRQ16 NHT16:NHU16 MXX16:MXY16 MOB16:MOC16 MEF16:MEG16 LUJ16:LUK16 LKN16:LKO16 LAR16:LAS16 KQV16:KQW16 KGZ16:KHA16 JXD16:JXE16 JNH16:JNI16 JDL16:JDM16 ITP16:ITQ16 IJT16:IJU16 HZX16:HZY16 HQB16:HQC16 HGF16:HGG16 GWJ16:GWK16 GMN16:GMO16 GCR16:GCS16 FSV16:FSW16 FIZ16:FJA16 EZD16:EZE16 EPH16:EPI16 EFL16:EFM16 DVP16:DVQ16 DLT16:DLU16 DBX16:DBY16 CSB16:CSC16 CIF16:CIG16 BYJ16:BYK16 BON16:BOO16 BER16:BES16 AUV16:AUW16 AKZ16:ALA16 ABD16:ABE16 RH16:RI16 HL16:HM16 WTU16:WTV16 WJY16:WJZ16 WAC16:WAD16 VQG16:VQH16 VGK16:VGL16 UWO16:UWP16 UMS16:UMT16 UCW16:UCX16 TTA16:TTB16 TJE16:TJF16 SZI16:SZJ16 SPM16:SPN16 SFQ16:SFR16 RVU16:RVV16 RLY16:RLZ16 RCC16:RCD16 QSG16:QSH16 QIK16:QIL16 PYO16:PYP16 POS16:POT16 PEW16:PEX16 OVA16:OVB16 OLE16:OLF16 OBI16:OBJ16 NRM16:NRN16 NHQ16:NHR16 MXU16:MXV16 MNY16:MNZ16 MEC16:MED16 LUG16:LUH16 LKK16:LKL16 LAO16:LAP16 KQS16:KQT16 KGW16:KGX16 JXA16:JXB16 JNE16:JNF16 JDI16:JDJ16 ITM16:ITN16 IJQ16:IJR16 HZU16:HZV16 HPY16:HPZ16 HGC16:HGD16 GWG16:GWH16 GMK16:GML16 GCO16:GCP16 FSS16:FST16 FIW16:FIX16 EZA16:EZB16 EPE16:EPF16 EFI16:EFJ16 DVM16:DVN16 DLQ16:DLR16 DBU16:DBV16 CRY16:CRZ16 CIC16:CID16 BYG16:BYH16 BOK16:BOL16 BEO16:BEP16 AUS16:AUT16 AKW16:AKX16 ABA16:ABB16 HI60:HJ60 RE60:RF60 WUS60:WUT60 WKW60:WKX60 WBA60:WBB60 VRE60:VRF60 VHI60:VHJ60 UXM60:UXN60 UNQ60:UNR60 UDU60:UDV60 TTY60:TTZ60 TKC60:TKD60 TAG60:TAH60 SQK60:SQL60 SGO60:SGP60 RWS60:RWT60 RMW60:RMX60 RDA60:RDB60 QTE60:QTF60 QJI60:QJJ60 PZM60:PZN60 PPQ60:PPR60 PFU60:PFV60 OVY60:OVZ60 OMC60:OMD60 OCG60:OCH60 NSK60:NSL60 NIO60:NIP60 MYS60:MYT60 MOW60:MOX60 MFA60:MFB60 LVE60:LVF60 LLI60:LLJ60 LBM60:LBN60 KRQ60:KRR60 KHU60:KHV60 JXY60:JXZ60 JOC60:JOD60 JEG60:JEH60 IUK60:IUL60 IKO60:IKP60 IAS60:IAT60 HQW60:HQX60 HHA60:HHB60 GXE60:GXF60 GNI60:GNJ60 GDM60:GDN60 FTQ60:FTR60 FJU60:FJV60 EZY60:EZZ60 EQC60:EQD60 EGG60:EGH60 DWK60:DWL60 DMO60:DMP60 DCS60:DCT60 CSW60:CSX60 CJA60:CJB60 BZE60:BZF60 BPI60:BPJ60 BFM60:BFN60 AVQ60:AVR60 ALU60:ALV60 ABY60:ABZ60 SC60:SD60 IG60:IH60 WUP60:WUQ60 WKT60:WKU60 WAX60:WAY60 VRB60:VRC60 VHF60:VHG60 UXJ60:UXK60 UNN60:UNO60 UDR60:UDS60 TTV60:TTW60 TJZ60:TKA60 TAD60:TAE60 SQH60:SQI60 SGL60:SGM60 RWP60:RWQ60 RMT60:RMU60 RCX60:RCY60 QTB60:QTC60 QJF60:QJG60 PZJ60:PZK60 PPN60:PPO60 PFR60:PFS60 OVV60:OVW60 OLZ60:OMA60 OCD60:OCE60 NSH60:NSI60 NIL60:NIM60 MYP60:MYQ60 MOT60:MOU60 MEX60:MEY60 LVB60:LVC60 LLF60:LLG60 LBJ60:LBK60 KRN60:KRO60 KHR60:KHS60 JXV60:JXW60 JNZ60:JOA60 JED60:JEE60 IUH60:IUI60 IKL60:IKM60 IAP60:IAQ60 HQT60:HQU60 HGX60:HGY60 GXB60:GXC60 GNF60:GNG60 GDJ60:GDK60 FTN60:FTO60 FJR60:FJS60 EZV60:EZW60 EPZ60:EQA60 EGD60:EGE60 DWH60:DWI60 DML60:DMM60 DCP60:DCQ60 CST60:CSU60 CIX60:CIY60 BZB60:BZC60 BPF60:BPG60 BFJ60:BFK60 AVN60:AVO60 ALR60:ALS60 ABV60:ABW60 RZ60:SA60 ID60:IE60 WUM60:WUN60 WKQ60:WKR60 WAU60:WAV60 VQY60:VQZ60 VHC60:VHD60 UXG60:UXH60 UNK60:UNL60 UDO60:UDP60 TTS60:TTT60 TJW60:TJX60 TAA60:TAB60 SQE60:SQF60 SGI60:SGJ60 RWM60:RWN60 RMQ60:RMR60 RCU60:RCV60 QSY60:QSZ60 QJC60:QJD60 PZG60:PZH60 PPK60:PPL60 PFO60:PFP60 OVS60:OVT60 OLW60:OLX60 OCA60:OCB60 NSE60:NSF60 NII60:NIJ60 MYM60:MYN60 MOQ60:MOR60 MEU60:MEV60 LUY60:LUZ60 LLC60:LLD60 LBG60:LBH60 KRK60:KRL60 KHO60:KHP60 JXS60:JXT60 JNW60:JNX60 JEA60:JEB60 IUE60:IUF60 IKI60:IKJ60 IAM60:IAN60 HQQ60:HQR60 HGU60:HGV60 GWY60:GWZ60 GNC60:GND60 GDG60:GDH60 FTK60:FTL60 FJO60:FJP60 EZS60:EZT60 EPW60:EPX60 EGA60:EGB60 DWE60:DWF60 DMI60:DMJ60 DCM60:DCN60 CSQ60:CSR60 CIU60:CIV60 BYY60:BYZ60 BPC60:BPD60 BFG60:BFH60 AVK60:AVL60 ALO60:ALP60 ABS60:ABT60 RW60:RX60 IA60:IB60 WUG60:WUH60 WKK60:WKL60 WAO60:WAP60 VQS60:VQT60 VGW60:VGX60 UXA60:UXB60 UNE60:UNF60 UDI60:UDJ60 TTM60:TTN60 TJQ60:TJR60 SZU60:SZV60 SPY60:SPZ60 SGC60:SGD60 RWG60:RWH60 RMK60:RML60 RCO60:RCP60 QSS60:QST60 QIW60:QIX60 PZA60:PZB60 PPE60:PPF60 PFI60:PFJ60 OVM60:OVN60 OLQ60:OLR60 OBU60:OBV60 NRY60:NRZ60 NIC60:NID60 MYG60:MYH60 MOK60:MOL60 MEO60:MEP60 LUS60:LUT60 LKW60:LKX60 LBA60:LBB60 KRE60:KRF60 KHI60:KHJ60 JXM60:JXN60 JNQ60:JNR60 JDU60:JDV60 ITY60:ITZ60 IKC60:IKD60 IAG60:IAH60 HQK60:HQL60 HGO60:HGP60 GWS60:GWT60 GMW60:GMX60 GDA60:GDB60 FTE60:FTF60 FJI60:FJJ60 EZM60:EZN60 EPQ60:EPR60 EFU60:EFV60 DVY60:DVZ60 DMC60:DMD60 DCG60:DCH60 CSK60:CSL60 CIO60:CIP60 BYS60:BYT60 BOW60:BOX60 BFA60:BFB60 AVE60:AVF60 ALI60:ALJ60 ABM60:ABN60 RQ60:RR60 HU60:HV60 WUD60:WUE60 WKH60:WKI60 WAL60:WAM60 VQP60:VQQ60 VGT60:VGU60 UWX60:UWY60 UNB60:UNC60 UDF60:UDG60 TTJ60:TTK60 TJN60:TJO60 SZR60:SZS60 SPV60:SPW60 SFZ60:SGA60 RWD60:RWE60 RMH60:RMI60 RCL60:RCM60 QSP60:QSQ60 QIT60:QIU60 PYX60:PYY60 PPB60:PPC60 PFF60:PFG60 OVJ60:OVK60 OLN60:OLO60 OBR60:OBS60 NRV60:NRW60 NHZ60:NIA60 MYD60:MYE60 MOH60:MOI60 MEL60:MEM60 LUP60:LUQ60 LKT60:LKU60 LAX60:LAY60 KRB60:KRC60 KHF60:KHG60 JXJ60:JXK60 JNN60:JNO60 JDR60:JDS60 ITV60:ITW60 IJZ60:IKA60 IAD60:IAE60 HQH60:HQI60 HGL60:HGM60 GWP60:GWQ60 GMT60:GMU60 GCX60:GCY60 FTB60:FTC60 FJF60:FJG60 EZJ60:EZK60 EPN60:EPO60 EFR60:EFS60 DVV60:DVW60 DLZ60:DMA60 DCD60:DCE60 CSH60:CSI60 CIL60:CIM60 BYP60:BYQ60 BOT60:BOU60 BEX60:BEY60 AVB60:AVC60 ALF60:ALG60 ABJ60:ABK60 RN60:RO60 HR60:HS60 WUA60:WUB60 WKE60:WKF60 WAI60:WAJ60 VQM60:VQN60 VGQ60:VGR60 UWU60:UWV60 UMY60:UMZ60 UDC60:UDD60 TTG60:TTH60 TJK60:TJL60 SZO60:SZP60 SPS60:SPT60 SFW60:SFX60 RWA60:RWB60 RME60:RMF60 RCI60:RCJ60 QSM60:QSN60 QIQ60:QIR60 PYU60:PYV60 POY60:POZ60 PFC60:PFD60 OVG60:OVH60 OLK60:OLL60 OBO60:OBP60 NRS60:NRT60 NHW60:NHX60 MYA60:MYB60 MOE60:MOF60 MEI60:MEJ60 LUM60:LUN60 LKQ60:LKR60 LAU60:LAV60 KQY60:KQZ60 KHC60:KHD60 JXG60:JXH60 JNK60:JNL60 JDO60:JDP60 ITS60:ITT60 IJW60:IJX60 IAA60:IAB60 HQE60:HQF60 HGI60:HGJ60 GWM60:GWN60 GMQ60:GMR60 GCU60:GCV60 FSY60:FSZ60 FJC60:FJD60 EZG60:EZH60 EPK60:EPL60 EFO60:EFP60 DVS60:DVT60 DLW60:DLX60 DCA60:DCB60 CSE60:CSF60 CII60:CIJ60 BYM60:BYN60 BOQ60:BOR60 BEU60:BEV60 AUY60:AUZ60 ALC60:ALD60 ABG60:ABH60 RK60:RL60 HO60:HP60 WTX60:WTY60 WKB60:WKC60 WAF60:WAG60 VQJ60:VQK60 VGN60:VGO60 UWR60:UWS60 UMV60:UMW60 UCZ60:UDA60 TTD60:TTE60 TJH60:TJI60 SZL60:SZM60 SPP60:SPQ60 SFT60:SFU60 RVX60:RVY60 RMB60:RMC60 RCF60:RCG60 QSJ60:QSK60 QIN60:QIO60 PYR60:PYS60 POV60:POW60 PEZ60:PFA60 OVD60:OVE60 OLH60:OLI60 OBL60:OBM60 NRP60:NRQ60 NHT60:NHU60 MXX60:MXY60 MOB60:MOC60 MEF60:MEG60 LUJ60:LUK60 LKN60:LKO60 LAR60:LAS60 KQV60:KQW60 KGZ60:KHA60 JXD60:JXE60 JNH60:JNI60 JDL60:JDM60 ITP60:ITQ60 IJT60:IJU60 HZX60:HZY60 HQB60:HQC60 HGF60:HGG60 GWJ60:GWK60 GMN60:GMO60 GCR60:GCS60 FSV60:FSW60 FIZ60:FJA60 EZD60:EZE60 EPH60:EPI60 EFL60:EFM60 DVP60:DVQ60 DLT60:DLU60 DBX60:DBY60 CSB60:CSC60 CIF60:CIG60 BYJ60:BYK60 BON60:BOO60 BER60:BES60 AUV60:AUW60 AKZ60:ALA60 ABD60:ABE60 RH60:RI60 HL60:HM60 WTU60:WTV60 WJY60:WJZ60 WAC60:WAD60 VQG60:VQH60 VGK60:VGL60 UWO60:UWP60 UMS60:UMT60 UCW60:UCX60 TTA60:TTB60 TJE60:TJF60 SZI60:SZJ60 SPM60:SPN60 SFQ60:SFR60 RVU60:RVV60 RLY60:RLZ60 RCC60:RCD60 QSG60:QSH60 QIK60:QIL60 PYO60:PYP60 POS60:POT60 PEW60:PEX60 OVA60:OVB60 OLE60:OLF60 OBI60:OBJ60 NRM60:NRN60 NHQ60:NHR60 MXU60:MXV60 MNY60:MNZ60 MEC60:MED60 LUG60:LUH60 LKK60:LKL60 LAO60:LAP60 KQS60:KQT60 KGW60:KGX60 JXA60:JXB60 JNE60:JNF60 JDI60:JDJ60 ITM60:ITN60 IJQ60:IJR60 HZU60:HZV60 HPY60:HPZ60 HGC60:HGD60 GWG60:GWH60 GMK60:GML60 GCO60:GCP60 FSS60:FST60 FIW60:FIX60 EZA60:EZB60 EPE60:EPF60 EFI60:EFJ60 DVM60:DVN60 DLQ60:DLR60 DBU60:DBV60 CRY60:CRZ60 CIC60:CID60 BYG60:BYH60 BOK60:BOL60 BEO60:BEP60 AUS60:AUT60 AKW60:AKX60 ABA60:ABB60 HI104:HJ104 RE104:RF104 WUS104:WUT104 WKW104:WKX104 WBA104:WBB104 VRE104:VRF104 VHI104:VHJ104 UXM104:UXN104 UNQ104:UNR104 UDU104:UDV104 TTY104:TTZ104 TKC104:TKD104 TAG104:TAH104 SQK104:SQL104 SGO104:SGP104 RWS104:RWT104 RMW104:RMX104 RDA104:RDB104 QTE104:QTF104 QJI104:QJJ104 PZM104:PZN104 PPQ104:PPR104 PFU104:PFV104 OVY104:OVZ104 OMC104:OMD104 OCG104:OCH104 NSK104:NSL104 NIO104:NIP104 MYS104:MYT104 MOW104:MOX104 MFA104:MFB104 LVE104:LVF104 LLI104:LLJ104 LBM104:LBN104 KRQ104:KRR104 KHU104:KHV104 JXY104:JXZ104 JOC104:JOD104 JEG104:JEH104 IUK104:IUL104 IKO104:IKP104 IAS104:IAT104 HQW104:HQX104 HHA104:HHB104 GXE104:GXF104 GNI104:GNJ104 GDM104:GDN104 FTQ104:FTR104 FJU104:FJV104 EZY104:EZZ104 EQC104:EQD104 EGG104:EGH104 DWK104:DWL104 DMO104:DMP104 DCS104:DCT104 CSW104:CSX104 CJA104:CJB104 BZE104:BZF104 BPI104:BPJ104 BFM104:BFN104 AVQ104:AVR104 ALU104:ALV104 ABY104:ABZ104 SC104:SD104 IG104:IH104 WUP104:WUQ104 WKT104:WKU104 WAX104:WAY104 VRB104:VRC104 VHF104:VHG104 UXJ104:UXK104 UNN104:UNO104 UDR104:UDS104 TTV104:TTW104 TJZ104:TKA104 TAD104:TAE104 SQH104:SQI104 SGL104:SGM104 RWP104:RWQ104 RMT104:RMU104 RCX104:RCY104 QTB104:QTC104 QJF104:QJG104 PZJ104:PZK104 PPN104:PPO104 PFR104:PFS104 OVV104:OVW104 OLZ104:OMA104 OCD104:OCE104 NSH104:NSI104 NIL104:NIM104 MYP104:MYQ104 MOT104:MOU104 MEX104:MEY104 LVB104:LVC104 LLF104:LLG104 LBJ104:LBK104 KRN104:KRO104 KHR104:KHS104 JXV104:JXW104 JNZ104:JOA104 JED104:JEE104 IUH104:IUI104 IKL104:IKM104 IAP104:IAQ104 HQT104:HQU104 HGX104:HGY104 GXB104:GXC104 GNF104:GNG104 GDJ104:GDK104 FTN104:FTO104 FJR104:FJS104 EZV104:EZW104 EPZ104:EQA104 EGD104:EGE104 DWH104:DWI104 DML104:DMM104 DCP104:DCQ104 CST104:CSU104 CIX104:CIY104 BZB104:BZC104 BPF104:BPG104 BFJ104:BFK104 AVN104:AVO104 ALR104:ALS104 ABV104:ABW104 RZ104:SA104 ID104:IE104 WUM104:WUN104 WKQ104:WKR104 WAU104:WAV104 VQY104:VQZ104 VHC104:VHD104 UXG104:UXH104 UNK104:UNL104 UDO104:UDP104 TTS104:TTT104 TJW104:TJX104 TAA104:TAB104 SQE104:SQF104 SGI104:SGJ104 RWM104:RWN104 RMQ104:RMR104 RCU104:RCV104 QSY104:QSZ104 QJC104:QJD104 PZG104:PZH104 PPK104:PPL104 PFO104:PFP104 OVS104:OVT104 OLW104:OLX104 OCA104:OCB104 NSE104:NSF104 NII104:NIJ104 MYM104:MYN104 MOQ104:MOR104 MEU104:MEV104 LUY104:LUZ104 LLC104:LLD104 LBG104:LBH104 KRK104:KRL104 KHO104:KHP104 JXS104:JXT104 JNW104:JNX104 JEA104:JEB104 IUE104:IUF104 IKI104:IKJ104 IAM104:IAN104 HQQ104:HQR104 HGU104:HGV104 GWY104:GWZ104 GNC104:GND104 GDG104:GDH104 FTK104:FTL104 FJO104:FJP104 EZS104:EZT104 EPW104:EPX104 EGA104:EGB104 DWE104:DWF104 DMI104:DMJ104 DCM104:DCN104 CSQ104:CSR104 CIU104:CIV104 BYY104:BYZ104 BPC104:BPD104 BFG104:BFH104 AVK104:AVL104 ALO104:ALP104 ABS104:ABT104 RW104:RX104 IA104:IB104 WUG104:WUH104 WKK104:WKL104 WAO104:WAP104 VQS104:VQT104 VGW104:VGX104 UXA104:UXB104 UNE104:UNF104 UDI104:UDJ104 TTM104:TTN104 TJQ104:TJR104 SZU104:SZV104 SPY104:SPZ104 SGC104:SGD104 RWG104:RWH104 RMK104:RML104 RCO104:RCP104 QSS104:QST104 QIW104:QIX104 PZA104:PZB104 PPE104:PPF104 PFI104:PFJ104 OVM104:OVN104 OLQ104:OLR104 OBU104:OBV104 NRY104:NRZ104 NIC104:NID104 MYG104:MYH104 MOK104:MOL104 MEO104:MEP104 LUS104:LUT104 LKW104:LKX104 LBA104:LBB104 KRE104:KRF104 KHI104:KHJ104 JXM104:JXN104 JNQ104:JNR104 JDU104:JDV104 ITY104:ITZ104 IKC104:IKD104 IAG104:IAH104 HQK104:HQL104 HGO104:HGP104 GWS104:GWT104 GMW104:GMX104 GDA104:GDB104 FTE104:FTF104 FJI104:FJJ104 EZM104:EZN104 EPQ104:EPR104 EFU104:EFV104 DVY104:DVZ104 DMC104:DMD104 DCG104:DCH104 CSK104:CSL104 CIO104:CIP104 BYS104:BYT104 BOW104:BOX104 BFA104:BFB104 AVE104:AVF104 ALI104:ALJ104 ABM104:ABN104 RQ104:RR104 HU104:HV104 WUD104:WUE104 WKH104:WKI104 WAL104:WAM104 VQP104:VQQ104 VGT104:VGU104 UWX104:UWY104 UNB104:UNC104 UDF104:UDG104 TTJ104:TTK104 TJN104:TJO104 SZR104:SZS104 SPV104:SPW104 SFZ104:SGA104 RWD104:RWE104 RMH104:RMI104 RCL104:RCM104 QSP104:QSQ104 QIT104:QIU104 PYX104:PYY104 PPB104:PPC104 PFF104:PFG104 OVJ104:OVK104 OLN104:OLO104 OBR104:OBS104 NRV104:NRW104 NHZ104:NIA104 MYD104:MYE104 MOH104:MOI104 MEL104:MEM104 LUP104:LUQ104 LKT104:LKU104 LAX104:LAY104 KRB104:KRC104 KHF104:KHG104 JXJ104:JXK104 JNN104:JNO104 JDR104:JDS104 ITV104:ITW104 IJZ104:IKA104 IAD104:IAE104 HQH104:HQI104 HGL104:HGM104 GWP104:GWQ104 GMT104:GMU104 GCX104:GCY104 FTB104:FTC104 FJF104:FJG104 EZJ104:EZK104 EPN104:EPO104 EFR104:EFS104 DVV104:DVW104 DLZ104:DMA104 DCD104:DCE104 CSH104:CSI104 CIL104:CIM104 BYP104:BYQ104 BOT104:BOU104 BEX104:BEY104 AVB104:AVC104 ALF104:ALG104 ABJ104:ABK104 RN104:RO104 HR104:HS104 WUA104:WUB104 WKE104:WKF104 WAI104:WAJ104 VQM104:VQN104 VGQ104:VGR104 UWU104:UWV104 UMY104:UMZ104 UDC104:UDD104 TTG104:TTH104 TJK104:TJL104 SZO104:SZP104 SPS104:SPT104 SFW104:SFX104 RWA104:RWB104 RME104:RMF104 RCI104:RCJ104 QSM104:QSN104 QIQ104:QIR104 PYU104:PYV104 POY104:POZ104 PFC104:PFD104 OVG104:OVH104 OLK104:OLL104 OBO104:OBP104 NRS104:NRT104 NHW104:NHX104 MYA104:MYB104 MOE104:MOF104 MEI104:MEJ104 LUM104:LUN104 LKQ104:LKR104 LAU104:LAV104 KQY104:KQZ104 KHC104:KHD104 JXG104:JXH104 JNK104:JNL104 JDO104:JDP104 ITS104:ITT104 IJW104:IJX104 IAA104:IAB104 HQE104:HQF104 HGI104:HGJ104 GWM104:GWN104 GMQ104:GMR104 GCU104:GCV104 FSY104:FSZ104 FJC104:FJD104 EZG104:EZH104 EPK104:EPL104 EFO104:EFP104 DVS104:DVT104 DLW104:DLX104 DCA104:DCB104 CSE104:CSF104 CII104:CIJ104 BYM104:BYN104 BOQ104:BOR104 BEU104:BEV104 AUY104:AUZ104 ALC104:ALD104 ABG104:ABH104 RK104:RL104 HO104:HP104 WTX104:WTY104 WKB104:WKC104 WAF104:WAG104 VQJ104:VQK104 VGN104:VGO104 UWR104:UWS104 UMV104:UMW104 UCZ104:UDA104 TTD104:TTE104 TJH104:TJI104 SZL104:SZM104 SPP104:SPQ104 SFT104:SFU104 RVX104:RVY104 RMB104:RMC104 RCF104:RCG104 QSJ104:QSK104 QIN104:QIO104 PYR104:PYS104 POV104:POW104 PEZ104:PFA104 OVD104:OVE104 OLH104:OLI104 OBL104:OBM104 NRP104:NRQ104 NHT104:NHU104 MXX104:MXY104 MOB104:MOC104 MEF104:MEG104 LUJ104:LUK104 LKN104:LKO104 LAR104:LAS104 KQV104:KQW104 KGZ104:KHA104 JXD104:JXE104 JNH104:JNI104 JDL104:JDM104 ITP104:ITQ104 IJT104:IJU104 HZX104:HZY104 HQB104:HQC104 HGF104:HGG104 GWJ104:GWK104 GMN104:GMO104 GCR104:GCS104 FSV104:FSW104 FIZ104:FJA104 EZD104:EZE104 EPH104:EPI104 EFL104:EFM104 DVP104:DVQ104 DLT104:DLU104 DBX104:DBY104 CSB104:CSC104 CIF104:CIG104 BYJ104:BYK104 BON104:BOO104 BER104:BES104 AUV104:AUW104 AKZ104:ALA104 ABD104:ABE104 RH104:RI104 HL104:HM104 WTU104:WTV104 WJY104:WJZ104 WAC104:WAD104 VQG104:VQH104 VGK104:VGL104 UWO104:UWP104 UMS104:UMT104 UCW104:UCX104 TTA104:TTB104 TJE104:TJF104 SZI104:SZJ104 SPM104:SPN104 SFQ104:SFR104 RVU104:RVV104 RLY104:RLZ104 RCC104:RCD104 QSG104:QSH104 QIK104:QIL104 PYO104:PYP104 POS104:POT104 PEW104:PEX104 OVA104:OVB104 OLE104:OLF104 OBI104:OBJ104 NRM104:NRN104 NHQ104:NHR104 MXU104:MXV104 MNY104:MNZ104 MEC104:MED104 LUG104:LUH104 LKK104:LKL104 LAO104:LAP104 KQS104:KQT104 KGW104:KGX104 JXA104:JXB104 JNE104:JNF104 JDI104:JDJ104 ITM104:ITN104 IJQ104:IJR104 HZU104:HZV104 HPY104:HPZ104 HGC104:HGD104 GWG104:GWH104 GMK104:GML104 GCO104:GCP104 FSS104:FST104 FIW104:FIX104 EZA104:EZB104 EPE104:EPF104 EFI104:EFJ104 DVM104:DVN104 DLQ104:DLR104 DBU104:DBV104 CRY104:CRZ104 CIC104:CID104 BYG104:BYH104 BOK104:BOL104 BEO104:BEP104 AUS104:AUT104 AKW104:AKX104 ABA104:ABB104 HI148:HJ148 RE148:RF148 WUS148:WUT148 WKW148:WKX148 WBA148:WBB148 VRE148:VRF148 VHI148:VHJ148 UXM148:UXN148 UNQ148:UNR148 UDU148:UDV148 TTY148:TTZ148 TKC148:TKD148 TAG148:TAH148 SQK148:SQL148 SGO148:SGP148 RWS148:RWT148 RMW148:RMX148 RDA148:RDB148 QTE148:QTF148 QJI148:QJJ148 PZM148:PZN148 PPQ148:PPR148 PFU148:PFV148 OVY148:OVZ148 OMC148:OMD148 OCG148:OCH148 NSK148:NSL148 NIO148:NIP148 MYS148:MYT148 MOW148:MOX148 MFA148:MFB148 LVE148:LVF148 LLI148:LLJ148 LBM148:LBN148 KRQ148:KRR148 KHU148:KHV148 JXY148:JXZ148 JOC148:JOD148 JEG148:JEH148 IUK148:IUL148 IKO148:IKP148 IAS148:IAT148 HQW148:HQX148 HHA148:HHB148 GXE148:GXF148 GNI148:GNJ148 GDM148:GDN148 FTQ148:FTR148 FJU148:FJV148 EZY148:EZZ148 EQC148:EQD148 EGG148:EGH148 DWK148:DWL148 DMO148:DMP148 DCS148:DCT148 CSW148:CSX148 CJA148:CJB148 BZE148:BZF148 BPI148:BPJ148 BFM148:BFN148 AVQ148:AVR148 ALU148:ALV148 ABY148:ABZ148 SC148:SD148 IG148:IH148 WUP148:WUQ148 WKT148:WKU148 WAX148:WAY148 VRB148:VRC148 VHF148:VHG148 UXJ148:UXK148 UNN148:UNO148 UDR148:UDS148 TTV148:TTW148 TJZ148:TKA148 TAD148:TAE148 SQH148:SQI148 SGL148:SGM148 RWP148:RWQ148 RMT148:RMU148 RCX148:RCY148 QTB148:QTC148 QJF148:QJG148 PZJ148:PZK148 PPN148:PPO148 PFR148:PFS148 OVV148:OVW148 OLZ148:OMA148 OCD148:OCE148 NSH148:NSI148 NIL148:NIM148 MYP148:MYQ148 MOT148:MOU148 MEX148:MEY148 LVB148:LVC148 LLF148:LLG148 LBJ148:LBK148 KRN148:KRO148 KHR148:KHS148 JXV148:JXW148 JNZ148:JOA148 JED148:JEE148 IUH148:IUI148 IKL148:IKM148 IAP148:IAQ148 HQT148:HQU148 HGX148:HGY148 GXB148:GXC148 GNF148:GNG148 GDJ148:GDK148 FTN148:FTO148 FJR148:FJS148 EZV148:EZW148 EPZ148:EQA148 EGD148:EGE148 DWH148:DWI148 DML148:DMM148 DCP148:DCQ148 CST148:CSU148 CIX148:CIY148 BZB148:BZC148 BPF148:BPG148 BFJ148:BFK148 AVN148:AVO148 ALR148:ALS148 ABV148:ABW148 RZ148:SA148 ID148:IE148 WUM148:WUN148 WKQ148:WKR148 WAU148:WAV148 VQY148:VQZ148 VHC148:VHD148 UXG148:UXH148 UNK148:UNL148 UDO148:UDP148 TTS148:TTT148 TJW148:TJX148 TAA148:TAB148 SQE148:SQF148 SGI148:SGJ148 RWM148:RWN148 RMQ148:RMR148 RCU148:RCV148 QSY148:QSZ148 QJC148:QJD148 PZG148:PZH148 PPK148:PPL148 PFO148:PFP148 OVS148:OVT148 OLW148:OLX148 OCA148:OCB148 NSE148:NSF148 NII148:NIJ148 MYM148:MYN148 MOQ148:MOR148 MEU148:MEV148 LUY148:LUZ148 LLC148:LLD148 LBG148:LBH148 KRK148:KRL148 KHO148:KHP148 JXS148:JXT148 JNW148:JNX148 JEA148:JEB148 IUE148:IUF148 IKI148:IKJ148 IAM148:IAN148 HQQ148:HQR148 HGU148:HGV148 GWY148:GWZ148 GNC148:GND148 GDG148:GDH148 FTK148:FTL148 FJO148:FJP148 EZS148:EZT148 EPW148:EPX148 EGA148:EGB148 DWE148:DWF148 DMI148:DMJ148 DCM148:DCN148 CSQ148:CSR148 CIU148:CIV148 BYY148:BYZ148 BPC148:BPD148 BFG148:BFH148 AVK148:AVL148 ALO148:ALP148 ABS148:ABT148 RW148:RX148 IA148:IB148 WUG148:WUH148 WKK148:WKL148 WAO148:WAP148 VQS148:VQT148 VGW148:VGX148 UXA148:UXB148 UNE148:UNF148 UDI148:UDJ148 TTM148:TTN148 TJQ148:TJR148 SZU148:SZV148 SPY148:SPZ148 SGC148:SGD148 RWG148:RWH148 RMK148:RML148 RCO148:RCP148 QSS148:QST148 QIW148:QIX148 PZA148:PZB148 PPE148:PPF148 PFI148:PFJ148 OVM148:OVN148 OLQ148:OLR148 OBU148:OBV148 NRY148:NRZ148 NIC148:NID148 MYG148:MYH148 MOK148:MOL148 MEO148:MEP148 LUS148:LUT148 LKW148:LKX148 LBA148:LBB148 KRE148:KRF148 KHI148:KHJ148 JXM148:JXN148 JNQ148:JNR148 JDU148:JDV148 ITY148:ITZ148 IKC148:IKD148 IAG148:IAH148 HQK148:HQL148 HGO148:HGP148 GWS148:GWT148 GMW148:GMX148 GDA148:GDB148 FTE148:FTF148 FJI148:FJJ148 EZM148:EZN148 EPQ148:EPR148 EFU148:EFV148 DVY148:DVZ148 DMC148:DMD148 DCG148:DCH148 CSK148:CSL148 CIO148:CIP148 BYS148:BYT148 BOW148:BOX148 BFA148:BFB148 AVE148:AVF148 ALI148:ALJ148 ABM148:ABN148 RQ148:RR148 HU148:HV148 WUD148:WUE148 WKH148:WKI148 WAL148:WAM148 VQP148:VQQ148 VGT148:VGU148 UWX148:UWY148 UNB148:UNC148 UDF148:UDG148 TTJ148:TTK148 TJN148:TJO148 SZR148:SZS148 SPV148:SPW148 SFZ148:SGA148 RWD148:RWE148 RMH148:RMI148 RCL148:RCM148 QSP148:QSQ148 QIT148:QIU148 PYX148:PYY148 PPB148:PPC148 PFF148:PFG148 OVJ148:OVK148 OLN148:OLO148 OBR148:OBS148 NRV148:NRW148 NHZ148:NIA148 MYD148:MYE148 MOH148:MOI148 MEL148:MEM148 LUP148:LUQ148 LKT148:LKU148 LAX148:LAY148 KRB148:KRC148 KHF148:KHG148 JXJ148:JXK148 JNN148:JNO148 JDR148:JDS148 ITV148:ITW148 IJZ148:IKA148 IAD148:IAE148 HQH148:HQI148 HGL148:HGM148 GWP148:GWQ148 GMT148:GMU148 GCX148:GCY148 FTB148:FTC148 FJF148:FJG148 EZJ148:EZK148 EPN148:EPO148 EFR148:EFS148 DVV148:DVW148 DLZ148:DMA148 DCD148:DCE148 CSH148:CSI148 CIL148:CIM148 BYP148:BYQ148 BOT148:BOU148 BEX148:BEY148 AVB148:AVC148 ALF148:ALG148 ABJ148:ABK148 RN148:RO148 HR148:HS148 WUA148:WUB148 WKE148:WKF148 WAI148:WAJ148 VQM148:VQN148 VGQ148:VGR148 UWU148:UWV148 UMY148:UMZ148 UDC148:UDD148 TTG148:TTH148 TJK148:TJL148 SZO148:SZP148 SPS148:SPT148 SFW148:SFX148 RWA148:RWB148 RME148:RMF148 RCI148:RCJ148 QSM148:QSN148 QIQ148:QIR148 PYU148:PYV148 POY148:POZ148 PFC148:PFD148 OVG148:OVH148 OLK148:OLL148 OBO148:OBP148 NRS148:NRT148 NHW148:NHX148 MYA148:MYB148 MOE148:MOF148 MEI148:MEJ148 LUM148:LUN148 LKQ148:LKR148 LAU148:LAV148 KQY148:KQZ148 KHC148:KHD148 JXG148:JXH148 JNK148:JNL148 JDO148:JDP148 ITS148:ITT148 IJW148:IJX148 IAA148:IAB148 HQE148:HQF148 HGI148:HGJ148 GWM148:GWN148 GMQ148:GMR148 GCU148:GCV148 FSY148:FSZ148 FJC148:FJD148 EZG148:EZH148 EPK148:EPL148 EFO148:EFP148 DVS148:DVT148 DLW148:DLX148 DCA148:DCB148 CSE148:CSF148 CII148:CIJ148 BYM148:BYN148 BOQ148:BOR148 BEU148:BEV148 AUY148:AUZ148 ALC148:ALD148 ABG148:ABH148 RK148:RL148 HO148:HP148 WTX148:WTY148 WKB148:WKC148 WAF148:WAG148 VQJ148:VQK148 VGN148:VGO148 UWR148:UWS148 UMV148:UMW148 UCZ148:UDA148 TTD148:TTE148 TJH148:TJI148 SZL148:SZM148 SPP148:SPQ148 SFT148:SFU148 RVX148:RVY148 RMB148:RMC148 RCF148:RCG148 QSJ148:QSK148 QIN148:QIO148 PYR148:PYS148 POV148:POW148 PEZ148:PFA148 OVD148:OVE148 OLH148:OLI148 OBL148:OBM148 NRP148:NRQ148 NHT148:NHU148 MXX148:MXY148 MOB148:MOC148 MEF148:MEG148 LUJ148:LUK148 LKN148:LKO148 LAR148:LAS148 KQV148:KQW148 KGZ148:KHA148 JXD148:JXE148 JNH148:JNI148 JDL148:JDM148 ITP148:ITQ148 IJT148:IJU148 HZX148:HZY148 HQB148:HQC148 HGF148:HGG148 GWJ148:GWK148 GMN148:GMO148 GCR148:GCS148 FSV148:FSW148 FIZ148:FJA148 EZD148:EZE148 EPH148:EPI148 EFL148:EFM148 DVP148:DVQ148 DLT148:DLU148 DBX148:DBY148 CSB148:CSC148 CIF148:CIG148 BYJ148:BYK148 BON148:BOO148 BER148:BES148 AUV148:AUW148 AKZ148:ALA148 ABD148:ABE148 RH148:RI148 HL148:HM148 WTU148:WTV148 WJY148:WJZ148 WAC148:WAD148 VQG148:VQH148 VGK148:VGL148 UWO148:UWP148 UMS148:UMT148 UCW148:UCX148 TTA148:TTB148 TJE148:TJF148 SZI148:SZJ148 SPM148:SPN148 SFQ148:SFR148 RVU148:RVV148 RLY148:RLZ148 RCC148:RCD148 QSG148:QSH148 QIK148:QIL148 PYO148:PYP148 POS148:POT148 PEW148:PEX148 OVA148:OVB148 OLE148:OLF148 OBI148:OBJ148 NRM148:NRN148 NHQ148:NHR148 MXU148:MXV148 MNY148:MNZ148 MEC148:MED148 LUG148:LUH148 LKK148:LKL148 LAO148:LAP148 KQS148:KQT148 KGW148:KGX148 JXA148:JXB148 JNE148:JNF148 JDI148:JDJ148 ITM148:ITN148 IJQ148:IJR148 HZU148:HZV148 HPY148:HPZ148 HGC148:HGD148 GWG148:GWH148 GMK148:GML148 GCO148:GCP148 FSS148:FST148 FIW148:FIX148 EZA148:EZB148 EPE148:EPF148 EFI148:EFJ148 DVM148:DVN148 DLQ148:DLR148 DBU148:DBV148 CRY148:CRZ148 CIC148:CID148 BYG148:BYH148 BOK148:BOL148 BEO148:BEP148 AUS148:AUT148 AKW148:AKX148 ABA148:ABB148 HI192:HJ192 RE192:RF192 WUS192:WUT192 WKW192:WKX192 WBA192:WBB192 VRE192:VRF192 VHI192:VHJ192 UXM192:UXN192 UNQ192:UNR192 UDU192:UDV192 TTY192:TTZ192 TKC192:TKD192 TAG192:TAH192 SQK192:SQL192 SGO192:SGP192 RWS192:RWT192 RMW192:RMX192 RDA192:RDB192 QTE192:QTF192 QJI192:QJJ192 PZM192:PZN192 PPQ192:PPR192 PFU192:PFV192 OVY192:OVZ192 OMC192:OMD192 OCG192:OCH192 NSK192:NSL192 NIO192:NIP192 MYS192:MYT192 MOW192:MOX192 MFA192:MFB192 LVE192:LVF192 LLI192:LLJ192 LBM192:LBN192 KRQ192:KRR192 KHU192:KHV192 JXY192:JXZ192 JOC192:JOD192 JEG192:JEH192 IUK192:IUL192 IKO192:IKP192 IAS192:IAT192 HQW192:HQX192 HHA192:HHB192 GXE192:GXF192 GNI192:GNJ192 GDM192:GDN192 FTQ192:FTR192 FJU192:FJV192 EZY192:EZZ192 EQC192:EQD192 EGG192:EGH192 DWK192:DWL192 DMO192:DMP192 DCS192:DCT192 CSW192:CSX192 CJA192:CJB192 BZE192:BZF192 BPI192:BPJ192 BFM192:BFN192 AVQ192:AVR192 ALU192:ALV192 ABY192:ABZ192 SC192:SD192 IG192:IH192 WUP192:WUQ192 WKT192:WKU192 WAX192:WAY192 VRB192:VRC192 VHF192:VHG192 UXJ192:UXK192 UNN192:UNO192 UDR192:UDS192 TTV192:TTW192 TJZ192:TKA192 TAD192:TAE192 SQH192:SQI192 SGL192:SGM192 RWP192:RWQ192 RMT192:RMU192 RCX192:RCY192 QTB192:QTC192 QJF192:QJG192 PZJ192:PZK192 PPN192:PPO192 PFR192:PFS192 OVV192:OVW192 OLZ192:OMA192 OCD192:OCE192 NSH192:NSI192 NIL192:NIM192 MYP192:MYQ192 MOT192:MOU192 MEX192:MEY192 LVB192:LVC192 LLF192:LLG192 LBJ192:LBK192 KRN192:KRO192 KHR192:KHS192 JXV192:JXW192 JNZ192:JOA192 JED192:JEE192 IUH192:IUI192 IKL192:IKM192 IAP192:IAQ192 HQT192:HQU192 HGX192:HGY192 GXB192:GXC192 GNF192:GNG192 GDJ192:GDK192 FTN192:FTO192 FJR192:FJS192 EZV192:EZW192 EPZ192:EQA192 EGD192:EGE192 DWH192:DWI192 DML192:DMM192 DCP192:DCQ192 CST192:CSU192 CIX192:CIY192 BZB192:BZC192 BPF192:BPG192 BFJ192:BFK192 AVN192:AVO192 ALR192:ALS192 ABV192:ABW192 RZ192:SA192 ID192:IE192 WUM192:WUN192 WKQ192:WKR192 WAU192:WAV192 VQY192:VQZ192 VHC192:VHD192 UXG192:UXH192 UNK192:UNL192 UDO192:UDP192 TTS192:TTT192 TJW192:TJX192 TAA192:TAB192 SQE192:SQF192 SGI192:SGJ192 RWM192:RWN192 RMQ192:RMR192 RCU192:RCV192 QSY192:QSZ192 QJC192:QJD192 PZG192:PZH192 PPK192:PPL192 PFO192:PFP192 OVS192:OVT192 OLW192:OLX192 OCA192:OCB192 NSE192:NSF192 NII192:NIJ192 MYM192:MYN192 MOQ192:MOR192 MEU192:MEV192 LUY192:LUZ192 LLC192:LLD192 LBG192:LBH192 KRK192:KRL192 KHO192:KHP192 JXS192:JXT192 JNW192:JNX192 JEA192:JEB192 IUE192:IUF192 IKI192:IKJ192 IAM192:IAN192 HQQ192:HQR192 HGU192:HGV192 GWY192:GWZ192 GNC192:GND192 GDG192:GDH192 FTK192:FTL192 FJO192:FJP192 EZS192:EZT192 EPW192:EPX192 EGA192:EGB192 DWE192:DWF192 DMI192:DMJ192 DCM192:DCN192 CSQ192:CSR192 CIU192:CIV192 BYY192:BYZ192 BPC192:BPD192 BFG192:BFH192 AVK192:AVL192 ALO192:ALP192 ABS192:ABT192 RW192:RX192 IA192:IB192 WUG192:WUH192 WKK192:WKL192 WAO192:WAP192 VQS192:VQT192 VGW192:VGX192 UXA192:UXB192 UNE192:UNF192 UDI192:UDJ192 TTM192:TTN192 TJQ192:TJR192 SZU192:SZV192 SPY192:SPZ192 SGC192:SGD192 RWG192:RWH192 RMK192:RML192 RCO192:RCP192 QSS192:QST192 QIW192:QIX192 PZA192:PZB192 PPE192:PPF192 PFI192:PFJ192 OVM192:OVN192 OLQ192:OLR192 OBU192:OBV192 NRY192:NRZ192 NIC192:NID192 MYG192:MYH192 MOK192:MOL192 MEO192:MEP192 LUS192:LUT192 LKW192:LKX192 LBA192:LBB192 KRE192:KRF192 KHI192:KHJ192 JXM192:JXN192 JNQ192:JNR192 JDU192:JDV192 ITY192:ITZ192 IKC192:IKD192 IAG192:IAH192 HQK192:HQL192 HGO192:HGP192 GWS192:GWT192 GMW192:GMX192 GDA192:GDB192 FTE192:FTF192 FJI192:FJJ192 EZM192:EZN192 EPQ192:EPR192 EFU192:EFV192 DVY192:DVZ192 DMC192:DMD192 DCG192:DCH192 CSK192:CSL192 CIO192:CIP192 BYS192:BYT192 BOW192:BOX192 BFA192:BFB192 AVE192:AVF192 ALI192:ALJ192 ABM192:ABN192 RQ192:RR192 HU192:HV192 WUD192:WUE192 WKH192:WKI192 WAL192:WAM192 VQP192:VQQ192 VGT192:VGU192 UWX192:UWY192 UNB192:UNC192 UDF192:UDG192 TTJ192:TTK192 TJN192:TJO192 SZR192:SZS192 SPV192:SPW192 SFZ192:SGA192 RWD192:RWE192 RMH192:RMI192 RCL192:RCM192 QSP192:QSQ192 QIT192:QIU192 PYX192:PYY192 PPB192:PPC192 PFF192:PFG192 OVJ192:OVK192 OLN192:OLO192 OBR192:OBS192 NRV192:NRW192 NHZ192:NIA192 MYD192:MYE192 MOH192:MOI192 MEL192:MEM192 LUP192:LUQ192 LKT192:LKU192 LAX192:LAY192 KRB192:KRC192 KHF192:KHG192 JXJ192:JXK192 JNN192:JNO192 JDR192:JDS192 ITV192:ITW192 IJZ192:IKA192 IAD192:IAE192 HQH192:HQI192 HGL192:HGM192 GWP192:GWQ192 GMT192:GMU192 GCX192:GCY192 FTB192:FTC192 FJF192:FJG192 EZJ192:EZK192 EPN192:EPO192 EFR192:EFS192 DVV192:DVW192 DLZ192:DMA192 DCD192:DCE192 CSH192:CSI192 CIL192:CIM192 BYP192:BYQ192 BOT192:BOU192 BEX192:BEY192 AVB192:AVC192 ALF192:ALG192 ABJ192:ABK192 RN192:RO192 HR192:HS192 WUA192:WUB192 WKE192:WKF192 WAI192:WAJ192 VQM192:VQN192 VGQ192:VGR192 UWU192:UWV192 UMY192:UMZ192 UDC192:UDD192 TTG192:TTH192 TJK192:TJL192 SZO192:SZP192 SPS192:SPT192 SFW192:SFX192 RWA192:RWB192 RME192:RMF192 RCI192:RCJ192 QSM192:QSN192 QIQ192:QIR192 PYU192:PYV192 POY192:POZ192 PFC192:PFD192 OVG192:OVH192 OLK192:OLL192 OBO192:OBP192 NRS192:NRT192 NHW192:NHX192 MYA192:MYB192 MOE192:MOF192 MEI192:MEJ192 LUM192:LUN192 LKQ192:LKR192 LAU192:LAV192 KQY192:KQZ192 KHC192:KHD192 JXG192:JXH192 JNK192:JNL192 JDO192:JDP192 ITS192:ITT192 IJW192:IJX192 IAA192:IAB192 HQE192:HQF192 HGI192:HGJ192 GWM192:GWN192 GMQ192:GMR192 GCU192:GCV192 FSY192:FSZ192 FJC192:FJD192 EZG192:EZH192 EPK192:EPL192 EFO192:EFP192 DVS192:DVT192 DLW192:DLX192 DCA192:DCB192 CSE192:CSF192 CII192:CIJ192 BYM192:BYN192 BOQ192:BOR192 BEU192:BEV192 AUY192:AUZ192 ALC192:ALD192 ABG192:ABH192 RK192:RL192 HO192:HP192 WTX192:WTY192 WKB192:WKC192 WAF192:WAG192 VQJ192:VQK192 VGN192:VGO192 UWR192:UWS192 UMV192:UMW192 UCZ192:UDA192 TTD192:TTE192 TJH192:TJI192 SZL192:SZM192 SPP192:SPQ192 SFT192:SFU192 RVX192:RVY192 RMB192:RMC192 RCF192:RCG192 QSJ192:QSK192 QIN192:QIO192 PYR192:PYS192 POV192:POW192 PEZ192:PFA192 OVD192:OVE192 OLH192:OLI192 OBL192:OBM192 NRP192:NRQ192 NHT192:NHU192 MXX192:MXY192 MOB192:MOC192 MEF192:MEG192 LUJ192:LUK192 LKN192:LKO192 LAR192:LAS192 KQV192:KQW192 KGZ192:KHA192 JXD192:JXE192 JNH192:JNI192 JDL192:JDM192 ITP192:ITQ192 IJT192:IJU192 HZX192:HZY192 HQB192:HQC192 HGF192:HGG192 GWJ192:GWK192 GMN192:GMO192 GCR192:GCS192 FSV192:FSW192 FIZ192:FJA192 EZD192:EZE192 EPH192:EPI192 EFL192:EFM192 DVP192:DVQ192 DLT192:DLU192 DBX192:DBY192 CSB192:CSC192 CIF192:CIG192 BYJ192:BYK192 BON192:BOO192 BER192:BES192 AUV192:AUW192 AKZ192:ALA192 ABD192:ABE192 RH192:RI192 HL192:HM192 WTU192:WTV192 WJY192:WJZ192 WAC192:WAD192 VQG192:VQH192 VGK192:VGL192 UWO192:UWP192 UMS192:UMT192 UCW192:UCX192 TTA192:TTB192 TJE192:TJF192 SZI192:SZJ192 SPM192:SPN192 SFQ192:SFR192 RVU192:RVV192 RLY192:RLZ192 RCC192:RCD192 QSG192:QSH192 QIK192:QIL192 PYO192:PYP192 POS192:POT192 PEW192:PEX192 OVA192:OVB192 OLE192:OLF192 OBI192:OBJ192 NRM192:NRN192 NHQ192:NHR192 MXU192:MXV192 MNY192:MNZ192 MEC192:MED192 LUG192:LUH192 LKK192:LKL192 LAO192:LAP192 KQS192:KQT192 KGW192:KGX192 JXA192:JXB192 JNE192:JNF192 JDI192:JDJ192 ITM192:ITN192 IJQ192:IJR192 HZU192:HZV192 HPY192:HPZ192 HGC192:HGD192 GWG192:GWH192 GMK192:GML192 GCO192:GCP192 FSS192:FST192 FIW192:FIX192 EZA192:EZB192 EPE192:EPF192 EFI192:EFJ192 DVM192:DVN192 DLQ192:DLR192 DBU192:DBV192 CRY192:CRZ192 CIC192:CID192 BYG192:BYH192 BOK192:BOL192 BEO192:BEP192 AUS192:AUT192 AKW192:AKX192 ABA192:ABB192 HI236:HJ236 RE236:RF236 WUS236:WUT236 WKW236:WKX236 WBA236:WBB236 VRE236:VRF236 VHI236:VHJ236 UXM236:UXN236 UNQ236:UNR236 UDU236:UDV236 TTY236:TTZ236 TKC236:TKD236 TAG236:TAH236 SQK236:SQL236 SGO236:SGP236 RWS236:RWT236 RMW236:RMX236 RDA236:RDB236 QTE236:QTF236 QJI236:QJJ236 PZM236:PZN236 PPQ236:PPR236 PFU236:PFV236 OVY236:OVZ236 OMC236:OMD236 OCG236:OCH236 NSK236:NSL236 NIO236:NIP236 MYS236:MYT236 MOW236:MOX236 MFA236:MFB236 LVE236:LVF236 LLI236:LLJ236 LBM236:LBN236 KRQ236:KRR236 KHU236:KHV236 JXY236:JXZ236 JOC236:JOD236 JEG236:JEH236 IUK236:IUL236 IKO236:IKP236 IAS236:IAT236 HQW236:HQX236 HHA236:HHB236 GXE236:GXF236 GNI236:GNJ236 GDM236:GDN236 FTQ236:FTR236 FJU236:FJV236 EZY236:EZZ236 EQC236:EQD236 EGG236:EGH236 DWK236:DWL236 DMO236:DMP236 DCS236:DCT236 CSW236:CSX236 CJA236:CJB236 BZE236:BZF236 BPI236:BPJ236 BFM236:BFN236 AVQ236:AVR236 ALU236:ALV236 ABY236:ABZ236 SC236:SD236 IG236:IH236 WUP236:WUQ236 WKT236:WKU236 WAX236:WAY236 VRB236:VRC236 VHF236:VHG236 UXJ236:UXK236 UNN236:UNO236 UDR236:UDS236 TTV236:TTW236 TJZ236:TKA236 TAD236:TAE236 SQH236:SQI236 SGL236:SGM236 RWP236:RWQ236 RMT236:RMU236 RCX236:RCY236 QTB236:QTC236 QJF236:QJG236 PZJ236:PZK236 PPN236:PPO236 PFR236:PFS236 OVV236:OVW236 OLZ236:OMA236 OCD236:OCE236 NSH236:NSI236 NIL236:NIM236 MYP236:MYQ236 MOT236:MOU236 MEX236:MEY236 LVB236:LVC236 LLF236:LLG236 LBJ236:LBK236 KRN236:KRO236 KHR236:KHS236 JXV236:JXW236 JNZ236:JOA236 JED236:JEE236 IUH236:IUI236 IKL236:IKM236 IAP236:IAQ236 HQT236:HQU236 HGX236:HGY236 GXB236:GXC236 GNF236:GNG236 GDJ236:GDK236 FTN236:FTO236 FJR236:FJS236 EZV236:EZW236 EPZ236:EQA236 EGD236:EGE236 DWH236:DWI236 DML236:DMM236 DCP236:DCQ236 CST236:CSU236 CIX236:CIY236 BZB236:BZC236 BPF236:BPG236 BFJ236:BFK236 AVN236:AVO236 ALR236:ALS236 ABV236:ABW236 RZ236:SA236 ID236:IE236 WUM236:WUN236 WKQ236:WKR236 WAU236:WAV236 VQY236:VQZ236 VHC236:VHD236 UXG236:UXH236 UNK236:UNL236 UDO236:UDP236 TTS236:TTT236 TJW236:TJX236 TAA236:TAB236 SQE236:SQF236 SGI236:SGJ236 RWM236:RWN236 RMQ236:RMR236 RCU236:RCV236 QSY236:QSZ236 QJC236:QJD236 PZG236:PZH236 PPK236:PPL236 PFO236:PFP236 OVS236:OVT236 OLW236:OLX236 OCA236:OCB236 NSE236:NSF236 NII236:NIJ236 MYM236:MYN236 MOQ236:MOR236 MEU236:MEV236 LUY236:LUZ236 LLC236:LLD236 LBG236:LBH236 KRK236:KRL236 KHO236:KHP236 JXS236:JXT236 JNW236:JNX236 JEA236:JEB236 IUE236:IUF236 IKI236:IKJ236 IAM236:IAN236 HQQ236:HQR236 HGU236:HGV236 GWY236:GWZ236 GNC236:GND236 GDG236:GDH236 FTK236:FTL236 FJO236:FJP236 EZS236:EZT236 EPW236:EPX236 EGA236:EGB236 DWE236:DWF236 DMI236:DMJ236 DCM236:DCN236 CSQ236:CSR236 CIU236:CIV236 BYY236:BYZ236 BPC236:BPD236 BFG236:BFH236 AVK236:AVL236 ALO236:ALP236 ABS236:ABT236 RW236:RX236 IA236:IB236 WUG236:WUH236 WKK236:WKL236 WAO236:WAP236 VQS236:VQT236 VGW236:VGX236 UXA236:UXB236 UNE236:UNF236 UDI236:UDJ236 TTM236:TTN236 TJQ236:TJR236 SZU236:SZV236 SPY236:SPZ236 SGC236:SGD236 RWG236:RWH236 RMK236:RML236 RCO236:RCP236 QSS236:QST236 QIW236:QIX236 PZA236:PZB236 PPE236:PPF236 PFI236:PFJ236 OVM236:OVN236 OLQ236:OLR236 OBU236:OBV236 NRY236:NRZ236 NIC236:NID236 MYG236:MYH236 MOK236:MOL236 MEO236:MEP236 LUS236:LUT236 LKW236:LKX236 LBA236:LBB236 KRE236:KRF236 KHI236:KHJ236 JXM236:JXN236 JNQ236:JNR236 JDU236:JDV236 ITY236:ITZ236 IKC236:IKD236 IAG236:IAH236 HQK236:HQL236 HGO236:HGP236 GWS236:GWT236 GMW236:GMX236 GDA236:GDB236 FTE236:FTF236 FJI236:FJJ236 EZM236:EZN236 EPQ236:EPR236 EFU236:EFV236 DVY236:DVZ236 DMC236:DMD236 DCG236:DCH236 CSK236:CSL236 CIO236:CIP236 BYS236:BYT236 BOW236:BOX236 BFA236:BFB236 AVE236:AVF236 ALI236:ALJ236 ABM236:ABN236 RQ236:RR236 HU236:HV236 WUD236:WUE236 WKH236:WKI236 WAL236:WAM236 VQP236:VQQ236 VGT236:VGU236 UWX236:UWY236 UNB236:UNC236 UDF236:UDG236 TTJ236:TTK236 TJN236:TJO236 SZR236:SZS236 SPV236:SPW236 SFZ236:SGA236 RWD236:RWE236 RMH236:RMI236 RCL236:RCM236 QSP236:QSQ236 QIT236:QIU236 PYX236:PYY236 PPB236:PPC236 PFF236:PFG236 OVJ236:OVK236 OLN236:OLO236 OBR236:OBS236 NRV236:NRW236 NHZ236:NIA236 MYD236:MYE236 MOH236:MOI236 MEL236:MEM236 LUP236:LUQ236 LKT236:LKU236 LAX236:LAY236 KRB236:KRC236 KHF236:KHG236 JXJ236:JXK236 JNN236:JNO236 JDR236:JDS236 ITV236:ITW236 IJZ236:IKA236 IAD236:IAE236 HQH236:HQI236 HGL236:HGM236 GWP236:GWQ236 GMT236:GMU236 GCX236:GCY236 FTB236:FTC236 FJF236:FJG236 EZJ236:EZK236 EPN236:EPO236 EFR236:EFS236 DVV236:DVW236 DLZ236:DMA236 DCD236:DCE236 CSH236:CSI236 CIL236:CIM236 BYP236:BYQ236 BOT236:BOU236 BEX236:BEY236 AVB236:AVC236 ALF236:ALG236 ABJ236:ABK236 RN236:RO236 HR236:HS236 WUA236:WUB236 WKE236:WKF236 WAI236:WAJ236 VQM236:VQN236 VGQ236:VGR236 UWU236:UWV236 UMY236:UMZ236 UDC236:UDD236 TTG236:TTH236 TJK236:TJL236 SZO236:SZP236 SPS236:SPT236 SFW236:SFX236 RWA236:RWB236 RME236:RMF236 RCI236:RCJ236 QSM236:QSN236 QIQ236:QIR236 PYU236:PYV236 POY236:POZ236 PFC236:PFD236 OVG236:OVH236 OLK236:OLL236 OBO236:OBP236 NRS236:NRT236 NHW236:NHX236 MYA236:MYB236 MOE236:MOF236 MEI236:MEJ236 LUM236:LUN236 LKQ236:LKR236 LAU236:LAV236 KQY236:KQZ236 KHC236:KHD236 JXG236:JXH236 JNK236:JNL236 JDO236:JDP236 ITS236:ITT236 IJW236:IJX236 IAA236:IAB236 HQE236:HQF236 HGI236:HGJ236 GWM236:GWN236 GMQ236:GMR236 GCU236:GCV236 FSY236:FSZ236 FJC236:FJD236 EZG236:EZH236 EPK236:EPL236 EFO236:EFP236 DVS236:DVT236 DLW236:DLX236 DCA236:DCB236 CSE236:CSF236 CII236:CIJ236 BYM236:BYN236 BOQ236:BOR236 BEU236:BEV236 AUY236:AUZ236 ALC236:ALD236 ABG236:ABH236 RK236:RL236 HO236:HP236 WTX236:WTY236 WKB236:WKC236 WAF236:WAG236 VQJ236:VQK236 VGN236:VGO236 UWR236:UWS236 UMV236:UMW236 UCZ236:UDA236 TTD236:TTE236 TJH236:TJI236 SZL236:SZM236 SPP236:SPQ236 SFT236:SFU236 RVX236:RVY236 RMB236:RMC236 RCF236:RCG236 QSJ236:QSK236 QIN236:QIO236 PYR236:PYS236 POV236:POW236 PEZ236:PFA236 OVD236:OVE236 OLH236:OLI236 OBL236:OBM236 NRP236:NRQ236 NHT236:NHU236 MXX236:MXY236 MOB236:MOC236 MEF236:MEG236 LUJ236:LUK236 LKN236:LKO236 LAR236:LAS236 KQV236:KQW236 KGZ236:KHA236 JXD236:JXE236 JNH236:JNI236 JDL236:JDM236 ITP236:ITQ236 IJT236:IJU236 HZX236:HZY236 HQB236:HQC236 HGF236:HGG236 GWJ236:GWK236 GMN236:GMO236 GCR236:GCS236 FSV236:FSW236 FIZ236:FJA236 EZD236:EZE236 EPH236:EPI236 EFL236:EFM236 DVP236:DVQ236 DLT236:DLU236 DBX236:DBY236 CSB236:CSC236 CIF236:CIG236 BYJ236:BYK236 BON236:BOO236 BER236:BES236 AUV236:AUW236 AKZ236:ALA236 ABD236:ABE236 RH236:RI236 HL236:HM236 WTU236:WTV236 WJY236:WJZ236 WAC236:WAD236 VQG236:VQH236 VGK236:VGL236 UWO236:UWP236 UMS236:UMT236 UCW236:UCX236 TTA236:TTB236 TJE236:TJF236 SZI236:SZJ236 SPM236:SPN236 SFQ236:SFR236 RVU236:RVV236 RLY236:RLZ236 RCC236:RCD236 QSG236:QSH236 QIK236:QIL236 PYO236:PYP236 POS236:POT236 PEW236:PEX236 OVA236:OVB236 OLE236:OLF236 OBI236:OBJ236 NRM236:NRN236 NHQ236:NHR236 MXU236:MXV236 MNY236:MNZ236 MEC236:MED236 LUG236:LUH236 LKK236:LKL236 LAO236:LAP236 KQS236:KQT236 KGW236:KGX236 JXA236:JXB236 JNE236:JNF236 JDI236:JDJ236 ITM236:ITN236 IJQ236:IJR236 HZU236:HZV236 HPY236:HPZ236 HGC236:HGD236 GWG236:GWH236 GMK236:GML236 GCO236:GCP236 FSS236:FST236 FIW236:FIX236 EZA236:EZB236 EPE236:EPF236 EFI236:EFJ236 DVM236:DVN236 DLQ236:DLR236 DBU236:DBV236 CRY236:CRZ236 CIC236:CID236 BYG236:BYH236 BOK236:BOL236 BEO236:BEP236 AUS236:AUT236 AKW236:AKX236 ABA236:ABB236 HI280:HJ280 RE280:RF280 WUS280:WUT280 WKW280:WKX280 WBA280:WBB280 VRE280:VRF280 VHI280:VHJ280 UXM280:UXN280 UNQ280:UNR280 UDU280:UDV280 TTY280:TTZ280 TKC280:TKD280 TAG280:TAH280 SQK280:SQL280 SGO280:SGP280 RWS280:RWT280 RMW280:RMX280 RDA280:RDB280 QTE280:QTF280 QJI280:QJJ280 PZM280:PZN280 PPQ280:PPR280 PFU280:PFV280 OVY280:OVZ280 OMC280:OMD280 OCG280:OCH280 NSK280:NSL280 NIO280:NIP280 MYS280:MYT280 MOW280:MOX280 MFA280:MFB280 LVE280:LVF280 LLI280:LLJ280 LBM280:LBN280 KRQ280:KRR280 KHU280:KHV280 JXY280:JXZ280 JOC280:JOD280 JEG280:JEH280 IUK280:IUL280 IKO280:IKP280 IAS280:IAT280 HQW280:HQX280 HHA280:HHB280 GXE280:GXF280 GNI280:GNJ280 GDM280:GDN280 FTQ280:FTR280 FJU280:FJV280 EZY280:EZZ280 EQC280:EQD280 EGG280:EGH280 DWK280:DWL280 DMO280:DMP280 DCS280:DCT280 CSW280:CSX280 CJA280:CJB280 BZE280:BZF280 BPI280:BPJ280 BFM280:BFN280 AVQ280:AVR280 ALU280:ALV280 ABY280:ABZ280 SC280:SD280 IG280:IH280 WUP280:WUQ280 WKT280:WKU280 WAX280:WAY280 VRB280:VRC280 VHF280:VHG280 UXJ280:UXK280 UNN280:UNO280 UDR280:UDS280 TTV280:TTW280 TJZ280:TKA280 TAD280:TAE280 SQH280:SQI280 SGL280:SGM280 RWP280:RWQ280 RMT280:RMU280 RCX280:RCY280 QTB280:QTC280 QJF280:QJG280 PZJ280:PZK280 PPN280:PPO280 PFR280:PFS280 OVV280:OVW280 OLZ280:OMA280 OCD280:OCE280 NSH280:NSI280 NIL280:NIM280 MYP280:MYQ280 MOT280:MOU280 MEX280:MEY280 LVB280:LVC280 LLF280:LLG280 LBJ280:LBK280 KRN280:KRO280 KHR280:KHS280 JXV280:JXW280 JNZ280:JOA280 JED280:JEE280 IUH280:IUI280 IKL280:IKM280 IAP280:IAQ280 HQT280:HQU280 HGX280:HGY280 GXB280:GXC280 GNF280:GNG280 GDJ280:GDK280 FTN280:FTO280 FJR280:FJS280 EZV280:EZW280 EPZ280:EQA280 EGD280:EGE280 DWH280:DWI280 DML280:DMM280 DCP280:DCQ280 CST280:CSU280 CIX280:CIY280 BZB280:BZC280 BPF280:BPG280 BFJ280:BFK280 AVN280:AVO280 ALR280:ALS280 ABV280:ABW280 RZ280:SA280 ID280:IE280 WUM280:WUN280 WKQ280:WKR280 WAU280:WAV280 VQY280:VQZ280 VHC280:VHD280 UXG280:UXH280 UNK280:UNL280 UDO280:UDP280 TTS280:TTT280 TJW280:TJX280 TAA280:TAB280 SQE280:SQF280 SGI280:SGJ280 RWM280:RWN280 RMQ280:RMR280 RCU280:RCV280 QSY280:QSZ280 QJC280:QJD280 PZG280:PZH280 PPK280:PPL280 PFO280:PFP280 OVS280:OVT280 OLW280:OLX280 OCA280:OCB280 NSE280:NSF280 NII280:NIJ280 MYM280:MYN280 MOQ280:MOR280 MEU280:MEV280 LUY280:LUZ280 LLC280:LLD280 LBG280:LBH280 KRK280:KRL280 KHO280:KHP280 JXS280:JXT280 JNW280:JNX280 JEA280:JEB280 IUE280:IUF280 IKI280:IKJ280 IAM280:IAN280 HQQ280:HQR280 HGU280:HGV280 GWY280:GWZ280 GNC280:GND280 GDG280:GDH280 FTK280:FTL280 FJO280:FJP280 EZS280:EZT280 EPW280:EPX280 EGA280:EGB280 DWE280:DWF280 DMI280:DMJ280 DCM280:DCN280 CSQ280:CSR280 CIU280:CIV280 BYY280:BYZ280 BPC280:BPD280 BFG280:BFH280 AVK280:AVL280 ALO280:ALP280 ABS280:ABT280 RW280:RX280 IA280:IB280 WUG280:WUH280 WKK280:WKL280 WAO280:WAP280 VQS280:VQT280 VGW280:VGX280 UXA280:UXB280 UNE280:UNF280 UDI280:UDJ280 TTM280:TTN280 TJQ280:TJR280 SZU280:SZV280 SPY280:SPZ280 SGC280:SGD280 RWG280:RWH280 RMK280:RML280 RCO280:RCP280 QSS280:QST280 QIW280:QIX280 PZA280:PZB280 PPE280:PPF280 PFI280:PFJ280 OVM280:OVN280 OLQ280:OLR280 OBU280:OBV280 NRY280:NRZ280 NIC280:NID280 MYG280:MYH280 MOK280:MOL280 MEO280:MEP280 LUS280:LUT280 LKW280:LKX280 LBA280:LBB280 KRE280:KRF280 KHI280:KHJ280 JXM280:JXN280 JNQ280:JNR280 JDU280:JDV280 ITY280:ITZ280 IKC280:IKD280 IAG280:IAH280 HQK280:HQL280 HGO280:HGP280 GWS280:GWT280 GMW280:GMX280 GDA280:GDB280 FTE280:FTF280 FJI280:FJJ280 EZM280:EZN280 EPQ280:EPR280 EFU280:EFV280 DVY280:DVZ280 DMC280:DMD280 DCG280:DCH280 CSK280:CSL280 CIO280:CIP280 BYS280:BYT280 BOW280:BOX280 BFA280:BFB280 AVE280:AVF280 ALI280:ALJ280 ABM280:ABN280 RQ280:RR280 HU280:HV280 WUD280:WUE280 WKH280:WKI280 WAL280:WAM280 VQP280:VQQ280 VGT280:VGU280 UWX280:UWY280 UNB280:UNC280 UDF280:UDG280 TTJ280:TTK280 TJN280:TJO280 SZR280:SZS280 SPV280:SPW280 SFZ280:SGA280 RWD280:RWE280 RMH280:RMI280 RCL280:RCM280 QSP280:QSQ280 QIT280:QIU280 PYX280:PYY280 PPB280:PPC280 PFF280:PFG280 OVJ280:OVK280 OLN280:OLO280 OBR280:OBS280 NRV280:NRW280 NHZ280:NIA280 MYD280:MYE280 MOH280:MOI280 MEL280:MEM280 LUP280:LUQ280 LKT280:LKU280 LAX280:LAY280 KRB280:KRC280 KHF280:KHG280 JXJ280:JXK280 JNN280:JNO280 JDR280:JDS280 ITV280:ITW280 IJZ280:IKA280 IAD280:IAE280 HQH280:HQI280 HGL280:HGM280 GWP280:GWQ280 GMT280:GMU280 GCX280:GCY280 FTB280:FTC280 FJF280:FJG280 EZJ280:EZK280 EPN280:EPO280 EFR280:EFS280 DVV280:DVW280 DLZ280:DMA280 DCD280:DCE280 CSH280:CSI280 CIL280:CIM280 BYP280:BYQ280 BOT280:BOU280 BEX280:BEY280 AVB280:AVC280 ALF280:ALG280 ABJ280:ABK280 RN280:RO280 HR280:HS280 WUA280:WUB280 WKE280:WKF280 WAI280:WAJ280 VQM280:VQN280 VGQ280:VGR280 UWU280:UWV280 UMY280:UMZ280 UDC280:UDD280 TTG280:TTH280 TJK280:TJL280 SZO280:SZP280 SPS280:SPT280 SFW280:SFX280 RWA280:RWB280 RME280:RMF280 RCI280:RCJ280 QSM280:QSN280 QIQ280:QIR280 PYU280:PYV280 POY280:POZ280 PFC280:PFD280 OVG280:OVH280 OLK280:OLL280 OBO280:OBP280 NRS280:NRT280 NHW280:NHX280 MYA280:MYB280 MOE280:MOF280 MEI280:MEJ280 LUM280:LUN280 LKQ280:LKR280 LAU280:LAV280 KQY280:KQZ280 KHC280:KHD280 JXG280:JXH280 JNK280:JNL280 JDO280:JDP280 ITS280:ITT280 IJW280:IJX280 IAA280:IAB280 HQE280:HQF280 HGI280:HGJ280 GWM280:GWN280 GMQ280:GMR280 GCU280:GCV280 FSY280:FSZ280 FJC280:FJD280 EZG280:EZH280 EPK280:EPL280 EFO280:EFP280 DVS280:DVT280 DLW280:DLX280 DCA280:DCB280 CSE280:CSF280 CII280:CIJ280 BYM280:BYN280 BOQ280:BOR280 BEU280:BEV280 AUY280:AUZ280 ALC280:ALD280 ABG280:ABH280 RK280:RL280 HO280:HP280 WTX280:WTY280 WKB280:WKC280 WAF280:WAG280 VQJ280:VQK280 VGN280:VGO280 UWR280:UWS280 UMV280:UMW280 UCZ280:UDA280 TTD280:TTE280 TJH280:TJI280 SZL280:SZM280 SPP280:SPQ280 SFT280:SFU280 RVX280:RVY280 RMB280:RMC280 RCF280:RCG280 QSJ280:QSK280 QIN280:QIO280 PYR280:PYS280 POV280:POW280 PEZ280:PFA280 OVD280:OVE280 OLH280:OLI280 OBL280:OBM280 NRP280:NRQ280 NHT280:NHU280 MXX280:MXY280 MOB280:MOC280 MEF280:MEG280 LUJ280:LUK280 LKN280:LKO280 LAR280:LAS280 KQV280:KQW280 KGZ280:KHA280 JXD280:JXE280 JNH280:JNI280 JDL280:JDM280 ITP280:ITQ280 IJT280:IJU280 HZX280:HZY280 HQB280:HQC280 HGF280:HGG280 GWJ280:GWK280 GMN280:GMO280 GCR280:GCS280 FSV280:FSW280 FIZ280:FJA280 EZD280:EZE280 EPH280:EPI280 EFL280:EFM280 DVP280:DVQ280 DLT280:DLU280 DBX280:DBY280 CSB280:CSC280 CIF280:CIG280 BYJ280:BYK280 BON280:BOO280 BER280:BES280 AUV280:AUW280 AKZ280:ALA280 ABD280:ABE280 RH280:RI280 HL280:HM280 WTU280:WTV280 WJY280:WJZ280 WAC280:WAD280 VQG280:VQH280 VGK280:VGL280 UWO280:UWP280 UMS280:UMT280 UCW280:UCX280 TTA280:TTB280 TJE280:TJF280 SZI280:SZJ280 SPM280:SPN280 SFQ280:SFR280 RVU280:RVV280 RLY280:RLZ280 RCC280:RCD280 QSG280:QSH280 QIK280:QIL280 PYO280:PYP280 POS280:POT280 PEW280:PEX280 OVA280:OVB280 OLE280:OLF280 OBI280:OBJ280 NRM280:NRN280 NHQ280:NHR280 MXU280:MXV280 MNY280:MNZ280 MEC280:MED280 LUG280:LUH280 LKK280:LKL280 LAO280:LAP280 KQS280:KQT280 KGW280:KGX280 JXA280:JXB280 JNE280:JNF280 JDI280:JDJ280 ITM280:ITN280 IJQ280:IJR280 HZU280:HZV280 HPY280:HPZ280 HGC280:HGD280 GWG280:GWH280 GMK280:GML280 GCO280:GCP280 FSS280:FST280 FIW280:FIX280 EZA280:EZB280 EPE280:EPF280 EFI280:EFJ280 DVM280:DVN280 DLQ280:DLR280 DBU280:DBV280 CRY280:CRZ280 CIC280:CID280 BYG280:BYH280 BOK280:BOL280 BEO280:BEP280 AUS280:AUT280 AKW280:AKX280 ABA280:ABB280 HI324:HJ324 RE324:RF324 WUS324:WUT324 WKW324:WKX324 WBA324:WBB324 VRE324:VRF324 VHI324:VHJ324 UXM324:UXN324 UNQ324:UNR324 UDU324:UDV324 TTY324:TTZ324 TKC324:TKD324 TAG324:TAH324 SQK324:SQL324 SGO324:SGP324 RWS324:RWT324 RMW324:RMX324 RDA324:RDB324 QTE324:QTF324 QJI324:QJJ324 PZM324:PZN324 PPQ324:PPR324 PFU324:PFV324 OVY324:OVZ324 OMC324:OMD324 OCG324:OCH324 NSK324:NSL324 NIO324:NIP324 MYS324:MYT324 MOW324:MOX324 MFA324:MFB324 LVE324:LVF324 LLI324:LLJ324 LBM324:LBN324 KRQ324:KRR324 KHU324:KHV324 JXY324:JXZ324 JOC324:JOD324 JEG324:JEH324 IUK324:IUL324 IKO324:IKP324 IAS324:IAT324 HQW324:HQX324 HHA324:HHB324 GXE324:GXF324 GNI324:GNJ324 GDM324:GDN324 FTQ324:FTR324 FJU324:FJV324 EZY324:EZZ324 EQC324:EQD324 EGG324:EGH324 DWK324:DWL324 DMO324:DMP324 DCS324:DCT324 CSW324:CSX324 CJA324:CJB324 BZE324:BZF324 BPI324:BPJ324 BFM324:BFN324 AVQ324:AVR324 ALU324:ALV324 ABY324:ABZ324 SC324:SD324 IG324:IH324 WUP324:WUQ324 WKT324:WKU324 WAX324:WAY324 VRB324:VRC324 VHF324:VHG324 UXJ324:UXK324 UNN324:UNO324 UDR324:UDS324 TTV324:TTW324 TJZ324:TKA324 TAD324:TAE324 SQH324:SQI324 SGL324:SGM324 RWP324:RWQ324 RMT324:RMU324 RCX324:RCY324 QTB324:QTC324 QJF324:QJG324 PZJ324:PZK324 PPN324:PPO324 PFR324:PFS324 OVV324:OVW324 OLZ324:OMA324 OCD324:OCE324 NSH324:NSI324 NIL324:NIM324 MYP324:MYQ324 MOT324:MOU324 MEX324:MEY324 LVB324:LVC324 LLF324:LLG324 LBJ324:LBK324 KRN324:KRO324 KHR324:KHS324 JXV324:JXW324 JNZ324:JOA324 JED324:JEE324 IUH324:IUI324 IKL324:IKM324 IAP324:IAQ324 HQT324:HQU324 HGX324:HGY324 GXB324:GXC324 GNF324:GNG324 GDJ324:GDK324 FTN324:FTO324 FJR324:FJS324 EZV324:EZW324 EPZ324:EQA324 EGD324:EGE324 DWH324:DWI324 DML324:DMM324 DCP324:DCQ324 CST324:CSU324 CIX324:CIY324 BZB324:BZC324 BPF324:BPG324 BFJ324:BFK324 AVN324:AVO324 ALR324:ALS324 ABV324:ABW324 RZ324:SA324 ID324:IE324 WUM324:WUN324 WKQ324:WKR324 WAU324:WAV324 VQY324:VQZ324 VHC324:VHD324 UXG324:UXH324 UNK324:UNL324 UDO324:UDP324 TTS324:TTT324 TJW324:TJX324 TAA324:TAB324 SQE324:SQF324 SGI324:SGJ324 RWM324:RWN324 RMQ324:RMR324 RCU324:RCV324 QSY324:QSZ324 QJC324:QJD324 PZG324:PZH324 PPK324:PPL324 PFO324:PFP324 OVS324:OVT324 OLW324:OLX324 OCA324:OCB324 NSE324:NSF324 NII324:NIJ324 MYM324:MYN324 MOQ324:MOR324 MEU324:MEV324 LUY324:LUZ324 LLC324:LLD324 LBG324:LBH324 KRK324:KRL324 KHO324:KHP324 JXS324:JXT324 JNW324:JNX324 JEA324:JEB324 IUE324:IUF324 IKI324:IKJ324 IAM324:IAN324 HQQ324:HQR324 HGU324:HGV324 GWY324:GWZ324 GNC324:GND324 GDG324:GDH324 FTK324:FTL324 FJO324:FJP324 EZS324:EZT324 EPW324:EPX324 EGA324:EGB324 DWE324:DWF324 DMI324:DMJ324 DCM324:DCN324 CSQ324:CSR324 CIU324:CIV324 BYY324:BYZ324 BPC324:BPD324 BFG324:BFH324 AVK324:AVL324 ALO324:ALP324 ABS324:ABT324 RW324:RX324 IA324:IB324 WUG324:WUH324 WKK324:WKL324 WAO324:WAP324 VQS324:VQT324 VGW324:VGX324 UXA324:UXB324 UNE324:UNF324 UDI324:UDJ324 TTM324:TTN324 TJQ324:TJR324 SZU324:SZV324 SPY324:SPZ324 SGC324:SGD324 RWG324:RWH324 RMK324:RML324 RCO324:RCP324 QSS324:QST324 QIW324:QIX324 PZA324:PZB324 PPE324:PPF324 PFI324:PFJ324 OVM324:OVN324 OLQ324:OLR324 OBU324:OBV324 NRY324:NRZ324 NIC324:NID324 MYG324:MYH324 MOK324:MOL324 MEO324:MEP324 LUS324:LUT324 LKW324:LKX324 LBA324:LBB324 KRE324:KRF324 KHI324:KHJ324 JXM324:JXN324 JNQ324:JNR324 JDU324:JDV324 ITY324:ITZ324 IKC324:IKD324 IAG324:IAH324 HQK324:HQL324 HGO324:HGP324 GWS324:GWT324 GMW324:GMX324 GDA324:GDB324 FTE324:FTF324 FJI324:FJJ324 EZM324:EZN324 EPQ324:EPR324 EFU324:EFV324 DVY324:DVZ324 DMC324:DMD324 DCG324:DCH324 CSK324:CSL324 CIO324:CIP324 BYS324:BYT324 BOW324:BOX324 BFA324:BFB324 AVE324:AVF324 ALI324:ALJ324 ABM324:ABN324 RQ324:RR324 HU324:HV324 WUD324:WUE324 WKH324:WKI324 WAL324:WAM324 VQP324:VQQ324 VGT324:VGU324 UWX324:UWY324 UNB324:UNC324 UDF324:UDG324 TTJ324:TTK324 TJN324:TJO324 SZR324:SZS324 SPV324:SPW324 SFZ324:SGA324 RWD324:RWE324 RMH324:RMI324 RCL324:RCM324 QSP324:QSQ324 QIT324:QIU324 PYX324:PYY324 PPB324:PPC324 PFF324:PFG324 OVJ324:OVK324 OLN324:OLO324 OBR324:OBS324 NRV324:NRW324 NHZ324:NIA324 MYD324:MYE324 MOH324:MOI324 MEL324:MEM324 LUP324:LUQ324 LKT324:LKU324 LAX324:LAY324 KRB324:KRC324 KHF324:KHG324 JXJ324:JXK324 JNN324:JNO324 JDR324:JDS324 ITV324:ITW324 IJZ324:IKA324 IAD324:IAE324 HQH324:HQI324 HGL324:HGM324 GWP324:GWQ324 GMT324:GMU324 GCX324:GCY324 FTB324:FTC324 FJF324:FJG324 EZJ324:EZK324 EPN324:EPO324 EFR324:EFS324 DVV324:DVW324 DLZ324:DMA324 DCD324:DCE324 CSH324:CSI324 CIL324:CIM324 BYP324:BYQ324 BOT324:BOU324 BEX324:BEY324 AVB324:AVC324 ALF324:ALG324 ABJ324:ABK324 RN324:RO324 HR324:HS324 WUA324:WUB324 WKE324:WKF324 WAI324:WAJ324 VQM324:VQN324 VGQ324:VGR324 UWU324:UWV324 UMY324:UMZ324 UDC324:UDD324 TTG324:TTH324 TJK324:TJL324 SZO324:SZP324 SPS324:SPT324 SFW324:SFX324 RWA324:RWB324 RME324:RMF324 RCI324:RCJ324 QSM324:QSN324 QIQ324:QIR324 PYU324:PYV324 POY324:POZ324 PFC324:PFD324 OVG324:OVH324 OLK324:OLL324 OBO324:OBP324 NRS324:NRT324 NHW324:NHX324 MYA324:MYB324 MOE324:MOF324 MEI324:MEJ324 LUM324:LUN324 LKQ324:LKR324 LAU324:LAV324 KQY324:KQZ324 KHC324:KHD324 JXG324:JXH324 JNK324:JNL324 JDO324:JDP324 ITS324:ITT324 IJW324:IJX324 IAA324:IAB324 HQE324:HQF324 HGI324:HGJ324 GWM324:GWN324 GMQ324:GMR324 GCU324:GCV324 FSY324:FSZ324 FJC324:FJD324 EZG324:EZH324 EPK324:EPL324 EFO324:EFP324 DVS324:DVT324 DLW324:DLX324 DCA324:DCB324 CSE324:CSF324 CII324:CIJ324 BYM324:BYN324 BOQ324:BOR324 BEU324:BEV324 AUY324:AUZ324 ALC324:ALD324 ABG324:ABH324 RK324:RL324 HO324:HP324 WTX324:WTY324 WKB324:WKC324 WAF324:WAG324 VQJ324:VQK324 VGN324:VGO324 UWR324:UWS324 UMV324:UMW324 UCZ324:UDA324 TTD324:TTE324 TJH324:TJI324 SZL324:SZM324 SPP324:SPQ324 SFT324:SFU324 RVX324:RVY324 RMB324:RMC324 RCF324:RCG324 QSJ324:QSK324 QIN324:QIO324 PYR324:PYS324 POV324:POW324 PEZ324:PFA324 OVD324:OVE324 OLH324:OLI324 OBL324:OBM324 NRP324:NRQ324 NHT324:NHU324 MXX324:MXY324 MOB324:MOC324 MEF324:MEG324 LUJ324:LUK324 LKN324:LKO324 LAR324:LAS324 KQV324:KQW324 KGZ324:KHA324 JXD324:JXE324 JNH324:JNI324 JDL324:JDM324 ITP324:ITQ324 IJT324:IJU324 HZX324:HZY324 HQB324:HQC324 HGF324:HGG324 GWJ324:GWK324 GMN324:GMO324 GCR324:GCS324 FSV324:FSW324 FIZ324:FJA324 EZD324:EZE324 EPH324:EPI324 EFL324:EFM324 DVP324:DVQ324 DLT324:DLU324 DBX324:DBY324 CSB324:CSC324 CIF324:CIG324 BYJ324:BYK324 BON324:BOO324 BER324:BES324 AUV324:AUW324 AKZ324:ALA324 ABD324:ABE324 RH324:RI324 HL324:HM324 WTU324:WTV324 WJY324:WJZ324 WAC324:WAD324 VQG324:VQH324 VGK324:VGL324 UWO324:UWP324 UMS324:UMT324 UCW324:UCX324 TTA324:TTB324 TJE324:TJF324 SZI324:SZJ324 SPM324:SPN324 SFQ324:SFR324 RVU324:RVV324 RLY324:RLZ324 RCC324:RCD324 QSG324:QSH324 QIK324:QIL324 PYO324:PYP324 POS324:POT324 PEW324:PEX324 OVA324:OVB324 OLE324:OLF324 OBI324:OBJ324 NRM324:NRN324 NHQ324:NHR324 MXU324:MXV324 MNY324:MNZ324 MEC324:MED324 LUG324:LUH324 LKK324:LKL324 LAO324:LAP324 KQS324:KQT324 KGW324:KGX324 JXA324:JXB324 JNE324:JNF324 JDI324:JDJ324 ITM324:ITN324 IJQ324:IJR324 HZU324:HZV324 HPY324:HPZ324 HGC324:HGD324 GWG324:GWH324 GMK324:GML324 GCO324:GCP324 FSS324:FST324 FIW324:FIX324 EZA324:EZB324 EPE324:EPF324 EFI324:EFJ324 DVM324:DVN324 DLQ324:DLR324 DBU324:DBV324 CRY324:CRZ324 CIC324:CID324 BYG324:BYH324 BOK324:BOL324 BEO324:BEP324 AUS324:AUT324 AKW324:AKX324 ABA324:ABB324 HI368:HJ368 RE368:RF368 WUS368:WUT368 WKW368:WKX368 WBA368:WBB368 VRE368:VRF368 VHI368:VHJ368 UXM368:UXN368 UNQ368:UNR368 UDU368:UDV368 TTY368:TTZ368 TKC368:TKD368 TAG368:TAH368 SQK368:SQL368 SGO368:SGP368 RWS368:RWT368 RMW368:RMX368 RDA368:RDB368 QTE368:QTF368 QJI368:QJJ368 PZM368:PZN368 PPQ368:PPR368 PFU368:PFV368 OVY368:OVZ368 OMC368:OMD368 OCG368:OCH368 NSK368:NSL368 NIO368:NIP368 MYS368:MYT368 MOW368:MOX368 MFA368:MFB368 LVE368:LVF368 LLI368:LLJ368 LBM368:LBN368 KRQ368:KRR368 KHU368:KHV368 JXY368:JXZ368 JOC368:JOD368 JEG368:JEH368 IUK368:IUL368 IKO368:IKP368 IAS368:IAT368 HQW368:HQX368 HHA368:HHB368 GXE368:GXF368 GNI368:GNJ368 GDM368:GDN368 FTQ368:FTR368 FJU368:FJV368 EZY368:EZZ368 EQC368:EQD368 EGG368:EGH368 DWK368:DWL368 DMO368:DMP368 DCS368:DCT368 CSW368:CSX368 CJA368:CJB368 BZE368:BZF368 BPI368:BPJ368 BFM368:BFN368 AVQ368:AVR368 ALU368:ALV368 ABY368:ABZ368 SC368:SD368 IG368:IH368 WUP368:WUQ368 WKT368:WKU368 WAX368:WAY368 VRB368:VRC368 VHF368:VHG368 UXJ368:UXK368 UNN368:UNO368 UDR368:UDS368 TTV368:TTW368 TJZ368:TKA368 TAD368:TAE368 SQH368:SQI368 SGL368:SGM368 RWP368:RWQ368 RMT368:RMU368 RCX368:RCY368 QTB368:QTC368 QJF368:QJG368 PZJ368:PZK368 PPN368:PPO368 PFR368:PFS368 OVV368:OVW368 OLZ368:OMA368 OCD368:OCE368 NSH368:NSI368 NIL368:NIM368 MYP368:MYQ368 MOT368:MOU368 MEX368:MEY368 LVB368:LVC368 LLF368:LLG368 LBJ368:LBK368 KRN368:KRO368 KHR368:KHS368 JXV368:JXW368 JNZ368:JOA368 JED368:JEE368 IUH368:IUI368 IKL368:IKM368 IAP368:IAQ368 HQT368:HQU368 HGX368:HGY368 GXB368:GXC368 GNF368:GNG368 GDJ368:GDK368 FTN368:FTO368 FJR368:FJS368 EZV368:EZW368 EPZ368:EQA368 EGD368:EGE368 DWH368:DWI368 DML368:DMM368 DCP368:DCQ368 CST368:CSU368 CIX368:CIY368 BZB368:BZC368 BPF368:BPG368 BFJ368:BFK368 AVN368:AVO368 ALR368:ALS368 ABV368:ABW368 RZ368:SA368 ID368:IE368 WUM368:WUN368 WKQ368:WKR368 WAU368:WAV368 VQY368:VQZ368 VHC368:VHD368 UXG368:UXH368 UNK368:UNL368 UDO368:UDP368 TTS368:TTT368 TJW368:TJX368 TAA368:TAB368 SQE368:SQF368 SGI368:SGJ368 RWM368:RWN368 RMQ368:RMR368 RCU368:RCV368 QSY368:QSZ368 QJC368:QJD368 PZG368:PZH368 PPK368:PPL368 PFO368:PFP368 OVS368:OVT368 OLW368:OLX368 OCA368:OCB368 NSE368:NSF368 NII368:NIJ368 MYM368:MYN368 MOQ368:MOR368 MEU368:MEV368 LUY368:LUZ368 LLC368:LLD368 LBG368:LBH368 KRK368:KRL368 KHO368:KHP368 JXS368:JXT368 JNW368:JNX368 JEA368:JEB368 IUE368:IUF368 IKI368:IKJ368 IAM368:IAN368 HQQ368:HQR368 HGU368:HGV368 GWY368:GWZ368 GNC368:GND368 GDG368:GDH368 FTK368:FTL368 FJO368:FJP368 EZS368:EZT368 EPW368:EPX368 EGA368:EGB368 DWE368:DWF368 DMI368:DMJ368 DCM368:DCN368 CSQ368:CSR368 CIU368:CIV368 BYY368:BYZ368 BPC368:BPD368 BFG368:BFH368 AVK368:AVL368 ALO368:ALP368 ABS368:ABT368 RW368:RX368 IA368:IB368 WUG368:WUH368 WKK368:WKL368 WAO368:WAP368 VQS368:VQT368 VGW368:VGX368 UXA368:UXB368 UNE368:UNF368 UDI368:UDJ368 TTM368:TTN368 TJQ368:TJR368 SZU368:SZV368 SPY368:SPZ368 SGC368:SGD368 RWG368:RWH368 RMK368:RML368 RCO368:RCP368 QSS368:QST368 QIW368:QIX368 PZA368:PZB368 PPE368:PPF368 PFI368:PFJ368 OVM368:OVN368 OLQ368:OLR368 OBU368:OBV368 NRY368:NRZ368 NIC368:NID368 MYG368:MYH368 MOK368:MOL368 MEO368:MEP368 LUS368:LUT368 LKW368:LKX368 LBA368:LBB368 KRE368:KRF368 KHI368:KHJ368 JXM368:JXN368 JNQ368:JNR368 JDU368:JDV368 ITY368:ITZ368 IKC368:IKD368 IAG368:IAH368 HQK368:HQL368 HGO368:HGP368 GWS368:GWT368 GMW368:GMX368 GDA368:GDB368 FTE368:FTF368 FJI368:FJJ368 EZM368:EZN368 EPQ368:EPR368 EFU368:EFV368 DVY368:DVZ368 DMC368:DMD368 DCG368:DCH368 CSK368:CSL368 CIO368:CIP368 BYS368:BYT368 BOW368:BOX368 BFA368:BFB368 AVE368:AVF368 ALI368:ALJ368 ABM368:ABN368 RQ368:RR368 HU368:HV368 WUD368:WUE368 WKH368:WKI368 WAL368:WAM368 VQP368:VQQ368 VGT368:VGU368 UWX368:UWY368 UNB368:UNC368 UDF368:UDG368 TTJ368:TTK368 TJN368:TJO368 SZR368:SZS368 SPV368:SPW368 SFZ368:SGA368 RWD368:RWE368 RMH368:RMI368 RCL368:RCM368 QSP368:QSQ368 QIT368:QIU368 PYX368:PYY368 PPB368:PPC368 PFF368:PFG368 OVJ368:OVK368 OLN368:OLO368 OBR368:OBS368 NRV368:NRW368 NHZ368:NIA368 MYD368:MYE368 MOH368:MOI368 MEL368:MEM368 LUP368:LUQ368 LKT368:LKU368 LAX368:LAY368 KRB368:KRC368 KHF368:KHG368 JXJ368:JXK368 JNN368:JNO368 JDR368:JDS368 ITV368:ITW368 IJZ368:IKA368 IAD368:IAE368 HQH368:HQI368 HGL368:HGM368 GWP368:GWQ368 GMT368:GMU368 GCX368:GCY368 FTB368:FTC368 FJF368:FJG368 EZJ368:EZK368 EPN368:EPO368 EFR368:EFS368 DVV368:DVW368 DLZ368:DMA368 DCD368:DCE368 CSH368:CSI368 CIL368:CIM368 BYP368:BYQ368 BOT368:BOU368 BEX368:BEY368 AVB368:AVC368 ALF368:ALG368 ABJ368:ABK368 RN368:RO368 HR368:HS368 WUA368:WUB368 WKE368:WKF368 WAI368:WAJ368 VQM368:VQN368 VGQ368:VGR368 UWU368:UWV368 UMY368:UMZ368 UDC368:UDD368 TTG368:TTH368 TJK368:TJL368 SZO368:SZP368 SPS368:SPT368 SFW368:SFX368 RWA368:RWB368 RME368:RMF368 RCI368:RCJ368 QSM368:QSN368 QIQ368:QIR368 PYU368:PYV368 POY368:POZ368 PFC368:PFD368 OVG368:OVH368 OLK368:OLL368 OBO368:OBP368 NRS368:NRT368 NHW368:NHX368 MYA368:MYB368 MOE368:MOF368 MEI368:MEJ368 LUM368:LUN368 LKQ368:LKR368 LAU368:LAV368 KQY368:KQZ368 KHC368:KHD368 JXG368:JXH368 JNK368:JNL368 JDO368:JDP368 ITS368:ITT368 IJW368:IJX368 IAA368:IAB368 HQE368:HQF368 HGI368:HGJ368 GWM368:GWN368 GMQ368:GMR368 GCU368:GCV368 FSY368:FSZ368 FJC368:FJD368 EZG368:EZH368 EPK368:EPL368 EFO368:EFP368 DVS368:DVT368 DLW368:DLX368 DCA368:DCB368 CSE368:CSF368 CII368:CIJ368 BYM368:BYN368 BOQ368:BOR368 BEU368:BEV368 AUY368:AUZ368 ALC368:ALD368 ABG368:ABH368 RK368:RL368 HO368:HP368 WTX368:WTY368 WKB368:WKC368 WAF368:WAG368 VQJ368:VQK368 VGN368:VGO368 UWR368:UWS368 UMV368:UMW368 UCZ368:UDA368 TTD368:TTE368 TJH368:TJI368 SZL368:SZM368 SPP368:SPQ368 SFT368:SFU368 RVX368:RVY368 RMB368:RMC368 RCF368:RCG368 QSJ368:QSK368 QIN368:QIO368 PYR368:PYS368 POV368:POW368 PEZ368:PFA368 OVD368:OVE368 OLH368:OLI368 OBL368:OBM368 NRP368:NRQ368 NHT368:NHU368 MXX368:MXY368 MOB368:MOC368 MEF368:MEG368 LUJ368:LUK368 LKN368:LKO368 LAR368:LAS368 KQV368:KQW368 KGZ368:KHA368 JXD368:JXE368 JNH368:JNI368 JDL368:JDM368 ITP368:ITQ368 IJT368:IJU368 HZX368:HZY368 HQB368:HQC368 HGF368:HGG368 GWJ368:GWK368 GMN368:GMO368 GCR368:GCS368 FSV368:FSW368 FIZ368:FJA368 EZD368:EZE368 EPH368:EPI368 EFL368:EFM368 DVP368:DVQ368 DLT368:DLU368 DBX368:DBY368 CSB368:CSC368 CIF368:CIG368 BYJ368:BYK368 BON368:BOO368 BER368:BES368 AUV368:AUW368 AKZ368:ALA368 ABD368:ABE368 RH368:RI368 HL368:HM368 WTU368:WTV368 WJY368:WJZ368 WAC368:WAD368 VQG368:VQH368 VGK368:VGL368 UWO368:UWP368 UMS368:UMT368 UCW368:UCX368 TTA368:TTB368 TJE368:TJF368 SZI368:SZJ368 SPM368:SPN368 SFQ368:SFR368 RVU368:RVV368 RLY368:RLZ368 RCC368:RCD368 QSG368:QSH368 QIK368:QIL368 PYO368:PYP368 POS368:POT368 PEW368:PEX368 OVA368:OVB368 OLE368:OLF368 OBI368:OBJ368 NRM368:NRN368 NHQ368:NHR368 MXU368:MXV368 MNY368:MNZ368 MEC368:MED368 LUG368:LUH368 LKK368:LKL368 LAO368:LAP368 KQS368:KQT368 KGW368:KGX368 JXA368:JXB368 JNE368:JNF368 JDI368:JDJ368 ITM368:ITN368 IJQ368:IJR368 HZU368:HZV368 HPY368:HPZ368 HGC368:HGD368 GWG368:GWH368 GMK368:GML368 GCO368:GCP368 FSS368:FST368 FIW368:FIX368 EZA368:EZB368 EPE368:EPF368 EFI368:EFJ368 DVM368:DVN368 DLQ368:DLR368 DBU368:DBV368 CRY368:CRZ368 CIC368:CID368 BYG368:BYH368 BOK368:BOL368 BEO368:BEP368 AUS368:AUT368 AKW368:AKX368 ABA368:ABB368 HI412:HJ412 RE412:RF412 WUS412:WUT412 WKW412:WKX412 WBA412:WBB412 VRE412:VRF412 VHI412:VHJ412 UXM412:UXN412 UNQ412:UNR412 UDU412:UDV412 TTY412:TTZ412 TKC412:TKD412 TAG412:TAH412 SQK412:SQL412 SGO412:SGP412 RWS412:RWT412 RMW412:RMX412 RDA412:RDB412 QTE412:QTF412 QJI412:QJJ412 PZM412:PZN412 PPQ412:PPR412 PFU412:PFV412 OVY412:OVZ412 OMC412:OMD412 OCG412:OCH412 NSK412:NSL412 NIO412:NIP412 MYS412:MYT412 MOW412:MOX412 MFA412:MFB412 LVE412:LVF412 LLI412:LLJ412 LBM412:LBN412 KRQ412:KRR412 KHU412:KHV412 JXY412:JXZ412 JOC412:JOD412 JEG412:JEH412 IUK412:IUL412 IKO412:IKP412 IAS412:IAT412 HQW412:HQX412 HHA412:HHB412 GXE412:GXF412 GNI412:GNJ412 GDM412:GDN412 FTQ412:FTR412 FJU412:FJV412 EZY412:EZZ412 EQC412:EQD412 EGG412:EGH412 DWK412:DWL412 DMO412:DMP412 DCS412:DCT412 CSW412:CSX412 CJA412:CJB412 BZE412:BZF412 BPI412:BPJ412 BFM412:BFN412 AVQ412:AVR412 ALU412:ALV412 ABY412:ABZ412 SC412:SD412 IG412:IH412 WUP412:WUQ412 WKT412:WKU412 WAX412:WAY412 VRB412:VRC412 VHF412:VHG412 UXJ412:UXK412 UNN412:UNO412 UDR412:UDS412 TTV412:TTW412 TJZ412:TKA412 TAD412:TAE412 SQH412:SQI412 SGL412:SGM412 RWP412:RWQ412 RMT412:RMU412 RCX412:RCY412 QTB412:QTC412 QJF412:QJG412 PZJ412:PZK412 PPN412:PPO412 PFR412:PFS412 OVV412:OVW412 OLZ412:OMA412 OCD412:OCE412 NSH412:NSI412 NIL412:NIM412 MYP412:MYQ412 MOT412:MOU412 MEX412:MEY412 LVB412:LVC412 LLF412:LLG412 LBJ412:LBK412 KRN412:KRO412 KHR412:KHS412 JXV412:JXW412 JNZ412:JOA412 JED412:JEE412 IUH412:IUI412 IKL412:IKM412 IAP412:IAQ412 HQT412:HQU412 HGX412:HGY412 GXB412:GXC412 GNF412:GNG412 GDJ412:GDK412 FTN412:FTO412 FJR412:FJS412 EZV412:EZW412 EPZ412:EQA412 EGD412:EGE412 DWH412:DWI412 DML412:DMM412 DCP412:DCQ412 CST412:CSU412 CIX412:CIY412 BZB412:BZC412 BPF412:BPG412 BFJ412:BFK412 AVN412:AVO412 ALR412:ALS412 ABV412:ABW412 RZ412:SA412 ID412:IE412 WUM412:WUN412 WKQ412:WKR412 WAU412:WAV412 VQY412:VQZ412 VHC412:VHD412 UXG412:UXH412 UNK412:UNL412 UDO412:UDP412 TTS412:TTT412 TJW412:TJX412 TAA412:TAB412 SQE412:SQF412 SGI412:SGJ412 RWM412:RWN412 RMQ412:RMR412 RCU412:RCV412 QSY412:QSZ412 QJC412:QJD412 PZG412:PZH412 PPK412:PPL412 PFO412:PFP412 OVS412:OVT412 OLW412:OLX412 OCA412:OCB412 NSE412:NSF412 NII412:NIJ412 MYM412:MYN412 MOQ412:MOR412 MEU412:MEV412 LUY412:LUZ412 LLC412:LLD412 LBG412:LBH412 KRK412:KRL412 KHO412:KHP412 JXS412:JXT412 JNW412:JNX412 JEA412:JEB412 IUE412:IUF412 IKI412:IKJ412 IAM412:IAN412 HQQ412:HQR412 HGU412:HGV412 GWY412:GWZ412 GNC412:GND412 GDG412:GDH412 FTK412:FTL412 FJO412:FJP412 EZS412:EZT412 EPW412:EPX412 EGA412:EGB412 DWE412:DWF412 DMI412:DMJ412 DCM412:DCN412 CSQ412:CSR412 CIU412:CIV412 BYY412:BYZ412 BPC412:BPD412 BFG412:BFH412 AVK412:AVL412 ALO412:ALP412 ABS412:ABT412 RW412:RX412 IA412:IB412 WUG412:WUH412 WKK412:WKL412 WAO412:WAP412 VQS412:VQT412 VGW412:VGX412 UXA412:UXB412 UNE412:UNF412 UDI412:UDJ412 TTM412:TTN412 TJQ412:TJR412 SZU412:SZV412 SPY412:SPZ412 SGC412:SGD412 RWG412:RWH412 RMK412:RML412 RCO412:RCP412 QSS412:QST412 QIW412:QIX412 PZA412:PZB412 PPE412:PPF412 PFI412:PFJ412 OVM412:OVN412 OLQ412:OLR412 OBU412:OBV412 NRY412:NRZ412 NIC412:NID412 MYG412:MYH412 MOK412:MOL412 MEO412:MEP412 LUS412:LUT412 LKW412:LKX412 LBA412:LBB412 KRE412:KRF412 KHI412:KHJ412 JXM412:JXN412 JNQ412:JNR412 JDU412:JDV412 ITY412:ITZ412 IKC412:IKD412 IAG412:IAH412 HQK412:HQL412 HGO412:HGP412 GWS412:GWT412 GMW412:GMX412 GDA412:GDB412 FTE412:FTF412 FJI412:FJJ412 EZM412:EZN412 EPQ412:EPR412 EFU412:EFV412 DVY412:DVZ412 DMC412:DMD412 DCG412:DCH412 CSK412:CSL412 CIO412:CIP412 BYS412:BYT412 BOW412:BOX412 BFA412:BFB412 AVE412:AVF412 ALI412:ALJ412 ABM412:ABN412 RQ412:RR412 HU412:HV412 WUD412:WUE412 WKH412:WKI412 WAL412:WAM412 VQP412:VQQ412 VGT412:VGU412 UWX412:UWY412 UNB412:UNC412 UDF412:UDG412 TTJ412:TTK412 TJN412:TJO412 SZR412:SZS412 SPV412:SPW412 SFZ412:SGA412 RWD412:RWE412 RMH412:RMI412 RCL412:RCM412 QSP412:QSQ412 QIT412:QIU412 PYX412:PYY412 PPB412:PPC412 PFF412:PFG412 OVJ412:OVK412 OLN412:OLO412 OBR412:OBS412 NRV412:NRW412 NHZ412:NIA412 MYD412:MYE412 MOH412:MOI412 MEL412:MEM412 LUP412:LUQ412 LKT412:LKU412 LAX412:LAY412 KRB412:KRC412 KHF412:KHG412 JXJ412:JXK412 JNN412:JNO412 JDR412:JDS412 ITV412:ITW412 IJZ412:IKA412 IAD412:IAE412 HQH412:HQI412 HGL412:HGM412 GWP412:GWQ412 GMT412:GMU412 GCX412:GCY412 FTB412:FTC412 FJF412:FJG412 EZJ412:EZK412 EPN412:EPO412 EFR412:EFS412 DVV412:DVW412 DLZ412:DMA412 DCD412:DCE412 CSH412:CSI412 CIL412:CIM412 BYP412:BYQ412 BOT412:BOU412 BEX412:BEY412 AVB412:AVC412 ALF412:ALG412 ABJ412:ABK412 RN412:RO412 HR412:HS412 WUA412:WUB412 WKE412:WKF412 WAI412:WAJ412 VQM412:VQN412 VGQ412:VGR412 UWU412:UWV412 UMY412:UMZ412 UDC412:UDD412 TTG412:TTH412 TJK412:TJL412 SZO412:SZP412 SPS412:SPT412 SFW412:SFX412 RWA412:RWB412 RME412:RMF412 RCI412:RCJ412 QSM412:QSN412 QIQ412:QIR412 PYU412:PYV412 POY412:POZ412 PFC412:PFD412 OVG412:OVH412 OLK412:OLL412 OBO412:OBP412 NRS412:NRT412 NHW412:NHX412 MYA412:MYB412 MOE412:MOF412 MEI412:MEJ412 LUM412:LUN412 LKQ412:LKR412 LAU412:LAV412 KQY412:KQZ412 KHC412:KHD412 JXG412:JXH412 JNK412:JNL412 JDO412:JDP412 ITS412:ITT412 IJW412:IJX412 IAA412:IAB412 HQE412:HQF412 HGI412:HGJ412 GWM412:GWN412 GMQ412:GMR412 GCU412:GCV412 FSY412:FSZ412 FJC412:FJD412 EZG412:EZH412 EPK412:EPL412 EFO412:EFP412 DVS412:DVT412 DLW412:DLX412 DCA412:DCB412 CSE412:CSF412 CII412:CIJ412 BYM412:BYN412 BOQ412:BOR412 BEU412:BEV412 AUY412:AUZ412 ALC412:ALD412 ABG412:ABH412 RK412:RL412 HO412:HP412 WTX412:WTY412 WKB412:WKC412 WAF412:WAG412 VQJ412:VQK412 VGN412:VGO412 UWR412:UWS412 UMV412:UMW412 UCZ412:UDA412 TTD412:TTE412 TJH412:TJI412 SZL412:SZM412 SPP412:SPQ412 SFT412:SFU412 RVX412:RVY412 RMB412:RMC412 RCF412:RCG412 QSJ412:QSK412 QIN412:QIO412 PYR412:PYS412 POV412:POW412 PEZ412:PFA412 OVD412:OVE412 OLH412:OLI412 OBL412:OBM412 NRP412:NRQ412 NHT412:NHU412 MXX412:MXY412 MOB412:MOC412 MEF412:MEG412 LUJ412:LUK412 LKN412:LKO412 LAR412:LAS412 KQV412:KQW412 KGZ412:KHA412 JXD412:JXE412 JNH412:JNI412 JDL412:JDM412 ITP412:ITQ412 IJT412:IJU412 HZX412:HZY412 HQB412:HQC412 HGF412:HGG412 GWJ412:GWK412 GMN412:GMO412 GCR412:GCS412 FSV412:FSW412 FIZ412:FJA412 EZD412:EZE412 EPH412:EPI412 EFL412:EFM412 DVP412:DVQ412 DLT412:DLU412 DBX412:DBY412 CSB412:CSC412 CIF412:CIG412 BYJ412:BYK412 BON412:BOO412 BER412:BES412 AUV412:AUW412 AKZ412:ALA412 ABD412:ABE412 RH412:RI412 HL412:HM412 WTU412:WTV412 WJY412:WJZ412 WAC412:WAD412 VQG412:VQH412 VGK412:VGL412 UWO412:UWP412 UMS412:UMT412 UCW412:UCX412 TTA412:TTB412 TJE412:TJF412 SZI412:SZJ412 SPM412:SPN412 SFQ412:SFR412 RVU412:RVV412 RLY412:RLZ412 RCC412:RCD412 QSG412:QSH412 QIK412:QIL412 PYO412:PYP412 POS412:POT412 PEW412:PEX412 OVA412:OVB412 OLE412:OLF412 OBI412:OBJ412 NRM412:NRN412 NHQ412:NHR412 MXU412:MXV412 MNY412:MNZ412 MEC412:MED412 LUG412:LUH412 LKK412:LKL412 LAO412:LAP412 KQS412:KQT412 KGW412:KGX412 JXA412:JXB412 JNE412:JNF412 JDI412:JDJ412 ITM412:ITN412 IJQ412:IJR412 HZU412:HZV412 HPY412:HPZ412 HGC412:HGD412 GWG412:GWH412 GMK412:GML412 GCO412:GCP412 FSS412:FST412 FIW412:FIX412 EZA412:EZB412 EPE412:EPF412 EFI412:EFJ412 DVM412:DVN412 DLQ412:DLR412 DBU412:DBV412 CRY412:CRZ412 CIC412:CID412 BYG412:BYH412 BOK412:BOL412 BEO412:BEP412 AUS412:AUT412 AKW412:AKX412 ABA412:ABB412 HI456:HJ456 RE456:RF456 WUS456:WUT456 WKW456:WKX456 WBA456:WBB456 VRE456:VRF456 VHI456:VHJ456 UXM456:UXN456 UNQ456:UNR456 UDU456:UDV456 TTY456:TTZ456 TKC456:TKD456 TAG456:TAH456 SQK456:SQL456 SGO456:SGP456 RWS456:RWT456 RMW456:RMX456 RDA456:RDB456 QTE456:QTF456 QJI456:QJJ456 PZM456:PZN456 PPQ456:PPR456 PFU456:PFV456 OVY456:OVZ456 OMC456:OMD456 OCG456:OCH456 NSK456:NSL456 NIO456:NIP456 MYS456:MYT456 MOW456:MOX456 MFA456:MFB456 LVE456:LVF456 LLI456:LLJ456 LBM456:LBN456 KRQ456:KRR456 KHU456:KHV456 JXY456:JXZ456 JOC456:JOD456 JEG456:JEH456 IUK456:IUL456 IKO456:IKP456 IAS456:IAT456 HQW456:HQX456 HHA456:HHB456 GXE456:GXF456 GNI456:GNJ456 GDM456:GDN456 FTQ456:FTR456 FJU456:FJV456 EZY456:EZZ456 EQC456:EQD456 EGG456:EGH456 DWK456:DWL456 DMO456:DMP456 DCS456:DCT456 CSW456:CSX456 CJA456:CJB456 BZE456:BZF456 BPI456:BPJ456 BFM456:BFN456 AVQ456:AVR456 ALU456:ALV456 ABY456:ABZ456 SC456:SD456 IG456:IH456 WUP456:WUQ456 WKT456:WKU456 WAX456:WAY456 VRB456:VRC456 VHF456:VHG456 UXJ456:UXK456 UNN456:UNO456 UDR456:UDS456 TTV456:TTW456 TJZ456:TKA456 TAD456:TAE456 SQH456:SQI456 SGL456:SGM456 RWP456:RWQ456 RMT456:RMU456 RCX456:RCY456 QTB456:QTC456 QJF456:QJG456 PZJ456:PZK456 PPN456:PPO456 PFR456:PFS456 OVV456:OVW456 OLZ456:OMA456 OCD456:OCE456 NSH456:NSI456 NIL456:NIM456 MYP456:MYQ456 MOT456:MOU456 MEX456:MEY456 LVB456:LVC456 LLF456:LLG456 LBJ456:LBK456 KRN456:KRO456 KHR456:KHS456 JXV456:JXW456 JNZ456:JOA456 JED456:JEE456 IUH456:IUI456 IKL456:IKM456 IAP456:IAQ456 HQT456:HQU456 HGX456:HGY456 GXB456:GXC456 GNF456:GNG456 GDJ456:GDK456 FTN456:FTO456 FJR456:FJS456 EZV456:EZW456 EPZ456:EQA456 EGD456:EGE456 DWH456:DWI456 DML456:DMM456 DCP456:DCQ456 CST456:CSU456 CIX456:CIY456 BZB456:BZC456 BPF456:BPG456 BFJ456:BFK456 AVN456:AVO456 ALR456:ALS456 ABV456:ABW456 RZ456:SA456 ID456:IE456 WUM456:WUN456 WKQ456:WKR456 WAU456:WAV456 VQY456:VQZ456 VHC456:VHD456 UXG456:UXH456 UNK456:UNL456 UDO456:UDP456 TTS456:TTT456 TJW456:TJX456 TAA456:TAB456 SQE456:SQF456 SGI456:SGJ456 RWM456:RWN456 RMQ456:RMR456 RCU456:RCV456 QSY456:QSZ456 QJC456:QJD456 PZG456:PZH456 PPK456:PPL456 PFO456:PFP456 OVS456:OVT456 OLW456:OLX456 OCA456:OCB456 NSE456:NSF456 NII456:NIJ456 MYM456:MYN456 MOQ456:MOR456 MEU456:MEV456 LUY456:LUZ456 LLC456:LLD456 LBG456:LBH456 KRK456:KRL456 KHO456:KHP456 JXS456:JXT456 JNW456:JNX456 JEA456:JEB456 IUE456:IUF456 IKI456:IKJ456 IAM456:IAN456 HQQ456:HQR456 HGU456:HGV456 GWY456:GWZ456 GNC456:GND456 GDG456:GDH456 FTK456:FTL456 FJO456:FJP456 EZS456:EZT456 EPW456:EPX456 EGA456:EGB456 DWE456:DWF456 DMI456:DMJ456 DCM456:DCN456 CSQ456:CSR456 CIU456:CIV456 BYY456:BYZ456 BPC456:BPD456 BFG456:BFH456 AVK456:AVL456 ALO456:ALP456 ABS456:ABT456 RW456:RX456 IA456:IB456 WUG456:WUH456 WKK456:WKL456 WAO456:WAP456 VQS456:VQT456 VGW456:VGX456 UXA456:UXB456 UNE456:UNF456 UDI456:UDJ456 TTM456:TTN456 TJQ456:TJR456 SZU456:SZV456 SPY456:SPZ456 SGC456:SGD456 RWG456:RWH456 RMK456:RML456 RCO456:RCP456 QSS456:QST456 QIW456:QIX456 PZA456:PZB456 PPE456:PPF456 PFI456:PFJ456 OVM456:OVN456 OLQ456:OLR456 OBU456:OBV456 NRY456:NRZ456 NIC456:NID456 MYG456:MYH456 MOK456:MOL456 MEO456:MEP456 LUS456:LUT456 LKW456:LKX456 LBA456:LBB456 KRE456:KRF456 KHI456:KHJ456 JXM456:JXN456 JNQ456:JNR456 JDU456:JDV456 ITY456:ITZ456 IKC456:IKD456 IAG456:IAH456 HQK456:HQL456 HGO456:HGP456 GWS456:GWT456 GMW456:GMX456 GDA456:GDB456 FTE456:FTF456 FJI456:FJJ456 EZM456:EZN456 EPQ456:EPR456 EFU456:EFV456 DVY456:DVZ456 DMC456:DMD456 DCG456:DCH456 CSK456:CSL456 CIO456:CIP456 BYS456:BYT456 BOW456:BOX456 BFA456:BFB456 AVE456:AVF456 ALI456:ALJ456 ABM456:ABN456 RQ456:RR456 HU456:HV456 WUD456:WUE456 WKH456:WKI456 WAL456:WAM456 VQP456:VQQ456 VGT456:VGU456 UWX456:UWY456 UNB456:UNC456 UDF456:UDG456 TTJ456:TTK456 TJN456:TJO456 SZR456:SZS456 SPV456:SPW456 SFZ456:SGA456 RWD456:RWE456 RMH456:RMI456 RCL456:RCM456 QSP456:QSQ456 QIT456:QIU456 PYX456:PYY456 PPB456:PPC456 PFF456:PFG456 OVJ456:OVK456 OLN456:OLO456 OBR456:OBS456 NRV456:NRW456 NHZ456:NIA456 MYD456:MYE456 MOH456:MOI456 MEL456:MEM456 LUP456:LUQ456 LKT456:LKU456 LAX456:LAY456 KRB456:KRC456 KHF456:KHG456 JXJ456:JXK456 JNN456:JNO456 JDR456:JDS456 ITV456:ITW456 IJZ456:IKA456 IAD456:IAE456 HQH456:HQI456 HGL456:HGM456 GWP456:GWQ456 GMT456:GMU456 GCX456:GCY456 FTB456:FTC456 FJF456:FJG456 EZJ456:EZK456 EPN456:EPO456 EFR456:EFS456 DVV456:DVW456 DLZ456:DMA456 DCD456:DCE456 CSH456:CSI456 CIL456:CIM456 BYP456:BYQ456 BOT456:BOU456 BEX456:BEY456 AVB456:AVC456 ALF456:ALG456 ABJ456:ABK456 RN456:RO456 HR456:HS456 WUA456:WUB456 WKE456:WKF456 WAI456:WAJ456 VQM456:VQN456 VGQ456:VGR456 UWU456:UWV456 UMY456:UMZ456 UDC456:UDD456 TTG456:TTH456 TJK456:TJL456 SZO456:SZP456 SPS456:SPT456 SFW456:SFX456 RWA456:RWB456 RME456:RMF456 RCI456:RCJ456 QSM456:QSN456 QIQ456:QIR456 PYU456:PYV456 POY456:POZ456 PFC456:PFD456 OVG456:OVH456 OLK456:OLL456 OBO456:OBP456 NRS456:NRT456 NHW456:NHX456 MYA456:MYB456 MOE456:MOF456 MEI456:MEJ456 LUM456:LUN456 LKQ456:LKR456 LAU456:LAV456 KQY456:KQZ456 KHC456:KHD456 JXG456:JXH456 JNK456:JNL456 JDO456:JDP456 ITS456:ITT456 IJW456:IJX456 IAA456:IAB456 HQE456:HQF456 HGI456:HGJ456 GWM456:GWN456 GMQ456:GMR456 GCU456:GCV456 FSY456:FSZ456 FJC456:FJD456 EZG456:EZH456 EPK456:EPL456 EFO456:EFP456 DVS456:DVT456 DLW456:DLX456 DCA456:DCB456 CSE456:CSF456 CII456:CIJ456 BYM456:BYN456 BOQ456:BOR456 BEU456:BEV456 AUY456:AUZ456 ALC456:ALD456 ABG456:ABH456 RK456:RL456 HO456:HP456 WTX456:WTY456 WKB456:WKC456 WAF456:WAG456 VQJ456:VQK456 VGN456:VGO456 UWR456:UWS456 UMV456:UMW456 UCZ456:UDA456 TTD456:TTE456 TJH456:TJI456 SZL456:SZM456 SPP456:SPQ456 SFT456:SFU456 RVX456:RVY456 RMB456:RMC456 RCF456:RCG456 QSJ456:QSK456 QIN456:QIO456 PYR456:PYS456 POV456:POW456 PEZ456:PFA456 OVD456:OVE456 OLH456:OLI456 OBL456:OBM456 NRP456:NRQ456 NHT456:NHU456 MXX456:MXY456 MOB456:MOC456 MEF456:MEG456 LUJ456:LUK456 LKN456:LKO456 LAR456:LAS456 KQV456:KQW456 KGZ456:KHA456 JXD456:JXE456 JNH456:JNI456 JDL456:JDM456 ITP456:ITQ456 IJT456:IJU456 HZX456:HZY456 HQB456:HQC456 HGF456:HGG456 GWJ456:GWK456 GMN456:GMO456 GCR456:GCS456 FSV456:FSW456 FIZ456:FJA456 EZD456:EZE456 EPH456:EPI456 EFL456:EFM456 DVP456:DVQ456 DLT456:DLU456 DBX456:DBY456 CSB456:CSC456 CIF456:CIG456 BYJ456:BYK456 BON456:BOO456 BER456:BES456 AUV456:AUW456 AKZ456:ALA456 ABD456:ABE456 RH456:RI456 HL456:HM456 WTU456:WTV456 WJY456:WJZ456 WAC456:WAD456 VQG456:VQH456 VGK456:VGL456 UWO456:UWP456 UMS456:UMT456 UCW456:UCX456 TTA456:TTB456 TJE456:TJF456 SZI456:SZJ456 SPM456:SPN456 SFQ456:SFR456 RVU456:RVV456 RLY456:RLZ456 RCC456:RCD456 QSG456:QSH456 QIK456:QIL456 PYO456:PYP456 POS456:POT456 PEW456:PEX456 OVA456:OVB456 OLE456:OLF456 OBI456:OBJ456 NRM456:NRN456 NHQ456:NHR456 MXU456:MXV456 MNY456:MNZ456 MEC456:MED456 LUG456:LUH456 LKK456:LKL456 LAO456:LAP456 KQS456:KQT456 KGW456:KGX456 JXA456:JXB456 JNE456:JNF456 JDI456:JDJ456 ITM456:ITN456 IJQ456:IJR456 HZU456:HZV456 HPY456:HPZ456 HGC456:HGD456 GWG456:GWH456 GMK456:GML456 GCO456:GCP456 FSS456:FST456 FIW456:FIX456 EZA456:EZB456 EPE456:EPF456 EFI456:EFJ456 DVM456:DVN456 DLQ456:DLR456 DBU456:DBV456 CRY456:CRZ456 CIC456:CID456 BYG456:BYH456 BOK456:BOL456 BEO456:BEP456 AUS456:AUT456 AKW456:AKX456 ABA456:ABB456 HI500:HJ500 RE500:RF500 WUS500:WUT500 WKW500:WKX500 WBA500:WBB500 VRE500:VRF500 VHI500:VHJ500 UXM500:UXN500 UNQ500:UNR500 UDU500:UDV500 TTY500:TTZ500 TKC500:TKD500 TAG500:TAH500 SQK500:SQL500 SGO500:SGP500 RWS500:RWT500 RMW500:RMX500 RDA500:RDB500 QTE500:QTF500 QJI500:QJJ500 PZM500:PZN500 PPQ500:PPR500 PFU500:PFV500 OVY500:OVZ500 OMC500:OMD500 OCG500:OCH500 NSK500:NSL500 NIO500:NIP500 MYS500:MYT500 MOW500:MOX500 MFA500:MFB500 LVE500:LVF500 LLI500:LLJ500 LBM500:LBN500 KRQ500:KRR500 KHU500:KHV500 JXY500:JXZ500 JOC500:JOD500 JEG500:JEH500 IUK500:IUL500 IKO500:IKP500 IAS500:IAT500 HQW500:HQX500 HHA500:HHB500 GXE500:GXF500 GNI500:GNJ500 GDM500:GDN500 FTQ500:FTR500 FJU500:FJV500 EZY500:EZZ500 EQC500:EQD500 EGG500:EGH500 DWK500:DWL500 DMO500:DMP500 DCS500:DCT500 CSW500:CSX500 CJA500:CJB500 BZE500:BZF500 BPI500:BPJ500 BFM500:BFN500 AVQ500:AVR500 ALU500:ALV500 ABY500:ABZ500 SC500:SD500 IG500:IH500 WUP500:WUQ500 WKT500:WKU500 WAX500:WAY500 VRB500:VRC500 VHF500:VHG500 UXJ500:UXK500 UNN500:UNO500 UDR500:UDS500 TTV500:TTW500 TJZ500:TKA500 TAD500:TAE500 SQH500:SQI500 SGL500:SGM500 RWP500:RWQ500 RMT500:RMU500 RCX500:RCY500 QTB500:QTC500 QJF500:QJG500 PZJ500:PZK500 PPN500:PPO500 PFR500:PFS500 OVV500:OVW500 OLZ500:OMA500 OCD500:OCE500 NSH500:NSI500 NIL500:NIM500 MYP500:MYQ500 MOT500:MOU500 MEX500:MEY500 LVB500:LVC500 LLF500:LLG500 LBJ500:LBK500 KRN500:KRO500 KHR500:KHS500 JXV500:JXW500 JNZ500:JOA500 JED500:JEE500 IUH500:IUI500 IKL500:IKM500 IAP500:IAQ500 HQT500:HQU500 HGX500:HGY500 GXB500:GXC500 GNF500:GNG500 GDJ500:GDK500 FTN500:FTO500 FJR500:FJS500 EZV500:EZW500 EPZ500:EQA500 EGD500:EGE500 DWH500:DWI500 DML500:DMM500 DCP500:DCQ500 CST500:CSU500 CIX500:CIY500 BZB500:BZC500 BPF500:BPG500 BFJ500:BFK500 AVN500:AVO500 ALR500:ALS500 ABV500:ABW500 RZ500:SA500 ID500:IE500 WUM500:WUN500 WKQ500:WKR500 WAU500:WAV500 VQY500:VQZ500 VHC500:VHD500 UXG500:UXH500 UNK500:UNL500 UDO500:UDP500 TTS500:TTT500 TJW500:TJX500 TAA500:TAB500 SQE500:SQF500 SGI500:SGJ500 RWM500:RWN500 RMQ500:RMR500 RCU500:RCV500 QSY500:QSZ500 QJC500:QJD500 PZG500:PZH500 PPK500:PPL500 PFO500:PFP500 OVS500:OVT500 OLW500:OLX500 OCA500:OCB500 NSE500:NSF500 NII500:NIJ500 MYM500:MYN500 MOQ500:MOR500 MEU500:MEV500 LUY500:LUZ500 LLC500:LLD500 LBG500:LBH500 KRK500:KRL500 KHO500:KHP500 JXS500:JXT500 JNW500:JNX500 JEA500:JEB500 IUE500:IUF500 IKI500:IKJ500 IAM500:IAN500 HQQ500:HQR500 HGU500:HGV500 GWY500:GWZ500 GNC500:GND500 GDG500:GDH500 FTK500:FTL500 FJO500:FJP500 EZS500:EZT500 EPW500:EPX500 EGA500:EGB500 DWE500:DWF500 DMI500:DMJ500 DCM500:DCN500 CSQ500:CSR500 CIU500:CIV500 BYY500:BYZ500 BPC500:BPD500 BFG500:BFH500 AVK500:AVL500 ALO500:ALP500 ABS500:ABT500 RW500:RX500 IA500:IB500 WUG500:WUH500 WKK500:WKL500 WAO500:WAP500 VQS500:VQT500 VGW500:VGX500 UXA500:UXB500 UNE500:UNF500 UDI500:UDJ500 TTM500:TTN500 TJQ500:TJR500 SZU500:SZV500 SPY500:SPZ500 SGC500:SGD500 RWG500:RWH500 RMK500:RML500 RCO500:RCP500 QSS500:QST500 QIW500:QIX500 PZA500:PZB500 PPE500:PPF500 PFI500:PFJ500 OVM500:OVN500 OLQ500:OLR500 OBU500:OBV500 NRY500:NRZ500 NIC500:NID500 MYG500:MYH500 MOK500:MOL500 MEO500:MEP500 LUS500:LUT500 LKW500:LKX500 LBA500:LBB500 KRE500:KRF500 KHI500:KHJ500 JXM500:JXN500 JNQ500:JNR500 JDU500:JDV500 ITY500:ITZ500 IKC500:IKD500 IAG500:IAH500 HQK500:HQL500 HGO500:HGP500 GWS500:GWT500 GMW500:GMX500 GDA500:GDB500 FTE500:FTF500 FJI500:FJJ500 EZM500:EZN500 EPQ500:EPR500 EFU500:EFV500 DVY500:DVZ500 DMC500:DMD500 DCG500:DCH500 CSK500:CSL500 CIO500:CIP500 BYS500:BYT500 BOW500:BOX500 BFA500:BFB500 AVE500:AVF500 ALI500:ALJ500 ABM500:ABN500 RQ500:RR500 HU500:HV500 WUD500:WUE500 WKH500:WKI500 WAL500:WAM500 VQP500:VQQ500 VGT500:VGU500 UWX500:UWY500 UNB500:UNC500 UDF500:UDG500 TTJ500:TTK500 TJN500:TJO500 SZR500:SZS500 SPV500:SPW500 SFZ500:SGA500 RWD500:RWE500 RMH500:RMI500 RCL500:RCM500 QSP500:QSQ500 QIT500:QIU500 PYX500:PYY500 PPB500:PPC500 PFF500:PFG500 OVJ500:OVK500 OLN500:OLO500 OBR500:OBS500 NRV500:NRW500 NHZ500:NIA500 MYD500:MYE500 MOH500:MOI500 MEL500:MEM500 LUP500:LUQ500 LKT500:LKU500 LAX500:LAY500 KRB500:KRC500 KHF500:KHG500 JXJ500:JXK500 JNN500:JNO500 JDR500:JDS500 ITV500:ITW500 IJZ500:IKA500 IAD500:IAE500 HQH500:HQI500 HGL500:HGM500 GWP500:GWQ500 GMT500:GMU500 GCX500:GCY500 FTB500:FTC500 FJF500:FJG500 EZJ500:EZK500 EPN500:EPO500 EFR500:EFS500 DVV500:DVW500 DLZ500:DMA500 DCD500:DCE500 CSH500:CSI500 CIL500:CIM500 BYP500:BYQ500 BOT500:BOU500 BEX500:BEY500 AVB500:AVC500 ALF500:ALG500 ABJ500:ABK500 RN500:RO500 HR500:HS500 WUA500:WUB500 WKE500:WKF500 WAI500:WAJ500 VQM500:VQN500 VGQ500:VGR500 UWU500:UWV500 UMY500:UMZ500 UDC500:UDD500 TTG500:TTH500 TJK500:TJL500 SZO500:SZP500 SPS500:SPT500 SFW500:SFX500 RWA500:RWB500 RME500:RMF500 RCI500:RCJ500 QSM500:QSN500 QIQ500:QIR500 PYU500:PYV500 POY500:POZ500 PFC500:PFD500 OVG500:OVH500 OLK500:OLL500 OBO500:OBP500 NRS500:NRT500 NHW500:NHX500 MYA500:MYB500 MOE500:MOF500 MEI500:MEJ500 LUM500:LUN500 LKQ500:LKR500 LAU500:LAV500 KQY500:KQZ500 KHC500:KHD500 JXG500:JXH500 JNK500:JNL500 JDO500:JDP500 ITS500:ITT500 IJW500:IJX500 IAA500:IAB500 HQE500:HQF500 HGI500:HGJ500 GWM500:GWN500 GMQ500:GMR500 GCU500:GCV500 FSY500:FSZ500 FJC500:FJD500 EZG500:EZH500 EPK500:EPL500 EFO500:EFP500 DVS500:DVT500 DLW500:DLX500 DCA500:DCB500 CSE500:CSF500 CII500:CIJ500 BYM500:BYN500 BOQ500:BOR500 BEU500:BEV500 AUY500:AUZ500 ALC500:ALD500 ABG500:ABH500 RK500:RL500 HO500:HP500 WTX500:WTY500 WKB500:WKC500 WAF500:WAG500 VQJ500:VQK500 VGN500:VGO500 UWR500:UWS500 UMV500:UMW500 UCZ500:UDA500 TTD500:TTE500 TJH500:TJI500 SZL500:SZM500 SPP500:SPQ500 SFT500:SFU500 RVX500:RVY500 RMB500:RMC500 RCF500:RCG500 QSJ500:QSK500 QIN500:QIO500 PYR500:PYS500 POV500:POW500 PEZ500:PFA500 OVD500:OVE500 OLH500:OLI500 OBL500:OBM500 NRP500:NRQ500 NHT500:NHU500 MXX500:MXY500 MOB500:MOC500 MEF500:MEG500 LUJ500:LUK500 LKN500:LKO500 LAR500:LAS500 KQV500:KQW500 KGZ500:KHA500 JXD500:JXE500 JNH500:JNI500 JDL500:JDM500 ITP500:ITQ500 IJT500:IJU500 HZX500:HZY500 HQB500:HQC500 HGF500:HGG500 GWJ500:GWK500 GMN500:GMO500 GCR500:GCS500 FSV500:FSW500 FIZ500:FJA500 EZD500:EZE500 EPH500:EPI500 EFL500:EFM500 DVP500:DVQ500 DLT500:DLU500 DBX500:DBY500 CSB500:CSC500 CIF500:CIG500 BYJ500:BYK500 BON500:BOO500 BER500:BES500 AUV500:AUW500 AKZ500:ALA500 ABD500:ABE500 RH500:RI500 HL500:HM500 WTU500:WTV500 WJY500:WJZ500 WAC500:WAD500 VQG500:VQH500 VGK500:VGL500 UWO500:UWP500 UMS500:UMT500 UCW500:UCX500 TTA500:TTB500 TJE500:TJF500 SZI500:SZJ500 SPM500:SPN500 SFQ500:SFR500 RVU500:RVV500 RLY500:RLZ500 RCC500:RCD500 QSG500:QSH500 QIK500:QIL500 PYO500:PYP500 POS500:POT500 PEW500:PEX500 OVA500:OVB500 OLE500:OLF500 OBI500:OBJ500 NRM500:NRN500 NHQ500:NHR500 MXU500:MXV500 MNY500:MNZ500 MEC500:MED500 LUG500:LUH500 LKK500:LKL500 LAO500:LAP500 KQS500:KQT500 KGW500:KGX500 JXA500:JXB500 JNE500:JNF500 JDI500:JDJ500 ITM500:ITN500 IJQ500:IJR500 HZU500:HZV500 HPY500:HPZ500 HGC500:HGD500 GWG500:GWH500 GMK500:GML500 GCO500:GCP500 FSS500:FST500 FIW500:FIX500 EZA500:EZB500 EPE500:EPF500 EFI500:EFJ500 DVM500:DVN500 DLQ500:DLR500 DBU500:DBV500 CRY500:CRZ500 CIC500:CID500 BYG500:BYH500 BOK500:BOL500 BEO500:BEP500 AUS500:AUT500 AKW500:AKX500 ABA500:ABB500">
      <formula1>HI3</formula1>
    </dataValidation>
    <dataValidation type="whole" operator="lessThanOrEqual" allowBlank="1" showInputMessage="1" showErrorMessage="1" sqref="HI15:HJ15 RE15:RF15 WUS15:WUT15 WKW15:WKX15 WBA15:WBB15 VRE15:VRF15 VHI15:VHJ15 UXM15:UXN15 UNQ15:UNR15 UDU15:UDV15 TTY15:TTZ15 TKC15:TKD15 TAG15:TAH15 SQK15:SQL15 SGO15:SGP15 RWS15:RWT15 RMW15:RMX15 RDA15:RDB15 QTE15:QTF15 QJI15:QJJ15 PZM15:PZN15 PPQ15:PPR15 PFU15:PFV15 OVY15:OVZ15 OMC15:OMD15 OCG15:OCH15 NSK15:NSL15 NIO15:NIP15 MYS15:MYT15 MOW15:MOX15 MFA15:MFB15 LVE15:LVF15 LLI15:LLJ15 LBM15:LBN15 KRQ15:KRR15 KHU15:KHV15 JXY15:JXZ15 JOC15:JOD15 JEG15:JEH15 IUK15:IUL15 IKO15:IKP15 IAS15:IAT15 HQW15:HQX15 HHA15:HHB15 GXE15:GXF15 GNI15:GNJ15 GDM15:GDN15 FTQ15:FTR15 FJU15:FJV15 EZY15:EZZ15 EQC15:EQD15 EGG15:EGH15 DWK15:DWL15 DMO15:DMP15 DCS15:DCT15 CSW15:CSX15 CJA15:CJB15 BZE15:BZF15 BPI15:BPJ15 BFM15:BFN15 AVQ15:AVR15 ALU15:ALV15 ABY15:ABZ15 SC15:SD15 IG15:IH15 WUP15:WUQ15 WKT15:WKU15 WAX15:WAY15 VRB15:VRC15 VHF15:VHG15 UXJ15:UXK15 UNN15:UNO15 UDR15:UDS15 TTV15:TTW15 TJZ15:TKA15 TAD15:TAE15 SQH15:SQI15 SGL15:SGM15 RWP15:RWQ15 RMT15:RMU15 RCX15:RCY15 QTB15:QTC15 QJF15:QJG15 PZJ15:PZK15 PPN15:PPO15 PFR15:PFS15 OVV15:OVW15 OLZ15:OMA15 OCD15:OCE15 NSH15:NSI15 NIL15:NIM15 MYP15:MYQ15 MOT15:MOU15 MEX15:MEY15 LVB15:LVC15 LLF15:LLG15 LBJ15:LBK15 KRN15:KRO15 KHR15:KHS15 JXV15:JXW15 JNZ15:JOA15 JED15:JEE15 IUH15:IUI15 IKL15:IKM15 IAP15:IAQ15 HQT15:HQU15 HGX15:HGY15 GXB15:GXC15 GNF15:GNG15 GDJ15:GDK15 FTN15:FTO15 FJR15:FJS15 EZV15:EZW15 EPZ15:EQA15 EGD15:EGE15 DWH15:DWI15 DML15:DMM15 DCP15:DCQ15 CST15:CSU15 CIX15:CIY15 BZB15:BZC15 BPF15:BPG15 BFJ15:BFK15 AVN15:AVO15 ALR15:ALS15 ABV15:ABW15 RZ15:SA15 ID15:IE15 WUM15:WUN15 WKQ15:WKR15 WAU15:WAV15 VQY15:VQZ15 VHC15:VHD15 UXG15:UXH15 UNK15:UNL15 UDO15:UDP15 TTS15:TTT15 TJW15:TJX15 TAA15:TAB15 SQE15:SQF15 SGI15:SGJ15 RWM15:RWN15 RMQ15:RMR15 RCU15:RCV15 QSY15:QSZ15 QJC15:QJD15 PZG15:PZH15 PPK15:PPL15 PFO15:PFP15 OVS15:OVT15 OLW15:OLX15 OCA15:OCB15 NSE15:NSF15 NII15:NIJ15 MYM15:MYN15 MOQ15:MOR15 MEU15:MEV15 LUY15:LUZ15 LLC15:LLD15 LBG15:LBH15 KRK15:KRL15 KHO15:KHP15 JXS15:JXT15 JNW15:JNX15 JEA15:JEB15 IUE15:IUF15 IKI15:IKJ15 IAM15:IAN15 HQQ15:HQR15 HGU15:HGV15 GWY15:GWZ15 GNC15:GND15 GDG15:GDH15 FTK15:FTL15 FJO15:FJP15 EZS15:EZT15 EPW15:EPX15 EGA15:EGB15 DWE15:DWF15 DMI15:DMJ15 DCM15:DCN15 CSQ15:CSR15 CIU15:CIV15 BYY15:BYZ15 BPC15:BPD15 BFG15:BFH15 AVK15:AVL15 ALO15:ALP15 ABS15:ABT15 RW15:RX15 IA15:IB15 WUG15:WUH15 WKK15:WKL15 WAO15:WAP15 VQS15:VQT15 VGW15:VGX15 UXA15:UXB15 UNE15:UNF15 UDI15:UDJ15 TTM15:TTN15 TJQ15:TJR15 SZU15:SZV15 SPY15:SPZ15 SGC15:SGD15 RWG15:RWH15 RMK15:RML15 RCO15:RCP15 QSS15:QST15 QIW15:QIX15 PZA15:PZB15 PPE15:PPF15 PFI15:PFJ15 OVM15:OVN15 OLQ15:OLR15 OBU15:OBV15 NRY15:NRZ15 NIC15:NID15 MYG15:MYH15 MOK15:MOL15 MEO15:MEP15 LUS15:LUT15 LKW15:LKX15 LBA15:LBB15 KRE15:KRF15 KHI15:KHJ15 JXM15:JXN15 JNQ15:JNR15 JDU15:JDV15 ITY15:ITZ15 IKC15:IKD15 IAG15:IAH15 HQK15:HQL15 HGO15:HGP15 GWS15:GWT15 GMW15:GMX15 GDA15:GDB15 FTE15:FTF15 FJI15:FJJ15 EZM15:EZN15 EPQ15:EPR15 EFU15:EFV15 DVY15:DVZ15 DMC15:DMD15 DCG15:DCH15 CSK15:CSL15 CIO15:CIP15 BYS15:BYT15 BOW15:BOX15 BFA15:BFB15 AVE15:AVF15 ALI15:ALJ15 ABM15:ABN15 RQ15:RR15 HU15:HV15 WUD15:WUE15 WKH15:WKI15 WAL15:WAM15 VQP15:VQQ15 VGT15:VGU15 UWX15:UWY15 UNB15:UNC15 UDF15:UDG15 TTJ15:TTK15 TJN15:TJO15 SZR15:SZS15 SPV15:SPW15 SFZ15:SGA15 RWD15:RWE15 RMH15:RMI15 RCL15:RCM15 QSP15:QSQ15 QIT15:QIU15 PYX15:PYY15 PPB15:PPC15 PFF15:PFG15 OVJ15:OVK15 OLN15:OLO15 OBR15:OBS15 NRV15:NRW15 NHZ15:NIA15 MYD15:MYE15 MOH15:MOI15 MEL15:MEM15 LUP15:LUQ15 LKT15:LKU15 LAX15:LAY15 KRB15:KRC15 KHF15:KHG15 JXJ15:JXK15 JNN15:JNO15 JDR15:JDS15 ITV15:ITW15 IJZ15:IKA15 IAD15:IAE15 HQH15:HQI15 HGL15:HGM15 GWP15:GWQ15 GMT15:GMU15 GCX15:GCY15 FTB15:FTC15 FJF15:FJG15 EZJ15:EZK15 EPN15:EPO15 EFR15:EFS15 DVV15:DVW15 DLZ15:DMA15 DCD15:DCE15 CSH15:CSI15 CIL15:CIM15 BYP15:BYQ15 BOT15:BOU15 BEX15:BEY15 AVB15:AVC15 ALF15:ALG15 ABJ15:ABK15 RN15:RO15 HR15:HS15 WUA15:WUB15 WKE15:WKF15 WAI15:WAJ15 VQM15:VQN15 VGQ15:VGR15 UWU15:UWV15 UMY15:UMZ15 UDC15:UDD15 TTG15:TTH15 TJK15:TJL15 SZO15:SZP15 SPS15:SPT15 SFW15:SFX15 RWA15:RWB15 RME15:RMF15 RCI15:RCJ15 QSM15:QSN15 QIQ15:QIR15 PYU15:PYV15 POY15:POZ15 PFC15:PFD15 OVG15:OVH15 OLK15:OLL15 OBO15:OBP15 NRS15:NRT15 NHW15:NHX15 MYA15:MYB15 MOE15:MOF15 MEI15:MEJ15 LUM15:LUN15 LKQ15:LKR15 LAU15:LAV15 KQY15:KQZ15 KHC15:KHD15 JXG15:JXH15 JNK15:JNL15 JDO15:JDP15 ITS15:ITT15 IJW15:IJX15 IAA15:IAB15 HQE15:HQF15 HGI15:HGJ15 GWM15:GWN15 GMQ15:GMR15 GCU15:GCV15 FSY15:FSZ15 FJC15:FJD15 EZG15:EZH15 EPK15:EPL15 EFO15:EFP15 DVS15:DVT15 DLW15:DLX15 DCA15:DCB15 CSE15:CSF15 CII15:CIJ15 BYM15:BYN15 BOQ15:BOR15 BEU15:BEV15 AUY15:AUZ15 ALC15:ALD15 ABG15:ABH15 RK15:RL15 HO15:HP15 WTX15:WTY15 WKB15:WKC15 WAF15:WAG15 VQJ15:VQK15 VGN15:VGO15 UWR15:UWS15 UMV15:UMW15 UCZ15:UDA15 TTD15:TTE15 TJH15:TJI15 SZL15:SZM15 SPP15:SPQ15 SFT15:SFU15 RVX15:RVY15 RMB15:RMC15 RCF15:RCG15 QSJ15:QSK15 QIN15:QIO15 PYR15:PYS15 POV15:POW15 PEZ15:PFA15 OVD15:OVE15 OLH15:OLI15 OBL15:OBM15 NRP15:NRQ15 NHT15:NHU15 MXX15:MXY15 MOB15:MOC15 MEF15:MEG15 LUJ15:LUK15 LKN15:LKO15 LAR15:LAS15 KQV15:KQW15 KGZ15:KHA15 JXD15:JXE15 JNH15:JNI15 JDL15:JDM15 ITP15:ITQ15 IJT15:IJU15 HZX15:HZY15 HQB15:HQC15 HGF15:HGG15 GWJ15:GWK15 GMN15:GMO15 GCR15:GCS15 FSV15:FSW15 FIZ15:FJA15 EZD15:EZE15 EPH15:EPI15 EFL15:EFM15 DVP15:DVQ15 DLT15:DLU15 DBX15:DBY15 CSB15:CSC15 CIF15:CIG15 BYJ15:BYK15 BON15:BOO15 BER15:BES15 AUV15:AUW15 AKZ15:ALA15 ABD15:ABE15 RH15:RI15 HL15:HM15 WTU15:WTV15 WJY15:WJZ15 WAC15:WAD15 VQG15:VQH15 VGK15:VGL15 UWO15:UWP15 UMS15:UMT15 UCW15:UCX15 TTA15:TTB15 TJE15:TJF15 SZI15:SZJ15 SPM15:SPN15 SFQ15:SFR15 RVU15:RVV15 RLY15:RLZ15 RCC15:RCD15 QSG15:QSH15 QIK15:QIL15 PYO15:PYP15 POS15:POT15 PEW15:PEX15 OVA15:OVB15 OLE15:OLF15 OBI15:OBJ15 NRM15:NRN15 NHQ15:NHR15 MXU15:MXV15 MNY15:MNZ15 MEC15:MED15 LUG15:LUH15 LKK15:LKL15 LAO15:LAP15 KQS15:KQT15 KGW15:KGX15 JXA15:JXB15 JNE15:JNF15 JDI15:JDJ15 ITM15:ITN15 IJQ15:IJR15 HZU15:HZV15 HPY15:HPZ15 HGC15:HGD15 GWG15:GWH15 GMK15:GML15 GCO15:GCP15 FSS15:FST15 FIW15:FIX15 EZA15:EZB15 EPE15:EPF15 EFI15:EFJ15 DVM15:DVN15 DLQ15:DLR15 DBU15:DBV15 CRY15:CRZ15 CIC15:CID15 BYG15:BYH15 BOK15:BOL15 BEO15:BEP15 AUS15:AUT15 AKW15:AKX15 ABA15:ABB15 HI59:HJ59 RE59:RF59 WUS59:WUT59 WKW59:WKX59 WBA59:WBB59 VRE59:VRF59 VHI59:VHJ59 UXM59:UXN59 UNQ59:UNR59 UDU59:UDV59 TTY59:TTZ59 TKC59:TKD59 TAG59:TAH59 SQK59:SQL59 SGO59:SGP59 RWS59:RWT59 RMW59:RMX59 RDA59:RDB59 QTE59:QTF59 QJI59:QJJ59 PZM59:PZN59 PPQ59:PPR59 PFU59:PFV59 OVY59:OVZ59 OMC59:OMD59 OCG59:OCH59 NSK59:NSL59 NIO59:NIP59 MYS59:MYT59 MOW59:MOX59 MFA59:MFB59 LVE59:LVF59 LLI59:LLJ59 LBM59:LBN59 KRQ59:KRR59 KHU59:KHV59 JXY59:JXZ59 JOC59:JOD59 JEG59:JEH59 IUK59:IUL59 IKO59:IKP59 IAS59:IAT59 HQW59:HQX59 HHA59:HHB59 GXE59:GXF59 GNI59:GNJ59 GDM59:GDN59 FTQ59:FTR59 FJU59:FJV59 EZY59:EZZ59 EQC59:EQD59 EGG59:EGH59 DWK59:DWL59 DMO59:DMP59 DCS59:DCT59 CSW59:CSX59 CJA59:CJB59 BZE59:BZF59 BPI59:BPJ59 BFM59:BFN59 AVQ59:AVR59 ALU59:ALV59 ABY59:ABZ59 SC59:SD59 IG59:IH59 WUP59:WUQ59 WKT59:WKU59 WAX59:WAY59 VRB59:VRC59 VHF59:VHG59 UXJ59:UXK59 UNN59:UNO59 UDR59:UDS59 TTV59:TTW59 TJZ59:TKA59 TAD59:TAE59 SQH59:SQI59 SGL59:SGM59 RWP59:RWQ59 RMT59:RMU59 RCX59:RCY59 QTB59:QTC59 QJF59:QJG59 PZJ59:PZK59 PPN59:PPO59 PFR59:PFS59 OVV59:OVW59 OLZ59:OMA59 OCD59:OCE59 NSH59:NSI59 NIL59:NIM59 MYP59:MYQ59 MOT59:MOU59 MEX59:MEY59 LVB59:LVC59 LLF59:LLG59 LBJ59:LBK59 KRN59:KRO59 KHR59:KHS59 JXV59:JXW59 JNZ59:JOA59 JED59:JEE59 IUH59:IUI59 IKL59:IKM59 IAP59:IAQ59 HQT59:HQU59 HGX59:HGY59 GXB59:GXC59 GNF59:GNG59 GDJ59:GDK59 FTN59:FTO59 FJR59:FJS59 EZV59:EZW59 EPZ59:EQA59 EGD59:EGE59 DWH59:DWI59 DML59:DMM59 DCP59:DCQ59 CST59:CSU59 CIX59:CIY59 BZB59:BZC59 BPF59:BPG59 BFJ59:BFK59 AVN59:AVO59 ALR59:ALS59 ABV59:ABW59 RZ59:SA59 ID59:IE59 WUM59:WUN59 WKQ59:WKR59 WAU59:WAV59 VQY59:VQZ59 VHC59:VHD59 UXG59:UXH59 UNK59:UNL59 UDO59:UDP59 TTS59:TTT59 TJW59:TJX59 TAA59:TAB59 SQE59:SQF59 SGI59:SGJ59 RWM59:RWN59 RMQ59:RMR59 RCU59:RCV59 QSY59:QSZ59 QJC59:QJD59 PZG59:PZH59 PPK59:PPL59 PFO59:PFP59 OVS59:OVT59 OLW59:OLX59 OCA59:OCB59 NSE59:NSF59 NII59:NIJ59 MYM59:MYN59 MOQ59:MOR59 MEU59:MEV59 LUY59:LUZ59 LLC59:LLD59 LBG59:LBH59 KRK59:KRL59 KHO59:KHP59 JXS59:JXT59 JNW59:JNX59 JEA59:JEB59 IUE59:IUF59 IKI59:IKJ59 IAM59:IAN59 HQQ59:HQR59 HGU59:HGV59 GWY59:GWZ59 GNC59:GND59 GDG59:GDH59 FTK59:FTL59 FJO59:FJP59 EZS59:EZT59 EPW59:EPX59 EGA59:EGB59 DWE59:DWF59 DMI59:DMJ59 DCM59:DCN59 CSQ59:CSR59 CIU59:CIV59 BYY59:BYZ59 BPC59:BPD59 BFG59:BFH59 AVK59:AVL59 ALO59:ALP59 ABS59:ABT59 RW59:RX59 IA59:IB59 WUG59:WUH59 WKK59:WKL59 WAO59:WAP59 VQS59:VQT59 VGW59:VGX59 UXA59:UXB59 UNE59:UNF59 UDI59:UDJ59 TTM59:TTN59 TJQ59:TJR59 SZU59:SZV59 SPY59:SPZ59 SGC59:SGD59 RWG59:RWH59 RMK59:RML59 RCO59:RCP59 QSS59:QST59 QIW59:QIX59 PZA59:PZB59 PPE59:PPF59 PFI59:PFJ59 OVM59:OVN59 OLQ59:OLR59 OBU59:OBV59 NRY59:NRZ59 NIC59:NID59 MYG59:MYH59 MOK59:MOL59 MEO59:MEP59 LUS59:LUT59 LKW59:LKX59 LBA59:LBB59 KRE59:KRF59 KHI59:KHJ59 JXM59:JXN59 JNQ59:JNR59 JDU59:JDV59 ITY59:ITZ59 IKC59:IKD59 IAG59:IAH59 HQK59:HQL59 HGO59:HGP59 GWS59:GWT59 GMW59:GMX59 GDA59:GDB59 FTE59:FTF59 FJI59:FJJ59 EZM59:EZN59 EPQ59:EPR59 EFU59:EFV59 DVY59:DVZ59 DMC59:DMD59 DCG59:DCH59 CSK59:CSL59 CIO59:CIP59 BYS59:BYT59 BOW59:BOX59 BFA59:BFB59 AVE59:AVF59 ALI59:ALJ59 ABM59:ABN59 RQ59:RR59 HU59:HV59 WUD59:WUE59 WKH59:WKI59 WAL59:WAM59 VQP59:VQQ59 VGT59:VGU59 UWX59:UWY59 UNB59:UNC59 UDF59:UDG59 TTJ59:TTK59 TJN59:TJO59 SZR59:SZS59 SPV59:SPW59 SFZ59:SGA59 RWD59:RWE59 RMH59:RMI59 RCL59:RCM59 QSP59:QSQ59 QIT59:QIU59 PYX59:PYY59 PPB59:PPC59 PFF59:PFG59 OVJ59:OVK59 OLN59:OLO59 OBR59:OBS59 NRV59:NRW59 NHZ59:NIA59 MYD59:MYE59 MOH59:MOI59 MEL59:MEM59 LUP59:LUQ59 LKT59:LKU59 LAX59:LAY59 KRB59:KRC59 KHF59:KHG59 JXJ59:JXK59 JNN59:JNO59 JDR59:JDS59 ITV59:ITW59 IJZ59:IKA59 IAD59:IAE59 HQH59:HQI59 HGL59:HGM59 GWP59:GWQ59 GMT59:GMU59 GCX59:GCY59 FTB59:FTC59 FJF59:FJG59 EZJ59:EZK59 EPN59:EPO59 EFR59:EFS59 DVV59:DVW59 DLZ59:DMA59 DCD59:DCE59 CSH59:CSI59 CIL59:CIM59 BYP59:BYQ59 BOT59:BOU59 BEX59:BEY59 AVB59:AVC59 ALF59:ALG59 ABJ59:ABK59 RN59:RO59 HR59:HS59 WUA59:WUB59 WKE59:WKF59 WAI59:WAJ59 VQM59:VQN59 VGQ59:VGR59 UWU59:UWV59 UMY59:UMZ59 UDC59:UDD59 TTG59:TTH59 TJK59:TJL59 SZO59:SZP59 SPS59:SPT59 SFW59:SFX59 RWA59:RWB59 RME59:RMF59 RCI59:RCJ59 QSM59:QSN59 QIQ59:QIR59 PYU59:PYV59 POY59:POZ59 PFC59:PFD59 OVG59:OVH59 OLK59:OLL59 OBO59:OBP59 NRS59:NRT59 NHW59:NHX59 MYA59:MYB59 MOE59:MOF59 MEI59:MEJ59 LUM59:LUN59 LKQ59:LKR59 LAU59:LAV59 KQY59:KQZ59 KHC59:KHD59 JXG59:JXH59 JNK59:JNL59 JDO59:JDP59 ITS59:ITT59 IJW59:IJX59 IAA59:IAB59 HQE59:HQF59 HGI59:HGJ59 GWM59:GWN59 GMQ59:GMR59 GCU59:GCV59 FSY59:FSZ59 FJC59:FJD59 EZG59:EZH59 EPK59:EPL59 EFO59:EFP59 DVS59:DVT59 DLW59:DLX59 DCA59:DCB59 CSE59:CSF59 CII59:CIJ59 BYM59:BYN59 BOQ59:BOR59 BEU59:BEV59 AUY59:AUZ59 ALC59:ALD59 ABG59:ABH59 RK59:RL59 HO59:HP59 WTX59:WTY59 WKB59:WKC59 WAF59:WAG59 VQJ59:VQK59 VGN59:VGO59 UWR59:UWS59 UMV59:UMW59 UCZ59:UDA59 TTD59:TTE59 TJH59:TJI59 SZL59:SZM59 SPP59:SPQ59 SFT59:SFU59 RVX59:RVY59 RMB59:RMC59 RCF59:RCG59 QSJ59:QSK59 QIN59:QIO59 PYR59:PYS59 POV59:POW59 PEZ59:PFA59 OVD59:OVE59 OLH59:OLI59 OBL59:OBM59 NRP59:NRQ59 NHT59:NHU59 MXX59:MXY59 MOB59:MOC59 MEF59:MEG59 LUJ59:LUK59 LKN59:LKO59 LAR59:LAS59 KQV59:KQW59 KGZ59:KHA59 JXD59:JXE59 JNH59:JNI59 JDL59:JDM59 ITP59:ITQ59 IJT59:IJU59 HZX59:HZY59 HQB59:HQC59 HGF59:HGG59 GWJ59:GWK59 GMN59:GMO59 GCR59:GCS59 FSV59:FSW59 FIZ59:FJA59 EZD59:EZE59 EPH59:EPI59 EFL59:EFM59 DVP59:DVQ59 DLT59:DLU59 DBX59:DBY59 CSB59:CSC59 CIF59:CIG59 BYJ59:BYK59 BON59:BOO59 BER59:BES59 AUV59:AUW59 AKZ59:ALA59 ABD59:ABE59 RH59:RI59 HL59:HM59 WTU59:WTV59 WJY59:WJZ59 WAC59:WAD59 VQG59:VQH59 VGK59:VGL59 UWO59:UWP59 UMS59:UMT59 UCW59:UCX59 TTA59:TTB59 TJE59:TJF59 SZI59:SZJ59 SPM59:SPN59 SFQ59:SFR59 RVU59:RVV59 RLY59:RLZ59 RCC59:RCD59 QSG59:QSH59 QIK59:QIL59 PYO59:PYP59 POS59:POT59 PEW59:PEX59 OVA59:OVB59 OLE59:OLF59 OBI59:OBJ59 NRM59:NRN59 NHQ59:NHR59 MXU59:MXV59 MNY59:MNZ59 MEC59:MED59 LUG59:LUH59 LKK59:LKL59 LAO59:LAP59 KQS59:KQT59 KGW59:KGX59 JXA59:JXB59 JNE59:JNF59 JDI59:JDJ59 ITM59:ITN59 IJQ59:IJR59 HZU59:HZV59 HPY59:HPZ59 HGC59:HGD59 GWG59:GWH59 GMK59:GML59 GCO59:GCP59 FSS59:FST59 FIW59:FIX59 EZA59:EZB59 EPE59:EPF59 EFI59:EFJ59 DVM59:DVN59 DLQ59:DLR59 DBU59:DBV59 CRY59:CRZ59 CIC59:CID59 BYG59:BYH59 BOK59:BOL59 BEO59:BEP59 AUS59:AUT59 AKW59:AKX59 ABA59:ABB59 HI103:HJ103 RE103:RF103 WUS103:WUT103 WKW103:WKX103 WBA103:WBB103 VRE103:VRF103 VHI103:VHJ103 UXM103:UXN103 UNQ103:UNR103 UDU103:UDV103 TTY103:TTZ103 TKC103:TKD103 TAG103:TAH103 SQK103:SQL103 SGO103:SGP103 RWS103:RWT103 RMW103:RMX103 RDA103:RDB103 QTE103:QTF103 QJI103:QJJ103 PZM103:PZN103 PPQ103:PPR103 PFU103:PFV103 OVY103:OVZ103 OMC103:OMD103 OCG103:OCH103 NSK103:NSL103 NIO103:NIP103 MYS103:MYT103 MOW103:MOX103 MFA103:MFB103 LVE103:LVF103 LLI103:LLJ103 LBM103:LBN103 KRQ103:KRR103 KHU103:KHV103 JXY103:JXZ103 JOC103:JOD103 JEG103:JEH103 IUK103:IUL103 IKO103:IKP103 IAS103:IAT103 HQW103:HQX103 HHA103:HHB103 GXE103:GXF103 GNI103:GNJ103 GDM103:GDN103 FTQ103:FTR103 FJU103:FJV103 EZY103:EZZ103 EQC103:EQD103 EGG103:EGH103 DWK103:DWL103 DMO103:DMP103 DCS103:DCT103 CSW103:CSX103 CJA103:CJB103 BZE103:BZF103 BPI103:BPJ103 BFM103:BFN103 AVQ103:AVR103 ALU103:ALV103 ABY103:ABZ103 SC103:SD103 IG103:IH103 WUP103:WUQ103 WKT103:WKU103 WAX103:WAY103 VRB103:VRC103 VHF103:VHG103 UXJ103:UXK103 UNN103:UNO103 UDR103:UDS103 TTV103:TTW103 TJZ103:TKA103 TAD103:TAE103 SQH103:SQI103 SGL103:SGM103 RWP103:RWQ103 RMT103:RMU103 RCX103:RCY103 QTB103:QTC103 QJF103:QJG103 PZJ103:PZK103 PPN103:PPO103 PFR103:PFS103 OVV103:OVW103 OLZ103:OMA103 OCD103:OCE103 NSH103:NSI103 NIL103:NIM103 MYP103:MYQ103 MOT103:MOU103 MEX103:MEY103 LVB103:LVC103 LLF103:LLG103 LBJ103:LBK103 KRN103:KRO103 KHR103:KHS103 JXV103:JXW103 JNZ103:JOA103 JED103:JEE103 IUH103:IUI103 IKL103:IKM103 IAP103:IAQ103 HQT103:HQU103 HGX103:HGY103 GXB103:GXC103 GNF103:GNG103 GDJ103:GDK103 FTN103:FTO103 FJR103:FJS103 EZV103:EZW103 EPZ103:EQA103 EGD103:EGE103 DWH103:DWI103 DML103:DMM103 DCP103:DCQ103 CST103:CSU103 CIX103:CIY103 BZB103:BZC103 BPF103:BPG103 BFJ103:BFK103 AVN103:AVO103 ALR103:ALS103 ABV103:ABW103 RZ103:SA103 ID103:IE103 WUM103:WUN103 WKQ103:WKR103 WAU103:WAV103 VQY103:VQZ103 VHC103:VHD103 UXG103:UXH103 UNK103:UNL103 UDO103:UDP103 TTS103:TTT103 TJW103:TJX103 TAA103:TAB103 SQE103:SQF103 SGI103:SGJ103 RWM103:RWN103 RMQ103:RMR103 RCU103:RCV103 QSY103:QSZ103 QJC103:QJD103 PZG103:PZH103 PPK103:PPL103 PFO103:PFP103 OVS103:OVT103 OLW103:OLX103 OCA103:OCB103 NSE103:NSF103 NII103:NIJ103 MYM103:MYN103 MOQ103:MOR103 MEU103:MEV103 LUY103:LUZ103 LLC103:LLD103 LBG103:LBH103 KRK103:KRL103 KHO103:KHP103 JXS103:JXT103 JNW103:JNX103 JEA103:JEB103 IUE103:IUF103 IKI103:IKJ103 IAM103:IAN103 HQQ103:HQR103 HGU103:HGV103 GWY103:GWZ103 GNC103:GND103 GDG103:GDH103 FTK103:FTL103 FJO103:FJP103 EZS103:EZT103 EPW103:EPX103 EGA103:EGB103 DWE103:DWF103 DMI103:DMJ103 DCM103:DCN103 CSQ103:CSR103 CIU103:CIV103 BYY103:BYZ103 BPC103:BPD103 BFG103:BFH103 AVK103:AVL103 ALO103:ALP103 ABS103:ABT103 RW103:RX103 IA103:IB103 WUG103:WUH103 WKK103:WKL103 WAO103:WAP103 VQS103:VQT103 VGW103:VGX103 UXA103:UXB103 UNE103:UNF103 UDI103:UDJ103 TTM103:TTN103 TJQ103:TJR103 SZU103:SZV103 SPY103:SPZ103 SGC103:SGD103 RWG103:RWH103 RMK103:RML103 RCO103:RCP103 QSS103:QST103 QIW103:QIX103 PZA103:PZB103 PPE103:PPF103 PFI103:PFJ103 OVM103:OVN103 OLQ103:OLR103 OBU103:OBV103 NRY103:NRZ103 NIC103:NID103 MYG103:MYH103 MOK103:MOL103 MEO103:MEP103 LUS103:LUT103 LKW103:LKX103 LBA103:LBB103 KRE103:KRF103 KHI103:KHJ103 JXM103:JXN103 JNQ103:JNR103 JDU103:JDV103 ITY103:ITZ103 IKC103:IKD103 IAG103:IAH103 HQK103:HQL103 HGO103:HGP103 GWS103:GWT103 GMW103:GMX103 GDA103:GDB103 FTE103:FTF103 FJI103:FJJ103 EZM103:EZN103 EPQ103:EPR103 EFU103:EFV103 DVY103:DVZ103 DMC103:DMD103 DCG103:DCH103 CSK103:CSL103 CIO103:CIP103 BYS103:BYT103 BOW103:BOX103 BFA103:BFB103 AVE103:AVF103 ALI103:ALJ103 ABM103:ABN103 RQ103:RR103 HU103:HV103 WUD103:WUE103 WKH103:WKI103 WAL103:WAM103 VQP103:VQQ103 VGT103:VGU103 UWX103:UWY103 UNB103:UNC103 UDF103:UDG103 TTJ103:TTK103 TJN103:TJO103 SZR103:SZS103 SPV103:SPW103 SFZ103:SGA103 RWD103:RWE103 RMH103:RMI103 RCL103:RCM103 QSP103:QSQ103 QIT103:QIU103 PYX103:PYY103 PPB103:PPC103 PFF103:PFG103 OVJ103:OVK103 OLN103:OLO103 OBR103:OBS103 NRV103:NRW103 NHZ103:NIA103 MYD103:MYE103 MOH103:MOI103 MEL103:MEM103 LUP103:LUQ103 LKT103:LKU103 LAX103:LAY103 KRB103:KRC103 KHF103:KHG103 JXJ103:JXK103 JNN103:JNO103 JDR103:JDS103 ITV103:ITW103 IJZ103:IKA103 IAD103:IAE103 HQH103:HQI103 HGL103:HGM103 GWP103:GWQ103 GMT103:GMU103 GCX103:GCY103 FTB103:FTC103 FJF103:FJG103 EZJ103:EZK103 EPN103:EPO103 EFR103:EFS103 DVV103:DVW103 DLZ103:DMA103 DCD103:DCE103 CSH103:CSI103 CIL103:CIM103 BYP103:BYQ103 BOT103:BOU103 BEX103:BEY103 AVB103:AVC103 ALF103:ALG103 ABJ103:ABK103 RN103:RO103 HR103:HS103 WUA103:WUB103 WKE103:WKF103 WAI103:WAJ103 VQM103:VQN103 VGQ103:VGR103 UWU103:UWV103 UMY103:UMZ103 UDC103:UDD103 TTG103:TTH103 TJK103:TJL103 SZO103:SZP103 SPS103:SPT103 SFW103:SFX103 RWA103:RWB103 RME103:RMF103 RCI103:RCJ103 QSM103:QSN103 QIQ103:QIR103 PYU103:PYV103 POY103:POZ103 PFC103:PFD103 OVG103:OVH103 OLK103:OLL103 OBO103:OBP103 NRS103:NRT103 NHW103:NHX103 MYA103:MYB103 MOE103:MOF103 MEI103:MEJ103 LUM103:LUN103 LKQ103:LKR103 LAU103:LAV103 KQY103:KQZ103 KHC103:KHD103 JXG103:JXH103 JNK103:JNL103 JDO103:JDP103 ITS103:ITT103 IJW103:IJX103 IAA103:IAB103 HQE103:HQF103 HGI103:HGJ103 GWM103:GWN103 GMQ103:GMR103 GCU103:GCV103 FSY103:FSZ103 FJC103:FJD103 EZG103:EZH103 EPK103:EPL103 EFO103:EFP103 DVS103:DVT103 DLW103:DLX103 DCA103:DCB103 CSE103:CSF103 CII103:CIJ103 BYM103:BYN103 BOQ103:BOR103 BEU103:BEV103 AUY103:AUZ103 ALC103:ALD103 ABG103:ABH103 RK103:RL103 HO103:HP103 WTX103:WTY103 WKB103:WKC103 WAF103:WAG103 VQJ103:VQK103 VGN103:VGO103 UWR103:UWS103 UMV103:UMW103 UCZ103:UDA103 TTD103:TTE103 TJH103:TJI103 SZL103:SZM103 SPP103:SPQ103 SFT103:SFU103 RVX103:RVY103 RMB103:RMC103 RCF103:RCG103 QSJ103:QSK103 QIN103:QIO103 PYR103:PYS103 POV103:POW103 PEZ103:PFA103 OVD103:OVE103 OLH103:OLI103 OBL103:OBM103 NRP103:NRQ103 NHT103:NHU103 MXX103:MXY103 MOB103:MOC103 MEF103:MEG103 LUJ103:LUK103 LKN103:LKO103 LAR103:LAS103 KQV103:KQW103 KGZ103:KHA103 JXD103:JXE103 JNH103:JNI103 JDL103:JDM103 ITP103:ITQ103 IJT103:IJU103 HZX103:HZY103 HQB103:HQC103 HGF103:HGG103 GWJ103:GWK103 GMN103:GMO103 GCR103:GCS103 FSV103:FSW103 FIZ103:FJA103 EZD103:EZE103 EPH103:EPI103 EFL103:EFM103 DVP103:DVQ103 DLT103:DLU103 DBX103:DBY103 CSB103:CSC103 CIF103:CIG103 BYJ103:BYK103 BON103:BOO103 BER103:BES103 AUV103:AUW103 AKZ103:ALA103 ABD103:ABE103 RH103:RI103 HL103:HM103 WTU103:WTV103 WJY103:WJZ103 WAC103:WAD103 VQG103:VQH103 VGK103:VGL103 UWO103:UWP103 UMS103:UMT103 UCW103:UCX103 TTA103:TTB103 TJE103:TJF103 SZI103:SZJ103 SPM103:SPN103 SFQ103:SFR103 RVU103:RVV103 RLY103:RLZ103 RCC103:RCD103 QSG103:QSH103 QIK103:QIL103 PYO103:PYP103 POS103:POT103 PEW103:PEX103 OVA103:OVB103 OLE103:OLF103 OBI103:OBJ103 NRM103:NRN103 NHQ103:NHR103 MXU103:MXV103 MNY103:MNZ103 MEC103:MED103 LUG103:LUH103 LKK103:LKL103 LAO103:LAP103 KQS103:KQT103 KGW103:KGX103 JXA103:JXB103 JNE103:JNF103 JDI103:JDJ103 ITM103:ITN103 IJQ103:IJR103 HZU103:HZV103 HPY103:HPZ103 HGC103:HGD103 GWG103:GWH103 GMK103:GML103 GCO103:GCP103 FSS103:FST103 FIW103:FIX103 EZA103:EZB103 EPE103:EPF103 EFI103:EFJ103 DVM103:DVN103 DLQ103:DLR103 DBU103:DBV103 CRY103:CRZ103 CIC103:CID103 BYG103:BYH103 BOK103:BOL103 BEO103:BEP103 AUS103:AUT103 AKW103:AKX103 ABA103:ABB103 HI147:HJ147 RE147:RF147 WUS147:WUT147 WKW147:WKX147 WBA147:WBB147 VRE147:VRF147 VHI147:VHJ147 UXM147:UXN147 UNQ147:UNR147 UDU147:UDV147 TTY147:TTZ147 TKC147:TKD147 TAG147:TAH147 SQK147:SQL147 SGO147:SGP147 RWS147:RWT147 RMW147:RMX147 RDA147:RDB147 QTE147:QTF147 QJI147:QJJ147 PZM147:PZN147 PPQ147:PPR147 PFU147:PFV147 OVY147:OVZ147 OMC147:OMD147 OCG147:OCH147 NSK147:NSL147 NIO147:NIP147 MYS147:MYT147 MOW147:MOX147 MFA147:MFB147 LVE147:LVF147 LLI147:LLJ147 LBM147:LBN147 KRQ147:KRR147 KHU147:KHV147 JXY147:JXZ147 JOC147:JOD147 JEG147:JEH147 IUK147:IUL147 IKO147:IKP147 IAS147:IAT147 HQW147:HQX147 HHA147:HHB147 GXE147:GXF147 GNI147:GNJ147 GDM147:GDN147 FTQ147:FTR147 FJU147:FJV147 EZY147:EZZ147 EQC147:EQD147 EGG147:EGH147 DWK147:DWL147 DMO147:DMP147 DCS147:DCT147 CSW147:CSX147 CJA147:CJB147 BZE147:BZF147 BPI147:BPJ147 BFM147:BFN147 AVQ147:AVR147 ALU147:ALV147 ABY147:ABZ147 SC147:SD147 IG147:IH147 WUP147:WUQ147 WKT147:WKU147 WAX147:WAY147 VRB147:VRC147 VHF147:VHG147 UXJ147:UXK147 UNN147:UNO147 UDR147:UDS147 TTV147:TTW147 TJZ147:TKA147 TAD147:TAE147 SQH147:SQI147 SGL147:SGM147 RWP147:RWQ147 RMT147:RMU147 RCX147:RCY147 QTB147:QTC147 QJF147:QJG147 PZJ147:PZK147 PPN147:PPO147 PFR147:PFS147 OVV147:OVW147 OLZ147:OMA147 OCD147:OCE147 NSH147:NSI147 NIL147:NIM147 MYP147:MYQ147 MOT147:MOU147 MEX147:MEY147 LVB147:LVC147 LLF147:LLG147 LBJ147:LBK147 KRN147:KRO147 KHR147:KHS147 JXV147:JXW147 JNZ147:JOA147 JED147:JEE147 IUH147:IUI147 IKL147:IKM147 IAP147:IAQ147 HQT147:HQU147 HGX147:HGY147 GXB147:GXC147 GNF147:GNG147 GDJ147:GDK147 FTN147:FTO147 FJR147:FJS147 EZV147:EZW147 EPZ147:EQA147 EGD147:EGE147 DWH147:DWI147 DML147:DMM147 DCP147:DCQ147 CST147:CSU147 CIX147:CIY147 BZB147:BZC147 BPF147:BPG147 BFJ147:BFK147 AVN147:AVO147 ALR147:ALS147 ABV147:ABW147 RZ147:SA147 ID147:IE147 WUM147:WUN147 WKQ147:WKR147 WAU147:WAV147 VQY147:VQZ147 VHC147:VHD147 UXG147:UXH147 UNK147:UNL147 UDO147:UDP147 TTS147:TTT147 TJW147:TJX147 TAA147:TAB147 SQE147:SQF147 SGI147:SGJ147 RWM147:RWN147 RMQ147:RMR147 RCU147:RCV147 QSY147:QSZ147 QJC147:QJD147 PZG147:PZH147 PPK147:PPL147 PFO147:PFP147 OVS147:OVT147 OLW147:OLX147 OCA147:OCB147 NSE147:NSF147 NII147:NIJ147 MYM147:MYN147 MOQ147:MOR147 MEU147:MEV147 LUY147:LUZ147 LLC147:LLD147 LBG147:LBH147 KRK147:KRL147 KHO147:KHP147 JXS147:JXT147 JNW147:JNX147 JEA147:JEB147 IUE147:IUF147 IKI147:IKJ147 IAM147:IAN147 HQQ147:HQR147 HGU147:HGV147 GWY147:GWZ147 GNC147:GND147 GDG147:GDH147 FTK147:FTL147 FJO147:FJP147 EZS147:EZT147 EPW147:EPX147 EGA147:EGB147 DWE147:DWF147 DMI147:DMJ147 DCM147:DCN147 CSQ147:CSR147 CIU147:CIV147 BYY147:BYZ147 BPC147:BPD147 BFG147:BFH147 AVK147:AVL147 ALO147:ALP147 ABS147:ABT147 RW147:RX147 IA147:IB147 WUG147:WUH147 WKK147:WKL147 WAO147:WAP147 VQS147:VQT147 VGW147:VGX147 UXA147:UXB147 UNE147:UNF147 UDI147:UDJ147 TTM147:TTN147 TJQ147:TJR147 SZU147:SZV147 SPY147:SPZ147 SGC147:SGD147 RWG147:RWH147 RMK147:RML147 RCO147:RCP147 QSS147:QST147 QIW147:QIX147 PZA147:PZB147 PPE147:PPF147 PFI147:PFJ147 OVM147:OVN147 OLQ147:OLR147 OBU147:OBV147 NRY147:NRZ147 NIC147:NID147 MYG147:MYH147 MOK147:MOL147 MEO147:MEP147 LUS147:LUT147 LKW147:LKX147 LBA147:LBB147 KRE147:KRF147 KHI147:KHJ147 JXM147:JXN147 JNQ147:JNR147 JDU147:JDV147 ITY147:ITZ147 IKC147:IKD147 IAG147:IAH147 HQK147:HQL147 HGO147:HGP147 GWS147:GWT147 GMW147:GMX147 GDA147:GDB147 FTE147:FTF147 FJI147:FJJ147 EZM147:EZN147 EPQ147:EPR147 EFU147:EFV147 DVY147:DVZ147 DMC147:DMD147 DCG147:DCH147 CSK147:CSL147 CIO147:CIP147 BYS147:BYT147 BOW147:BOX147 BFA147:BFB147 AVE147:AVF147 ALI147:ALJ147 ABM147:ABN147 RQ147:RR147 HU147:HV147 WUD147:WUE147 WKH147:WKI147 WAL147:WAM147 VQP147:VQQ147 VGT147:VGU147 UWX147:UWY147 UNB147:UNC147 UDF147:UDG147 TTJ147:TTK147 TJN147:TJO147 SZR147:SZS147 SPV147:SPW147 SFZ147:SGA147 RWD147:RWE147 RMH147:RMI147 RCL147:RCM147 QSP147:QSQ147 QIT147:QIU147 PYX147:PYY147 PPB147:PPC147 PFF147:PFG147 OVJ147:OVK147 OLN147:OLO147 OBR147:OBS147 NRV147:NRW147 NHZ147:NIA147 MYD147:MYE147 MOH147:MOI147 MEL147:MEM147 LUP147:LUQ147 LKT147:LKU147 LAX147:LAY147 KRB147:KRC147 KHF147:KHG147 JXJ147:JXK147 JNN147:JNO147 JDR147:JDS147 ITV147:ITW147 IJZ147:IKA147 IAD147:IAE147 HQH147:HQI147 HGL147:HGM147 GWP147:GWQ147 GMT147:GMU147 GCX147:GCY147 FTB147:FTC147 FJF147:FJG147 EZJ147:EZK147 EPN147:EPO147 EFR147:EFS147 DVV147:DVW147 DLZ147:DMA147 DCD147:DCE147 CSH147:CSI147 CIL147:CIM147 BYP147:BYQ147 BOT147:BOU147 BEX147:BEY147 AVB147:AVC147 ALF147:ALG147 ABJ147:ABK147 RN147:RO147 HR147:HS147 WUA147:WUB147 WKE147:WKF147 WAI147:WAJ147 VQM147:VQN147 VGQ147:VGR147 UWU147:UWV147 UMY147:UMZ147 UDC147:UDD147 TTG147:TTH147 TJK147:TJL147 SZO147:SZP147 SPS147:SPT147 SFW147:SFX147 RWA147:RWB147 RME147:RMF147 RCI147:RCJ147 QSM147:QSN147 QIQ147:QIR147 PYU147:PYV147 POY147:POZ147 PFC147:PFD147 OVG147:OVH147 OLK147:OLL147 OBO147:OBP147 NRS147:NRT147 NHW147:NHX147 MYA147:MYB147 MOE147:MOF147 MEI147:MEJ147 LUM147:LUN147 LKQ147:LKR147 LAU147:LAV147 KQY147:KQZ147 KHC147:KHD147 JXG147:JXH147 JNK147:JNL147 JDO147:JDP147 ITS147:ITT147 IJW147:IJX147 IAA147:IAB147 HQE147:HQF147 HGI147:HGJ147 GWM147:GWN147 GMQ147:GMR147 GCU147:GCV147 FSY147:FSZ147 FJC147:FJD147 EZG147:EZH147 EPK147:EPL147 EFO147:EFP147 DVS147:DVT147 DLW147:DLX147 DCA147:DCB147 CSE147:CSF147 CII147:CIJ147 BYM147:BYN147 BOQ147:BOR147 BEU147:BEV147 AUY147:AUZ147 ALC147:ALD147 ABG147:ABH147 RK147:RL147 HO147:HP147 WTX147:WTY147 WKB147:WKC147 WAF147:WAG147 VQJ147:VQK147 VGN147:VGO147 UWR147:UWS147 UMV147:UMW147 UCZ147:UDA147 TTD147:TTE147 TJH147:TJI147 SZL147:SZM147 SPP147:SPQ147 SFT147:SFU147 RVX147:RVY147 RMB147:RMC147 RCF147:RCG147 QSJ147:QSK147 QIN147:QIO147 PYR147:PYS147 POV147:POW147 PEZ147:PFA147 OVD147:OVE147 OLH147:OLI147 OBL147:OBM147 NRP147:NRQ147 NHT147:NHU147 MXX147:MXY147 MOB147:MOC147 MEF147:MEG147 LUJ147:LUK147 LKN147:LKO147 LAR147:LAS147 KQV147:KQW147 KGZ147:KHA147 JXD147:JXE147 JNH147:JNI147 JDL147:JDM147 ITP147:ITQ147 IJT147:IJU147 HZX147:HZY147 HQB147:HQC147 HGF147:HGG147 GWJ147:GWK147 GMN147:GMO147 GCR147:GCS147 FSV147:FSW147 FIZ147:FJA147 EZD147:EZE147 EPH147:EPI147 EFL147:EFM147 DVP147:DVQ147 DLT147:DLU147 DBX147:DBY147 CSB147:CSC147 CIF147:CIG147 BYJ147:BYK147 BON147:BOO147 BER147:BES147 AUV147:AUW147 AKZ147:ALA147 ABD147:ABE147 RH147:RI147 HL147:HM147 WTU147:WTV147 WJY147:WJZ147 WAC147:WAD147 VQG147:VQH147 VGK147:VGL147 UWO147:UWP147 UMS147:UMT147 UCW147:UCX147 TTA147:TTB147 TJE147:TJF147 SZI147:SZJ147 SPM147:SPN147 SFQ147:SFR147 RVU147:RVV147 RLY147:RLZ147 RCC147:RCD147 QSG147:QSH147 QIK147:QIL147 PYO147:PYP147 POS147:POT147 PEW147:PEX147 OVA147:OVB147 OLE147:OLF147 OBI147:OBJ147 NRM147:NRN147 NHQ147:NHR147 MXU147:MXV147 MNY147:MNZ147 MEC147:MED147 LUG147:LUH147 LKK147:LKL147 LAO147:LAP147 KQS147:KQT147 KGW147:KGX147 JXA147:JXB147 JNE147:JNF147 JDI147:JDJ147 ITM147:ITN147 IJQ147:IJR147 HZU147:HZV147 HPY147:HPZ147 HGC147:HGD147 GWG147:GWH147 GMK147:GML147 GCO147:GCP147 FSS147:FST147 FIW147:FIX147 EZA147:EZB147 EPE147:EPF147 EFI147:EFJ147 DVM147:DVN147 DLQ147:DLR147 DBU147:DBV147 CRY147:CRZ147 CIC147:CID147 BYG147:BYH147 BOK147:BOL147 BEO147:BEP147 AUS147:AUT147 AKW147:AKX147 ABA147:ABB147 HI191:HJ191 RE191:RF191 WUS191:WUT191 WKW191:WKX191 WBA191:WBB191 VRE191:VRF191 VHI191:VHJ191 UXM191:UXN191 UNQ191:UNR191 UDU191:UDV191 TTY191:TTZ191 TKC191:TKD191 TAG191:TAH191 SQK191:SQL191 SGO191:SGP191 RWS191:RWT191 RMW191:RMX191 RDA191:RDB191 QTE191:QTF191 QJI191:QJJ191 PZM191:PZN191 PPQ191:PPR191 PFU191:PFV191 OVY191:OVZ191 OMC191:OMD191 OCG191:OCH191 NSK191:NSL191 NIO191:NIP191 MYS191:MYT191 MOW191:MOX191 MFA191:MFB191 LVE191:LVF191 LLI191:LLJ191 LBM191:LBN191 KRQ191:KRR191 KHU191:KHV191 JXY191:JXZ191 JOC191:JOD191 JEG191:JEH191 IUK191:IUL191 IKO191:IKP191 IAS191:IAT191 HQW191:HQX191 HHA191:HHB191 GXE191:GXF191 GNI191:GNJ191 GDM191:GDN191 FTQ191:FTR191 FJU191:FJV191 EZY191:EZZ191 EQC191:EQD191 EGG191:EGH191 DWK191:DWL191 DMO191:DMP191 DCS191:DCT191 CSW191:CSX191 CJA191:CJB191 BZE191:BZF191 BPI191:BPJ191 BFM191:BFN191 AVQ191:AVR191 ALU191:ALV191 ABY191:ABZ191 SC191:SD191 IG191:IH191 WUP191:WUQ191 WKT191:WKU191 WAX191:WAY191 VRB191:VRC191 VHF191:VHG191 UXJ191:UXK191 UNN191:UNO191 UDR191:UDS191 TTV191:TTW191 TJZ191:TKA191 TAD191:TAE191 SQH191:SQI191 SGL191:SGM191 RWP191:RWQ191 RMT191:RMU191 RCX191:RCY191 QTB191:QTC191 QJF191:QJG191 PZJ191:PZK191 PPN191:PPO191 PFR191:PFS191 OVV191:OVW191 OLZ191:OMA191 OCD191:OCE191 NSH191:NSI191 NIL191:NIM191 MYP191:MYQ191 MOT191:MOU191 MEX191:MEY191 LVB191:LVC191 LLF191:LLG191 LBJ191:LBK191 KRN191:KRO191 KHR191:KHS191 JXV191:JXW191 JNZ191:JOA191 JED191:JEE191 IUH191:IUI191 IKL191:IKM191 IAP191:IAQ191 HQT191:HQU191 HGX191:HGY191 GXB191:GXC191 GNF191:GNG191 GDJ191:GDK191 FTN191:FTO191 FJR191:FJS191 EZV191:EZW191 EPZ191:EQA191 EGD191:EGE191 DWH191:DWI191 DML191:DMM191 DCP191:DCQ191 CST191:CSU191 CIX191:CIY191 BZB191:BZC191 BPF191:BPG191 BFJ191:BFK191 AVN191:AVO191 ALR191:ALS191 ABV191:ABW191 RZ191:SA191 ID191:IE191 WUM191:WUN191 WKQ191:WKR191 WAU191:WAV191 VQY191:VQZ191 VHC191:VHD191 UXG191:UXH191 UNK191:UNL191 UDO191:UDP191 TTS191:TTT191 TJW191:TJX191 TAA191:TAB191 SQE191:SQF191 SGI191:SGJ191 RWM191:RWN191 RMQ191:RMR191 RCU191:RCV191 QSY191:QSZ191 QJC191:QJD191 PZG191:PZH191 PPK191:PPL191 PFO191:PFP191 OVS191:OVT191 OLW191:OLX191 OCA191:OCB191 NSE191:NSF191 NII191:NIJ191 MYM191:MYN191 MOQ191:MOR191 MEU191:MEV191 LUY191:LUZ191 LLC191:LLD191 LBG191:LBH191 KRK191:KRL191 KHO191:KHP191 JXS191:JXT191 JNW191:JNX191 JEA191:JEB191 IUE191:IUF191 IKI191:IKJ191 IAM191:IAN191 HQQ191:HQR191 HGU191:HGV191 GWY191:GWZ191 GNC191:GND191 GDG191:GDH191 FTK191:FTL191 FJO191:FJP191 EZS191:EZT191 EPW191:EPX191 EGA191:EGB191 DWE191:DWF191 DMI191:DMJ191 DCM191:DCN191 CSQ191:CSR191 CIU191:CIV191 BYY191:BYZ191 BPC191:BPD191 BFG191:BFH191 AVK191:AVL191 ALO191:ALP191 ABS191:ABT191 RW191:RX191 IA191:IB191 WUG191:WUH191 WKK191:WKL191 WAO191:WAP191 VQS191:VQT191 VGW191:VGX191 UXA191:UXB191 UNE191:UNF191 UDI191:UDJ191 TTM191:TTN191 TJQ191:TJR191 SZU191:SZV191 SPY191:SPZ191 SGC191:SGD191 RWG191:RWH191 RMK191:RML191 RCO191:RCP191 QSS191:QST191 QIW191:QIX191 PZA191:PZB191 PPE191:PPF191 PFI191:PFJ191 OVM191:OVN191 OLQ191:OLR191 OBU191:OBV191 NRY191:NRZ191 NIC191:NID191 MYG191:MYH191 MOK191:MOL191 MEO191:MEP191 LUS191:LUT191 LKW191:LKX191 LBA191:LBB191 KRE191:KRF191 KHI191:KHJ191 JXM191:JXN191 JNQ191:JNR191 JDU191:JDV191 ITY191:ITZ191 IKC191:IKD191 IAG191:IAH191 HQK191:HQL191 HGO191:HGP191 GWS191:GWT191 GMW191:GMX191 GDA191:GDB191 FTE191:FTF191 FJI191:FJJ191 EZM191:EZN191 EPQ191:EPR191 EFU191:EFV191 DVY191:DVZ191 DMC191:DMD191 DCG191:DCH191 CSK191:CSL191 CIO191:CIP191 BYS191:BYT191 BOW191:BOX191 BFA191:BFB191 AVE191:AVF191 ALI191:ALJ191 ABM191:ABN191 RQ191:RR191 HU191:HV191 WUD191:WUE191 WKH191:WKI191 WAL191:WAM191 VQP191:VQQ191 VGT191:VGU191 UWX191:UWY191 UNB191:UNC191 UDF191:UDG191 TTJ191:TTK191 TJN191:TJO191 SZR191:SZS191 SPV191:SPW191 SFZ191:SGA191 RWD191:RWE191 RMH191:RMI191 RCL191:RCM191 QSP191:QSQ191 QIT191:QIU191 PYX191:PYY191 PPB191:PPC191 PFF191:PFG191 OVJ191:OVK191 OLN191:OLO191 OBR191:OBS191 NRV191:NRW191 NHZ191:NIA191 MYD191:MYE191 MOH191:MOI191 MEL191:MEM191 LUP191:LUQ191 LKT191:LKU191 LAX191:LAY191 KRB191:KRC191 KHF191:KHG191 JXJ191:JXK191 JNN191:JNO191 JDR191:JDS191 ITV191:ITW191 IJZ191:IKA191 IAD191:IAE191 HQH191:HQI191 HGL191:HGM191 GWP191:GWQ191 GMT191:GMU191 GCX191:GCY191 FTB191:FTC191 FJF191:FJG191 EZJ191:EZK191 EPN191:EPO191 EFR191:EFS191 DVV191:DVW191 DLZ191:DMA191 DCD191:DCE191 CSH191:CSI191 CIL191:CIM191 BYP191:BYQ191 BOT191:BOU191 BEX191:BEY191 AVB191:AVC191 ALF191:ALG191 ABJ191:ABK191 RN191:RO191 HR191:HS191 WUA191:WUB191 WKE191:WKF191 WAI191:WAJ191 VQM191:VQN191 VGQ191:VGR191 UWU191:UWV191 UMY191:UMZ191 UDC191:UDD191 TTG191:TTH191 TJK191:TJL191 SZO191:SZP191 SPS191:SPT191 SFW191:SFX191 RWA191:RWB191 RME191:RMF191 RCI191:RCJ191 QSM191:QSN191 QIQ191:QIR191 PYU191:PYV191 POY191:POZ191 PFC191:PFD191 OVG191:OVH191 OLK191:OLL191 OBO191:OBP191 NRS191:NRT191 NHW191:NHX191 MYA191:MYB191 MOE191:MOF191 MEI191:MEJ191 LUM191:LUN191 LKQ191:LKR191 LAU191:LAV191 KQY191:KQZ191 KHC191:KHD191 JXG191:JXH191 JNK191:JNL191 JDO191:JDP191 ITS191:ITT191 IJW191:IJX191 IAA191:IAB191 HQE191:HQF191 HGI191:HGJ191 GWM191:GWN191 GMQ191:GMR191 GCU191:GCV191 FSY191:FSZ191 FJC191:FJD191 EZG191:EZH191 EPK191:EPL191 EFO191:EFP191 DVS191:DVT191 DLW191:DLX191 DCA191:DCB191 CSE191:CSF191 CII191:CIJ191 BYM191:BYN191 BOQ191:BOR191 BEU191:BEV191 AUY191:AUZ191 ALC191:ALD191 ABG191:ABH191 RK191:RL191 HO191:HP191 WTX191:WTY191 WKB191:WKC191 WAF191:WAG191 VQJ191:VQK191 VGN191:VGO191 UWR191:UWS191 UMV191:UMW191 UCZ191:UDA191 TTD191:TTE191 TJH191:TJI191 SZL191:SZM191 SPP191:SPQ191 SFT191:SFU191 RVX191:RVY191 RMB191:RMC191 RCF191:RCG191 QSJ191:QSK191 QIN191:QIO191 PYR191:PYS191 POV191:POW191 PEZ191:PFA191 OVD191:OVE191 OLH191:OLI191 OBL191:OBM191 NRP191:NRQ191 NHT191:NHU191 MXX191:MXY191 MOB191:MOC191 MEF191:MEG191 LUJ191:LUK191 LKN191:LKO191 LAR191:LAS191 KQV191:KQW191 KGZ191:KHA191 JXD191:JXE191 JNH191:JNI191 JDL191:JDM191 ITP191:ITQ191 IJT191:IJU191 HZX191:HZY191 HQB191:HQC191 HGF191:HGG191 GWJ191:GWK191 GMN191:GMO191 GCR191:GCS191 FSV191:FSW191 FIZ191:FJA191 EZD191:EZE191 EPH191:EPI191 EFL191:EFM191 DVP191:DVQ191 DLT191:DLU191 DBX191:DBY191 CSB191:CSC191 CIF191:CIG191 BYJ191:BYK191 BON191:BOO191 BER191:BES191 AUV191:AUW191 AKZ191:ALA191 ABD191:ABE191 RH191:RI191 HL191:HM191 WTU191:WTV191 WJY191:WJZ191 WAC191:WAD191 VQG191:VQH191 VGK191:VGL191 UWO191:UWP191 UMS191:UMT191 UCW191:UCX191 TTA191:TTB191 TJE191:TJF191 SZI191:SZJ191 SPM191:SPN191 SFQ191:SFR191 RVU191:RVV191 RLY191:RLZ191 RCC191:RCD191 QSG191:QSH191 QIK191:QIL191 PYO191:PYP191 POS191:POT191 PEW191:PEX191 OVA191:OVB191 OLE191:OLF191 OBI191:OBJ191 NRM191:NRN191 NHQ191:NHR191 MXU191:MXV191 MNY191:MNZ191 MEC191:MED191 LUG191:LUH191 LKK191:LKL191 LAO191:LAP191 KQS191:KQT191 KGW191:KGX191 JXA191:JXB191 JNE191:JNF191 JDI191:JDJ191 ITM191:ITN191 IJQ191:IJR191 HZU191:HZV191 HPY191:HPZ191 HGC191:HGD191 GWG191:GWH191 GMK191:GML191 GCO191:GCP191 FSS191:FST191 FIW191:FIX191 EZA191:EZB191 EPE191:EPF191 EFI191:EFJ191 DVM191:DVN191 DLQ191:DLR191 DBU191:DBV191 CRY191:CRZ191 CIC191:CID191 BYG191:BYH191 BOK191:BOL191 BEO191:BEP191 AUS191:AUT191 AKW191:AKX191 ABA191:ABB191 HI235:HJ235 RE235:RF235 WUS235:WUT235 WKW235:WKX235 WBA235:WBB235 VRE235:VRF235 VHI235:VHJ235 UXM235:UXN235 UNQ235:UNR235 UDU235:UDV235 TTY235:TTZ235 TKC235:TKD235 TAG235:TAH235 SQK235:SQL235 SGO235:SGP235 RWS235:RWT235 RMW235:RMX235 RDA235:RDB235 QTE235:QTF235 QJI235:QJJ235 PZM235:PZN235 PPQ235:PPR235 PFU235:PFV235 OVY235:OVZ235 OMC235:OMD235 OCG235:OCH235 NSK235:NSL235 NIO235:NIP235 MYS235:MYT235 MOW235:MOX235 MFA235:MFB235 LVE235:LVF235 LLI235:LLJ235 LBM235:LBN235 KRQ235:KRR235 KHU235:KHV235 JXY235:JXZ235 JOC235:JOD235 JEG235:JEH235 IUK235:IUL235 IKO235:IKP235 IAS235:IAT235 HQW235:HQX235 HHA235:HHB235 GXE235:GXF235 GNI235:GNJ235 GDM235:GDN235 FTQ235:FTR235 FJU235:FJV235 EZY235:EZZ235 EQC235:EQD235 EGG235:EGH235 DWK235:DWL235 DMO235:DMP235 DCS235:DCT235 CSW235:CSX235 CJA235:CJB235 BZE235:BZF235 BPI235:BPJ235 BFM235:BFN235 AVQ235:AVR235 ALU235:ALV235 ABY235:ABZ235 SC235:SD235 IG235:IH235 WUP235:WUQ235 WKT235:WKU235 WAX235:WAY235 VRB235:VRC235 VHF235:VHG235 UXJ235:UXK235 UNN235:UNO235 UDR235:UDS235 TTV235:TTW235 TJZ235:TKA235 TAD235:TAE235 SQH235:SQI235 SGL235:SGM235 RWP235:RWQ235 RMT235:RMU235 RCX235:RCY235 QTB235:QTC235 QJF235:QJG235 PZJ235:PZK235 PPN235:PPO235 PFR235:PFS235 OVV235:OVW235 OLZ235:OMA235 OCD235:OCE235 NSH235:NSI235 NIL235:NIM235 MYP235:MYQ235 MOT235:MOU235 MEX235:MEY235 LVB235:LVC235 LLF235:LLG235 LBJ235:LBK235 KRN235:KRO235 KHR235:KHS235 JXV235:JXW235 JNZ235:JOA235 JED235:JEE235 IUH235:IUI235 IKL235:IKM235 IAP235:IAQ235 HQT235:HQU235 HGX235:HGY235 GXB235:GXC235 GNF235:GNG235 GDJ235:GDK235 FTN235:FTO235 FJR235:FJS235 EZV235:EZW235 EPZ235:EQA235 EGD235:EGE235 DWH235:DWI235 DML235:DMM235 DCP235:DCQ235 CST235:CSU235 CIX235:CIY235 BZB235:BZC235 BPF235:BPG235 BFJ235:BFK235 AVN235:AVO235 ALR235:ALS235 ABV235:ABW235 RZ235:SA235 ID235:IE235 WUM235:WUN235 WKQ235:WKR235 WAU235:WAV235 VQY235:VQZ235 VHC235:VHD235 UXG235:UXH235 UNK235:UNL235 UDO235:UDP235 TTS235:TTT235 TJW235:TJX235 TAA235:TAB235 SQE235:SQF235 SGI235:SGJ235 RWM235:RWN235 RMQ235:RMR235 RCU235:RCV235 QSY235:QSZ235 QJC235:QJD235 PZG235:PZH235 PPK235:PPL235 PFO235:PFP235 OVS235:OVT235 OLW235:OLX235 OCA235:OCB235 NSE235:NSF235 NII235:NIJ235 MYM235:MYN235 MOQ235:MOR235 MEU235:MEV235 LUY235:LUZ235 LLC235:LLD235 LBG235:LBH235 KRK235:KRL235 KHO235:KHP235 JXS235:JXT235 JNW235:JNX235 JEA235:JEB235 IUE235:IUF235 IKI235:IKJ235 IAM235:IAN235 HQQ235:HQR235 HGU235:HGV235 GWY235:GWZ235 GNC235:GND235 GDG235:GDH235 FTK235:FTL235 FJO235:FJP235 EZS235:EZT235 EPW235:EPX235 EGA235:EGB235 DWE235:DWF235 DMI235:DMJ235 DCM235:DCN235 CSQ235:CSR235 CIU235:CIV235 BYY235:BYZ235 BPC235:BPD235 BFG235:BFH235 AVK235:AVL235 ALO235:ALP235 ABS235:ABT235 RW235:RX235 IA235:IB235 WUG235:WUH235 WKK235:WKL235 WAO235:WAP235 VQS235:VQT235 VGW235:VGX235 UXA235:UXB235 UNE235:UNF235 UDI235:UDJ235 TTM235:TTN235 TJQ235:TJR235 SZU235:SZV235 SPY235:SPZ235 SGC235:SGD235 RWG235:RWH235 RMK235:RML235 RCO235:RCP235 QSS235:QST235 QIW235:QIX235 PZA235:PZB235 PPE235:PPF235 PFI235:PFJ235 OVM235:OVN235 OLQ235:OLR235 OBU235:OBV235 NRY235:NRZ235 NIC235:NID235 MYG235:MYH235 MOK235:MOL235 MEO235:MEP235 LUS235:LUT235 LKW235:LKX235 LBA235:LBB235 KRE235:KRF235 KHI235:KHJ235 JXM235:JXN235 JNQ235:JNR235 JDU235:JDV235 ITY235:ITZ235 IKC235:IKD235 IAG235:IAH235 HQK235:HQL235 HGO235:HGP235 GWS235:GWT235 GMW235:GMX235 GDA235:GDB235 FTE235:FTF235 FJI235:FJJ235 EZM235:EZN235 EPQ235:EPR235 EFU235:EFV235 DVY235:DVZ235 DMC235:DMD235 DCG235:DCH235 CSK235:CSL235 CIO235:CIP235 BYS235:BYT235 BOW235:BOX235 BFA235:BFB235 AVE235:AVF235 ALI235:ALJ235 ABM235:ABN235 RQ235:RR235 HU235:HV235 WUD235:WUE235 WKH235:WKI235 WAL235:WAM235 VQP235:VQQ235 VGT235:VGU235 UWX235:UWY235 UNB235:UNC235 UDF235:UDG235 TTJ235:TTK235 TJN235:TJO235 SZR235:SZS235 SPV235:SPW235 SFZ235:SGA235 RWD235:RWE235 RMH235:RMI235 RCL235:RCM235 QSP235:QSQ235 QIT235:QIU235 PYX235:PYY235 PPB235:PPC235 PFF235:PFG235 OVJ235:OVK235 OLN235:OLO235 OBR235:OBS235 NRV235:NRW235 NHZ235:NIA235 MYD235:MYE235 MOH235:MOI235 MEL235:MEM235 LUP235:LUQ235 LKT235:LKU235 LAX235:LAY235 KRB235:KRC235 KHF235:KHG235 JXJ235:JXK235 JNN235:JNO235 JDR235:JDS235 ITV235:ITW235 IJZ235:IKA235 IAD235:IAE235 HQH235:HQI235 HGL235:HGM235 GWP235:GWQ235 GMT235:GMU235 GCX235:GCY235 FTB235:FTC235 FJF235:FJG235 EZJ235:EZK235 EPN235:EPO235 EFR235:EFS235 DVV235:DVW235 DLZ235:DMA235 DCD235:DCE235 CSH235:CSI235 CIL235:CIM235 BYP235:BYQ235 BOT235:BOU235 BEX235:BEY235 AVB235:AVC235 ALF235:ALG235 ABJ235:ABK235 RN235:RO235 HR235:HS235 WUA235:WUB235 WKE235:WKF235 WAI235:WAJ235 VQM235:VQN235 VGQ235:VGR235 UWU235:UWV235 UMY235:UMZ235 UDC235:UDD235 TTG235:TTH235 TJK235:TJL235 SZO235:SZP235 SPS235:SPT235 SFW235:SFX235 RWA235:RWB235 RME235:RMF235 RCI235:RCJ235 QSM235:QSN235 QIQ235:QIR235 PYU235:PYV235 POY235:POZ235 PFC235:PFD235 OVG235:OVH235 OLK235:OLL235 OBO235:OBP235 NRS235:NRT235 NHW235:NHX235 MYA235:MYB235 MOE235:MOF235 MEI235:MEJ235 LUM235:LUN235 LKQ235:LKR235 LAU235:LAV235 KQY235:KQZ235 KHC235:KHD235 JXG235:JXH235 JNK235:JNL235 JDO235:JDP235 ITS235:ITT235 IJW235:IJX235 IAA235:IAB235 HQE235:HQF235 HGI235:HGJ235 GWM235:GWN235 GMQ235:GMR235 GCU235:GCV235 FSY235:FSZ235 FJC235:FJD235 EZG235:EZH235 EPK235:EPL235 EFO235:EFP235 DVS235:DVT235 DLW235:DLX235 DCA235:DCB235 CSE235:CSF235 CII235:CIJ235 BYM235:BYN235 BOQ235:BOR235 BEU235:BEV235 AUY235:AUZ235 ALC235:ALD235 ABG235:ABH235 RK235:RL235 HO235:HP235 WTX235:WTY235 WKB235:WKC235 WAF235:WAG235 VQJ235:VQK235 VGN235:VGO235 UWR235:UWS235 UMV235:UMW235 UCZ235:UDA235 TTD235:TTE235 TJH235:TJI235 SZL235:SZM235 SPP235:SPQ235 SFT235:SFU235 RVX235:RVY235 RMB235:RMC235 RCF235:RCG235 QSJ235:QSK235 QIN235:QIO235 PYR235:PYS235 POV235:POW235 PEZ235:PFA235 OVD235:OVE235 OLH235:OLI235 OBL235:OBM235 NRP235:NRQ235 NHT235:NHU235 MXX235:MXY235 MOB235:MOC235 MEF235:MEG235 LUJ235:LUK235 LKN235:LKO235 LAR235:LAS235 KQV235:KQW235 KGZ235:KHA235 JXD235:JXE235 JNH235:JNI235 JDL235:JDM235 ITP235:ITQ235 IJT235:IJU235 HZX235:HZY235 HQB235:HQC235 HGF235:HGG235 GWJ235:GWK235 GMN235:GMO235 GCR235:GCS235 FSV235:FSW235 FIZ235:FJA235 EZD235:EZE235 EPH235:EPI235 EFL235:EFM235 DVP235:DVQ235 DLT235:DLU235 DBX235:DBY235 CSB235:CSC235 CIF235:CIG235 BYJ235:BYK235 BON235:BOO235 BER235:BES235 AUV235:AUW235 AKZ235:ALA235 ABD235:ABE235 RH235:RI235 HL235:HM235 WTU235:WTV235 WJY235:WJZ235 WAC235:WAD235 VQG235:VQH235 VGK235:VGL235 UWO235:UWP235 UMS235:UMT235 UCW235:UCX235 TTA235:TTB235 TJE235:TJF235 SZI235:SZJ235 SPM235:SPN235 SFQ235:SFR235 RVU235:RVV235 RLY235:RLZ235 RCC235:RCD235 QSG235:QSH235 QIK235:QIL235 PYO235:PYP235 POS235:POT235 PEW235:PEX235 OVA235:OVB235 OLE235:OLF235 OBI235:OBJ235 NRM235:NRN235 NHQ235:NHR235 MXU235:MXV235 MNY235:MNZ235 MEC235:MED235 LUG235:LUH235 LKK235:LKL235 LAO235:LAP235 KQS235:KQT235 KGW235:KGX235 JXA235:JXB235 JNE235:JNF235 JDI235:JDJ235 ITM235:ITN235 IJQ235:IJR235 HZU235:HZV235 HPY235:HPZ235 HGC235:HGD235 GWG235:GWH235 GMK235:GML235 GCO235:GCP235 FSS235:FST235 FIW235:FIX235 EZA235:EZB235 EPE235:EPF235 EFI235:EFJ235 DVM235:DVN235 DLQ235:DLR235 DBU235:DBV235 CRY235:CRZ235 CIC235:CID235 BYG235:BYH235 BOK235:BOL235 BEO235:BEP235 AUS235:AUT235 AKW235:AKX235 ABA235:ABB235 HI279:HJ279 RE279:RF279 WUS279:WUT279 WKW279:WKX279 WBA279:WBB279 VRE279:VRF279 VHI279:VHJ279 UXM279:UXN279 UNQ279:UNR279 UDU279:UDV279 TTY279:TTZ279 TKC279:TKD279 TAG279:TAH279 SQK279:SQL279 SGO279:SGP279 RWS279:RWT279 RMW279:RMX279 RDA279:RDB279 QTE279:QTF279 QJI279:QJJ279 PZM279:PZN279 PPQ279:PPR279 PFU279:PFV279 OVY279:OVZ279 OMC279:OMD279 OCG279:OCH279 NSK279:NSL279 NIO279:NIP279 MYS279:MYT279 MOW279:MOX279 MFA279:MFB279 LVE279:LVF279 LLI279:LLJ279 LBM279:LBN279 KRQ279:KRR279 KHU279:KHV279 JXY279:JXZ279 JOC279:JOD279 JEG279:JEH279 IUK279:IUL279 IKO279:IKP279 IAS279:IAT279 HQW279:HQX279 HHA279:HHB279 GXE279:GXF279 GNI279:GNJ279 GDM279:GDN279 FTQ279:FTR279 FJU279:FJV279 EZY279:EZZ279 EQC279:EQD279 EGG279:EGH279 DWK279:DWL279 DMO279:DMP279 DCS279:DCT279 CSW279:CSX279 CJA279:CJB279 BZE279:BZF279 BPI279:BPJ279 BFM279:BFN279 AVQ279:AVR279 ALU279:ALV279 ABY279:ABZ279 SC279:SD279 IG279:IH279 WUP279:WUQ279 WKT279:WKU279 WAX279:WAY279 VRB279:VRC279 VHF279:VHG279 UXJ279:UXK279 UNN279:UNO279 UDR279:UDS279 TTV279:TTW279 TJZ279:TKA279 TAD279:TAE279 SQH279:SQI279 SGL279:SGM279 RWP279:RWQ279 RMT279:RMU279 RCX279:RCY279 QTB279:QTC279 QJF279:QJG279 PZJ279:PZK279 PPN279:PPO279 PFR279:PFS279 OVV279:OVW279 OLZ279:OMA279 OCD279:OCE279 NSH279:NSI279 NIL279:NIM279 MYP279:MYQ279 MOT279:MOU279 MEX279:MEY279 LVB279:LVC279 LLF279:LLG279 LBJ279:LBK279 KRN279:KRO279 KHR279:KHS279 JXV279:JXW279 JNZ279:JOA279 JED279:JEE279 IUH279:IUI279 IKL279:IKM279 IAP279:IAQ279 HQT279:HQU279 HGX279:HGY279 GXB279:GXC279 GNF279:GNG279 GDJ279:GDK279 FTN279:FTO279 FJR279:FJS279 EZV279:EZW279 EPZ279:EQA279 EGD279:EGE279 DWH279:DWI279 DML279:DMM279 DCP279:DCQ279 CST279:CSU279 CIX279:CIY279 BZB279:BZC279 BPF279:BPG279 BFJ279:BFK279 AVN279:AVO279 ALR279:ALS279 ABV279:ABW279 RZ279:SA279 ID279:IE279 WUM279:WUN279 WKQ279:WKR279 WAU279:WAV279 VQY279:VQZ279 VHC279:VHD279 UXG279:UXH279 UNK279:UNL279 UDO279:UDP279 TTS279:TTT279 TJW279:TJX279 TAA279:TAB279 SQE279:SQF279 SGI279:SGJ279 RWM279:RWN279 RMQ279:RMR279 RCU279:RCV279 QSY279:QSZ279 QJC279:QJD279 PZG279:PZH279 PPK279:PPL279 PFO279:PFP279 OVS279:OVT279 OLW279:OLX279 OCA279:OCB279 NSE279:NSF279 NII279:NIJ279 MYM279:MYN279 MOQ279:MOR279 MEU279:MEV279 LUY279:LUZ279 LLC279:LLD279 LBG279:LBH279 KRK279:KRL279 KHO279:KHP279 JXS279:JXT279 JNW279:JNX279 JEA279:JEB279 IUE279:IUF279 IKI279:IKJ279 IAM279:IAN279 HQQ279:HQR279 HGU279:HGV279 GWY279:GWZ279 GNC279:GND279 GDG279:GDH279 FTK279:FTL279 FJO279:FJP279 EZS279:EZT279 EPW279:EPX279 EGA279:EGB279 DWE279:DWF279 DMI279:DMJ279 DCM279:DCN279 CSQ279:CSR279 CIU279:CIV279 BYY279:BYZ279 BPC279:BPD279 BFG279:BFH279 AVK279:AVL279 ALO279:ALP279 ABS279:ABT279 RW279:RX279 IA279:IB279 WUG279:WUH279 WKK279:WKL279 WAO279:WAP279 VQS279:VQT279 VGW279:VGX279 UXA279:UXB279 UNE279:UNF279 UDI279:UDJ279 TTM279:TTN279 TJQ279:TJR279 SZU279:SZV279 SPY279:SPZ279 SGC279:SGD279 RWG279:RWH279 RMK279:RML279 RCO279:RCP279 QSS279:QST279 QIW279:QIX279 PZA279:PZB279 PPE279:PPF279 PFI279:PFJ279 OVM279:OVN279 OLQ279:OLR279 OBU279:OBV279 NRY279:NRZ279 NIC279:NID279 MYG279:MYH279 MOK279:MOL279 MEO279:MEP279 LUS279:LUT279 LKW279:LKX279 LBA279:LBB279 KRE279:KRF279 KHI279:KHJ279 JXM279:JXN279 JNQ279:JNR279 JDU279:JDV279 ITY279:ITZ279 IKC279:IKD279 IAG279:IAH279 HQK279:HQL279 HGO279:HGP279 GWS279:GWT279 GMW279:GMX279 GDA279:GDB279 FTE279:FTF279 FJI279:FJJ279 EZM279:EZN279 EPQ279:EPR279 EFU279:EFV279 DVY279:DVZ279 DMC279:DMD279 DCG279:DCH279 CSK279:CSL279 CIO279:CIP279 BYS279:BYT279 BOW279:BOX279 BFA279:BFB279 AVE279:AVF279 ALI279:ALJ279 ABM279:ABN279 RQ279:RR279 HU279:HV279 WUD279:WUE279 WKH279:WKI279 WAL279:WAM279 VQP279:VQQ279 VGT279:VGU279 UWX279:UWY279 UNB279:UNC279 UDF279:UDG279 TTJ279:TTK279 TJN279:TJO279 SZR279:SZS279 SPV279:SPW279 SFZ279:SGA279 RWD279:RWE279 RMH279:RMI279 RCL279:RCM279 QSP279:QSQ279 QIT279:QIU279 PYX279:PYY279 PPB279:PPC279 PFF279:PFG279 OVJ279:OVK279 OLN279:OLO279 OBR279:OBS279 NRV279:NRW279 NHZ279:NIA279 MYD279:MYE279 MOH279:MOI279 MEL279:MEM279 LUP279:LUQ279 LKT279:LKU279 LAX279:LAY279 KRB279:KRC279 KHF279:KHG279 JXJ279:JXK279 JNN279:JNO279 JDR279:JDS279 ITV279:ITW279 IJZ279:IKA279 IAD279:IAE279 HQH279:HQI279 HGL279:HGM279 GWP279:GWQ279 GMT279:GMU279 GCX279:GCY279 FTB279:FTC279 FJF279:FJG279 EZJ279:EZK279 EPN279:EPO279 EFR279:EFS279 DVV279:DVW279 DLZ279:DMA279 DCD279:DCE279 CSH279:CSI279 CIL279:CIM279 BYP279:BYQ279 BOT279:BOU279 BEX279:BEY279 AVB279:AVC279 ALF279:ALG279 ABJ279:ABK279 RN279:RO279 HR279:HS279 WUA279:WUB279 WKE279:WKF279 WAI279:WAJ279 VQM279:VQN279 VGQ279:VGR279 UWU279:UWV279 UMY279:UMZ279 UDC279:UDD279 TTG279:TTH279 TJK279:TJL279 SZO279:SZP279 SPS279:SPT279 SFW279:SFX279 RWA279:RWB279 RME279:RMF279 RCI279:RCJ279 QSM279:QSN279 QIQ279:QIR279 PYU279:PYV279 POY279:POZ279 PFC279:PFD279 OVG279:OVH279 OLK279:OLL279 OBO279:OBP279 NRS279:NRT279 NHW279:NHX279 MYA279:MYB279 MOE279:MOF279 MEI279:MEJ279 LUM279:LUN279 LKQ279:LKR279 LAU279:LAV279 KQY279:KQZ279 KHC279:KHD279 JXG279:JXH279 JNK279:JNL279 JDO279:JDP279 ITS279:ITT279 IJW279:IJX279 IAA279:IAB279 HQE279:HQF279 HGI279:HGJ279 GWM279:GWN279 GMQ279:GMR279 GCU279:GCV279 FSY279:FSZ279 FJC279:FJD279 EZG279:EZH279 EPK279:EPL279 EFO279:EFP279 DVS279:DVT279 DLW279:DLX279 DCA279:DCB279 CSE279:CSF279 CII279:CIJ279 BYM279:BYN279 BOQ279:BOR279 BEU279:BEV279 AUY279:AUZ279 ALC279:ALD279 ABG279:ABH279 RK279:RL279 HO279:HP279 WTX279:WTY279 WKB279:WKC279 WAF279:WAG279 VQJ279:VQK279 VGN279:VGO279 UWR279:UWS279 UMV279:UMW279 UCZ279:UDA279 TTD279:TTE279 TJH279:TJI279 SZL279:SZM279 SPP279:SPQ279 SFT279:SFU279 RVX279:RVY279 RMB279:RMC279 RCF279:RCG279 QSJ279:QSK279 QIN279:QIO279 PYR279:PYS279 POV279:POW279 PEZ279:PFA279 OVD279:OVE279 OLH279:OLI279 OBL279:OBM279 NRP279:NRQ279 NHT279:NHU279 MXX279:MXY279 MOB279:MOC279 MEF279:MEG279 LUJ279:LUK279 LKN279:LKO279 LAR279:LAS279 KQV279:KQW279 KGZ279:KHA279 JXD279:JXE279 JNH279:JNI279 JDL279:JDM279 ITP279:ITQ279 IJT279:IJU279 HZX279:HZY279 HQB279:HQC279 HGF279:HGG279 GWJ279:GWK279 GMN279:GMO279 GCR279:GCS279 FSV279:FSW279 FIZ279:FJA279 EZD279:EZE279 EPH279:EPI279 EFL279:EFM279 DVP279:DVQ279 DLT279:DLU279 DBX279:DBY279 CSB279:CSC279 CIF279:CIG279 BYJ279:BYK279 BON279:BOO279 BER279:BES279 AUV279:AUW279 AKZ279:ALA279 ABD279:ABE279 RH279:RI279 HL279:HM279 WTU279:WTV279 WJY279:WJZ279 WAC279:WAD279 VQG279:VQH279 VGK279:VGL279 UWO279:UWP279 UMS279:UMT279 UCW279:UCX279 TTA279:TTB279 TJE279:TJF279 SZI279:SZJ279 SPM279:SPN279 SFQ279:SFR279 RVU279:RVV279 RLY279:RLZ279 RCC279:RCD279 QSG279:QSH279 QIK279:QIL279 PYO279:PYP279 POS279:POT279 PEW279:PEX279 OVA279:OVB279 OLE279:OLF279 OBI279:OBJ279 NRM279:NRN279 NHQ279:NHR279 MXU279:MXV279 MNY279:MNZ279 MEC279:MED279 LUG279:LUH279 LKK279:LKL279 LAO279:LAP279 KQS279:KQT279 KGW279:KGX279 JXA279:JXB279 JNE279:JNF279 JDI279:JDJ279 ITM279:ITN279 IJQ279:IJR279 HZU279:HZV279 HPY279:HPZ279 HGC279:HGD279 GWG279:GWH279 GMK279:GML279 GCO279:GCP279 FSS279:FST279 FIW279:FIX279 EZA279:EZB279 EPE279:EPF279 EFI279:EFJ279 DVM279:DVN279 DLQ279:DLR279 DBU279:DBV279 CRY279:CRZ279 CIC279:CID279 BYG279:BYH279 BOK279:BOL279 BEO279:BEP279 AUS279:AUT279 AKW279:AKX279 ABA279:ABB279 HI323:HJ323 RE323:RF323 WUS323:WUT323 WKW323:WKX323 WBA323:WBB323 VRE323:VRF323 VHI323:VHJ323 UXM323:UXN323 UNQ323:UNR323 UDU323:UDV323 TTY323:TTZ323 TKC323:TKD323 TAG323:TAH323 SQK323:SQL323 SGO323:SGP323 RWS323:RWT323 RMW323:RMX323 RDA323:RDB323 QTE323:QTF323 QJI323:QJJ323 PZM323:PZN323 PPQ323:PPR323 PFU323:PFV323 OVY323:OVZ323 OMC323:OMD323 OCG323:OCH323 NSK323:NSL323 NIO323:NIP323 MYS323:MYT323 MOW323:MOX323 MFA323:MFB323 LVE323:LVF323 LLI323:LLJ323 LBM323:LBN323 KRQ323:KRR323 KHU323:KHV323 JXY323:JXZ323 JOC323:JOD323 JEG323:JEH323 IUK323:IUL323 IKO323:IKP323 IAS323:IAT323 HQW323:HQX323 HHA323:HHB323 GXE323:GXF323 GNI323:GNJ323 GDM323:GDN323 FTQ323:FTR323 FJU323:FJV323 EZY323:EZZ323 EQC323:EQD323 EGG323:EGH323 DWK323:DWL323 DMO323:DMP323 DCS323:DCT323 CSW323:CSX323 CJA323:CJB323 BZE323:BZF323 BPI323:BPJ323 BFM323:BFN323 AVQ323:AVR323 ALU323:ALV323 ABY323:ABZ323 SC323:SD323 IG323:IH323 WUP323:WUQ323 WKT323:WKU323 WAX323:WAY323 VRB323:VRC323 VHF323:VHG323 UXJ323:UXK323 UNN323:UNO323 UDR323:UDS323 TTV323:TTW323 TJZ323:TKA323 TAD323:TAE323 SQH323:SQI323 SGL323:SGM323 RWP323:RWQ323 RMT323:RMU323 RCX323:RCY323 QTB323:QTC323 QJF323:QJG323 PZJ323:PZK323 PPN323:PPO323 PFR323:PFS323 OVV323:OVW323 OLZ323:OMA323 OCD323:OCE323 NSH323:NSI323 NIL323:NIM323 MYP323:MYQ323 MOT323:MOU323 MEX323:MEY323 LVB323:LVC323 LLF323:LLG323 LBJ323:LBK323 KRN323:KRO323 KHR323:KHS323 JXV323:JXW323 JNZ323:JOA323 JED323:JEE323 IUH323:IUI323 IKL323:IKM323 IAP323:IAQ323 HQT323:HQU323 HGX323:HGY323 GXB323:GXC323 GNF323:GNG323 GDJ323:GDK323 FTN323:FTO323 FJR323:FJS323 EZV323:EZW323 EPZ323:EQA323 EGD323:EGE323 DWH323:DWI323 DML323:DMM323 DCP323:DCQ323 CST323:CSU323 CIX323:CIY323 BZB323:BZC323 BPF323:BPG323 BFJ323:BFK323 AVN323:AVO323 ALR323:ALS323 ABV323:ABW323 RZ323:SA323 ID323:IE323 WUM323:WUN323 WKQ323:WKR323 WAU323:WAV323 VQY323:VQZ323 VHC323:VHD323 UXG323:UXH323 UNK323:UNL323 UDO323:UDP323 TTS323:TTT323 TJW323:TJX323 TAA323:TAB323 SQE323:SQF323 SGI323:SGJ323 RWM323:RWN323 RMQ323:RMR323 RCU323:RCV323 QSY323:QSZ323 QJC323:QJD323 PZG323:PZH323 PPK323:PPL323 PFO323:PFP323 OVS323:OVT323 OLW323:OLX323 OCA323:OCB323 NSE323:NSF323 NII323:NIJ323 MYM323:MYN323 MOQ323:MOR323 MEU323:MEV323 LUY323:LUZ323 LLC323:LLD323 LBG323:LBH323 KRK323:KRL323 KHO323:KHP323 JXS323:JXT323 JNW323:JNX323 JEA323:JEB323 IUE323:IUF323 IKI323:IKJ323 IAM323:IAN323 HQQ323:HQR323 HGU323:HGV323 GWY323:GWZ323 GNC323:GND323 GDG323:GDH323 FTK323:FTL323 FJO323:FJP323 EZS323:EZT323 EPW323:EPX323 EGA323:EGB323 DWE323:DWF323 DMI323:DMJ323 DCM323:DCN323 CSQ323:CSR323 CIU323:CIV323 BYY323:BYZ323 BPC323:BPD323 BFG323:BFH323 AVK323:AVL323 ALO323:ALP323 ABS323:ABT323 RW323:RX323 IA323:IB323 WUG323:WUH323 WKK323:WKL323 WAO323:WAP323 VQS323:VQT323 VGW323:VGX323 UXA323:UXB323 UNE323:UNF323 UDI323:UDJ323 TTM323:TTN323 TJQ323:TJR323 SZU323:SZV323 SPY323:SPZ323 SGC323:SGD323 RWG323:RWH323 RMK323:RML323 RCO323:RCP323 QSS323:QST323 QIW323:QIX323 PZA323:PZB323 PPE323:PPF323 PFI323:PFJ323 OVM323:OVN323 OLQ323:OLR323 OBU323:OBV323 NRY323:NRZ323 NIC323:NID323 MYG323:MYH323 MOK323:MOL323 MEO323:MEP323 LUS323:LUT323 LKW323:LKX323 LBA323:LBB323 KRE323:KRF323 KHI323:KHJ323 JXM323:JXN323 JNQ323:JNR323 JDU323:JDV323 ITY323:ITZ323 IKC323:IKD323 IAG323:IAH323 HQK323:HQL323 HGO323:HGP323 GWS323:GWT323 GMW323:GMX323 GDA323:GDB323 FTE323:FTF323 FJI323:FJJ323 EZM323:EZN323 EPQ323:EPR323 EFU323:EFV323 DVY323:DVZ323 DMC323:DMD323 DCG323:DCH323 CSK323:CSL323 CIO323:CIP323 BYS323:BYT323 BOW323:BOX323 BFA323:BFB323 AVE323:AVF323 ALI323:ALJ323 ABM323:ABN323 RQ323:RR323 HU323:HV323 WUD323:WUE323 WKH323:WKI323 WAL323:WAM323 VQP323:VQQ323 VGT323:VGU323 UWX323:UWY323 UNB323:UNC323 UDF323:UDG323 TTJ323:TTK323 TJN323:TJO323 SZR323:SZS323 SPV323:SPW323 SFZ323:SGA323 RWD323:RWE323 RMH323:RMI323 RCL323:RCM323 QSP323:QSQ323 QIT323:QIU323 PYX323:PYY323 PPB323:PPC323 PFF323:PFG323 OVJ323:OVK323 OLN323:OLO323 OBR323:OBS323 NRV323:NRW323 NHZ323:NIA323 MYD323:MYE323 MOH323:MOI323 MEL323:MEM323 LUP323:LUQ323 LKT323:LKU323 LAX323:LAY323 KRB323:KRC323 KHF323:KHG323 JXJ323:JXK323 JNN323:JNO323 JDR323:JDS323 ITV323:ITW323 IJZ323:IKA323 IAD323:IAE323 HQH323:HQI323 HGL323:HGM323 GWP323:GWQ323 GMT323:GMU323 GCX323:GCY323 FTB323:FTC323 FJF323:FJG323 EZJ323:EZK323 EPN323:EPO323 EFR323:EFS323 DVV323:DVW323 DLZ323:DMA323 DCD323:DCE323 CSH323:CSI323 CIL323:CIM323 BYP323:BYQ323 BOT323:BOU323 BEX323:BEY323 AVB323:AVC323 ALF323:ALG323 ABJ323:ABK323 RN323:RO323 HR323:HS323 WUA323:WUB323 WKE323:WKF323 WAI323:WAJ323 VQM323:VQN323 VGQ323:VGR323 UWU323:UWV323 UMY323:UMZ323 UDC323:UDD323 TTG323:TTH323 TJK323:TJL323 SZO323:SZP323 SPS323:SPT323 SFW323:SFX323 RWA323:RWB323 RME323:RMF323 RCI323:RCJ323 QSM323:QSN323 QIQ323:QIR323 PYU323:PYV323 POY323:POZ323 PFC323:PFD323 OVG323:OVH323 OLK323:OLL323 OBO323:OBP323 NRS323:NRT323 NHW323:NHX323 MYA323:MYB323 MOE323:MOF323 MEI323:MEJ323 LUM323:LUN323 LKQ323:LKR323 LAU323:LAV323 KQY323:KQZ323 KHC323:KHD323 JXG323:JXH323 JNK323:JNL323 JDO323:JDP323 ITS323:ITT323 IJW323:IJX323 IAA323:IAB323 HQE323:HQF323 HGI323:HGJ323 GWM323:GWN323 GMQ323:GMR323 GCU323:GCV323 FSY323:FSZ323 FJC323:FJD323 EZG323:EZH323 EPK323:EPL323 EFO323:EFP323 DVS323:DVT323 DLW323:DLX323 DCA323:DCB323 CSE323:CSF323 CII323:CIJ323 BYM323:BYN323 BOQ323:BOR323 BEU323:BEV323 AUY323:AUZ323 ALC323:ALD323 ABG323:ABH323 RK323:RL323 HO323:HP323 WTX323:WTY323 WKB323:WKC323 WAF323:WAG323 VQJ323:VQK323 VGN323:VGO323 UWR323:UWS323 UMV323:UMW323 UCZ323:UDA323 TTD323:TTE323 TJH323:TJI323 SZL323:SZM323 SPP323:SPQ323 SFT323:SFU323 RVX323:RVY323 RMB323:RMC323 RCF323:RCG323 QSJ323:QSK323 QIN323:QIO323 PYR323:PYS323 POV323:POW323 PEZ323:PFA323 OVD323:OVE323 OLH323:OLI323 OBL323:OBM323 NRP323:NRQ323 NHT323:NHU323 MXX323:MXY323 MOB323:MOC323 MEF323:MEG323 LUJ323:LUK323 LKN323:LKO323 LAR323:LAS323 KQV323:KQW323 KGZ323:KHA323 JXD323:JXE323 JNH323:JNI323 JDL323:JDM323 ITP323:ITQ323 IJT323:IJU323 HZX323:HZY323 HQB323:HQC323 HGF323:HGG323 GWJ323:GWK323 GMN323:GMO323 GCR323:GCS323 FSV323:FSW323 FIZ323:FJA323 EZD323:EZE323 EPH323:EPI323 EFL323:EFM323 DVP323:DVQ323 DLT323:DLU323 DBX323:DBY323 CSB323:CSC323 CIF323:CIG323 BYJ323:BYK323 BON323:BOO323 BER323:BES323 AUV323:AUW323 AKZ323:ALA323 ABD323:ABE323 RH323:RI323 HL323:HM323 WTU323:WTV323 WJY323:WJZ323 WAC323:WAD323 VQG323:VQH323 VGK323:VGL323 UWO323:UWP323 UMS323:UMT323 UCW323:UCX323 TTA323:TTB323 TJE323:TJF323 SZI323:SZJ323 SPM323:SPN323 SFQ323:SFR323 RVU323:RVV323 RLY323:RLZ323 RCC323:RCD323 QSG323:QSH323 QIK323:QIL323 PYO323:PYP323 POS323:POT323 PEW323:PEX323 OVA323:OVB323 OLE323:OLF323 OBI323:OBJ323 NRM323:NRN323 NHQ323:NHR323 MXU323:MXV323 MNY323:MNZ323 MEC323:MED323 LUG323:LUH323 LKK323:LKL323 LAO323:LAP323 KQS323:KQT323 KGW323:KGX323 JXA323:JXB323 JNE323:JNF323 JDI323:JDJ323 ITM323:ITN323 IJQ323:IJR323 HZU323:HZV323 HPY323:HPZ323 HGC323:HGD323 GWG323:GWH323 GMK323:GML323 GCO323:GCP323 FSS323:FST323 FIW323:FIX323 EZA323:EZB323 EPE323:EPF323 EFI323:EFJ323 DVM323:DVN323 DLQ323:DLR323 DBU323:DBV323 CRY323:CRZ323 CIC323:CID323 BYG323:BYH323 BOK323:BOL323 BEO323:BEP323 AUS323:AUT323 AKW323:AKX323 ABA323:ABB323 HI367:HJ367 RE367:RF367 WUS367:WUT367 WKW367:WKX367 WBA367:WBB367 VRE367:VRF367 VHI367:VHJ367 UXM367:UXN367 UNQ367:UNR367 UDU367:UDV367 TTY367:TTZ367 TKC367:TKD367 TAG367:TAH367 SQK367:SQL367 SGO367:SGP367 RWS367:RWT367 RMW367:RMX367 RDA367:RDB367 QTE367:QTF367 QJI367:QJJ367 PZM367:PZN367 PPQ367:PPR367 PFU367:PFV367 OVY367:OVZ367 OMC367:OMD367 OCG367:OCH367 NSK367:NSL367 NIO367:NIP367 MYS367:MYT367 MOW367:MOX367 MFA367:MFB367 LVE367:LVF367 LLI367:LLJ367 LBM367:LBN367 KRQ367:KRR367 KHU367:KHV367 JXY367:JXZ367 JOC367:JOD367 JEG367:JEH367 IUK367:IUL367 IKO367:IKP367 IAS367:IAT367 HQW367:HQX367 HHA367:HHB367 GXE367:GXF367 GNI367:GNJ367 GDM367:GDN367 FTQ367:FTR367 FJU367:FJV367 EZY367:EZZ367 EQC367:EQD367 EGG367:EGH367 DWK367:DWL367 DMO367:DMP367 DCS367:DCT367 CSW367:CSX367 CJA367:CJB367 BZE367:BZF367 BPI367:BPJ367 BFM367:BFN367 AVQ367:AVR367 ALU367:ALV367 ABY367:ABZ367 SC367:SD367 IG367:IH367 WUP367:WUQ367 WKT367:WKU367 WAX367:WAY367 VRB367:VRC367 VHF367:VHG367 UXJ367:UXK367 UNN367:UNO367 UDR367:UDS367 TTV367:TTW367 TJZ367:TKA367 TAD367:TAE367 SQH367:SQI367 SGL367:SGM367 RWP367:RWQ367 RMT367:RMU367 RCX367:RCY367 QTB367:QTC367 QJF367:QJG367 PZJ367:PZK367 PPN367:PPO367 PFR367:PFS367 OVV367:OVW367 OLZ367:OMA367 OCD367:OCE367 NSH367:NSI367 NIL367:NIM367 MYP367:MYQ367 MOT367:MOU367 MEX367:MEY367 LVB367:LVC367 LLF367:LLG367 LBJ367:LBK367 KRN367:KRO367 KHR367:KHS367 JXV367:JXW367 JNZ367:JOA367 JED367:JEE367 IUH367:IUI367 IKL367:IKM367 IAP367:IAQ367 HQT367:HQU367 HGX367:HGY367 GXB367:GXC367 GNF367:GNG367 GDJ367:GDK367 FTN367:FTO367 FJR367:FJS367 EZV367:EZW367 EPZ367:EQA367 EGD367:EGE367 DWH367:DWI367 DML367:DMM367 DCP367:DCQ367 CST367:CSU367 CIX367:CIY367 BZB367:BZC367 BPF367:BPG367 BFJ367:BFK367 AVN367:AVO367 ALR367:ALS367 ABV367:ABW367 RZ367:SA367 ID367:IE367 WUM367:WUN367 WKQ367:WKR367 WAU367:WAV367 VQY367:VQZ367 VHC367:VHD367 UXG367:UXH367 UNK367:UNL367 UDO367:UDP367 TTS367:TTT367 TJW367:TJX367 TAA367:TAB367 SQE367:SQF367 SGI367:SGJ367 RWM367:RWN367 RMQ367:RMR367 RCU367:RCV367 QSY367:QSZ367 QJC367:QJD367 PZG367:PZH367 PPK367:PPL367 PFO367:PFP367 OVS367:OVT367 OLW367:OLX367 OCA367:OCB367 NSE367:NSF367 NII367:NIJ367 MYM367:MYN367 MOQ367:MOR367 MEU367:MEV367 LUY367:LUZ367 LLC367:LLD367 LBG367:LBH367 KRK367:KRL367 KHO367:KHP367 JXS367:JXT367 JNW367:JNX367 JEA367:JEB367 IUE367:IUF367 IKI367:IKJ367 IAM367:IAN367 HQQ367:HQR367 HGU367:HGV367 GWY367:GWZ367 GNC367:GND367 GDG367:GDH367 FTK367:FTL367 FJO367:FJP367 EZS367:EZT367 EPW367:EPX367 EGA367:EGB367 DWE367:DWF367 DMI367:DMJ367 DCM367:DCN367 CSQ367:CSR367 CIU367:CIV367 BYY367:BYZ367 BPC367:BPD367 BFG367:BFH367 AVK367:AVL367 ALO367:ALP367 ABS367:ABT367 RW367:RX367 IA367:IB367 WUG367:WUH367 WKK367:WKL367 WAO367:WAP367 VQS367:VQT367 VGW367:VGX367 UXA367:UXB367 UNE367:UNF367 UDI367:UDJ367 TTM367:TTN367 TJQ367:TJR367 SZU367:SZV367 SPY367:SPZ367 SGC367:SGD367 RWG367:RWH367 RMK367:RML367 RCO367:RCP367 QSS367:QST367 QIW367:QIX367 PZA367:PZB367 PPE367:PPF367 PFI367:PFJ367 OVM367:OVN367 OLQ367:OLR367 OBU367:OBV367 NRY367:NRZ367 NIC367:NID367 MYG367:MYH367 MOK367:MOL367 MEO367:MEP367 LUS367:LUT367 LKW367:LKX367 LBA367:LBB367 KRE367:KRF367 KHI367:KHJ367 JXM367:JXN367 JNQ367:JNR367 JDU367:JDV367 ITY367:ITZ367 IKC367:IKD367 IAG367:IAH367 HQK367:HQL367 HGO367:HGP367 GWS367:GWT367 GMW367:GMX367 GDA367:GDB367 FTE367:FTF367 FJI367:FJJ367 EZM367:EZN367 EPQ367:EPR367 EFU367:EFV367 DVY367:DVZ367 DMC367:DMD367 DCG367:DCH367 CSK367:CSL367 CIO367:CIP367 BYS367:BYT367 BOW367:BOX367 BFA367:BFB367 AVE367:AVF367 ALI367:ALJ367 ABM367:ABN367 RQ367:RR367 HU367:HV367 WUD367:WUE367 WKH367:WKI367 WAL367:WAM367 VQP367:VQQ367 VGT367:VGU367 UWX367:UWY367 UNB367:UNC367 UDF367:UDG367 TTJ367:TTK367 TJN367:TJO367 SZR367:SZS367 SPV367:SPW367 SFZ367:SGA367 RWD367:RWE367 RMH367:RMI367 RCL367:RCM367 QSP367:QSQ367 QIT367:QIU367 PYX367:PYY367 PPB367:PPC367 PFF367:PFG367 OVJ367:OVK367 OLN367:OLO367 OBR367:OBS367 NRV367:NRW367 NHZ367:NIA367 MYD367:MYE367 MOH367:MOI367 MEL367:MEM367 LUP367:LUQ367 LKT367:LKU367 LAX367:LAY367 KRB367:KRC367 KHF367:KHG367 JXJ367:JXK367 JNN367:JNO367 JDR367:JDS367 ITV367:ITW367 IJZ367:IKA367 IAD367:IAE367 HQH367:HQI367 HGL367:HGM367 GWP367:GWQ367 GMT367:GMU367 GCX367:GCY367 FTB367:FTC367 FJF367:FJG367 EZJ367:EZK367 EPN367:EPO367 EFR367:EFS367 DVV367:DVW367 DLZ367:DMA367 DCD367:DCE367 CSH367:CSI367 CIL367:CIM367 BYP367:BYQ367 BOT367:BOU367 BEX367:BEY367 AVB367:AVC367 ALF367:ALG367 ABJ367:ABK367 RN367:RO367 HR367:HS367 WUA367:WUB367 WKE367:WKF367 WAI367:WAJ367 VQM367:VQN367 VGQ367:VGR367 UWU367:UWV367 UMY367:UMZ367 UDC367:UDD367 TTG367:TTH367 TJK367:TJL367 SZO367:SZP367 SPS367:SPT367 SFW367:SFX367 RWA367:RWB367 RME367:RMF367 RCI367:RCJ367 QSM367:QSN367 QIQ367:QIR367 PYU367:PYV367 POY367:POZ367 PFC367:PFD367 OVG367:OVH367 OLK367:OLL367 OBO367:OBP367 NRS367:NRT367 NHW367:NHX367 MYA367:MYB367 MOE367:MOF367 MEI367:MEJ367 LUM367:LUN367 LKQ367:LKR367 LAU367:LAV367 KQY367:KQZ367 KHC367:KHD367 JXG367:JXH367 JNK367:JNL367 JDO367:JDP367 ITS367:ITT367 IJW367:IJX367 IAA367:IAB367 HQE367:HQF367 HGI367:HGJ367 GWM367:GWN367 GMQ367:GMR367 GCU367:GCV367 FSY367:FSZ367 FJC367:FJD367 EZG367:EZH367 EPK367:EPL367 EFO367:EFP367 DVS367:DVT367 DLW367:DLX367 DCA367:DCB367 CSE367:CSF367 CII367:CIJ367 BYM367:BYN367 BOQ367:BOR367 BEU367:BEV367 AUY367:AUZ367 ALC367:ALD367 ABG367:ABH367 RK367:RL367 HO367:HP367 WTX367:WTY367 WKB367:WKC367 WAF367:WAG367 VQJ367:VQK367 VGN367:VGO367 UWR367:UWS367 UMV367:UMW367 UCZ367:UDA367 TTD367:TTE367 TJH367:TJI367 SZL367:SZM367 SPP367:SPQ367 SFT367:SFU367 RVX367:RVY367 RMB367:RMC367 RCF367:RCG367 QSJ367:QSK367 QIN367:QIO367 PYR367:PYS367 POV367:POW367 PEZ367:PFA367 OVD367:OVE367 OLH367:OLI367 OBL367:OBM367 NRP367:NRQ367 NHT367:NHU367 MXX367:MXY367 MOB367:MOC367 MEF367:MEG367 LUJ367:LUK367 LKN367:LKO367 LAR367:LAS367 KQV367:KQW367 KGZ367:KHA367 JXD367:JXE367 JNH367:JNI367 JDL367:JDM367 ITP367:ITQ367 IJT367:IJU367 HZX367:HZY367 HQB367:HQC367 HGF367:HGG367 GWJ367:GWK367 GMN367:GMO367 GCR367:GCS367 FSV367:FSW367 FIZ367:FJA367 EZD367:EZE367 EPH367:EPI367 EFL367:EFM367 DVP367:DVQ367 DLT367:DLU367 DBX367:DBY367 CSB367:CSC367 CIF367:CIG367 BYJ367:BYK367 BON367:BOO367 BER367:BES367 AUV367:AUW367 AKZ367:ALA367 ABD367:ABE367 RH367:RI367 HL367:HM367 WTU367:WTV367 WJY367:WJZ367 WAC367:WAD367 VQG367:VQH367 VGK367:VGL367 UWO367:UWP367 UMS367:UMT367 UCW367:UCX367 TTA367:TTB367 TJE367:TJF367 SZI367:SZJ367 SPM367:SPN367 SFQ367:SFR367 RVU367:RVV367 RLY367:RLZ367 RCC367:RCD367 QSG367:QSH367 QIK367:QIL367 PYO367:PYP367 POS367:POT367 PEW367:PEX367 OVA367:OVB367 OLE367:OLF367 OBI367:OBJ367 NRM367:NRN367 NHQ367:NHR367 MXU367:MXV367 MNY367:MNZ367 MEC367:MED367 LUG367:LUH367 LKK367:LKL367 LAO367:LAP367 KQS367:KQT367 KGW367:KGX367 JXA367:JXB367 JNE367:JNF367 JDI367:JDJ367 ITM367:ITN367 IJQ367:IJR367 HZU367:HZV367 HPY367:HPZ367 HGC367:HGD367 GWG367:GWH367 GMK367:GML367 GCO367:GCP367 FSS367:FST367 FIW367:FIX367 EZA367:EZB367 EPE367:EPF367 EFI367:EFJ367 DVM367:DVN367 DLQ367:DLR367 DBU367:DBV367 CRY367:CRZ367 CIC367:CID367 BYG367:BYH367 BOK367:BOL367 BEO367:BEP367 AUS367:AUT367 AKW367:AKX367 ABA367:ABB367 HI411:HJ411 RE411:RF411 WUS411:WUT411 WKW411:WKX411 WBA411:WBB411 VRE411:VRF411 VHI411:VHJ411 UXM411:UXN411 UNQ411:UNR411 UDU411:UDV411 TTY411:TTZ411 TKC411:TKD411 TAG411:TAH411 SQK411:SQL411 SGO411:SGP411 RWS411:RWT411 RMW411:RMX411 RDA411:RDB411 QTE411:QTF411 QJI411:QJJ411 PZM411:PZN411 PPQ411:PPR411 PFU411:PFV411 OVY411:OVZ411 OMC411:OMD411 OCG411:OCH411 NSK411:NSL411 NIO411:NIP411 MYS411:MYT411 MOW411:MOX411 MFA411:MFB411 LVE411:LVF411 LLI411:LLJ411 LBM411:LBN411 KRQ411:KRR411 KHU411:KHV411 JXY411:JXZ411 JOC411:JOD411 JEG411:JEH411 IUK411:IUL411 IKO411:IKP411 IAS411:IAT411 HQW411:HQX411 HHA411:HHB411 GXE411:GXF411 GNI411:GNJ411 GDM411:GDN411 FTQ411:FTR411 FJU411:FJV411 EZY411:EZZ411 EQC411:EQD411 EGG411:EGH411 DWK411:DWL411 DMO411:DMP411 DCS411:DCT411 CSW411:CSX411 CJA411:CJB411 BZE411:BZF411 BPI411:BPJ411 BFM411:BFN411 AVQ411:AVR411 ALU411:ALV411 ABY411:ABZ411 SC411:SD411 IG411:IH411 WUP411:WUQ411 WKT411:WKU411 WAX411:WAY411 VRB411:VRC411 VHF411:VHG411 UXJ411:UXK411 UNN411:UNO411 UDR411:UDS411 TTV411:TTW411 TJZ411:TKA411 TAD411:TAE411 SQH411:SQI411 SGL411:SGM411 RWP411:RWQ411 RMT411:RMU411 RCX411:RCY411 QTB411:QTC411 QJF411:QJG411 PZJ411:PZK411 PPN411:PPO411 PFR411:PFS411 OVV411:OVW411 OLZ411:OMA411 OCD411:OCE411 NSH411:NSI411 NIL411:NIM411 MYP411:MYQ411 MOT411:MOU411 MEX411:MEY411 LVB411:LVC411 LLF411:LLG411 LBJ411:LBK411 KRN411:KRO411 KHR411:KHS411 JXV411:JXW411 JNZ411:JOA411 JED411:JEE411 IUH411:IUI411 IKL411:IKM411 IAP411:IAQ411 HQT411:HQU411 HGX411:HGY411 GXB411:GXC411 GNF411:GNG411 GDJ411:GDK411 FTN411:FTO411 FJR411:FJS411 EZV411:EZW411 EPZ411:EQA411 EGD411:EGE411 DWH411:DWI411 DML411:DMM411 DCP411:DCQ411 CST411:CSU411 CIX411:CIY411 BZB411:BZC411 BPF411:BPG411 BFJ411:BFK411 AVN411:AVO411 ALR411:ALS411 ABV411:ABW411 RZ411:SA411 ID411:IE411 WUM411:WUN411 WKQ411:WKR411 WAU411:WAV411 VQY411:VQZ411 VHC411:VHD411 UXG411:UXH411 UNK411:UNL411 UDO411:UDP411 TTS411:TTT411 TJW411:TJX411 TAA411:TAB411 SQE411:SQF411 SGI411:SGJ411 RWM411:RWN411 RMQ411:RMR411 RCU411:RCV411 QSY411:QSZ411 QJC411:QJD411 PZG411:PZH411 PPK411:PPL411 PFO411:PFP411 OVS411:OVT411 OLW411:OLX411 OCA411:OCB411 NSE411:NSF411 NII411:NIJ411 MYM411:MYN411 MOQ411:MOR411 MEU411:MEV411 LUY411:LUZ411 LLC411:LLD411 LBG411:LBH411 KRK411:KRL411 KHO411:KHP411 JXS411:JXT411 JNW411:JNX411 JEA411:JEB411 IUE411:IUF411 IKI411:IKJ411 IAM411:IAN411 HQQ411:HQR411 HGU411:HGV411 GWY411:GWZ411 GNC411:GND411 GDG411:GDH411 FTK411:FTL411 FJO411:FJP411 EZS411:EZT411 EPW411:EPX411 EGA411:EGB411 DWE411:DWF411 DMI411:DMJ411 DCM411:DCN411 CSQ411:CSR411 CIU411:CIV411 BYY411:BYZ411 BPC411:BPD411 BFG411:BFH411 AVK411:AVL411 ALO411:ALP411 ABS411:ABT411 RW411:RX411 IA411:IB411 WUG411:WUH411 WKK411:WKL411 WAO411:WAP411 VQS411:VQT411 VGW411:VGX411 UXA411:UXB411 UNE411:UNF411 UDI411:UDJ411 TTM411:TTN411 TJQ411:TJR411 SZU411:SZV411 SPY411:SPZ411 SGC411:SGD411 RWG411:RWH411 RMK411:RML411 RCO411:RCP411 QSS411:QST411 QIW411:QIX411 PZA411:PZB411 PPE411:PPF411 PFI411:PFJ411 OVM411:OVN411 OLQ411:OLR411 OBU411:OBV411 NRY411:NRZ411 NIC411:NID411 MYG411:MYH411 MOK411:MOL411 MEO411:MEP411 LUS411:LUT411 LKW411:LKX411 LBA411:LBB411 KRE411:KRF411 KHI411:KHJ411 JXM411:JXN411 JNQ411:JNR411 JDU411:JDV411 ITY411:ITZ411 IKC411:IKD411 IAG411:IAH411 HQK411:HQL411 HGO411:HGP411 GWS411:GWT411 GMW411:GMX411 GDA411:GDB411 FTE411:FTF411 FJI411:FJJ411 EZM411:EZN411 EPQ411:EPR411 EFU411:EFV411 DVY411:DVZ411 DMC411:DMD411 DCG411:DCH411 CSK411:CSL411 CIO411:CIP411 BYS411:BYT411 BOW411:BOX411 BFA411:BFB411 AVE411:AVF411 ALI411:ALJ411 ABM411:ABN411 RQ411:RR411 HU411:HV411 WUD411:WUE411 WKH411:WKI411 WAL411:WAM411 VQP411:VQQ411 VGT411:VGU411 UWX411:UWY411 UNB411:UNC411 UDF411:UDG411 TTJ411:TTK411 TJN411:TJO411 SZR411:SZS411 SPV411:SPW411 SFZ411:SGA411 RWD411:RWE411 RMH411:RMI411 RCL411:RCM411 QSP411:QSQ411 QIT411:QIU411 PYX411:PYY411 PPB411:PPC411 PFF411:PFG411 OVJ411:OVK411 OLN411:OLO411 OBR411:OBS411 NRV411:NRW411 NHZ411:NIA411 MYD411:MYE411 MOH411:MOI411 MEL411:MEM411 LUP411:LUQ411 LKT411:LKU411 LAX411:LAY411 KRB411:KRC411 KHF411:KHG411 JXJ411:JXK411 JNN411:JNO411 JDR411:JDS411 ITV411:ITW411 IJZ411:IKA411 IAD411:IAE411 HQH411:HQI411 HGL411:HGM411 GWP411:GWQ411 GMT411:GMU411 GCX411:GCY411 FTB411:FTC411 FJF411:FJG411 EZJ411:EZK411 EPN411:EPO411 EFR411:EFS411 DVV411:DVW411 DLZ411:DMA411 DCD411:DCE411 CSH411:CSI411 CIL411:CIM411 BYP411:BYQ411 BOT411:BOU411 BEX411:BEY411 AVB411:AVC411 ALF411:ALG411 ABJ411:ABK411 RN411:RO411 HR411:HS411 WUA411:WUB411 WKE411:WKF411 WAI411:WAJ411 VQM411:VQN411 VGQ411:VGR411 UWU411:UWV411 UMY411:UMZ411 UDC411:UDD411 TTG411:TTH411 TJK411:TJL411 SZO411:SZP411 SPS411:SPT411 SFW411:SFX411 RWA411:RWB411 RME411:RMF411 RCI411:RCJ411 QSM411:QSN411 QIQ411:QIR411 PYU411:PYV411 POY411:POZ411 PFC411:PFD411 OVG411:OVH411 OLK411:OLL411 OBO411:OBP411 NRS411:NRT411 NHW411:NHX411 MYA411:MYB411 MOE411:MOF411 MEI411:MEJ411 LUM411:LUN411 LKQ411:LKR411 LAU411:LAV411 KQY411:KQZ411 KHC411:KHD411 JXG411:JXH411 JNK411:JNL411 JDO411:JDP411 ITS411:ITT411 IJW411:IJX411 IAA411:IAB411 HQE411:HQF411 HGI411:HGJ411 GWM411:GWN411 GMQ411:GMR411 GCU411:GCV411 FSY411:FSZ411 FJC411:FJD411 EZG411:EZH411 EPK411:EPL411 EFO411:EFP411 DVS411:DVT411 DLW411:DLX411 DCA411:DCB411 CSE411:CSF411 CII411:CIJ411 BYM411:BYN411 BOQ411:BOR411 BEU411:BEV411 AUY411:AUZ411 ALC411:ALD411 ABG411:ABH411 RK411:RL411 HO411:HP411 WTX411:WTY411 WKB411:WKC411 WAF411:WAG411 VQJ411:VQK411 VGN411:VGO411 UWR411:UWS411 UMV411:UMW411 UCZ411:UDA411 TTD411:TTE411 TJH411:TJI411 SZL411:SZM411 SPP411:SPQ411 SFT411:SFU411 RVX411:RVY411 RMB411:RMC411 RCF411:RCG411 QSJ411:QSK411 QIN411:QIO411 PYR411:PYS411 POV411:POW411 PEZ411:PFA411 OVD411:OVE411 OLH411:OLI411 OBL411:OBM411 NRP411:NRQ411 NHT411:NHU411 MXX411:MXY411 MOB411:MOC411 MEF411:MEG411 LUJ411:LUK411 LKN411:LKO411 LAR411:LAS411 KQV411:KQW411 KGZ411:KHA411 JXD411:JXE411 JNH411:JNI411 JDL411:JDM411 ITP411:ITQ411 IJT411:IJU411 HZX411:HZY411 HQB411:HQC411 HGF411:HGG411 GWJ411:GWK411 GMN411:GMO411 GCR411:GCS411 FSV411:FSW411 FIZ411:FJA411 EZD411:EZE411 EPH411:EPI411 EFL411:EFM411 DVP411:DVQ411 DLT411:DLU411 DBX411:DBY411 CSB411:CSC411 CIF411:CIG411 BYJ411:BYK411 BON411:BOO411 BER411:BES411 AUV411:AUW411 AKZ411:ALA411 ABD411:ABE411 RH411:RI411 HL411:HM411 WTU411:WTV411 WJY411:WJZ411 WAC411:WAD411 VQG411:VQH411 VGK411:VGL411 UWO411:UWP411 UMS411:UMT411 UCW411:UCX411 TTA411:TTB411 TJE411:TJF411 SZI411:SZJ411 SPM411:SPN411 SFQ411:SFR411 RVU411:RVV411 RLY411:RLZ411 RCC411:RCD411 QSG411:QSH411 QIK411:QIL411 PYO411:PYP411 POS411:POT411 PEW411:PEX411 OVA411:OVB411 OLE411:OLF411 OBI411:OBJ411 NRM411:NRN411 NHQ411:NHR411 MXU411:MXV411 MNY411:MNZ411 MEC411:MED411 LUG411:LUH411 LKK411:LKL411 LAO411:LAP411 KQS411:KQT411 KGW411:KGX411 JXA411:JXB411 JNE411:JNF411 JDI411:JDJ411 ITM411:ITN411 IJQ411:IJR411 HZU411:HZV411 HPY411:HPZ411 HGC411:HGD411 GWG411:GWH411 GMK411:GML411 GCO411:GCP411 FSS411:FST411 FIW411:FIX411 EZA411:EZB411 EPE411:EPF411 EFI411:EFJ411 DVM411:DVN411 DLQ411:DLR411 DBU411:DBV411 CRY411:CRZ411 CIC411:CID411 BYG411:BYH411 BOK411:BOL411 BEO411:BEP411 AUS411:AUT411 AKW411:AKX411 ABA411:ABB411 HI455:HJ455 RE455:RF455 WUS455:WUT455 WKW455:WKX455 WBA455:WBB455 VRE455:VRF455 VHI455:VHJ455 UXM455:UXN455 UNQ455:UNR455 UDU455:UDV455 TTY455:TTZ455 TKC455:TKD455 TAG455:TAH455 SQK455:SQL455 SGO455:SGP455 RWS455:RWT455 RMW455:RMX455 RDA455:RDB455 QTE455:QTF455 QJI455:QJJ455 PZM455:PZN455 PPQ455:PPR455 PFU455:PFV455 OVY455:OVZ455 OMC455:OMD455 OCG455:OCH455 NSK455:NSL455 NIO455:NIP455 MYS455:MYT455 MOW455:MOX455 MFA455:MFB455 LVE455:LVF455 LLI455:LLJ455 LBM455:LBN455 KRQ455:KRR455 KHU455:KHV455 JXY455:JXZ455 JOC455:JOD455 JEG455:JEH455 IUK455:IUL455 IKO455:IKP455 IAS455:IAT455 HQW455:HQX455 HHA455:HHB455 GXE455:GXF455 GNI455:GNJ455 GDM455:GDN455 FTQ455:FTR455 FJU455:FJV455 EZY455:EZZ455 EQC455:EQD455 EGG455:EGH455 DWK455:DWL455 DMO455:DMP455 DCS455:DCT455 CSW455:CSX455 CJA455:CJB455 BZE455:BZF455 BPI455:BPJ455 BFM455:BFN455 AVQ455:AVR455 ALU455:ALV455 ABY455:ABZ455 SC455:SD455 IG455:IH455 WUP455:WUQ455 WKT455:WKU455 WAX455:WAY455 VRB455:VRC455 VHF455:VHG455 UXJ455:UXK455 UNN455:UNO455 UDR455:UDS455 TTV455:TTW455 TJZ455:TKA455 TAD455:TAE455 SQH455:SQI455 SGL455:SGM455 RWP455:RWQ455 RMT455:RMU455 RCX455:RCY455 QTB455:QTC455 QJF455:QJG455 PZJ455:PZK455 PPN455:PPO455 PFR455:PFS455 OVV455:OVW455 OLZ455:OMA455 OCD455:OCE455 NSH455:NSI455 NIL455:NIM455 MYP455:MYQ455 MOT455:MOU455 MEX455:MEY455 LVB455:LVC455 LLF455:LLG455 LBJ455:LBK455 KRN455:KRO455 KHR455:KHS455 JXV455:JXW455 JNZ455:JOA455 JED455:JEE455 IUH455:IUI455 IKL455:IKM455 IAP455:IAQ455 HQT455:HQU455 HGX455:HGY455 GXB455:GXC455 GNF455:GNG455 GDJ455:GDK455 FTN455:FTO455 FJR455:FJS455 EZV455:EZW455 EPZ455:EQA455 EGD455:EGE455 DWH455:DWI455 DML455:DMM455 DCP455:DCQ455 CST455:CSU455 CIX455:CIY455 BZB455:BZC455 BPF455:BPG455 BFJ455:BFK455 AVN455:AVO455 ALR455:ALS455 ABV455:ABW455 RZ455:SA455 ID455:IE455 WUM455:WUN455 WKQ455:WKR455 WAU455:WAV455 VQY455:VQZ455 VHC455:VHD455 UXG455:UXH455 UNK455:UNL455 UDO455:UDP455 TTS455:TTT455 TJW455:TJX455 TAA455:TAB455 SQE455:SQF455 SGI455:SGJ455 RWM455:RWN455 RMQ455:RMR455 RCU455:RCV455 QSY455:QSZ455 QJC455:QJD455 PZG455:PZH455 PPK455:PPL455 PFO455:PFP455 OVS455:OVT455 OLW455:OLX455 OCA455:OCB455 NSE455:NSF455 NII455:NIJ455 MYM455:MYN455 MOQ455:MOR455 MEU455:MEV455 LUY455:LUZ455 LLC455:LLD455 LBG455:LBH455 KRK455:KRL455 KHO455:KHP455 JXS455:JXT455 JNW455:JNX455 JEA455:JEB455 IUE455:IUF455 IKI455:IKJ455 IAM455:IAN455 HQQ455:HQR455 HGU455:HGV455 GWY455:GWZ455 GNC455:GND455 GDG455:GDH455 FTK455:FTL455 FJO455:FJP455 EZS455:EZT455 EPW455:EPX455 EGA455:EGB455 DWE455:DWF455 DMI455:DMJ455 DCM455:DCN455 CSQ455:CSR455 CIU455:CIV455 BYY455:BYZ455 BPC455:BPD455 BFG455:BFH455 AVK455:AVL455 ALO455:ALP455 ABS455:ABT455 RW455:RX455 IA455:IB455 WUG455:WUH455 WKK455:WKL455 WAO455:WAP455 VQS455:VQT455 VGW455:VGX455 UXA455:UXB455 UNE455:UNF455 UDI455:UDJ455 TTM455:TTN455 TJQ455:TJR455 SZU455:SZV455 SPY455:SPZ455 SGC455:SGD455 RWG455:RWH455 RMK455:RML455 RCO455:RCP455 QSS455:QST455 QIW455:QIX455 PZA455:PZB455 PPE455:PPF455 PFI455:PFJ455 OVM455:OVN455 OLQ455:OLR455 OBU455:OBV455 NRY455:NRZ455 NIC455:NID455 MYG455:MYH455 MOK455:MOL455 MEO455:MEP455 LUS455:LUT455 LKW455:LKX455 LBA455:LBB455 KRE455:KRF455 KHI455:KHJ455 JXM455:JXN455 JNQ455:JNR455 JDU455:JDV455 ITY455:ITZ455 IKC455:IKD455 IAG455:IAH455 HQK455:HQL455 HGO455:HGP455 GWS455:GWT455 GMW455:GMX455 GDA455:GDB455 FTE455:FTF455 FJI455:FJJ455 EZM455:EZN455 EPQ455:EPR455 EFU455:EFV455 DVY455:DVZ455 DMC455:DMD455 DCG455:DCH455 CSK455:CSL455 CIO455:CIP455 BYS455:BYT455 BOW455:BOX455 BFA455:BFB455 AVE455:AVF455 ALI455:ALJ455 ABM455:ABN455 RQ455:RR455 HU455:HV455 WUD455:WUE455 WKH455:WKI455 WAL455:WAM455 VQP455:VQQ455 VGT455:VGU455 UWX455:UWY455 UNB455:UNC455 UDF455:UDG455 TTJ455:TTK455 TJN455:TJO455 SZR455:SZS455 SPV455:SPW455 SFZ455:SGA455 RWD455:RWE455 RMH455:RMI455 RCL455:RCM455 QSP455:QSQ455 QIT455:QIU455 PYX455:PYY455 PPB455:PPC455 PFF455:PFG455 OVJ455:OVK455 OLN455:OLO455 OBR455:OBS455 NRV455:NRW455 NHZ455:NIA455 MYD455:MYE455 MOH455:MOI455 MEL455:MEM455 LUP455:LUQ455 LKT455:LKU455 LAX455:LAY455 KRB455:KRC455 KHF455:KHG455 JXJ455:JXK455 JNN455:JNO455 JDR455:JDS455 ITV455:ITW455 IJZ455:IKA455 IAD455:IAE455 HQH455:HQI455 HGL455:HGM455 GWP455:GWQ455 GMT455:GMU455 GCX455:GCY455 FTB455:FTC455 FJF455:FJG455 EZJ455:EZK455 EPN455:EPO455 EFR455:EFS455 DVV455:DVW455 DLZ455:DMA455 DCD455:DCE455 CSH455:CSI455 CIL455:CIM455 BYP455:BYQ455 BOT455:BOU455 BEX455:BEY455 AVB455:AVC455 ALF455:ALG455 ABJ455:ABK455 RN455:RO455 HR455:HS455 WUA455:WUB455 WKE455:WKF455 WAI455:WAJ455 VQM455:VQN455 VGQ455:VGR455 UWU455:UWV455 UMY455:UMZ455 UDC455:UDD455 TTG455:TTH455 TJK455:TJL455 SZO455:SZP455 SPS455:SPT455 SFW455:SFX455 RWA455:RWB455 RME455:RMF455 RCI455:RCJ455 QSM455:QSN455 QIQ455:QIR455 PYU455:PYV455 POY455:POZ455 PFC455:PFD455 OVG455:OVH455 OLK455:OLL455 OBO455:OBP455 NRS455:NRT455 NHW455:NHX455 MYA455:MYB455 MOE455:MOF455 MEI455:MEJ455 LUM455:LUN455 LKQ455:LKR455 LAU455:LAV455 KQY455:KQZ455 KHC455:KHD455 JXG455:JXH455 JNK455:JNL455 JDO455:JDP455 ITS455:ITT455 IJW455:IJX455 IAA455:IAB455 HQE455:HQF455 HGI455:HGJ455 GWM455:GWN455 GMQ455:GMR455 GCU455:GCV455 FSY455:FSZ455 FJC455:FJD455 EZG455:EZH455 EPK455:EPL455 EFO455:EFP455 DVS455:DVT455 DLW455:DLX455 DCA455:DCB455 CSE455:CSF455 CII455:CIJ455 BYM455:BYN455 BOQ455:BOR455 BEU455:BEV455 AUY455:AUZ455 ALC455:ALD455 ABG455:ABH455 RK455:RL455 HO455:HP455 WTX455:WTY455 WKB455:WKC455 WAF455:WAG455 VQJ455:VQK455 VGN455:VGO455 UWR455:UWS455 UMV455:UMW455 UCZ455:UDA455 TTD455:TTE455 TJH455:TJI455 SZL455:SZM455 SPP455:SPQ455 SFT455:SFU455 RVX455:RVY455 RMB455:RMC455 RCF455:RCG455 QSJ455:QSK455 QIN455:QIO455 PYR455:PYS455 POV455:POW455 PEZ455:PFA455 OVD455:OVE455 OLH455:OLI455 OBL455:OBM455 NRP455:NRQ455 NHT455:NHU455 MXX455:MXY455 MOB455:MOC455 MEF455:MEG455 LUJ455:LUK455 LKN455:LKO455 LAR455:LAS455 KQV455:KQW455 KGZ455:KHA455 JXD455:JXE455 JNH455:JNI455 JDL455:JDM455 ITP455:ITQ455 IJT455:IJU455 HZX455:HZY455 HQB455:HQC455 HGF455:HGG455 GWJ455:GWK455 GMN455:GMO455 GCR455:GCS455 FSV455:FSW455 FIZ455:FJA455 EZD455:EZE455 EPH455:EPI455 EFL455:EFM455 DVP455:DVQ455 DLT455:DLU455 DBX455:DBY455 CSB455:CSC455 CIF455:CIG455 BYJ455:BYK455 BON455:BOO455 BER455:BES455 AUV455:AUW455 AKZ455:ALA455 ABD455:ABE455 RH455:RI455 HL455:HM455 WTU455:WTV455 WJY455:WJZ455 WAC455:WAD455 VQG455:VQH455 VGK455:VGL455 UWO455:UWP455 UMS455:UMT455 UCW455:UCX455 TTA455:TTB455 TJE455:TJF455 SZI455:SZJ455 SPM455:SPN455 SFQ455:SFR455 RVU455:RVV455 RLY455:RLZ455 RCC455:RCD455 QSG455:QSH455 QIK455:QIL455 PYO455:PYP455 POS455:POT455 PEW455:PEX455 OVA455:OVB455 OLE455:OLF455 OBI455:OBJ455 NRM455:NRN455 NHQ455:NHR455 MXU455:MXV455 MNY455:MNZ455 MEC455:MED455 LUG455:LUH455 LKK455:LKL455 LAO455:LAP455 KQS455:KQT455 KGW455:KGX455 JXA455:JXB455 JNE455:JNF455 JDI455:JDJ455 ITM455:ITN455 IJQ455:IJR455 HZU455:HZV455 HPY455:HPZ455 HGC455:HGD455 GWG455:GWH455 GMK455:GML455 GCO455:GCP455 FSS455:FST455 FIW455:FIX455 EZA455:EZB455 EPE455:EPF455 EFI455:EFJ455 DVM455:DVN455 DLQ455:DLR455 DBU455:DBV455 CRY455:CRZ455 CIC455:CID455 BYG455:BYH455 BOK455:BOL455 BEO455:BEP455 AUS455:AUT455 AKW455:AKX455 ABA455:ABB455 HI499:HJ499 RE499:RF499 WUS499:WUT499 WKW499:WKX499 WBA499:WBB499 VRE499:VRF499 VHI499:VHJ499 UXM499:UXN499 UNQ499:UNR499 UDU499:UDV499 TTY499:TTZ499 TKC499:TKD499 TAG499:TAH499 SQK499:SQL499 SGO499:SGP499 RWS499:RWT499 RMW499:RMX499 RDA499:RDB499 QTE499:QTF499 QJI499:QJJ499 PZM499:PZN499 PPQ499:PPR499 PFU499:PFV499 OVY499:OVZ499 OMC499:OMD499 OCG499:OCH499 NSK499:NSL499 NIO499:NIP499 MYS499:MYT499 MOW499:MOX499 MFA499:MFB499 LVE499:LVF499 LLI499:LLJ499 LBM499:LBN499 KRQ499:KRR499 KHU499:KHV499 JXY499:JXZ499 JOC499:JOD499 JEG499:JEH499 IUK499:IUL499 IKO499:IKP499 IAS499:IAT499 HQW499:HQX499 HHA499:HHB499 GXE499:GXF499 GNI499:GNJ499 GDM499:GDN499 FTQ499:FTR499 FJU499:FJV499 EZY499:EZZ499 EQC499:EQD499 EGG499:EGH499 DWK499:DWL499 DMO499:DMP499 DCS499:DCT499 CSW499:CSX499 CJA499:CJB499 BZE499:BZF499 BPI499:BPJ499 BFM499:BFN499 AVQ499:AVR499 ALU499:ALV499 ABY499:ABZ499 SC499:SD499 IG499:IH499 WUP499:WUQ499 WKT499:WKU499 WAX499:WAY499 VRB499:VRC499 VHF499:VHG499 UXJ499:UXK499 UNN499:UNO499 UDR499:UDS499 TTV499:TTW499 TJZ499:TKA499 TAD499:TAE499 SQH499:SQI499 SGL499:SGM499 RWP499:RWQ499 RMT499:RMU499 RCX499:RCY499 QTB499:QTC499 QJF499:QJG499 PZJ499:PZK499 PPN499:PPO499 PFR499:PFS499 OVV499:OVW499 OLZ499:OMA499 OCD499:OCE499 NSH499:NSI499 NIL499:NIM499 MYP499:MYQ499 MOT499:MOU499 MEX499:MEY499 LVB499:LVC499 LLF499:LLG499 LBJ499:LBK499 KRN499:KRO499 KHR499:KHS499 JXV499:JXW499 JNZ499:JOA499 JED499:JEE499 IUH499:IUI499 IKL499:IKM499 IAP499:IAQ499 HQT499:HQU499 HGX499:HGY499 GXB499:GXC499 GNF499:GNG499 GDJ499:GDK499 FTN499:FTO499 FJR499:FJS499 EZV499:EZW499 EPZ499:EQA499 EGD499:EGE499 DWH499:DWI499 DML499:DMM499 DCP499:DCQ499 CST499:CSU499 CIX499:CIY499 BZB499:BZC499 BPF499:BPG499 BFJ499:BFK499 AVN499:AVO499 ALR499:ALS499 ABV499:ABW499 RZ499:SA499 ID499:IE499 WUM499:WUN499 WKQ499:WKR499 WAU499:WAV499 VQY499:VQZ499 VHC499:VHD499 UXG499:UXH499 UNK499:UNL499 UDO499:UDP499 TTS499:TTT499 TJW499:TJX499 TAA499:TAB499 SQE499:SQF499 SGI499:SGJ499 RWM499:RWN499 RMQ499:RMR499 RCU499:RCV499 QSY499:QSZ499 QJC499:QJD499 PZG499:PZH499 PPK499:PPL499 PFO499:PFP499 OVS499:OVT499 OLW499:OLX499 OCA499:OCB499 NSE499:NSF499 NII499:NIJ499 MYM499:MYN499 MOQ499:MOR499 MEU499:MEV499 LUY499:LUZ499 LLC499:LLD499 LBG499:LBH499 KRK499:KRL499 KHO499:KHP499 JXS499:JXT499 JNW499:JNX499 JEA499:JEB499 IUE499:IUF499 IKI499:IKJ499 IAM499:IAN499 HQQ499:HQR499 HGU499:HGV499 GWY499:GWZ499 GNC499:GND499 GDG499:GDH499 FTK499:FTL499 FJO499:FJP499 EZS499:EZT499 EPW499:EPX499 EGA499:EGB499 DWE499:DWF499 DMI499:DMJ499 DCM499:DCN499 CSQ499:CSR499 CIU499:CIV499 BYY499:BYZ499 BPC499:BPD499 BFG499:BFH499 AVK499:AVL499 ALO499:ALP499 ABS499:ABT499 RW499:RX499 IA499:IB499 WUG499:WUH499 WKK499:WKL499 WAO499:WAP499 VQS499:VQT499 VGW499:VGX499 UXA499:UXB499 UNE499:UNF499 UDI499:UDJ499 TTM499:TTN499 TJQ499:TJR499 SZU499:SZV499 SPY499:SPZ499 SGC499:SGD499 RWG499:RWH499 RMK499:RML499 RCO499:RCP499 QSS499:QST499 QIW499:QIX499 PZA499:PZB499 PPE499:PPF499 PFI499:PFJ499 OVM499:OVN499 OLQ499:OLR499 OBU499:OBV499 NRY499:NRZ499 NIC499:NID499 MYG499:MYH499 MOK499:MOL499 MEO499:MEP499 LUS499:LUT499 LKW499:LKX499 LBA499:LBB499 KRE499:KRF499 KHI499:KHJ499 JXM499:JXN499 JNQ499:JNR499 JDU499:JDV499 ITY499:ITZ499 IKC499:IKD499 IAG499:IAH499 HQK499:HQL499 HGO499:HGP499 GWS499:GWT499 GMW499:GMX499 GDA499:GDB499 FTE499:FTF499 FJI499:FJJ499 EZM499:EZN499 EPQ499:EPR499 EFU499:EFV499 DVY499:DVZ499 DMC499:DMD499 DCG499:DCH499 CSK499:CSL499 CIO499:CIP499 BYS499:BYT499 BOW499:BOX499 BFA499:BFB499 AVE499:AVF499 ALI499:ALJ499 ABM499:ABN499 RQ499:RR499 HU499:HV499 WUD499:WUE499 WKH499:WKI499 WAL499:WAM499 VQP499:VQQ499 VGT499:VGU499 UWX499:UWY499 UNB499:UNC499 UDF499:UDG499 TTJ499:TTK499 TJN499:TJO499 SZR499:SZS499 SPV499:SPW499 SFZ499:SGA499 RWD499:RWE499 RMH499:RMI499 RCL499:RCM499 QSP499:QSQ499 QIT499:QIU499 PYX499:PYY499 PPB499:PPC499 PFF499:PFG499 OVJ499:OVK499 OLN499:OLO499 OBR499:OBS499 NRV499:NRW499 NHZ499:NIA499 MYD499:MYE499 MOH499:MOI499 MEL499:MEM499 LUP499:LUQ499 LKT499:LKU499 LAX499:LAY499 KRB499:KRC499 KHF499:KHG499 JXJ499:JXK499 JNN499:JNO499 JDR499:JDS499 ITV499:ITW499 IJZ499:IKA499 IAD499:IAE499 HQH499:HQI499 HGL499:HGM499 GWP499:GWQ499 GMT499:GMU499 GCX499:GCY499 FTB499:FTC499 FJF499:FJG499 EZJ499:EZK499 EPN499:EPO499 EFR499:EFS499 DVV499:DVW499 DLZ499:DMA499 DCD499:DCE499 CSH499:CSI499 CIL499:CIM499 BYP499:BYQ499 BOT499:BOU499 BEX499:BEY499 AVB499:AVC499 ALF499:ALG499 ABJ499:ABK499 RN499:RO499 HR499:HS499 WUA499:WUB499 WKE499:WKF499 WAI499:WAJ499 VQM499:VQN499 VGQ499:VGR499 UWU499:UWV499 UMY499:UMZ499 UDC499:UDD499 TTG499:TTH499 TJK499:TJL499 SZO499:SZP499 SPS499:SPT499 SFW499:SFX499 RWA499:RWB499 RME499:RMF499 RCI499:RCJ499 QSM499:QSN499 QIQ499:QIR499 PYU499:PYV499 POY499:POZ499 PFC499:PFD499 OVG499:OVH499 OLK499:OLL499 OBO499:OBP499 NRS499:NRT499 NHW499:NHX499 MYA499:MYB499 MOE499:MOF499 MEI499:MEJ499 LUM499:LUN499 LKQ499:LKR499 LAU499:LAV499 KQY499:KQZ499 KHC499:KHD499 JXG499:JXH499 JNK499:JNL499 JDO499:JDP499 ITS499:ITT499 IJW499:IJX499 IAA499:IAB499 HQE499:HQF499 HGI499:HGJ499 GWM499:GWN499 GMQ499:GMR499 GCU499:GCV499 FSY499:FSZ499 FJC499:FJD499 EZG499:EZH499 EPK499:EPL499 EFO499:EFP499 DVS499:DVT499 DLW499:DLX499 DCA499:DCB499 CSE499:CSF499 CII499:CIJ499 BYM499:BYN499 BOQ499:BOR499 BEU499:BEV499 AUY499:AUZ499 ALC499:ALD499 ABG499:ABH499 RK499:RL499 HO499:HP499 WTX499:WTY499 WKB499:WKC499 WAF499:WAG499 VQJ499:VQK499 VGN499:VGO499 UWR499:UWS499 UMV499:UMW499 UCZ499:UDA499 TTD499:TTE499 TJH499:TJI499 SZL499:SZM499 SPP499:SPQ499 SFT499:SFU499 RVX499:RVY499 RMB499:RMC499 RCF499:RCG499 QSJ499:QSK499 QIN499:QIO499 PYR499:PYS499 POV499:POW499 PEZ499:PFA499 OVD499:OVE499 OLH499:OLI499 OBL499:OBM499 NRP499:NRQ499 NHT499:NHU499 MXX499:MXY499 MOB499:MOC499 MEF499:MEG499 LUJ499:LUK499 LKN499:LKO499 LAR499:LAS499 KQV499:KQW499 KGZ499:KHA499 JXD499:JXE499 JNH499:JNI499 JDL499:JDM499 ITP499:ITQ499 IJT499:IJU499 HZX499:HZY499 HQB499:HQC499 HGF499:HGG499 GWJ499:GWK499 GMN499:GMO499 GCR499:GCS499 FSV499:FSW499 FIZ499:FJA499 EZD499:EZE499 EPH499:EPI499 EFL499:EFM499 DVP499:DVQ499 DLT499:DLU499 DBX499:DBY499 CSB499:CSC499 CIF499:CIG499 BYJ499:BYK499 BON499:BOO499 BER499:BES499 AUV499:AUW499 AKZ499:ALA499 ABD499:ABE499 RH499:RI499 HL499:HM499 WTU499:WTV499 WJY499:WJZ499 WAC499:WAD499 VQG499:VQH499 VGK499:VGL499 UWO499:UWP499 UMS499:UMT499 UCW499:UCX499 TTA499:TTB499 TJE499:TJF499 SZI499:SZJ499 SPM499:SPN499 SFQ499:SFR499 RVU499:RVV499 RLY499:RLZ499 RCC499:RCD499 QSG499:QSH499 QIK499:QIL499 PYO499:PYP499 POS499:POT499 PEW499:PEX499 OVA499:OVB499 OLE499:OLF499 OBI499:OBJ499 NRM499:NRN499 NHQ499:NHR499 MXU499:MXV499 MNY499:MNZ499 MEC499:MED499 LUG499:LUH499 LKK499:LKL499 LAO499:LAP499 KQS499:KQT499 KGW499:KGX499 JXA499:JXB499 JNE499:JNF499 JDI499:JDJ499 ITM499:ITN499 IJQ499:IJR499 HZU499:HZV499 HPY499:HPZ499 HGC499:HGD499 GWG499:GWH499 GMK499:GML499 GCO499:GCP499 FSS499:FST499 FIW499:FIX499 EZA499:EZB499 EPE499:EPF499 EFI499:EFJ499 DVM499:DVN499 DLQ499:DLR499 DBU499:DBV499 CRY499:CRZ499 CIC499:CID499 BYG499:BYH499 BOK499:BOL499 BEO499:BEP499 AUS499:AUT499 AKW499:AKX499 ABA499:ABB499">
      <formula1>HI3</formula1>
    </dataValidation>
    <dataValidation type="whole" operator="lessThanOrEqual" allowBlank="1" showInputMessage="1" showErrorMessage="1" sqref="HI14:HJ14 RE14:RF14 WUS14:WUT14 WKW14:WKX14 WBA14:WBB14 VRE14:VRF14 VHI14:VHJ14 UXM14:UXN14 UNQ14:UNR14 UDU14:UDV14 TTY14:TTZ14 TKC14:TKD14 TAG14:TAH14 SQK14:SQL14 SGO14:SGP14 RWS14:RWT14 RMW14:RMX14 RDA14:RDB14 QTE14:QTF14 QJI14:QJJ14 PZM14:PZN14 PPQ14:PPR14 PFU14:PFV14 OVY14:OVZ14 OMC14:OMD14 OCG14:OCH14 NSK14:NSL14 NIO14:NIP14 MYS14:MYT14 MOW14:MOX14 MFA14:MFB14 LVE14:LVF14 LLI14:LLJ14 LBM14:LBN14 KRQ14:KRR14 KHU14:KHV14 JXY14:JXZ14 JOC14:JOD14 JEG14:JEH14 IUK14:IUL14 IKO14:IKP14 IAS14:IAT14 HQW14:HQX14 HHA14:HHB14 GXE14:GXF14 GNI14:GNJ14 GDM14:GDN14 FTQ14:FTR14 FJU14:FJV14 EZY14:EZZ14 EQC14:EQD14 EGG14:EGH14 DWK14:DWL14 DMO14:DMP14 DCS14:DCT14 CSW14:CSX14 CJA14:CJB14 BZE14:BZF14 BPI14:BPJ14 BFM14:BFN14 AVQ14:AVR14 ALU14:ALV14 ABY14:ABZ14 SC14:SD14 IG14:IH14 WUP14:WUQ14 WKT14:WKU14 WAX14:WAY14 VRB14:VRC14 VHF14:VHG14 UXJ14:UXK14 UNN14:UNO14 UDR14:UDS14 TTV14:TTW14 TJZ14:TKA14 TAD14:TAE14 SQH14:SQI14 SGL14:SGM14 RWP14:RWQ14 RMT14:RMU14 RCX14:RCY14 QTB14:QTC14 QJF14:QJG14 PZJ14:PZK14 PPN14:PPO14 PFR14:PFS14 OVV14:OVW14 OLZ14:OMA14 OCD14:OCE14 NSH14:NSI14 NIL14:NIM14 MYP14:MYQ14 MOT14:MOU14 MEX14:MEY14 LVB14:LVC14 LLF14:LLG14 LBJ14:LBK14 KRN14:KRO14 KHR14:KHS14 JXV14:JXW14 JNZ14:JOA14 JED14:JEE14 IUH14:IUI14 IKL14:IKM14 IAP14:IAQ14 HQT14:HQU14 HGX14:HGY14 GXB14:GXC14 GNF14:GNG14 GDJ14:GDK14 FTN14:FTO14 FJR14:FJS14 EZV14:EZW14 EPZ14:EQA14 EGD14:EGE14 DWH14:DWI14 DML14:DMM14 DCP14:DCQ14 CST14:CSU14 CIX14:CIY14 BZB14:BZC14 BPF14:BPG14 BFJ14:BFK14 AVN14:AVO14 ALR14:ALS14 ABV14:ABW14 RZ14:SA14 ID14:IE14 WUM14:WUN14 WKQ14:WKR14 WAU14:WAV14 VQY14:VQZ14 VHC14:VHD14 UXG14:UXH14 UNK14:UNL14 UDO14:UDP14 TTS14:TTT14 TJW14:TJX14 TAA14:TAB14 SQE14:SQF14 SGI14:SGJ14 RWM14:RWN14 RMQ14:RMR14 RCU14:RCV14 QSY14:QSZ14 QJC14:QJD14 PZG14:PZH14 PPK14:PPL14 PFO14:PFP14 OVS14:OVT14 OLW14:OLX14 OCA14:OCB14 NSE14:NSF14 NII14:NIJ14 MYM14:MYN14 MOQ14:MOR14 MEU14:MEV14 LUY14:LUZ14 LLC14:LLD14 LBG14:LBH14 KRK14:KRL14 KHO14:KHP14 JXS14:JXT14 JNW14:JNX14 JEA14:JEB14 IUE14:IUF14 IKI14:IKJ14 IAM14:IAN14 HQQ14:HQR14 HGU14:HGV14 GWY14:GWZ14 GNC14:GND14 GDG14:GDH14 FTK14:FTL14 FJO14:FJP14 EZS14:EZT14 EPW14:EPX14 EGA14:EGB14 DWE14:DWF14 DMI14:DMJ14 DCM14:DCN14 CSQ14:CSR14 CIU14:CIV14 BYY14:BYZ14 BPC14:BPD14 BFG14:BFH14 AVK14:AVL14 ALO14:ALP14 ABS14:ABT14 RW14:RX14 IA14:IB14 WUG14:WUH14 WKK14:WKL14 WAO14:WAP14 VQS14:VQT14 VGW14:VGX14 UXA14:UXB14 UNE14:UNF14 UDI14:UDJ14 TTM14:TTN14 TJQ14:TJR14 SZU14:SZV14 SPY14:SPZ14 SGC14:SGD14 RWG14:RWH14 RMK14:RML14 RCO14:RCP14 QSS14:QST14 QIW14:QIX14 PZA14:PZB14 PPE14:PPF14 PFI14:PFJ14 OVM14:OVN14 OLQ14:OLR14 OBU14:OBV14 NRY14:NRZ14 NIC14:NID14 MYG14:MYH14 MOK14:MOL14 MEO14:MEP14 LUS14:LUT14 LKW14:LKX14 LBA14:LBB14 KRE14:KRF14 KHI14:KHJ14 JXM14:JXN14 JNQ14:JNR14 JDU14:JDV14 ITY14:ITZ14 IKC14:IKD14 IAG14:IAH14 HQK14:HQL14 HGO14:HGP14 GWS14:GWT14 GMW14:GMX14 GDA14:GDB14 FTE14:FTF14 FJI14:FJJ14 EZM14:EZN14 EPQ14:EPR14 EFU14:EFV14 DVY14:DVZ14 DMC14:DMD14 DCG14:DCH14 CSK14:CSL14 CIO14:CIP14 BYS14:BYT14 BOW14:BOX14 BFA14:BFB14 AVE14:AVF14 ALI14:ALJ14 ABM14:ABN14 RQ14:RR14 HU14:HV14 WUD14:WUE14 WKH14:WKI14 WAL14:WAM14 VQP14:VQQ14 VGT14:VGU14 UWX14:UWY14 UNB14:UNC14 UDF14:UDG14 TTJ14:TTK14 TJN14:TJO14 SZR14:SZS14 SPV14:SPW14 SFZ14:SGA14 RWD14:RWE14 RMH14:RMI14 RCL14:RCM14 QSP14:QSQ14 QIT14:QIU14 PYX14:PYY14 PPB14:PPC14 PFF14:PFG14 OVJ14:OVK14 OLN14:OLO14 OBR14:OBS14 NRV14:NRW14 NHZ14:NIA14 MYD14:MYE14 MOH14:MOI14 MEL14:MEM14 LUP14:LUQ14 LKT14:LKU14 LAX14:LAY14 KRB14:KRC14 KHF14:KHG14 JXJ14:JXK14 JNN14:JNO14 JDR14:JDS14 ITV14:ITW14 IJZ14:IKA14 IAD14:IAE14 HQH14:HQI14 HGL14:HGM14 GWP14:GWQ14 GMT14:GMU14 GCX14:GCY14 FTB14:FTC14 FJF14:FJG14 EZJ14:EZK14 EPN14:EPO14 EFR14:EFS14 DVV14:DVW14 DLZ14:DMA14 DCD14:DCE14 CSH14:CSI14 CIL14:CIM14 BYP14:BYQ14 BOT14:BOU14 BEX14:BEY14 AVB14:AVC14 ALF14:ALG14 ABJ14:ABK14 RN14:RO14 HR14:HS14 WUA14:WUB14 WKE14:WKF14 WAI14:WAJ14 VQM14:VQN14 VGQ14:VGR14 UWU14:UWV14 UMY14:UMZ14 UDC14:UDD14 TTG14:TTH14 TJK14:TJL14 SZO14:SZP14 SPS14:SPT14 SFW14:SFX14 RWA14:RWB14 RME14:RMF14 RCI14:RCJ14 QSM14:QSN14 QIQ14:QIR14 PYU14:PYV14 POY14:POZ14 PFC14:PFD14 OVG14:OVH14 OLK14:OLL14 OBO14:OBP14 NRS14:NRT14 NHW14:NHX14 MYA14:MYB14 MOE14:MOF14 MEI14:MEJ14 LUM14:LUN14 LKQ14:LKR14 LAU14:LAV14 KQY14:KQZ14 KHC14:KHD14 JXG14:JXH14 JNK14:JNL14 JDO14:JDP14 ITS14:ITT14 IJW14:IJX14 IAA14:IAB14 HQE14:HQF14 HGI14:HGJ14 GWM14:GWN14 GMQ14:GMR14 GCU14:GCV14 FSY14:FSZ14 FJC14:FJD14 EZG14:EZH14 EPK14:EPL14 EFO14:EFP14 DVS14:DVT14 DLW14:DLX14 DCA14:DCB14 CSE14:CSF14 CII14:CIJ14 BYM14:BYN14 BOQ14:BOR14 BEU14:BEV14 AUY14:AUZ14 ALC14:ALD14 ABG14:ABH14 RK14:RL14 HO14:HP14 WTX14:WTY14 WKB14:WKC14 WAF14:WAG14 VQJ14:VQK14 VGN14:VGO14 UWR14:UWS14 UMV14:UMW14 UCZ14:UDA14 TTD14:TTE14 TJH14:TJI14 SZL14:SZM14 SPP14:SPQ14 SFT14:SFU14 RVX14:RVY14 RMB14:RMC14 RCF14:RCG14 QSJ14:QSK14 QIN14:QIO14 PYR14:PYS14 POV14:POW14 PEZ14:PFA14 OVD14:OVE14 OLH14:OLI14 OBL14:OBM14 NRP14:NRQ14 NHT14:NHU14 MXX14:MXY14 MOB14:MOC14 MEF14:MEG14 LUJ14:LUK14 LKN14:LKO14 LAR14:LAS14 KQV14:KQW14 KGZ14:KHA14 JXD14:JXE14 JNH14:JNI14 JDL14:JDM14 ITP14:ITQ14 IJT14:IJU14 HZX14:HZY14 HQB14:HQC14 HGF14:HGG14 GWJ14:GWK14 GMN14:GMO14 GCR14:GCS14 FSV14:FSW14 FIZ14:FJA14 EZD14:EZE14 EPH14:EPI14 EFL14:EFM14 DVP14:DVQ14 DLT14:DLU14 DBX14:DBY14 CSB14:CSC14 CIF14:CIG14 BYJ14:BYK14 BON14:BOO14 BER14:BES14 AUV14:AUW14 AKZ14:ALA14 ABD14:ABE14 RH14:RI14 HL14:HM14 WTU14:WTV14 WJY14:WJZ14 WAC14:WAD14 VQG14:VQH14 VGK14:VGL14 UWO14:UWP14 UMS14:UMT14 UCW14:UCX14 TTA14:TTB14 TJE14:TJF14 SZI14:SZJ14 SPM14:SPN14 SFQ14:SFR14 RVU14:RVV14 RLY14:RLZ14 RCC14:RCD14 QSG14:QSH14 QIK14:QIL14 PYO14:PYP14 POS14:POT14 PEW14:PEX14 OVA14:OVB14 OLE14:OLF14 OBI14:OBJ14 NRM14:NRN14 NHQ14:NHR14 MXU14:MXV14 MNY14:MNZ14 MEC14:MED14 LUG14:LUH14 LKK14:LKL14 LAO14:LAP14 KQS14:KQT14 KGW14:KGX14 JXA14:JXB14 JNE14:JNF14 JDI14:JDJ14 ITM14:ITN14 IJQ14:IJR14 HZU14:HZV14 HPY14:HPZ14 HGC14:HGD14 GWG14:GWH14 GMK14:GML14 GCO14:GCP14 FSS14:FST14 FIW14:FIX14 EZA14:EZB14 EPE14:EPF14 EFI14:EFJ14 DVM14:DVN14 DLQ14:DLR14 DBU14:DBV14 CRY14:CRZ14 CIC14:CID14 BYG14:BYH14 BOK14:BOL14 BEO14:BEP14 AUS14:AUT14 AKW14:AKX14 ABA14:ABB14 HI58:HJ58 RE58:RF58 WUS58:WUT58 WKW58:WKX58 WBA58:WBB58 VRE58:VRF58 VHI58:VHJ58 UXM58:UXN58 UNQ58:UNR58 UDU58:UDV58 TTY58:TTZ58 TKC58:TKD58 TAG58:TAH58 SQK58:SQL58 SGO58:SGP58 RWS58:RWT58 RMW58:RMX58 RDA58:RDB58 QTE58:QTF58 QJI58:QJJ58 PZM58:PZN58 PPQ58:PPR58 PFU58:PFV58 OVY58:OVZ58 OMC58:OMD58 OCG58:OCH58 NSK58:NSL58 NIO58:NIP58 MYS58:MYT58 MOW58:MOX58 MFA58:MFB58 LVE58:LVF58 LLI58:LLJ58 LBM58:LBN58 KRQ58:KRR58 KHU58:KHV58 JXY58:JXZ58 JOC58:JOD58 JEG58:JEH58 IUK58:IUL58 IKO58:IKP58 IAS58:IAT58 HQW58:HQX58 HHA58:HHB58 GXE58:GXF58 GNI58:GNJ58 GDM58:GDN58 FTQ58:FTR58 FJU58:FJV58 EZY58:EZZ58 EQC58:EQD58 EGG58:EGH58 DWK58:DWL58 DMO58:DMP58 DCS58:DCT58 CSW58:CSX58 CJA58:CJB58 BZE58:BZF58 BPI58:BPJ58 BFM58:BFN58 AVQ58:AVR58 ALU58:ALV58 ABY58:ABZ58 SC58:SD58 IG58:IH58 WUP58:WUQ58 WKT58:WKU58 WAX58:WAY58 VRB58:VRC58 VHF58:VHG58 UXJ58:UXK58 UNN58:UNO58 UDR58:UDS58 TTV58:TTW58 TJZ58:TKA58 TAD58:TAE58 SQH58:SQI58 SGL58:SGM58 RWP58:RWQ58 RMT58:RMU58 RCX58:RCY58 QTB58:QTC58 QJF58:QJG58 PZJ58:PZK58 PPN58:PPO58 PFR58:PFS58 OVV58:OVW58 OLZ58:OMA58 OCD58:OCE58 NSH58:NSI58 NIL58:NIM58 MYP58:MYQ58 MOT58:MOU58 MEX58:MEY58 LVB58:LVC58 LLF58:LLG58 LBJ58:LBK58 KRN58:KRO58 KHR58:KHS58 JXV58:JXW58 JNZ58:JOA58 JED58:JEE58 IUH58:IUI58 IKL58:IKM58 IAP58:IAQ58 HQT58:HQU58 HGX58:HGY58 GXB58:GXC58 GNF58:GNG58 GDJ58:GDK58 FTN58:FTO58 FJR58:FJS58 EZV58:EZW58 EPZ58:EQA58 EGD58:EGE58 DWH58:DWI58 DML58:DMM58 DCP58:DCQ58 CST58:CSU58 CIX58:CIY58 BZB58:BZC58 BPF58:BPG58 BFJ58:BFK58 AVN58:AVO58 ALR58:ALS58 ABV58:ABW58 RZ58:SA58 ID58:IE58 WUM58:WUN58 WKQ58:WKR58 WAU58:WAV58 VQY58:VQZ58 VHC58:VHD58 UXG58:UXH58 UNK58:UNL58 UDO58:UDP58 TTS58:TTT58 TJW58:TJX58 TAA58:TAB58 SQE58:SQF58 SGI58:SGJ58 RWM58:RWN58 RMQ58:RMR58 RCU58:RCV58 QSY58:QSZ58 QJC58:QJD58 PZG58:PZH58 PPK58:PPL58 PFO58:PFP58 OVS58:OVT58 OLW58:OLX58 OCA58:OCB58 NSE58:NSF58 NII58:NIJ58 MYM58:MYN58 MOQ58:MOR58 MEU58:MEV58 LUY58:LUZ58 LLC58:LLD58 LBG58:LBH58 KRK58:KRL58 KHO58:KHP58 JXS58:JXT58 JNW58:JNX58 JEA58:JEB58 IUE58:IUF58 IKI58:IKJ58 IAM58:IAN58 HQQ58:HQR58 HGU58:HGV58 GWY58:GWZ58 GNC58:GND58 GDG58:GDH58 FTK58:FTL58 FJO58:FJP58 EZS58:EZT58 EPW58:EPX58 EGA58:EGB58 DWE58:DWF58 DMI58:DMJ58 DCM58:DCN58 CSQ58:CSR58 CIU58:CIV58 BYY58:BYZ58 BPC58:BPD58 BFG58:BFH58 AVK58:AVL58 ALO58:ALP58 ABS58:ABT58 RW58:RX58 IA58:IB58 WUG58:WUH58 WKK58:WKL58 WAO58:WAP58 VQS58:VQT58 VGW58:VGX58 UXA58:UXB58 UNE58:UNF58 UDI58:UDJ58 TTM58:TTN58 TJQ58:TJR58 SZU58:SZV58 SPY58:SPZ58 SGC58:SGD58 RWG58:RWH58 RMK58:RML58 RCO58:RCP58 QSS58:QST58 QIW58:QIX58 PZA58:PZB58 PPE58:PPF58 PFI58:PFJ58 OVM58:OVN58 OLQ58:OLR58 OBU58:OBV58 NRY58:NRZ58 NIC58:NID58 MYG58:MYH58 MOK58:MOL58 MEO58:MEP58 LUS58:LUT58 LKW58:LKX58 LBA58:LBB58 KRE58:KRF58 KHI58:KHJ58 JXM58:JXN58 JNQ58:JNR58 JDU58:JDV58 ITY58:ITZ58 IKC58:IKD58 IAG58:IAH58 HQK58:HQL58 HGO58:HGP58 GWS58:GWT58 GMW58:GMX58 GDA58:GDB58 FTE58:FTF58 FJI58:FJJ58 EZM58:EZN58 EPQ58:EPR58 EFU58:EFV58 DVY58:DVZ58 DMC58:DMD58 DCG58:DCH58 CSK58:CSL58 CIO58:CIP58 BYS58:BYT58 BOW58:BOX58 BFA58:BFB58 AVE58:AVF58 ALI58:ALJ58 ABM58:ABN58 RQ58:RR58 HU58:HV58 WUD58:WUE58 WKH58:WKI58 WAL58:WAM58 VQP58:VQQ58 VGT58:VGU58 UWX58:UWY58 UNB58:UNC58 UDF58:UDG58 TTJ58:TTK58 TJN58:TJO58 SZR58:SZS58 SPV58:SPW58 SFZ58:SGA58 RWD58:RWE58 RMH58:RMI58 RCL58:RCM58 QSP58:QSQ58 QIT58:QIU58 PYX58:PYY58 PPB58:PPC58 PFF58:PFG58 OVJ58:OVK58 OLN58:OLO58 OBR58:OBS58 NRV58:NRW58 NHZ58:NIA58 MYD58:MYE58 MOH58:MOI58 MEL58:MEM58 LUP58:LUQ58 LKT58:LKU58 LAX58:LAY58 KRB58:KRC58 KHF58:KHG58 JXJ58:JXK58 JNN58:JNO58 JDR58:JDS58 ITV58:ITW58 IJZ58:IKA58 IAD58:IAE58 HQH58:HQI58 HGL58:HGM58 GWP58:GWQ58 GMT58:GMU58 GCX58:GCY58 FTB58:FTC58 FJF58:FJG58 EZJ58:EZK58 EPN58:EPO58 EFR58:EFS58 DVV58:DVW58 DLZ58:DMA58 DCD58:DCE58 CSH58:CSI58 CIL58:CIM58 BYP58:BYQ58 BOT58:BOU58 BEX58:BEY58 AVB58:AVC58 ALF58:ALG58 ABJ58:ABK58 RN58:RO58 HR58:HS58 WUA58:WUB58 WKE58:WKF58 WAI58:WAJ58 VQM58:VQN58 VGQ58:VGR58 UWU58:UWV58 UMY58:UMZ58 UDC58:UDD58 TTG58:TTH58 TJK58:TJL58 SZO58:SZP58 SPS58:SPT58 SFW58:SFX58 RWA58:RWB58 RME58:RMF58 RCI58:RCJ58 QSM58:QSN58 QIQ58:QIR58 PYU58:PYV58 POY58:POZ58 PFC58:PFD58 OVG58:OVH58 OLK58:OLL58 OBO58:OBP58 NRS58:NRT58 NHW58:NHX58 MYA58:MYB58 MOE58:MOF58 MEI58:MEJ58 LUM58:LUN58 LKQ58:LKR58 LAU58:LAV58 KQY58:KQZ58 KHC58:KHD58 JXG58:JXH58 JNK58:JNL58 JDO58:JDP58 ITS58:ITT58 IJW58:IJX58 IAA58:IAB58 HQE58:HQF58 HGI58:HGJ58 GWM58:GWN58 GMQ58:GMR58 GCU58:GCV58 FSY58:FSZ58 FJC58:FJD58 EZG58:EZH58 EPK58:EPL58 EFO58:EFP58 DVS58:DVT58 DLW58:DLX58 DCA58:DCB58 CSE58:CSF58 CII58:CIJ58 BYM58:BYN58 BOQ58:BOR58 BEU58:BEV58 AUY58:AUZ58 ALC58:ALD58 ABG58:ABH58 RK58:RL58 HO58:HP58 WTX58:WTY58 WKB58:WKC58 WAF58:WAG58 VQJ58:VQK58 VGN58:VGO58 UWR58:UWS58 UMV58:UMW58 UCZ58:UDA58 TTD58:TTE58 TJH58:TJI58 SZL58:SZM58 SPP58:SPQ58 SFT58:SFU58 RVX58:RVY58 RMB58:RMC58 RCF58:RCG58 QSJ58:QSK58 QIN58:QIO58 PYR58:PYS58 POV58:POW58 PEZ58:PFA58 OVD58:OVE58 OLH58:OLI58 OBL58:OBM58 NRP58:NRQ58 NHT58:NHU58 MXX58:MXY58 MOB58:MOC58 MEF58:MEG58 LUJ58:LUK58 LKN58:LKO58 LAR58:LAS58 KQV58:KQW58 KGZ58:KHA58 JXD58:JXE58 JNH58:JNI58 JDL58:JDM58 ITP58:ITQ58 IJT58:IJU58 HZX58:HZY58 HQB58:HQC58 HGF58:HGG58 GWJ58:GWK58 GMN58:GMO58 GCR58:GCS58 FSV58:FSW58 FIZ58:FJA58 EZD58:EZE58 EPH58:EPI58 EFL58:EFM58 DVP58:DVQ58 DLT58:DLU58 DBX58:DBY58 CSB58:CSC58 CIF58:CIG58 BYJ58:BYK58 BON58:BOO58 BER58:BES58 AUV58:AUW58 AKZ58:ALA58 ABD58:ABE58 RH58:RI58 HL58:HM58 WTU58:WTV58 WJY58:WJZ58 WAC58:WAD58 VQG58:VQH58 VGK58:VGL58 UWO58:UWP58 UMS58:UMT58 UCW58:UCX58 TTA58:TTB58 TJE58:TJF58 SZI58:SZJ58 SPM58:SPN58 SFQ58:SFR58 RVU58:RVV58 RLY58:RLZ58 RCC58:RCD58 QSG58:QSH58 QIK58:QIL58 PYO58:PYP58 POS58:POT58 PEW58:PEX58 OVA58:OVB58 OLE58:OLF58 OBI58:OBJ58 NRM58:NRN58 NHQ58:NHR58 MXU58:MXV58 MNY58:MNZ58 MEC58:MED58 LUG58:LUH58 LKK58:LKL58 LAO58:LAP58 KQS58:KQT58 KGW58:KGX58 JXA58:JXB58 JNE58:JNF58 JDI58:JDJ58 ITM58:ITN58 IJQ58:IJR58 HZU58:HZV58 HPY58:HPZ58 HGC58:HGD58 GWG58:GWH58 GMK58:GML58 GCO58:GCP58 FSS58:FST58 FIW58:FIX58 EZA58:EZB58 EPE58:EPF58 EFI58:EFJ58 DVM58:DVN58 DLQ58:DLR58 DBU58:DBV58 CRY58:CRZ58 CIC58:CID58 BYG58:BYH58 BOK58:BOL58 BEO58:BEP58 AUS58:AUT58 AKW58:AKX58 ABA58:ABB58 HI102:HJ102 RE102:RF102 WUS102:WUT102 WKW102:WKX102 WBA102:WBB102 VRE102:VRF102 VHI102:VHJ102 UXM102:UXN102 UNQ102:UNR102 UDU102:UDV102 TTY102:TTZ102 TKC102:TKD102 TAG102:TAH102 SQK102:SQL102 SGO102:SGP102 RWS102:RWT102 RMW102:RMX102 RDA102:RDB102 QTE102:QTF102 QJI102:QJJ102 PZM102:PZN102 PPQ102:PPR102 PFU102:PFV102 OVY102:OVZ102 OMC102:OMD102 OCG102:OCH102 NSK102:NSL102 NIO102:NIP102 MYS102:MYT102 MOW102:MOX102 MFA102:MFB102 LVE102:LVF102 LLI102:LLJ102 LBM102:LBN102 KRQ102:KRR102 KHU102:KHV102 JXY102:JXZ102 JOC102:JOD102 JEG102:JEH102 IUK102:IUL102 IKO102:IKP102 IAS102:IAT102 HQW102:HQX102 HHA102:HHB102 GXE102:GXF102 GNI102:GNJ102 GDM102:GDN102 FTQ102:FTR102 FJU102:FJV102 EZY102:EZZ102 EQC102:EQD102 EGG102:EGH102 DWK102:DWL102 DMO102:DMP102 DCS102:DCT102 CSW102:CSX102 CJA102:CJB102 BZE102:BZF102 BPI102:BPJ102 BFM102:BFN102 AVQ102:AVR102 ALU102:ALV102 ABY102:ABZ102 SC102:SD102 IG102:IH102 WUP102:WUQ102 WKT102:WKU102 WAX102:WAY102 VRB102:VRC102 VHF102:VHG102 UXJ102:UXK102 UNN102:UNO102 UDR102:UDS102 TTV102:TTW102 TJZ102:TKA102 TAD102:TAE102 SQH102:SQI102 SGL102:SGM102 RWP102:RWQ102 RMT102:RMU102 RCX102:RCY102 QTB102:QTC102 QJF102:QJG102 PZJ102:PZK102 PPN102:PPO102 PFR102:PFS102 OVV102:OVW102 OLZ102:OMA102 OCD102:OCE102 NSH102:NSI102 NIL102:NIM102 MYP102:MYQ102 MOT102:MOU102 MEX102:MEY102 LVB102:LVC102 LLF102:LLG102 LBJ102:LBK102 KRN102:KRO102 KHR102:KHS102 JXV102:JXW102 JNZ102:JOA102 JED102:JEE102 IUH102:IUI102 IKL102:IKM102 IAP102:IAQ102 HQT102:HQU102 HGX102:HGY102 GXB102:GXC102 GNF102:GNG102 GDJ102:GDK102 FTN102:FTO102 FJR102:FJS102 EZV102:EZW102 EPZ102:EQA102 EGD102:EGE102 DWH102:DWI102 DML102:DMM102 DCP102:DCQ102 CST102:CSU102 CIX102:CIY102 BZB102:BZC102 BPF102:BPG102 BFJ102:BFK102 AVN102:AVO102 ALR102:ALS102 ABV102:ABW102 RZ102:SA102 ID102:IE102 WUM102:WUN102 WKQ102:WKR102 WAU102:WAV102 VQY102:VQZ102 VHC102:VHD102 UXG102:UXH102 UNK102:UNL102 UDO102:UDP102 TTS102:TTT102 TJW102:TJX102 TAA102:TAB102 SQE102:SQF102 SGI102:SGJ102 RWM102:RWN102 RMQ102:RMR102 RCU102:RCV102 QSY102:QSZ102 QJC102:QJD102 PZG102:PZH102 PPK102:PPL102 PFO102:PFP102 OVS102:OVT102 OLW102:OLX102 OCA102:OCB102 NSE102:NSF102 NII102:NIJ102 MYM102:MYN102 MOQ102:MOR102 MEU102:MEV102 LUY102:LUZ102 LLC102:LLD102 LBG102:LBH102 KRK102:KRL102 KHO102:KHP102 JXS102:JXT102 JNW102:JNX102 JEA102:JEB102 IUE102:IUF102 IKI102:IKJ102 IAM102:IAN102 HQQ102:HQR102 HGU102:HGV102 GWY102:GWZ102 GNC102:GND102 GDG102:GDH102 FTK102:FTL102 FJO102:FJP102 EZS102:EZT102 EPW102:EPX102 EGA102:EGB102 DWE102:DWF102 DMI102:DMJ102 DCM102:DCN102 CSQ102:CSR102 CIU102:CIV102 BYY102:BYZ102 BPC102:BPD102 BFG102:BFH102 AVK102:AVL102 ALO102:ALP102 ABS102:ABT102 RW102:RX102 IA102:IB102 WUG102:WUH102 WKK102:WKL102 WAO102:WAP102 VQS102:VQT102 VGW102:VGX102 UXA102:UXB102 UNE102:UNF102 UDI102:UDJ102 TTM102:TTN102 TJQ102:TJR102 SZU102:SZV102 SPY102:SPZ102 SGC102:SGD102 RWG102:RWH102 RMK102:RML102 RCO102:RCP102 QSS102:QST102 QIW102:QIX102 PZA102:PZB102 PPE102:PPF102 PFI102:PFJ102 OVM102:OVN102 OLQ102:OLR102 OBU102:OBV102 NRY102:NRZ102 NIC102:NID102 MYG102:MYH102 MOK102:MOL102 MEO102:MEP102 LUS102:LUT102 LKW102:LKX102 LBA102:LBB102 KRE102:KRF102 KHI102:KHJ102 JXM102:JXN102 JNQ102:JNR102 JDU102:JDV102 ITY102:ITZ102 IKC102:IKD102 IAG102:IAH102 HQK102:HQL102 HGO102:HGP102 GWS102:GWT102 GMW102:GMX102 GDA102:GDB102 FTE102:FTF102 FJI102:FJJ102 EZM102:EZN102 EPQ102:EPR102 EFU102:EFV102 DVY102:DVZ102 DMC102:DMD102 DCG102:DCH102 CSK102:CSL102 CIO102:CIP102 BYS102:BYT102 BOW102:BOX102 BFA102:BFB102 AVE102:AVF102 ALI102:ALJ102 ABM102:ABN102 RQ102:RR102 HU102:HV102 WUD102:WUE102 WKH102:WKI102 WAL102:WAM102 VQP102:VQQ102 VGT102:VGU102 UWX102:UWY102 UNB102:UNC102 UDF102:UDG102 TTJ102:TTK102 TJN102:TJO102 SZR102:SZS102 SPV102:SPW102 SFZ102:SGA102 RWD102:RWE102 RMH102:RMI102 RCL102:RCM102 QSP102:QSQ102 QIT102:QIU102 PYX102:PYY102 PPB102:PPC102 PFF102:PFG102 OVJ102:OVK102 OLN102:OLO102 OBR102:OBS102 NRV102:NRW102 NHZ102:NIA102 MYD102:MYE102 MOH102:MOI102 MEL102:MEM102 LUP102:LUQ102 LKT102:LKU102 LAX102:LAY102 KRB102:KRC102 KHF102:KHG102 JXJ102:JXK102 JNN102:JNO102 JDR102:JDS102 ITV102:ITW102 IJZ102:IKA102 IAD102:IAE102 HQH102:HQI102 HGL102:HGM102 GWP102:GWQ102 GMT102:GMU102 GCX102:GCY102 FTB102:FTC102 FJF102:FJG102 EZJ102:EZK102 EPN102:EPO102 EFR102:EFS102 DVV102:DVW102 DLZ102:DMA102 DCD102:DCE102 CSH102:CSI102 CIL102:CIM102 BYP102:BYQ102 BOT102:BOU102 BEX102:BEY102 AVB102:AVC102 ALF102:ALG102 ABJ102:ABK102 RN102:RO102 HR102:HS102 WUA102:WUB102 WKE102:WKF102 WAI102:WAJ102 VQM102:VQN102 VGQ102:VGR102 UWU102:UWV102 UMY102:UMZ102 UDC102:UDD102 TTG102:TTH102 TJK102:TJL102 SZO102:SZP102 SPS102:SPT102 SFW102:SFX102 RWA102:RWB102 RME102:RMF102 RCI102:RCJ102 QSM102:QSN102 QIQ102:QIR102 PYU102:PYV102 POY102:POZ102 PFC102:PFD102 OVG102:OVH102 OLK102:OLL102 OBO102:OBP102 NRS102:NRT102 NHW102:NHX102 MYA102:MYB102 MOE102:MOF102 MEI102:MEJ102 LUM102:LUN102 LKQ102:LKR102 LAU102:LAV102 KQY102:KQZ102 KHC102:KHD102 JXG102:JXH102 JNK102:JNL102 JDO102:JDP102 ITS102:ITT102 IJW102:IJX102 IAA102:IAB102 HQE102:HQF102 HGI102:HGJ102 GWM102:GWN102 GMQ102:GMR102 GCU102:GCV102 FSY102:FSZ102 FJC102:FJD102 EZG102:EZH102 EPK102:EPL102 EFO102:EFP102 DVS102:DVT102 DLW102:DLX102 DCA102:DCB102 CSE102:CSF102 CII102:CIJ102 BYM102:BYN102 BOQ102:BOR102 BEU102:BEV102 AUY102:AUZ102 ALC102:ALD102 ABG102:ABH102 RK102:RL102 HO102:HP102 WTX102:WTY102 WKB102:WKC102 WAF102:WAG102 VQJ102:VQK102 VGN102:VGO102 UWR102:UWS102 UMV102:UMW102 UCZ102:UDA102 TTD102:TTE102 TJH102:TJI102 SZL102:SZM102 SPP102:SPQ102 SFT102:SFU102 RVX102:RVY102 RMB102:RMC102 RCF102:RCG102 QSJ102:QSK102 QIN102:QIO102 PYR102:PYS102 POV102:POW102 PEZ102:PFA102 OVD102:OVE102 OLH102:OLI102 OBL102:OBM102 NRP102:NRQ102 NHT102:NHU102 MXX102:MXY102 MOB102:MOC102 MEF102:MEG102 LUJ102:LUK102 LKN102:LKO102 LAR102:LAS102 KQV102:KQW102 KGZ102:KHA102 JXD102:JXE102 JNH102:JNI102 JDL102:JDM102 ITP102:ITQ102 IJT102:IJU102 HZX102:HZY102 HQB102:HQC102 HGF102:HGG102 GWJ102:GWK102 GMN102:GMO102 GCR102:GCS102 FSV102:FSW102 FIZ102:FJA102 EZD102:EZE102 EPH102:EPI102 EFL102:EFM102 DVP102:DVQ102 DLT102:DLU102 DBX102:DBY102 CSB102:CSC102 CIF102:CIG102 BYJ102:BYK102 BON102:BOO102 BER102:BES102 AUV102:AUW102 AKZ102:ALA102 ABD102:ABE102 RH102:RI102 HL102:HM102 WTU102:WTV102 WJY102:WJZ102 WAC102:WAD102 VQG102:VQH102 VGK102:VGL102 UWO102:UWP102 UMS102:UMT102 UCW102:UCX102 TTA102:TTB102 TJE102:TJF102 SZI102:SZJ102 SPM102:SPN102 SFQ102:SFR102 RVU102:RVV102 RLY102:RLZ102 RCC102:RCD102 QSG102:QSH102 QIK102:QIL102 PYO102:PYP102 POS102:POT102 PEW102:PEX102 OVA102:OVB102 OLE102:OLF102 OBI102:OBJ102 NRM102:NRN102 NHQ102:NHR102 MXU102:MXV102 MNY102:MNZ102 MEC102:MED102 LUG102:LUH102 LKK102:LKL102 LAO102:LAP102 KQS102:KQT102 KGW102:KGX102 JXA102:JXB102 JNE102:JNF102 JDI102:JDJ102 ITM102:ITN102 IJQ102:IJR102 HZU102:HZV102 HPY102:HPZ102 HGC102:HGD102 GWG102:GWH102 GMK102:GML102 GCO102:GCP102 FSS102:FST102 FIW102:FIX102 EZA102:EZB102 EPE102:EPF102 EFI102:EFJ102 DVM102:DVN102 DLQ102:DLR102 DBU102:DBV102 CRY102:CRZ102 CIC102:CID102 BYG102:BYH102 BOK102:BOL102 BEO102:BEP102 AUS102:AUT102 AKW102:AKX102 ABA102:ABB102 HI146:HJ146 RE146:RF146 WUS146:WUT146 WKW146:WKX146 WBA146:WBB146 VRE146:VRF146 VHI146:VHJ146 UXM146:UXN146 UNQ146:UNR146 UDU146:UDV146 TTY146:TTZ146 TKC146:TKD146 TAG146:TAH146 SQK146:SQL146 SGO146:SGP146 RWS146:RWT146 RMW146:RMX146 RDA146:RDB146 QTE146:QTF146 QJI146:QJJ146 PZM146:PZN146 PPQ146:PPR146 PFU146:PFV146 OVY146:OVZ146 OMC146:OMD146 OCG146:OCH146 NSK146:NSL146 NIO146:NIP146 MYS146:MYT146 MOW146:MOX146 MFA146:MFB146 LVE146:LVF146 LLI146:LLJ146 LBM146:LBN146 KRQ146:KRR146 KHU146:KHV146 JXY146:JXZ146 JOC146:JOD146 JEG146:JEH146 IUK146:IUL146 IKO146:IKP146 IAS146:IAT146 HQW146:HQX146 HHA146:HHB146 GXE146:GXF146 GNI146:GNJ146 GDM146:GDN146 FTQ146:FTR146 FJU146:FJV146 EZY146:EZZ146 EQC146:EQD146 EGG146:EGH146 DWK146:DWL146 DMO146:DMP146 DCS146:DCT146 CSW146:CSX146 CJA146:CJB146 BZE146:BZF146 BPI146:BPJ146 BFM146:BFN146 AVQ146:AVR146 ALU146:ALV146 ABY146:ABZ146 SC146:SD146 IG146:IH146 WUP146:WUQ146 WKT146:WKU146 WAX146:WAY146 VRB146:VRC146 VHF146:VHG146 UXJ146:UXK146 UNN146:UNO146 UDR146:UDS146 TTV146:TTW146 TJZ146:TKA146 TAD146:TAE146 SQH146:SQI146 SGL146:SGM146 RWP146:RWQ146 RMT146:RMU146 RCX146:RCY146 QTB146:QTC146 QJF146:QJG146 PZJ146:PZK146 PPN146:PPO146 PFR146:PFS146 OVV146:OVW146 OLZ146:OMA146 OCD146:OCE146 NSH146:NSI146 NIL146:NIM146 MYP146:MYQ146 MOT146:MOU146 MEX146:MEY146 LVB146:LVC146 LLF146:LLG146 LBJ146:LBK146 KRN146:KRO146 KHR146:KHS146 JXV146:JXW146 JNZ146:JOA146 JED146:JEE146 IUH146:IUI146 IKL146:IKM146 IAP146:IAQ146 HQT146:HQU146 HGX146:HGY146 GXB146:GXC146 GNF146:GNG146 GDJ146:GDK146 FTN146:FTO146 FJR146:FJS146 EZV146:EZW146 EPZ146:EQA146 EGD146:EGE146 DWH146:DWI146 DML146:DMM146 DCP146:DCQ146 CST146:CSU146 CIX146:CIY146 BZB146:BZC146 BPF146:BPG146 BFJ146:BFK146 AVN146:AVO146 ALR146:ALS146 ABV146:ABW146 RZ146:SA146 ID146:IE146 WUM146:WUN146 WKQ146:WKR146 WAU146:WAV146 VQY146:VQZ146 VHC146:VHD146 UXG146:UXH146 UNK146:UNL146 UDO146:UDP146 TTS146:TTT146 TJW146:TJX146 TAA146:TAB146 SQE146:SQF146 SGI146:SGJ146 RWM146:RWN146 RMQ146:RMR146 RCU146:RCV146 QSY146:QSZ146 QJC146:QJD146 PZG146:PZH146 PPK146:PPL146 PFO146:PFP146 OVS146:OVT146 OLW146:OLX146 OCA146:OCB146 NSE146:NSF146 NII146:NIJ146 MYM146:MYN146 MOQ146:MOR146 MEU146:MEV146 LUY146:LUZ146 LLC146:LLD146 LBG146:LBH146 KRK146:KRL146 KHO146:KHP146 JXS146:JXT146 JNW146:JNX146 JEA146:JEB146 IUE146:IUF146 IKI146:IKJ146 IAM146:IAN146 HQQ146:HQR146 HGU146:HGV146 GWY146:GWZ146 GNC146:GND146 GDG146:GDH146 FTK146:FTL146 FJO146:FJP146 EZS146:EZT146 EPW146:EPX146 EGA146:EGB146 DWE146:DWF146 DMI146:DMJ146 DCM146:DCN146 CSQ146:CSR146 CIU146:CIV146 BYY146:BYZ146 BPC146:BPD146 BFG146:BFH146 AVK146:AVL146 ALO146:ALP146 ABS146:ABT146 RW146:RX146 IA146:IB146 WUG146:WUH146 WKK146:WKL146 WAO146:WAP146 VQS146:VQT146 VGW146:VGX146 UXA146:UXB146 UNE146:UNF146 UDI146:UDJ146 TTM146:TTN146 TJQ146:TJR146 SZU146:SZV146 SPY146:SPZ146 SGC146:SGD146 RWG146:RWH146 RMK146:RML146 RCO146:RCP146 QSS146:QST146 QIW146:QIX146 PZA146:PZB146 PPE146:PPF146 PFI146:PFJ146 OVM146:OVN146 OLQ146:OLR146 OBU146:OBV146 NRY146:NRZ146 NIC146:NID146 MYG146:MYH146 MOK146:MOL146 MEO146:MEP146 LUS146:LUT146 LKW146:LKX146 LBA146:LBB146 KRE146:KRF146 KHI146:KHJ146 JXM146:JXN146 JNQ146:JNR146 JDU146:JDV146 ITY146:ITZ146 IKC146:IKD146 IAG146:IAH146 HQK146:HQL146 HGO146:HGP146 GWS146:GWT146 GMW146:GMX146 GDA146:GDB146 FTE146:FTF146 FJI146:FJJ146 EZM146:EZN146 EPQ146:EPR146 EFU146:EFV146 DVY146:DVZ146 DMC146:DMD146 DCG146:DCH146 CSK146:CSL146 CIO146:CIP146 BYS146:BYT146 BOW146:BOX146 BFA146:BFB146 AVE146:AVF146 ALI146:ALJ146 ABM146:ABN146 RQ146:RR146 HU146:HV146 WUD146:WUE146 WKH146:WKI146 WAL146:WAM146 VQP146:VQQ146 VGT146:VGU146 UWX146:UWY146 UNB146:UNC146 UDF146:UDG146 TTJ146:TTK146 TJN146:TJO146 SZR146:SZS146 SPV146:SPW146 SFZ146:SGA146 RWD146:RWE146 RMH146:RMI146 RCL146:RCM146 QSP146:QSQ146 QIT146:QIU146 PYX146:PYY146 PPB146:PPC146 PFF146:PFG146 OVJ146:OVK146 OLN146:OLO146 OBR146:OBS146 NRV146:NRW146 NHZ146:NIA146 MYD146:MYE146 MOH146:MOI146 MEL146:MEM146 LUP146:LUQ146 LKT146:LKU146 LAX146:LAY146 KRB146:KRC146 KHF146:KHG146 JXJ146:JXK146 JNN146:JNO146 JDR146:JDS146 ITV146:ITW146 IJZ146:IKA146 IAD146:IAE146 HQH146:HQI146 HGL146:HGM146 GWP146:GWQ146 GMT146:GMU146 GCX146:GCY146 FTB146:FTC146 FJF146:FJG146 EZJ146:EZK146 EPN146:EPO146 EFR146:EFS146 DVV146:DVW146 DLZ146:DMA146 DCD146:DCE146 CSH146:CSI146 CIL146:CIM146 BYP146:BYQ146 BOT146:BOU146 BEX146:BEY146 AVB146:AVC146 ALF146:ALG146 ABJ146:ABK146 RN146:RO146 HR146:HS146 WUA146:WUB146 WKE146:WKF146 WAI146:WAJ146 VQM146:VQN146 VGQ146:VGR146 UWU146:UWV146 UMY146:UMZ146 UDC146:UDD146 TTG146:TTH146 TJK146:TJL146 SZO146:SZP146 SPS146:SPT146 SFW146:SFX146 RWA146:RWB146 RME146:RMF146 RCI146:RCJ146 QSM146:QSN146 QIQ146:QIR146 PYU146:PYV146 POY146:POZ146 PFC146:PFD146 OVG146:OVH146 OLK146:OLL146 OBO146:OBP146 NRS146:NRT146 NHW146:NHX146 MYA146:MYB146 MOE146:MOF146 MEI146:MEJ146 LUM146:LUN146 LKQ146:LKR146 LAU146:LAV146 KQY146:KQZ146 KHC146:KHD146 JXG146:JXH146 JNK146:JNL146 JDO146:JDP146 ITS146:ITT146 IJW146:IJX146 IAA146:IAB146 HQE146:HQF146 HGI146:HGJ146 GWM146:GWN146 GMQ146:GMR146 GCU146:GCV146 FSY146:FSZ146 FJC146:FJD146 EZG146:EZH146 EPK146:EPL146 EFO146:EFP146 DVS146:DVT146 DLW146:DLX146 DCA146:DCB146 CSE146:CSF146 CII146:CIJ146 BYM146:BYN146 BOQ146:BOR146 BEU146:BEV146 AUY146:AUZ146 ALC146:ALD146 ABG146:ABH146 RK146:RL146 HO146:HP146 WTX146:WTY146 WKB146:WKC146 WAF146:WAG146 VQJ146:VQK146 VGN146:VGO146 UWR146:UWS146 UMV146:UMW146 UCZ146:UDA146 TTD146:TTE146 TJH146:TJI146 SZL146:SZM146 SPP146:SPQ146 SFT146:SFU146 RVX146:RVY146 RMB146:RMC146 RCF146:RCG146 QSJ146:QSK146 QIN146:QIO146 PYR146:PYS146 POV146:POW146 PEZ146:PFA146 OVD146:OVE146 OLH146:OLI146 OBL146:OBM146 NRP146:NRQ146 NHT146:NHU146 MXX146:MXY146 MOB146:MOC146 MEF146:MEG146 LUJ146:LUK146 LKN146:LKO146 LAR146:LAS146 KQV146:KQW146 KGZ146:KHA146 JXD146:JXE146 JNH146:JNI146 JDL146:JDM146 ITP146:ITQ146 IJT146:IJU146 HZX146:HZY146 HQB146:HQC146 HGF146:HGG146 GWJ146:GWK146 GMN146:GMO146 GCR146:GCS146 FSV146:FSW146 FIZ146:FJA146 EZD146:EZE146 EPH146:EPI146 EFL146:EFM146 DVP146:DVQ146 DLT146:DLU146 DBX146:DBY146 CSB146:CSC146 CIF146:CIG146 BYJ146:BYK146 BON146:BOO146 BER146:BES146 AUV146:AUW146 AKZ146:ALA146 ABD146:ABE146 RH146:RI146 HL146:HM146 WTU146:WTV146 WJY146:WJZ146 WAC146:WAD146 VQG146:VQH146 VGK146:VGL146 UWO146:UWP146 UMS146:UMT146 UCW146:UCX146 TTA146:TTB146 TJE146:TJF146 SZI146:SZJ146 SPM146:SPN146 SFQ146:SFR146 RVU146:RVV146 RLY146:RLZ146 RCC146:RCD146 QSG146:QSH146 QIK146:QIL146 PYO146:PYP146 POS146:POT146 PEW146:PEX146 OVA146:OVB146 OLE146:OLF146 OBI146:OBJ146 NRM146:NRN146 NHQ146:NHR146 MXU146:MXV146 MNY146:MNZ146 MEC146:MED146 LUG146:LUH146 LKK146:LKL146 LAO146:LAP146 KQS146:KQT146 KGW146:KGX146 JXA146:JXB146 JNE146:JNF146 JDI146:JDJ146 ITM146:ITN146 IJQ146:IJR146 HZU146:HZV146 HPY146:HPZ146 HGC146:HGD146 GWG146:GWH146 GMK146:GML146 GCO146:GCP146 FSS146:FST146 FIW146:FIX146 EZA146:EZB146 EPE146:EPF146 EFI146:EFJ146 DVM146:DVN146 DLQ146:DLR146 DBU146:DBV146 CRY146:CRZ146 CIC146:CID146 BYG146:BYH146 BOK146:BOL146 BEO146:BEP146 AUS146:AUT146 AKW146:AKX146 ABA146:ABB146 HI190:HJ190 RE190:RF190 WUS190:WUT190 WKW190:WKX190 WBA190:WBB190 VRE190:VRF190 VHI190:VHJ190 UXM190:UXN190 UNQ190:UNR190 UDU190:UDV190 TTY190:TTZ190 TKC190:TKD190 TAG190:TAH190 SQK190:SQL190 SGO190:SGP190 RWS190:RWT190 RMW190:RMX190 RDA190:RDB190 QTE190:QTF190 QJI190:QJJ190 PZM190:PZN190 PPQ190:PPR190 PFU190:PFV190 OVY190:OVZ190 OMC190:OMD190 OCG190:OCH190 NSK190:NSL190 NIO190:NIP190 MYS190:MYT190 MOW190:MOX190 MFA190:MFB190 LVE190:LVF190 LLI190:LLJ190 LBM190:LBN190 KRQ190:KRR190 KHU190:KHV190 JXY190:JXZ190 JOC190:JOD190 JEG190:JEH190 IUK190:IUL190 IKO190:IKP190 IAS190:IAT190 HQW190:HQX190 HHA190:HHB190 GXE190:GXF190 GNI190:GNJ190 GDM190:GDN190 FTQ190:FTR190 FJU190:FJV190 EZY190:EZZ190 EQC190:EQD190 EGG190:EGH190 DWK190:DWL190 DMO190:DMP190 DCS190:DCT190 CSW190:CSX190 CJA190:CJB190 BZE190:BZF190 BPI190:BPJ190 BFM190:BFN190 AVQ190:AVR190 ALU190:ALV190 ABY190:ABZ190 SC190:SD190 IG190:IH190 WUP190:WUQ190 WKT190:WKU190 WAX190:WAY190 VRB190:VRC190 VHF190:VHG190 UXJ190:UXK190 UNN190:UNO190 UDR190:UDS190 TTV190:TTW190 TJZ190:TKA190 TAD190:TAE190 SQH190:SQI190 SGL190:SGM190 RWP190:RWQ190 RMT190:RMU190 RCX190:RCY190 QTB190:QTC190 QJF190:QJG190 PZJ190:PZK190 PPN190:PPO190 PFR190:PFS190 OVV190:OVW190 OLZ190:OMA190 OCD190:OCE190 NSH190:NSI190 NIL190:NIM190 MYP190:MYQ190 MOT190:MOU190 MEX190:MEY190 LVB190:LVC190 LLF190:LLG190 LBJ190:LBK190 KRN190:KRO190 KHR190:KHS190 JXV190:JXW190 JNZ190:JOA190 JED190:JEE190 IUH190:IUI190 IKL190:IKM190 IAP190:IAQ190 HQT190:HQU190 HGX190:HGY190 GXB190:GXC190 GNF190:GNG190 GDJ190:GDK190 FTN190:FTO190 FJR190:FJS190 EZV190:EZW190 EPZ190:EQA190 EGD190:EGE190 DWH190:DWI190 DML190:DMM190 DCP190:DCQ190 CST190:CSU190 CIX190:CIY190 BZB190:BZC190 BPF190:BPG190 BFJ190:BFK190 AVN190:AVO190 ALR190:ALS190 ABV190:ABW190 RZ190:SA190 ID190:IE190 WUM190:WUN190 WKQ190:WKR190 WAU190:WAV190 VQY190:VQZ190 VHC190:VHD190 UXG190:UXH190 UNK190:UNL190 UDO190:UDP190 TTS190:TTT190 TJW190:TJX190 TAA190:TAB190 SQE190:SQF190 SGI190:SGJ190 RWM190:RWN190 RMQ190:RMR190 RCU190:RCV190 QSY190:QSZ190 QJC190:QJD190 PZG190:PZH190 PPK190:PPL190 PFO190:PFP190 OVS190:OVT190 OLW190:OLX190 OCA190:OCB190 NSE190:NSF190 NII190:NIJ190 MYM190:MYN190 MOQ190:MOR190 MEU190:MEV190 LUY190:LUZ190 LLC190:LLD190 LBG190:LBH190 KRK190:KRL190 KHO190:KHP190 JXS190:JXT190 JNW190:JNX190 JEA190:JEB190 IUE190:IUF190 IKI190:IKJ190 IAM190:IAN190 HQQ190:HQR190 HGU190:HGV190 GWY190:GWZ190 GNC190:GND190 GDG190:GDH190 FTK190:FTL190 FJO190:FJP190 EZS190:EZT190 EPW190:EPX190 EGA190:EGB190 DWE190:DWF190 DMI190:DMJ190 DCM190:DCN190 CSQ190:CSR190 CIU190:CIV190 BYY190:BYZ190 BPC190:BPD190 BFG190:BFH190 AVK190:AVL190 ALO190:ALP190 ABS190:ABT190 RW190:RX190 IA190:IB190 WUG190:WUH190 WKK190:WKL190 WAO190:WAP190 VQS190:VQT190 VGW190:VGX190 UXA190:UXB190 UNE190:UNF190 UDI190:UDJ190 TTM190:TTN190 TJQ190:TJR190 SZU190:SZV190 SPY190:SPZ190 SGC190:SGD190 RWG190:RWH190 RMK190:RML190 RCO190:RCP190 QSS190:QST190 QIW190:QIX190 PZA190:PZB190 PPE190:PPF190 PFI190:PFJ190 OVM190:OVN190 OLQ190:OLR190 OBU190:OBV190 NRY190:NRZ190 NIC190:NID190 MYG190:MYH190 MOK190:MOL190 MEO190:MEP190 LUS190:LUT190 LKW190:LKX190 LBA190:LBB190 KRE190:KRF190 KHI190:KHJ190 JXM190:JXN190 JNQ190:JNR190 JDU190:JDV190 ITY190:ITZ190 IKC190:IKD190 IAG190:IAH190 HQK190:HQL190 HGO190:HGP190 GWS190:GWT190 GMW190:GMX190 GDA190:GDB190 FTE190:FTF190 FJI190:FJJ190 EZM190:EZN190 EPQ190:EPR190 EFU190:EFV190 DVY190:DVZ190 DMC190:DMD190 DCG190:DCH190 CSK190:CSL190 CIO190:CIP190 BYS190:BYT190 BOW190:BOX190 BFA190:BFB190 AVE190:AVF190 ALI190:ALJ190 ABM190:ABN190 RQ190:RR190 HU190:HV190 WUD190:WUE190 WKH190:WKI190 WAL190:WAM190 VQP190:VQQ190 VGT190:VGU190 UWX190:UWY190 UNB190:UNC190 UDF190:UDG190 TTJ190:TTK190 TJN190:TJO190 SZR190:SZS190 SPV190:SPW190 SFZ190:SGA190 RWD190:RWE190 RMH190:RMI190 RCL190:RCM190 QSP190:QSQ190 QIT190:QIU190 PYX190:PYY190 PPB190:PPC190 PFF190:PFG190 OVJ190:OVK190 OLN190:OLO190 OBR190:OBS190 NRV190:NRW190 NHZ190:NIA190 MYD190:MYE190 MOH190:MOI190 MEL190:MEM190 LUP190:LUQ190 LKT190:LKU190 LAX190:LAY190 KRB190:KRC190 KHF190:KHG190 JXJ190:JXK190 JNN190:JNO190 JDR190:JDS190 ITV190:ITW190 IJZ190:IKA190 IAD190:IAE190 HQH190:HQI190 HGL190:HGM190 GWP190:GWQ190 GMT190:GMU190 GCX190:GCY190 FTB190:FTC190 FJF190:FJG190 EZJ190:EZK190 EPN190:EPO190 EFR190:EFS190 DVV190:DVW190 DLZ190:DMA190 DCD190:DCE190 CSH190:CSI190 CIL190:CIM190 BYP190:BYQ190 BOT190:BOU190 BEX190:BEY190 AVB190:AVC190 ALF190:ALG190 ABJ190:ABK190 RN190:RO190 HR190:HS190 WUA190:WUB190 WKE190:WKF190 WAI190:WAJ190 VQM190:VQN190 VGQ190:VGR190 UWU190:UWV190 UMY190:UMZ190 UDC190:UDD190 TTG190:TTH190 TJK190:TJL190 SZO190:SZP190 SPS190:SPT190 SFW190:SFX190 RWA190:RWB190 RME190:RMF190 RCI190:RCJ190 QSM190:QSN190 QIQ190:QIR190 PYU190:PYV190 POY190:POZ190 PFC190:PFD190 OVG190:OVH190 OLK190:OLL190 OBO190:OBP190 NRS190:NRT190 NHW190:NHX190 MYA190:MYB190 MOE190:MOF190 MEI190:MEJ190 LUM190:LUN190 LKQ190:LKR190 LAU190:LAV190 KQY190:KQZ190 KHC190:KHD190 JXG190:JXH190 JNK190:JNL190 JDO190:JDP190 ITS190:ITT190 IJW190:IJX190 IAA190:IAB190 HQE190:HQF190 HGI190:HGJ190 GWM190:GWN190 GMQ190:GMR190 GCU190:GCV190 FSY190:FSZ190 FJC190:FJD190 EZG190:EZH190 EPK190:EPL190 EFO190:EFP190 DVS190:DVT190 DLW190:DLX190 DCA190:DCB190 CSE190:CSF190 CII190:CIJ190 BYM190:BYN190 BOQ190:BOR190 BEU190:BEV190 AUY190:AUZ190 ALC190:ALD190 ABG190:ABH190 RK190:RL190 HO190:HP190 WTX190:WTY190 WKB190:WKC190 WAF190:WAG190 VQJ190:VQK190 VGN190:VGO190 UWR190:UWS190 UMV190:UMW190 UCZ190:UDA190 TTD190:TTE190 TJH190:TJI190 SZL190:SZM190 SPP190:SPQ190 SFT190:SFU190 RVX190:RVY190 RMB190:RMC190 RCF190:RCG190 QSJ190:QSK190 QIN190:QIO190 PYR190:PYS190 POV190:POW190 PEZ190:PFA190 OVD190:OVE190 OLH190:OLI190 OBL190:OBM190 NRP190:NRQ190 NHT190:NHU190 MXX190:MXY190 MOB190:MOC190 MEF190:MEG190 LUJ190:LUK190 LKN190:LKO190 LAR190:LAS190 KQV190:KQW190 KGZ190:KHA190 JXD190:JXE190 JNH190:JNI190 JDL190:JDM190 ITP190:ITQ190 IJT190:IJU190 HZX190:HZY190 HQB190:HQC190 HGF190:HGG190 GWJ190:GWK190 GMN190:GMO190 GCR190:GCS190 FSV190:FSW190 FIZ190:FJA190 EZD190:EZE190 EPH190:EPI190 EFL190:EFM190 DVP190:DVQ190 DLT190:DLU190 DBX190:DBY190 CSB190:CSC190 CIF190:CIG190 BYJ190:BYK190 BON190:BOO190 BER190:BES190 AUV190:AUW190 AKZ190:ALA190 ABD190:ABE190 RH190:RI190 HL190:HM190 WTU190:WTV190 WJY190:WJZ190 WAC190:WAD190 VQG190:VQH190 VGK190:VGL190 UWO190:UWP190 UMS190:UMT190 UCW190:UCX190 TTA190:TTB190 TJE190:TJF190 SZI190:SZJ190 SPM190:SPN190 SFQ190:SFR190 RVU190:RVV190 RLY190:RLZ190 RCC190:RCD190 QSG190:QSH190 QIK190:QIL190 PYO190:PYP190 POS190:POT190 PEW190:PEX190 OVA190:OVB190 OLE190:OLF190 OBI190:OBJ190 NRM190:NRN190 NHQ190:NHR190 MXU190:MXV190 MNY190:MNZ190 MEC190:MED190 LUG190:LUH190 LKK190:LKL190 LAO190:LAP190 KQS190:KQT190 KGW190:KGX190 JXA190:JXB190 JNE190:JNF190 JDI190:JDJ190 ITM190:ITN190 IJQ190:IJR190 HZU190:HZV190 HPY190:HPZ190 HGC190:HGD190 GWG190:GWH190 GMK190:GML190 GCO190:GCP190 FSS190:FST190 FIW190:FIX190 EZA190:EZB190 EPE190:EPF190 EFI190:EFJ190 DVM190:DVN190 DLQ190:DLR190 DBU190:DBV190 CRY190:CRZ190 CIC190:CID190 BYG190:BYH190 BOK190:BOL190 BEO190:BEP190 AUS190:AUT190 AKW190:AKX190 ABA190:ABB190 HI234:HJ234 RE234:RF234 WUS234:WUT234 WKW234:WKX234 WBA234:WBB234 VRE234:VRF234 VHI234:VHJ234 UXM234:UXN234 UNQ234:UNR234 UDU234:UDV234 TTY234:TTZ234 TKC234:TKD234 TAG234:TAH234 SQK234:SQL234 SGO234:SGP234 RWS234:RWT234 RMW234:RMX234 RDA234:RDB234 QTE234:QTF234 QJI234:QJJ234 PZM234:PZN234 PPQ234:PPR234 PFU234:PFV234 OVY234:OVZ234 OMC234:OMD234 OCG234:OCH234 NSK234:NSL234 NIO234:NIP234 MYS234:MYT234 MOW234:MOX234 MFA234:MFB234 LVE234:LVF234 LLI234:LLJ234 LBM234:LBN234 KRQ234:KRR234 KHU234:KHV234 JXY234:JXZ234 JOC234:JOD234 JEG234:JEH234 IUK234:IUL234 IKO234:IKP234 IAS234:IAT234 HQW234:HQX234 HHA234:HHB234 GXE234:GXF234 GNI234:GNJ234 GDM234:GDN234 FTQ234:FTR234 FJU234:FJV234 EZY234:EZZ234 EQC234:EQD234 EGG234:EGH234 DWK234:DWL234 DMO234:DMP234 DCS234:DCT234 CSW234:CSX234 CJA234:CJB234 BZE234:BZF234 BPI234:BPJ234 BFM234:BFN234 AVQ234:AVR234 ALU234:ALV234 ABY234:ABZ234 SC234:SD234 IG234:IH234 WUP234:WUQ234 WKT234:WKU234 WAX234:WAY234 VRB234:VRC234 VHF234:VHG234 UXJ234:UXK234 UNN234:UNO234 UDR234:UDS234 TTV234:TTW234 TJZ234:TKA234 TAD234:TAE234 SQH234:SQI234 SGL234:SGM234 RWP234:RWQ234 RMT234:RMU234 RCX234:RCY234 QTB234:QTC234 QJF234:QJG234 PZJ234:PZK234 PPN234:PPO234 PFR234:PFS234 OVV234:OVW234 OLZ234:OMA234 OCD234:OCE234 NSH234:NSI234 NIL234:NIM234 MYP234:MYQ234 MOT234:MOU234 MEX234:MEY234 LVB234:LVC234 LLF234:LLG234 LBJ234:LBK234 KRN234:KRO234 KHR234:KHS234 JXV234:JXW234 JNZ234:JOA234 JED234:JEE234 IUH234:IUI234 IKL234:IKM234 IAP234:IAQ234 HQT234:HQU234 HGX234:HGY234 GXB234:GXC234 GNF234:GNG234 GDJ234:GDK234 FTN234:FTO234 FJR234:FJS234 EZV234:EZW234 EPZ234:EQA234 EGD234:EGE234 DWH234:DWI234 DML234:DMM234 DCP234:DCQ234 CST234:CSU234 CIX234:CIY234 BZB234:BZC234 BPF234:BPG234 BFJ234:BFK234 AVN234:AVO234 ALR234:ALS234 ABV234:ABW234 RZ234:SA234 ID234:IE234 WUM234:WUN234 WKQ234:WKR234 WAU234:WAV234 VQY234:VQZ234 VHC234:VHD234 UXG234:UXH234 UNK234:UNL234 UDO234:UDP234 TTS234:TTT234 TJW234:TJX234 TAA234:TAB234 SQE234:SQF234 SGI234:SGJ234 RWM234:RWN234 RMQ234:RMR234 RCU234:RCV234 QSY234:QSZ234 QJC234:QJD234 PZG234:PZH234 PPK234:PPL234 PFO234:PFP234 OVS234:OVT234 OLW234:OLX234 OCA234:OCB234 NSE234:NSF234 NII234:NIJ234 MYM234:MYN234 MOQ234:MOR234 MEU234:MEV234 LUY234:LUZ234 LLC234:LLD234 LBG234:LBH234 KRK234:KRL234 KHO234:KHP234 JXS234:JXT234 JNW234:JNX234 JEA234:JEB234 IUE234:IUF234 IKI234:IKJ234 IAM234:IAN234 HQQ234:HQR234 HGU234:HGV234 GWY234:GWZ234 GNC234:GND234 GDG234:GDH234 FTK234:FTL234 FJO234:FJP234 EZS234:EZT234 EPW234:EPX234 EGA234:EGB234 DWE234:DWF234 DMI234:DMJ234 DCM234:DCN234 CSQ234:CSR234 CIU234:CIV234 BYY234:BYZ234 BPC234:BPD234 BFG234:BFH234 AVK234:AVL234 ALO234:ALP234 ABS234:ABT234 RW234:RX234 IA234:IB234 WUG234:WUH234 WKK234:WKL234 WAO234:WAP234 VQS234:VQT234 VGW234:VGX234 UXA234:UXB234 UNE234:UNF234 UDI234:UDJ234 TTM234:TTN234 TJQ234:TJR234 SZU234:SZV234 SPY234:SPZ234 SGC234:SGD234 RWG234:RWH234 RMK234:RML234 RCO234:RCP234 QSS234:QST234 QIW234:QIX234 PZA234:PZB234 PPE234:PPF234 PFI234:PFJ234 OVM234:OVN234 OLQ234:OLR234 OBU234:OBV234 NRY234:NRZ234 NIC234:NID234 MYG234:MYH234 MOK234:MOL234 MEO234:MEP234 LUS234:LUT234 LKW234:LKX234 LBA234:LBB234 KRE234:KRF234 KHI234:KHJ234 JXM234:JXN234 JNQ234:JNR234 JDU234:JDV234 ITY234:ITZ234 IKC234:IKD234 IAG234:IAH234 HQK234:HQL234 HGO234:HGP234 GWS234:GWT234 GMW234:GMX234 GDA234:GDB234 FTE234:FTF234 FJI234:FJJ234 EZM234:EZN234 EPQ234:EPR234 EFU234:EFV234 DVY234:DVZ234 DMC234:DMD234 DCG234:DCH234 CSK234:CSL234 CIO234:CIP234 BYS234:BYT234 BOW234:BOX234 BFA234:BFB234 AVE234:AVF234 ALI234:ALJ234 ABM234:ABN234 RQ234:RR234 HU234:HV234 WUD234:WUE234 WKH234:WKI234 WAL234:WAM234 VQP234:VQQ234 VGT234:VGU234 UWX234:UWY234 UNB234:UNC234 UDF234:UDG234 TTJ234:TTK234 TJN234:TJO234 SZR234:SZS234 SPV234:SPW234 SFZ234:SGA234 RWD234:RWE234 RMH234:RMI234 RCL234:RCM234 QSP234:QSQ234 QIT234:QIU234 PYX234:PYY234 PPB234:PPC234 PFF234:PFG234 OVJ234:OVK234 OLN234:OLO234 OBR234:OBS234 NRV234:NRW234 NHZ234:NIA234 MYD234:MYE234 MOH234:MOI234 MEL234:MEM234 LUP234:LUQ234 LKT234:LKU234 LAX234:LAY234 KRB234:KRC234 KHF234:KHG234 JXJ234:JXK234 JNN234:JNO234 JDR234:JDS234 ITV234:ITW234 IJZ234:IKA234 IAD234:IAE234 HQH234:HQI234 HGL234:HGM234 GWP234:GWQ234 GMT234:GMU234 GCX234:GCY234 FTB234:FTC234 FJF234:FJG234 EZJ234:EZK234 EPN234:EPO234 EFR234:EFS234 DVV234:DVW234 DLZ234:DMA234 DCD234:DCE234 CSH234:CSI234 CIL234:CIM234 BYP234:BYQ234 BOT234:BOU234 BEX234:BEY234 AVB234:AVC234 ALF234:ALG234 ABJ234:ABK234 RN234:RO234 HR234:HS234 WUA234:WUB234 WKE234:WKF234 WAI234:WAJ234 VQM234:VQN234 VGQ234:VGR234 UWU234:UWV234 UMY234:UMZ234 UDC234:UDD234 TTG234:TTH234 TJK234:TJL234 SZO234:SZP234 SPS234:SPT234 SFW234:SFX234 RWA234:RWB234 RME234:RMF234 RCI234:RCJ234 QSM234:QSN234 QIQ234:QIR234 PYU234:PYV234 POY234:POZ234 PFC234:PFD234 OVG234:OVH234 OLK234:OLL234 OBO234:OBP234 NRS234:NRT234 NHW234:NHX234 MYA234:MYB234 MOE234:MOF234 MEI234:MEJ234 LUM234:LUN234 LKQ234:LKR234 LAU234:LAV234 KQY234:KQZ234 KHC234:KHD234 JXG234:JXH234 JNK234:JNL234 JDO234:JDP234 ITS234:ITT234 IJW234:IJX234 IAA234:IAB234 HQE234:HQF234 HGI234:HGJ234 GWM234:GWN234 GMQ234:GMR234 GCU234:GCV234 FSY234:FSZ234 FJC234:FJD234 EZG234:EZH234 EPK234:EPL234 EFO234:EFP234 DVS234:DVT234 DLW234:DLX234 DCA234:DCB234 CSE234:CSF234 CII234:CIJ234 BYM234:BYN234 BOQ234:BOR234 BEU234:BEV234 AUY234:AUZ234 ALC234:ALD234 ABG234:ABH234 RK234:RL234 HO234:HP234 WTX234:WTY234 WKB234:WKC234 WAF234:WAG234 VQJ234:VQK234 VGN234:VGO234 UWR234:UWS234 UMV234:UMW234 UCZ234:UDA234 TTD234:TTE234 TJH234:TJI234 SZL234:SZM234 SPP234:SPQ234 SFT234:SFU234 RVX234:RVY234 RMB234:RMC234 RCF234:RCG234 QSJ234:QSK234 QIN234:QIO234 PYR234:PYS234 POV234:POW234 PEZ234:PFA234 OVD234:OVE234 OLH234:OLI234 OBL234:OBM234 NRP234:NRQ234 NHT234:NHU234 MXX234:MXY234 MOB234:MOC234 MEF234:MEG234 LUJ234:LUK234 LKN234:LKO234 LAR234:LAS234 KQV234:KQW234 KGZ234:KHA234 JXD234:JXE234 JNH234:JNI234 JDL234:JDM234 ITP234:ITQ234 IJT234:IJU234 HZX234:HZY234 HQB234:HQC234 HGF234:HGG234 GWJ234:GWK234 GMN234:GMO234 GCR234:GCS234 FSV234:FSW234 FIZ234:FJA234 EZD234:EZE234 EPH234:EPI234 EFL234:EFM234 DVP234:DVQ234 DLT234:DLU234 DBX234:DBY234 CSB234:CSC234 CIF234:CIG234 BYJ234:BYK234 BON234:BOO234 BER234:BES234 AUV234:AUW234 AKZ234:ALA234 ABD234:ABE234 RH234:RI234 HL234:HM234 WTU234:WTV234 WJY234:WJZ234 WAC234:WAD234 VQG234:VQH234 VGK234:VGL234 UWO234:UWP234 UMS234:UMT234 UCW234:UCX234 TTA234:TTB234 TJE234:TJF234 SZI234:SZJ234 SPM234:SPN234 SFQ234:SFR234 RVU234:RVV234 RLY234:RLZ234 RCC234:RCD234 QSG234:QSH234 QIK234:QIL234 PYO234:PYP234 POS234:POT234 PEW234:PEX234 OVA234:OVB234 OLE234:OLF234 OBI234:OBJ234 NRM234:NRN234 NHQ234:NHR234 MXU234:MXV234 MNY234:MNZ234 MEC234:MED234 LUG234:LUH234 LKK234:LKL234 LAO234:LAP234 KQS234:KQT234 KGW234:KGX234 JXA234:JXB234 JNE234:JNF234 JDI234:JDJ234 ITM234:ITN234 IJQ234:IJR234 HZU234:HZV234 HPY234:HPZ234 HGC234:HGD234 GWG234:GWH234 GMK234:GML234 GCO234:GCP234 FSS234:FST234 FIW234:FIX234 EZA234:EZB234 EPE234:EPF234 EFI234:EFJ234 DVM234:DVN234 DLQ234:DLR234 DBU234:DBV234 CRY234:CRZ234 CIC234:CID234 BYG234:BYH234 BOK234:BOL234 BEO234:BEP234 AUS234:AUT234 AKW234:AKX234 ABA234:ABB234 HI278:HJ278 RE278:RF278 WUS278:WUT278 WKW278:WKX278 WBA278:WBB278 VRE278:VRF278 VHI278:VHJ278 UXM278:UXN278 UNQ278:UNR278 UDU278:UDV278 TTY278:TTZ278 TKC278:TKD278 TAG278:TAH278 SQK278:SQL278 SGO278:SGP278 RWS278:RWT278 RMW278:RMX278 RDA278:RDB278 QTE278:QTF278 QJI278:QJJ278 PZM278:PZN278 PPQ278:PPR278 PFU278:PFV278 OVY278:OVZ278 OMC278:OMD278 OCG278:OCH278 NSK278:NSL278 NIO278:NIP278 MYS278:MYT278 MOW278:MOX278 MFA278:MFB278 LVE278:LVF278 LLI278:LLJ278 LBM278:LBN278 KRQ278:KRR278 KHU278:KHV278 JXY278:JXZ278 JOC278:JOD278 JEG278:JEH278 IUK278:IUL278 IKO278:IKP278 IAS278:IAT278 HQW278:HQX278 HHA278:HHB278 GXE278:GXF278 GNI278:GNJ278 GDM278:GDN278 FTQ278:FTR278 FJU278:FJV278 EZY278:EZZ278 EQC278:EQD278 EGG278:EGH278 DWK278:DWL278 DMO278:DMP278 DCS278:DCT278 CSW278:CSX278 CJA278:CJB278 BZE278:BZF278 BPI278:BPJ278 BFM278:BFN278 AVQ278:AVR278 ALU278:ALV278 ABY278:ABZ278 SC278:SD278 IG278:IH278 WUP278:WUQ278 WKT278:WKU278 WAX278:WAY278 VRB278:VRC278 VHF278:VHG278 UXJ278:UXK278 UNN278:UNO278 UDR278:UDS278 TTV278:TTW278 TJZ278:TKA278 TAD278:TAE278 SQH278:SQI278 SGL278:SGM278 RWP278:RWQ278 RMT278:RMU278 RCX278:RCY278 QTB278:QTC278 QJF278:QJG278 PZJ278:PZK278 PPN278:PPO278 PFR278:PFS278 OVV278:OVW278 OLZ278:OMA278 OCD278:OCE278 NSH278:NSI278 NIL278:NIM278 MYP278:MYQ278 MOT278:MOU278 MEX278:MEY278 LVB278:LVC278 LLF278:LLG278 LBJ278:LBK278 KRN278:KRO278 KHR278:KHS278 JXV278:JXW278 JNZ278:JOA278 JED278:JEE278 IUH278:IUI278 IKL278:IKM278 IAP278:IAQ278 HQT278:HQU278 HGX278:HGY278 GXB278:GXC278 GNF278:GNG278 GDJ278:GDK278 FTN278:FTO278 FJR278:FJS278 EZV278:EZW278 EPZ278:EQA278 EGD278:EGE278 DWH278:DWI278 DML278:DMM278 DCP278:DCQ278 CST278:CSU278 CIX278:CIY278 BZB278:BZC278 BPF278:BPG278 BFJ278:BFK278 AVN278:AVO278 ALR278:ALS278 ABV278:ABW278 RZ278:SA278 ID278:IE278 WUM278:WUN278 WKQ278:WKR278 WAU278:WAV278 VQY278:VQZ278 VHC278:VHD278 UXG278:UXH278 UNK278:UNL278 UDO278:UDP278 TTS278:TTT278 TJW278:TJX278 TAA278:TAB278 SQE278:SQF278 SGI278:SGJ278 RWM278:RWN278 RMQ278:RMR278 RCU278:RCV278 QSY278:QSZ278 QJC278:QJD278 PZG278:PZH278 PPK278:PPL278 PFO278:PFP278 OVS278:OVT278 OLW278:OLX278 OCA278:OCB278 NSE278:NSF278 NII278:NIJ278 MYM278:MYN278 MOQ278:MOR278 MEU278:MEV278 LUY278:LUZ278 LLC278:LLD278 LBG278:LBH278 KRK278:KRL278 KHO278:KHP278 JXS278:JXT278 JNW278:JNX278 JEA278:JEB278 IUE278:IUF278 IKI278:IKJ278 IAM278:IAN278 HQQ278:HQR278 HGU278:HGV278 GWY278:GWZ278 GNC278:GND278 GDG278:GDH278 FTK278:FTL278 FJO278:FJP278 EZS278:EZT278 EPW278:EPX278 EGA278:EGB278 DWE278:DWF278 DMI278:DMJ278 DCM278:DCN278 CSQ278:CSR278 CIU278:CIV278 BYY278:BYZ278 BPC278:BPD278 BFG278:BFH278 AVK278:AVL278 ALO278:ALP278 ABS278:ABT278 RW278:RX278 IA278:IB278 WUG278:WUH278 WKK278:WKL278 WAO278:WAP278 VQS278:VQT278 VGW278:VGX278 UXA278:UXB278 UNE278:UNF278 UDI278:UDJ278 TTM278:TTN278 TJQ278:TJR278 SZU278:SZV278 SPY278:SPZ278 SGC278:SGD278 RWG278:RWH278 RMK278:RML278 RCO278:RCP278 QSS278:QST278 QIW278:QIX278 PZA278:PZB278 PPE278:PPF278 PFI278:PFJ278 OVM278:OVN278 OLQ278:OLR278 OBU278:OBV278 NRY278:NRZ278 NIC278:NID278 MYG278:MYH278 MOK278:MOL278 MEO278:MEP278 LUS278:LUT278 LKW278:LKX278 LBA278:LBB278 KRE278:KRF278 KHI278:KHJ278 JXM278:JXN278 JNQ278:JNR278 JDU278:JDV278 ITY278:ITZ278 IKC278:IKD278 IAG278:IAH278 HQK278:HQL278 HGO278:HGP278 GWS278:GWT278 GMW278:GMX278 GDA278:GDB278 FTE278:FTF278 FJI278:FJJ278 EZM278:EZN278 EPQ278:EPR278 EFU278:EFV278 DVY278:DVZ278 DMC278:DMD278 DCG278:DCH278 CSK278:CSL278 CIO278:CIP278 BYS278:BYT278 BOW278:BOX278 BFA278:BFB278 AVE278:AVF278 ALI278:ALJ278 ABM278:ABN278 RQ278:RR278 HU278:HV278 WUD278:WUE278 WKH278:WKI278 WAL278:WAM278 VQP278:VQQ278 VGT278:VGU278 UWX278:UWY278 UNB278:UNC278 UDF278:UDG278 TTJ278:TTK278 TJN278:TJO278 SZR278:SZS278 SPV278:SPW278 SFZ278:SGA278 RWD278:RWE278 RMH278:RMI278 RCL278:RCM278 QSP278:QSQ278 QIT278:QIU278 PYX278:PYY278 PPB278:PPC278 PFF278:PFG278 OVJ278:OVK278 OLN278:OLO278 OBR278:OBS278 NRV278:NRW278 NHZ278:NIA278 MYD278:MYE278 MOH278:MOI278 MEL278:MEM278 LUP278:LUQ278 LKT278:LKU278 LAX278:LAY278 KRB278:KRC278 KHF278:KHG278 JXJ278:JXK278 JNN278:JNO278 JDR278:JDS278 ITV278:ITW278 IJZ278:IKA278 IAD278:IAE278 HQH278:HQI278 HGL278:HGM278 GWP278:GWQ278 GMT278:GMU278 GCX278:GCY278 FTB278:FTC278 FJF278:FJG278 EZJ278:EZK278 EPN278:EPO278 EFR278:EFS278 DVV278:DVW278 DLZ278:DMA278 DCD278:DCE278 CSH278:CSI278 CIL278:CIM278 BYP278:BYQ278 BOT278:BOU278 BEX278:BEY278 AVB278:AVC278 ALF278:ALG278 ABJ278:ABK278 RN278:RO278 HR278:HS278 WUA278:WUB278 WKE278:WKF278 WAI278:WAJ278 VQM278:VQN278 VGQ278:VGR278 UWU278:UWV278 UMY278:UMZ278 UDC278:UDD278 TTG278:TTH278 TJK278:TJL278 SZO278:SZP278 SPS278:SPT278 SFW278:SFX278 RWA278:RWB278 RME278:RMF278 RCI278:RCJ278 QSM278:QSN278 QIQ278:QIR278 PYU278:PYV278 POY278:POZ278 PFC278:PFD278 OVG278:OVH278 OLK278:OLL278 OBO278:OBP278 NRS278:NRT278 NHW278:NHX278 MYA278:MYB278 MOE278:MOF278 MEI278:MEJ278 LUM278:LUN278 LKQ278:LKR278 LAU278:LAV278 KQY278:KQZ278 KHC278:KHD278 JXG278:JXH278 JNK278:JNL278 JDO278:JDP278 ITS278:ITT278 IJW278:IJX278 IAA278:IAB278 HQE278:HQF278 HGI278:HGJ278 GWM278:GWN278 GMQ278:GMR278 GCU278:GCV278 FSY278:FSZ278 FJC278:FJD278 EZG278:EZH278 EPK278:EPL278 EFO278:EFP278 DVS278:DVT278 DLW278:DLX278 DCA278:DCB278 CSE278:CSF278 CII278:CIJ278 BYM278:BYN278 BOQ278:BOR278 BEU278:BEV278 AUY278:AUZ278 ALC278:ALD278 ABG278:ABH278 RK278:RL278 HO278:HP278 WTX278:WTY278 WKB278:WKC278 WAF278:WAG278 VQJ278:VQK278 VGN278:VGO278 UWR278:UWS278 UMV278:UMW278 UCZ278:UDA278 TTD278:TTE278 TJH278:TJI278 SZL278:SZM278 SPP278:SPQ278 SFT278:SFU278 RVX278:RVY278 RMB278:RMC278 RCF278:RCG278 QSJ278:QSK278 QIN278:QIO278 PYR278:PYS278 POV278:POW278 PEZ278:PFA278 OVD278:OVE278 OLH278:OLI278 OBL278:OBM278 NRP278:NRQ278 NHT278:NHU278 MXX278:MXY278 MOB278:MOC278 MEF278:MEG278 LUJ278:LUK278 LKN278:LKO278 LAR278:LAS278 KQV278:KQW278 KGZ278:KHA278 JXD278:JXE278 JNH278:JNI278 JDL278:JDM278 ITP278:ITQ278 IJT278:IJU278 HZX278:HZY278 HQB278:HQC278 HGF278:HGG278 GWJ278:GWK278 GMN278:GMO278 GCR278:GCS278 FSV278:FSW278 FIZ278:FJA278 EZD278:EZE278 EPH278:EPI278 EFL278:EFM278 DVP278:DVQ278 DLT278:DLU278 DBX278:DBY278 CSB278:CSC278 CIF278:CIG278 BYJ278:BYK278 BON278:BOO278 BER278:BES278 AUV278:AUW278 AKZ278:ALA278 ABD278:ABE278 RH278:RI278 HL278:HM278 WTU278:WTV278 WJY278:WJZ278 WAC278:WAD278 VQG278:VQH278 VGK278:VGL278 UWO278:UWP278 UMS278:UMT278 UCW278:UCX278 TTA278:TTB278 TJE278:TJF278 SZI278:SZJ278 SPM278:SPN278 SFQ278:SFR278 RVU278:RVV278 RLY278:RLZ278 RCC278:RCD278 QSG278:QSH278 QIK278:QIL278 PYO278:PYP278 POS278:POT278 PEW278:PEX278 OVA278:OVB278 OLE278:OLF278 OBI278:OBJ278 NRM278:NRN278 NHQ278:NHR278 MXU278:MXV278 MNY278:MNZ278 MEC278:MED278 LUG278:LUH278 LKK278:LKL278 LAO278:LAP278 KQS278:KQT278 KGW278:KGX278 JXA278:JXB278 JNE278:JNF278 JDI278:JDJ278 ITM278:ITN278 IJQ278:IJR278 HZU278:HZV278 HPY278:HPZ278 HGC278:HGD278 GWG278:GWH278 GMK278:GML278 GCO278:GCP278 FSS278:FST278 FIW278:FIX278 EZA278:EZB278 EPE278:EPF278 EFI278:EFJ278 DVM278:DVN278 DLQ278:DLR278 DBU278:DBV278 CRY278:CRZ278 CIC278:CID278 BYG278:BYH278 BOK278:BOL278 BEO278:BEP278 AUS278:AUT278 AKW278:AKX278 ABA278:ABB278 HI322:HJ322 RE322:RF322 WUS322:WUT322 WKW322:WKX322 WBA322:WBB322 VRE322:VRF322 VHI322:VHJ322 UXM322:UXN322 UNQ322:UNR322 UDU322:UDV322 TTY322:TTZ322 TKC322:TKD322 TAG322:TAH322 SQK322:SQL322 SGO322:SGP322 RWS322:RWT322 RMW322:RMX322 RDA322:RDB322 QTE322:QTF322 QJI322:QJJ322 PZM322:PZN322 PPQ322:PPR322 PFU322:PFV322 OVY322:OVZ322 OMC322:OMD322 OCG322:OCH322 NSK322:NSL322 NIO322:NIP322 MYS322:MYT322 MOW322:MOX322 MFA322:MFB322 LVE322:LVF322 LLI322:LLJ322 LBM322:LBN322 KRQ322:KRR322 KHU322:KHV322 JXY322:JXZ322 JOC322:JOD322 JEG322:JEH322 IUK322:IUL322 IKO322:IKP322 IAS322:IAT322 HQW322:HQX322 HHA322:HHB322 GXE322:GXF322 GNI322:GNJ322 GDM322:GDN322 FTQ322:FTR322 FJU322:FJV322 EZY322:EZZ322 EQC322:EQD322 EGG322:EGH322 DWK322:DWL322 DMO322:DMP322 DCS322:DCT322 CSW322:CSX322 CJA322:CJB322 BZE322:BZF322 BPI322:BPJ322 BFM322:BFN322 AVQ322:AVR322 ALU322:ALV322 ABY322:ABZ322 SC322:SD322 IG322:IH322 WUP322:WUQ322 WKT322:WKU322 WAX322:WAY322 VRB322:VRC322 VHF322:VHG322 UXJ322:UXK322 UNN322:UNO322 UDR322:UDS322 TTV322:TTW322 TJZ322:TKA322 TAD322:TAE322 SQH322:SQI322 SGL322:SGM322 RWP322:RWQ322 RMT322:RMU322 RCX322:RCY322 QTB322:QTC322 QJF322:QJG322 PZJ322:PZK322 PPN322:PPO322 PFR322:PFS322 OVV322:OVW322 OLZ322:OMA322 OCD322:OCE322 NSH322:NSI322 NIL322:NIM322 MYP322:MYQ322 MOT322:MOU322 MEX322:MEY322 LVB322:LVC322 LLF322:LLG322 LBJ322:LBK322 KRN322:KRO322 KHR322:KHS322 JXV322:JXW322 JNZ322:JOA322 JED322:JEE322 IUH322:IUI322 IKL322:IKM322 IAP322:IAQ322 HQT322:HQU322 HGX322:HGY322 GXB322:GXC322 GNF322:GNG322 GDJ322:GDK322 FTN322:FTO322 FJR322:FJS322 EZV322:EZW322 EPZ322:EQA322 EGD322:EGE322 DWH322:DWI322 DML322:DMM322 DCP322:DCQ322 CST322:CSU322 CIX322:CIY322 BZB322:BZC322 BPF322:BPG322 BFJ322:BFK322 AVN322:AVO322 ALR322:ALS322 ABV322:ABW322 RZ322:SA322 ID322:IE322 WUM322:WUN322 WKQ322:WKR322 WAU322:WAV322 VQY322:VQZ322 VHC322:VHD322 UXG322:UXH322 UNK322:UNL322 UDO322:UDP322 TTS322:TTT322 TJW322:TJX322 TAA322:TAB322 SQE322:SQF322 SGI322:SGJ322 RWM322:RWN322 RMQ322:RMR322 RCU322:RCV322 QSY322:QSZ322 QJC322:QJD322 PZG322:PZH322 PPK322:PPL322 PFO322:PFP322 OVS322:OVT322 OLW322:OLX322 OCA322:OCB322 NSE322:NSF322 NII322:NIJ322 MYM322:MYN322 MOQ322:MOR322 MEU322:MEV322 LUY322:LUZ322 LLC322:LLD322 LBG322:LBH322 KRK322:KRL322 KHO322:KHP322 JXS322:JXT322 JNW322:JNX322 JEA322:JEB322 IUE322:IUF322 IKI322:IKJ322 IAM322:IAN322 HQQ322:HQR322 HGU322:HGV322 GWY322:GWZ322 GNC322:GND322 GDG322:GDH322 FTK322:FTL322 FJO322:FJP322 EZS322:EZT322 EPW322:EPX322 EGA322:EGB322 DWE322:DWF322 DMI322:DMJ322 DCM322:DCN322 CSQ322:CSR322 CIU322:CIV322 BYY322:BYZ322 BPC322:BPD322 BFG322:BFH322 AVK322:AVL322 ALO322:ALP322 ABS322:ABT322 RW322:RX322 IA322:IB322 WUG322:WUH322 WKK322:WKL322 WAO322:WAP322 VQS322:VQT322 VGW322:VGX322 UXA322:UXB322 UNE322:UNF322 UDI322:UDJ322 TTM322:TTN322 TJQ322:TJR322 SZU322:SZV322 SPY322:SPZ322 SGC322:SGD322 RWG322:RWH322 RMK322:RML322 RCO322:RCP322 QSS322:QST322 QIW322:QIX322 PZA322:PZB322 PPE322:PPF322 PFI322:PFJ322 OVM322:OVN322 OLQ322:OLR322 OBU322:OBV322 NRY322:NRZ322 NIC322:NID322 MYG322:MYH322 MOK322:MOL322 MEO322:MEP322 LUS322:LUT322 LKW322:LKX322 LBA322:LBB322 KRE322:KRF322 KHI322:KHJ322 JXM322:JXN322 JNQ322:JNR322 JDU322:JDV322 ITY322:ITZ322 IKC322:IKD322 IAG322:IAH322 HQK322:HQL322 HGO322:HGP322 GWS322:GWT322 GMW322:GMX322 GDA322:GDB322 FTE322:FTF322 FJI322:FJJ322 EZM322:EZN322 EPQ322:EPR322 EFU322:EFV322 DVY322:DVZ322 DMC322:DMD322 DCG322:DCH322 CSK322:CSL322 CIO322:CIP322 BYS322:BYT322 BOW322:BOX322 BFA322:BFB322 AVE322:AVF322 ALI322:ALJ322 ABM322:ABN322 RQ322:RR322 HU322:HV322 WUD322:WUE322 WKH322:WKI322 WAL322:WAM322 VQP322:VQQ322 VGT322:VGU322 UWX322:UWY322 UNB322:UNC322 UDF322:UDG322 TTJ322:TTK322 TJN322:TJO322 SZR322:SZS322 SPV322:SPW322 SFZ322:SGA322 RWD322:RWE322 RMH322:RMI322 RCL322:RCM322 QSP322:QSQ322 QIT322:QIU322 PYX322:PYY322 PPB322:PPC322 PFF322:PFG322 OVJ322:OVK322 OLN322:OLO322 OBR322:OBS322 NRV322:NRW322 NHZ322:NIA322 MYD322:MYE322 MOH322:MOI322 MEL322:MEM322 LUP322:LUQ322 LKT322:LKU322 LAX322:LAY322 KRB322:KRC322 KHF322:KHG322 JXJ322:JXK322 JNN322:JNO322 JDR322:JDS322 ITV322:ITW322 IJZ322:IKA322 IAD322:IAE322 HQH322:HQI322 HGL322:HGM322 GWP322:GWQ322 GMT322:GMU322 GCX322:GCY322 FTB322:FTC322 FJF322:FJG322 EZJ322:EZK322 EPN322:EPO322 EFR322:EFS322 DVV322:DVW322 DLZ322:DMA322 DCD322:DCE322 CSH322:CSI322 CIL322:CIM322 BYP322:BYQ322 BOT322:BOU322 BEX322:BEY322 AVB322:AVC322 ALF322:ALG322 ABJ322:ABK322 RN322:RO322 HR322:HS322 WUA322:WUB322 WKE322:WKF322 WAI322:WAJ322 VQM322:VQN322 VGQ322:VGR322 UWU322:UWV322 UMY322:UMZ322 UDC322:UDD322 TTG322:TTH322 TJK322:TJL322 SZO322:SZP322 SPS322:SPT322 SFW322:SFX322 RWA322:RWB322 RME322:RMF322 RCI322:RCJ322 QSM322:QSN322 QIQ322:QIR322 PYU322:PYV322 POY322:POZ322 PFC322:PFD322 OVG322:OVH322 OLK322:OLL322 OBO322:OBP322 NRS322:NRT322 NHW322:NHX322 MYA322:MYB322 MOE322:MOF322 MEI322:MEJ322 LUM322:LUN322 LKQ322:LKR322 LAU322:LAV322 KQY322:KQZ322 KHC322:KHD322 JXG322:JXH322 JNK322:JNL322 JDO322:JDP322 ITS322:ITT322 IJW322:IJX322 IAA322:IAB322 HQE322:HQF322 HGI322:HGJ322 GWM322:GWN322 GMQ322:GMR322 GCU322:GCV322 FSY322:FSZ322 FJC322:FJD322 EZG322:EZH322 EPK322:EPL322 EFO322:EFP322 DVS322:DVT322 DLW322:DLX322 DCA322:DCB322 CSE322:CSF322 CII322:CIJ322 BYM322:BYN322 BOQ322:BOR322 BEU322:BEV322 AUY322:AUZ322 ALC322:ALD322 ABG322:ABH322 RK322:RL322 HO322:HP322 WTX322:WTY322 WKB322:WKC322 WAF322:WAG322 VQJ322:VQK322 VGN322:VGO322 UWR322:UWS322 UMV322:UMW322 UCZ322:UDA322 TTD322:TTE322 TJH322:TJI322 SZL322:SZM322 SPP322:SPQ322 SFT322:SFU322 RVX322:RVY322 RMB322:RMC322 RCF322:RCG322 QSJ322:QSK322 QIN322:QIO322 PYR322:PYS322 POV322:POW322 PEZ322:PFA322 OVD322:OVE322 OLH322:OLI322 OBL322:OBM322 NRP322:NRQ322 NHT322:NHU322 MXX322:MXY322 MOB322:MOC322 MEF322:MEG322 LUJ322:LUK322 LKN322:LKO322 LAR322:LAS322 KQV322:KQW322 KGZ322:KHA322 JXD322:JXE322 JNH322:JNI322 JDL322:JDM322 ITP322:ITQ322 IJT322:IJU322 HZX322:HZY322 HQB322:HQC322 HGF322:HGG322 GWJ322:GWK322 GMN322:GMO322 GCR322:GCS322 FSV322:FSW322 FIZ322:FJA322 EZD322:EZE322 EPH322:EPI322 EFL322:EFM322 DVP322:DVQ322 DLT322:DLU322 DBX322:DBY322 CSB322:CSC322 CIF322:CIG322 BYJ322:BYK322 BON322:BOO322 BER322:BES322 AUV322:AUW322 AKZ322:ALA322 ABD322:ABE322 RH322:RI322 HL322:HM322 WTU322:WTV322 WJY322:WJZ322 WAC322:WAD322 VQG322:VQH322 VGK322:VGL322 UWO322:UWP322 UMS322:UMT322 UCW322:UCX322 TTA322:TTB322 TJE322:TJF322 SZI322:SZJ322 SPM322:SPN322 SFQ322:SFR322 RVU322:RVV322 RLY322:RLZ322 RCC322:RCD322 QSG322:QSH322 QIK322:QIL322 PYO322:PYP322 POS322:POT322 PEW322:PEX322 OVA322:OVB322 OLE322:OLF322 OBI322:OBJ322 NRM322:NRN322 NHQ322:NHR322 MXU322:MXV322 MNY322:MNZ322 MEC322:MED322 LUG322:LUH322 LKK322:LKL322 LAO322:LAP322 KQS322:KQT322 KGW322:KGX322 JXA322:JXB322 JNE322:JNF322 JDI322:JDJ322 ITM322:ITN322 IJQ322:IJR322 HZU322:HZV322 HPY322:HPZ322 HGC322:HGD322 GWG322:GWH322 GMK322:GML322 GCO322:GCP322 FSS322:FST322 FIW322:FIX322 EZA322:EZB322 EPE322:EPF322 EFI322:EFJ322 DVM322:DVN322 DLQ322:DLR322 DBU322:DBV322 CRY322:CRZ322 CIC322:CID322 BYG322:BYH322 BOK322:BOL322 BEO322:BEP322 AUS322:AUT322 AKW322:AKX322 ABA322:ABB322 HI366:HJ366 RE366:RF366 WUS366:WUT366 WKW366:WKX366 WBA366:WBB366 VRE366:VRF366 VHI366:VHJ366 UXM366:UXN366 UNQ366:UNR366 UDU366:UDV366 TTY366:TTZ366 TKC366:TKD366 TAG366:TAH366 SQK366:SQL366 SGO366:SGP366 RWS366:RWT366 RMW366:RMX366 RDA366:RDB366 QTE366:QTF366 QJI366:QJJ366 PZM366:PZN366 PPQ366:PPR366 PFU366:PFV366 OVY366:OVZ366 OMC366:OMD366 OCG366:OCH366 NSK366:NSL366 NIO366:NIP366 MYS366:MYT366 MOW366:MOX366 MFA366:MFB366 LVE366:LVF366 LLI366:LLJ366 LBM366:LBN366 KRQ366:KRR366 KHU366:KHV366 JXY366:JXZ366 JOC366:JOD366 JEG366:JEH366 IUK366:IUL366 IKO366:IKP366 IAS366:IAT366 HQW366:HQX366 HHA366:HHB366 GXE366:GXF366 GNI366:GNJ366 GDM366:GDN366 FTQ366:FTR366 FJU366:FJV366 EZY366:EZZ366 EQC366:EQD366 EGG366:EGH366 DWK366:DWL366 DMO366:DMP366 DCS366:DCT366 CSW366:CSX366 CJA366:CJB366 BZE366:BZF366 BPI366:BPJ366 BFM366:BFN366 AVQ366:AVR366 ALU366:ALV366 ABY366:ABZ366 SC366:SD366 IG366:IH366 WUP366:WUQ366 WKT366:WKU366 WAX366:WAY366 VRB366:VRC366 VHF366:VHG366 UXJ366:UXK366 UNN366:UNO366 UDR366:UDS366 TTV366:TTW366 TJZ366:TKA366 TAD366:TAE366 SQH366:SQI366 SGL366:SGM366 RWP366:RWQ366 RMT366:RMU366 RCX366:RCY366 QTB366:QTC366 QJF366:QJG366 PZJ366:PZK366 PPN366:PPO366 PFR366:PFS366 OVV366:OVW366 OLZ366:OMA366 OCD366:OCE366 NSH366:NSI366 NIL366:NIM366 MYP366:MYQ366 MOT366:MOU366 MEX366:MEY366 LVB366:LVC366 LLF366:LLG366 LBJ366:LBK366 KRN366:KRO366 KHR366:KHS366 JXV366:JXW366 JNZ366:JOA366 JED366:JEE366 IUH366:IUI366 IKL366:IKM366 IAP366:IAQ366 HQT366:HQU366 HGX366:HGY366 GXB366:GXC366 GNF366:GNG366 GDJ366:GDK366 FTN366:FTO366 FJR366:FJS366 EZV366:EZW366 EPZ366:EQA366 EGD366:EGE366 DWH366:DWI366 DML366:DMM366 DCP366:DCQ366 CST366:CSU366 CIX366:CIY366 BZB366:BZC366 BPF366:BPG366 BFJ366:BFK366 AVN366:AVO366 ALR366:ALS366 ABV366:ABW366 RZ366:SA366 ID366:IE366 WUM366:WUN366 WKQ366:WKR366 WAU366:WAV366 VQY366:VQZ366 VHC366:VHD366 UXG366:UXH366 UNK366:UNL366 UDO366:UDP366 TTS366:TTT366 TJW366:TJX366 TAA366:TAB366 SQE366:SQF366 SGI366:SGJ366 RWM366:RWN366 RMQ366:RMR366 RCU366:RCV366 QSY366:QSZ366 QJC366:QJD366 PZG366:PZH366 PPK366:PPL366 PFO366:PFP366 OVS366:OVT366 OLW366:OLX366 OCA366:OCB366 NSE366:NSF366 NII366:NIJ366 MYM366:MYN366 MOQ366:MOR366 MEU366:MEV366 LUY366:LUZ366 LLC366:LLD366 LBG366:LBH366 KRK366:KRL366 KHO366:KHP366 JXS366:JXT366 JNW366:JNX366 JEA366:JEB366 IUE366:IUF366 IKI366:IKJ366 IAM366:IAN366 HQQ366:HQR366 HGU366:HGV366 GWY366:GWZ366 GNC366:GND366 GDG366:GDH366 FTK366:FTL366 FJO366:FJP366 EZS366:EZT366 EPW366:EPX366 EGA366:EGB366 DWE366:DWF366 DMI366:DMJ366 DCM366:DCN366 CSQ366:CSR366 CIU366:CIV366 BYY366:BYZ366 BPC366:BPD366 BFG366:BFH366 AVK366:AVL366 ALO366:ALP366 ABS366:ABT366 RW366:RX366 IA366:IB366 WUG366:WUH366 WKK366:WKL366 WAO366:WAP366 VQS366:VQT366 VGW366:VGX366 UXA366:UXB366 UNE366:UNF366 UDI366:UDJ366 TTM366:TTN366 TJQ366:TJR366 SZU366:SZV366 SPY366:SPZ366 SGC366:SGD366 RWG366:RWH366 RMK366:RML366 RCO366:RCP366 QSS366:QST366 QIW366:QIX366 PZA366:PZB366 PPE366:PPF366 PFI366:PFJ366 OVM366:OVN366 OLQ366:OLR366 OBU366:OBV366 NRY366:NRZ366 NIC366:NID366 MYG366:MYH366 MOK366:MOL366 MEO366:MEP366 LUS366:LUT366 LKW366:LKX366 LBA366:LBB366 KRE366:KRF366 KHI366:KHJ366 JXM366:JXN366 JNQ366:JNR366 JDU366:JDV366 ITY366:ITZ366 IKC366:IKD366 IAG366:IAH366 HQK366:HQL366 HGO366:HGP366 GWS366:GWT366 GMW366:GMX366 GDA366:GDB366 FTE366:FTF366 FJI366:FJJ366 EZM366:EZN366 EPQ366:EPR366 EFU366:EFV366 DVY366:DVZ366 DMC366:DMD366 DCG366:DCH366 CSK366:CSL366 CIO366:CIP366 BYS366:BYT366 BOW366:BOX366 BFA366:BFB366 AVE366:AVF366 ALI366:ALJ366 ABM366:ABN366 RQ366:RR366 HU366:HV366 WUD366:WUE366 WKH366:WKI366 WAL366:WAM366 VQP366:VQQ366 VGT366:VGU366 UWX366:UWY366 UNB366:UNC366 UDF366:UDG366 TTJ366:TTK366 TJN366:TJO366 SZR366:SZS366 SPV366:SPW366 SFZ366:SGA366 RWD366:RWE366 RMH366:RMI366 RCL366:RCM366 QSP366:QSQ366 QIT366:QIU366 PYX366:PYY366 PPB366:PPC366 PFF366:PFG366 OVJ366:OVK366 OLN366:OLO366 OBR366:OBS366 NRV366:NRW366 NHZ366:NIA366 MYD366:MYE366 MOH366:MOI366 MEL366:MEM366 LUP366:LUQ366 LKT366:LKU366 LAX366:LAY366 KRB366:KRC366 KHF366:KHG366 JXJ366:JXK366 JNN366:JNO366 JDR366:JDS366 ITV366:ITW366 IJZ366:IKA366 IAD366:IAE366 HQH366:HQI366 HGL366:HGM366 GWP366:GWQ366 GMT366:GMU366 GCX366:GCY366 FTB366:FTC366 FJF366:FJG366 EZJ366:EZK366 EPN366:EPO366 EFR366:EFS366 DVV366:DVW366 DLZ366:DMA366 DCD366:DCE366 CSH366:CSI366 CIL366:CIM366 BYP366:BYQ366 BOT366:BOU366 BEX366:BEY366 AVB366:AVC366 ALF366:ALG366 ABJ366:ABK366 RN366:RO366 HR366:HS366 WUA366:WUB366 WKE366:WKF366 WAI366:WAJ366 VQM366:VQN366 VGQ366:VGR366 UWU366:UWV366 UMY366:UMZ366 UDC366:UDD366 TTG366:TTH366 TJK366:TJL366 SZO366:SZP366 SPS366:SPT366 SFW366:SFX366 RWA366:RWB366 RME366:RMF366 RCI366:RCJ366 QSM366:QSN366 QIQ366:QIR366 PYU366:PYV366 POY366:POZ366 PFC366:PFD366 OVG366:OVH366 OLK366:OLL366 OBO366:OBP366 NRS366:NRT366 NHW366:NHX366 MYA366:MYB366 MOE366:MOF366 MEI366:MEJ366 LUM366:LUN366 LKQ366:LKR366 LAU366:LAV366 KQY366:KQZ366 KHC366:KHD366 JXG366:JXH366 JNK366:JNL366 JDO366:JDP366 ITS366:ITT366 IJW366:IJX366 IAA366:IAB366 HQE366:HQF366 HGI366:HGJ366 GWM366:GWN366 GMQ366:GMR366 GCU366:GCV366 FSY366:FSZ366 FJC366:FJD366 EZG366:EZH366 EPK366:EPL366 EFO366:EFP366 DVS366:DVT366 DLW366:DLX366 DCA366:DCB366 CSE366:CSF366 CII366:CIJ366 BYM366:BYN366 BOQ366:BOR366 BEU366:BEV366 AUY366:AUZ366 ALC366:ALD366 ABG366:ABH366 RK366:RL366 HO366:HP366 WTX366:WTY366 WKB366:WKC366 WAF366:WAG366 VQJ366:VQK366 VGN366:VGO366 UWR366:UWS366 UMV366:UMW366 UCZ366:UDA366 TTD366:TTE366 TJH366:TJI366 SZL366:SZM366 SPP366:SPQ366 SFT366:SFU366 RVX366:RVY366 RMB366:RMC366 RCF366:RCG366 QSJ366:QSK366 QIN366:QIO366 PYR366:PYS366 POV366:POW366 PEZ366:PFA366 OVD366:OVE366 OLH366:OLI366 OBL366:OBM366 NRP366:NRQ366 NHT366:NHU366 MXX366:MXY366 MOB366:MOC366 MEF366:MEG366 LUJ366:LUK366 LKN366:LKO366 LAR366:LAS366 KQV366:KQW366 KGZ366:KHA366 JXD366:JXE366 JNH366:JNI366 JDL366:JDM366 ITP366:ITQ366 IJT366:IJU366 HZX366:HZY366 HQB366:HQC366 HGF366:HGG366 GWJ366:GWK366 GMN366:GMO366 GCR366:GCS366 FSV366:FSW366 FIZ366:FJA366 EZD366:EZE366 EPH366:EPI366 EFL366:EFM366 DVP366:DVQ366 DLT366:DLU366 DBX366:DBY366 CSB366:CSC366 CIF366:CIG366 BYJ366:BYK366 BON366:BOO366 BER366:BES366 AUV366:AUW366 AKZ366:ALA366 ABD366:ABE366 RH366:RI366 HL366:HM366 WTU366:WTV366 WJY366:WJZ366 WAC366:WAD366 VQG366:VQH366 VGK366:VGL366 UWO366:UWP366 UMS366:UMT366 UCW366:UCX366 TTA366:TTB366 TJE366:TJF366 SZI366:SZJ366 SPM366:SPN366 SFQ366:SFR366 RVU366:RVV366 RLY366:RLZ366 RCC366:RCD366 QSG366:QSH366 QIK366:QIL366 PYO366:PYP366 POS366:POT366 PEW366:PEX366 OVA366:OVB366 OLE366:OLF366 OBI366:OBJ366 NRM366:NRN366 NHQ366:NHR366 MXU366:MXV366 MNY366:MNZ366 MEC366:MED366 LUG366:LUH366 LKK366:LKL366 LAO366:LAP366 KQS366:KQT366 KGW366:KGX366 JXA366:JXB366 JNE366:JNF366 JDI366:JDJ366 ITM366:ITN366 IJQ366:IJR366 HZU366:HZV366 HPY366:HPZ366 HGC366:HGD366 GWG366:GWH366 GMK366:GML366 GCO366:GCP366 FSS366:FST366 FIW366:FIX366 EZA366:EZB366 EPE366:EPF366 EFI366:EFJ366 DVM366:DVN366 DLQ366:DLR366 DBU366:DBV366 CRY366:CRZ366 CIC366:CID366 BYG366:BYH366 BOK366:BOL366 BEO366:BEP366 AUS366:AUT366 AKW366:AKX366 ABA366:ABB366 HI410:HJ410 RE410:RF410 WUS410:WUT410 WKW410:WKX410 WBA410:WBB410 VRE410:VRF410 VHI410:VHJ410 UXM410:UXN410 UNQ410:UNR410 UDU410:UDV410 TTY410:TTZ410 TKC410:TKD410 TAG410:TAH410 SQK410:SQL410 SGO410:SGP410 RWS410:RWT410 RMW410:RMX410 RDA410:RDB410 QTE410:QTF410 QJI410:QJJ410 PZM410:PZN410 PPQ410:PPR410 PFU410:PFV410 OVY410:OVZ410 OMC410:OMD410 OCG410:OCH410 NSK410:NSL410 NIO410:NIP410 MYS410:MYT410 MOW410:MOX410 MFA410:MFB410 LVE410:LVF410 LLI410:LLJ410 LBM410:LBN410 KRQ410:KRR410 KHU410:KHV410 JXY410:JXZ410 JOC410:JOD410 JEG410:JEH410 IUK410:IUL410 IKO410:IKP410 IAS410:IAT410 HQW410:HQX410 HHA410:HHB410 GXE410:GXF410 GNI410:GNJ410 GDM410:GDN410 FTQ410:FTR410 FJU410:FJV410 EZY410:EZZ410 EQC410:EQD410 EGG410:EGH410 DWK410:DWL410 DMO410:DMP410 DCS410:DCT410 CSW410:CSX410 CJA410:CJB410 BZE410:BZF410 BPI410:BPJ410 BFM410:BFN410 AVQ410:AVR410 ALU410:ALV410 ABY410:ABZ410 SC410:SD410 IG410:IH410 WUP410:WUQ410 WKT410:WKU410 WAX410:WAY410 VRB410:VRC410 VHF410:VHG410 UXJ410:UXK410 UNN410:UNO410 UDR410:UDS410 TTV410:TTW410 TJZ410:TKA410 TAD410:TAE410 SQH410:SQI410 SGL410:SGM410 RWP410:RWQ410 RMT410:RMU410 RCX410:RCY410 QTB410:QTC410 QJF410:QJG410 PZJ410:PZK410 PPN410:PPO410 PFR410:PFS410 OVV410:OVW410 OLZ410:OMA410 OCD410:OCE410 NSH410:NSI410 NIL410:NIM410 MYP410:MYQ410 MOT410:MOU410 MEX410:MEY410 LVB410:LVC410 LLF410:LLG410 LBJ410:LBK410 KRN410:KRO410 KHR410:KHS410 JXV410:JXW410 JNZ410:JOA410 JED410:JEE410 IUH410:IUI410 IKL410:IKM410 IAP410:IAQ410 HQT410:HQU410 HGX410:HGY410 GXB410:GXC410 GNF410:GNG410 GDJ410:GDK410 FTN410:FTO410 FJR410:FJS410 EZV410:EZW410 EPZ410:EQA410 EGD410:EGE410 DWH410:DWI410 DML410:DMM410 DCP410:DCQ410 CST410:CSU410 CIX410:CIY410 BZB410:BZC410 BPF410:BPG410 BFJ410:BFK410 AVN410:AVO410 ALR410:ALS410 ABV410:ABW410 RZ410:SA410 ID410:IE410 WUM410:WUN410 WKQ410:WKR410 WAU410:WAV410 VQY410:VQZ410 VHC410:VHD410 UXG410:UXH410 UNK410:UNL410 UDO410:UDP410 TTS410:TTT410 TJW410:TJX410 TAA410:TAB410 SQE410:SQF410 SGI410:SGJ410 RWM410:RWN410 RMQ410:RMR410 RCU410:RCV410 QSY410:QSZ410 QJC410:QJD410 PZG410:PZH410 PPK410:PPL410 PFO410:PFP410 OVS410:OVT410 OLW410:OLX410 OCA410:OCB410 NSE410:NSF410 NII410:NIJ410 MYM410:MYN410 MOQ410:MOR410 MEU410:MEV410 LUY410:LUZ410 LLC410:LLD410 LBG410:LBH410 KRK410:KRL410 KHO410:KHP410 JXS410:JXT410 JNW410:JNX410 JEA410:JEB410 IUE410:IUF410 IKI410:IKJ410 IAM410:IAN410 HQQ410:HQR410 HGU410:HGV410 GWY410:GWZ410 GNC410:GND410 GDG410:GDH410 FTK410:FTL410 FJO410:FJP410 EZS410:EZT410 EPW410:EPX410 EGA410:EGB410 DWE410:DWF410 DMI410:DMJ410 DCM410:DCN410 CSQ410:CSR410 CIU410:CIV410 BYY410:BYZ410 BPC410:BPD410 BFG410:BFH410 AVK410:AVL410 ALO410:ALP410 ABS410:ABT410 RW410:RX410 IA410:IB410 WUG410:WUH410 WKK410:WKL410 WAO410:WAP410 VQS410:VQT410 VGW410:VGX410 UXA410:UXB410 UNE410:UNF410 UDI410:UDJ410 TTM410:TTN410 TJQ410:TJR410 SZU410:SZV410 SPY410:SPZ410 SGC410:SGD410 RWG410:RWH410 RMK410:RML410 RCO410:RCP410 QSS410:QST410 QIW410:QIX410 PZA410:PZB410 PPE410:PPF410 PFI410:PFJ410 OVM410:OVN410 OLQ410:OLR410 OBU410:OBV410 NRY410:NRZ410 NIC410:NID410 MYG410:MYH410 MOK410:MOL410 MEO410:MEP410 LUS410:LUT410 LKW410:LKX410 LBA410:LBB410 KRE410:KRF410 KHI410:KHJ410 JXM410:JXN410 JNQ410:JNR410 JDU410:JDV410 ITY410:ITZ410 IKC410:IKD410 IAG410:IAH410 HQK410:HQL410 HGO410:HGP410 GWS410:GWT410 GMW410:GMX410 GDA410:GDB410 FTE410:FTF410 FJI410:FJJ410 EZM410:EZN410 EPQ410:EPR410 EFU410:EFV410 DVY410:DVZ410 DMC410:DMD410 DCG410:DCH410 CSK410:CSL410 CIO410:CIP410 BYS410:BYT410 BOW410:BOX410 BFA410:BFB410 AVE410:AVF410 ALI410:ALJ410 ABM410:ABN410 RQ410:RR410 HU410:HV410 WUD410:WUE410 WKH410:WKI410 WAL410:WAM410 VQP410:VQQ410 VGT410:VGU410 UWX410:UWY410 UNB410:UNC410 UDF410:UDG410 TTJ410:TTK410 TJN410:TJO410 SZR410:SZS410 SPV410:SPW410 SFZ410:SGA410 RWD410:RWE410 RMH410:RMI410 RCL410:RCM410 QSP410:QSQ410 QIT410:QIU410 PYX410:PYY410 PPB410:PPC410 PFF410:PFG410 OVJ410:OVK410 OLN410:OLO410 OBR410:OBS410 NRV410:NRW410 NHZ410:NIA410 MYD410:MYE410 MOH410:MOI410 MEL410:MEM410 LUP410:LUQ410 LKT410:LKU410 LAX410:LAY410 KRB410:KRC410 KHF410:KHG410 JXJ410:JXK410 JNN410:JNO410 JDR410:JDS410 ITV410:ITW410 IJZ410:IKA410 IAD410:IAE410 HQH410:HQI410 HGL410:HGM410 GWP410:GWQ410 GMT410:GMU410 GCX410:GCY410 FTB410:FTC410 FJF410:FJG410 EZJ410:EZK410 EPN410:EPO410 EFR410:EFS410 DVV410:DVW410 DLZ410:DMA410 DCD410:DCE410 CSH410:CSI410 CIL410:CIM410 BYP410:BYQ410 BOT410:BOU410 BEX410:BEY410 AVB410:AVC410 ALF410:ALG410 ABJ410:ABK410 RN410:RO410 HR410:HS410 WUA410:WUB410 WKE410:WKF410 WAI410:WAJ410 VQM410:VQN410 VGQ410:VGR410 UWU410:UWV410 UMY410:UMZ410 UDC410:UDD410 TTG410:TTH410 TJK410:TJL410 SZO410:SZP410 SPS410:SPT410 SFW410:SFX410 RWA410:RWB410 RME410:RMF410 RCI410:RCJ410 QSM410:QSN410 QIQ410:QIR410 PYU410:PYV410 POY410:POZ410 PFC410:PFD410 OVG410:OVH410 OLK410:OLL410 OBO410:OBP410 NRS410:NRT410 NHW410:NHX410 MYA410:MYB410 MOE410:MOF410 MEI410:MEJ410 LUM410:LUN410 LKQ410:LKR410 LAU410:LAV410 KQY410:KQZ410 KHC410:KHD410 JXG410:JXH410 JNK410:JNL410 JDO410:JDP410 ITS410:ITT410 IJW410:IJX410 IAA410:IAB410 HQE410:HQF410 HGI410:HGJ410 GWM410:GWN410 GMQ410:GMR410 GCU410:GCV410 FSY410:FSZ410 FJC410:FJD410 EZG410:EZH410 EPK410:EPL410 EFO410:EFP410 DVS410:DVT410 DLW410:DLX410 DCA410:DCB410 CSE410:CSF410 CII410:CIJ410 BYM410:BYN410 BOQ410:BOR410 BEU410:BEV410 AUY410:AUZ410 ALC410:ALD410 ABG410:ABH410 RK410:RL410 HO410:HP410 WTX410:WTY410 WKB410:WKC410 WAF410:WAG410 VQJ410:VQK410 VGN410:VGO410 UWR410:UWS410 UMV410:UMW410 UCZ410:UDA410 TTD410:TTE410 TJH410:TJI410 SZL410:SZM410 SPP410:SPQ410 SFT410:SFU410 RVX410:RVY410 RMB410:RMC410 RCF410:RCG410 QSJ410:QSK410 QIN410:QIO410 PYR410:PYS410 POV410:POW410 PEZ410:PFA410 OVD410:OVE410 OLH410:OLI410 OBL410:OBM410 NRP410:NRQ410 NHT410:NHU410 MXX410:MXY410 MOB410:MOC410 MEF410:MEG410 LUJ410:LUK410 LKN410:LKO410 LAR410:LAS410 KQV410:KQW410 KGZ410:KHA410 JXD410:JXE410 JNH410:JNI410 JDL410:JDM410 ITP410:ITQ410 IJT410:IJU410 HZX410:HZY410 HQB410:HQC410 HGF410:HGG410 GWJ410:GWK410 GMN410:GMO410 GCR410:GCS410 FSV410:FSW410 FIZ410:FJA410 EZD410:EZE410 EPH410:EPI410 EFL410:EFM410 DVP410:DVQ410 DLT410:DLU410 DBX410:DBY410 CSB410:CSC410 CIF410:CIG410 BYJ410:BYK410 BON410:BOO410 BER410:BES410 AUV410:AUW410 AKZ410:ALA410 ABD410:ABE410 RH410:RI410 HL410:HM410 WTU410:WTV410 WJY410:WJZ410 WAC410:WAD410 VQG410:VQH410 VGK410:VGL410 UWO410:UWP410 UMS410:UMT410 UCW410:UCX410 TTA410:TTB410 TJE410:TJF410 SZI410:SZJ410 SPM410:SPN410 SFQ410:SFR410 RVU410:RVV410 RLY410:RLZ410 RCC410:RCD410 QSG410:QSH410 QIK410:QIL410 PYO410:PYP410 POS410:POT410 PEW410:PEX410 OVA410:OVB410 OLE410:OLF410 OBI410:OBJ410 NRM410:NRN410 NHQ410:NHR410 MXU410:MXV410 MNY410:MNZ410 MEC410:MED410 LUG410:LUH410 LKK410:LKL410 LAO410:LAP410 KQS410:KQT410 KGW410:KGX410 JXA410:JXB410 JNE410:JNF410 JDI410:JDJ410 ITM410:ITN410 IJQ410:IJR410 HZU410:HZV410 HPY410:HPZ410 HGC410:HGD410 GWG410:GWH410 GMK410:GML410 GCO410:GCP410 FSS410:FST410 FIW410:FIX410 EZA410:EZB410 EPE410:EPF410 EFI410:EFJ410 DVM410:DVN410 DLQ410:DLR410 DBU410:DBV410 CRY410:CRZ410 CIC410:CID410 BYG410:BYH410 BOK410:BOL410 BEO410:BEP410 AUS410:AUT410 AKW410:AKX410 ABA410:ABB410 HI454:HJ454 RE454:RF454 WUS454:WUT454 WKW454:WKX454 WBA454:WBB454 VRE454:VRF454 VHI454:VHJ454 UXM454:UXN454 UNQ454:UNR454 UDU454:UDV454 TTY454:TTZ454 TKC454:TKD454 TAG454:TAH454 SQK454:SQL454 SGO454:SGP454 RWS454:RWT454 RMW454:RMX454 RDA454:RDB454 QTE454:QTF454 QJI454:QJJ454 PZM454:PZN454 PPQ454:PPR454 PFU454:PFV454 OVY454:OVZ454 OMC454:OMD454 OCG454:OCH454 NSK454:NSL454 NIO454:NIP454 MYS454:MYT454 MOW454:MOX454 MFA454:MFB454 LVE454:LVF454 LLI454:LLJ454 LBM454:LBN454 KRQ454:KRR454 KHU454:KHV454 JXY454:JXZ454 JOC454:JOD454 JEG454:JEH454 IUK454:IUL454 IKO454:IKP454 IAS454:IAT454 HQW454:HQX454 HHA454:HHB454 GXE454:GXF454 GNI454:GNJ454 GDM454:GDN454 FTQ454:FTR454 FJU454:FJV454 EZY454:EZZ454 EQC454:EQD454 EGG454:EGH454 DWK454:DWL454 DMO454:DMP454 DCS454:DCT454 CSW454:CSX454 CJA454:CJB454 BZE454:BZF454 BPI454:BPJ454 BFM454:BFN454 AVQ454:AVR454 ALU454:ALV454 ABY454:ABZ454 SC454:SD454 IG454:IH454 WUP454:WUQ454 WKT454:WKU454 WAX454:WAY454 VRB454:VRC454 VHF454:VHG454 UXJ454:UXK454 UNN454:UNO454 UDR454:UDS454 TTV454:TTW454 TJZ454:TKA454 TAD454:TAE454 SQH454:SQI454 SGL454:SGM454 RWP454:RWQ454 RMT454:RMU454 RCX454:RCY454 QTB454:QTC454 QJF454:QJG454 PZJ454:PZK454 PPN454:PPO454 PFR454:PFS454 OVV454:OVW454 OLZ454:OMA454 OCD454:OCE454 NSH454:NSI454 NIL454:NIM454 MYP454:MYQ454 MOT454:MOU454 MEX454:MEY454 LVB454:LVC454 LLF454:LLG454 LBJ454:LBK454 KRN454:KRO454 KHR454:KHS454 JXV454:JXW454 JNZ454:JOA454 JED454:JEE454 IUH454:IUI454 IKL454:IKM454 IAP454:IAQ454 HQT454:HQU454 HGX454:HGY454 GXB454:GXC454 GNF454:GNG454 GDJ454:GDK454 FTN454:FTO454 FJR454:FJS454 EZV454:EZW454 EPZ454:EQA454 EGD454:EGE454 DWH454:DWI454 DML454:DMM454 DCP454:DCQ454 CST454:CSU454 CIX454:CIY454 BZB454:BZC454 BPF454:BPG454 BFJ454:BFK454 AVN454:AVO454 ALR454:ALS454 ABV454:ABW454 RZ454:SA454 ID454:IE454 WUM454:WUN454 WKQ454:WKR454 WAU454:WAV454 VQY454:VQZ454 VHC454:VHD454 UXG454:UXH454 UNK454:UNL454 UDO454:UDP454 TTS454:TTT454 TJW454:TJX454 TAA454:TAB454 SQE454:SQF454 SGI454:SGJ454 RWM454:RWN454 RMQ454:RMR454 RCU454:RCV454 QSY454:QSZ454 QJC454:QJD454 PZG454:PZH454 PPK454:PPL454 PFO454:PFP454 OVS454:OVT454 OLW454:OLX454 OCA454:OCB454 NSE454:NSF454 NII454:NIJ454 MYM454:MYN454 MOQ454:MOR454 MEU454:MEV454 LUY454:LUZ454 LLC454:LLD454 LBG454:LBH454 KRK454:KRL454 KHO454:KHP454 JXS454:JXT454 JNW454:JNX454 JEA454:JEB454 IUE454:IUF454 IKI454:IKJ454 IAM454:IAN454 HQQ454:HQR454 HGU454:HGV454 GWY454:GWZ454 GNC454:GND454 GDG454:GDH454 FTK454:FTL454 FJO454:FJP454 EZS454:EZT454 EPW454:EPX454 EGA454:EGB454 DWE454:DWF454 DMI454:DMJ454 DCM454:DCN454 CSQ454:CSR454 CIU454:CIV454 BYY454:BYZ454 BPC454:BPD454 BFG454:BFH454 AVK454:AVL454 ALO454:ALP454 ABS454:ABT454 RW454:RX454 IA454:IB454 WUG454:WUH454 WKK454:WKL454 WAO454:WAP454 VQS454:VQT454 VGW454:VGX454 UXA454:UXB454 UNE454:UNF454 UDI454:UDJ454 TTM454:TTN454 TJQ454:TJR454 SZU454:SZV454 SPY454:SPZ454 SGC454:SGD454 RWG454:RWH454 RMK454:RML454 RCO454:RCP454 QSS454:QST454 QIW454:QIX454 PZA454:PZB454 PPE454:PPF454 PFI454:PFJ454 OVM454:OVN454 OLQ454:OLR454 OBU454:OBV454 NRY454:NRZ454 NIC454:NID454 MYG454:MYH454 MOK454:MOL454 MEO454:MEP454 LUS454:LUT454 LKW454:LKX454 LBA454:LBB454 KRE454:KRF454 KHI454:KHJ454 JXM454:JXN454 JNQ454:JNR454 JDU454:JDV454 ITY454:ITZ454 IKC454:IKD454 IAG454:IAH454 HQK454:HQL454 HGO454:HGP454 GWS454:GWT454 GMW454:GMX454 GDA454:GDB454 FTE454:FTF454 FJI454:FJJ454 EZM454:EZN454 EPQ454:EPR454 EFU454:EFV454 DVY454:DVZ454 DMC454:DMD454 DCG454:DCH454 CSK454:CSL454 CIO454:CIP454 BYS454:BYT454 BOW454:BOX454 BFA454:BFB454 AVE454:AVF454 ALI454:ALJ454 ABM454:ABN454 RQ454:RR454 HU454:HV454 WUD454:WUE454 WKH454:WKI454 WAL454:WAM454 VQP454:VQQ454 VGT454:VGU454 UWX454:UWY454 UNB454:UNC454 UDF454:UDG454 TTJ454:TTK454 TJN454:TJO454 SZR454:SZS454 SPV454:SPW454 SFZ454:SGA454 RWD454:RWE454 RMH454:RMI454 RCL454:RCM454 QSP454:QSQ454 QIT454:QIU454 PYX454:PYY454 PPB454:PPC454 PFF454:PFG454 OVJ454:OVK454 OLN454:OLO454 OBR454:OBS454 NRV454:NRW454 NHZ454:NIA454 MYD454:MYE454 MOH454:MOI454 MEL454:MEM454 LUP454:LUQ454 LKT454:LKU454 LAX454:LAY454 KRB454:KRC454 KHF454:KHG454 JXJ454:JXK454 JNN454:JNO454 JDR454:JDS454 ITV454:ITW454 IJZ454:IKA454 IAD454:IAE454 HQH454:HQI454 HGL454:HGM454 GWP454:GWQ454 GMT454:GMU454 GCX454:GCY454 FTB454:FTC454 FJF454:FJG454 EZJ454:EZK454 EPN454:EPO454 EFR454:EFS454 DVV454:DVW454 DLZ454:DMA454 DCD454:DCE454 CSH454:CSI454 CIL454:CIM454 BYP454:BYQ454 BOT454:BOU454 BEX454:BEY454 AVB454:AVC454 ALF454:ALG454 ABJ454:ABK454 RN454:RO454 HR454:HS454 WUA454:WUB454 WKE454:WKF454 WAI454:WAJ454 VQM454:VQN454 VGQ454:VGR454 UWU454:UWV454 UMY454:UMZ454 UDC454:UDD454 TTG454:TTH454 TJK454:TJL454 SZO454:SZP454 SPS454:SPT454 SFW454:SFX454 RWA454:RWB454 RME454:RMF454 RCI454:RCJ454 QSM454:QSN454 QIQ454:QIR454 PYU454:PYV454 POY454:POZ454 PFC454:PFD454 OVG454:OVH454 OLK454:OLL454 OBO454:OBP454 NRS454:NRT454 NHW454:NHX454 MYA454:MYB454 MOE454:MOF454 MEI454:MEJ454 LUM454:LUN454 LKQ454:LKR454 LAU454:LAV454 KQY454:KQZ454 KHC454:KHD454 JXG454:JXH454 JNK454:JNL454 JDO454:JDP454 ITS454:ITT454 IJW454:IJX454 IAA454:IAB454 HQE454:HQF454 HGI454:HGJ454 GWM454:GWN454 GMQ454:GMR454 GCU454:GCV454 FSY454:FSZ454 FJC454:FJD454 EZG454:EZH454 EPK454:EPL454 EFO454:EFP454 DVS454:DVT454 DLW454:DLX454 DCA454:DCB454 CSE454:CSF454 CII454:CIJ454 BYM454:BYN454 BOQ454:BOR454 BEU454:BEV454 AUY454:AUZ454 ALC454:ALD454 ABG454:ABH454 RK454:RL454 HO454:HP454 WTX454:WTY454 WKB454:WKC454 WAF454:WAG454 VQJ454:VQK454 VGN454:VGO454 UWR454:UWS454 UMV454:UMW454 UCZ454:UDA454 TTD454:TTE454 TJH454:TJI454 SZL454:SZM454 SPP454:SPQ454 SFT454:SFU454 RVX454:RVY454 RMB454:RMC454 RCF454:RCG454 QSJ454:QSK454 QIN454:QIO454 PYR454:PYS454 POV454:POW454 PEZ454:PFA454 OVD454:OVE454 OLH454:OLI454 OBL454:OBM454 NRP454:NRQ454 NHT454:NHU454 MXX454:MXY454 MOB454:MOC454 MEF454:MEG454 LUJ454:LUK454 LKN454:LKO454 LAR454:LAS454 KQV454:KQW454 KGZ454:KHA454 JXD454:JXE454 JNH454:JNI454 JDL454:JDM454 ITP454:ITQ454 IJT454:IJU454 HZX454:HZY454 HQB454:HQC454 HGF454:HGG454 GWJ454:GWK454 GMN454:GMO454 GCR454:GCS454 FSV454:FSW454 FIZ454:FJA454 EZD454:EZE454 EPH454:EPI454 EFL454:EFM454 DVP454:DVQ454 DLT454:DLU454 DBX454:DBY454 CSB454:CSC454 CIF454:CIG454 BYJ454:BYK454 BON454:BOO454 BER454:BES454 AUV454:AUW454 AKZ454:ALA454 ABD454:ABE454 RH454:RI454 HL454:HM454 WTU454:WTV454 WJY454:WJZ454 WAC454:WAD454 VQG454:VQH454 VGK454:VGL454 UWO454:UWP454 UMS454:UMT454 UCW454:UCX454 TTA454:TTB454 TJE454:TJF454 SZI454:SZJ454 SPM454:SPN454 SFQ454:SFR454 RVU454:RVV454 RLY454:RLZ454 RCC454:RCD454 QSG454:QSH454 QIK454:QIL454 PYO454:PYP454 POS454:POT454 PEW454:PEX454 OVA454:OVB454 OLE454:OLF454 OBI454:OBJ454 NRM454:NRN454 NHQ454:NHR454 MXU454:MXV454 MNY454:MNZ454 MEC454:MED454 LUG454:LUH454 LKK454:LKL454 LAO454:LAP454 KQS454:KQT454 KGW454:KGX454 JXA454:JXB454 JNE454:JNF454 JDI454:JDJ454 ITM454:ITN454 IJQ454:IJR454 HZU454:HZV454 HPY454:HPZ454 HGC454:HGD454 GWG454:GWH454 GMK454:GML454 GCO454:GCP454 FSS454:FST454 FIW454:FIX454 EZA454:EZB454 EPE454:EPF454 EFI454:EFJ454 DVM454:DVN454 DLQ454:DLR454 DBU454:DBV454 CRY454:CRZ454 CIC454:CID454 BYG454:BYH454 BOK454:BOL454 BEO454:BEP454 AUS454:AUT454 AKW454:AKX454 ABA454:ABB454 HI498:HJ498 RE498:RF498 WUS498:WUT498 WKW498:WKX498 WBA498:WBB498 VRE498:VRF498 VHI498:VHJ498 UXM498:UXN498 UNQ498:UNR498 UDU498:UDV498 TTY498:TTZ498 TKC498:TKD498 TAG498:TAH498 SQK498:SQL498 SGO498:SGP498 RWS498:RWT498 RMW498:RMX498 RDA498:RDB498 QTE498:QTF498 QJI498:QJJ498 PZM498:PZN498 PPQ498:PPR498 PFU498:PFV498 OVY498:OVZ498 OMC498:OMD498 OCG498:OCH498 NSK498:NSL498 NIO498:NIP498 MYS498:MYT498 MOW498:MOX498 MFA498:MFB498 LVE498:LVF498 LLI498:LLJ498 LBM498:LBN498 KRQ498:KRR498 KHU498:KHV498 JXY498:JXZ498 JOC498:JOD498 JEG498:JEH498 IUK498:IUL498 IKO498:IKP498 IAS498:IAT498 HQW498:HQX498 HHA498:HHB498 GXE498:GXF498 GNI498:GNJ498 GDM498:GDN498 FTQ498:FTR498 FJU498:FJV498 EZY498:EZZ498 EQC498:EQD498 EGG498:EGH498 DWK498:DWL498 DMO498:DMP498 DCS498:DCT498 CSW498:CSX498 CJA498:CJB498 BZE498:BZF498 BPI498:BPJ498 BFM498:BFN498 AVQ498:AVR498 ALU498:ALV498 ABY498:ABZ498 SC498:SD498 IG498:IH498 WUP498:WUQ498 WKT498:WKU498 WAX498:WAY498 VRB498:VRC498 VHF498:VHG498 UXJ498:UXK498 UNN498:UNO498 UDR498:UDS498 TTV498:TTW498 TJZ498:TKA498 TAD498:TAE498 SQH498:SQI498 SGL498:SGM498 RWP498:RWQ498 RMT498:RMU498 RCX498:RCY498 QTB498:QTC498 QJF498:QJG498 PZJ498:PZK498 PPN498:PPO498 PFR498:PFS498 OVV498:OVW498 OLZ498:OMA498 OCD498:OCE498 NSH498:NSI498 NIL498:NIM498 MYP498:MYQ498 MOT498:MOU498 MEX498:MEY498 LVB498:LVC498 LLF498:LLG498 LBJ498:LBK498 KRN498:KRO498 KHR498:KHS498 JXV498:JXW498 JNZ498:JOA498 JED498:JEE498 IUH498:IUI498 IKL498:IKM498 IAP498:IAQ498 HQT498:HQU498 HGX498:HGY498 GXB498:GXC498 GNF498:GNG498 GDJ498:GDK498 FTN498:FTO498 FJR498:FJS498 EZV498:EZW498 EPZ498:EQA498 EGD498:EGE498 DWH498:DWI498 DML498:DMM498 DCP498:DCQ498 CST498:CSU498 CIX498:CIY498 BZB498:BZC498 BPF498:BPG498 BFJ498:BFK498 AVN498:AVO498 ALR498:ALS498 ABV498:ABW498 RZ498:SA498 ID498:IE498 WUM498:WUN498 WKQ498:WKR498 WAU498:WAV498 VQY498:VQZ498 VHC498:VHD498 UXG498:UXH498 UNK498:UNL498 UDO498:UDP498 TTS498:TTT498 TJW498:TJX498 TAA498:TAB498 SQE498:SQF498 SGI498:SGJ498 RWM498:RWN498 RMQ498:RMR498 RCU498:RCV498 QSY498:QSZ498 QJC498:QJD498 PZG498:PZH498 PPK498:PPL498 PFO498:PFP498 OVS498:OVT498 OLW498:OLX498 OCA498:OCB498 NSE498:NSF498 NII498:NIJ498 MYM498:MYN498 MOQ498:MOR498 MEU498:MEV498 LUY498:LUZ498 LLC498:LLD498 LBG498:LBH498 KRK498:KRL498 KHO498:KHP498 JXS498:JXT498 JNW498:JNX498 JEA498:JEB498 IUE498:IUF498 IKI498:IKJ498 IAM498:IAN498 HQQ498:HQR498 HGU498:HGV498 GWY498:GWZ498 GNC498:GND498 GDG498:GDH498 FTK498:FTL498 FJO498:FJP498 EZS498:EZT498 EPW498:EPX498 EGA498:EGB498 DWE498:DWF498 DMI498:DMJ498 DCM498:DCN498 CSQ498:CSR498 CIU498:CIV498 BYY498:BYZ498 BPC498:BPD498 BFG498:BFH498 AVK498:AVL498 ALO498:ALP498 ABS498:ABT498 RW498:RX498 IA498:IB498 WUG498:WUH498 WKK498:WKL498 WAO498:WAP498 VQS498:VQT498 VGW498:VGX498 UXA498:UXB498 UNE498:UNF498 UDI498:UDJ498 TTM498:TTN498 TJQ498:TJR498 SZU498:SZV498 SPY498:SPZ498 SGC498:SGD498 RWG498:RWH498 RMK498:RML498 RCO498:RCP498 QSS498:QST498 QIW498:QIX498 PZA498:PZB498 PPE498:PPF498 PFI498:PFJ498 OVM498:OVN498 OLQ498:OLR498 OBU498:OBV498 NRY498:NRZ498 NIC498:NID498 MYG498:MYH498 MOK498:MOL498 MEO498:MEP498 LUS498:LUT498 LKW498:LKX498 LBA498:LBB498 KRE498:KRF498 KHI498:KHJ498 JXM498:JXN498 JNQ498:JNR498 JDU498:JDV498 ITY498:ITZ498 IKC498:IKD498 IAG498:IAH498 HQK498:HQL498 HGO498:HGP498 GWS498:GWT498 GMW498:GMX498 GDA498:GDB498 FTE498:FTF498 FJI498:FJJ498 EZM498:EZN498 EPQ498:EPR498 EFU498:EFV498 DVY498:DVZ498 DMC498:DMD498 DCG498:DCH498 CSK498:CSL498 CIO498:CIP498 BYS498:BYT498 BOW498:BOX498 BFA498:BFB498 AVE498:AVF498 ALI498:ALJ498 ABM498:ABN498 RQ498:RR498 HU498:HV498 WUD498:WUE498 WKH498:WKI498 WAL498:WAM498 VQP498:VQQ498 VGT498:VGU498 UWX498:UWY498 UNB498:UNC498 UDF498:UDG498 TTJ498:TTK498 TJN498:TJO498 SZR498:SZS498 SPV498:SPW498 SFZ498:SGA498 RWD498:RWE498 RMH498:RMI498 RCL498:RCM498 QSP498:QSQ498 QIT498:QIU498 PYX498:PYY498 PPB498:PPC498 PFF498:PFG498 OVJ498:OVK498 OLN498:OLO498 OBR498:OBS498 NRV498:NRW498 NHZ498:NIA498 MYD498:MYE498 MOH498:MOI498 MEL498:MEM498 LUP498:LUQ498 LKT498:LKU498 LAX498:LAY498 KRB498:KRC498 KHF498:KHG498 JXJ498:JXK498 JNN498:JNO498 JDR498:JDS498 ITV498:ITW498 IJZ498:IKA498 IAD498:IAE498 HQH498:HQI498 HGL498:HGM498 GWP498:GWQ498 GMT498:GMU498 GCX498:GCY498 FTB498:FTC498 FJF498:FJG498 EZJ498:EZK498 EPN498:EPO498 EFR498:EFS498 DVV498:DVW498 DLZ498:DMA498 DCD498:DCE498 CSH498:CSI498 CIL498:CIM498 BYP498:BYQ498 BOT498:BOU498 BEX498:BEY498 AVB498:AVC498 ALF498:ALG498 ABJ498:ABK498 RN498:RO498 HR498:HS498 WUA498:WUB498 WKE498:WKF498 WAI498:WAJ498 VQM498:VQN498 VGQ498:VGR498 UWU498:UWV498 UMY498:UMZ498 UDC498:UDD498 TTG498:TTH498 TJK498:TJL498 SZO498:SZP498 SPS498:SPT498 SFW498:SFX498 RWA498:RWB498 RME498:RMF498 RCI498:RCJ498 QSM498:QSN498 QIQ498:QIR498 PYU498:PYV498 POY498:POZ498 PFC498:PFD498 OVG498:OVH498 OLK498:OLL498 OBO498:OBP498 NRS498:NRT498 NHW498:NHX498 MYA498:MYB498 MOE498:MOF498 MEI498:MEJ498 LUM498:LUN498 LKQ498:LKR498 LAU498:LAV498 KQY498:KQZ498 KHC498:KHD498 JXG498:JXH498 JNK498:JNL498 JDO498:JDP498 ITS498:ITT498 IJW498:IJX498 IAA498:IAB498 HQE498:HQF498 HGI498:HGJ498 GWM498:GWN498 GMQ498:GMR498 GCU498:GCV498 FSY498:FSZ498 FJC498:FJD498 EZG498:EZH498 EPK498:EPL498 EFO498:EFP498 DVS498:DVT498 DLW498:DLX498 DCA498:DCB498 CSE498:CSF498 CII498:CIJ498 BYM498:BYN498 BOQ498:BOR498 BEU498:BEV498 AUY498:AUZ498 ALC498:ALD498 ABG498:ABH498 RK498:RL498 HO498:HP498 WTX498:WTY498 WKB498:WKC498 WAF498:WAG498 VQJ498:VQK498 VGN498:VGO498 UWR498:UWS498 UMV498:UMW498 UCZ498:UDA498 TTD498:TTE498 TJH498:TJI498 SZL498:SZM498 SPP498:SPQ498 SFT498:SFU498 RVX498:RVY498 RMB498:RMC498 RCF498:RCG498 QSJ498:QSK498 QIN498:QIO498 PYR498:PYS498 POV498:POW498 PEZ498:PFA498 OVD498:OVE498 OLH498:OLI498 OBL498:OBM498 NRP498:NRQ498 NHT498:NHU498 MXX498:MXY498 MOB498:MOC498 MEF498:MEG498 LUJ498:LUK498 LKN498:LKO498 LAR498:LAS498 KQV498:KQW498 KGZ498:KHA498 JXD498:JXE498 JNH498:JNI498 JDL498:JDM498 ITP498:ITQ498 IJT498:IJU498 HZX498:HZY498 HQB498:HQC498 HGF498:HGG498 GWJ498:GWK498 GMN498:GMO498 GCR498:GCS498 FSV498:FSW498 FIZ498:FJA498 EZD498:EZE498 EPH498:EPI498 EFL498:EFM498 DVP498:DVQ498 DLT498:DLU498 DBX498:DBY498 CSB498:CSC498 CIF498:CIG498 BYJ498:BYK498 BON498:BOO498 BER498:BES498 AUV498:AUW498 AKZ498:ALA498 ABD498:ABE498 RH498:RI498 HL498:HM498 WTU498:WTV498 WJY498:WJZ498 WAC498:WAD498 VQG498:VQH498 VGK498:VGL498 UWO498:UWP498 UMS498:UMT498 UCW498:UCX498 TTA498:TTB498 TJE498:TJF498 SZI498:SZJ498 SPM498:SPN498 SFQ498:SFR498 RVU498:RVV498 RLY498:RLZ498 RCC498:RCD498 QSG498:QSH498 QIK498:QIL498 PYO498:PYP498 POS498:POT498 PEW498:PEX498 OVA498:OVB498 OLE498:OLF498 OBI498:OBJ498 NRM498:NRN498 NHQ498:NHR498 MXU498:MXV498 MNY498:MNZ498 MEC498:MED498 LUG498:LUH498 LKK498:LKL498 LAO498:LAP498 KQS498:KQT498 KGW498:KGX498 JXA498:JXB498 JNE498:JNF498 JDI498:JDJ498 ITM498:ITN498 IJQ498:IJR498 HZU498:HZV498 HPY498:HPZ498 HGC498:HGD498 GWG498:GWH498 GMK498:GML498 GCO498:GCP498 FSS498:FST498 FIW498:FIX498 EZA498:EZB498 EPE498:EPF498 EFI498:EFJ498 DVM498:DVN498 DLQ498:DLR498 DBU498:DBV498 CRY498:CRZ498 CIC498:CID498 BYG498:BYH498 BOK498:BOL498 BEO498:BEP498 AUS498:AUT498 AKW498:AKX498 ABA498:ABB498">
      <formula1>HI3</formula1>
    </dataValidation>
    <dataValidation type="whole" operator="lessThanOrEqual" allowBlank="1" showInputMessage="1" showErrorMessage="1" sqref="HI13:HJ13 RE13:RF13 WUS13:WUT13 WKW13:WKX13 WBA13:WBB13 VRE13:VRF13 VHI13:VHJ13 UXM13:UXN13 UNQ13:UNR13 UDU13:UDV13 TTY13:TTZ13 TKC13:TKD13 TAG13:TAH13 SQK13:SQL13 SGO13:SGP13 RWS13:RWT13 RMW13:RMX13 RDA13:RDB13 QTE13:QTF13 QJI13:QJJ13 PZM13:PZN13 PPQ13:PPR13 PFU13:PFV13 OVY13:OVZ13 OMC13:OMD13 OCG13:OCH13 NSK13:NSL13 NIO13:NIP13 MYS13:MYT13 MOW13:MOX13 MFA13:MFB13 LVE13:LVF13 LLI13:LLJ13 LBM13:LBN13 KRQ13:KRR13 KHU13:KHV13 JXY13:JXZ13 JOC13:JOD13 JEG13:JEH13 IUK13:IUL13 IKO13:IKP13 IAS13:IAT13 HQW13:HQX13 HHA13:HHB13 GXE13:GXF13 GNI13:GNJ13 GDM13:GDN13 FTQ13:FTR13 FJU13:FJV13 EZY13:EZZ13 EQC13:EQD13 EGG13:EGH13 DWK13:DWL13 DMO13:DMP13 DCS13:DCT13 CSW13:CSX13 CJA13:CJB13 BZE13:BZF13 BPI13:BPJ13 BFM13:BFN13 AVQ13:AVR13 ALU13:ALV13 ABY13:ABZ13 SC13:SD13 IG13:IH13 WUP13:WUQ13 WKT13:WKU13 WAX13:WAY13 VRB13:VRC13 VHF13:VHG13 UXJ13:UXK13 UNN13:UNO13 UDR13:UDS13 TTV13:TTW13 TJZ13:TKA13 TAD13:TAE13 SQH13:SQI13 SGL13:SGM13 RWP13:RWQ13 RMT13:RMU13 RCX13:RCY13 QTB13:QTC13 QJF13:QJG13 PZJ13:PZK13 PPN13:PPO13 PFR13:PFS13 OVV13:OVW13 OLZ13:OMA13 OCD13:OCE13 NSH13:NSI13 NIL13:NIM13 MYP13:MYQ13 MOT13:MOU13 MEX13:MEY13 LVB13:LVC13 LLF13:LLG13 LBJ13:LBK13 KRN13:KRO13 KHR13:KHS13 JXV13:JXW13 JNZ13:JOA13 JED13:JEE13 IUH13:IUI13 IKL13:IKM13 IAP13:IAQ13 HQT13:HQU13 HGX13:HGY13 GXB13:GXC13 GNF13:GNG13 GDJ13:GDK13 FTN13:FTO13 FJR13:FJS13 EZV13:EZW13 EPZ13:EQA13 EGD13:EGE13 DWH13:DWI13 DML13:DMM13 DCP13:DCQ13 CST13:CSU13 CIX13:CIY13 BZB13:BZC13 BPF13:BPG13 BFJ13:BFK13 AVN13:AVO13 ALR13:ALS13 ABV13:ABW13 RZ13:SA13 ID13:IE13 WUM13:WUN13 WKQ13:WKR13 WAU13:WAV13 VQY13:VQZ13 VHC13:VHD13 UXG13:UXH13 UNK13:UNL13 UDO13:UDP13 TTS13:TTT13 TJW13:TJX13 TAA13:TAB13 SQE13:SQF13 SGI13:SGJ13 RWM13:RWN13 RMQ13:RMR13 RCU13:RCV13 QSY13:QSZ13 QJC13:QJD13 PZG13:PZH13 PPK13:PPL13 PFO13:PFP13 OVS13:OVT13 OLW13:OLX13 OCA13:OCB13 NSE13:NSF13 NII13:NIJ13 MYM13:MYN13 MOQ13:MOR13 MEU13:MEV13 LUY13:LUZ13 LLC13:LLD13 LBG13:LBH13 KRK13:KRL13 KHO13:KHP13 JXS13:JXT13 JNW13:JNX13 JEA13:JEB13 IUE13:IUF13 IKI13:IKJ13 IAM13:IAN13 HQQ13:HQR13 HGU13:HGV13 GWY13:GWZ13 GNC13:GND13 GDG13:GDH13 FTK13:FTL13 FJO13:FJP13 EZS13:EZT13 EPW13:EPX13 EGA13:EGB13 DWE13:DWF13 DMI13:DMJ13 DCM13:DCN13 CSQ13:CSR13 CIU13:CIV13 BYY13:BYZ13 BPC13:BPD13 BFG13:BFH13 AVK13:AVL13 ALO13:ALP13 ABS13:ABT13 RW13:RX13 IA13:IB13 WUG13:WUH13 WKK13:WKL13 WAO13:WAP13 VQS13:VQT13 VGW13:VGX13 UXA13:UXB13 UNE13:UNF13 UDI13:UDJ13 TTM13:TTN13 TJQ13:TJR13 SZU13:SZV13 SPY13:SPZ13 SGC13:SGD13 RWG13:RWH13 RMK13:RML13 RCO13:RCP13 QSS13:QST13 QIW13:QIX13 PZA13:PZB13 PPE13:PPF13 PFI13:PFJ13 OVM13:OVN13 OLQ13:OLR13 OBU13:OBV13 NRY13:NRZ13 NIC13:NID13 MYG13:MYH13 MOK13:MOL13 MEO13:MEP13 LUS13:LUT13 LKW13:LKX13 LBA13:LBB13 KRE13:KRF13 KHI13:KHJ13 JXM13:JXN13 JNQ13:JNR13 JDU13:JDV13 ITY13:ITZ13 IKC13:IKD13 IAG13:IAH13 HQK13:HQL13 HGO13:HGP13 GWS13:GWT13 GMW13:GMX13 GDA13:GDB13 FTE13:FTF13 FJI13:FJJ13 EZM13:EZN13 EPQ13:EPR13 EFU13:EFV13 DVY13:DVZ13 DMC13:DMD13 DCG13:DCH13 CSK13:CSL13 CIO13:CIP13 BYS13:BYT13 BOW13:BOX13 BFA13:BFB13 AVE13:AVF13 ALI13:ALJ13 ABM13:ABN13 RQ13:RR13 HU13:HV13 WUD13:WUE13 WKH13:WKI13 WAL13:WAM13 VQP13:VQQ13 VGT13:VGU13 UWX13:UWY13 UNB13:UNC13 UDF13:UDG13 TTJ13:TTK13 TJN13:TJO13 SZR13:SZS13 SPV13:SPW13 SFZ13:SGA13 RWD13:RWE13 RMH13:RMI13 RCL13:RCM13 QSP13:QSQ13 QIT13:QIU13 PYX13:PYY13 PPB13:PPC13 PFF13:PFG13 OVJ13:OVK13 OLN13:OLO13 OBR13:OBS13 NRV13:NRW13 NHZ13:NIA13 MYD13:MYE13 MOH13:MOI13 MEL13:MEM13 LUP13:LUQ13 LKT13:LKU13 LAX13:LAY13 KRB13:KRC13 KHF13:KHG13 JXJ13:JXK13 JNN13:JNO13 JDR13:JDS13 ITV13:ITW13 IJZ13:IKA13 IAD13:IAE13 HQH13:HQI13 HGL13:HGM13 GWP13:GWQ13 GMT13:GMU13 GCX13:GCY13 FTB13:FTC13 FJF13:FJG13 EZJ13:EZK13 EPN13:EPO13 EFR13:EFS13 DVV13:DVW13 DLZ13:DMA13 DCD13:DCE13 CSH13:CSI13 CIL13:CIM13 BYP13:BYQ13 BOT13:BOU13 BEX13:BEY13 AVB13:AVC13 ALF13:ALG13 ABJ13:ABK13 RN13:RO13 HR13:HS13 WUA13:WUB13 WKE13:WKF13 WAI13:WAJ13 VQM13:VQN13 VGQ13:VGR13 UWU13:UWV13 UMY13:UMZ13 UDC13:UDD13 TTG13:TTH13 TJK13:TJL13 SZO13:SZP13 SPS13:SPT13 SFW13:SFX13 RWA13:RWB13 RME13:RMF13 RCI13:RCJ13 QSM13:QSN13 QIQ13:QIR13 PYU13:PYV13 POY13:POZ13 PFC13:PFD13 OVG13:OVH13 OLK13:OLL13 OBO13:OBP13 NRS13:NRT13 NHW13:NHX13 MYA13:MYB13 MOE13:MOF13 MEI13:MEJ13 LUM13:LUN13 LKQ13:LKR13 LAU13:LAV13 KQY13:KQZ13 KHC13:KHD13 JXG13:JXH13 JNK13:JNL13 JDO13:JDP13 ITS13:ITT13 IJW13:IJX13 IAA13:IAB13 HQE13:HQF13 HGI13:HGJ13 GWM13:GWN13 GMQ13:GMR13 GCU13:GCV13 FSY13:FSZ13 FJC13:FJD13 EZG13:EZH13 EPK13:EPL13 EFO13:EFP13 DVS13:DVT13 DLW13:DLX13 DCA13:DCB13 CSE13:CSF13 CII13:CIJ13 BYM13:BYN13 BOQ13:BOR13 BEU13:BEV13 AUY13:AUZ13 ALC13:ALD13 ABG13:ABH13 RK13:RL13 HO13:HP13 WTX13:WTY13 WKB13:WKC13 WAF13:WAG13 VQJ13:VQK13 VGN13:VGO13 UWR13:UWS13 UMV13:UMW13 UCZ13:UDA13 TTD13:TTE13 TJH13:TJI13 SZL13:SZM13 SPP13:SPQ13 SFT13:SFU13 RVX13:RVY13 RMB13:RMC13 RCF13:RCG13 QSJ13:QSK13 QIN13:QIO13 PYR13:PYS13 POV13:POW13 PEZ13:PFA13 OVD13:OVE13 OLH13:OLI13 OBL13:OBM13 NRP13:NRQ13 NHT13:NHU13 MXX13:MXY13 MOB13:MOC13 MEF13:MEG13 LUJ13:LUK13 LKN13:LKO13 LAR13:LAS13 KQV13:KQW13 KGZ13:KHA13 JXD13:JXE13 JNH13:JNI13 JDL13:JDM13 ITP13:ITQ13 IJT13:IJU13 HZX13:HZY13 HQB13:HQC13 HGF13:HGG13 GWJ13:GWK13 GMN13:GMO13 GCR13:GCS13 FSV13:FSW13 FIZ13:FJA13 EZD13:EZE13 EPH13:EPI13 EFL13:EFM13 DVP13:DVQ13 DLT13:DLU13 DBX13:DBY13 CSB13:CSC13 CIF13:CIG13 BYJ13:BYK13 BON13:BOO13 BER13:BES13 AUV13:AUW13 AKZ13:ALA13 ABD13:ABE13 RH13:RI13 HL13:HM13 WTU13:WTV13 WJY13:WJZ13 WAC13:WAD13 VQG13:VQH13 VGK13:VGL13 UWO13:UWP13 UMS13:UMT13 UCW13:UCX13 TTA13:TTB13 TJE13:TJF13 SZI13:SZJ13 SPM13:SPN13 SFQ13:SFR13 RVU13:RVV13 RLY13:RLZ13 RCC13:RCD13 QSG13:QSH13 QIK13:QIL13 PYO13:PYP13 POS13:POT13 PEW13:PEX13 OVA13:OVB13 OLE13:OLF13 OBI13:OBJ13 NRM13:NRN13 NHQ13:NHR13 MXU13:MXV13 MNY13:MNZ13 MEC13:MED13 LUG13:LUH13 LKK13:LKL13 LAO13:LAP13 KQS13:KQT13 KGW13:KGX13 JXA13:JXB13 JNE13:JNF13 JDI13:JDJ13 ITM13:ITN13 IJQ13:IJR13 HZU13:HZV13 HPY13:HPZ13 HGC13:HGD13 GWG13:GWH13 GMK13:GML13 GCO13:GCP13 FSS13:FST13 FIW13:FIX13 EZA13:EZB13 EPE13:EPF13 EFI13:EFJ13 DVM13:DVN13 DLQ13:DLR13 DBU13:DBV13 CRY13:CRZ13 CIC13:CID13 BYG13:BYH13 BOK13:BOL13 BEO13:BEP13 AUS13:AUT13 AKW13:AKX13 ABA13:ABB13 HI57:HJ57 RE57:RF57 WUS57:WUT57 WKW57:WKX57 WBA57:WBB57 VRE57:VRF57 VHI57:VHJ57 UXM57:UXN57 UNQ57:UNR57 UDU57:UDV57 TTY57:TTZ57 TKC57:TKD57 TAG57:TAH57 SQK57:SQL57 SGO57:SGP57 RWS57:RWT57 RMW57:RMX57 RDA57:RDB57 QTE57:QTF57 QJI57:QJJ57 PZM57:PZN57 PPQ57:PPR57 PFU57:PFV57 OVY57:OVZ57 OMC57:OMD57 OCG57:OCH57 NSK57:NSL57 NIO57:NIP57 MYS57:MYT57 MOW57:MOX57 MFA57:MFB57 LVE57:LVF57 LLI57:LLJ57 LBM57:LBN57 KRQ57:KRR57 KHU57:KHV57 JXY57:JXZ57 JOC57:JOD57 JEG57:JEH57 IUK57:IUL57 IKO57:IKP57 IAS57:IAT57 HQW57:HQX57 HHA57:HHB57 GXE57:GXF57 GNI57:GNJ57 GDM57:GDN57 FTQ57:FTR57 FJU57:FJV57 EZY57:EZZ57 EQC57:EQD57 EGG57:EGH57 DWK57:DWL57 DMO57:DMP57 DCS57:DCT57 CSW57:CSX57 CJA57:CJB57 BZE57:BZF57 BPI57:BPJ57 BFM57:BFN57 AVQ57:AVR57 ALU57:ALV57 ABY57:ABZ57 SC57:SD57 IG57:IH57 WUP57:WUQ57 WKT57:WKU57 WAX57:WAY57 VRB57:VRC57 VHF57:VHG57 UXJ57:UXK57 UNN57:UNO57 UDR57:UDS57 TTV57:TTW57 TJZ57:TKA57 TAD57:TAE57 SQH57:SQI57 SGL57:SGM57 RWP57:RWQ57 RMT57:RMU57 RCX57:RCY57 QTB57:QTC57 QJF57:QJG57 PZJ57:PZK57 PPN57:PPO57 PFR57:PFS57 OVV57:OVW57 OLZ57:OMA57 OCD57:OCE57 NSH57:NSI57 NIL57:NIM57 MYP57:MYQ57 MOT57:MOU57 MEX57:MEY57 LVB57:LVC57 LLF57:LLG57 LBJ57:LBK57 KRN57:KRO57 KHR57:KHS57 JXV57:JXW57 JNZ57:JOA57 JED57:JEE57 IUH57:IUI57 IKL57:IKM57 IAP57:IAQ57 HQT57:HQU57 HGX57:HGY57 GXB57:GXC57 GNF57:GNG57 GDJ57:GDK57 FTN57:FTO57 FJR57:FJS57 EZV57:EZW57 EPZ57:EQA57 EGD57:EGE57 DWH57:DWI57 DML57:DMM57 DCP57:DCQ57 CST57:CSU57 CIX57:CIY57 BZB57:BZC57 BPF57:BPG57 BFJ57:BFK57 AVN57:AVO57 ALR57:ALS57 ABV57:ABW57 RZ57:SA57 ID57:IE57 WUM57:WUN57 WKQ57:WKR57 WAU57:WAV57 VQY57:VQZ57 VHC57:VHD57 UXG57:UXH57 UNK57:UNL57 UDO57:UDP57 TTS57:TTT57 TJW57:TJX57 TAA57:TAB57 SQE57:SQF57 SGI57:SGJ57 RWM57:RWN57 RMQ57:RMR57 RCU57:RCV57 QSY57:QSZ57 QJC57:QJD57 PZG57:PZH57 PPK57:PPL57 PFO57:PFP57 OVS57:OVT57 OLW57:OLX57 OCA57:OCB57 NSE57:NSF57 NII57:NIJ57 MYM57:MYN57 MOQ57:MOR57 MEU57:MEV57 LUY57:LUZ57 LLC57:LLD57 LBG57:LBH57 KRK57:KRL57 KHO57:KHP57 JXS57:JXT57 JNW57:JNX57 JEA57:JEB57 IUE57:IUF57 IKI57:IKJ57 IAM57:IAN57 HQQ57:HQR57 HGU57:HGV57 GWY57:GWZ57 GNC57:GND57 GDG57:GDH57 FTK57:FTL57 FJO57:FJP57 EZS57:EZT57 EPW57:EPX57 EGA57:EGB57 DWE57:DWF57 DMI57:DMJ57 DCM57:DCN57 CSQ57:CSR57 CIU57:CIV57 BYY57:BYZ57 BPC57:BPD57 BFG57:BFH57 AVK57:AVL57 ALO57:ALP57 ABS57:ABT57 RW57:RX57 IA57:IB57 WUG57:WUH57 WKK57:WKL57 WAO57:WAP57 VQS57:VQT57 VGW57:VGX57 UXA57:UXB57 UNE57:UNF57 UDI57:UDJ57 TTM57:TTN57 TJQ57:TJR57 SZU57:SZV57 SPY57:SPZ57 SGC57:SGD57 RWG57:RWH57 RMK57:RML57 RCO57:RCP57 QSS57:QST57 QIW57:QIX57 PZA57:PZB57 PPE57:PPF57 PFI57:PFJ57 OVM57:OVN57 OLQ57:OLR57 OBU57:OBV57 NRY57:NRZ57 NIC57:NID57 MYG57:MYH57 MOK57:MOL57 MEO57:MEP57 LUS57:LUT57 LKW57:LKX57 LBA57:LBB57 KRE57:KRF57 KHI57:KHJ57 JXM57:JXN57 JNQ57:JNR57 JDU57:JDV57 ITY57:ITZ57 IKC57:IKD57 IAG57:IAH57 HQK57:HQL57 HGO57:HGP57 GWS57:GWT57 GMW57:GMX57 GDA57:GDB57 FTE57:FTF57 FJI57:FJJ57 EZM57:EZN57 EPQ57:EPR57 EFU57:EFV57 DVY57:DVZ57 DMC57:DMD57 DCG57:DCH57 CSK57:CSL57 CIO57:CIP57 BYS57:BYT57 BOW57:BOX57 BFA57:BFB57 AVE57:AVF57 ALI57:ALJ57 ABM57:ABN57 RQ57:RR57 HU57:HV57 WUD57:WUE57 WKH57:WKI57 WAL57:WAM57 VQP57:VQQ57 VGT57:VGU57 UWX57:UWY57 UNB57:UNC57 UDF57:UDG57 TTJ57:TTK57 TJN57:TJO57 SZR57:SZS57 SPV57:SPW57 SFZ57:SGA57 RWD57:RWE57 RMH57:RMI57 RCL57:RCM57 QSP57:QSQ57 QIT57:QIU57 PYX57:PYY57 PPB57:PPC57 PFF57:PFG57 OVJ57:OVK57 OLN57:OLO57 OBR57:OBS57 NRV57:NRW57 NHZ57:NIA57 MYD57:MYE57 MOH57:MOI57 MEL57:MEM57 LUP57:LUQ57 LKT57:LKU57 LAX57:LAY57 KRB57:KRC57 KHF57:KHG57 JXJ57:JXK57 JNN57:JNO57 JDR57:JDS57 ITV57:ITW57 IJZ57:IKA57 IAD57:IAE57 HQH57:HQI57 HGL57:HGM57 GWP57:GWQ57 GMT57:GMU57 GCX57:GCY57 FTB57:FTC57 FJF57:FJG57 EZJ57:EZK57 EPN57:EPO57 EFR57:EFS57 DVV57:DVW57 DLZ57:DMA57 DCD57:DCE57 CSH57:CSI57 CIL57:CIM57 BYP57:BYQ57 BOT57:BOU57 BEX57:BEY57 AVB57:AVC57 ALF57:ALG57 ABJ57:ABK57 RN57:RO57 HR57:HS57 WUA57:WUB57 WKE57:WKF57 WAI57:WAJ57 VQM57:VQN57 VGQ57:VGR57 UWU57:UWV57 UMY57:UMZ57 UDC57:UDD57 TTG57:TTH57 TJK57:TJL57 SZO57:SZP57 SPS57:SPT57 SFW57:SFX57 RWA57:RWB57 RME57:RMF57 RCI57:RCJ57 QSM57:QSN57 QIQ57:QIR57 PYU57:PYV57 POY57:POZ57 PFC57:PFD57 OVG57:OVH57 OLK57:OLL57 OBO57:OBP57 NRS57:NRT57 NHW57:NHX57 MYA57:MYB57 MOE57:MOF57 MEI57:MEJ57 LUM57:LUN57 LKQ57:LKR57 LAU57:LAV57 KQY57:KQZ57 KHC57:KHD57 JXG57:JXH57 JNK57:JNL57 JDO57:JDP57 ITS57:ITT57 IJW57:IJX57 IAA57:IAB57 HQE57:HQF57 HGI57:HGJ57 GWM57:GWN57 GMQ57:GMR57 GCU57:GCV57 FSY57:FSZ57 FJC57:FJD57 EZG57:EZH57 EPK57:EPL57 EFO57:EFP57 DVS57:DVT57 DLW57:DLX57 DCA57:DCB57 CSE57:CSF57 CII57:CIJ57 BYM57:BYN57 BOQ57:BOR57 BEU57:BEV57 AUY57:AUZ57 ALC57:ALD57 ABG57:ABH57 RK57:RL57 HO57:HP57 WTX57:WTY57 WKB57:WKC57 WAF57:WAG57 VQJ57:VQK57 VGN57:VGO57 UWR57:UWS57 UMV57:UMW57 UCZ57:UDA57 TTD57:TTE57 TJH57:TJI57 SZL57:SZM57 SPP57:SPQ57 SFT57:SFU57 RVX57:RVY57 RMB57:RMC57 RCF57:RCG57 QSJ57:QSK57 QIN57:QIO57 PYR57:PYS57 POV57:POW57 PEZ57:PFA57 OVD57:OVE57 OLH57:OLI57 OBL57:OBM57 NRP57:NRQ57 NHT57:NHU57 MXX57:MXY57 MOB57:MOC57 MEF57:MEG57 LUJ57:LUK57 LKN57:LKO57 LAR57:LAS57 KQV57:KQW57 KGZ57:KHA57 JXD57:JXE57 JNH57:JNI57 JDL57:JDM57 ITP57:ITQ57 IJT57:IJU57 HZX57:HZY57 HQB57:HQC57 HGF57:HGG57 GWJ57:GWK57 GMN57:GMO57 GCR57:GCS57 FSV57:FSW57 FIZ57:FJA57 EZD57:EZE57 EPH57:EPI57 EFL57:EFM57 DVP57:DVQ57 DLT57:DLU57 DBX57:DBY57 CSB57:CSC57 CIF57:CIG57 BYJ57:BYK57 BON57:BOO57 BER57:BES57 AUV57:AUW57 AKZ57:ALA57 ABD57:ABE57 RH57:RI57 HL57:HM57 WTU57:WTV57 WJY57:WJZ57 WAC57:WAD57 VQG57:VQH57 VGK57:VGL57 UWO57:UWP57 UMS57:UMT57 UCW57:UCX57 TTA57:TTB57 TJE57:TJF57 SZI57:SZJ57 SPM57:SPN57 SFQ57:SFR57 RVU57:RVV57 RLY57:RLZ57 RCC57:RCD57 QSG57:QSH57 QIK57:QIL57 PYO57:PYP57 POS57:POT57 PEW57:PEX57 OVA57:OVB57 OLE57:OLF57 OBI57:OBJ57 NRM57:NRN57 NHQ57:NHR57 MXU57:MXV57 MNY57:MNZ57 MEC57:MED57 LUG57:LUH57 LKK57:LKL57 LAO57:LAP57 KQS57:KQT57 KGW57:KGX57 JXA57:JXB57 JNE57:JNF57 JDI57:JDJ57 ITM57:ITN57 IJQ57:IJR57 HZU57:HZV57 HPY57:HPZ57 HGC57:HGD57 GWG57:GWH57 GMK57:GML57 GCO57:GCP57 FSS57:FST57 FIW57:FIX57 EZA57:EZB57 EPE57:EPF57 EFI57:EFJ57 DVM57:DVN57 DLQ57:DLR57 DBU57:DBV57 CRY57:CRZ57 CIC57:CID57 BYG57:BYH57 BOK57:BOL57 BEO57:BEP57 AUS57:AUT57 AKW57:AKX57 ABA57:ABB57 HI101:HJ101 RE101:RF101 WUS101:WUT101 WKW101:WKX101 WBA101:WBB101 VRE101:VRF101 VHI101:VHJ101 UXM101:UXN101 UNQ101:UNR101 UDU101:UDV101 TTY101:TTZ101 TKC101:TKD101 TAG101:TAH101 SQK101:SQL101 SGO101:SGP101 RWS101:RWT101 RMW101:RMX101 RDA101:RDB101 QTE101:QTF101 QJI101:QJJ101 PZM101:PZN101 PPQ101:PPR101 PFU101:PFV101 OVY101:OVZ101 OMC101:OMD101 OCG101:OCH101 NSK101:NSL101 NIO101:NIP101 MYS101:MYT101 MOW101:MOX101 MFA101:MFB101 LVE101:LVF101 LLI101:LLJ101 LBM101:LBN101 KRQ101:KRR101 KHU101:KHV101 JXY101:JXZ101 JOC101:JOD101 JEG101:JEH101 IUK101:IUL101 IKO101:IKP101 IAS101:IAT101 HQW101:HQX101 HHA101:HHB101 GXE101:GXF101 GNI101:GNJ101 GDM101:GDN101 FTQ101:FTR101 FJU101:FJV101 EZY101:EZZ101 EQC101:EQD101 EGG101:EGH101 DWK101:DWL101 DMO101:DMP101 DCS101:DCT101 CSW101:CSX101 CJA101:CJB101 BZE101:BZF101 BPI101:BPJ101 BFM101:BFN101 AVQ101:AVR101 ALU101:ALV101 ABY101:ABZ101 SC101:SD101 IG101:IH101 WUP101:WUQ101 WKT101:WKU101 WAX101:WAY101 VRB101:VRC101 VHF101:VHG101 UXJ101:UXK101 UNN101:UNO101 UDR101:UDS101 TTV101:TTW101 TJZ101:TKA101 TAD101:TAE101 SQH101:SQI101 SGL101:SGM101 RWP101:RWQ101 RMT101:RMU101 RCX101:RCY101 QTB101:QTC101 QJF101:QJG101 PZJ101:PZK101 PPN101:PPO101 PFR101:PFS101 OVV101:OVW101 OLZ101:OMA101 OCD101:OCE101 NSH101:NSI101 NIL101:NIM101 MYP101:MYQ101 MOT101:MOU101 MEX101:MEY101 LVB101:LVC101 LLF101:LLG101 LBJ101:LBK101 KRN101:KRO101 KHR101:KHS101 JXV101:JXW101 JNZ101:JOA101 JED101:JEE101 IUH101:IUI101 IKL101:IKM101 IAP101:IAQ101 HQT101:HQU101 HGX101:HGY101 GXB101:GXC101 GNF101:GNG101 GDJ101:GDK101 FTN101:FTO101 FJR101:FJS101 EZV101:EZW101 EPZ101:EQA101 EGD101:EGE101 DWH101:DWI101 DML101:DMM101 DCP101:DCQ101 CST101:CSU101 CIX101:CIY101 BZB101:BZC101 BPF101:BPG101 BFJ101:BFK101 AVN101:AVO101 ALR101:ALS101 ABV101:ABW101 RZ101:SA101 ID101:IE101 WUM101:WUN101 WKQ101:WKR101 WAU101:WAV101 VQY101:VQZ101 VHC101:VHD101 UXG101:UXH101 UNK101:UNL101 UDO101:UDP101 TTS101:TTT101 TJW101:TJX101 TAA101:TAB101 SQE101:SQF101 SGI101:SGJ101 RWM101:RWN101 RMQ101:RMR101 RCU101:RCV101 QSY101:QSZ101 QJC101:QJD101 PZG101:PZH101 PPK101:PPL101 PFO101:PFP101 OVS101:OVT101 OLW101:OLX101 OCA101:OCB101 NSE101:NSF101 NII101:NIJ101 MYM101:MYN101 MOQ101:MOR101 MEU101:MEV101 LUY101:LUZ101 LLC101:LLD101 LBG101:LBH101 KRK101:KRL101 KHO101:KHP101 JXS101:JXT101 JNW101:JNX101 JEA101:JEB101 IUE101:IUF101 IKI101:IKJ101 IAM101:IAN101 HQQ101:HQR101 HGU101:HGV101 GWY101:GWZ101 GNC101:GND101 GDG101:GDH101 FTK101:FTL101 FJO101:FJP101 EZS101:EZT101 EPW101:EPX101 EGA101:EGB101 DWE101:DWF101 DMI101:DMJ101 DCM101:DCN101 CSQ101:CSR101 CIU101:CIV101 BYY101:BYZ101 BPC101:BPD101 BFG101:BFH101 AVK101:AVL101 ALO101:ALP101 ABS101:ABT101 RW101:RX101 IA101:IB101 WUG101:WUH101 WKK101:WKL101 WAO101:WAP101 VQS101:VQT101 VGW101:VGX101 UXA101:UXB101 UNE101:UNF101 UDI101:UDJ101 TTM101:TTN101 TJQ101:TJR101 SZU101:SZV101 SPY101:SPZ101 SGC101:SGD101 RWG101:RWH101 RMK101:RML101 RCO101:RCP101 QSS101:QST101 QIW101:QIX101 PZA101:PZB101 PPE101:PPF101 PFI101:PFJ101 OVM101:OVN101 OLQ101:OLR101 OBU101:OBV101 NRY101:NRZ101 NIC101:NID101 MYG101:MYH101 MOK101:MOL101 MEO101:MEP101 LUS101:LUT101 LKW101:LKX101 LBA101:LBB101 KRE101:KRF101 KHI101:KHJ101 JXM101:JXN101 JNQ101:JNR101 JDU101:JDV101 ITY101:ITZ101 IKC101:IKD101 IAG101:IAH101 HQK101:HQL101 HGO101:HGP101 GWS101:GWT101 GMW101:GMX101 GDA101:GDB101 FTE101:FTF101 FJI101:FJJ101 EZM101:EZN101 EPQ101:EPR101 EFU101:EFV101 DVY101:DVZ101 DMC101:DMD101 DCG101:DCH101 CSK101:CSL101 CIO101:CIP101 BYS101:BYT101 BOW101:BOX101 BFA101:BFB101 AVE101:AVF101 ALI101:ALJ101 ABM101:ABN101 RQ101:RR101 HU101:HV101 WUD101:WUE101 WKH101:WKI101 WAL101:WAM101 VQP101:VQQ101 VGT101:VGU101 UWX101:UWY101 UNB101:UNC101 UDF101:UDG101 TTJ101:TTK101 TJN101:TJO101 SZR101:SZS101 SPV101:SPW101 SFZ101:SGA101 RWD101:RWE101 RMH101:RMI101 RCL101:RCM101 QSP101:QSQ101 QIT101:QIU101 PYX101:PYY101 PPB101:PPC101 PFF101:PFG101 OVJ101:OVK101 OLN101:OLO101 OBR101:OBS101 NRV101:NRW101 NHZ101:NIA101 MYD101:MYE101 MOH101:MOI101 MEL101:MEM101 LUP101:LUQ101 LKT101:LKU101 LAX101:LAY101 KRB101:KRC101 KHF101:KHG101 JXJ101:JXK101 JNN101:JNO101 JDR101:JDS101 ITV101:ITW101 IJZ101:IKA101 IAD101:IAE101 HQH101:HQI101 HGL101:HGM101 GWP101:GWQ101 GMT101:GMU101 GCX101:GCY101 FTB101:FTC101 FJF101:FJG101 EZJ101:EZK101 EPN101:EPO101 EFR101:EFS101 DVV101:DVW101 DLZ101:DMA101 DCD101:DCE101 CSH101:CSI101 CIL101:CIM101 BYP101:BYQ101 BOT101:BOU101 BEX101:BEY101 AVB101:AVC101 ALF101:ALG101 ABJ101:ABK101 RN101:RO101 HR101:HS101 WUA101:WUB101 WKE101:WKF101 WAI101:WAJ101 VQM101:VQN101 VGQ101:VGR101 UWU101:UWV101 UMY101:UMZ101 UDC101:UDD101 TTG101:TTH101 TJK101:TJL101 SZO101:SZP101 SPS101:SPT101 SFW101:SFX101 RWA101:RWB101 RME101:RMF101 RCI101:RCJ101 QSM101:QSN101 QIQ101:QIR101 PYU101:PYV101 POY101:POZ101 PFC101:PFD101 OVG101:OVH101 OLK101:OLL101 OBO101:OBP101 NRS101:NRT101 NHW101:NHX101 MYA101:MYB101 MOE101:MOF101 MEI101:MEJ101 LUM101:LUN101 LKQ101:LKR101 LAU101:LAV101 KQY101:KQZ101 KHC101:KHD101 JXG101:JXH101 JNK101:JNL101 JDO101:JDP101 ITS101:ITT101 IJW101:IJX101 IAA101:IAB101 HQE101:HQF101 HGI101:HGJ101 GWM101:GWN101 GMQ101:GMR101 GCU101:GCV101 FSY101:FSZ101 FJC101:FJD101 EZG101:EZH101 EPK101:EPL101 EFO101:EFP101 DVS101:DVT101 DLW101:DLX101 DCA101:DCB101 CSE101:CSF101 CII101:CIJ101 BYM101:BYN101 BOQ101:BOR101 BEU101:BEV101 AUY101:AUZ101 ALC101:ALD101 ABG101:ABH101 RK101:RL101 HO101:HP101 WTX101:WTY101 WKB101:WKC101 WAF101:WAG101 VQJ101:VQK101 VGN101:VGO101 UWR101:UWS101 UMV101:UMW101 UCZ101:UDA101 TTD101:TTE101 TJH101:TJI101 SZL101:SZM101 SPP101:SPQ101 SFT101:SFU101 RVX101:RVY101 RMB101:RMC101 RCF101:RCG101 QSJ101:QSK101 QIN101:QIO101 PYR101:PYS101 POV101:POW101 PEZ101:PFA101 OVD101:OVE101 OLH101:OLI101 OBL101:OBM101 NRP101:NRQ101 NHT101:NHU101 MXX101:MXY101 MOB101:MOC101 MEF101:MEG101 LUJ101:LUK101 LKN101:LKO101 LAR101:LAS101 KQV101:KQW101 KGZ101:KHA101 JXD101:JXE101 JNH101:JNI101 JDL101:JDM101 ITP101:ITQ101 IJT101:IJU101 HZX101:HZY101 HQB101:HQC101 HGF101:HGG101 GWJ101:GWK101 GMN101:GMO101 GCR101:GCS101 FSV101:FSW101 FIZ101:FJA101 EZD101:EZE101 EPH101:EPI101 EFL101:EFM101 DVP101:DVQ101 DLT101:DLU101 DBX101:DBY101 CSB101:CSC101 CIF101:CIG101 BYJ101:BYK101 BON101:BOO101 BER101:BES101 AUV101:AUW101 AKZ101:ALA101 ABD101:ABE101 RH101:RI101 HL101:HM101 WTU101:WTV101 WJY101:WJZ101 WAC101:WAD101 VQG101:VQH101 VGK101:VGL101 UWO101:UWP101 UMS101:UMT101 UCW101:UCX101 TTA101:TTB101 TJE101:TJF101 SZI101:SZJ101 SPM101:SPN101 SFQ101:SFR101 RVU101:RVV101 RLY101:RLZ101 RCC101:RCD101 QSG101:QSH101 QIK101:QIL101 PYO101:PYP101 POS101:POT101 PEW101:PEX101 OVA101:OVB101 OLE101:OLF101 OBI101:OBJ101 NRM101:NRN101 NHQ101:NHR101 MXU101:MXV101 MNY101:MNZ101 MEC101:MED101 LUG101:LUH101 LKK101:LKL101 LAO101:LAP101 KQS101:KQT101 KGW101:KGX101 JXA101:JXB101 JNE101:JNF101 JDI101:JDJ101 ITM101:ITN101 IJQ101:IJR101 HZU101:HZV101 HPY101:HPZ101 HGC101:HGD101 GWG101:GWH101 GMK101:GML101 GCO101:GCP101 FSS101:FST101 FIW101:FIX101 EZA101:EZB101 EPE101:EPF101 EFI101:EFJ101 DVM101:DVN101 DLQ101:DLR101 DBU101:DBV101 CRY101:CRZ101 CIC101:CID101 BYG101:BYH101 BOK101:BOL101 BEO101:BEP101 AUS101:AUT101 AKW101:AKX101 ABA101:ABB101 HI145:HJ145 RE145:RF145 WUS145:WUT145 WKW145:WKX145 WBA145:WBB145 VRE145:VRF145 VHI145:VHJ145 UXM145:UXN145 UNQ145:UNR145 UDU145:UDV145 TTY145:TTZ145 TKC145:TKD145 TAG145:TAH145 SQK145:SQL145 SGO145:SGP145 RWS145:RWT145 RMW145:RMX145 RDA145:RDB145 QTE145:QTF145 QJI145:QJJ145 PZM145:PZN145 PPQ145:PPR145 PFU145:PFV145 OVY145:OVZ145 OMC145:OMD145 OCG145:OCH145 NSK145:NSL145 NIO145:NIP145 MYS145:MYT145 MOW145:MOX145 MFA145:MFB145 LVE145:LVF145 LLI145:LLJ145 LBM145:LBN145 KRQ145:KRR145 KHU145:KHV145 JXY145:JXZ145 JOC145:JOD145 JEG145:JEH145 IUK145:IUL145 IKO145:IKP145 IAS145:IAT145 HQW145:HQX145 HHA145:HHB145 GXE145:GXF145 GNI145:GNJ145 GDM145:GDN145 FTQ145:FTR145 FJU145:FJV145 EZY145:EZZ145 EQC145:EQD145 EGG145:EGH145 DWK145:DWL145 DMO145:DMP145 DCS145:DCT145 CSW145:CSX145 CJA145:CJB145 BZE145:BZF145 BPI145:BPJ145 BFM145:BFN145 AVQ145:AVR145 ALU145:ALV145 ABY145:ABZ145 SC145:SD145 IG145:IH145 WUP145:WUQ145 WKT145:WKU145 WAX145:WAY145 VRB145:VRC145 VHF145:VHG145 UXJ145:UXK145 UNN145:UNO145 UDR145:UDS145 TTV145:TTW145 TJZ145:TKA145 TAD145:TAE145 SQH145:SQI145 SGL145:SGM145 RWP145:RWQ145 RMT145:RMU145 RCX145:RCY145 QTB145:QTC145 QJF145:QJG145 PZJ145:PZK145 PPN145:PPO145 PFR145:PFS145 OVV145:OVW145 OLZ145:OMA145 OCD145:OCE145 NSH145:NSI145 NIL145:NIM145 MYP145:MYQ145 MOT145:MOU145 MEX145:MEY145 LVB145:LVC145 LLF145:LLG145 LBJ145:LBK145 KRN145:KRO145 KHR145:KHS145 JXV145:JXW145 JNZ145:JOA145 JED145:JEE145 IUH145:IUI145 IKL145:IKM145 IAP145:IAQ145 HQT145:HQU145 HGX145:HGY145 GXB145:GXC145 GNF145:GNG145 GDJ145:GDK145 FTN145:FTO145 FJR145:FJS145 EZV145:EZW145 EPZ145:EQA145 EGD145:EGE145 DWH145:DWI145 DML145:DMM145 DCP145:DCQ145 CST145:CSU145 CIX145:CIY145 BZB145:BZC145 BPF145:BPG145 BFJ145:BFK145 AVN145:AVO145 ALR145:ALS145 ABV145:ABW145 RZ145:SA145 ID145:IE145 WUM145:WUN145 WKQ145:WKR145 WAU145:WAV145 VQY145:VQZ145 VHC145:VHD145 UXG145:UXH145 UNK145:UNL145 UDO145:UDP145 TTS145:TTT145 TJW145:TJX145 TAA145:TAB145 SQE145:SQF145 SGI145:SGJ145 RWM145:RWN145 RMQ145:RMR145 RCU145:RCV145 QSY145:QSZ145 QJC145:QJD145 PZG145:PZH145 PPK145:PPL145 PFO145:PFP145 OVS145:OVT145 OLW145:OLX145 OCA145:OCB145 NSE145:NSF145 NII145:NIJ145 MYM145:MYN145 MOQ145:MOR145 MEU145:MEV145 LUY145:LUZ145 LLC145:LLD145 LBG145:LBH145 KRK145:KRL145 KHO145:KHP145 JXS145:JXT145 JNW145:JNX145 JEA145:JEB145 IUE145:IUF145 IKI145:IKJ145 IAM145:IAN145 HQQ145:HQR145 HGU145:HGV145 GWY145:GWZ145 GNC145:GND145 GDG145:GDH145 FTK145:FTL145 FJO145:FJP145 EZS145:EZT145 EPW145:EPX145 EGA145:EGB145 DWE145:DWF145 DMI145:DMJ145 DCM145:DCN145 CSQ145:CSR145 CIU145:CIV145 BYY145:BYZ145 BPC145:BPD145 BFG145:BFH145 AVK145:AVL145 ALO145:ALP145 ABS145:ABT145 RW145:RX145 IA145:IB145 WUG145:WUH145 WKK145:WKL145 WAO145:WAP145 VQS145:VQT145 VGW145:VGX145 UXA145:UXB145 UNE145:UNF145 UDI145:UDJ145 TTM145:TTN145 TJQ145:TJR145 SZU145:SZV145 SPY145:SPZ145 SGC145:SGD145 RWG145:RWH145 RMK145:RML145 RCO145:RCP145 QSS145:QST145 QIW145:QIX145 PZA145:PZB145 PPE145:PPF145 PFI145:PFJ145 OVM145:OVN145 OLQ145:OLR145 OBU145:OBV145 NRY145:NRZ145 NIC145:NID145 MYG145:MYH145 MOK145:MOL145 MEO145:MEP145 LUS145:LUT145 LKW145:LKX145 LBA145:LBB145 KRE145:KRF145 KHI145:KHJ145 JXM145:JXN145 JNQ145:JNR145 JDU145:JDV145 ITY145:ITZ145 IKC145:IKD145 IAG145:IAH145 HQK145:HQL145 HGO145:HGP145 GWS145:GWT145 GMW145:GMX145 GDA145:GDB145 FTE145:FTF145 FJI145:FJJ145 EZM145:EZN145 EPQ145:EPR145 EFU145:EFV145 DVY145:DVZ145 DMC145:DMD145 DCG145:DCH145 CSK145:CSL145 CIO145:CIP145 BYS145:BYT145 BOW145:BOX145 BFA145:BFB145 AVE145:AVF145 ALI145:ALJ145 ABM145:ABN145 RQ145:RR145 HU145:HV145 WUD145:WUE145 WKH145:WKI145 WAL145:WAM145 VQP145:VQQ145 VGT145:VGU145 UWX145:UWY145 UNB145:UNC145 UDF145:UDG145 TTJ145:TTK145 TJN145:TJO145 SZR145:SZS145 SPV145:SPW145 SFZ145:SGA145 RWD145:RWE145 RMH145:RMI145 RCL145:RCM145 QSP145:QSQ145 QIT145:QIU145 PYX145:PYY145 PPB145:PPC145 PFF145:PFG145 OVJ145:OVK145 OLN145:OLO145 OBR145:OBS145 NRV145:NRW145 NHZ145:NIA145 MYD145:MYE145 MOH145:MOI145 MEL145:MEM145 LUP145:LUQ145 LKT145:LKU145 LAX145:LAY145 KRB145:KRC145 KHF145:KHG145 JXJ145:JXK145 JNN145:JNO145 JDR145:JDS145 ITV145:ITW145 IJZ145:IKA145 IAD145:IAE145 HQH145:HQI145 HGL145:HGM145 GWP145:GWQ145 GMT145:GMU145 GCX145:GCY145 FTB145:FTC145 FJF145:FJG145 EZJ145:EZK145 EPN145:EPO145 EFR145:EFS145 DVV145:DVW145 DLZ145:DMA145 DCD145:DCE145 CSH145:CSI145 CIL145:CIM145 BYP145:BYQ145 BOT145:BOU145 BEX145:BEY145 AVB145:AVC145 ALF145:ALG145 ABJ145:ABK145 RN145:RO145 HR145:HS145 WUA145:WUB145 WKE145:WKF145 WAI145:WAJ145 VQM145:VQN145 VGQ145:VGR145 UWU145:UWV145 UMY145:UMZ145 UDC145:UDD145 TTG145:TTH145 TJK145:TJL145 SZO145:SZP145 SPS145:SPT145 SFW145:SFX145 RWA145:RWB145 RME145:RMF145 RCI145:RCJ145 QSM145:QSN145 QIQ145:QIR145 PYU145:PYV145 POY145:POZ145 PFC145:PFD145 OVG145:OVH145 OLK145:OLL145 OBO145:OBP145 NRS145:NRT145 NHW145:NHX145 MYA145:MYB145 MOE145:MOF145 MEI145:MEJ145 LUM145:LUN145 LKQ145:LKR145 LAU145:LAV145 KQY145:KQZ145 KHC145:KHD145 JXG145:JXH145 JNK145:JNL145 JDO145:JDP145 ITS145:ITT145 IJW145:IJX145 IAA145:IAB145 HQE145:HQF145 HGI145:HGJ145 GWM145:GWN145 GMQ145:GMR145 GCU145:GCV145 FSY145:FSZ145 FJC145:FJD145 EZG145:EZH145 EPK145:EPL145 EFO145:EFP145 DVS145:DVT145 DLW145:DLX145 DCA145:DCB145 CSE145:CSF145 CII145:CIJ145 BYM145:BYN145 BOQ145:BOR145 BEU145:BEV145 AUY145:AUZ145 ALC145:ALD145 ABG145:ABH145 RK145:RL145 HO145:HP145 WTX145:WTY145 WKB145:WKC145 WAF145:WAG145 VQJ145:VQK145 VGN145:VGO145 UWR145:UWS145 UMV145:UMW145 UCZ145:UDA145 TTD145:TTE145 TJH145:TJI145 SZL145:SZM145 SPP145:SPQ145 SFT145:SFU145 RVX145:RVY145 RMB145:RMC145 RCF145:RCG145 QSJ145:QSK145 QIN145:QIO145 PYR145:PYS145 POV145:POW145 PEZ145:PFA145 OVD145:OVE145 OLH145:OLI145 OBL145:OBM145 NRP145:NRQ145 NHT145:NHU145 MXX145:MXY145 MOB145:MOC145 MEF145:MEG145 LUJ145:LUK145 LKN145:LKO145 LAR145:LAS145 KQV145:KQW145 KGZ145:KHA145 JXD145:JXE145 JNH145:JNI145 JDL145:JDM145 ITP145:ITQ145 IJT145:IJU145 HZX145:HZY145 HQB145:HQC145 HGF145:HGG145 GWJ145:GWK145 GMN145:GMO145 GCR145:GCS145 FSV145:FSW145 FIZ145:FJA145 EZD145:EZE145 EPH145:EPI145 EFL145:EFM145 DVP145:DVQ145 DLT145:DLU145 DBX145:DBY145 CSB145:CSC145 CIF145:CIG145 BYJ145:BYK145 BON145:BOO145 BER145:BES145 AUV145:AUW145 AKZ145:ALA145 ABD145:ABE145 RH145:RI145 HL145:HM145 WTU145:WTV145 WJY145:WJZ145 WAC145:WAD145 VQG145:VQH145 VGK145:VGL145 UWO145:UWP145 UMS145:UMT145 UCW145:UCX145 TTA145:TTB145 TJE145:TJF145 SZI145:SZJ145 SPM145:SPN145 SFQ145:SFR145 RVU145:RVV145 RLY145:RLZ145 RCC145:RCD145 QSG145:QSH145 QIK145:QIL145 PYO145:PYP145 POS145:POT145 PEW145:PEX145 OVA145:OVB145 OLE145:OLF145 OBI145:OBJ145 NRM145:NRN145 NHQ145:NHR145 MXU145:MXV145 MNY145:MNZ145 MEC145:MED145 LUG145:LUH145 LKK145:LKL145 LAO145:LAP145 KQS145:KQT145 KGW145:KGX145 JXA145:JXB145 JNE145:JNF145 JDI145:JDJ145 ITM145:ITN145 IJQ145:IJR145 HZU145:HZV145 HPY145:HPZ145 HGC145:HGD145 GWG145:GWH145 GMK145:GML145 GCO145:GCP145 FSS145:FST145 FIW145:FIX145 EZA145:EZB145 EPE145:EPF145 EFI145:EFJ145 DVM145:DVN145 DLQ145:DLR145 DBU145:DBV145 CRY145:CRZ145 CIC145:CID145 BYG145:BYH145 BOK145:BOL145 BEO145:BEP145 AUS145:AUT145 AKW145:AKX145 ABA145:ABB145 HI189:HJ189 RE189:RF189 WUS189:WUT189 WKW189:WKX189 WBA189:WBB189 VRE189:VRF189 VHI189:VHJ189 UXM189:UXN189 UNQ189:UNR189 UDU189:UDV189 TTY189:TTZ189 TKC189:TKD189 TAG189:TAH189 SQK189:SQL189 SGO189:SGP189 RWS189:RWT189 RMW189:RMX189 RDA189:RDB189 QTE189:QTF189 QJI189:QJJ189 PZM189:PZN189 PPQ189:PPR189 PFU189:PFV189 OVY189:OVZ189 OMC189:OMD189 OCG189:OCH189 NSK189:NSL189 NIO189:NIP189 MYS189:MYT189 MOW189:MOX189 MFA189:MFB189 LVE189:LVF189 LLI189:LLJ189 LBM189:LBN189 KRQ189:KRR189 KHU189:KHV189 JXY189:JXZ189 JOC189:JOD189 JEG189:JEH189 IUK189:IUL189 IKO189:IKP189 IAS189:IAT189 HQW189:HQX189 HHA189:HHB189 GXE189:GXF189 GNI189:GNJ189 GDM189:GDN189 FTQ189:FTR189 FJU189:FJV189 EZY189:EZZ189 EQC189:EQD189 EGG189:EGH189 DWK189:DWL189 DMO189:DMP189 DCS189:DCT189 CSW189:CSX189 CJA189:CJB189 BZE189:BZF189 BPI189:BPJ189 BFM189:BFN189 AVQ189:AVR189 ALU189:ALV189 ABY189:ABZ189 SC189:SD189 IG189:IH189 WUP189:WUQ189 WKT189:WKU189 WAX189:WAY189 VRB189:VRC189 VHF189:VHG189 UXJ189:UXK189 UNN189:UNO189 UDR189:UDS189 TTV189:TTW189 TJZ189:TKA189 TAD189:TAE189 SQH189:SQI189 SGL189:SGM189 RWP189:RWQ189 RMT189:RMU189 RCX189:RCY189 QTB189:QTC189 QJF189:QJG189 PZJ189:PZK189 PPN189:PPO189 PFR189:PFS189 OVV189:OVW189 OLZ189:OMA189 OCD189:OCE189 NSH189:NSI189 NIL189:NIM189 MYP189:MYQ189 MOT189:MOU189 MEX189:MEY189 LVB189:LVC189 LLF189:LLG189 LBJ189:LBK189 KRN189:KRO189 KHR189:KHS189 JXV189:JXW189 JNZ189:JOA189 JED189:JEE189 IUH189:IUI189 IKL189:IKM189 IAP189:IAQ189 HQT189:HQU189 HGX189:HGY189 GXB189:GXC189 GNF189:GNG189 GDJ189:GDK189 FTN189:FTO189 FJR189:FJS189 EZV189:EZW189 EPZ189:EQA189 EGD189:EGE189 DWH189:DWI189 DML189:DMM189 DCP189:DCQ189 CST189:CSU189 CIX189:CIY189 BZB189:BZC189 BPF189:BPG189 BFJ189:BFK189 AVN189:AVO189 ALR189:ALS189 ABV189:ABW189 RZ189:SA189 ID189:IE189 WUM189:WUN189 WKQ189:WKR189 WAU189:WAV189 VQY189:VQZ189 VHC189:VHD189 UXG189:UXH189 UNK189:UNL189 UDO189:UDP189 TTS189:TTT189 TJW189:TJX189 TAA189:TAB189 SQE189:SQF189 SGI189:SGJ189 RWM189:RWN189 RMQ189:RMR189 RCU189:RCV189 QSY189:QSZ189 QJC189:QJD189 PZG189:PZH189 PPK189:PPL189 PFO189:PFP189 OVS189:OVT189 OLW189:OLX189 OCA189:OCB189 NSE189:NSF189 NII189:NIJ189 MYM189:MYN189 MOQ189:MOR189 MEU189:MEV189 LUY189:LUZ189 LLC189:LLD189 LBG189:LBH189 KRK189:KRL189 KHO189:KHP189 JXS189:JXT189 JNW189:JNX189 JEA189:JEB189 IUE189:IUF189 IKI189:IKJ189 IAM189:IAN189 HQQ189:HQR189 HGU189:HGV189 GWY189:GWZ189 GNC189:GND189 GDG189:GDH189 FTK189:FTL189 FJO189:FJP189 EZS189:EZT189 EPW189:EPX189 EGA189:EGB189 DWE189:DWF189 DMI189:DMJ189 DCM189:DCN189 CSQ189:CSR189 CIU189:CIV189 BYY189:BYZ189 BPC189:BPD189 BFG189:BFH189 AVK189:AVL189 ALO189:ALP189 ABS189:ABT189 RW189:RX189 IA189:IB189 WUG189:WUH189 WKK189:WKL189 WAO189:WAP189 VQS189:VQT189 VGW189:VGX189 UXA189:UXB189 UNE189:UNF189 UDI189:UDJ189 TTM189:TTN189 TJQ189:TJR189 SZU189:SZV189 SPY189:SPZ189 SGC189:SGD189 RWG189:RWH189 RMK189:RML189 RCO189:RCP189 QSS189:QST189 QIW189:QIX189 PZA189:PZB189 PPE189:PPF189 PFI189:PFJ189 OVM189:OVN189 OLQ189:OLR189 OBU189:OBV189 NRY189:NRZ189 NIC189:NID189 MYG189:MYH189 MOK189:MOL189 MEO189:MEP189 LUS189:LUT189 LKW189:LKX189 LBA189:LBB189 KRE189:KRF189 KHI189:KHJ189 JXM189:JXN189 JNQ189:JNR189 JDU189:JDV189 ITY189:ITZ189 IKC189:IKD189 IAG189:IAH189 HQK189:HQL189 HGO189:HGP189 GWS189:GWT189 GMW189:GMX189 GDA189:GDB189 FTE189:FTF189 FJI189:FJJ189 EZM189:EZN189 EPQ189:EPR189 EFU189:EFV189 DVY189:DVZ189 DMC189:DMD189 DCG189:DCH189 CSK189:CSL189 CIO189:CIP189 BYS189:BYT189 BOW189:BOX189 BFA189:BFB189 AVE189:AVF189 ALI189:ALJ189 ABM189:ABN189 RQ189:RR189 HU189:HV189 WUD189:WUE189 WKH189:WKI189 WAL189:WAM189 VQP189:VQQ189 VGT189:VGU189 UWX189:UWY189 UNB189:UNC189 UDF189:UDG189 TTJ189:TTK189 TJN189:TJO189 SZR189:SZS189 SPV189:SPW189 SFZ189:SGA189 RWD189:RWE189 RMH189:RMI189 RCL189:RCM189 QSP189:QSQ189 QIT189:QIU189 PYX189:PYY189 PPB189:PPC189 PFF189:PFG189 OVJ189:OVK189 OLN189:OLO189 OBR189:OBS189 NRV189:NRW189 NHZ189:NIA189 MYD189:MYE189 MOH189:MOI189 MEL189:MEM189 LUP189:LUQ189 LKT189:LKU189 LAX189:LAY189 KRB189:KRC189 KHF189:KHG189 JXJ189:JXK189 JNN189:JNO189 JDR189:JDS189 ITV189:ITW189 IJZ189:IKA189 IAD189:IAE189 HQH189:HQI189 HGL189:HGM189 GWP189:GWQ189 GMT189:GMU189 GCX189:GCY189 FTB189:FTC189 FJF189:FJG189 EZJ189:EZK189 EPN189:EPO189 EFR189:EFS189 DVV189:DVW189 DLZ189:DMA189 DCD189:DCE189 CSH189:CSI189 CIL189:CIM189 BYP189:BYQ189 BOT189:BOU189 BEX189:BEY189 AVB189:AVC189 ALF189:ALG189 ABJ189:ABK189 RN189:RO189 HR189:HS189 WUA189:WUB189 WKE189:WKF189 WAI189:WAJ189 VQM189:VQN189 VGQ189:VGR189 UWU189:UWV189 UMY189:UMZ189 UDC189:UDD189 TTG189:TTH189 TJK189:TJL189 SZO189:SZP189 SPS189:SPT189 SFW189:SFX189 RWA189:RWB189 RME189:RMF189 RCI189:RCJ189 QSM189:QSN189 QIQ189:QIR189 PYU189:PYV189 POY189:POZ189 PFC189:PFD189 OVG189:OVH189 OLK189:OLL189 OBO189:OBP189 NRS189:NRT189 NHW189:NHX189 MYA189:MYB189 MOE189:MOF189 MEI189:MEJ189 LUM189:LUN189 LKQ189:LKR189 LAU189:LAV189 KQY189:KQZ189 KHC189:KHD189 JXG189:JXH189 JNK189:JNL189 JDO189:JDP189 ITS189:ITT189 IJW189:IJX189 IAA189:IAB189 HQE189:HQF189 HGI189:HGJ189 GWM189:GWN189 GMQ189:GMR189 GCU189:GCV189 FSY189:FSZ189 FJC189:FJD189 EZG189:EZH189 EPK189:EPL189 EFO189:EFP189 DVS189:DVT189 DLW189:DLX189 DCA189:DCB189 CSE189:CSF189 CII189:CIJ189 BYM189:BYN189 BOQ189:BOR189 BEU189:BEV189 AUY189:AUZ189 ALC189:ALD189 ABG189:ABH189 RK189:RL189 HO189:HP189 WTX189:WTY189 WKB189:WKC189 WAF189:WAG189 VQJ189:VQK189 VGN189:VGO189 UWR189:UWS189 UMV189:UMW189 UCZ189:UDA189 TTD189:TTE189 TJH189:TJI189 SZL189:SZM189 SPP189:SPQ189 SFT189:SFU189 RVX189:RVY189 RMB189:RMC189 RCF189:RCG189 QSJ189:QSK189 QIN189:QIO189 PYR189:PYS189 POV189:POW189 PEZ189:PFA189 OVD189:OVE189 OLH189:OLI189 OBL189:OBM189 NRP189:NRQ189 NHT189:NHU189 MXX189:MXY189 MOB189:MOC189 MEF189:MEG189 LUJ189:LUK189 LKN189:LKO189 LAR189:LAS189 KQV189:KQW189 KGZ189:KHA189 JXD189:JXE189 JNH189:JNI189 JDL189:JDM189 ITP189:ITQ189 IJT189:IJU189 HZX189:HZY189 HQB189:HQC189 HGF189:HGG189 GWJ189:GWK189 GMN189:GMO189 GCR189:GCS189 FSV189:FSW189 FIZ189:FJA189 EZD189:EZE189 EPH189:EPI189 EFL189:EFM189 DVP189:DVQ189 DLT189:DLU189 DBX189:DBY189 CSB189:CSC189 CIF189:CIG189 BYJ189:BYK189 BON189:BOO189 BER189:BES189 AUV189:AUW189 AKZ189:ALA189 ABD189:ABE189 RH189:RI189 HL189:HM189 WTU189:WTV189 WJY189:WJZ189 WAC189:WAD189 VQG189:VQH189 VGK189:VGL189 UWO189:UWP189 UMS189:UMT189 UCW189:UCX189 TTA189:TTB189 TJE189:TJF189 SZI189:SZJ189 SPM189:SPN189 SFQ189:SFR189 RVU189:RVV189 RLY189:RLZ189 RCC189:RCD189 QSG189:QSH189 QIK189:QIL189 PYO189:PYP189 POS189:POT189 PEW189:PEX189 OVA189:OVB189 OLE189:OLF189 OBI189:OBJ189 NRM189:NRN189 NHQ189:NHR189 MXU189:MXV189 MNY189:MNZ189 MEC189:MED189 LUG189:LUH189 LKK189:LKL189 LAO189:LAP189 KQS189:KQT189 KGW189:KGX189 JXA189:JXB189 JNE189:JNF189 JDI189:JDJ189 ITM189:ITN189 IJQ189:IJR189 HZU189:HZV189 HPY189:HPZ189 HGC189:HGD189 GWG189:GWH189 GMK189:GML189 GCO189:GCP189 FSS189:FST189 FIW189:FIX189 EZA189:EZB189 EPE189:EPF189 EFI189:EFJ189 DVM189:DVN189 DLQ189:DLR189 DBU189:DBV189 CRY189:CRZ189 CIC189:CID189 BYG189:BYH189 BOK189:BOL189 BEO189:BEP189 AUS189:AUT189 AKW189:AKX189 ABA189:ABB189 HI233:HJ233 RE233:RF233 WUS233:WUT233 WKW233:WKX233 WBA233:WBB233 VRE233:VRF233 VHI233:VHJ233 UXM233:UXN233 UNQ233:UNR233 UDU233:UDV233 TTY233:TTZ233 TKC233:TKD233 TAG233:TAH233 SQK233:SQL233 SGO233:SGP233 RWS233:RWT233 RMW233:RMX233 RDA233:RDB233 QTE233:QTF233 QJI233:QJJ233 PZM233:PZN233 PPQ233:PPR233 PFU233:PFV233 OVY233:OVZ233 OMC233:OMD233 OCG233:OCH233 NSK233:NSL233 NIO233:NIP233 MYS233:MYT233 MOW233:MOX233 MFA233:MFB233 LVE233:LVF233 LLI233:LLJ233 LBM233:LBN233 KRQ233:KRR233 KHU233:KHV233 JXY233:JXZ233 JOC233:JOD233 JEG233:JEH233 IUK233:IUL233 IKO233:IKP233 IAS233:IAT233 HQW233:HQX233 HHA233:HHB233 GXE233:GXF233 GNI233:GNJ233 GDM233:GDN233 FTQ233:FTR233 FJU233:FJV233 EZY233:EZZ233 EQC233:EQD233 EGG233:EGH233 DWK233:DWL233 DMO233:DMP233 DCS233:DCT233 CSW233:CSX233 CJA233:CJB233 BZE233:BZF233 BPI233:BPJ233 BFM233:BFN233 AVQ233:AVR233 ALU233:ALV233 ABY233:ABZ233 SC233:SD233 IG233:IH233 WUP233:WUQ233 WKT233:WKU233 WAX233:WAY233 VRB233:VRC233 VHF233:VHG233 UXJ233:UXK233 UNN233:UNO233 UDR233:UDS233 TTV233:TTW233 TJZ233:TKA233 TAD233:TAE233 SQH233:SQI233 SGL233:SGM233 RWP233:RWQ233 RMT233:RMU233 RCX233:RCY233 QTB233:QTC233 QJF233:QJG233 PZJ233:PZK233 PPN233:PPO233 PFR233:PFS233 OVV233:OVW233 OLZ233:OMA233 OCD233:OCE233 NSH233:NSI233 NIL233:NIM233 MYP233:MYQ233 MOT233:MOU233 MEX233:MEY233 LVB233:LVC233 LLF233:LLG233 LBJ233:LBK233 KRN233:KRO233 KHR233:KHS233 JXV233:JXW233 JNZ233:JOA233 JED233:JEE233 IUH233:IUI233 IKL233:IKM233 IAP233:IAQ233 HQT233:HQU233 HGX233:HGY233 GXB233:GXC233 GNF233:GNG233 GDJ233:GDK233 FTN233:FTO233 FJR233:FJS233 EZV233:EZW233 EPZ233:EQA233 EGD233:EGE233 DWH233:DWI233 DML233:DMM233 DCP233:DCQ233 CST233:CSU233 CIX233:CIY233 BZB233:BZC233 BPF233:BPG233 BFJ233:BFK233 AVN233:AVO233 ALR233:ALS233 ABV233:ABW233 RZ233:SA233 ID233:IE233 WUM233:WUN233 WKQ233:WKR233 WAU233:WAV233 VQY233:VQZ233 VHC233:VHD233 UXG233:UXH233 UNK233:UNL233 UDO233:UDP233 TTS233:TTT233 TJW233:TJX233 TAA233:TAB233 SQE233:SQF233 SGI233:SGJ233 RWM233:RWN233 RMQ233:RMR233 RCU233:RCV233 QSY233:QSZ233 QJC233:QJD233 PZG233:PZH233 PPK233:PPL233 PFO233:PFP233 OVS233:OVT233 OLW233:OLX233 OCA233:OCB233 NSE233:NSF233 NII233:NIJ233 MYM233:MYN233 MOQ233:MOR233 MEU233:MEV233 LUY233:LUZ233 LLC233:LLD233 LBG233:LBH233 KRK233:KRL233 KHO233:KHP233 JXS233:JXT233 JNW233:JNX233 JEA233:JEB233 IUE233:IUF233 IKI233:IKJ233 IAM233:IAN233 HQQ233:HQR233 HGU233:HGV233 GWY233:GWZ233 GNC233:GND233 GDG233:GDH233 FTK233:FTL233 FJO233:FJP233 EZS233:EZT233 EPW233:EPX233 EGA233:EGB233 DWE233:DWF233 DMI233:DMJ233 DCM233:DCN233 CSQ233:CSR233 CIU233:CIV233 BYY233:BYZ233 BPC233:BPD233 BFG233:BFH233 AVK233:AVL233 ALO233:ALP233 ABS233:ABT233 RW233:RX233 IA233:IB233 WUG233:WUH233 WKK233:WKL233 WAO233:WAP233 VQS233:VQT233 VGW233:VGX233 UXA233:UXB233 UNE233:UNF233 UDI233:UDJ233 TTM233:TTN233 TJQ233:TJR233 SZU233:SZV233 SPY233:SPZ233 SGC233:SGD233 RWG233:RWH233 RMK233:RML233 RCO233:RCP233 QSS233:QST233 QIW233:QIX233 PZA233:PZB233 PPE233:PPF233 PFI233:PFJ233 OVM233:OVN233 OLQ233:OLR233 OBU233:OBV233 NRY233:NRZ233 NIC233:NID233 MYG233:MYH233 MOK233:MOL233 MEO233:MEP233 LUS233:LUT233 LKW233:LKX233 LBA233:LBB233 KRE233:KRF233 KHI233:KHJ233 JXM233:JXN233 JNQ233:JNR233 JDU233:JDV233 ITY233:ITZ233 IKC233:IKD233 IAG233:IAH233 HQK233:HQL233 HGO233:HGP233 GWS233:GWT233 GMW233:GMX233 GDA233:GDB233 FTE233:FTF233 FJI233:FJJ233 EZM233:EZN233 EPQ233:EPR233 EFU233:EFV233 DVY233:DVZ233 DMC233:DMD233 DCG233:DCH233 CSK233:CSL233 CIO233:CIP233 BYS233:BYT233 BOW233:BOX233 BFA233:BFB233 AVE233:AVF233 ALI233:ALJ233 ABM233:ABN233 RQ233:RR233 HU233:HV233 WUD233:WUE233 WKH233:WKI233 WAL233:WAM233 VQP233:VQQ233 VGT233:VGU233 UWX233:UWY233 UNB233:UNC233 UDF233:UDG233 TTJ233:TTK233 TJN233:TJO233 SZR233:SZS233 SPV233:SPW233 SFZ233:SGA233 RWD233:RWE233 RMH233:RMI233 RCL233:RCM233 QSP233:QSQ233 QIT233:QIU233 PYX233:PYY233 PPB233:PPC233 PFF233:PFG233 OVJ233:OVK233 OLN233:OLO233 OBR233:OBS233 NRV233:NRW233 NHZ233:NIA233 MYD233:MYE233 MOH233:MOI233 MEL233:MEM233 LUP233:LUQ233 LKT233:LKU233 LAX233:LAY233 KRB233:KRC233 KHF233:KHG233 JXJ233:JXK233 JNN233:JNO233 JDR233:JDS233 ITV233:ITW233 IJZ233:IKA233 IAD233:IAE233 HQH233:HQI233 HGL233:HGM233 GWP233:GWQ233 GMT233:GMU233 GCX233:GCY233 FTB233:FTC233 FJF233:FJG233 EZJ233:EZK233 EPN233:EPO233 EFR233:EFS233 DVV233:DVW233 DLZ233:DMA233 DCD233:DCE233 CSH233:CSI233 CIL233:CIM233 BYP233:BYQ233 BOT233:BOU233 BEX233:BEY233 AVB233:AVC233 ALF233:ALG233 ABJ233:ABK233 RN233:RO233 HR233:HS233 WUA233:WUB233 WKE233:WKF233 WAI233:WAJ233 VQM233:VQN233 VGQ233:VGR233 UWU233:UWV233 UMY233:UMZ233 UDC233:UDD233 TTG233:TTH233 TJK233:TJL233 SZO233:SZP233 SPS233:SPT233 SFW233:SFX233 RWA233:RWB233 RME233:RMF233 RCI233:RCJ233 QSM233:QSN233 QIQ233:QIR233 PYU233:PYV233 POY233:POZ233 PFC233:PFD233 OVG233:OVH233 OLK233:OLL233 OBO233:OBP233 NRS233:NRT233 NHW233:NHX233 MYA233:MYB233 MOE233:MOF233 MEI233:MEJ233 LUM233:LUN233 LKQ233:LKR233 LAU233:LAV233 KQY233:KQZ233 KHC233:KHD233 JXG233:JXH233 JNK233:JNL233 JDO233:JDP233 ITS233:ITT233 IJW233:IJX233 IAA233:IAB233 HQE233:HQF233 HGI233:HGJ233 GWM233:GWN233 GMQ233:GMR233 GCU233:GCV233 FSY233:FSZ233 FJC233:FJD233 EZG233:EZH233 EPK233:EPL233 EFO233:EFP233 DVS233:DVT233 DLW233:DLX233 DCA233:DCB233 CSE233:CSF233 CII233:CIJ233 BYM233:BYN233 BOQ233:BOR233 BEU233:BEV233 AUY233:AUZ233 ALC233:ALD233 ABG233:ABH233 RK233:RL233 HO233:HP233 WTX233:WTY233 WKB233:WKC233 WAF233:WAG233 VQJ233:VQK233 VGN233:VGO233 UWR233:UWS233 UMV233:UMW233 UCZ233:UDA233 TTD233:TTE233 TJH233:TJI233 SZL233:SZM233 SPP233:SPQ233 SFT233:SFU233 RVX233:RVY233 RMB233:RMC233 RCF233:RCG233 QSJ233:QSK233 QIN233:QIO233 PYR233:PYS233 POV233:POW233 PEZ233:PFA233 OVD233:OVE233 OLH233:OLI233 OBL233:OBM233 NRP233:NRQ233 NHT233:NHU233 MXX233:MXY233 MOB233:MOC233 MEF233:MEG233 LUJ233:LUK233 LKN233:LKO233 LAR233:LAS233 KQV233:KQW233 KGZ233:KHA233 JXD233:JXE233 JNH233:JNI233 JDL233:JDM233 ITP233:ITQ233 IJT233:IJU233 HZX233:HZY233 HQB233:HQC233 HGF233:HGG233 GWJ233:GWK233 GMN233:GMO233 GCR233:GCS233 FSV233:FSW233 FIZ233:FJA233 EZD233:EZE233 EPH233:EPI233 EFL233:EFM233 DVP233:DVQ233 DLT233:DLU233 DBX233:DBY233 CSB233:CSC233 CIF233:CIG233 BYJ233:BYK233 BON233:BOO233 BER233:BES233 AUV233:AUW233 AKZ233:ALA233 ABD233:ABE233 RH233:RI233 HL233:HM233 WTU233:WTV233 WJY233:WJZ233 WAC233:WAD233 VQG233:VQH233 VGK233:VGL233 UWO233:UWP233 UMS233:UMT233 UCW233:UCX233 TTA233:TTB233 TJE233:TJF233 SZI233:SZJ233 SPM233:SPN233 SFQ233:SFR233 RVU233:RVV233 RLY233:RLZ233 RCC233:RCD233 QSG233:QSH233 QIK233:QIL233 PYO233:PYP233 POS233:POT233 PEW233:PEX233 OVA233:OVB233 OLE233:OLF233 OBI233:OBJ233 NRM233:NRN233 NHQ233:NHR233 MXU233:MXV233 MNY233:MNZ233 MEC233:MED233 LUG233:LUH233 LKK233:LKL233 LAO233:LAP233 KQS233:KQT233 KGW233:KGX233 JXA233:JXB233 JNE233:JNF233 JDI233:JDJ233 ITM233:ITN233 IJQ233:IJR233 HZU233:HZV233 HPY233:HPZ233 HGC233:HGD233 GWG233:GWH233 GMK233:GML233 GCO233:GCP233 FSS233:FST233 FIW233:FIX233 EZA233:EZB233 EPE233:EPF233 EFI233:EFJ233 DVM233:DVN233 DLQ233:DLR233 DBU233:DBV233 CRY233:CRZ233 CIC233:CID233 BYG233:BYH233 BOK233:BOL233 BEO233:BEP233 AUS233:AUT233 AKW233:AKX233 ABA233:ABB233 HI277:HJ277 RE277:RF277 WUS277:WUT277 WKW277:WKX277 WBA277:WBB277 VRE277:VRF277 VHI277:VHJ277 UXM277:UXN277 UNQ277:UNR277 UDU277:UDV277 TTY277:TTZ277 TKC277:TKD277 TAG277:TAH277 SQK277:SQL277 SGO277:SGP277 RWS277:RWT277 RMW277:RMX277 RDA277:RDB277 QTE277:QTF277 QJI277:QJJ277 PZM277:PZN277 PPQ277:PPR277 PFU277:PFV277 OVY277:OVZ277 OMC277:OMD277 OCG277:OCH277 NSK277:NSL277 NIO277:NIP277 MYS277:MYT277 MOW277:MOX277 MFA277:MFB277 LVE277:LVF277 LLI277:LLJ277 LBM277:LBN277 KRQ277:KRR277 KHU277:KHV277 JXY277:JXZ277 JOC277:JOD277 JEG277:JEH277 IUK277:IUL277 IKO277:IKP277 IAS277:IAT277 HQW277:HQX277 HHA277:HHB277 GXE277:GXF277 GNI277:GNJ277 GDM277:GDN277 FTQ277:FTR277 FJU277:FJV277 EZY277:EZZ277 EQC277:EQD277 EGG277:EGH277 DWK277:DWL277 DMO277:DMP277 DCS277:DCT277 CSW277:CSX277 CJA277:CJB277 BZE277:BZF277 BPI277:BPJ277 BFM277:BFN277 AVQ277:AVR277 ALU277:ALV277 ABY277:ABZ277 SC277:SD277 IG277:IH277 WUP277:WUQ277 WKT277:WKU277 WAX277:WAY277 VRB277:VRC277 VHF277:VHG277 UXJ277:UXK277 UNN277:UNO277 UDR277:UDS277 TTV277:TTW277 TJZ277:TKA277 TAD277:TAE277 SQH277:SQI277 SGL277:SGM277 RWP277:RWQ277 RMT277:RMU277 RCX277:RCY277 QTB277:QTC277 QJF277:QJG277 PZJ277:PZK277 PPN277:PPO277 PFR277:PFS277 OVV277:OVW277 OLZ277:OMA277 OCD277:OCE277 NSH277:NSI277 NIL277:NIM277 MYP277:MYQ277 MOT277:MOU277 MEX277:MEY277 LVB277:LVC277 LLF277:LLG277 LBJ277:LBK277 KRN277:KRO277 KHR277:KHS277 JXV277:JXW277 JNZ277:JOA277 JED277:JEE277 IUH277:IUI277 IKL277:IKM277 IAP277:IAQ277 HQT277:HQU277 HGX277:HGY277 GXB277:GXC277 GNF277:GNG277 GDJ277:GDK277 FTN277:FTO277 FJR277:FJS277 EZV277:EZW277 EPZ277:EQA277 EGD277:EGE277 DWH277:DWI277 DML277:DMM277 DCP277:DCQ277 CST277:CSU277 CIX277:CIY277 BZB277:BZC277 BPF277:BPG277 BFJ277:BFK277 AVN277:AVO277 ALR277:ALS277 ABV277:ABW277 RZ277:SA277 ID277:IE277 WUM277:WUN277 WKQ277:WKR277 WAU277:WAV277 VQY277:VQZ277 VHC277:VHD277 UXG277:UXH277 UNK277:UNL277 UDO277:UDP277 TTS277:TTT277 TJW277:TJX277 TAA277:TAB277 SQE277:SQF277 SGI277:SGJ277 RWM277:RWN277 RMQ277:RMR277 RCU277:RCV277 QSY277:QSZ277 QJC277:QJD277 PZG277:PZH277 PPK277:PPL277 PFO277:PFP277 OVS277:OVT277 OLW277:OLX277 OCA277:OCB277 NSE277:NSF277 NII277:NIJ277 MYM277:MYN277 MOQ277:MOR277 MEU277:MEV277 LUY277:LUZ277 LLC277:LLD277 LBG277:LBH277 KRK277:KRL277 KHO277:KHP277 JXS277:JXT277 JNW277:JNX277 JEA277:JEB277 IUE277:IUF277 IKI277:IKJ277 IAM277:IAN277 HQQ277:HQR277 HGU277:HGV277 GWY277:GWZ277 GNC277:GND277 GDG277:GDH277 FTK277:FTL277 FJO277:FJP277 EZS277:EZT277 EPW277:EPX277 EGA277:EGB277 DWE277:DWF277 DMI277:DMJ277 DCM277:DCN277 CSQ277:CSR277 CIU277:CIV277 BYY277:BYZ277 BPC277:BPD277 BFG277:BFH277 AVK277:AVL277 ALO277:ALP277 ABS277:ABT277 RW277:RX277 IA277:IB277 WUG277:WUH277 WKK277:WKL277 WAO277:WAP277 VQS277:VQT277 VGW277:VGX277 UXA277:UXB277 UNE277:UNF277 UDI277:UDJ277 TTM277:TTN277 TJQ277:TJR277 SZU277:SZV277 SPY277:SPZ277 SGC277:SGD277 RWG277:RWH277 RMK277:RML277 RCO277:RCP277 QSS277:QST277 QIW277:QIX277 PZA277:PZB277 PPE277:PPF277 PFI277:PFJ277 OVM277:OVN277 OLQ277:OLR277 OBU277:OBV277 NRY277:NRZ277 NIC277:NID277 MYG277:MYH277 MOK277:MOL277 MEO277:MEP277 LUS277:LUT277 LKW277:LKX277 LBA277:LBB277 KRE277:KRF277 KHI277:KHJ277 JXM277:JXN277 JNQ277:JNR277 JDU277:JDV277 ITY277:ITZ277 IKC277:IKD277 IAG277:IAH277 HQK277:HQL277 HGO277:HGP277 GWS277:GWT277 GMW277:GMX277 GDA277:GDB277 FTE277:FTF277 FJI277:FJJ277 EZM277:EZN277 EPQ277:EPR277 EFU277:EFV277 DVY277:DVZ277 DMC277:DMD277 DCG277:DCH277 CSK277:CSL277 CIO277:CIP277 BYS277:BYT277 BOW277:BOX277 BFA277:BFB277 AVE277:AVF277 ALI277:ALJ277 ABM277:ABN277 RQ277:RR277 HU277:HV277 WUD277:WUE277 WKH277:WKI277 WAL277:WAM277 VQP277:VQQ277 VGT277:VGU277 UWX277:UWY277 UNB277:UNC277 UDF277:UDG277 TTJ277:TTK277 TJN277:TJO277 SZR277:SZS277 SPV277:SPW277 SFZ277:SGA277 RWD277:RWE277 RMH277:RMI277 RCL277:RCM277 QSP277:QSQ277 QIT277:QIU277 PYX277:PYY277 PPB277:PPC277 PFF277:PFG277 OVJ277:OVK277 OLN277:OLO277 OBR277:OBS277 NRV277:NRW277 NHZ277:NIA277 MYD277:MYE277 MOH277:MOI277 MEL277:MEM277 LUP277:LUQ277 LKT277:LKU277 LAX277:LAY277 KRB277:KRC277 KHF277:KHG277 JXJ277:JXK277 JNN277:JNO277 JDR277:JDS277 ITV277:ITW277 IJZ277:IKA277 IAD277:IAE277 HQH277:HQI277 HGL277:HGM277 GWP277:GWQ277 GMT277:GMU277 GCX277:GCY277 FTB277:FTC277 FJF277:FJG277 EZJ277:EZK277 EPN277:EPO277 EFR277:EFS277 DVV277:DVW277 DLZ277:DMA277 DCD277:DCE277 CSH277:CSI277 CIL277:CIM277 BYP277:BYQ277 BOT277:BOU277 BEX277:BEY277 AVB277:AVC277 ALF277:ALG277 ABJ277:ABK277 RN277:RO277 HR277:HS277 WUA277:WUB277 WKE277:WKF277 WAI277:WAJ277 VQM277:VQN277 VGQ277:VGR277 UWU277:UWV277 UMY277:UMZ277 UDC277:UDD277 TTG277:TTH277 TJK277:TJL277 SZO277:SZP277 SPS277:SPT277 SFW277:SFX277 RWA277:RWB277 RME277:RMF277 RCI277:RCJ277 QSM277:QSN277 QIQ277:QIR277 PYU277:PYV277 POY277:POZ277 PFC277:PFD277 OVG277:OVH277 OLK277:OLL277 OBO277:OBP277 NRS277:NRT277 NHW277:NHX277 MYA277:MYB277 MOE277:MOF277 MEI277:MEJ277 LUM277:LUN277 LKQ277:LKR277 LAU277:LAV277 KQY277:KQZ277 KHC277:KHD277 JXG277:JXH277 JNK277:JNL277 JDO277:JDP277 ITS277:ITT277 IJW277:IJX277 IAA277:IAB277 HQE277:HQF277 HGI277:HGJ277 GWM277:GWN277 GMQ277:GMR277 GCU277:GCV277 FSY277:FSZ277 FJC277:FJD277 EZG277:EZH277 EPK277:EPL277 EFO277:EFP277 DVS277:DVT277 DLW277:DLX277 DCA277:DCB277 CSE277:CSF277 CII277:CIJ277 BYM277:BYN277 BOQ277:BOR277 BEU277:BEV277 AUY277:AUZ277 ALC277:ALD277 ABG277:ABH277 RK277:RL277 HO277:HP277 WTX277:WTY277 WKB277:WKC277 WAF277:WAG277 VQJ277:VQK277 VGN277:VGO277 UWR277:UWS277 UMV277:UMW277 UCZ277:UDA277 TTD277:TTE277 TJH277:TJI277 SZL277:SZM277 SPP277:SPQ277 SFT277:SFU277 RVX277:RVY277 RMB277:RMC277 RCF277:RCG277 QSJ277:QSK277 QIN277:QIO277 PYR277:PYS277 POV277:POW277 PEZ277:PFA277 OVD277:OVE277 OLH277:OLI277 OBL277:OBM277 NRP277:NRQ277 NHT277:NHU277 MXX277:MXY277 MOB277:MOC277 MEF277:MEG277 LUJ277:LUK277 LKN277:LKO277 LAR277:LAS277 KQV277:KQW277 KGZ277:KHA277 JXD277:JXE277 JNH277:JNI277 JDL277:JDM277 ITP277:ITQ277 IJT277:IJU277 HZX277:HZY277 HQB277:HQC277 HGF277:HGG277 GWJ277:GWK277 GMN277:GMO277 GCR277:GCS277 FSV277:FSW277 FIZ277:FJA277 EZD277:EZE277 EPH277:EPI277 EFL277:EFM277 DVP277:DVQ277 DLT277:DLU277 DBX277:DBY277 CSB277:CSC277 CIF277:CIG277 BYJ277:BYK277 BON277:BOO277 BER277:BES277 AUV277:AUW277 AKZ277:ALA277 ABD277:ABE277 RH277:RI277 HL277:HM277 WTU277:WTV277 WJY277:WJZ277 WAC277:WAD277 VQG277:VQH277 VGK277:VGL277 UWO277:UWP277 UMS277:UMT277 UCW277:UCX277 TTA277:TTB277 TJE277:TJF277 SZI277:SZJ277 SPM277:SPN277 SFQ277:SFR277 RVU277:RVV277 RLY277:RLZ277 RCC277:RCD277 QSG277:QSH277 QIK277:QIL277 PYO277:PYP277 POS277:POT277 PEW277:PEX277 OVA277:OVB277 OLE277:OLF277 OBI277:OBJ277 NRM277:NRN277 NHQ277:NHR277 MXU277:MXV277 MNY277:MNZ277 MEC277:MED277 LUG277:LUH277 LKK277:LKL277 LAO277:LAP277 KQS277:KQT277 KGW277:KGX277 JXA277:JXB277 JNE277:JNF277 JDI277:JDJ277 ITM277:ITN277 IJQ277:IJR277 HZU277:HZV277 HPY277:HPZ277 HGC277:HGD277 GWG277:GWH277 GMK277:GML277 GCO277:GCP277 FSS277:FST277 FIW277:FIX277 EZA277:EZB277 EPE277:EPF277 EFI277:EFJ277 DVM277:DVN277 DLQ277:DLR277 DBU277:DBV277 CRY277:CRZ277 CIC277:CID277 BYG277:BYH277 BOK277:BOL277 BEO277:BEP277 AUS277:AUT277 AKW277:AKX277 ABA277:ABB277 HI321:HJ321 RE321:RF321 WUS321:WUT321 WKW321:WKX321 WBA321:WBB321 VRE321:VRF321 VHI321:VHJ321 UXM321:UXN321 UNQ321:UNR321 UDU321:UDV321 TTY321:TTZ321 TKC321:TKD321 TAG321:TAH321 SQK321:SQL321 SGO321:SGP321 RWS321:RWT321 RMW321:RMX321 RDA321:RDB321 QTE321:QTF321 QJI321:QJJ321 PZM321:PZN321 PPQ321:PPR321 PFU321:PFV321 OVY321:OVZ321 OMC321:OMD321 OCG321:OCH321 NSK321:NSL321 NIO321:NIP321 MYS321:MYT321 MOW321:MOX321 MFA321:MFB321 LVE321:LVF321 LLI321:LLJ321 LBM321:LBN321 KRQ321:KRR321 KHU321:KHV321 JXY321:JXZ321 JOC321:JOD321 JEG321:JEH321 IUK321:IUL321 IKO321:IKP321 IAS321:IAT321 HQW321:HQX321 HHA321:HHB321 GXE321:GXF321 GNI321:GNJ321 GDM321:GDN321 FTQ321:FTR321 FJU321:FJV321 EZY321:EZZ321 EQC321:EQD321 EGG321:EGH321 DWK321:DWL321 DMO321:DMP321 DCS321:DCT321 CSW321:CSX321 CJA321:CJB321 BZE321:BZF321 BPI321:BPJ321 BFM321:BFN321 AVQ321:AVR321 ALU321:ALV321 ABY321:ABZ321 SC321:SD321 IG321:IH321 WUP321:WUQ321 WKT321:WKU321 WAX321:WAY321 VRB321:VRC321 VHF321:VHG321 UXJ321:UXK321 UNN321:UNO321 UDR321:UDS321 TTV321:TTW321 TJZ321:TKA321 TAD321:TAE321 SQH321:SQI321 SGL321:SGM321 RWP321:RWQ321 RMT321:RMU321 RCX321:RCY321 QTB321:QTC321 QJF321:QJG321 PZJ321:PZK321 PPN321:PPO321 PFR321:PFS321 OVV321:OVW321 OLZ321:OMA321 OCD321:OCE321 NSH321:NSI321 NIL321:NIM321 MYP321:MYQ321 MOT321:MOU321 MEX321:MEY321 LVB321:LVC321 LLF321:LLG321 LBJ321:LBK321 KRN321:KRO321 KHR321:KHS321 JXV321:JXW321 JNZ321:JOA321 JED321:JEE321 IUH321:IUI321 IKL321:IKM321 IAP321:IAQ321 HQT321:HQU321 HGX321:HGY321 GXB321:GXC321 GNF321:GNG321 GDJ321:GDK321 FTN321:FTO321 FJR321:FJS321 EZV321:EZW321 EPZ321:EQA321 EGD321:EGE321 DWH321:DWI321 DML321:DMM321 DCP321:DCQ321 CST321:CSU321 CIX321:CIY321 BZB321:BZC321 BPF321:BPG321 BFJ321:BFK321 AVN321:AVO321 ALR321:ALS321 ABV321:ABW321 RZ321:SA321 ID321:IE321 WUM321:WUN321 WKQ321:WKR321 WAU321:WAV321 VQY321:VQZ321 VHC321:VHD321 UXG321:UXH321 UNK321:UNL321 UDO321:UDP321 TTS321:TTT321 TJW321:TJX321 TAA321:TAB321 SQE321:SQF321 SGI321:SGJ321 RWM321:RWN321 RMQ321:RMR321 RCU321:RCV321 QSY321:QSZ321 QJC321:QJD321 PZG321:PZH321 PPK321:PPL321 PFO321:PFP321 OVS321:OVT321 OLW321:OLX321 OCA321:OCB321 NSE321:NSF321 NII321:NIJ321 MYM321:MYN321 MOQ321:MOR321 MEU321:MEV321 LUY321:LUZ321 LLC321:LLD321 LBG321:LBH321 KRK321:KRL321 KHO321:KHP321 JXS321:JXT321 JNW321:JNX321 JEA321:JEB321 IUE321:IUF321 IKI321:IKJ321 IAM321:IAN321 HQQ321:HQR321 HGU321:HGV321 GWY321:GWZ321 GNC321:GND321 GDG321:GDH321 FTK321:FTL321 FJO321:FJP321 EZS321:EZT321 EPW321:EPX321 EGA321:EGB321 DWE321:DWF321 DMI321:DMJ321 DCM321:DCN321 CSQ321:CSR321 CIU321:CIV321 BYY321:BYZ321 BPC321:BPD321 BFG321:BFH321 AVK321:AVL321 ALO321:ALP321 ABS321:ABT321 RW321:RX321 IA321:IB321 WUG321:WUH321 WKK321:WKL321 WAO321:WAP321 VQS321:VQT321 VGW321:VGX321 UXA321:UXB321 UNE321:UNF321 UDI321:UDJ321 TTM321:TTN321 TJQ321:TJR321 SZU321:SZV321 SPY321:SPZ321 SGC321:SGD321 RWG321:RWH321 RMK321:RML321 RCO321:RCP321 QSS321:QST321 QIW321:QIX321 PZA321:PZB321 PPE321:PPF321 PFI321:PFJ321 OVM321:OVN321 OLQ321:OLR321 OBU321:OBV321 NRY321:NRZ321 NIC321:NID321 MYG321:MYH321 MOK321:MOL321 MEO321:MEP321 LUS321:LUT321 LKW321:LKX321 LBA321:LBB321 KRE321:KRF321 KHI321:KHJ321 JXM321:JXN321 JNQ321:JNR321 JDU321:JDV321 ITY321:ITZ321 IKC321:IKD321 IAG321:IAH321 HQK321:HQL321 HGO321:HGP321 GWS321:GWT321 GMW321:GMX321 GDA321:GDB321 FTE321:FTF321 FJI321:FJJ321 EZM321:EZN321 EPQ321:EPR321 EFU321:EFV321 DVY321:DVZ321 DMC321:DMD321 DCG321:DCH321 CSK321:CSL321 CIO321:CIP321 BYS321:BYT321 BOW321:BOX321 BFA321:BFB321 AVE321:AVF321 ALI321:ALJ321 ABM321:ABN321 RQ321:RR321 HU321:HV321 WUD321:WUE321 WKH321:WKI321 WAL321:WAM321 VQP321:VQQ321 VGT321:VGU321 UWX321:UWY321 UNB321:UNC321 UDF321:UDG321 TTJ321:TTK321 TJN321:TJO321 SZR321:SZS321 SPV321:SPW321 SFZ321:SGA321 RWD321:RWE321 RMH321:RMI321 RCL321:RCM321 QSP321:QSQ321 QIT321:QIU321 PYX321:PYY321 PPB321:PPC321 PFF321:PFG321 OVJ321:OVK321 OLN321:OLO321 OBR321:OBS321 NRV321:NRW321 NHZ321:NIA321 MYD321:MYE321 MOH321:MOI321 MEL321:MEM321 LUP321:LUQ321 LKT321:LKU321 LAX321:LAY321 KRB321:KRC321 KHF321:KHG321 JXJ321:JXK321 JNN321:JNO321 JDR321:JDS321 ITV321:ITW321 IJZ321:IKA321 IAD321:IAE321 HQH321:HQI321 HGL321:HGM321 GWP321:GWQ321 GMT321:GMU321 GCX321:GCY321 FTB321:FTC321 FJF321:FJG321 EZJ321:EZK321 EPN321:EPO321 EFR321:EFS321 DVV321:DVW321 DLZ321:DMA321 DCD321:DCE321 CSH321:CSI321 CIL321:CIM321 BYP321:BYQ321 BOT321:BOU321 BEX321:BEY321 AVB321:AVC321 ALF321:ALG321 ABJ321:ABK321 RN321:RO321 HR321:HS321 WUA321:WUB321 WKE321:WKF321 WAI321:WAJ321 VQM321:VQN321 VGQ321:VGR321 UWU321:UWV321 UMY321:UMZ321 UDC321:UDD321 TTG321:TTH321 TJK321:TJL321 SZO321:SZP321 SPS321:SPT321 SFW321:SFX321 RWA321:RWB321 RME321:RMF321 RCI321:RCJ321 QSM321:QSN321 QIQ321:QIR321 PYU321:PYV321 POY321:POZ321 PFC321:PFD321 OVG321:OVH321 OLK321:OLL321 OBO321:OBP321 NRS321:NRT321 NHW321:NHX321 MYA321:MYB321 MOE321:MOF321 MEI321:MEJ321 LUM321:LUN321 LKQ321:LKR321 LAU321:LAV321 KQY321:KQZ321 KHC321:KHD321 JXG321:JXH321 JNK321:JNL321 JDO321:JDP321 ITS321:ITT321 IJW321:IJX321 IAA321:IAB321 HQE321:HQF321 HGI321:HGJ321 GWM321:GWN321 GMQ321:GMR321 GCU321:GCV321 FSY321:FSZ321 FJC321:FJD321 EZG321:EZH321 EPK321:EPL321 EFO321:EFP321 DVS321:DVT321 DLW321:DLX321 DCA321:DCB321 CSE321:CSF321 CII321:CIJ321 BYM321:BYN321 BOQ321:BOR321 BEU321:BEV321 AUY321:AUZ321 ALC321:ALD321 ABG321:ABH321 RK321:RL321 HO321:HP321 WTX321:WTY321 WKB321:WKC321 WAF321:WAG321 VQJ321:VQK321 VGN321:VGO321 UWR321:UWS321 UMV321:UMW321 UCZ321:UDA321 TTD321:TTE321 TJH321:TJI321 SZL321:SZM321 SPP321:SPQ321 SFT321:SFU321 RVX321:RVY321 RMB321:RMC321 RCF321:RCG321 QSJ321:QSK321 QIN321:QIO321 PYR321:PYS321 POV321:POW321 PEZ321:PFA321 OVD321:OVE321 OLH321:OLI321 OBL321:OBM321 NRP321:NRQ321 NHT321:NHU321 MXX321:MXY321 MOB321:MOC321 MEF321:MEG321 LUJ321:LUK321 LKN321:LKO321 LAR321:LAS321 KQV321:KQW321 KGZ321:KHA321 JXD321:JXE321 JNH321:JNI321 JDL321:JDM321 ITP321:ITQ321 IJT321:IJU321 HZX321:HZY321 HQB321:HQC321 HGF321:HGG321 GWJ321:GWK321 GMN321:GMO321 GCR321:GCS321 FSV321:FSW321 FIZ321:FJA321 EZD321:EZE321 EPH321:EPI321 EFL321:EFM321 DVP321:DVQ321 DLT321:DLU321 DBX321:DBY321 CSB321:CSC321 CIF321:CIG321 BYJ321:BYK321 BON321:BOO321 BER321:BES321 AUV321:AUW321 AKZ321:ALA321 ABD321:ABE321 RH321:RI321 HL321:HM321 WTU321:WTV321 WJY321:WJZ321 WAC321:WAD321 VQG321:VQH321 VGK321:VGL321 UWO321:UWP321 UMS321:UMT321 UCW321:UCX321 TTA321:TTB321 TJE321:TJF321 SZI321:SZJ321 SPM321:SPN321 SFQ321:SFR321 RVU321:RVV321 RLY321:RLZ321 RCC321:RCD321 QSG321:QSH321 QIK321:QIL321 PYO321:PYP321 POS321:POT321 PEW321:PEX321 OVA321:OVB321 OLE321:OLF321 OBI321:OBJ321 NRM321:NRN321 NHQ321:NHR321 MXU321:MXV321 MNY321:MNZ321 MEC321:MED321 LUG321:LUH321 LKK321:LKL321 LAO321:LAP321 KQS321:KQT321 KGW321:KGX321 JXA321:JXB321 JNE321:JNF321 JDI321:JDJ321 ITM321:ITN321 IJQ321:IJR321 HZU321:HZV321 HPY321:HPZ321 HGC321:HGD321 GWG321:GWH321 GMK321:GML321 GCO321:GCP321 FSS321:FST321 FIW321:FIX321 EZA321:EZB321 EPE321:EPF321 EFI321:EFJ321 DVM321:DVN321 DLQ321:DLR321 DBU321:DBV321 CRY321:CRZ321 CIC321:CID321 BYG321:BYH321 BOK321:BOL321 BEO321:BEP321 AUS321:AUT321 AKW321:AKX321 ABA321:ABB321 HI365:HJ365 RE365:RF365 WUS365:WUT365 WKW365:WKX365 WBA365:WBB365 VRE365:VRF365 VHI365:VHJ365 UXM365:UXN365 UNQ365:UNR365 UDU365:UDV365 TTY365:TTZ365 TKC365:TKD365 TAG365:TAH365 SQK365:SQL365 SGO365:SGP365 RWS365:RWT365 RMW365:RMX365 RDA365:RDB365 QTE365:QTF365 QJI365:QJJ365 PZM365:PZN365 PPQ365:PPR365 PFU365:PFV365 OVY365:OVZ365 OMC365:OMD365 OCG365:OCH365 NSK365:NSL365 NIO365:NIP365 MYS365:MYT365 MOW365:MOX365 MFA365:MFB365 LVE365:LVF365 LLI365:LLJ365 LBM365:LBN365 KRQ365:KRR365 KHU365:KHV365 JXY365:JXZ365 JOC365:JOD365 JEG365:JEH365 IUK365:IUL365 IKO365:IKP365 IAS365:IAT365 HQW365:HQX365 HHA365:HHB365 GXE365:GXF365 GNI365:GNJ365 GDM365:GDN365 FTQ365:FTR365 FJU365:FJV365 EZY365:EZZ365 EQC365:EQD365 EGG365:EGH365 DWK365:DWL365 DMO365:DMP365 DCS365:DCT365 CSW365:CSX365 CJA365:CJB365 BZE365:BZF365 BPI365:BPJ365 BFM365:BFN365 AVQ365:AVR365 ALU365:ALV365 ABY365:ABZ365 SC365:SD365 IG365:IH365 WUP365:WUQ365 WKT365:WKU365 WAX365:WAY365 VRB365:VRC365 VHF365:VHG365 UXJ365:UXK365 UNN365:UNO365 UDR365:UDS365 TTV365:TTW365 TJZ365:TKA365 TAD365:TAE365 SQH365:SQI365 SGL365:SGM365 RWP365:RWQ365 RMT365:RMU365 RCX365:RCY365 QTB365:QTC365 QJF365:QJG365 PZJ365:PZK365 PPN365:PPO365 PFR365:PFS365 OVV365:OVW365 OLZ365:OMA365 OCD365:OCE365 NSH365:NSI365 NIL365:NIM365 MYP365:MYQ365 MOT365:MOU365 MEX365:MEY365 LVB365:LVC365 LLF365:LLG365 LBJ365:LBK365 KRN365:KRO365 KHR365:KHS365 JXV365:JXW365 JNZ365:JOA365 JED365:JEE365 IUH365:IUI365 IKL365:IKM365 IAP365:IAQ365 HQT365:HQU365 HGX365:HGY365 GXB365:GXC365 GNF365:GNG365 GDJ365:GDK365 FTN365:FTO365 FJR365:FJS365 EZV365:EZW365 EPZ365:EQA365 EGD365:EGE365 DWH365:DWI365 DML365:DMM365 DCP365:DCQ365 CST365:CSU365 CIX365:CIY365 BZB365:BZC365 BPF365:BPG365 BFJ365:BFK365 AVN365:AVO365 ALR365:ALS365 ABV365:ABW365 RZ365:SA365 ID365:IE365 WUM365:WUN365 WKQ365:WKR365 WAU365:WAV365 VQY365:VQZ365 VHC365:VHD365 UXG365:UXH365 UNK365:UNL365 UDO365:UDP365 TTS365:TTT365 TJW365:TJX365 TAA365:TAB365 SQE365:SQF365 SGI365:SGJ365 RWM365:RWN365 RMQ365:RMR365 RCU365:RCV365 QSY365:QSZ365 QJC365:QJD365 PZG365:PZH365 PPK365:PPL365 PFO365:PFP365 OVS365:OVT365 OLW365:OLX365 OCA365:OCB365 NSE365:NSF365 NII365:NIJ365 MYM365:MYN365 MOQ365:MOR365 MEU365:MEV365 LUY365:LUZ365 LLC365:LLD365 LBG365:LBH365 KRK365:KRL365 KHO365:KHP365 JXS365:JXT365 JNW365:JNX365 JEA365:JEB365 IUE365:IUF365 IKI365:IKJ365 IAM365:IAN365 HQQ365:HQR365 HGU365:HGV365 GWY365:GWZ365 GNC365:GND365 GDG365:GDH365 FTK365:FTL365 FJO365:FJP365 EZS365:EZT365 EPW365:EPX365 EGA365:EGB365 DWE365:DWF365 DMI365:DMJ365 DCM365:DCN365 CSQ365:CSR365 CIU365:CIV365 BYY365:BYZ365 BPC365:BPD365 BFG365:BFH365 AVK365:AVL365 ALO365:ALP365 ABS365:ABT365 RW365:RX365 IA365:IB365 WUG365:WUH365 WKK365:WKL365 WAO365:WAP365 VQS365:VQT365 VGW365:VGX365 UXA365:UXB365 UNE365:UNF365 UDI365:UDJ365 TTM365:TTN365 TJQ365:TJR365 SZU365:SZV365 SPY365:SPZ365 SGC365:SGD365 RWG365:RWH365 RMK365:RML365 RCO365:RCP365 QSS365:QST365 QIW365:QIX365 PZA365:PZB365 PPE365:PPF365 PFI365:PFJ365 OVM365:OVN365 OLQ365:OLR365 OBU365:OBV365 NRY365:NRZ365 NIC365:NID365 MYG365:MYH365 MOK365:MOL365 MEO365:MEP365 LUS365:LUT365 LKW365:LKX365 LBA365:LBB365 KRE365:KRF365 KHI365:KHJ365 JXM365:JXN365 JNQ365:JNR365 JDU365:JDV365 ITY365:ITZ365 IKC365:IKD365 IAG365:IAH365 HQK365:HQL365 HGO365:HGP365 GWS365:GWT365 GMW365:GMX365 GDA365:GDB365 FTE365:FTF365 FJI365:FJJ365 EZM365:EZN365 EPQ365:EPR365 EFU365:EFV365 DVY365:DVZ365 DMC365:DMD365 DCG365:DCH365 CSK365:CSL365 CIO365:CIP365 BYS365:BYT365 BOW365:BOX365 BFA365:BFB365 AVE365:AVF365 ALI365:ALJ365 ABM365:ABN365 RQ365:RR365 HU365:HV365 WUD365:WUE365 WKH365:WKI365 WAL365:WAM365 VQP365:VQQ365 VGT365:VGU365 UWX365:UWY365 UNB365:UNC365 UDF365:UDG365 TTJ365:TTK365 TJN365:TJO365 SZR365:SZS365 SPV365:SPW365 SFZ365:SGA365 RWD365:RWE365 RMH365:RMI365 RCL365:RCM365 QSP365:QSQ365 QIT365:QIU365 PYX365:PYY365 PPB365:PPC365 PFF365:PFG365 OVJ365:OVK365 OLN365:OLO365 OBR365:OBS365 NRV365:NRW365 NHZ365:NIA365 MYD365:MYE365 MOH365:MOI365 MEL365:MEM365 LUP365:LUQ365 LKT365:LKU365 LAX365:LAY365 KRB365:KRC365 KHF365:KHG365 JXJ365:JXK365 JNN365:JNO365 JDR365:JDS365 ITV365:ITW365 IJZ365:IKA365 IAD365:IAE365 HQH365:HQI365 HGL365:HGM365 GWP365:GWQ365 GMT365:GMU365 GCX365:GCY365 FTB365:FTC365 FJF365:FJG365 EZJ365:EZK365 EPN365:EPO365 EFR365:EFS365 DVV365:DVW365 DLZ365:DMA365 DCD365:DCE365 CSH365:CSI365 CIL365:CIM365 BYP365:BYQ365 BOT365:BOU365 BEX365:BEY365 AVB365:AVC365 ALF365:ALG365 ABJ365:ABK365 RN365:RO365 HR365:HS365 WUA365:WUB365 WKE365:WKF365 WAI365:WAJ365 VQM365:VQN365 VGQ365:VGR365 UWU365:UWV365 UMY365:UMZ365 UDC365:UDD365 TTG365:TTH365 TJK365:TJL365 SZO365:SZP365 SPS365:SPT365 SFW365:SFX365 RWA365:RWB365 RME365:RMF365 RCI365:RCJ365 QSM365:QSN365 QIQ365:QIR365 PYU365:PYV365 POY365:POZ365 PFC365:PFD365 OVG365:OVH365 OLK365:OLL365 OBO365:OBP365 NRS365:NRT365 NHW365:NHX365 MYA365:MYB365 MOE365:MOF365 MEI365:MEJ365 LUM365:LUN365 LKQ365:LKR365 LAU365:LAV365 KQY365:KQZ365 KHC365:KHD365 JXG365:JXH365 JNK365:JNL365 JDO365:JDP365 ITS365:ITT365 IJW365:IJX365 IAA365:IAB365 HQE365:HQF365 HGI365:HGJ365 GWM365:GWN365 GMQ365:GMR365 GCU365:GCV365 FSY365:FSZ365 FJC365:FJD365 EZG365:EZH365 EPK365:EPL365 EFO365:EFP365 DVS365:DVT365 DLW365:DLX365 DCA365:DCB365 CSE365:CSF365 CII365:CIJ365 BYM365:BYN365 BOQ365:BOR365 BEU365:BEV365 AUY365:AUZ365 ALC365:ALD365 ABG365:ABH365 RK365:RL365 HO365:HP365 WTX365:WTY365 WKB365:WKC365 WAF365:WAG365 VQJ365:VQK365 VGN365:VGO365 UWR365:UWS365 UMV365:UMW365 UCZ365:UDA365 TTD365:TTE365 TJH365:TJI365 SZL365:SZM365 SPP365:SPQ365 SFT365:SFU365 RVX365:RVY365 RMB365:RMC365 RCF365:RCG365 QSJ365:QSK365 QIN365:QIO365 PYR365:PYS365 POV365:POW365 PEZ365:PFA365 OVD365:OVE365 OLH365:OLI365 OBL365:OBM365 NRP365:NRQ365 NHT365:NHU365 MXX365:MXY365 MOB365:MOC365 MEF365:MEG365 LUJ365:LUK365 LKN365:LKO365 LAR365:LAS365 KQV365:KQW365 KGZ365:KHA365 JXD365:JXE365 JNH365:JNI365 JDL365:JDM365 ITP365:ITQ365 IJT365:IJU365 HZX365:HZY365 HQB365:HQC365 HGF365:HGG365 GWJ365:GWK365 GMN365:GMO365 GCR365:GCS365 FSV365:FSW365 FIZ365:FJA365 EZD365:EZE365 EPH365:EPI365 EFL365:EFM365 DVP365:DVQ365 DLT365:DLU365 DBX365:DBY365 CSB365:CSC365 CIF365:CIG365 BYJ365:BYK365 BON365:BOO365 BER365:BES365 AUV365:AUW365 AKZ365:ALA365 ABD365:ABE365 RH365:RI365 HL365:HM365 WTU365:WTV365 WJY365:WJZ365 WAC365:WAD365 VQG365:VQH365 VGK365:VGL365 UWO365:UWP365 UMS365:UMT365 UCW365:UCX365 TTA365:TTB365 TJE365:TJF365 SZI365:SZJ365 SPM365:SPN365 SFQ365:SFR365 RVU365:RVV365 RLY365:RLZ365 RCC365:RCD365 QSG365:QSH365 QIK365:QIL365 PYO365:PYP365 POS365:POT365 PEW365:PEX365 OVA365:OVB365 OLE365:OLF365 OBI365:OBJ365 NRM365:NRN365 NHQ365:NHR365 MXU365:MXV365 MNY365:MNZ365 MEC365:MED365 LUG365:LUH365 LKK365:LKL365 LAO365:LAP365 KQS365:KQT365 KGW365:KGX365 JXA365:JXB365 JNE365:JNF365 JDI365:JDJ365 ITM365:ITN365 IJQ365:IJR365 HZU365:HZV365 HPY365:HPZ365 HGC365:HGD365 GWG365:GWH365 GMK365:GML365 GCO365:GCP365 FSS365:FST365 FIW365:FIX365 EZA365:EZB365 EPE365:EPF365 EFI365:EFJ365 DVM365:DVN365 DLQ365:DLR365 DBU365:DBV365 CRY365:CRZ365 CIC365:CID365 BYG365:BYH365 BOK365:BOL365 BEO365:BEP365 AUS365:AUT365 AKW365:AKX365 ABA365:ABB365 HI409:HJ409 RE409:RF409 WUS409:WUT409 WKW409:WKX409 WBA409:WBB409 VRE409:VRF409 VHI409:VHJ409 UXM409:UXN409 UNQ409:UNR409 UDU409:UDV409 TTY409:TTZ409 TKC409:TKD409 TAG409:TAH409 SQK409:SQL409 SGO409:SGP409 RWS409:RWT409 RMW409:RMX409 RDA409:RDB409 QTE409:QTF409 QJI409:QJJ409 PZM409:PZN409 PPQ409:PPR409 PFU409:PFV409 OVY409:OVZ409 OMC409:OMD409 OCG409:OCH409 NSK409:NSL409 NIO409:NIP409 MYS409:MYT409 MOW409:MOX409 MFA409:MFB409 LVE409:LVF409 LLI409:LLJ409 LBM409:LBN409 KRQ409:KRR409 KHU409:KHV409 JXY409:JXZ409 JOC409:JOD409 JEG409:JEH409 IUK409:IUL409 IKO409:IKP409 IAS409:IAT409 HQW409:HQX409 HHA409:HHB409 GXE409:GXF409 GNI409:GNJ409 GDM409:GDN409 FTQ409:FTR409 FJU409:FJV409 EZY409:EZZ409 EQC409:EQD409 EGG409:EGH409 DWK409:DWL409 DMO409:DMP409 DCS409:DCT409 CSW409:CSX409 CJA409:CJB409 BZE409:BZF409 BPI409:BPJ409 BFM409:BFN409 AVQ409:AVR409 ALU409:ALV409 ABY409:ABZ409 SC409:SD409 IG409:IH409 WUP409:WUQ409 WKT409:WKU409 WAX409:WAY409 VRB409:VRC409 VHF409:VHG409 UXJ409:UXK409 UNN409:UNO409 UDR409:UDS409 TTV409:TTW409 TJZ409:TKA409 TAD409:TAE409 SQH409:SQI409 SGL409:SGM409 RWP409:RWQ409 RMT409:RMU409 RCX409:RCY409 QTB409:QTC409 QJF409:QJG409 PZJ409:PZK409 PPN409:PPO409 PFR409:PFS409 OVV409:OVW409 OLZ409:OMA409 OCD409:OCE409 NSH409:NSI409 NIL409:NIM409 MYP409:MYQ409 MOT409:MOU409 MEX409:MEY409 LVB409:LVC409 LLF409:LLG409 LBJ409:LBK409 KRN409:KRO409 KHR409:KHS409 JXV409:JXW409 JNZ409:JOA409 JED409:JEE409 IUH409:IUI409 IKL409:IKM409 IAP409:IAQ409 HQT409:HQU409 HGX409:HGY409 GXB409:GXC409 GNF409:GNG409 GDJ409:GDK409 FTN409:FTO409 FJR409:FJS409 EZV409:EZW409 EPZ409:EQA409 EGD409:EGE409 DWH409:DWI409 DML409:DMM409 DCP409:DCQ409 CST409:CSU409 CIX409:CIY409 BZB409:BZC409 BPF409:BPG409 BFJ409:BFK409 AVN409:AVO409 ALR409:ALS409 ABV409:ABW409 RZ409:SA409 ID409:IE409 WUM409:WUN409 WKQ409:WKR409 WAU409:WAV409 VQY409:VQZ409 VHC409:VHD409 UXG409:UXH409 UNK409:UNL409 UDO409:UDP409 TTS409:TTT409 TJW409:TJX409 TAA409:TAB409 SQE409:SQF409 SGI409:SGJ409 RWM409:RWN409 RMQ409:RMR409 RCU409:RCV409 QSY409:QSZ409 QJC409:QJD409 PZG409:PZH409 PPK409:PPL409 PFO409:PFP409 OVS409:OVT409 OLW409:OLX409 OCA409:OCB409 NSE409:NSF409 NII409:NIJ409 MYM409:MYN409 MOQ409:MOR409 MEU409:MEV409 LUY409:LUZ409 LLC409:LLD409 LBG409:LBH409 KRK409:KRL409 KHO409:KHP409 JXS409:JXT409 JNW409:JNX409 JEA409:JEB409 IUE409:IUF409 IKI409:IKJ409 IAM409:IAN409 HQQ409:HQR409 HGU409:HGV409 GWY409:GWZ409 GNC409:GND409 GDG409:GDH409 FTK409:FTL409 FJO409:FJP409 EZS409:EZT409 EPW409:EPX409 EGA409:EGB409 DWE409:DWF409 DMI409:DMJ409 DCM409:DCN409 CSQ409:CSR409 CIU409:CIV409 BYY409:BYZ409 BPC409:BPD409 BFG409:BFH409 AVK409:AVL409 ALO409:ALP409 ABS409:ABT409 RW409:RX409 IA409:IB409 WUG409:WUH409 WKK409:WKL409 WAO409:WAP409 VQS409:VQT409 VGW409:VGX409 UXA409:UXB409 UNE409:UNF409 UDI409:UDJ409 TTM409:TTN409 TJQ409:TJR409 SZU409:SZV409 SPY409:SPZ409 SGC409:SGD409 RWG409:RWH409 RMK409:RML409 RCO409:RCP409 QSS409:QST409 QIW409:QIX409 PZA409:PZB409 PPE409:PPF409 PFI409:PFJ409 OVM409:OVN409 OLQ409:OLR409 OBU409:OBV409 NRY409:NRZ409 NIC409:NID409 MYG409:MYH409 MOK409:MOL409 MEO409:MEP409 LUS409:LUT409 LKW409:LKX409 LBA409:LBB409 KRE409:KRF409 KHI409:KHJ409 JXM409:JXN409 JNQ409:JNR409 JDU409:JDV409 ITY409:ITZ409 IKC409:IKD409 IAG409:IAH409 HQK409:HQL409 HGO409:HGP409 GWS409:GWT409 GMW409:GMX409 GDA409:GDB409 FTE409:FTF409 FJI409:FJJ409 EZM409:EZN409 EPQ409:EPR409 EFU409:EFV409 DVY409:DVZ409 DMC409:DMD409 DCG409:DCH409 CSK409:CSL409 CIO409:CIP409 BYS409:BYT409 BOW409:BOX409 BFA409:BFB409 AVE409:AVF409 ALI409:ALJ409 ABM409:ABN409 RQ409:RR409 HU409:HV409 WUD409:WUE409 WKH409:WKI409 WAL409:WAM409 VQP409:VQQ409 VGT409:VGU409 UWX409:UWY409 UNB409:UNC409 UDF409:UDG409 TTJ409:TTK409 TJN409:TJO409 SZR409:SZS409 SPV409:SPW409 SFZ409:SGA409 RWD409:RWE409 RMH409:RMI409 RCL409:RCM409 QSP409:QSQ409 QIT409:QIU409 PYX409:PYY409 PPB409:PPC409 PFF409:PFG409 OVJ409:OVK409 OLN409:OLO409 OBR409:OBS409 NRV409:NRW409 NHZ409:NIA409 MYD409:MYE409 MOH409:MOI409 MEL409:MEM409 LUP409:LUQ409 LKT409:LKU409 LAX409:LAY409 KRB409:KRC409 KHF409:KHG409 JXJ409:JXK409 JNN409:JNO409 JDR409:JDS409 ITV409:ITW409 IJZ409:IKA409 IAD409:IAE409 HQH409:HQI409 HGL409:HGM409 GWP409:GWQ409 GMT409:GMU409 GCX409:GCY409 FTB409:FTC409 FJF409:FJG409 EZJ409:EZK409 EPN409:EPO409 EFR409:EFS409 DVV409:DVW409 DLZ409:DMA409 DCD409:DCE409 CSH409:CSI409 CIL409:CIM409 BYP409:BYQ409 BOT409:BOU409 BEX409:BEY409 AVB409:AVC409 ALF409:ALG409 ABJ409:ABK409 RN409:RO409 HR409:HS409 WUA409:WUB409 WKE409:WKF409 WAI409:WAJ409 VQM409:VQN409 VGQ409:VGR409 UWU409:UWV409 UMY409:UMZ409 UDC409:UDD409 TTG409:TTH409 TJK409:TJL409 SZO409:SZP409 SPS409:SPT409 SFW409:SFX409 RWA409:RWB409 RME409:RMF409 RCI409:RCJ409 QSM409:QSN409 QIQ409:QIR409 PYU409:PYV409 POY409:POZ409 PFC409:PFD409 OVG409:OVH409 OLK409:OLL409 OBO409:OBP409 NRS409:NRT409 NHW409:NHX409 MYA409:MYB409 MOE409:MOF409 MEI409:MEJ409 LUM409:LUN409 LKQ409:LKR409 LAU409:LAV409 KQY409:KQZ409 KHC409:KHD409 JXG409:JXH409 JNK409:JNL409 JDO409:JDP409 ITS409:ITT409 IJW409:IJX409 IAA409:IAB409 HQE409:HQF409 HGI409:HGJ409 GWM409:GWN409 GMQ409:GMR409 GCU409:GCV409 FSY409:FSZ409 FJC409:FJD409 EZG409:EZH409 EPK409:EPL409 EFO409:EFP409 DVS409:DVT409 DLW409:DLX409 DCA409:DCB409 CSE409:CSF409 CII409:CIJ409 BYM409:BYN409 BOQ409:BOR409 BEU409:BEV409 AUY409:AUZ409 ALC409:ALD409 ABG409:ABH409 RK409:RL409 HO409:HP409 WTX409:WTY409 WKB409:WKC409 WAF409:WAG409 VQJ409:VQK409 VGN409:VGO409 UWR409:UWS409 UMV409:UMW409 UCZ409:UDA409 TTD409:TTE409 TJH409:TJI409 SZL409:SZM409 SPP409:SPQ409 SFT409:SFU409 RVX409:RVY409 RMB409:RMC409 RCF409:RCG409 QSJ409:QSK409 QIN409:QIO409 PYR409:PYS409 POV409:POW409 PEZ409:PFA409 OVD409:OVE409 OLH409:OLI409 OBL409:OBM409 NRP409:NRQ409 NHT409:NHU409 MXX409:MXY409 MOB409:MOC409 MEF409:MEG409 LUJ409:LUK409 LKN409:LKO409 LAR409:LAS409 KQV409:KQW409 KGZ409:KHA409 JXD409:JXE409 JNH409:JNI409 JDL409:JDM409 ITP409:ITQ409 IJT409:IJU409 HZX409:HZY409 HQB409:HQC409 HGF409:HGG409 GWJ409:GWK409 GMN409:GMO409 GCR409:GCS409 FSV409:FSW409 FIZ409:FJA409 EZD409:EZE409 EPH409:EPI409 EFL409:EFM409 DVP409:DVQ409 DLT409:DLU409 DBX409:DBY409 CSB409:CSC409 CIF409:CIG409 BYJ409:BYK409 BON409:BOO409 BER409:BES409 AUV409:AUW409 AKZ409:ALA409 ABD409:ABE409 RH409:RI409 HL409:HM409 WTU409:WTV409 WJY409:WJZ409 WAC409:WAD409 VQG409:VQH409 VGK409:VGL409 UWO409:UWP409 UMS409:UMT409 UCW409:UCX409 TTA409:TTB409 TJE409:TJF409 SZI409:SZJ409 SPM409:SPN409 SFQ409:SFR409 RVU409:RVV409 RLY409:RLZ409 RCC409:RCD409 QSG409:QSH409 QIK409:QIL409 PYO409:PYP409 POS409:POT409 PEW409:PEX409 OVA409:OVB409 OLE409:OLF409 OBI409:OBJ409 NRM409:NRN409 NHQ409:NHR409 MXU409:MXV409 MNY409:MNZ409 MEC409:MED409 LUG409:LUH409 LKK409:LKL409 LAO409:LAP409 KQS409:KQT409 KGW409:KGX409 JXA409:JXB409 JNE409:JNF409 JDI409:JDJ409 ITM409:ITN409 IJQ409:IJR409 HZU409:HZV409 HPY409:HPZ409 HGC409:HGD409 GWG409:GWH409 GMK409:GML409 GCO409:GCP409 FSS409:FST409 FIW409:FIX409 EZA409:EZB409 EPE409:EPF409 EFI409:EFJ409 DVM409:DVN409 DLQ409:DLR409 DBU409:DBV409 CRY409:CRZ409 CIC409:CID409 BYG409:BYH409 BOK409:BOL409 BEO409:BEP409 AUS409:AUT409 AKW409:AKX409 ABA409:ABB409 HI453:HJ453 RE453:RF453 WUS453:WUT453 WKW453:WKX453 WBA453:WBB453 VRE453:VRF453 VHI453:VHJ453 UXM453:UXN453 UNQ453:UNR453 UDU453:UDV453 TTY453:TTZ453 TKC453:TKD453 TAG453:TAH453 SQK453:SQL453 SGO453:SGP453 RWS453:RWT453 RMW453:RMX453 RDA453:RDB453 QTE453:QTF453 QJI453:QJJ453 PZM453:PZN453 PPQ453:PPR453 PFU453:PFV453 OVY453:OVZ453 OMC453:OMD453 OCG453:OCH453 NSK453:NSL453 NIO453:NIP453 MYS453:MYT453 MOW453:MOX453 MFA453:MFB453 LVE453:LVF453 LLI453:LLJ453 LBM453:LBN453 KRQ453:KRR453 KHU453:KHV453 JXY453:JXZ453 JOC453:JOD453 JEG453:JEH453 IUK453:IUL453 IKO453:IKP453 IAS453:IAT453 HQW453:HQX453 HHA453:HHB453 GXE453:GXF453 GNI453:GNJ453 GDM453:GDN453 FTQ453:FTR453 FJU453:FJV453 EZY453:EZZ453 EQC453:EQD453 EGG453:EGH453 DWK453:DWL453 DMO453:DMP453 DCS453:DCT453 CSW453:CSX453 CJA453:CJB453 BZE453:BZF453 BPI453:BPJ453 BFM453:BFN453 AVQ453:AVR453 ALU453:ALV453 ABY453:ABZ453 SC453:SD453 IG453:IH453 WUP453:WUQ453 WKT453:WKU453 WAX453:WAY453 VRB453:VRC453 VHF453:VHG453 UXJ453:UXK453 UNN453:UNO453 UDR453:UDS453 TTV453:TTW453 TJZ453:TKA453 TAD453:TAE453 SQH453:SQI453 SGL453:SGM453 RWP453:RWQ453 RMT453:RMU453 RCX453:RCY453 QTB453:QTC453 QJF453:QJG453 PZJ453:PZK453 PPN453:PPO453 PFR453:PFS453 OVV453:OVW453 OLZ453:OMA453 OCD453:OCE453 NSH453:NSI453 NIL453:NIM453 MYP453:MYQ453 MOT453:MOU453 MEX453:MEY453 LVB453:LVC453 LLF453:LLG453 LBJ453:LBK453 KRN453:KRO453 KHR453:KHS453 JXV453:JXW453 JNZ453:JOA453 JED453:JEE453 IUH453:IUI453 IKL453:IKM453 IAP453:IAQ453 HQT453:HQU453 HGX453:HGY453 GXB453:GXC453 GNF453:GNG453 GDJ453:GDK453 FTN453:FTO453 FJR453:FJS453 EZV453:EZW453 EPZ453:EQA453 EGD453:EGE453 DWH453:DWI453 DML453:DMM453 DCP453:DCQ453 CST453:CSU453 CIX453:CIY453 BZB453:BZC453 BPF453:BPG453 BFJ453:BFK453 AVN453:AVO453 ALR453:ALS453 ABV453:ABW453 RZ453:SA453 ID453:IE453 WUM453:WUN453 WKQ453:WKR453 WAU453:WAV453 VQY453:VQZ453 VHC453:VHD453 UXG453:UXH453 UNK453:UNL453 UDO453:UDP453 TTS453:TTT453 TJW453:TJX453 TAA453:TAB453 SQE453:SQF453 SGI453:SGJ453 RWM453:RWN453 RMQ453:RMR453 RCU453:RCV453 QSY453:QSZ453 QJC453:QJD453 PZG453:PZH453 PPK453:PPL453 PFO453:PFP453 OVS453:OVT453 OLW453:OLX453 OCA453:OCB453 NSE453:NSF453 NII453:NIJ453 MYM453:MYN453 MOQ453:MOR453 MEU453:MEV453 LUY453:LUZ453 LLC453:LLD453 LBG453:LBH453 KRK453:KRL453 KHO453:KHP453 JXS453:JXT453 JNW453:JNX453 JEA453:JEB453 IUE453:IUF453 IKI453:IKJ453 IAM453:IAN453 HQQ453:HQR453 HGU453:HGV453 GWY453:GWZ453 GNC453:GND453 GDG453:GDH453 FTK453:FTL453 FJO453:FJP453 EZS453:EZT453 EPW453:EPX453 EGA453:EGB453 DWE453:DWF453 DMI453:DMJ453 DCM453:DCN453 CSQ453:CSR453 CIU453:CIV453 BYY453:BYZ453 BPC453:BPD453 BFG453:BFH453 AVK453:AVL453 ALO453:ALP453 ABS453:ABT453 RW453:RX453 IA453:IB453 WUG453:WUH453 WKK453:WKL453 WAO453:WAP453 VQS453:VQT453 VGW453:VGX453 UXA453:UXB453 UNE453:UNF453 UDI453:UDJ453 TTM453:TTN453 TJQ453:TJR453 SZU453:SZV453 SPY453:SPZ453 SGC453:SGD453 RWG453:RWH453 RMK453:RML453 RCO453:RCP453 QSS453:QST453 QIW453:QIX453 PZA453:PZB453 PPE453:PPF453 PFI453:PFJ453 OVM453:OVN453 OLQ453:OLR453 OBU453:OBV453 NRY453:NRZ453 NIC453:NID453 MYG453:MYH453 MOK453:MOL453 MEO453:MEP453 LUS453:LUT453 LKW453:LKX453 LBA453:LBB453 KRE453:KRF453 KHI453:KHJ453 JXM453:JXN453 JNQ453:JNR453 JDU453:JDV453 ITY453:ITZ453 IKC453:IKD453 IAG453:IAH453 HQK453:HQL453 HGO453:HGP453 GWS453:GWT453 GMW453:GMX453 GDA453:GDB453 FTE453:FTF453 FJI453:FJJ453 EZM453:EZN453 EPQ453:EPR453 EFU453:EFV453 DVY453:DVZ453 DMC453:DMD453 DCG453:DCH453 CSK453:CSL453 CIO453:CIP453 BYS453:BYT453 BOW453:BOX453 BFA453:BFB453 AVE453:AVF453 ALI453:ALJ453 ABM453:ABN453 RQ453:RR453 HU453:HV453 WUD453:WUE453 WKH453:WKI453 WAL453:WAM453 VQP453:VQQ453 VGT453:VGU453 UWX453:UWY453 UNB453:UNC453 UDF453:UDG453 TTJ453:TTK453 TJN453:TJO453 SZR453:SZS453 SPV453:SPW453 SFZ453:SGA453 RWD453:RWE453 RMH453:RMI453 RCL453:RCM453 QSP453:QSQ453 QIT453:QIU453 PYX453:PYY453 PPB453:PPC453 PFF453:PFG453 OVJ453:OVK453 OLN453:OLO453 OBR453:OBS453 NRV453:NRW453 NHZ453:NIA453 MYD453:MYE453 MOH453:MOI453 MEL453:MEM453 LUP453:LUQ453 LKT453:LKU453 LAX453:LAY453 KRB453:KRC453 KHF453:KHG453 JXJ453:JXK453 JNN453:JNO453 JDR453:JDS453 ITV453:ITW453 IJZ453:IKA453 IAD453:IAE453 HQH453:HQI453 HGL453:HGM453 GWP453:GWQ453 GMT453:GMU453 GCX453:GCY453 FTB453:FTC453 FJF453:FJG453 EZJ453:EZK453 EPN453:EPO453 EFR453:EFS453 DVV453:DVW453 DLZ453:DMA453 DCD453:DCE453 CSH453:CSI453 CIL453:CIM453 BYP453:BYQ453 BOT453:BOU453 BEX453:BEY453 AVB453:AVC453 ALF453:ALG453 ABJ453:ABK453 RN453:RO453 HR453:HS453 WUA453:WUB453 WKE453:WKF453 WAI453:WAJ453 VQM453:VQN453 VGQ453:VGR453 UWU453:UWV453 UMY453:UMZ453 UDC453:UDD453 TTG453:TTH453 TJK453:TJL453 SZO453:SZP453 SPS453:SPT453 SFW453:SFX453 RWA453:RWB453 RME453:RMF453 RCI453:RCJ453 QSM453:QSN453 QIQ453:QIR453 PYU453:PYV453 POY453:POZ453 PFC453:PFD453 OVG453:OVH453 OLK453:OLL453 OBO453:OBP453 NRS453:NRT453 NHW453:NHX453 MYA453:MYB453 MOE453:MOF453 MEI453:MEJ453 LUM453:LUN453 LKQ453:LKR453 LAU453:LAV453 KQY453:KQZ453 KHC453:KHD453 JXG453:JXH453 JNK453:JNL453 JDO453:JDP453 ITS453:ITT453 IJW453:IJX453 IAA453:IAB453 HQE453:HQF453 HGI453:HGJ453 GWM453:GWN453 GMQ453:GMR453 GCU453:GCV453 FSY453:FSZ453 FJC453:FJD453 EZG453:EZH453 EPK453:EPL453 EFO453:EFP453 DVS453:DVT453 DLW453:DLX453 DCA453:DCB453 CSE453:CSF453 CII453:CIJ453 BYM453:BYN453 BOQ453:BOR453 BEU453:BEV453 AUY453:AUZ453 ALC453:ALD453 ABG453:ABH453 RK453:RL453 HO453:HP453 WTX453:WTY453 WKB453:WKC453 WAF453:WAG453 VQJ453:VQK453 VGN453:VGO453 UWR453:UWS453 UMV453:UMW453 UCZ453:UDA453 TTD453:TTE453 TJH453:TJI453 SZL453:SZM453 SPP453:SPQ453 SFT453:SFU453 RVX453:RVY453 RMB453:RMC453 RCF453:RCG453 QSJ453:QSK453 QIN453:QIO453 PYR453:PYS453 POV453:POW453 PEZ453:PFA453 OVD453:OVE453 OLH453:OLI453 OBL453:OBM453 NRP453:NRQ453 NHT453:NHU453 MXX453:MXY453 MOB453:MOC453 MEF453:MEG453 LUJ453:LUK453 LKN453:LKO453 LAR453:LAS453 KQV453:KQW453 KGZ453:KHA453 JXD453:JXE453 JNH453:JNI453 JDL453:JDM453 ITP453:ITQ453 IJT453:IJU453 HZX453:HZY453 HQB453:HQC453 HGF453:HGG453 GWJ453:GWK453 GMN453:GMO453 GCR453:GCS453 FSV453:FSW453 FIZ453:FJA453 EZD453:EZE453 EPH453:EPI453 EFL453:EFM453 DVP453:DVQ453 DLT453:DLU453 DBX453:DBY453 CSB453:CSC453 CIF453:CIG453 BYJ453:BYK453 BON453:BOO453 BER453:BES453 AUV453:AUW453 AKZ453:ALA453 ABD453:ABE453 RH453:RI453 HL453:HM453 WTU453:WTV453 WJY453:WJZ453 WAC453:WAD453 VQG453:VQH453 VGK453:VGL453 UWO453:UWP453 UMS453:UMT453 UCW453:UCX453 TTA453:TTB453 TJE453:TJF453 SZI453:SZJ453 SPM453:SPN453 SFQ453:SFR453 RVU453:RVV453 RLY453:RLZ453 RCC453:RCD453 QSG453:QSH453 QIK453:QIL453 PYO453:PYP453 POS453:POT453 PEW453:PEX453 OVA453:OVB453 OLE453:OLF453 OBI453:OBJ453 NRM453:NRN453 NHQ453:NHR453 MXU453:MXV453 MNY453:MNZ453 MEC453:MED453 LUG453:LUH453 LKK453:LKL453 LAO453:LAP453 KQS453:KQT453 KGW453:KGX453 JXA453:JXB453 JNE453:JNF453 JDI453:JDJ453 ITM453:ITN453 IJQ453:IJR453 HZU453:HZV453 HPY453:HPZ453 HGC453:HGD453 GWG453:GWH453 GMK453:GML453 GCO453:GCP453 FSS453:FST453 FIW453:FIX453 EZA453:EZB453 EPE453:EPF453 EFI453:EFJ453 DVM453:DVN453 DLQ453:DLR453 DBU453:DBV453 CRY453:CRZ453 CIC453:CID453 BYG453:BYH453 BOK453:BOL453 BEO453:BEP453 AUS453:AUT453 AKW453:AKX453 ABA453:ABB453 HI497:HJ497 RE497:RF497 WUS497:WUT497 WKW497:WKX497 WBA497:WBB497 VRE497:VRF497 VHI497:VHJ497 UXM497:UXN497 UNQ497:UNR497 UDU497:UDV497 TTY497:TTZ497 TKC497:TKD497 TAG497:TAH497 SQK497:SQL497 SGO497:SGP497 RWS497:RWT497 RMW497:RMX497 RDA497:RDB497 QTE497:QTF497 QJI497:QJJ497 PZM497:PZN497 PPQ497:PPR497 PFU497:PFV497 OVY497:OVZ497 OMC497:OMD497 OCG497:OCH497 NSK497:NSL497 NIO497:NIP497 MYS497:MYT497 MOW497:MOX497 MFA497:MFB497 LVE497:LVF497 LLI497:LLJ497 LBM497:LBN497 KRQ497:KRR497 KHU497:KHV497 JXY497:JXZ497 JOC497:JOD497 JEG497:JEH497 IUK497:IUL497 IKO497:IKP497 IAS497:IAT497 HQW497:HQX497 HHA497:HHB497 GXE497:GXF497 GNI497:GNJ497 GDM497:GDN497 FTQ497:FTR497 FJU497:FJV497 EZY497:EZZ497 EQC497:EQD497 EGG497:EGH497 DWK497:DWL497 DMO497:DMP497 DCS497:DCT497 CSW497:CSX497 CJA497:CJB497 BZE497:BZF497 BPI497:BPJ497 BFM497:BFN497 AVQ497:AVR497 ALU497:ALV497 ABY497:ABZ497 SC497:SD497 IG497:IH497 WUP497:WUQ497 WKT497:WKU497 WAX497:WAY497 VRB497:VRC497 VHF497:VHG497 UXJ497:UXK497 UNN497:UNO497 UDR497:UDS497 TTV497:TTW497 TJZ497:TKA497 TAD497:TAE497 SQH497:SQI497 SGL497:SGM497 RWP497:RWQ497 RMT497:RMU497 RCX497:RCY497 QTB497:QTC497 QJF497:QJG497 PZJ497:PZK497 PPN497:PPO497 PFR497:PFS497 OVV497:OVW497 OLZ497:OMA497 OCD497:OCE497 NSH497:NSI497 NIL497:NIM497 MYP497:MYQ497 MOT497:MOU497 MEX497:MEY497 LVB497:LVC497 LLF497:LLG497 LBJ497:LBK497 KRN497:KRO497 KHR497:KHS497 JXV497:JXW497 JNZ497:JOA497 JED497:JEE497 IUH497:IUI497 IKL497:IKM497 IAP497:IAQ497 HQT497:HQU497 HGX497:HGY497 GXB497:GXC497 GNF497:GNG497 GDJ497:GDK497 FTN497:FTO497 FJR497:FJS497 EZV497:EZW497 EPZ497:EQA497 EGD497:EGE497 DWH497:DWI497 DML497:DMM497 DCP497:DCQ497 CST497:CSU497 CIX497:CIY497 BZB497:BZC497 BPF497:BPG497 BFJ497:BFK497 AVN497:AVO497 ALR497:ALS497 ABV497:ABW497 RZ497:SA497 ID497:IE497 WUM497:WUN497 WKQ497:WKR497 WAU497:WAV497 VQY497:VQZ497 VHC497:VHD497 UXG497:UXH497 UNK497:UNL497 UDO497:UDP497 TTS497:TTT497 TJW497:TJX497 TAA497:TAB497 SQE497:SQF497 SGI497:SGJ497 RWM497:RWN497 RMQ497:RMR497 RCU497:RCV497 QSY497:QSZ497 QJC497:QJD497 PZG497:PZH497 PPK497:PPL497 PFO497:PFP497 OVS497:OVT497 OLW497:OLX497 OCA497:OCB497 NSE497:NSF497 NII497:NIJ497 MYM497:MYN497 MOQ497:MOR497 MEU497:MEV497 LUY497:LUZ497 LLC497:LLD497 LBG497:LBH497 KRK497:KRL497 KHO497:KHP497 JXS497:JXT497 JNW497:JNX497 JEA497:JEB497 IUE497:IUF497 IKI497:IKJ497 IAM497:IAN497 HQQ497:HQR497 HGU497:HGV497 GWY497:GWZ497 GNC497:GND497 GDG497:GDH497 FTK497:FTL497 FJO497:FJP497 EZS497:EZT497 EPW497:EPX497 EGA497:EGB497 DWE497:DWF497 DMI497:DMJ497 DCM497:DCN497 CSQ497:CSR497 CIU497:CIV497 BYY497:BYZ497 BPC497:BPD497 BFG497:BFH497 AVK497:AVL497 ALO497:ALP497 ABS497:ABT497 RW497:RX497 IA497:IB497 WUG497:WUH497 WKK497:WKL497 WAO497:WAP497 VQS497:VQT497 VGW497:VGX497 UXA497:UXB497 UNE497:UNF497 UDI497:UDJ497 TTM497:TTN497 TJQ497:TJR497 SZU497:SZV497 SPY497:SPZ497 SGC497:SGD497 RWG497:RWH497 RMK497:RML497 RCO497:RCP497 QSS497:QST497 QIW497:QIX497 PZA497:PZB497 PPE497:PPF497 PFI497:PFJ497 OVM497:OVN497 OLQ497:OLR497 OBU497:OBV497 NRY497:NRZ497 NIC497:NID497 MYG497:MYH497 MOK497:MOL497 MEO497:MEP497 LUS497:LUT497 LKW497:LKX497 LBA497:LBB497 KRE497:KRF497 KHI497:KHJ497 JXM497:JXN497 JNQ497:JNR497 JDU497:JDV497 ITY497:ITZ497 IKC497:IKD497 IAG497:IAH497 HQK497:HQL497 HGO497:HGP497 GWS497:GWT497 GMW497:GMX497 GDA497:GDB497 FTE497:FTF497 FJI497:FJJ497 EZM497:EZN497 EPQ497:EPR497 EFU497:EFV497 DVY497:DVZ497 DMC497:DMD497 DCG497:DCH497 CSK497:CSL497 CIO497:CIP497 BYS497:BYT497 BOW497:BOX497 BFA497:BFB497 AVE497:AVF497 ALI497:ALJ497 ABM497:ABN497 RQ497:RR497 HU497:HV497 WUD497:WUE497 WKH497:WKI497 WAL497:WAM497 VQP497:VQQ497 VGT497:VGU497 UWX497:UWY497 UNB497:UNC497 UDF497:UDG497 TTJ497:TTK497 TJN497:TJO497 SZR497:SZS497 SPV497:SPW497 SFZ497:SGA497 RWD497:RWE497 RMH497:RMI497 RCL497:RCM497 QSP497:QSQ497 QIT497:QIU497 PYX497:PYY497 PPB497:PPC497 PFF497:PFG497 OVJ497:OVK497 OLN497:OLO497 OBR497:OBS497 NRV497:NRW497 NHZ497:NIA497 MYD497:MYE497 MOH497:MOI497 MEL497:MEM497 LUP497:LUQ497 LKT497:LKU497 LAX497:LAY497 KRB497:KRC497 KHF497:KHG497 JXJ497:JXK497 JNN497:JNO497 JDR497:JDS497 ITV497:ITW497 IJZ497:IKA497 IAD497:IAE497 HQH497:HQI497 HGL497:HGM497 GWP497:GWQ497 GMT497:GMU497 GCX497:GCY497 FTB497:FTC497 FJF497:FJG497 EZJ497:EZK497 EPN497:EPO497 EFR497:EFS497 DVV497:DVW497 DLZ497:DMA497 DCD497:DCE497 CSH497:CSI497 CIL497:CIM497 BYP497:BYQ497 BOT497:BOU497 BEX497:BEY497 AVB497:AVC497 ALF497:ALG497 ABJ497:ABK497 RN497:RO497 HR497:HS497 WUA497:WUB497 WKE497:WKF497 WAI497:WAJ497 VQM497:VQN497 VGQ497:VGR497 UWU497:UWV497 UMY497:UMZ497 UDC497:UDD497 TTG497:TTH497 TJK497:TJL497 SZO497:SZP497 SPS497:SPT497 SFW497:SFX497 RWA497:RWB497 RME497:RMF497 RCI497:RCJ497 QSM497:QSN497 QIQ497:QIR497 PYU497:PYV497 POY497:POZ497 PFC497:PFD497 OVG497:OVH497 OLK497:OLL497 OBO497:OBP497 NRS497:NRT497 NHW497:NHX497 MYA497:MYB497 MOE497:MOF497 MEI497:MEJ497 LUM497:LUN497 LKQ497:LKR497 LAU497:LAV497 KQY497:KQZ497 KHC497:KHD497 JXG497:JXH497 JNK497:JNL497 JDO497:JDP497 ITS497:ITT497 IJW497:IJX497 IAA497:IAB497 HQE497:HQF497 HGI497:HGJ497 GWM497:GWN497 GMQ497:GMR497 GCU497:GCV497 FSY497:FSZ497 FJC497:FJD497 EZG497:EZH497 EPK497:EPL497 EFO497:EFP497 DVS497:DVT497 DLW497:DLX497 DCA497:DCB497 CSE497:CSF497 CII497:CIJ497 BYM497:BYN497 BOQ497:BOR497 BEU497:BEV497 AUY497:AUZ497 ALC497:ALD497 ABG497:ABH497 RK497:RL497 HO497:HP497 WTX497:WTY497 WKB497:WKC497 WAF497:WAG497 VQJ497:VQK497 VGN497:VGO497 UWR497:UWS497 UMV497:UMW497 UCZ497:UDA497 TTD497:TTE497 TJH497:TJI497 SZL497:SZM497 SPP497:SPQ497 SFT497:SFU497 RVX497:RVY497 RMB497:RMC497 RCF497:RCG497 QSJ497:QSK497 QIN497:QIO497 PYR497:PYS497 POV497:POW497 PEZ497:PFA497 OVD497:OVE497 OLH497:OLI497 OBL497:OBM497 NRP497:NRQ497 NHT497:NHU497 MXX497:MXY497 MOB497:MOC497 MEF497:MEG497 LUJ497:LUK497 LKN497:LKO497 LAR497:LAS497 KQV497:KQW497 KGZ497:KHA497 JXD497:JXE497 JNH497:JNI497 JDL497:JDM497 ITP497:ITQ497 IJT497:IJU497 HZX497:HZY497 HQB497:HQC497 HGF497:HGG497 GWJ497:GWK497 GMN497:GMO497 GCR497:GCS497 FSV497:FSW497 FIZ497:FJA497 EZD497:EZE497 EPH497:EPI497 EFL497:EFM497 DVP497:DVQ497 DLT497:DLU497 DBX497:DBY497 CSB497:CSC497 CIF497:CIG497 BYJ497:BYK497 BON497:BOO497 BER497:BES497 AUV497:AUW497 AKZ497:ALA497 ABD497:ABE497 RH497:RI497 HL497:HM497 WTU497:WTV497 WJY497:WJZ497 WAC497:WAD497 VQG497:VQH497 VGK497:VGL497 UWO497:UWP497 UMS497:UMT497 UCW497:UCX497 TTA497:TTB497 TJE497:TJF497 SZI497:SZJ497 SPM497:SPN497 SFQ497:SFR497 RVU497:RVV497 RLY497:RLZ497 RCC497:RCD497 QSG497:QSH497 QIK497:QIL497 PYO497:PYP497 POS497:POT497 PEW497:PEX497 OVA497:OVB497 OLE497:OLF497 OBI497:OBJ497 NRM497:NRN497 NHQ497:NHR497 MXU497:MXV497 MNY497:MNZ497 MEC497:MED497 LUG497:LUH497 LKK497:LKL497 LAO497:LAP497 KQS497:KQT497 KGW497:KGX497 JXA497:JXB497 JNE497:JNF497 JDI497:JDJ497 ITM497:ITN497 IJQ497:IJR497 HZU497:HZV497 HPY497:HPZ497 HGC497:HGD497 GWG497:GWH497 GMK497:GML497 GCO497:GCP497 FSS497:FST497 FIW497:FIX497 EZA497:EZB497 EPE497:EPF497 EFI497:EFJ497 DVM497:DVN497 DLQ497:DLR497 DBU497:DBV497 CRY497:CRZ497 CIC497:CID497 BYG497:BYH497 BOK497:BOL497 BEO497:BEP497 AUS497:AUT497 AKW497:AKX497 ABA497:ABB497">
      <formula1>HI3</formula1>
    </dataValidation>
    <dataValidation type="whole" operator="lessThanOrEqual" allowBlank="1" showInputMessage="1" showErrorMessage="1" sqref="HI12:HJ12 RE12:RF12 WUS12:WUT12 WKW12:WKX12 WBA12:WBB12 VRE12:VRF12 VHI12:VHJ12 UXM12:UXN12 UNQ12:UNR12 UDU12:UDV12 TTY12:TTZ12 TKC12:TKD12 TAG12:TAH12 SQK12:SQL12 SGO12:SGP12 RWS12:RWT12 RMW12:RMX12 RDA12:RDB12 QTE12:QTF12 QJI12:QJJ12 PZM12:PZN12 PPQ12:PPR12 PFU12:PFV12 OVY12:OVZ12 OMC12:OMD12 OCG12:OCH12 NSK12:NSL12 NIO12:NIP12 MYS12:MYT12 MOW12:MOX12 MFA12:MFB12 LVE12:LVF12 LLI12:LLJ12 LBM12:LBN12 KRQ12:KRR12 KHU12:KHV12 JXY12:JXZ12 JOC12:JOD12 JEG12:JEH12 IUK12:IUL12 IKO12:IKP12 IAS12:IAT12 HQW12:HQX12 HHA12:HHB12 GXE12:GXF12 GNI12:GNJ12 GDM12:GDN12 FTQ12:FTR12 FJU12:FJV12 EZY12:EZZ12 EQC12:EQD12 EGG12:EGH12 DWK12:DWL12 DMO12:DMP12 DCS12:DCT12 CSW12:CSX12 CJA12:CJB12 BZE12:BZF12 BPI12:BPJ12 BFM12:BFN12 AVQ12:AVR12 ALU12:ALV12 ABY12:ABZ12 SC12:SD12 IG12:IH12 WUP12:WUQ12 WKT12:WKU12 WAX12:WAY12 VRB12:VRC12 VHF12:VHG12 UXJ12:UXK12 UNN12:UNO12 UDR12:UDS12 TTV12:TTW12 TJZ12:TKA12 TAD12:TAE12 SQH12:SQI12 SGL12:SGM12 RWP12:RWQ12 RMT12:RMU12 RCX12:RCY12 QTB12:QTC12 QJF12:QJG12 PZJ12:PZK12 PPN12:PPO12 PFR12:PFS12 OVV12:OVW12 OLZ12:OMA12 OCD12:OCE12 NSH12:NSI12 NIL12:NIM12 MYP12:MYQ12 MOT12:MOU12 MEX12:MEY12 LVB12:LVC12 LLF12:LLG12 LBJ12:LBK12 KRN12:KRO12 KHR12:KHS12 JXV12:JXW12 JNZ12:JOA12 JED12:JEE12 IUH12:IUI12 IKL12:IKM12 IAP12:IAQ12 HQT12:HQU12 HGX12:HGY12 GXB12:GXC12 GNF12:GNG12 GDJ12:GDK12 FTN12:FTO12 FJR12:FJS12 EZV12:EZW12 EPZ12:EQA12 EGD12:EGE12 DWH12:DWI12 DML12:DMM12 DCP12:DCQ12 CST12:CSU12 CIX12:CIY12 BZB12:BZC12 BPF12:BPG12 BFJ12:BFK12 AVN12:AVO12 ALR12:ALS12 ABV12:ABW12 RZ12:SA12 ID12:IE12 WUM12:WUN12 WKQ12:WKR12 WAU12:WAV12 VQY12:VQZ12 VHC12:VHD12 UXG12:UXH12 UNK12:UNL12 UDO12:UDP12 TTS12:TTT12 TJW12:TJX12 TAA12:TAB12 SQE12:SQF12 SGI12:SGJ12 RWM12:RWN12 RMQ12:RMR12 RCU12:RCV12 QSY12:QSZ12 QJC12:QJD12 PZG12:PZH12 PPK12:PPL12 PFO12:PFP12 OVS12:OVT12 OLW12:OLX12 OCA12:OCB12 NSE12:NSF12 NII12:NIJ12 MYM12:MYN12 MOQ12:MOR12 MEU12:MEV12 LUY12:LUZ12 LLC12:LLD12 LBG12:LBH12 KRK12:KRL12 KHO12:KHP12 JXS12:JXT12 JNW12:JNX12 JEA12:JEB12 IUE12:IUF12 IKI12:IKJ12 IAM12:IAN12 HQQ12:HQR12 HGU12:HGV12 GWY12:GWZ12 GNC12:GND12 GDG12:GDH12 FTK12:FTL12 FJO12:FJP12 EZS12:EZT12 EPW12:EPX12 EGA12:EGB12 DWE12:DWF12 DMI12:DMJ12 DCM12:DCN12 CSQ12:CSR12 CIU12:CIV12 BYY12:BYZ12 BPC12:BPD12 BFG12:BFH12 AVK12:AVL12 ALO12:ALP12 ABS12:ABT12 RW12:RX12 IA12:IB12 WUG12:WUH12 WKK12:WKL12 WAO12:WAP12 VQS12:VQT12 VGW12:VGX12 UXA12:UXB12 UNE12:UNF12 UDI12:UDJ12 TTM12:TTN12 TJQ12:TJR12 SZU12:SZV12 SPY12:SPZ12 SGC12:SGD12 RWG12:RWH12 RMK12:RML12 RCO12:RCP12 QSS12:QST12 QIW12:QIX12 PZA12:PZB12 PPE12:PPF12 PFI12:PFJ12 OVM12:OVN12 OLQ12:OLR12 OBU12:OBV12 NRY12:NRZ12 NIC12:NID12 MYG12:MYH12 MOK12:MOL12 MEO12:MEP12 LUS12:LUT12 LKW12:LKX12 LBA12:LBB12 KRE12:KRF12 KHI12:KHJ12 JXM12:JXN12 JNQ12:JNR12 JDU12:JDV12 ITY12:ITZ12 IKC12:IKD12 IAG12:IAH12 HQK12:HQL12 HGO12:HGP12 GWS12:GWT12 GMW12:GMX12 GDA12:GDB12 FTE12:FTF12 FJI12:FJJ12 EZM12:EZN12 EPQ12:EPR12 EFU12:EFV12 DVY12:DVZ12 DMC12:DMD12 DCG12:DCH12 CSK12:CSL12 CIO12:CIP12 BYS12:BYT12 BOW12:BOX12 BFA12:BFB12 AVE12:AVF12 ALI12:ALJ12 ABM12:ABN12 RQ12:RR12 HU12:HV12 WUD12:WUE12 WKH12:WKI12 WAL12:WAM12 VQP12:VQQ12 VGT12:VGU12 UWX12:UWY12 UNB12:UNC12 UDF12:UDG12 TTJ12:TTK12 TJN12:TJO12 SZR12:SZS12 SPV12:SPW12 SFZ12:SGA12 RWD12:RWE12 RMH12:RMI12 RCL12:RCM12 QSP12:QSQ12 QIT12:QIU12 PYX12:PYY12 PPB12:PPC12 PFF12:PFG12 OVJ12:OVK12 OLN12:OLO12 OBR12:OBS12 NRV12:NRW12 NHZ12:NIA12 MYD12:MYE12 MOH12:MOI12 MEL12:MEM12 LUP12:LUQ12 LKT12:LKU12 LAX12:LAY12 KRB12:KRC12 KHF12:KHG12 JXJ12:JXK12 JNN12:JNO12 JDR12:JDS12 ITV12:ITW12 IJZ12:IKA12 IAD12:IAE12 HQH12:HQI12 HGL12:HGM12 GWP12:GWQ12 GMT12:GMU12 GCX12:GCY12 FTB12:FTC12 FJF12:FJG12 EZJ12:EZK12 EPN12:EPO12 EFR12:EFS12 DVV12:DVW12 DLZ12:DMA12 DCD12:DCE12 CSH12:CSI12 CIL12:CIM12 BYP12:BYQ12 BOT12:BOU12 BEX12:BEY12 AVB12:AVC12 ALF12:ALG12 ABJ12:ABK12 RN12:RO12 HR12:HS12 WUA12:WUB12 WKE12:WKF12 WAI12:WAJ12 VQM12:VQN12 VGQ12:VGR12 UWU12:UWV12 UMY12:UMZ12 UDC12:UDD12 TTG12:TTH12 TJK12:TJL12 SZO12:SZP12 SPS12:SPT12 SFW12:SFX12 RWA12:RWB12 RME12:RMF12 RCI12:RCJ12 QSM12:QSN12 QIQ12:QIR12 PYU12:PYV12 POY12:POZ12 PFC12:PFD12 OVG12:OVH12 OLK12:OLL12 OBO12:OBP12 NRS12:NRT12 NHW12:NHX12 MYA12:MYB12 MOE12:MOF12 MEI12:MEJ12 LUM12:LUN12 LKQ12:LKR12 LAU12:LAV12 KQY12:KQZ12 KHC12:KHD12 JXG12:JXH12 JNK12:JNL12 JDO12:JDP12 ITS12:ITT12 IJW12:IJX12 IAA12:IAB12 HQE12:HQF12 HGI12:HGJ12 GWM12:GWN12 GMQ12:GMR12 GCU12:GCV12 FSY12:FSZ12 FJC12:FJD12 EZG12:EZH12 EPK12:EPL12 EFO12:EFP12 DVS12:DVT12 DLW12:DLX12 DCA12:DCB12 CSE12:CSF12 CII12:CIJ12 BYM12:BYN12 BOQ12:BOR12 BEU12:BEV12 AUY12:AUZ12 ALC12:ALD12 ABG12:ABH12 RK12:RL12 HO12:HP12 WTX12:WTY12 WKB12:WKC12 WAF12:WAG12 VQJ12:VQK12 VGN12:VGO12 UWR12:UWS12 UMV12:UMW12 UCZ12:UDA12 TTD12:TTE12 TJH12:TJI12 SZL12:SZM12 SPP12:SPQ12 SFT12:SFU12 RVX12:RVY12 RMB12:RMC12 RCF12:RCG12 QSJ12:QSK12 QIN12:QIO12 PYR12:PYS12 POV12:POW12 PEZ12:PFA12 OVD12:OVE12 OLH12:OLI12 OBL12:OBM12 NRP12:NRQ12 NHT12:NHU12 MXX12:MXY12 MOB12:MOC12 MEF12:MEG12 LUJ12:LUK12 LKN12:LKO12 LAR12:LAS12 KQV12:KQW12 KGZ12:KHA12 JXD12:JXE12 JNH12:JNI12 JDL12:JDM12 ITP12:ITQ12 IJT12:IJU12 HZX12:HZY12 HQB12:HQC12 HGF12:HGG12 GWJ12:GWK12 GMN12:GMO12 GCR12:GCS12 FSV12:FSW12 FIZ12:FJA12 EZD12:EZE12 EPH12:EPI12 EFL12:EFM12 DVP12:DVQ12 DLT12:DLU12 DBX12:DBY12 CSB12:CSC12 CIF12:CIG12 BYJ12:BYK12 BON12:BOO12 BER12:BES12 AUV12:AUW12 AKZ12:ALA12 ABD12:ABE12 RH12:RI12 HL12:HM12 WTU12:WTV12 WJY12:WJZ12 WAC12:WAD12 VQG12:VQH12 VGK12:VGL12 UWO12:UWP12 UMS12:UMT12 UCW12:UCX12 TTA12:TTB12 TJE12:TJF12 SZI12:SZJ12 SPM12:SPN12 SFQ12:SFR12 RVU12:RVV12 RLY12:RLZ12 RCC12:RCD12 QSG12:QSH12 QIK12:QIL12 PYO12:PYP12 POS12:POT12 PEW12:PEX12 OVA12:OVB12 OLE12:OLF12 OBI12:OBJ12 NRM12:NRN12 NHQ12:NHR12 MXU12:MXV12 MNY12:MNZ12 MEC12:MED12 LUG12:LUH12 LKK12:LKL12 LAO12:LAP12 KQS12:KQT12 KGW12:KGX12 JXA12:JXB12 JNE12:JNF12 JDI12:JDJ12 ITM12:ITN12 IJQ12:IJR12 HZU12:HZV12 HPY12:HPZ12 HGC12:HGD12 GWG12:GWH12 GMK12:GML12 GCO12:GCP12 FSS12:FST12 FIW12:FIX12 EZA12:EZB12 EPE12:EPF12 EFI12:EFJ12 DVM12:DVN12 DLQ12:DLR12 DBU12:DBV12 CRY12:CRZ12 CIC12:CID12 BYG12:BYH12 BOK12:BOL12 BEO12:BEP12 AUS12:AUT12 AKW12:AKX12 ABA12:ABB12 HI56:HJ56 RE56:RF56 WUS56:WUT56 WKW56:WKX56 WBA56:WBB56 VRE56:VRF56 VHI56:VHJ56 UXM56:UXN56 UNQ56:UNR56 UDU56:UDV56 TTY56:TTZ56 TKC56:TKD56 TAG56:TAH56 SQK56:SQL56 SGO56:SGP56 RWS56:RWT56 RMW56:RMX56 RDA56:RDB56 QTE56:QTF56 QJI56:QJJ56 PZM56:PZN56 PPQ56:PPR56 PFU56:PFV56 OVY56:OVZ56 OMC56:OMD56 OCG56:OCH56 NSK56:NSL56 NIO56:NIP56 MYS56:MYT56 MOW56:MOX56 MFA56:MFB56 LVE56:LVF56 LLI56:LLJ56 LBM56:LBN56 KRQ56:KRR56 KHU56:KHV56 JXY56:JXZ56 JOC56:JOD56 JEG56:JEH56 IUK56:IUL56 IKO56:IKP56 IAS56:IAT56 HQW56:HQX56 HHA56:HHB56 GXE56:GXF56 GNI56:GNJ56 GDM56:GDN56 FTQ56:FTR56 FJU56:FJV56 EZY56:EZZ56 EQC56:EQD56 EGG56:EGH56 DWK56:DWL56 DMO56:DMP56 DCS56:DCT56 CSW56:CSX56 CJA56:CJB56 BZE56:BZF56 BPI56:BPJ56 BFM56:BFN56 AVQ56:AVR56 ALU56:ALV56 ABY56:ABZ56 SC56:SD56 IG56:IH56 WUP56:WUQ56 WKT56:WKU56 WAX56:WAY56 VRB56:VRC56 VHF56:VHG56 UXJ56:UXK56 UNN56:UNO56 UDR56:UDS56 TTV56:TTW56 TJZ56:TKA56 TAD56:TAE56 SQH56:SQI56 SGL56:SGM56 RWP56:RWQ56 RMT56:RMU56 RCX56:RCY56 QTB56:QTC56 QJF56:QJG56 PZJ56:PZK56 PPN56:PPO56 PFR56:PFS56 OVV56:OVW56 OLZ56:OMA56 OCD56:OCE56 NSH56:NSI56 NIL56:NIM56 MYP56:MYQ56 MOT56:MOU56 MEX56:MEY56 LVB56:LVC56 LLF56:LLG56 LBJ56:LBK56 KRN56:KRO56 KHR56:KHS56 JXV56:JXW56 JNZ56:JOA56 JED56:JEE56 IUH56:IUI56 IKL56:IKM56 IAP56:IAQ56 HQT56:HQU56 HGX56:HGY56 GXB56:GXC56 GNF56:GNG56 GDJ56:GDK56 FTN56:FTO56 FJR56:FJS56 EZV56:EZW56 EPZ56:EQA56 EGD56:EGE56 DWH56:DWI56 DML56:DMM56 DCP56:DCQ56 CST56:CSU56 CIX56:CIY56 BZB56:BZC56 BPF56:BPG56 BFJ56:BFK56 AVN56:AVO56 ALR56:ALS56 ABV56:ABW56 RZ56:SA56 ID56:IE56 WUM56:WUN56 WKQ56:WKR56 WAU56:WAV56 VQY56:VQZ56 VHC56:VHD56 UXG56:UXH56 UNK56:UNL56 UDO56:UDP56 TTS56:TTT56 TJW56:TJX56 TAA56:TAB56 SQE56:SQF56 SGI56:SGJ56 RWM56:RWN56 RMQ56:RMR56 RCU56:RCV56 QSY56:QSZ56 QJC56:QJD56 PZG56:PZH56 PPK56:PPL56 PFO56:PFP56 OVS56:OVT56 OLW56:OLX56 OCA56:OCB56 NSE56:NSF56 NII56:NIJ56 MYM56:MYN56 MOQ56:MOR56 MEU56:MEV56 LUY56:LUZ56 LLC56:LLD56 LBG56:LBH56 KRK56:KRL56 KHO56:KHP56 JXS56:JXT56 JNW56:JNX56 JEA56:JEB56 IUE56:IUF56 IKI56:IKJ56 IAM56:IAN56 HQQ56:HQR56 HGU56:HGV56 GWY56:GWZ56 GNC56:GND56 GDG56:GDH56 FTK56:FTL56 FJO56:FJP56 EZS56:EZT56 EPW56:EPX56 EGA56:EGB56 DWE56:DWF56 DMI56:DMJ56 DCM56:DCN56 CSQ56:CSR56 CIU56:CIV56 BYY56:BYZ56 BPC56:BPD56 BFG56:BFH56 AVK56:AVL56 ALO56:ALP56 ABS56:ABT56 RW56:RX56 IA56:IB56 WUG56:WUH56 WKK56:WKL56 WAO56:WAP56 VQS56:VQT56 VGW56:VGX56 UXA56:UXB56 UNE56:UNF56 UDI56:UDJ56 TTM56:TTN56 TJQ56:TJR56 SZU56:SZV56 SPY56:SPZ56 SGC56:SGD56 RWG56:RWH56 RMK56:RML56 RCO56:RCP56 QSS56:QST56 QIW56:QIX56 PZA56:PZB56 PPE56:PPF56 PFI56:PFJ56 OVM56:OVN56 OLQ56:OLR56 OBU56:OBV56 NRY56:NRZ56 NIC56:NID56 MYG56:MYH56 MOK56:MOL56 MEO56:MEP56 LUS56:LUT56 LKW56:LKX56 LBA56:LBB56 KRE56:KRF56 KHI56:KHJ56 JXM56:JXN56 JNQ56:JNR56 JDU56:JDV56 ITY56:ITZ56 IKC56:IKD56 IAG56:IAH56 HQK56:HQL56 HGO56:HGP56 GWS56:GWT56 GMW56:GMX56 GDA56:GDB56 FTE56:FTF56 FJI56:FJJ56 EZM56:EZN56 EPQ56:EPR56 EFU56:EFV56 DVY56:DVZ56 DMC56:DMD56 DCG56:DCH56 CSK56:CSL56 CIO56:CIP56 BYS56:BYT56 BOW56:BOX56 BFA56:BFB56 AVE56:AVF56 ALI56:ALJ56 ABM56:ABN56 RQ56:RR56 HU56:HV56 WUD56:WUE56 WKH56:WKI56 WAL56:WAM56 VQP56:VQQ56 VGT56:VGU56 UWX56:UWY56 UNB56:UNC56 UDF56:UDG56 TTJ56:TTK56 TJN56:TJO56 SZR56:SZS56 SPV56:SPW56 SFZ56:SGA56 RWD56:RWE56 RMH56:RMI56 RCL56:RCM56 QSP56:QSQ56 QIT56:QIU56 PYX56:PYY56 PPB56:PPC56 PFF56:PFG56 OVJ56:OVK56 OLN56:OLO56 OBR56:OBS56 NRV56:NRW56 NHZ56:NIA56 MYD56:MYE56 MOH56:MOI56 MEL56:MEM56 LUP56:LUQ56 LKT56:LKU56 LAX56:LAY56 KRB56:KRC56 KHF56:KHG56 JXJ56:JXK56 JNN56:JNO56 JDR56:JDS56 ITV56:ITW56 IJZ56:IKA56 IAD56:IAE56 HQH56:HQI56 HGL56:HGM56 GWP56:GWQ56 GMT56:GMU56 GCX56:GCY56 FTB56:FTC56 FJF56:FJG56 EZJ56:EZK56 EPN56:EPO56 EFR56:EFS56 DVV56:DVW56 DLZ56:DMA56 DCD56:DCE56 CSH56:CSI56 CIL56:CIM56 BYP56:BYQ56 BOT56:BOU56 BEX56:BEY56 AVB56:AVC56 ALF56:ALG56 ABJ56:ABK56 RN56:RO56 HR56:HS56 WUA56:WUB56 WKE56:WKF56 WAI56:WAJ56 VQM56:VQN56 VGQ56:VGR56 UWU56:UWV56 UMY56:UMZ56 UDC56:UDD56 TTG56:TTH56 TJK56:TJL56 SZO56:SZP56 SPS56:SPT56 SFW56:SFX56 RWA56:RWB56 RME56:RMF56 RCI56:RCJ56 QSM56:QSN56 QIQ56:QIR56 PYU56:PYV56 POY56:POZ56 PFC56:PFD56 OVG56:OVH56 OLK56:OLL56 OBO56:OBP56 NRS56:NRT56 NHW56:NHX56 MYA56:MYB56 MOE56:MOF56 MEI56:MEJ56 LUM56:LUN56 LKQ56:LKR56 LAU56:LAV56 KQY56:KQZ56 KHC56:KHD56 JXG56:JXH56 JNK56:JNL56 JDO56:JDP56 ITS56:ITT56 IJW56:IJX56 IAA56:IAB56 HQE56:HQF56 HGI56:HGJ56 GWM56:GWN56 GMQ56:GMR56 GCU56:GCV56 FSY56:FSZ56 FJC56:FJD56 EZG56:EZH56 EPK56:EPL56 EFO56:EFP56 DVS56:DVT56 DLW56:DLX56 DCA56:DCB56 CSE56:CSF56 CII56:CIJ56 BYM56:BYN56 BOQ56:BOR56 BEU56:BEV56 AUY56:AUZ56 ALC56:ALD56 ABG56:ABH56 RK56:RL56 HO56:HP56 WTX56:WTY56 WKB56:WKC56 WAF56:WAG56 VQJ56:VQK56 VGN56:VGO56 UWR56:UWS56 UMV56:UMW56 UCZ56:UDA56 TTD56:TTE56 TJH56:TJI56 SZL56:SZM56 SPP56:SPQ56 SFT56:SFU56 RVX56:RVY56 RMB56:RMC56 RCF56:RCG56 QSJ56:QSK56 QIN56:QIO56 PYR56:PYS56 POV56:POW56 PEZ56:PFA56 OVD56:OVE56 OLH56:OLI56 OBL56:OBM56 NRP56:NRQ56 NHT56:NHU56 MXX56:MXY56 MOB56:MOC56 MEF56:MEG56 LUJ56:LUK56 LKN56:LKO56 LAR56:LAS56 KQV56:KQW56 KGZ56:KHA56 JXD56:JXE56 JNH56:JNI56 JDL56:JDM56 ITP56:ITQ56 IJT56:IJU56 HZX56:HZY56 HQB56:HQC56 HGF56:HGG56 GWJ56:GWK56 GMN56:GMO56 GCR56:GCS56 FSV56:FSW56 FIZ56:FJA56 EZD56:EZE56 EPH56:EPI56 EFL56:EFM56 DVP56:DVQ56 DLT56:DLU56 DBX56:DBY56 CSB56:CSC56 CIF56:CIG56 BYJ56:BYK56 BON56:BOO56 BER56:BES56 AUV56:AUW56 AKZ56:ALA56 ABD56:ABE56 RH56:RI56 HL56:HM56 WTU56:WTV56 WJY56:WJZ56 WAC56:WAD56 VQG56:VQH56 VGK56:VGL56 UWO56:UWP56 UMS56:UMT56 UCW56:UCX56 TTA56:TTB56 TJE56:TJF56 SZI56:SZJ56 SPM56:SPN56 SFQ56:SFR56 RVU56:RVV56 RLY56:RLZ56 RCC56:RCD56 QSG56:QSH56 QIK56:QIL56 PYO56:PYP56 POS56:POT56 PEW56:PEX56 OVA56:OVB56 OLE56:OLF56 OBI56:OBJ56 NRM56:NRN56 NHQ56:NHR56 MXU56:MXV56 MNY56:MNZ56 MEC56:MED56 LUG56:LUH56 LKK56:LKL56 LAO56:LAP56 KQS56:KQT56 KGW56:KGX56 JXA56:JXB56 JNE56:JNF56 JDI56:JDJ56 ITM56:ITN56 IJQ56:IJR56 HZU56:HZV56 HPY56:HPZ56 HGC56:HGD56 GWG56:GWH56 GMK56:GML56 GCO56:GCP56 FSS56:FST56 FIW56:FIX56 EZA56:EZB56 EPE56:EPF56 EFI56:EFJ56 DVM56:DVN56 DLQ56:DLR56 DBU56:DBV56 CRY56:CRZ56 CIC56:CID56 BYG56:BYH56 BOK56:BOL56 BEO56:BEP56 AUS56:AUT56 AKW56:AKX56 ABA56:ABB56 HI100:HJ100 RE100:RF100 WUS100:WUT100 WKW100:WKX100 WBA100:WBB100 VRE100:VRF100 VHI100:VHJ100 UXM100:UXN100 UNQ100:UNR100 UDU100:UDV100 TTY100:TTZ100 TKC100:TKD100 TAG100:TAH100 SQK100:SQL100 SGO100:SGP100 RWS100:RWT100 RMW100:RMX100 RDA100:RDB100 QTE100:QTF100 QJI100:QJJ100 PZM100:PZN100 PPQ100:PPR100 PFU100:PFV100 OVY100:OVZ100 OMC100:OMD100 OCG100:OCH100 NSK100:NSL100 NIO100:NIP100 MYS100:MYT100 MOW100:MOX100 MFA100:MFB100 LVE100:LVF100 LLI100:LLJ100 LBM100:LBN100 KRQ100:KRR100 KHU100:KHV100 JXY100:JXZ100 JOC100:JOD100 JEG100:JEH100 IUK100:IUL100 IKO100:IKP100 IAS100:IAT100 HQW100:HQX100 HHA100:HHB100 GXE100:GXF100 GNI100:GNJ100 GDM100:GDN100 FTQ100:FTR100 FJU100:FJV100 EZY100:EZZ100 EQC100:EQD100 EGG100:EGH100 DWK100:DWL100 DMO100:DMP100 DCS100:DCT100 CSW100:CSX100 CJA100:CJB100 BZE100:BZF100 BPI100:BPJ100 BFM100:BFN100 AVQ100:AVR100 ALU100:ALV100 ABY100:ABZ100 SC100:SD100 IG100:IH100 WUP100:WUQ100 WKT100:WKU100 WAX100:WAY100 VRB100:VRC100 VHF100:VHG100 UXJ100:UXK100 UNN100:UNO100 UDR100:UDS100 TTV100:TTW100 TJZ100:TKA100 TAD100:TAE100 SQH100:SQI100 SGL100:SGM100 RWP100:RWQ100 RMT100:RMU100 RCX100:RCY100 QTB100:QTC100 QJF100:QJG100 PZJ100:PZK100 PPN100:PPO100 PFR100:PFS100 OVV100:OVW100 OLZ100:OMA100 OCD100:OCE100 NSH100:NSI100 NIL100:NIM100 MYP100:MYQ100 MOT100:MOU100 MEX100:MEY100 LVB100:LVC100 LLF100:LLG100 LBJ100:LBK100 KRN100:KRO100 KHR100:KHS100 JXV100:JXW100 JNZ100:JOA100 JED100:JEE100 IUH100:IUI100 IKL100:IKM100 IAP100:IAQ100 HQT100:HQU100 HGX100:HGY100 GXB100:GXC100 GNF100:GNG100 GDJ100:GDK100 FTN100:FTO100 FJR100:FJS100 EZV100:EZW100 EPZ100:EQA100 EGD100:EGE100 DWH100:DWI100 DML100:DMM100 DCP100:DCQ100 CST100:CSU100 CIX100:CIY100 BZB100:BZC100 BPF100:BPG100 BFJ100:BFK100 AVN100:AVO100 ALR100:ALS100 ABV100:ABW100 RZ100:SA100 ID100:IE100 WUM100:WUN100 WKQ100:WKR100 WAU100:WAV100 VQY100:VQZ100 VHC100:VHD100 UXG100:UXH100 UNK100:UNL100 UDO100:UDP100 TTS100:TTT100 TJW100:TJX100 TAA100:TAB100 SQE100:SQF100 SGI100:SGJ100 RWM100:RWN100 RMQ100:RMR100 RCU100:RCV100 QSY100:QSZ100 QJC100:QJD100 PZG100:PZH100 PPK100:PPL100 PFO100:PFP100 OVS100:OVT100 OLW100:OLX100 OCA100:OCB100 NSE100:NSF100 NII100:NIJ100 MYM100:MYN100 MOQ100:MOR100 MEU100:MEV100 LUY100:LUZ100 LLC100:LLD100 LBG100:LBH100 KRK100:KRL100 KHO100:KHP100 JXS100:JXT100 JNW100:JNX100 JEA100:JEB100 IUE100:IUF100 IKI100:IKJ100 IAM100:IAN100 HQQ100:HQR100 HGU100:HGV100 GWY100:GWZ100 GNC100:GND100 GDG100:GDH100 FTK100:FTL100 FJO100:FJP100 EZS100:EZT100 EPW100:EPX100 EGA100:EGB100 DWE100:DWF100 DMI100:DMJ100 DCM100:DCN100 CSQ100:CSR100 CIU100:CIV100 BYY100:BYZ100 BPC100:BPD100 BFG100:BFH100 AVK100:AVL100 ALO100:ALP100 ABS100:ABT100 RW100:RX100 IA100:IB100 WUG100:WUH100 WKK100:WKL100 WAO100:WAP100 VQS100:VQT100 VGW100:VGX100 UXA100:UXB100 UNE100:UNF100 UDI100:UDJ100 TTM100:TTN100 TJQ100:TJR100 SZU100:SZV100 SPY100:SPZ100 SGC100:SGD100 RWG100:RWH100 RMK100:RML100 RCO100:RCP100 QSS100:QST100 QIW100:QIX100 PZA100:PZB100 PPE100:PPF100 PFI100:PFJ100 OVM100:OVN100 OLQ100:OLR100 OBU100:OBV100 NRY100:NRZ100 NIC100:NID100 MYG100:MYH100 MOK100:MOL100 MEO100:MEP100 LUS100:LUT100 LKW100:LKX100 LBA100:LBB100 KRE100:KRF100 KHI100:KHJ100 JXM100:JXN100 JNQ100:JNR100 JDU100:JDV100 ITY100:ITZ100 IKC100:IKD100 IAG100:IAH100 HQK100:HQL100 HGO100:HGP100 GWS100:GWT100 GMW100:GMX100 GDA100:GDB100 FTE100:FTF100 FJI100:FJJ100 EZM100:EZN100 EPQ100:EPR100 EFU100:EFV100 DVY100:DVZ100 DMC100:DMD100 DCG100:DCH100 CSK100:CSL100 CIO100:CIP100 BYS100:BYT100 BOW100:BOX100 BFA100:BFB100 AVE100:AVF100 ALI100:ALJ100 ABM100:ABN100 RQ100:RR100 HU100:HV100 WUD100:WUE100 WKH100:WKI100 WAL100:WAM100 VQP100:VQQ100 VGT100:VGU100 UWX100:UWY100 UNB100:UNC100 UDF100:UDG100 TTJ100:TTK100 TJN100:TJO100 SZR100:SZS100 SPV100:SPW100 SFZ100:SGA100 RWD100:RWE100 RMH100:RMI100 RCL100:RCM100 QSP100:QSQ100 QIT100:QIU100 PYX100:PYY100 PPB100:PPC100 PFF100:PFG100 OVJ100:OVK100 OLN100:OLO100 OBR100:OBS100 NRV100:NRW100 NHZ100:NIA100 MYD100:MYE100 MOH100:MOI100 MEL100:MEM100 LUP100:LUQ100 LKT100:LKU100 LAX100:LAY100 KRB100:KRC100 KHF100:KHG100 JXJ100:JXK100 JNN100:JNO100 JDR100:JDS100 ITV100:ITW100 IJZ100:IKA100 IAD100:IAE100 HQH100:HQI100 HGL100:HGM100 GWP100:GWQ100 GMT100:GMU100 GCX100:GCY100 FTB100:FTC100 FJF100:FJG100 EZJ100:EZK100 EPN100:EPO100 EFR100:EFS100 DVV100:DVW100 DLZ100:DMA100 DCD100:DCE100 CSH100:CSI100 CIL100:CIM100 BYP100:BYQ100 BOT100:BOU100 BEX100:BEY100 AVB100:AVC100 ALF100:ALG100 ABJ100:ABK100 RN100:RO100 HR100:HS100 WUA100:WUB100 WKE100:WKF100 WAI100:WAJ100 VQM100:VQN100 VGQ100:VGR100 UWU100:UWV100 UMY100:UMZ100 UDC100:UDD100 TTG100:TTH100 TJK100:TJL100 SZO100:SZP100 SPS100:SPT100 SFW100:SFX100 RWA100:RWB100 RME100:RMF100 RCI100:RCJ100 QSM100:QSN100 QIQ100:QIR100 PYU100:PYV100 POY100:POZ100 PFC100:PFD100 OVG100:OVH100 OLK100:OLL100 OBO100:OBP100 NRS100:NRT100 NHW100:NHX100 MYA100:MYB100 MOE100:MOF100 MEI100:MEJ100 LUM100:LUN100 LKQ100:LKR100 LAU100:LAV100 KQY100:KQZ100 KHC100:KHD100 JXG100:JXH100 JNK100:JNL100 JDO100:JDP100 ITS100:ITT100 IJW100:IJX100 IAA100:IAB100 HQE100:HQF100 HGI100:HGJ100 GWM100:GWN100 GMQ100:GMR100 GCU100:GCV100 FSY100:FSZ100 FJC100:FJD100 EZG100:EZH100 EPK100:EPL100 EFO100:EFP100 DVS100:DVT100 DLW100:DLX100 DCA100:DCB100 CSE100:CSF100 CII100:CIJ100 BYM100:BYN100 BOQ100:BOR100 BEU100:BEV100 AUY100:AUZ100 ALC100:ALD100 ABG100:ABH100 RK100:RL100 HO100:HP100 WTX100:WTY100 WKB100:WKC100 WAF100:WAG100 VQJ100:VQK100 VGN100:VGO100 UWR100:UWS100 UMV100:UMW100 UCZ100:UDA100 TTD100:TTE100 TJH100:TJI100 SZL100:SZM100 SPP100:SPQ100 SFT100:SFU100 RVX100:RVY100 RMB100:RMC100 RCF100:RCG100 QSJ100:QSK100 QIN100:QIO100 PYR100:PYS100 POV100:POW100 PEZ100:PFA100 OVD100:OVE100 OLH100:OLI100 OBL100:OBM100 NRP100:NRQ100 NHT100:NHU100 MXX100:MXY100 MOB100:MOC100 MEF100:MEG100 LUJ100:LUK100 LKN100:LKO100 LAR100:LAS100 KQV100:KQW100 KGZ100:KHA100 JXD100:JXE100 JNH100:JNI100 JDL100:JDM100 ITP100:ITQ100 IJT100:IJU100 HZX100:HZY100 HQB100:HQC100 HGF100:HGG100 GWJ100:GWK100 GMN100:GMO100 GCR100:GCS100 FSV100:FSW100 FIZ100:FJA100 EZD100:EZE100 EPH100:EPI100 EFL100:EFM100 DVP100:DVQ100 DLT100:DLU100 DBX100:DBY100 CSB100:CSC100 CIF100:CIG100 BYJ100:BYK100 BON100:BOO100 BER100:BES100 AUV100:AUW100 AKZ100:ALA100 ABD100:ABE100 RH100:RI100 HL100:HM100 WTU100:WTV100 WJY100:WJZ100 WAC100:WAD100 VQG100:VQH100 VGK100:VGL100 UWO100:UWP100 UMS100:UMT100 UCW100:UCX100 TTA100:TTB100 TJE100:TJF100 SZI100:SZJ100 SPM100:SPN100 SFQ100:SFR100 RVU100:RVV100 RLY100:RLZ100 RCC100:RCD100 QSG100:QSH100 QIK100:QIL100 PYO100:PYP100 POS100:POT100 PEW100:PEX100 OVA100:OVB100 OLE100:OLF100 OBI100:OBJ100 NRM100:NRN100 NHQ100:NHR100 MXU100:MXV100 MNY100:MNZ100 MEC100:MED100 LUG100:LUH100 LKK100:LKL100 LAO100:LAP100 KQS100:KQT100 KGW100:KGX100 JXA100:JXB100 JNE100:JNF100 JDI100:JDJ100 ITM100:ITN100 IJQ100:IJR100 HZU100:HZV100 HPY100:HPZ100 HGC100:HGD100 GWG100:GWH100 GMK100:GML100 GCO100:GCP100 FSS100:FST100 FIW100:FIX100 EZA100:EZB100 EPE100:EPF100 EFI100:EFJ100 DVM100:DVN100 DLQ100:DLR100 DBU100:DBV100 CRY100:CRZ100 CIC100:CID100 BYG100:BYH100 BOK100:BOL100 BEO100:BEP100 AUS100:AUT100 AKW100:AKX100 ABA100:ABB100 HI144:HJ144 RE144:RF144 WUS144:WUT144 WKW144:WKX144 WBA144:WBB144 VRE144:VRF144 VHI144:VHJ144 UXM144:UXN144 UNQ144:UNR144 UDU144:UDV144 TTY144:TTZ144 TKC144:TKD144 TAG144:TAH144 SQK144:SQL144 SGO144:SGP144 RWS144:RWT144 RMW144:RMX144 RDA144:RDB144 QTE144:QTF144 QJI144:QJJ144 PZM144:PZN144 PPQ144:PPR144 PFU144:PFV144 OVY144:OVZ144 OMC144:OMD144 OCG144:OCH144 NSK144:NSL144 NIO144:NIP144 MYS144:MYT144 MOW144:MOX144 MFA144:MFB144 LVE144:LVF144 LLI144:LLJ144 LBM144:LBN144 KRQ144:KRR144 KHU144:KHV144 JXY144:JXZ144 JOC144:JOD144 JEG144:JEH144 IUK144:IUL144 IKO144:IKP144 IAS144:IAT144 HQW144:HQX144 HHA144:HHB144 GXE144:GXF144 GNI144:GNJ144 GDM144:GDN144 FTQ144:FTR144 FJU144:FJV144 EZY144:EZZ144 EQC144:EQD144 EGG144:EGH144 DWK144:DWL144 DMO144:DMP144 DCS144:DCT144 CSW144:CSX144 CJA144:CJB144 BZE144:BZF144 BPI144:BPJ144 BFM144:BFN144 AVQ144:AVR144 ALU144:ALV144 ABY144:ABZ144 SC144:SD144 IG144:IH144 WUP144:WUQ144 WKT144:WKU144 WAX144:WAY144 VRB144:VRC144 VHF144:VHG144 UXJ144:UXK144 UNN144:UNO144 UDR144:UDS144 TTV144:TTW144 TJZ144:TKA144 TAD144:TAE144 SQH144:SQI144 SGL144:SGM144 RWP144:RWQ144 RMT144:RMU144 RCX144:RCY144 QTB144:QTC144 QJF144:QJG144 PZJ144:PZK144 PPN144:PPO144 PFR144:PFS144 OVV144:OVW144 OLZ144:OMA144 OCD144:OCE144 NSH144:NSI144 NIL144:NIM144 MYP144:MYQ144 MOT144:MOU144 MEX144:MEY144 LVB144:LVC144 LLF144:LLG144 LBJ144:LBK144 KRN144:KRO144 KHR144:KHS144 JXV144:JXW144 JNZ144:JOA144 JED144:JEE144 IUH144:IUI144 IKL144:IKM144 IAP144:IAQ144 HQT144:HQU144 HGX144:HGY144 GXB144:GXC144 GNF144:GNG144 GDJ144:GDK144 FTN144:FTO144 FJR144:FJS144 EZV144:EZW144 EPZ144:EQA144 EGD144:EGE144 DWH144:DWI144 DML144:DMM144 DCP144:DCQ144 CST144:CSU144 CIX144:CIY144 BZB144:BZC144 BPF144:BPG144 BFJ144:BFK144 AVN144:AVO144 ALR144:ALS144 ABV144:ABW144 RZ144:SA144 ID144:IE144 WUM144:WUN144 WKQ144:WKR144 WAU144:WAV144 VQY144:VQZ144 VHC144:VHD144 UXG144:UXH144 UNK144:UNL144 UDO144:UDP144 TTS144:TTT144 TJW144:TJX144 TAA144:TAB144 SQE144:SQF144 SGI144:SGJ144 RWM144:RWN144 RMQ144:RMR144 RCU144:RCV144 QSY144:QSZ144 QJC144:QJD144 PZG144:PZH144 PPK144:PPL144 PFO144:PFP144 OVS144:OVT144 OLW144:OLX144 OCA144:OCB144 NSE144:NSF144 NII144:NIJ144 MYM144:MYN144 MOQ144:MOR144 MEU144:MEV144 LUY144:LUZ144 LLC144:LLD144 LBG144:LBH144 KRK144:KRL144 KHO144:KHP144 JXS144:JXT144 JNW144:JNX144 JEA144:JEB144 IUE144:IUF144 IKI144:IKJ144 IAM144:IAN144 HQQ144:HQR144 HGU144:HGV144 GWY144:GWZ144 GNC144:GND144 GDG144:GDH144 FTK144:FTL144 FJO144:FJP144 EZS144:EZT144 EPW144:EPX144 EGA144:EGB144 DWE144:DWF144 DMI144:DMJ144 DCM144:DCN144 CSQ144:CSR144 CIU144:CIV144 BYY144:BYZ144 BPC144:BPD144 BFG144:BFH144 AVK144:AVL144 ALO144:ALP144 ABS144:ABT144 RW144:RX144 IA144:IB144 WUG144:WUH144 WKK144:WKL144 WAO144:WAP144 VQS144:VQT144 VGW144:VGX144 UXA144:UXB144 UNE144:UNF144 UDI144:UDJ144 TTM144:TTN144 TJQ144:TJR144 SZU144:SZV144 SPY144:SPZ144 SGC144:SGD144 RWG144:RWH144 RMK144:RML144 RCO144:RCP144 QSS144:QST144 QIW144:QIX144 PZA144:PZB144 PPE144:PPF144 PFI144:PFJ144 OVM144:OVN144 OLQ144:OLR144 OBU144:OBV144 NRY144:NRZ144 NIC144:NID144 MYG144:MYH144 MOK144:MOL144 MEO144:MEP144 LUS144:LUT144 LKW144:LKX144 LBA144:LBB144 KRE144:KRF144 KHI144:KHJ144 JXM144:JXN144 JNQ144:JNR144 JDU144:JDV144 ITY144:ITZ144 IKC144:IKD144 IAG144:IAH144 HQK144:HQL144 HGO144:HGP144 GWS144:GWT144 GMW144:GMX144 GDA144:GDB144 FTE144:FTF144 FJI144:FJJ144 EZM144:EZN144 EPQ144:EPR144 EFU144:EFV144 DVY144:DVZ144 DMC144:DMD144 DCG144:DCH144 CSK144:CSL144 CIO144:CIP144 BYS144:BYT144 BOW144:BOX144 BFA144:BFB144 AVE144:AVF144 ALI144:ALJ144 ABM144:ABN144 RQ144:RR144 HU144:HV144 WUD144:WUE144 WKH144:WKI144 WAL144:WAM144 VQP144:VQQ144 VGT144:VGU144 UWX144:UWY144 UNB144:UNC144 UDF144:UDG144 TTJ144:TTK144 TJN144:TJO144 SZR144:SZS144 SPV144:SPW144 SFZ144:SGA144 RWD144:RWE144 RMH144:RMI144 RCL144:RCM144 QSP144:QSQ144 QIT144:QIU144 PYX144:PYY144 PPB144:PPC144 PFF144:PFG144 OVJ144:OVK144 OLN144:OLO144 OBR144:OBS144 NRV144:NRW144 NHZ144:NIA144 MYD144:MYE144 MOH144:MOI144 MEL144:MEM144 LUP144:LUQ144 LKT144:LKU144 LAX144:LAY144 KRB144:KRC144 KHF144:KHG144 JXJ144:JXK144 JNN144:JNO144 JDR144:JDS144 ITV144:ITW144 IJZ144:IKA144 IAD144:IAE144 HQH144:HQI144 HGL144:HGM144 GWP144:GWQ144 GMT144:GMU144 GCX144:GCY144 FTB144:FTC144 FJF144:FJG144 EZJ144:EZK144 EPN144:EPO144 EFR144:EFS144 DVV144:DVW144 DLZ144:DMA144 DCD144:DCE144 CSH144:CSI144 CIL144:CIM144 BYP144:BYQ144 BOT144:BOU144 BEX144:BEY144 AVB144:AVC144 ALF144:ALG144 ABJ144:ABK144 RN144:RO144 HR144:HS144 WUA144:WUB144 WKE144:WKF144 WAI144:WAJ144 VQM144:VQN144 VGQ144:VGR144 UWU144:UWV144 UMY144:UMZ144 UDC144:UDD144 TTG144:TTH144 TJK144:TJL144 SZO144:SZP144 SPS144:SPT144 SFW144:SFX144 RWA144:RWB144 RME144:RMF144 RCI144:RCJ144 QSM144:QSN144 QIQ144:QIR144 PYU144:PYV144 POY144:POZ144 PFC144:PFD144 OVG144:OVH144 OLK144:OLL144 OBO144:OBP144 NRS144:NRT144 NHW144:NHX144 MYA144:MYB144 MOE144:MOF144 MEI144:MEJ144 LUM144:LUN144 LKQ144:LKR144 LAU144:LAV144 KQY144:KQZ144 KHC144:KHD144 JXG144:JXH144 JNK144:JNL144 JDO144:JDP144 ITS144:ITT144 IJW144:IJX144 IAA144:IAB144 HQE144:HQF144 HGI144:HGJ144 GWM144:GWN144 GMQ144:GMR144 GCU144:GCV144 FSY144:FSZ144 FJC144:FJD144 EZG144:EZH144 EPK144:EPL144 EFO144:EFP144 DVS144:DVT144 DLW144:DLX144 DCA144:DCB144 CSE144:CSF144 CII144:CIJ144 BYM144:BYN144 BOQ144:BOR144 BEU144:BEV144 AUY144:AUZ144 ALC144:ALD144 ABG144:ABH144 RK144:RL144 HO144:HP144 WTX144:WTY144 WKB144:WKC144 WAF144:WAG144 VQJ144:VQK144 VGN144:VGO144 UWR144:UWS144 UMV144:UMW144 UCZ144:UDA144 TTD144:TTE144 TJH144:TJI144 SZL144:SZM144 SPP144:SPQ144 SFT144:SFU144 RVX144:RVY144 RMB144:RMC144 RCF144:RCG144 QSJ144:QSK144 QIN144:QIO144 PYR144:PYS144 POV144:POW144 PEZ144:PFA144 OVD144:OVE144 OLH144:OLI144 OBL144:OBM144 NRP144:NRQ144 NHT144:NHU144 MXX144:MXY144 MOB144:MOC144 MEF144:MEG144 LUJ144:LUK144 LKN144:LKO144 LAR144:LAS144 KQV144:KQW144 KGZ144:KHA144 JXD144:JXE144 JNH144:JNI144 JDL144:JDM144 ITP144:ITQ144 IJT144:IJU144 HZX144:HZY144 HQB144:HQC144 HGF144:HGG144 GWJ144:GWK144 GMN144:GMO144 GCR144:GCS144 FSV144:FSW144 FIZ144:FJA144 EZD144:EZE144 EPH144:EPI144 EFL144:EFM144 DVP144:DVQ144 DLT144:DLU144 DBX144:DBY144 CSB144:CSC144 CIF144:CIG144 BYJ144:BYK144 BON144:BOO144 BER144:BES144 AUV144:AUW144 AKZ144:ALA144 ABD144:ABE144 RH144:RI144 HL144:HM144 WTU144:WTV144 WJY144:WJZ144 WAC144:WAD144 VQG144:VQH144 VGK144:VGL144 UWO144:UWP144 UMS144:UMT144 UCW144:UCX144 TTA144:TTB144 TJE144:TJF144 SZI144:SZJ144 SPM144:SPN144 SFQ144:SFR144 RVU144:RVV144 RLY144:RLZ144 RCC144:RCD144 QSG144:QSH144 QIK144:QIL144 PYO144:PYP144 POS144:POT144 PEW144:PEX144 OVA144:OVB144 OLE144:OLF144 OBI144:OBJ144 NRM144:NRN144 NHQ144:NHR144 MXU144:MXV144 MNY144:MNZ144 MEC144:MED144 LUG144:LUH144 LKK144:LKL144 LAO144:LAP144 KQS144:KQT144 KGW144:KGX144 JXA144:JXB144 JNE144:JNF144 JDI144:JDJ144 ITM144:ITN144 IJQ144:IJR144 HZU144:HZV144 HPY144:HPZ144 HGC144:HGD144 GWG144:GWH144 GMK144:GML144 GCO144:GCP144 FSS144:FST144 FIW144:FIX144 EZA144:EZB144 EPE144:EPF144 EFI144:EFJ144 DVM144:DVN144 DLQ144:DLR144 DBU144:DBV144 CRY144:CRZ144 CIC144:CID144 BYG144:BYH144 BOK144:BOL144 BEO144:BEP144 AUS144:AUT144 AKW144:AKX144 ABA144:ABB144 HI188:HJ188 RE188:RF188 WUS188:WUT188 WKW188:WKX188 WBA188:WBB188 VRE188:VRF188 VHI188:VHJ188 UXM188:UXN188 UNQ188:UNR188 UDU188:UDV188 TTY188:TTZ188 TKC188:TKD188 TAG188:TAH188 SQK188:SQL188 SGO188:SGP188 RWS188:RWT188 RMW188:RMX188 RDA188:RDB188 QTE188:QTF188 QJI188:QJJ188 PZM188:PZN188 PPQ188:PPR188 PFU188:PFV188 OVY188:OVZ188 OMC188:OMD188 OCG188:OCH188 NSK188:NSL188 NIO188:NIP188 MYS188:MYT188 MOW188:MOX188 MFA188:MFB188 LVE188:LVF188 LLI188:LLJ188 LBM188:LBN188 KRQ188:KRR188 KHU188:KHV188 JXY188:JXZ188 JOC188:JOD188 JEG188:JEH188 IUK188:IUL188 IKO188:IKP188 IAS188:IAT188 HQW188:HQX188 HHA188:HHB188 GXE188:GXF188 GNI188:GNJ188 GDM188:GDN188 FTQ188:FTR188 FJU188:FJV188 EZY188:EZZ188 EQC188:EQD188 EGG188:EGH188 DWK188:DWL188 DMO188:DMP188 DCS188:DCT188 CSW188:CSX188 CJA188:CJB188 BZE188:BZF188 BPI188:BPJ188 BFM188:BFN188 AVQ188:AVR188 ALU188:ALV188 ABY188:ABZ188 SC188:SD188 IG188:IH188 WUP188:WUQ188 WKT188:WKU188 WAX188:WAY188 VRB188:VRC188 VHF188:VHG188 UXJ188:UXK188 UNN188:UNO188 UDR188:UDS188 TTV188:TTW188 TJZ188:TKA188 TAD188:TAE188 SQH188:SQI188 SGL188:SGM188 RWP188:RWQ188 RMT188:RMU188 RCX188:RCY188 QTB188:QTC188 QJF188:QJG188 PZJ188:PZK188 PPN188:PPO188 PFR188:PFS188 OVV188:OVW188 OLZ188:OMA188 OCD188:OCE188 NSH188:NSI188 NIL188:NIM188 MYP188:MYQ188 MOT188:MOU188 MEX188:MEY188 LVB188:LVC188 LLF188:LLG188 LBJ188:LBK188 KRN188:KRO188 KHR188:KHS188 JXV188:JXW188 JNZ188:JOA188 JED188:JEE188 IUH188:IUI188 IKL188:IKM188 IAP188:IAQ188 HQT188:HQU188 HGX188:HGY188 GXB188:GXC188 GNF188:GNG188 GDJ188:GDK188 FTN188:FTO188 FJR188:FJS188 EZV188:EZW188 EPZ188:EQA188 EGD188:EGE188 DWH188:DWI188 DML188:DMM188 DCP188:DCQ188 CST188:CSU188 CIX188:CIY188 BZB188:BZC188 BPF188:BPG188 BFJ188:BFK188 AVN188:AVO188 ALR188:ALS188 ABV188:ABW188 RZ188:SA188 ID188:IE188 WUM188:WUN188 WKQ188:WKR188 WAU188:WAV188 VQY188:VQZ188 VHC188:VHD188 UXG188:UXH188 UNK188:UNL188 UDO188:UDP188 TTS188:TTT188 TJW188:TJX188 TAA188:TAB188 SQE188:SQF188 SGI188:SGJ188 RWM188:RWN188 RMQ188:RMR188 RCU188:RCV188 QSY188:QSZ188 QJC188:QJD188 PZG188:PZH188 PPK188:PPL188 PFO188:PFP188 OVS188:OVT188 OLW188:OLX188 OCA188:OCB188 NSE188:NSF188 NII188:NIJ188 MYM188:MYN188 MOQ188:MOR188 MEU188:MEV188 LUY188:LUZ188 LLC188:LLD188 LBG188:LBH188 KRK188:KRL188 KHO188:KHP188 JXS188:JXT188 JNW188:JNX188 JEA188:JEB188 IUE188:IUF188 IKI188:IKJ188 IAM188:IAN188 HQQ188:HQR188 HGU188:HGV188 GWY188:GWZ188 GNC188:GND188 GDG188:GDH188 FTK188:FTL188 FJO188:FJP188 EZS188:EZT188 EPW188:EPX188 EGA188:EGB188 DWE188:DWF188 DMI188:DMJ188 DCM188:DCN188 CSQ188:CSR188 CIU188:CIV188 BYY188:BYZ188 BPC188:BPD188 BFG188:BFH188 AVK188:AVL188 ALO188:ALP188 ABS188:ABT188 RW188:RX188 IA188:IB188 WUG188:WUH188 WKK188:WKL188 WAO188:WAP188 VQS188:VQT188 VGW188:VGX188 UXA188:UXB188 UNE188:UNF188 UDI188:UDJ188 TTM188:TTN188 TJQ188:TJR188 SZU188:SZV188 SPY188:SPZ188 SGC188:SGD188 RWG188:RWH188 RMK188:RML188 RCO188:RCP188 QSS188:QST188 QIW188:QIX188 PZA188:PZB188 PPE188:PPF188 PFI188:PFJ188 OVM188:OVN188 OLQ188:OLR188 OBU188:OBV188 NRY188:NRZ188 NIC188:NID188 MYG188:MYH188 MOK188:MOL188 MEO188:MEP188 LUS188:LUT188 LKW188:LKX188 LBA188:LBB188 KRE188:KRF188 KHI188:KHJ188 JXM188:JXN188 JNQ188:JNR188 JDU188:JDV188 ITY188:ITZ188 IKC188:IKD188 IAG188:IAH188 HQK188:HQL188 HGO188:HGP188 GWS188:GWT188 GMW188:GMX188 GDA188:GDB188 FTE188:FTF188 FJI188:FJJ188 EZM188:EZN188 EPQ188:EPR188 EFU188:EFV188 DVY188:DVZ188 DMC188:DMD188 DCG188:DCH188 CSK188:CSL188 CIO188:CIP188 BYS188:BYT188 BOW188:BOX188 BFA188:BFB188 AVE188:AVF188 ALI188:ALJ188 ABM188:ABN188 RQ188:RR188 HU188:HV188 WUD188:WUE188 WKH188:WKI188 WAL188:WAM188 VQP188:VQQ188 VGT188:VGU188 UWX188:UWY188 UNB188:UNC188 UDF188:UDG188 TTJ188:TTK188 TJN188:TJO188 SZR188:SZS188 SPV188:SPW188 SFZ188:SGA188 RWD188:RWE188 RMH188:RMI188 RCL188:RCM188 QSP188:QSQ188 QIT188:QIU188 PYX188:PYY188 PPB188:PPC188 PFF188:PFG188 OVJ188:OVK188 OLN188:OLO188 OBR188:OBS188 NRV188:NRW188 NHZ188:NIA188 MYD188:MYE188 MOH188:MOI188 MEL188:MEM188 LUP188:LUQ188 LKT188:LKU188 LAX188:LAY188 KRB188:KRC188 KHF188:KHG188 JXJ188:JXK188 JNN188:JNO188 JDR188:JDS188 ITV188:ITW188 IJZ188:IKA188 IAD188:IAE188 HQH188:HQI188 HGL188:HGM188 GWP188:GWQ188 GMT188:GMU188 GCX188:GCY188 FTB188:FTC188 FJF188:FJG188 EZJ188:EZK188 EPN188:EPO188 EFR188:EFS188 DVV188:DVW188 DLZ188:DMA188 DCD188:DCE188 CSH188:CSI188 CIL188:CIM188 BYP188:BYQ188 BOT188:BOU188 BEX188:BEY188 AVB188:AVC188 ALF188:ALG188 ABJ188:ABK188 RN188:RO188 HR188:HS188 WUA188:WUB188 WKE188:WKF188 WAI188:WAJ188 VQM188:VQN188 VGQ188:VGR188 UWU188:UWV188 UMY188:UMZ188 UDC188:UDD188 TTG188:TTH188 TJK188:TJL188 SZO188:SZP188 SPS188:SPT188 SFW188:SFX188 RWA188:RWB188 RME188:RMF188 RCI188:RCJ188 QSM188:QSN188 QIQ188:QIR188 PYU188:PYV188 POY188:POZ188 PFC188:PFD188 OVG188:OVH188 OLK188:OLL188 OBO188:OBP188 NRS188:NRT188 NHW188:NHX188 MYA188:MYB188 MOE188:MOF188 MEI188:MEJ188 LUM188:LUN188 LKQ188:LKR188 LAU188:LAV188 KQY188:KQZ188 KHC188:KHD188 JXG188:JXH188 JNK188:JNL188 JDO188:JDP188 ITS188:ITT188 IJW188:IJX188 IAA188:IAB188 HQE188:HQF188 HGI188:HGJ188 GWM188:GWN188 GMQ188:GMR188 GCU188:GCV188 FSY188:FSZ188 FJC188:FJD188 EZG188:EZH188 EPK188:EPL188 EFO188:EFP188 DVS188:DVT188 DLW188:DLX188 DCA188:DCB188 CSE188:CSF188 CII188:CIJ188 BYM188:BYN188 BOQ188:BOR188 BEU188:BEV188 AUY188:AUZ188 ALC188:ALD188 ABG188:ABH188 RK188:RL188 HO188:HP188 WTX188:WTY188 WKB188:WKC188 WAF188:WAG188 VQJ188:VQK188 VGN188:VGO188 UWR188:UWS188 UMV188:UMW188 UCZ188:UDA188 TTD188:TTE188 TJH188:TJI188 SZL188:SZM188 SPP188:SPQ188 SFT188:SFU188 RVX188:RVY188 RMB188:RMC188 RCF188:RCG188 QSJ188:QSK188 QIN188:QIO188 PYR188:PYS188 POV188:POW188 PEZ188:PFA188 OVD188:OVE188 OLH188:OLI188 OBL188:OBM188 NRP188:NRQ188 NHT188:NHU188 MXX188:MXY188 MOB188:MOC188 MEF188:MEG188 LUJ188:LUK188 LKN188:LKO188 LAR188:LAS188 KQV188:KQW188 KGZ188:KHA188 JXD188:JXE188 JNH188:JNI188 JDL188:JDM188 ITP188:ITQ188 IJT188:IJU188 HZX188:HZY188 HQB188:HQC188 HGF188:HGG188 GWJ188:GWK188 GMN188:GMO188 GCR188:GCS188 FSV188:FSW188 FIZ188:FJA188 EZD188:EZE188 EPH188:EPI188 EFL188:EFM188 DVP188:DVQ188 DLT188:DLU188 DBX188:DBY188 CSB188:CSC188 CIF188:CIG188 BYJ188:BYK188 BON188:BOO188 BER188:BES188 AUV188:AUW188 AKZ188:ALA188 ABD188:ABE188 RH188:RI188 HL188:HM188 WTU188:WTV188 WJY188:WJZ188 WAC188:WAD188 VQG188:VQH188 VGK188:VGL188 UWO188:UWP188 UMS188:UMT188 UCW188:UCX188 TTA188:TTB188 TJE188:TJF188 SZI188:SZJ188 SPM188:SPN188 SFQ188:SFR188 RVU188:RVV188 RLY188:RLZ188 RCC188:RCD188 QSG188:QSH188 QIK188:QIL188 PYO188:PYP188 POS188:POT188 PEW188:PEX188 OVA188:OVB188 OLE188:OLF188 OBI188:OBJ188 NRM188:NRN188 NHQ188:NHR188 MXU188:MXV188 MNY188:MNZ188 MEC188:MED188 LUG188:LUH188 LKK188:LKL188 LAO188:LAP188 KQS188:KQT188 KGW188:KGX188 JXA188:JXB188 JNE188:JNF188 JDI188:JDJ188 ITM188:ITN188 IJQ188:IJR188 HZU188:HZV188 HPY188:HPZ188 HGC188:HGD188 GWG188:GWH188 GMK188:GML188 GCO188:GCP188 FSS188:FST188 FIW188:FIX188 EZA188:EZB188 EPE188:EPF188 EFI188:EFJ188 DVM188:DVN188 DLQ188:DLR188 DBU188:DBV188 CRY188:CRZ188 CIC188:CID188 BYG188:BYH188 BOK188:BOL188 BEO188:BEP188 AUS188:AUT188 AKW188:AKX188 ABA188:ABB188 HI232:HJ232 RE232:RF232 WUS232:WUT232 WKW232:WKX232 WBA232:WBB232 VRE232:VRF232 VHI232:VHJ232 UXM232:UXN232 UNQ232:UNR232 UDU232:UDV232 TTY232:TTZ232 TKC232:TKD232 TAG232:TAH232 SQK232:SQL232 SGO232:SGP232 RWS232:RWT232 RMW232:RMX232 RDA232:RDB232 QTE232:QTF232 QJI232:QJJ232 PZM232:PZN232 PPQ232:PPR232 PFU232:PFV232 OVY232:OVZ232 OMC232:OMD232 OCG232:OCH232 NSK232:NSL232 NIO232:NIP232 MYS232:MYT232 MOW232:MOX232 MFA232:MFB232 LVE232:LVF232 LLI232:LLJ232 LBM232:LBN232 KRQ232:KRR232 KHU232:KHV232 JXY232:JXZ232 JOC232:JOD232 JEG232:JEH232 IUK232:IUL232 IKO232:IKP232 IAS232:IAT232 HQW232:HQX232 HHA232:HHB232 GXE232:GXF232 GNI232:GNJ232 GDM232:GDN232 FTQ232:FTR232 FJU232:FJV232 EZY232:EZZ232 EQC232:EQD232 EGG232:EGH232 DWK232:DWL232 DMO232:DMP232 DCS232:DCT232 CSW232:CSX232 CJA232:CJB232 BZE232:BZF232 BPI232:BPJ232 BFM232:BFN232 AVQ232:AVR232 ALU232:ALV232 ABY232:ABZ232 SC232:SD232 IG232:IH232 WUP232:WUQ232 WKT232:WKU232 WAX232:WAY232 VRB232:VRC232 VHF232:VHG232 UXJ232:UXK232 UNN232:UNO232 UDR232:UDS232 TTV232:TTW232 TJZ232:TKA232 TAD232:TAE232 SQH232:SQI232 SGL232:SGM232 RWP232:RWQ232 RMT232:RMU232 RCX232:RCY232 QTB232:QTC232 QJF232:QJG232 PZJ232:PZK232 PPN232:PPO232 PFR232:PFS232 OVV232:OVW232 OLZ232:OMA232 OCD232:OCE232 NSH232:NSI232 NIL232:NIM232 MYP232:MYQ232 MOT232:MOU232 MEX232:MEY232 LVB232:LVC232 LLF232:LLG232 LBJ232:LBK232 KRN232:KRO232 KHR232:KHS232 JXV232:JXW232 JNZ232:JOA232 JED232:JEE232 IUH232:IUI232 IKL232:IKM232 IAP232:IAQ232 HQT232:HQU232 HGX232:HGY232 GXB232:GXC232 GNF232:GNG232 GDJ232:GDK232 FTN232:FTO232 FJR232:FJS232 EZV232:EZW232 EPZ232:EQA232 EGD232:EGE232 DWH232:DWI232 DML232:DMM232 DCP232:DCQ232 CST232:CSU232 CIX232:CIY232 BZB232:BZC232 BPF232:BPG232 BFJ232:BFK232 AVN232:AVO232 ALR232:ALS232 ABV232:ABW232 RZ232:SA232 ID232:IE232 WUM232:WUN232 WKQ232:WKR232 WAU232:WAV232 VQY232:VQZ232 VHC232:VHD232 UXG232:UXH232 UNK232:UNL232 UDO232:UDP232 TTS232:TTT232 TJW232:TJX232 TAA232:TAB232 SQE232:SQF232 SGI232:SGJ232 RWM232:RWN232 RMQ232:RMR232 RCU232:RCV232 QSY232:QSZ232 QJC232:QJD232 PZG232:PZH232 PPK232:PPL232 PFO232:PFP232 OVS232:OVT232 OLW232:OLX232 OCA232:OCB232 NSE232:NSF232 NII232:NIJ232 MYM232:MYN232 MOQ232:MOR232 MEU232:MEV232 LUY232:LUZ232 LLC232:LLD232 LBG232:LBH232 KRK232:KRL232 KHO232:KHP232 JXS232:JXT232 JNW232:JNX232 JEA232:JEB232 IUE232:IUF232 IKI232:IKJ232 IAM232:IAN232 HQQ232:HQR232 HGU232:HGV232 GWY232:GWZ232 GNC232:GND232 GDG232:GDH232 FTK232:FTL232 FJO232:FJP232 EZS232:EZT232 EPW232:EPX232 EGA232:EGB232 DWE232:DWF232 DMI232:DMJ232 DCM232:DCN232 CSQ232:CSR232 CIU232:CIV232 BYY232:BYZ232 BPC232:BPD232 BFG232:BFH232 AVK232:AVL232 ALO232:ALP232 ABS232:ABT232 RW232:RX232 IA232:IB232 WUG232:WUH232 WKK232:WKL232 WAO232:WAP232 VQS232:VQT232 VGW232:VGX232 UXA232:UXB232 UNE232:UNF232 UDI232:UDJ232 TTM232:TTN232 TJQ232:TJR232 SZU232:SZV232 SPY232:SPZ232 SGC232:SGD232 RWG232:RWH232 RMK232:RML232 RCO232:RCP232 QSS232:QST232 QIW232:QIX232 PZA232:PZB232 PPE232:PPF232 PFI232:PFJ232 OVM232:OVN232 OLQ232:OLR232 OBU232:OBV232 NRY232:NRZ232 NIC232:NID232 MYG232:MYH232 MOK232:MOL232 MEO232:MEP232 LUS232:LUT232 LKW232:LKX232 LBA232:LBB232 KRE232:KRF232 KHI232:KHJ232 JXM232:JXN232 JNQ232:JNR232 JDU232:JDV232 ITY232:ITZ232 IKC232:IKD232 IAG232:IAH232 HQK232:HQL232 HGO232:HGP232 GWS232:GWT232 GMW232:GMX232 GDA232:GDB232 FTE232:FTF232 FJI232:FJJ232 EZM232:EZN232 EPQ232:EPR232 EFU232:EFV232 DVY232:DVZ232 DMC232:DMD232 DCG232:DCH232 CSK232:CSL232 CIO232:CIP232 BYS232:BYT232 BOW232:BOX232 BFA232:BFB232 AVE232:AVF232 ALI232:ALJ232 ABM232:ABN232 RQ232:RR232 HU232:HV232 WUD232:WUE232 WKH232:WKI232 WAL232:WAM232 VQP232:VQQ232 VGT232:VGU232 UWX232:UWY232 UNB232:UNC232 UDF232:UDG232 TTJ232:TTK232 TJN232:TJO232 SZR232:SZS232 SPV232:SPW232 SFZ232:SGA232 RWD232:RWE232 RMH232:RMI232 RCL232:RCM232 QSP232:QSQ232 QIT232:QIU232 PYX232:PYY232 PPB232:PPC232 PFF232:PFG232 OVJ232:OVK232 OLN232:OLO232 OBR232:OBS232 NRV232:NRW232 NHZ232:NIA232 MYD232:MYE232 MOH232:MOI232 MEL232:MEM232 LUP232:LUQ232 LKT232:LKU232 LAX232:LAY232 KRB232:KRC232 KHF232:KHG232 JXJ232:JXK232 JNN232:JNO232 JDR232:JDS232 ITV232:ITW232 IJZ232:IKA232 IAD232:IAE232 HQH232:HQI232 HGL232:HGM232 GWP232:GWQ232 GMT232:GMU232 GCX232:GCY232 FTB232:FTC232 FJF232:FJG232 EZJ232:EZK232 EPN232:EPO232 EFR232:EFS232 DVV232:DVW232 DLZ232:DMA232 DCD232:DCE232 CSH232:CSI232 CIL232:CIM232 BYP232:BYQ232 BOT232:BOU232 BEX232:BEY232 AVB232:AVC232 ALF232:ALG232 ABJ232:ABK232 RN232:RO232 HR232:HS232 WUA232:WUB232 WKE232:WKF232 WAI232:WAJ232 VQM232:VQN232 VGQ232:VGR232 UWU232:UWV232 UMY232:UMZ232 UDC232:UDD232 TTG232:TTH232 TJK232:TJL232 SZO232:SZP232 SPS232:SPT232 SFW232:SFX232 RWA232:RWB232 RME232:RMF232 RCI232:RCJ232 QSM232:QSN232 QIQ232:QIR232 PYU232:PYV232 POY232:POZ232 PFC232:PFD232 OVG232:OVH232 OLK232:OLL232 OBO232:OBP232 NRS232:NRT232 NHW232:NHX232 MYA232:MYB232 MOE232:MOF232 MEI232:MEJ232 LUM232:LUN232 LKQ232:LKR232 LAU232:LAV232 KQY232:KQZ232 KHC232:KHD232 JXG232:JXH232 JNK232:JNL232 JDO232:JDP232 ITS232:ITT232 IJW232:IJX232 IAA232:IAB232 HQE232:HQF232 HGI232:HGJ232 GWM232:GWN232 GMQ232:GMR232 GCU232:GCV232 FSY232:FSZ232 FJC232:FJD232 EZG232:EZH232 EPK232:EPL232 EFO232:EFP232 DVS232:DVT232 DLW232:DLX232 DCA232:DCB232 CSE232:CSF232 CII232:CIJ232 BYM232:BYN232 BOQ232:BOR232 BEU232:BEV232 AUY232:AUZ232 ALC232:ALD232 ABG232:ABH232 RK232:RL232 HO232:HP232 WTX232:WTY232 WKB232:WKC232 WAF232:WAG232 VQJ232:VQK232 VGN232:VGO232 UWR232:UWS232 UMV232:UMW232 UCZ232:UDA232 TTD232:TTE232 TJH232:TJI232 SZL232:SZM232 SPP232:SPQ232 SFT232:SFU232 RVX232:RVY232 RMB232:RMC232 RCF232:RCG232 QSJ232:QSK232 QIN232:QIO232 PYR232:PYS232 POV232:POW232 PEZ232:PFA232 OVD232:OVE232 OLH232:OLI232 OBL232:OBM232 NRP232:NRQ232 NHT232:NHU232 MXX232:MXY232 MOB232:MOC232 MEF232:MEG232 LUJ232:LUK232 LKN232:LKO232 LAR232:LAS232 KQV232:KQW232 KGZ232:KHA232 JXD232:JXE232 JNH232:JNI232 JDL232:JDM232 ITP232:ITQ232 IJT232:IJU232 HZX232:HZY232 HQB232:HQC232 HGF232:HGG232 GWJ232:GWK232 GMN232:GMO232 GCR232:GCS232 FSV232:FSW232 FIZ232:FJA232 EZD232:EZE232 EPH232:EPI232 EFL232:EFM232 DVP232:DVQ232 DLT232:DLU232 DBX232:DBY232 CSB232:CSC232 CIF232:CIG232 BYJ232:BYK232 BON232:BOO232 BER232:BES232 AUV232:AUW232 AKZ232:ALA232 ABD232:ABE232 RH232:RI232 HL232:HM232 WTU232:WTV232 WJY232:WJZ232 WAC232:WAD232 VQG232:VQH232 VGK232:VGL232 UWO232:UWP232 UMS232:UMT232 UCW232:UCX232 TTA232:TTB232 TJE232:TJF232 SZI232:SZJ232 SPM232:SPN232 SFQ232:SFR232 RVU232:RVV232 RLY232:RLZ232 RCC232:RCD232 QSG232:QSH232 QIK232:QIL232 PYO232:PYP232 POS232:POT232 PEW232:PEX232 OVA232:OVB232 OLE232:OLF232 OBI232:OBJ232 NRM232:NRN232 NHQ232:NHR232 MXU232:MXV232 MNY232:MNZ232 MEC232:MED232 LUG232:LUH232 LKK232:LKL232 LAO232:LAP232 KQS232:KQT232 KGW232:KGX232 JXA232:JXB232 JNE232:JNF232 JDI232:JDJ232 ITM232:ITN232 IJQ232:IJR232 HZU232:HZV232 HPY232:HPZ232 HGC232:HGD232 GWG232:GWH232 GMK232:GML232 GCO232:GCP232 FSS232:FST232 FIW232:FIX232 EZA232:EZB232 EPE232:EPF232 EFI232:EFJ232 DVM232:DVN232 DLQ232:DLR232 DBU232:DBV232 CRY232:CRZ232 CIC232:CID232 BYG232:BYH232 BOK232:BOL232 BEO232:BEP232 AUS232:AUT232 AKW232:AKX232 ABA232:ABB232 HI276:HJ276 RE276:RF276 WUS276:WUT276 WKW276:WKX276 WBA276:WBB276 VRE276:VRF276 VHI276:VHJ276 UXM276:UXN276 UNQ276:UNR276 UDU276:UDV276 TTY276:TTZ276 TKC276:TKD276 TAG276:TAH276 SQK276:SQL276 SGO276:SGP276 RWS276:RWT276 RMW276:RMX276 RDA276:RDB276 QTE276:QTF276 QJI276:QJJ276 PZM276:PZN276 PPQ276:PPR276 PFU276:PFV276 OVY276:OVZ276 OMC276:OMD276 OCG276:OCH276 NSK276:NSL276 NIO276:NIP276 MYS276:MYT276 MOW276:MOX276 MFA276:MFB276 LVE276:LVF276 LLI276:LLJ276 LBM276:LBN276 KRQ276:KRR276 KHU276:KHV276 JXY276:JXZ276 JOC276:JOD276 JEG276:JEH276 IUK276:IUL276 IKO276:IKP276 IAS276:IAT276 HQW276:HQX276 HHA276:HHB276 GXE276:GXF276 GNI276:GNJ276 GDM276:GDN276 FTQ276:FTR276 FJU276:FJV276 EZY276:EZZ276 EQC276:EQD276 EGG276:EGH276 DWK276:DWL276 DMO276:DMP276 DCS276:DCT276 CSW276:CSX276 CJA276:CJB276 BZE276:BZF276 BPI276:BPJ276 BFM276:BFN276 AVQ276:AVR276 ALU276:ALV276 ABY276:ABZ276 SC276:SD276 IG276:IH276 WUP276:WUQ276 WKT276:WKU276 WAX276:WAY276 VRB276:VRC276 VHF276:VHG276 UXJ276:UXK276 UNN276:UNO276 UDR276:UDS276 TTV276:TTW276 TJZ276:TKA276 TAD276:TAE276 SQH276:SQI276 SGL276:SGM276 RWP276:RWQ276 RMT276:RMU276 RCX276:RCY276 QTB276:QTC276 QJF276:QJG276 PZJ276:PZK276 PPN276:PPO276 PFR276:PFS276 OVV276:OVW276 OLZ276:OMA276 OCD276:OCE276 NSH276:NSI276 NIL276:NIM276 MYP276:MYQ276 MOT276:MOU276 MEX276:MEY276 LVB276:LVC276 LLF276:LLG276 LBJ276:LBK276 KRN276:KRO276 KHR276:KHS276 JXV276:JXW276 JNZ276:JOA276 JED276:JEE276 IUH276:IUI276 IKL276:IKM276 IAP276:IAQ276 HQT276:HQU276 HGX276:HGY276 GXB276:GXC276 GNF276:GNG276 GDJ276:GDK276 FTN276:FTO276 FJR276:FJS276 EZV276:EZW276 EPZ276:EQA276 EGD276:EGE276 DWH276:DWI276 DML276:DMM276 DCP276:DCQ276 CST276:CSU276 CIX276:CIY276 BZB276:BZC276 BPF276:BPG276 BFJ276:BFK276 AVN276:AVO276 ALR276:ALS276 ABV276:ABW276 RZ276:SA276 ID276:IE276 WUM276:WUN276 WKQ276:WKR276 WAU276:WAV276 VQY276:VQZ276 VHC276:VHD276 UXG276:UXH276 UNK276:UNL276 UDO276:UDP276 TTS276:TTT276 TJW276:TJX276 TAA276:TAB276 SQE276:SQF276 SGI276:SGJ276 RWM276:RWN276 RMQ276:RMR276 RCU276:RCV276 QSY276:QSZ276 QJC276:QJD276 PZG276:PZH276 PPK276:PPL276 PFO276:PFP276 OVS276:OVT276 OLW276:OLX276 OCA276:OCB276 NSE276:NSF276 NII276:NIJ276 MYM276:MYN276 MOQ276:MOR276 MEU276:MEV276 LUY276:LUZ276 LLC276:LLD276 LBG276:LBH276 KRK276:KRL276 KHO276:KHP276 JXS276:JXT276 JNW276:JNX276 JEA276:JEB276 IUE276:IUF276 IKI276:IKJ276 IAM276:IAN276 HQQ276:HQR276 HGU276:HGV276 GWY276:GWZ276 GNC276:GND276 GDG276:GDH276 FTK276:FTL276 FJO276:FJP276 EZS276:EZT276 EPW276:EPX276 EGA276:EGB276 DWE276:DWF276 DMI276:DMJ276 DCM276:DCN276 CSQ276:CSR276 CIU276:CIV276 BYY276:BYZ276 BPC276:BPD276 BFG276:BFH276 AVK276:AVL276 ALO276:ALP276 ABS276:ABT276 RW276:RX276 IA276:IB276 WUG276:WUH276 WKK276:WKL276 WAO276:WAP276 VQS276:VQT276 VGW276:VGX276 UXA276:UXB276 UNE276:UNF276 UDI276:UDJ276 TTM276:TTN276 TJQ276:TJR276 SZU276:SZV276 SPY276:SPZ276 SGC276:SGD276 RWG276:RWH276 RMK276:RML276 RCO276:RCP276 QSS276:QST276 QIW276:QIX276 PZA276:PZB276 PPE276:PPF276 PFI276:PFJ276 OVM276:OVN276 OLQ276:OLR276 OBU276:OBV276 NRY276:NRZ276 NIC276:NID276 MYG276:MYH276 MOK276:MOL276 MEO276:MEP276 LUS276:LUT276 LKW276:LKX276 LBA276:LBB276 KRE276:KRF276 KHI276:KHJ276 JXM276:JXN276 JNQ276:JNR276 JDU276:JDV276 ITY276:ITZ276 IKC276:IKD276 IAG276:IAH276 HQK276:HQL276 HGO276:HGP276 GWS276:GWT276 GMW276:GMX276 GDA276:GDB276 FTE276:FTF276 FJI276:FJJ276 EZM276:EZN276 EPQ276:EPR276 EFU276:EFV276 DVY276:DVZ276 DMC276:DMD276 DCG276:DCH276 CSK276:CSL276 CIO276:CIP276 BYS276:BYT276 BOW276:BOX276 BFA276:BFB276 AVE276:AVF276 ALI276:ALJ276 ABM276:ABN276 RQ276:RR276 HU276:HV276 WUD276:WUE276 WKH276:WKI276 WAL276:WAM276 VQP276:VQQ276 VGT276:VGU276 UWX276:UWY276 UNB276:UNC276 UDF276:UDG276 TTJ276:TTK276 TJN276:TJO276 SZR276:SZS276 SPV276:SPW276 SFZ276:SGA276 RWD276:RWE276 RMH276:RMI276 RCL276:RCM276 QSP276:QSQ276 QIT276:QIU276 PYX276:PYY276 PPB276:PPC276 PFF276:PFG276 OVJ276:OVK276 OLN276:OLO276 OBR276:OBS276 NRV276:NRW276 NHZ276:NIA276 MYD276:MYE276 MOH276:MOI276 MEL276:MEM276 LUP276:LUQ276 LKT276:LKU276 LAX276:LAY276 KRB276:KRC276 KHF276:KHG276 JXJ276:JXK276 JNN276:JNO276 JDR276:JDS276 ITV276:ITW276 IJZ276:IKA276 IAD276:IAE276 HQH276:HQI276 HGL276:HGM276 GWP276:GWQ276 GMT276:GMU276 GCX276:GCY276 FTB276:FTC276 FJF276:FJG276 EZJ276:EZK276 EPN276:EPO276 EFR276:EFS276 DVV276:DVW276 DLZ276:DMA276 DCD276:DCE276 CSH276:CSI276 CIL276:CIM276 BYP276:BYQ276 BOT276:BOU276 BEX276:BEY276 AVB276:AVC276 ALF276:ALG276 ABJ276:ABK276 RN276:RO276 HR276:HS276 WUA276:WUB276 WKE276:WKF276 WAI276:WAJ276 VQM276:VQN276 VGQ276:VGR276 UWU276:UWV276 UMY276:UMZ276 UDC276:UDD276 TTG276:TTH276 TJK276:TJL276 SZO276:SZP276 SPS276:SPT276 SFW276:SFX276 RWA276:RWB276 RME276:RMF276 RCI276:RCJ276 QSM276:QSN276 QIQ276:QIR276 PYU276:PYV276 POY276:POZ276 PFC276:PFD276 OVG276:OVH276 OLK276:OLL276 OBO276:OBP276 NRS276:NRT276 NHW276:NHX276 MYA276:MYB276 MOE276:MOF276 MEI276:MEJ276 LUM276:LUN276 LKQ276:LKR276 LAU276:LAV276 KQY276:KQZ276 KHC276:KHD276 JXG276:JXH276 JNK276:JNL276 JDO276:JDP276 ITS276:ITT276 IJW276:IJX276 IAA276:IAB276 HQE276:HQF276 HGI276:HGJ276 GWM276:GWN276 GMQ276:GMR276 GCU276:GCV276 FSY276:FSZ276 FJC276:FJD276 EZG276:EZH276 EPK276:EPL276 EFO276:EFP276 DVS276:DVT276 DLW276:DLX276 DCA276:DCB276 CSE276:CSF276 CII276:CIJ276 BYM276:BYN276 BOQ276:BOR276 BEU276:BEV276 AUY276:AUZ276 ALC276:ALD276 ABG276:ABH276 RK276:RL276 HO276:HP276 WTX276:WTY276 WKB276:WKC276 WAF276:WAG276 VQJ276:VQK276 VGN276:VGO276 UWR276:UWS276 UMV276:UMW276 UCZ276:UDA276 TTD276:TTE276 TJH276:TJI276 SZL276:SZM276 SPP276:SPQ276 SFT276:SFU276 RVX276:RVY276 RMB276:RMC276 RCF276:RCG276 QSJ276:QSK276 QIN276:QIO276 PYR276:PYS276 POV276:POW276 PEZ276:PFA276 OVD276:OVE276 OLH276:OLI276 OBL276:OBM276 NRP276:NRQ276 NHT276:NHU276 MXX276:MXY276 MOB276:MOC276 MEF276:MEG276 LUJ276:LUK276 LKN276:LKO276 LAR276:LAS276 KQV276:KQW276 KGZ276:KHA276 JXD276:JXE276 JNH276:JNI276 JDL276:JDM276 ITP276:ITQ276 IJT276:IJU276 HZX276:HZY276 HQB276:HQC276 HGF276:HGG276 GWJ276:GWK276 GMN276:GMO276 GCR276:GCS276 FSV276:FSW276 FIZ276:FJA276 EZD276:EZE276 EPH276:EPI276 EFL276:EFM276 DVP276:DVQ276 DLT276:DLU276 DBX276:DBY276 CSB276:CSC276 CIF276:CIG276 BYJ276:BYK276 BON276:BOO276 BER276:BES276 AUV276:AUW276 AKZ276:ALA276 ABD276:ABE276 RH276:RI276 HL276:HM276 WTU276:WTV276 WJY276:WJZ276 WAC276:WAD276 VQG276:VQH276 VGK276:VGL276 UWO276:UWP276 UMS276:UMT276 UCW276:UCX276 TTA276:TTB276 TJE276:TJF276 SZI276:SZJ276 SPM276:SPN276 SFQ276:SFR276 RVU276:RVV276 RLY276:RLZ276 RCC276:RCD276 QSG276:QSH276 QIK276:QIL276 PYO276:PYP276 POS276:POT276 PEW276:PEX276 OVA276:OVB276 OLE276:OLF276 OBI276:OBJ276 NRM276:NRN276 NHQ276:NHR276 MXU276:MXV276 MNY276:MNZ276 MEC276:MED276 LUG276:LUH276 LKK276:LKL276 LAO276:LAP276 KQS276:KQT276 KGW276:KGX276 JXA276:JXB276 JNE276:JNF276 JDI276:JDJ276 ITM276:ITN276 IJQ276:IJR276 HZU276:HZV276 HPY276:HPZ276 HGC276:HGD276 GWG276:GWH276 GMK276:GML276 GCO276:GCP276 FSS276:FST276 FIW276:FIX276 EZA276:EZB276 EPE276:EPF276 EFI276:EFJ276 DVM276:DVN276 DLQ276:DLR276 DBU276:DBV276 CRY276:CRZ276 CIC276:CID276 BYG276:BYH276 BOK276:BOL276 BEO276:BEP276 AUS276:AUT276 AKW276:AKX276 ABA276:ABB276 HI320:HJ320 RE320:RF320 WUS320:WUT320 WKW320:WKX320 WBA320:WBB320 VRE320:VRF320 VHI320:VHJ320 UXM320:UXN320 UNQ320:UNR320 UDU320:UDV320 TTY320:TTZ320 TKC320:TKD320 TAG320:TAH320 SQK320:SQL320 SGO320:SGP320 RWS320:RWT320 RMW320:RMX320 RDA320:RDB320 QTE320:QTF320 QJI320:QJJ320 PZM320:PZN320 PPQ320:PPR320 PFU320:PFV320 OVY320:OVZ320 OMC320:OMD320 OCG320:OCH320 NSK320:NSL320 NIO320:NIP320 MYS320:MYT320 MOW320:MOX320 MFA320:MFB320 LVE320:LVF320 LLI320:LLJ320 LBM320:LBN320 KRQ320:KRR320 KHU320:KHV320 JXY320:JXZ320 JOC320:JOD320 JEG320:JEH320 IUK320:IUL320 IKO320:IKP320 IAS320:IAT320 HQW320:HQX320 HHA320:HHB320 GXE320:GXF320 GNI320:GNJ320 GDM320:GDN320 FTQ320:FTR320 FJU320:FJV320 EZY320:EZZ320 EQC320:EQD320 EGG320:EGH320 DWK320:DWL320 DMO320:DMP320 DCS320:DCT320 CSW320:CSX320 CJA320:CJB320 BZE320:BZF320 BPI320:BPJ320 BFM320:BFN320 AVQ320:AVR320 ALU320:ALV320 ABY320:ABZ320 SC320:SD320 IG320:IH320 WUP320:WUQ320 WKT320:WKU320 WAX320:WAY320 VRB320:VRC320 VHF320:VHG320 UXJ320:UXK320 UNN320:UNO320 UDR320:UDS320 TTV320:TTW320 TJZ320:TKA320 TAD320:TAE320 SQH320:SQI320 SGL320:SGM320 RWP320:RWQ320 RMT320:RMU320 RCX320:RCY320 QTB320:QTC320 QJF320:QJG320 PZJ320:PZK320 PPN320:PPO320 PFR320:PFS320 OVV320:OVW320 OLZ320:OMA320 OCD320:OCE320 NSH320:NSI320 NIL320:NIM320 MYP320:MYQ320 MOT320:MOU320 MEX320:MEY320 LVB320:LVC320 LLF320:LLG320 LBJ320:LBK320 KRN320:KRO320 KHR320:KHS320 JXV320:JXW320 JNZ320:JOA320 JED320:JEE320 IUH320:IUI320 IKL320:IKM320 IAP320:IAQ320 HQT320:HQU320 HGX320:HGY320 GXB320:GXC320 GNF320:GNG320 GDJ320:GDK320 FTN320:FTO320 FJR320:FJS320 EZV320:EZW320 EPZ320:EQA320 EGD320:EGE320 DWH320:DWI320 DML320:DMM320 DCP320:DCQ320 CST320:CSU320 CIX320:CIY320 BZB320:BZC320 BPF320:BPG320 BFJ320:BFK320 AVN320:AVO320 ALR320:ALS320 ABV320:ABW320 RZ320:SA320 ID320:IE320 WUM320:WUN320 WKQ320:WKR320 WAU320:WAV320 VQY320:VQZ320 VHC320:VHD320 UXG320:UXH320 UNK320:UNL320 UDO320:UDP320 TTS320:TTT320 TJW320:TJX320 TAA320:TAB320 SQE320:SQF320 SGI320:SGJ320 RWM320:RWN320 RMQ320:RMR320 RCU320:RCV320 QSY320:QSZ320 QJC320:QJD320 PZG320:PZH320 PPK320:PPL320 PFO320:PFP320 OVS320:OVT320 OLW320:OLX320 OCA320:OCB320 NSE320:NSF320 NII320:NIJ320 MYM320:MYN320 MOQ320:MOR320 MEU320:MEV320 LUY320:LUZ320 LLC320:LLD320 LBG320:LBH320 KRK320:KRL320 KHO320:KHP320 JXS320:JXT320 JNW320:JNX320 JEA320:JEB320 IUE320:IUF320 IKI320:IKJ320 IAM320:IAN320 HQQ320:HQR320 HGU320:HGV320 GWY320:GWZ320 GNC320:GND320 GDG320:GDH320 FTK320:FTL320 FJO320:FJP320 EZS320:EZT320 EPW320:EPX320 EGA320:EGB320 DWE320:DWF320 DMI320:DMJ320 DCM320:DCN320 CSQ320:CSR320 CIU320:CIV320 BYY320:BYZ320 BPC320:BPD320 BFG320:BFH320 AVK320:AVL320 ALO320:ALP320 ABS320:ABT320 RW320:RX320 IA320:IB320 WUG320:WUH320 WKK320:WKL320 WAO320:WAP320 VQS320:VQT320 VGW320:VGX320 UXA320:UXB320 UNE320:UNF320 UDI320:UDJ320 TTM320:TTN320 TJQ320:TJR320 SZU320:SZV320 SPY320:SPZ320 SGC320:SGD320 RWG320:RWH320 RMK320:RML320 RCO320:RCP320 QSS320:QST320 QIW320:QIX320 PZA320:PZB320 PPE320:PPF320 PFI320:PFJ320 OVM320:OVN320 OLQ320:OLR320 OBU320:OBV320 NRY320:NRZ320 NIC320:NID320 MYG320:MYH320 MOK320:MOL320 MEO320:MEP320 LUS320:LUT320 LKW320:LKX320 LBA320:LBB320 KRE320:KRF320 KHI320:KHJ320 JXM320:JXN320 JNQ320:JNR320 JDU320:JDV320 ITY320:ITZ320 IKC320:IKD320 IAG320:IAH320 HQK320:HQL320 HGO320:HGP320 GWS320:GWT320 GMW320:GMX320 GDA320:GDB320 FTE320:FTF320 FJI320:FJJ320 EZM320:EZN320 EPQ320:EPR320 EFU320:EFV320 DVY320:DVZ320 DMC320:DMD320 DCG320:DCH320 CSK320:CSL320 CIO320:CIP320 BYS320:BYT320 BOW320:BOX320 BFA320:BFB320 AVE320:AVF320 ALI320:ALJ320 ABM320:ABN320 RQ320:RR320 HU320:HV320 WUD320:WUE320 WKH320:WKI320 WAL320:WAM320 VQP320:VQQ320 VGT320:VGU320 UWX320:UWY320 UNB320:UNC320 UDF320:UDG320 TTJ320:TTK320 TJN320:TJO320 SZR320:SZS320 SPV320:SPW320 SFZ320:SGA320 RWD320:RWE320 RMH320:RMI320 RCL320:RCM320 QSP320:QSQ320 QIT320:QIU320 PYX320:PYY320 PPB320:PPC320 PFF320:PFG320 OVJ320:OVK320 OLN320:OLO320 OBR320:OBS320 NRV320:NRW320 NHZ320:NIA320 MYD320:MYE320 MOH320:MOI320 MEL320:MEM320 LUP320:LUQ320 LKT320:LKU320 LAX320:LAY320 KRB320:KRC320 KHF320:KHG320 JXJ320:JXK320 JNN320:JNO320 JDR320:JDS320 ITV320:ITW320 IJZ320:IKA320 IAD320:IAE320 HQH320:HQI320 HGL320:HGM320 GWP320:GWQ320 GMT320:GMU320 GCX320:GCY320 FTB320:FTC320 FJF320:FJG320 EZJ320:EZK320 EPN320:EPO320 EFR320:EFS320 DVV320:DVW320 DLZ320:DMA320 DCD320:DCE320 CSH320:CSI320 CIL320:CIM320 BYP320:BYQ320 BOT320:BOU320 BEX320:BEY320 AVB320:AVC320 ALF320:ALG320 ABJ320:ABK320 RN320:RO320 HR320:HS320 WUA320:WUB320 WKE320:WKF320 WAI320:WAJ320 VQM320:VQN320 VGQ320:VGR320 UWU320:UWV320 UMY320:UMZ320 UDC320:UDD320 TTG320:TTH320 TJK320:TJL320 SZO320:SZP320 SPS320:SPT320 SFW320:SFX320 RWA320:RWB320 RME320:RMF320 RCI320:RCJ320 QSM320:QSN320 QIQ320:QIR320 PYU320:PYV320 POY320:POZ320 PFC320:PFD320 OVG320:OVH320 OLK320:OLL320 OBO320:OBP320 NRS320:NRT320 NHW320:NHX320 MYA320:MYB320 MOE320:MOF320 MEI320:MEJ320 LUM320:LUN320 LKQ320:LKR320 LAU320:LAV320 KQY320:KQZ320 KHC320:KHD320 JXG320:JXH320 JNK320:JNL320 JDO320:JDP320 ITS320:ITT320 IJW320:IJX320 IAA320:IAB320 HQE320:HQF320 HGI320:HGJ320 GWM320:GWN320 GMQ320:GMR320 GCU320:GCV320 FSY320:FSZ320 FJC320:FJD320 EZG320:EZH320 EPK320:EPL320 EFO320:EFP320 DVS320:DVT320 DLW320:DLX320 DCA320:DCB320 CSE320:CSF320 CII320:CIJ320 BYM320:BYN320 BOQ320:BOR320 BEU320:BEV320 AUY320:AUZ320 ALC320:ALD320 ABG320:ABH320 RK320:RL320 HO320:HP320 WTX320:WTY320 WKB320:WKC320 WAF320:WAG320 VQJ320:VQK320 VGN320:VGO320 UWR320:UWS320 UMV320:UMW320 UCZ320:UDA320 TTD320:TTE320 TJH320:TJI320 SZL320:SZM320 SPP320:SPQ320 SFT320:SFU320 RVX320:RVY320 RMB320:RMC320 RCF320:RCG320 QSJ320:QSK320 QIN320:QIO320 PYR320:PYS320 POV320:POW320 PEZ320:PFA320 OVD320:OVE320 OLH320:OLI320 OBL320:OBM320 NRP320:NRQ320 NHT320:NHU320 MXX320:MXY320 MOB320:MOC320 MEF320:MEG320 LUJ320:LUK320 LKN320:LKO320 LAR320:LAS320 KQV320:KQW320 KGZ320:KHA320 JXD320:JXE320 JNH320:JNI320 JDL320:JDM320 ITP320:ITQ320 IJT320:IJU320 HZX320:HZY320 HQB320:HQC320 HGF320:HGG320 GWJ320:GWK320 GMN320:GMO320 GCR320:GCS320 FSV320:FSW320 FIZ320:FJA320 EZD320:EZE320 EPH320:EPI320 EFL320:EFM320 DVP320:DVQ320 DLT320:DLU320 DBX320:DBY320 CSB320:CSC320 CIF320:CIG320 BYJ320:BYK320 BON320:BOO320 BER320:BES320 AUV320:AUW320 AKZ320:ALA320 ABD320:ABE320 RH320:RI320 HL320:HM320 WTU320:WTV320 WJY320:WJZ320 WAC320:WAD320 VQG320:VQH320 VGK320:VGL320 UWO320:UWP320 UMS320:UMT320 UCW320:UCX320 TTA320:TTB320 TJE320:TJF320 SZI320:SZJ320 SPM320:SPN320 SFQ320:SFR320 RVU320:RVV320 RLY320:RLZ320 RCC320:RCD320 QSG320:QSH320 QIK320:QIL320 PYO320:PYP320 POS320:POT320 PEW320:PEX320 OVA320:OVB320 OLE320:OLF320 OBI320:OBJ320 NRM320:NRN320 NHQ320:NHR320 MXU320:MXV320 MNY320:MNZ320 MEC320:MED320 LUG320:LUH320 LKK320:LKL320 LAO320:LAP320 KQS320:KQT320 KGW320:KGX320 JXA320:JXB320 JNE320:JNF320 JDI320:JDJ320 ITM320:ITN320 IJQ320:IJR320 HZU320:HZV320 HPY320:HPZ320 HGC320:HGD320 GWG320:GWH320 GMK320:GML320 GCO320:GCP320 FSS320:FST320 FIW320:FIX320 EZA320:EZB320 EPE320:EPF320 EFI320:EFJ320 DVM320:DVN320 DLQ320:DLR320 DBU320:DBV320 CRY320:CRZ320 CIC320:CID320 BYG320:BYH320 BOK320:BOL320 BEO320:BEP320 AUS320:AUT320 AKW320:AKX320 ABA320:ABB320 HI364:HJ364 RE364:RF364 WUS364:WUT364 WKW364:WKX364 WBA364:WBB364 VRE364:VRF364 VHI364:VHJ364 UXM364:UXN364 UNQ364:UNR364 UDU364:UDV364 TTY364:TTZ364 TKC364:TKD364 TAG364:TAH364 SQK364:SQL364 SGO364:SGP364 RWS364:RWT364 RMW364:RMX364 RDA364:RDB364 QTE364:QTF364 QJI364:QJJ364 PZM364:PZN364 PPQ364:PPR364 PFU364:PFV364 OVY364:OVZ364 OMC364:OMD364 OCG364:OCH364 NSK364:NSL364 NIO364:NIP364 MYS364:MYT364 MOW364:MOX364 MFA364:MFB364 LVE364:LVF364 LLI364:LLJ364 LBM364:LBN364 KRQ364:KRR364 KHU364:KHV364 JXY364:JXZ364 JOC364:JOD364 JEG364:JEH364 IUK364:IUL364 IKO364:IKP364 IAS364:IAT364 HQW364:HQX364 HHA364:HHB364 GXE364:GXF364 GNI364:GNJ364 GDM364:GDN364 FTQ364:FTR364 FJU364:FJV364 EZY364:EZZ364 EQC364:EQD364 EGG364:EGH364 DWK364:DWL364 DMO364:DMP364 DCS364:DCT364 CSW364:CSX364 CJA364:CJB364 BZE364:BZF364 BPI364:BPJ364 BFM364:BFN364 AVQ364:AVR364 ALU364:ALV364 ABY364:ABZ364 SC364:SD364 IG364:IH364 WUP364:WUQ364 WKT364:WKU364 WAX364:WAY364 VRB364:VRC364 VHF364:VHG364 UXJ364:UXK364 UNN364:UNO364 UDR364:UDS364 TTV364:TTW364 TJZ364:TKA364 TAD364:TAE364 SQH364:SQI364 SGL364:SGM364 RWP364:RWQ364 RMT364:RMU364 RCX364:RCY364 QTB364:QTC364 QJF364:QJG364 PZJ364:PZK364 PPN364:PPO364 PFR364:PFS364 OVV364:OVW364 OLZ364:OMA364 OCD364:OCE364 NSH364:NSI364 NIL364:NIM364 MYP364:MYQ364 MOT364:MOU364 MEX364:MEY364 LVB364:LVC364 LLF364:LLG364 LBJ364:LBK364 KRN364:KRO364 KHR364:KHS364 JXV364:JXW364 JNZ364:JOA364 JED364:JEE364 IUH364:IUI364 IKL364:IKM364 IAP364:IAQ364 HQT364:HQU364 HGX364:HGY364 GXB364:GXC364 GNF364:GNG364 GDJ364:GDK364 FTN364:FTO364 FJR364:FJS364 EZV364:EZW364 EPZ364:EQA364 EGD364:EGE364 DWH364:DWI364 DML364:DMM364 DCP364:DCQ364 CST364:CSU364 CIX364:CIY364 BZB364:BZC364 BPF364:BPG364 BFJ364:BFK364 AVN364:AVO364 ALR364:ALS364 ABV364:ABW364 RZ364:SA364 ID364:IE364 WUM364:WUN364 WKQ364:WKR364 WAU364:WAV364 VQY364:VQZ364 VHC364:VHD364 UXG364:UXH364 UNK364:UNL364 UDO364:UDP364 TTS364:TTT364 TJW364:TJX364 TAA364:TAB364 SQE364:SQF364 SGI364:SGJ364 RWM364:RWN364 RMQ364:RMR364 RCU364:RCV364 QSY364:QSZ364 QJC364:QJD364 PZG364:PZH364 PPK364:PPL364 PFO364:PFP364 OVS364:OVT364 OLW364:OLX364 OCA364:OCB364 NSE364:NSF364 NII364:NIJ364 MYM364:MYN364 MOQ364:MOR364 MEU364:MEV364 LUY364:LUZ364 LLC364:LLD364 LBG364:LBH364 KRK364:KRL364 KHO364:KHP364 JXS364:JXT364 JNW364:JNX364 JEA364:JEB364 IUE364:IUF364 IKI364:IKJ364 IAM364:IAN364 HQQ364:HQR364 HGU364:HGV364 GWY364:GWZ364 GNC364:GND364 GDG364:GDH364 FTK364:FTL364 FJO364:FJP364 EZS364:EZT364 EPW364:EPX364 EGA364:EGB364 DWE364:DWF364 DMI364:DMJ364 DCM364:DCN364 CSQ364:CSR364 CIU364:CIV364 BYY364:BYZ364 BPC364:BPD364 BFG364:BFH364 AVK364:AVL364 ALO364:ALP364 ABS364:ABT364 RW364:RX364 IA364:IB364 WUG364:WUH364 WKK364:WKL364 WAO364:WAP364 VQS364:VQT364 VGW364:VGX364 UXA364:UXB364 UNE364:UNF364 UDI364:UDJ364 TTM364:TTN364 TJQ364:TJR364 SZU364:SZV364 SPY364:SPZ364 SGC364:SGD364 RWG364:RWH364 RMK364:RML364 RCO364:RCP364 QSS364:QST364 QIW364:QIX364 PZA364:PZB364 PPE364:PPF364 PFI364:PFJ364 OVM364:OVN364 OLQ364:OLR364 OBU364:OBV364 NRY364:NRZ364 NIC364:NID364 MYG364:MYH364 MOK364:MOL364 MEO364:MEP364 LUS364:LUT364 LKW364:LKX364 LBA364:LBB364 KRE364:KRF364 KHI364:KHJ364 JXM364:JXN364 JNQ364:JNR364 JDU364:JDV364 ITY364:ITZ364 IKC364:IKD364 IAG364:IAH364 HQK364:HQL364 HGO364:HGP364 GWS364:GWT364 GMW364:GMX364 GDA364:GDB364 FTE364:FTF364 FJI364:FJJ364 EZM364:EZN364 EPQ364:EPR364 EFU364:EFV364 DVY364:DVZ364 DMC364:DMD364 DCG364:DCH364 CSK364:CSL364 CIO364:CIP364 BYS364:BYT364 BOW364:BOX364 BFA364:BFB364 AVE364:AVF364 ALI364:ALJ364 ABM364:ABN364 RQ364:RR364 HU364:HV364 WUD364:WUE364 WKH364:WKI364 WAL364:WAM364 VQP364:VQQ364 VGT364:VGU364 UWX364:UWY364 UNB364:UNC364 UDF364:UDG364 TTJ364:TTK364 TJN364:TJO364 SZR364:SZS364 SPV364:SPW364 SFZ364:SGA364 RWD364:RWE364 RMH364:RMI364 RCL364:RCM364 QSP364:QSQ364 QIT364:QIU364 PYX364:PYY364 PPB364:PPC364 PFF364:PFG364 OVJ364:OVK364 OLN364:OLO364 OBR364:OBS364 NRV364:NRW364 NHZ364:NIA364 MYD364:MYE364 MOH364:MOI364 MEL364:MEM364 LUP364:LUQ364 LKT364:LKU364 LAX364:LAY364 KRB364:KRC364 KHF364:KHG364 JXJ364:JXK364 JNN364:JNO364 JDR364:JDS364 ITV364:ITW364 IJZ364:IKA364 IAD364:IAE364 HQH364:HQI364 HGL364:HGM364 GWP364:GWQ364 GMT364:GMU364 GCX364:GCY364 FTB364:FTC364 FJF364:FJG364 EZJ364:EZK364 EPN364:EPO364 EFR364:EFS364 DVV364:DVW364 DLZ364:DMA364 DCD364:DCE364 CSH364:CSI364 CIL364:CIM364 BYP364:BYQ364 BOT364:BOU364 BEX364:BEY364 AVB364:AVC364 ALF364:ALG364 ABJ364:ABK364 RN364:RO364 HR364:HS364 WUA364:WUB364 WKE364:WKF364 WAI364:WAJ364 VQM364:VQN364 VGQ364:VGR364 UWU364:UWV364 UMY364:UMZ364 UDC364:UDD364 TTG364:TTH364 TJK364:TJL364 SZO364:SZP364 SPS364:SPT364 SFW364:SFX364 RWA364:RWB364 RME364:RMF364 RCI364:RCJ364 QSM364:QSN364 QIQ364:QIR364 PYU364:PYV364 POY364:POZ364 PFC364:PFD364 OVG364:OVH364 OLK364:OLL364 OBO364:OBP364 NRS364:NRT364 NHW364:NHX364 MYA364:MYB364 MOE364:MOF364 MEI364:MEJ364 LUM364:LUN364 LKQ364:LKR364 LAU364:LAV364 KQY364:KQZ364 KHC364:KHD364 JXG364:JXH364 JNK364:JNL364 JDO364:JDP364 ITS364:ITT364 IJW364:IJX364 IAA364:IAB364 HQE364:HQF364 HGI364:HGJ364 GWM364:GWN364 GMQ364:GMR364 GCU364:GCV364 FSY364:FSZ364 FJC364:FJD364 EZG364:EZH364 EPK364:EPL364 EFO364:EFP364 DVS364:DVT364 DLW364:DLX364 DCA364:DCB364 CSE364:CSF364 CII364:CIJ364 BYM364:BYN364 BOQ364:BOR364 BEU364:BEV364 AUY364:AUZ364 ALC364:ALD364 ABG364:ABH364 RK364:RL364 HO364:HP364 WTX364:WTY364 WKB364:WKC364 WAF364:WAG364 VQJ364:VQK364 VGN364:VGO364 UWR364:UWS364 UMV364:UMW364 UCZ364:UDA364 TTD364:TTE364 TJH364:TJI364 SZL364:SZM364 SPP364:SPQ364 SFT364:SFU364 RVX364:RVY364 RMB364:RMC364 RCF364:RCG364 QSJ364:QSK364 QIN364:QIO364 PYR364:PYS364 POV364:POW364 PEZ364:PFA364 OVD364:OVE364 OLH364:OLI364 OBL364:OBM364 NRP364:NRQ364 NHT364:NHU364 MXX364:MXY364 MOB364:MOC364 MEF364:MEG364 LUJ364:LUK364 LKN364:LKO364 LAR364:LAS364 KQV364:KQW364 KGZ364:KHA364 JXD364:JXE364 JNH364:JNI364 JDL364:JDM364 ITP364:ITQ364 IJT364:IJU364 HZX364:HZY364 HQB364:HQC364 HGF364:HGG364 GWJ364:GWK364 GMN364:GMO364 GCR364:GCS364 FSV364:FSW364 FIZ364:FJA364 EZD364:EZE364 EPH364:EPI364 EFL364:EFM364 DVP364:DVQ364 DLT364:DLU364 DBX364:DBY364 CSB364:CSC364 CIF364:CIG364 BYJ364:BYK364 BON364:BOO364 BER364:BES364 AUV364:AUW364 AKZ364:ALA364 ABD364:ABE364 RH364:RI364 HL364:HM364 WTU364:WTV364 WJY364:WJZ364 WAC364:WAD364 VQG364:VQH364 VGK364:VGL364 UWO364:UWP364 UMS364:UMT364 UCW364:UCX364 TTA364:TTB364 TJE364:TJF364 SZI364:SZJ364 SPM364:SPN364 SFQ364:SFR364 RVU364:RVV364 RLY364:RLZ364 RCC364:RCD364 QSG364:QSH364 QIK364:QIL364 PYO364:PYP364 POS364:POT364 PEW364:PEX364 OVA364:OVB364 OLE364:OLF364 OBI364:OBJ364 NRM364:NRN364 NHQ364:NHR364 MXU364:MXV364 MNY364:MNZ364 MEC364:MED364 LUG364:LUH364 LKK364:LKL364 LAO364:LAP364 KQS364:KQT364 KGW364:KGX364 JXA364:JXB364 JNE364:JNF364 JDI364:JDJ364 ITM364:ITN364 IJQ364:IJR364 HZU364:HZV364 HPY364:HPZ364 HGC364:HGD364 GWG364:GWH364 GMK364:GML364 GCO364:GCP364 FSS364:FST364 FIW364:FIX364 EZA364:EZB364 EPE364:EPF364 EFI364:EFJ364 DVM364:DVN364 DLQ364:DLR364 DBU364:DBV364 CRY364:CRZ364 CIC364:CID364 BYG364:BYH364 BOK364:BOL364 BEO364:BEP364 AUS364:AUT364 AKW364:AKX364 ABA364:ABB364 HI408:HJ408 RE408:RF408 WUS408:WUT408 WKW408:WKX408 WBA408:WBB408 VRE408:VRF408 VHI408:VHJ408 UXM408:UXN408 UNQ408:UNR408 UDU408:UDV408 TTY408:TTZ408 TKC408:TKD408 TAG408:TAH408 SQK408:SQL408 SGO408:SGP408 RWS408:RWT408 RMW408:RMX408 RDA408:RDB408 QTE408:QTF408 QJI408:QJJ408 PZM408:PZN408 PPQ408:PPR408 PFU408:PFV408 OVY408:OVZ408 OMC408:OMD408 OCG408:OCH408 NSK408:NSL408 NIO408:NIP408 MYS408:MYT408 MOW408:MOX408 MFA408:MFB408 LVE408:LVF408 LLI408:LLJ408 LBM408:LBN408 KRQ408:KRR408 KHU408:KHV408 JXY408:JXZ408 JOC408:JOD408 JEG408:JEH408 IUK408:IUL408 IKO408:IKP408 IAS408:IAT408 HQW408:HQX408 HHA408:HHB408 GXE408:GXF408 GNI408:GNJ408 GDM408:GDN408 FTQ408:FTR408 FJU408:FJV408 EZY408:EZZ408 EQC408:EQD408 EGG408:EGH408 DWK408:DWL408 DMO408:DMP408 DCS408:DCT408 CSW408:CSX408 CJA408:CJB408 BZE408:BZF408 BPI408:BPJ408 BFM408:BFN408 AVQ408:AVR408 ALU408:ALV408 ABY408:ABZ408 SC408:SD408 IG408:IH408 WUP408:WUQ408 WKT408:WKU408 WAX408:WAY408 VRB408:VRC408 VHF408:VHG408 UXJ408:UXK408 UNN408:UNO408 UDR408:UDS408 TTV408:TTW408 TJZ408:TKA408 TAD408:TAE408 SQH408:SQI408 SGL408:SGM408 RWP408:RWQ408 RMT408:RMU408 RCX408:RCY408 QTB408:QTC408 QJF408:QJG408 PZJ408:PZK408 PPN408:PPO408 PFR408:PFS408 OVV408:OVW408 OLZ408:OMA408 OCD408:OCE408 NSH408:NSI408 NIL408:NIM408 MYP408:MYQ408 MOT408:MOU408 MEX408:MEY408 LVB408:LVC408 LLF408:LLG408 LBJ408:LBK408 KRN408:KRO408 KHR408:KHS408 JXV408:JXW408 JNZ408:JOA408 JED408:JEE408 IUH408:IUI408 IKL408:IKM408 IAP408:IAQ408 HQT408:HQU408 HGX408:HGY408 GXB408:GXC408 GNF408:GNG408 GDJ408:GDK408 FTN408:FTO408 FJR408:FJS408 EZV408:EZW408 EPZ408:EQA408 EGD408:EGE408 DWH408:DWI408 DML408:DMM408 DCP408:DCQ408 CST408:CSU408 CIX408:CIY408 BZB408:BZC408 BPF408:BPG408 BFJ408:BFK408 AVN408:AVO408 ALR408:ALS408 ABV408:ABW408 RZ408:SA408 ID408:IE408 WUM408:WUN408 WKQ408:WKR408 WAU408:WAV408 VQY408:VQZ408 VHC408:VHD408 UXG408:UXH408 UNK408:UNL408 UDO408:UDP408 TTS408:TTT408 TJW408:TJX408 TAA408:TAB408 SQE408:SQF408 SGI408:SGJ408 RWM408:RWN408 RMQ408:RMR408 RCU408:RCV408 QSY408:QSZ408 QJC408:QJD408 PZG408:PZH408 PPK408:PPL408 PFO408:PFP408 OVS408:OVT408 OLW408:OLX408 OCA408:OCB408 NSE408:NSF408 NII408:NIJ408 MYM408:MYN408 MOQ408:MOR408 MEU408:MEV408 LUY408:LUZ408 LLC408:LLD408 LBG408:LBH408 KRK408:KRL408 KHO408:KHP408 JXS408:JXT408 JNW408:JNX408 JEA408:JEB408 IUE408:IUF408 IKI408:IKJ408 IAM408:IAN408 HQQ408:HQR408 HGU408:HGV408 GWY408:GWZ408 GNC408:GND408 GDG408:GDH408 FTK408:FTL408 FJO408:FJP408 EZS408:EZT408 EPW408:EPX408 EGA408:EGB408 DWE408:DWF408 DMI408:DMJ408 DCM408:DCN408 CSQ408:CSR408 CIU408:CIV408 BYY408:BYZ408 BPC408:BPD408 BFG408:BFH408 AVK408:AVL408 ALO408:ALP408 ABS408:ABT408 RW408:RX408 IA408:IB408 WUG408:WUH408 WKK408:WKL408 WAO408:WAP408 VQS408:VQT408 VGW408:VGX408 UXA408:UXB408 UNE408:UNF408 UDI408:UDJ408 TTM408:TTN408 TJQ408:TJR408 SZU408:SZV408 SPY408:SPZ408 SGC408:SGD408 RWG408:RWH408 RMK408:RML408 RCO408:RCP408 QSS408:QST408 QIW408:QIX408 PZA408:PZB408 PPE408:PPF408 PFI408:PFJ408 OVM408:OVN408 OLQ408:OLR408 OBU408:OBV408 NRY408:NRZ408 NIC408:NID408 MYG408:MYH408 MOK408:MOL408 MEO408:MEP408 LUS408:LUT408 LKW408:LKX408 LBA408:LBB408 KRE408:KRF408 KHI408:KHJ408 JXM408:JXN408 JNQ408:JNR408 JDU408:JDV408 ITY408:ITZ408 IKC408:IKD408 IAG408:IAH408 HQK408:HQL408 HGO408:HGP408 GWS408:GWT408 GMW408:GMX408 GDA408:GDB408 FTE408:FTF408 FJI408:FJJ408 EZM408:EZN408 EPQ408:EPR408 EFU408:EFV408 DVY408:DVZ408 DMC408:DMD408 DCG408:DCH408 CSK408:CSL408 CIO408:CIP408 BYS408:BYT408 BOW408:BOX408 BFA408:BFB408 AVE408:AVF408 ALI408:ALJ408 ABM408:ABN408 RQ408:RR408 HU408:HV408 WUD408:WUE408 WKH408:WKI408 WAL408:WAM408 VQP408:VQQ408 VGT408:VGU408 UWX408:UWY408 UNB408:UNC408 UDF408:UDG408 TTJ408:TTK408 TJN408:TJO408 SZR408:SZS408 SPV408:SPW408 SFZ408:SGA408 RWD408:RWE408 RMH408:RMI408 RCL408:RCM408 QSP408:QSQ408 QIT408:QIU408 PYX408:PYY408 PPB408:PPC408 PFF408:PFG408 OVJ408:OVK408 OLN408:OLO408 OBR408:OBS408 NRV408:NRW408 NHZ408:NIA408 MYD408:MYE408 MOH408:MOI408 MEL408:MEM408 LUP408:LUQ408 LKT408:LKU408 LAX408:LAY408 KRB408:KRC408 KHF408:KHG408 JXJ408:JXK408 JNN408:JNO408 JDR408:JDS408 ITV408:ITW408 IJZ408:IKA408 IAD408:IAE408 HQH408:HQI408 HGL408:HGM408 GWP408:GWQ408 GMT408:GMU408 GCX408:GCY408 FTB408:FTC408 FJF408:FJG408 EZJ408:EZK408 EPN408:EPO408 EFR408:EFS408 DVV408:DVW408 DLZ408:DMA408 DCD408:DCE408 CSH408:CSI408 CIL408:CIM408 BYP408:BYQ408 BOT408:BOU408 BEX408:BEY408 AVB408:AVC408 ALF408:ALG408 ABJ408:ABK408 RN408:RO408 HR408:HS408 WUA408:WUB408 WKE408:WKF408 WAI408:WAJ408 VQM408:VQN408 VGQ408:VGR408 UWU408:UWV408 UMY408:UMZ408 UDC408:UDD408 TTG408:TTH408 TJK408:TJL408 SZO408:SZP408 SPS408:SPT408 SFW408:SFX408 RWA408:RWB408 RME408:RMF408 RCI408:RCJ408 QSM408:QSN408 QIQ408:QIR408 PYU408:PYV408 POY408:POZ408 PFC408:PFD408 OVG408:OVH408 OLK408:OLL408 OBO408:OBP408 NRS408:NRT408 NHW408:NHX408 MYA408:MYB408 MOE408:MOF408 MEI408:MEJ408 LUM408:LUN408 LKQ408:LKR408 LAU408:LAV408 KQY408:KQZ408 KHC408:KHD408 JXG408:JXH408 JNK408:JNL408 JDO408:JDP408 ITS408:ITT408 IJW408:IJX408 IAA408:IAB408 HQE408:HQF408 HGI408:HGJ408 GWM408:GWN408 GMQ408:GMR408 GCU408:GCV408 FSY408:FSZ408 FJC408:FJD408 EZG408:EZH408 EPK408:EPL408 EFO408:EFP408 DVS408:DVT408 DLW408:DLX408 DCA408:DCB408 CSE408:CSF408 CII408:CIJ408 BYM408:BYN408 BOQ408:BOR408 BEU408:BEV408 AUY408:AUZ408 ALC408:ALD408 ABG408:ABH408 RK408:RL408 HO408:HP408 WTX408:WTY408 WKB408:WKC408 WAF408:WAG408 VQJ408:VQK408 VGN408:VGO408 UWR408:UWS408 UMV408:UMW408 UCZ408:UDA408 TTD408:TTE408 TJH408:TJI408 SZL408:SZM408 SPP408:SPQ408 SFT408:SFU408 RVX408:RVY408 RMB408:RMC408 RCF408:RCG408 QSJ408:QSK408 QIN408:QIO408 PYR408:PYS408 POV408:POW408 PEZ408:PFA408 OVD408:OVE408 OLH408:OLI408 OBL408:OBM408 NRP408:NRQ408 NHT408:NHU408 MXX408:MXY408 MOB408:MOC408 MEF408:MEG408 LUJ408:LUK408 LKN408:LKO408 LAR408:LAS408 KQV408:KQW408 KGZ408:KHA408 JXD408:JXE408 JNH408:JNI408 JDL408:JDM408 ITP408:ITQ408 IJT408:IJU408 HZX408:HZY408 HQB408:HQC408 HGF408:HGG408 GWJ408:GWK408 GMN408:GMO408 GCR408:GCS408 FSV408:FSW408 FIZ408:FJA408 EZD408:EZE408 EPH408:EPI408 EFL408:EFM408 DVP408:DVQ408 DLT408:DLU408 DBX408:DBY408 CSB408:CSC408 CIF408:CIG408 BYJ408:BYK408 BON408:BOO408 BER408:BES408 AUV408:AUW408 AKZ408:ALA408 ABD408:ABE408 RH408:RI408 HL408:HM408 WTU408:WTV408 WJY408:WJZ408 WAC408:WAD408 VQG408:VQH408 VGK408:VGL408 UWO408:UWP408 UMS408:UMT408 UCW408:UCX408 TTA408:TTB408 TJE408:TJF408 SZI408:SZJ408 SPM408:SPN408 SFQ408:SFR408 RVU408:RVV408 RLY408:RLZ408 RCC408:RCD408 QSG408:QSH408 QIK408:QIL408 PYO408:PYP408 POS408:POT408 PEW408:PEX408 OVA408:OVB408 OLE408:OLF408 OBI408:OBJ408 NRM408:NRN408 NHQ408:NHR408 MXU408:MXV408 MNY408:MNZ408 MEC408:MED408 LUG408:LUH408 LKK408:LKL408 LAO408:LAP408 KQS408:KQT408 KGW408:KGX408 JXA408:JXB408 JNE408:JNF408 JDI408:JDJ408 ITM408:ITN408 IJQ408:IJR408 HZU408:HZV408 HPY408:HPZ408 HGC408:HGD408 GWG408:GWH408 GMK408:GML408 GCO408:GCP408 FSS408:FST408 FIW408:FIX408 EZA408:EZB408 EPE408:EPF408 EFI408:EFJ408 DVM408:DVN408 DLQ408:DLR408 DBU408:DBV408 CRY408:CRZ408 CIC408:CID408 BYG408:BYH408 BOK408:BOL408 BEO408:BEP408 AUS408:AUT408 AKW408:AKX408 ABA408:ABB408 HI452:HJ452 RE452:RF452 WUS452:WUT452 WKW452:WKX452 WBA452:WBB452 VRE452:VRF452 VHI452:VHJ452 UXM452:UXN452 UNQ452:UNR452 UDU452:UDV452 TTY452:TTZ452 TKC452:TKD452 TAG452:TAH452 SQK452:SQL452 SGO452:SGP452 RWS452:RWT452 RMW452:RMX452 RDA452:RDB452 QTE452:QTF452 QJI452:QJJ452 PZM452:PZN452 PPQ452:PPR452 PFU452:PFV452 OVY452:OVZ452 OMC452:OMD452 OCG452:OCH452 NSK452:NSL452 NIO452:NIP452 MYS452:MYT452 MOW452:MOX452 MFA452:MFB452 LVE452:LVF452 LLI452:LLJ452 LBM452:LBN452 KRQ452:KRR452 KHU452:KHV452 JXY452:JXZ452 JOC452:JOD452 JEG452:JEH452 IUK452:IUL452 IKO452:IKP452 IAS452:IAT452 HQW452:HQX452 HHA452:HHB452 GXE452:GXF452 GNI452:GNJ452 GDM452:GDN452 FTQ452:FTR452 FJU452:FJV452 EZY452:EZZ452 EQC452:EQD452 EGG452:EGH452 DWK452:DWL452 DMO452:DMP452 DCS452:DCT452 CSW452:CSX452 CJA452:CJB452 BZE452:BZF452 BPI452:BPJ452 BFM452:BFN452 AVQ452:AVR452 ALU452:ALV452 ABY452:ABZ452 SC452:SD452 IG452:IH452 WUP452:WUQ452 WKT452:WKU452 WAX452:WAY452 VRB452:VRC452 VHF452:VHG452 UXJ452:UXK452 UNN452:UNO452 UDR452:UDS452 TTV452:TTW452 TJZ452:TKA452 TAD452:TAE452 SQH452:SQI452 SGL452:SGM452 RWP452:RWQ452 RMT452:RMU452 RCX452:RCY452 QTB452:QTC452 QJF452:QJG452 PZJ452:PZK452 PPN452:PPO452 PFR452:PFS452 OVV452:OVW452 OLZ452:OMA452 OCD452:OCE452 NSH452:NSI452 NIL452:NIM452 MYP452:MYQ452 MOT452:MOU452 MEX452:MEY452 LVB452:LVC452 LLF452:LLG452 LBJ452:LBK452 KRN452:KRO452 KHR452:KHS452 JXV452:JXW452 JNZ452:JOA452 JED452:JEE452 IUH452:IUI452 IKL452:IKM452 IAP452:IAQ452 HQT452:HQU452 HGX452:HGY452 GXB452:GXC452 GNF452:GNG452 GDJ452:GDK452 FTN452:FTO452 FJR452:FJS452 EZV452:EZW452 EPZ452:EQA452 EGD452:EGE452 DWH452:DWI452 DML452:DMM452 DCP452:DCQ452 CST452:CSU452 CIX452:CIY452 BZB452:BZC452 BPF452:BPG452 BFJ452:BFK452 AVN452:AVO452 ALR452:ALS452 ABV452:ABW452 RZ452:SA452 ID452:IE452 WUM452:WUN452 WKQ452:WKR452 WAU452:WAV452 VQY452:VQZ452 VHC452:VHD452 UXG452:UXH452 UNK452:UNL452 UDO452:UDP452 TTS452:TTT452 TJW452:TJX452 TAA452:TAB452 SQE452:SQF452 SGI452:SGJ452 RWM452:RWN452 RMQ452:RMR452 RCU452:RCV452 QSY452:QSZ452 QJC452:QJD452 PZG452:PZH452 PPK452:PPL452 PFO452:PFP452 OVS452:OVT452 OLW452:OLX452 OCA452:OCB452 NSE452:NSF452 NII452:NIJ452 MYM452:MYN452 MOQ452:MOR452 MEU452:MEV452 LUY452:LUZ452 LLC452:LLD452 LBG452:LBH452 KRK452:KRL452 KHO452:KHP452 JXS452:JXT452 JNW452:JNX452 JEA452:JEB452 IUE452:IUF452 IKI452:IKJ452 IAM452:IAN452 HQQ452:HQR452 HGU452:HGV452 GWY452:GWZ452 GNC452:GND452 GDG452:GDH452 FTK452:FTL452 FJO452:FJP452 EZS452:EZT452 EPW452:EPX452 EGA452:EGB452 DWE452:DWF452 DMI452:DMJ452 DCM452:DCN452 CSQ452:CSR452 CIU452:CIV452 BYY452:BYZ452 BPC452:BPD452 BFG452:BFH452 AVK452:AVL452 ALO452:ALP452 ABS452:ABT452 RW452:RX452 IA452:IB452 WUG452:WUH452 WKK452:WKL452 WAO452:WAP452 VQS452:VQT452 VGW452:VGX452 UXA452:UXB452 UNE452:UNF452 UDI452:UDJ452 TTM452:TTN452 TJQ452:TJR452 SZU452:SZV452 SPY452:SPZ452 SGC452:SGD452 RWG452:RWH452 RMK452:RML452 RCO452:RCP452 QSS452:QST452 QIW452:QIX452 PZA452:PZB452 PPE452:PPF452 PFI452:PFJ452 OVM452:OVN452 OLQ452:OLR452 OBU452:OBV452 NRY452:NRZ452 NIC452:NID452 MYG452:MYH452 MOK452:MOL452 MEO452:MEP452 LUS452:LUT452 LKW452:LKX452 LBA452:LBB452 KRE452:KRF452 KHI452:KHJ452 JXM452:JXN452 JNQ452:JNR452 JDU452:JDV452 ITY452:ITZ452 IKC452:IKD452 IAG452:IAH452 HQK452:HQL452 HGO452:HGP452 GWS452:GWT452 GMW452:GMX452 GDA452:GDB452 FTE452:FTF452 FJI452:FJJ452 EZM452:EZN452 EPQ452:EPR452 EFU452:EFV452 DVY452:DVZ452 DMC452:DMD452 DCG452:DCH452 CSK452:CSL452 CIO452:CIP452 BYS452:BYT452 BOW452:BOX452 BFA452:BFB452 AVE452:AVF452 ALI452:ALJ452 ABM452:ABN452 RQ452:RR452 HU452:HV452 WUD452:WUE452 WKH452:WKI452 WAL452:WAM452 VQP452:VQQ452 VGT452:VGU452 UWX452:UWY452 UNB452:UNC452 UDF452:UDG452 TTJ452:TTK452 TJN452:TJO452 SZR452:SZS452 SPV452:SPW452 SFZ452:SGA452 RWD452:RWE452 RMH452:RMI452 RCL452:RCM452 QSP452:QSQ452 QIT452:QIU452 PYX452:PYY452 PPB452:PPC452 PFF452:PFG452 OVJ452:OVK452 OLN452:OLO452 OBR452:OBS452 NRV452:NRW452 NHZ452:NIA452 MYD452:MYE452 MOH452:MOI452 MEL452:MEM452 LUP452:LUQ452 LKT452:LKU452 LAX452:LAY452 KRB452:KRC452 KHF452:KHG452 JXJ452:JXK452 JNN452:JNO452 JDR452:JDS452 ITV452:ITW452 IJZ452:IKA452 IAD452:IAE452 HQH452:HQI452 HGL452:HGM452 GWP452:GWQ452 GMT452:GMU452 GCX452:GCY452 FTB452:FTC452 FJF452:FJG452 EZJ452:EZK452 EPN452:EPO452 EFR452:EFS452 DVV452:DVW452 DLZ452:DMA452 DCD452:DCE452 CSH452:CSI452 CIL452:CIM452 BYP452:BYQ452 BOT452:BOU452 BEX452:BEY452 AVB452:AVC452 ALF452:ALG452 ABJ452:ABK452 RN452:RO452 HR452:HS452 WUA452:WUB452 WKE452:WKF452 WAI452:WAJ452 VQM452:VQN452 VGQ452:VGR452 UWU452:UWV452 UMY452:UMZ452 UDC452:UDD452 TTG452:TTH452 TJK452:TJL452 SZO452:SZP452 SPS452:SPT452 SFW452:SFX452 RWA452:RWB452 RME452:RMF452 RCI452:RCJ452 QSM452:QSN452 QIQ452:QIR452 PYU452:PYV452 POY452:POZ452 PFC452:PFD452 OVG452:OVH452 OLK452:OLL452 OBO452:OBP452 NRS452:NRT452 NHW452:NHX452 MYA452:MYB452 MOE452:MOF452 MEI452:MEJ452 LUM452:LUN452 LKQ452:LKR452 LAU452:LAV452 KQY452:KQZ452 KHC452:KHD452 JXG452:JXH452 JNK452:JNL452 JDO452:JDP452 ITS452:ITT452 IJW452:IJX452 IAA452:IAB452 HQE452:HQF452 HGI452:HGJ452 GWM452:GWN452 GMQ452:GMR452 GCU452:GCV452 FSY452:FSZ452 FJC452:FJD452 EZG452:EZH452 EPK452:EPL452 EFO452:EFP452 DVS452:DVT452 DLW452:DLX452 DCA452:DCB452 CSE452:CSF452 CII452:CIJ452 BYM452:BYN452 BOQ452:BOR452 BEU452:BEV452 AUY452:AUZ452 ALC452:ALD452 ABG452:ABH452 RK452:RL452 HO452:HP452 WTX452:WTY452 WKB452:WKC452 WAF452:WAG452 VQJ452:VQK452 VGN452:VGO452 UWR452:UWS452 UMV452:UMW452 UCZ452:UDA452 TTD452:TTE452 TJH452:TJI452 SZL452:SZM452 SPP452:SPQ452 SFT452:SFU452 RVX452:RVY452 RMB452:RMC452 RCF452:RCG452 QSJ452:QSK452 QIN452:QIO452 PYR452:PYS452 POV452:POW452 PEZ452:PFA452 OVD452:OVE452 OLH452:OLI452 OBL452:OBM452 NRP452:NRQ452 NHT452:NHU452 MXX452:MXY452 MOB452:MOC452 MEF452:MEG452 LUJ452:LUK452 LKN452:LKO452 LAR452:LAS452 KQV452:KQW452 KGZ452:KHA452 JXD452:JXE452 JNH452:JNI452 JDL452:JDM452 ITP452:ITQ452 IJT452:IJU452 HZX452:HZY452 HQB452:HQC452 HGF452:HGG452 GWJ452:GWK452 GMN452:GMO452 GCR452:GCS452 FSV452:FSW452 FIZ452:FJA452 EZD452:EZE452 EPH452:EPI452 EFL452:EFM452 DVP452:DVQ452 DLT452:DLU452 DBX452:DBY452 CSB452:CSC452 CIF452:CIG452 BYJ452:BYK452 BON452:BOO452 BER452:BES452 AUV452:AUW452 AKZ452:ALA452 ABD452:ABE452 RH452:RI452 HL452:HM452 WTU452:WTV452 WJY452:WJZ452 WAC452:WAD452 VQG452:VQH452 VGK452:VGL452 UWO452:UWP452 UMS452:UMT452 UCW452:UCX452 TTA452:TTB452 TJE452:TJF452 SZI452:SZJ452 SPM452:SPN452 SFQ452:SFR452 RVU452:RVV452 RLY452:RLZ452 RCC452:RCD452 QSG452:QSH452 QIK452:QIL452 PYO452:PYP452 POS452:POT452 PEW452:PEX452 OVA452:OVB452 OLE452:OLF452 OBI452:OBJ452 NRM452:NRN452 NHQ452:NHR452 MXU452:MXV452 MNY452:MNZ452 MEC452:MED452 LUG452:LUH452 LKK452:LKL452 LAO452:LAP452 KQS452:KQT452 KGW452:KGX452 JXA452:JXB452 JNE452:JNF452 JDI452:JDJ452 ITM452:ITN452 IJQ452:IJR452 HZU452:HZV452 HPY452:HPZ452 HGC452:HGD452 GWG452:GWH452 GMK452:GML452 GCO452:GCP452 FSS452:FST452 FIW452:FIX452 EZA452:EZB452 EPE452:EPF452 EFI452:EFJ452 DVM452:DVN452 DLQ452:DLR452 DBU452:DBV452 CRY452:CRZ452 CIC452:CID452 BYG452:BYH452 BOK452:BOL452 BEO452:BEP452 AUS452:AUT452 AKW452:AKX452 ABA452:ABB452 HI496:HJ496 RE496:RF496 WUS496:WUT496 WKW496:WKX496 WBA496:WBB496 VRE496:VRF496 VHI496:VHJ496 UXM496:UXN496 UNQ496:UNR496 UDU496:UDV496 TTY496:TTZ496 TKC496:TKD496 TAG496:TAH496 SQK496:SQL496 SGO496:SGP496 RWS496:RWT496 RMW496:RMX496 RDA496:RDB496 QTE496:QTF496 QJI496:QJJ496 PZM496:PZN496 PPQ496:PPR496 PFU496:PFV496 OVY496:OVZ496 OMC496:OMD496 OCG496:OCH496 NSK496:NSL496 NIO496:NIP496 MYS496:MYT496 MOW496:MOX496 MFA496:MFB496 LVE496:LVF496 LLI496:LLJ496 LBM496:LBN496 KRQ496:KRR496 KHU496:KHV496 JXY496:JXZ496 JOC496:JOD496 JEG496:JEH496 IUK496:IUL496 IKO496:IKP496 IAS496:IAT496 HQW496:HQX496 HHA496:HHB496 GXE496:GXF496 GNI496:GNJ496 GDM496:GDN496 FTQ496:FTR496 FJU496:FJV496 EZY496:EZZ496 EQC496:EQD496 EGG496:EGH496 DWK496:DWL496 DMO496:DMP496 DCS496:DCT496 CSW496:CSX496 CJA496:CJB496 BZE496:BZF496 BPI496:BPJ496 BFM496:BFN496 AVQ496:AVR496 ALU496:ALV496 ABY496:ABZ496 SC496:SD496 IG496:IH496 WUP496:WUQ496 WKT496:WKU496 WAX496:WAY496 VRB496:VRC496 VHF496:VHG496 UXJ496:UXK496 UNN496:UNO496 UDR496:UDS496 TTV496:TTW496 TJZ496:TKA496 TAD496:TAE496 SQH496:SQI496 SGL496:SGM496 RWP496:RWQ496 RMT496:RMU496 RCX496:RCY496 QTB496:QTC496 QJF496:QJG496 PZJ496:PZK496 PPN496:PPO496 PFR496:PFS496 OVV496:OVW496 OLZ496:OMA496 OCD496:OCE496 NSH496:NSI496 NIL496:NIM496 MYP496:MYQ496 MOT496:MOU496 MEX496:MEY496 LVB496:LVC496 LLF496:LLG496 LBJ496:LBK496 KRN496:KRO496 KHR496:KHS496 JXV496:JXW496 JNZ496:JOA496 JED496:JEE496 IUH496:IUI496 IKL496:IKM496 IAP496:IAQ496 HQT496:HQU496 HGX496:HGY496 GXB496:GXC496 GNF496:GNG496 GDJ496:GDK496 FTN496:FTO496 FJR496:FJS496 EZV496:EZW496 EPZ496:EQA496 EGD496:EGE496 DWH496:DWI496 DML496:DMM496 DCP496:DCQ496 CST496:CSU496 CIX496:CIY496 BZB496:BZC496 BPF496:BPG496 BFJ496:BFK496 AVN496:AVO496 ALR496:ALS496 ABV496:ABW496 RZ496:SA496 ID496:IE496 WUM496:WUN496 WKQ496:WKR496 WAU496:WAV496 VQY496:VQZ496 VHC496:VHD496 UXG496:UXH496 UNK496:UNL496 UDO496:UDP496 TTS496:TTT496 TJW496:TJX496 TAA496:TAB496 SQE496:SQF496 SGI496:SGJ496 RWM496:RWN496 RMQ496:RMR496 RCU496:RCV496 QSY496:QSZ496 QJC496:QJD496 PZG496:PZH496 PPK496:PPL496 PFO496:PFP496 OVS496:OVT496 OLW496:OLX496 OCA496:OCB496 NSE496:NSF496 NII496:NIJ496 MYM496:MYN496 MOQ496:MOR496 MEU496:MEV496 LUY496:LUZ496 LLC496:LLD496 LBG496:LBH496 KRK496:KRL496 KHO496:KHP496 JXS496:JXT496 JNW496:JNX496 JEA496:JEB496 IUE496:IUF496 IKI496:IKJ496 IAM496:IAN496 HQQ496:HQR496 HGU496:HGV496 GWY496:GWZ496 GNC496:GND496 GDG496:GDH496 FTK496:FTL496 FJO496:FJP496 EZS496:EZT496 EPW496:EPX496 EGA496:EGB496 DWE496:DWF496 DMI496:DMJ496 DCM496:DCN496 CSQ496:CSR496 CIU496:CIV496 BYY496:BYZ496 BPC496:BPD496 BFG496:BFH496 AVK496:AVL496 ALO496:ALP496 ABS496:ABT496 RW496:RX496 IA496:IB496 WUG496:WUH496 WKK496:WKL496 WAO496:WAP496 VQS496:VQT496 VGW496:VGX496 UXA496:UXB496 UNE496:UNF496 UDI496:UDJ496 TTM496:TTN496 TJQ496:TJR496 SZU496:SZV496 SPY496:SPZ496 SGC496:SGD496 RWG496:RWH496 RMK496:RML496 RCO496:RCP496 QSS496:QST496 QIW496:QIX496 PZA496:PZB496 PPE496:PPF496 PFI496:PFJ496 OVM496:OVN496 OLQ496:OLR496 OBU496:OBV496 NRY496:NRZ496 NIC496:NID496 MYG496:MYH496 MOK496:MOL496 MEO496:MEP496 LUS496:LUT496 LKW496:LKX496 LBA496:LBB496 KRE496:KRF496 KHI496:KHJ496 JXM496:JXN496 JNQ496:JNR496 JDU496:JDV496 ITY496:ITZ496 IKC496:IKD496 IAG496:IAH496 HQK496:HQL496 HGO496:HGP496 GWS496:GWT496 GMW496:GMX496 GDA496:GDB496 FTE496:FTF496 FJI496:FJJ496 EZM496:EZN496 EPQ496:EPR496 EFU496:EFV496 DVY496:DVZ496 DMC496:DMD496 DCG496:DCH496 CSK496:CSL496 CIO496:CIP496 BYS496:BYT496 BOW496:BOX496 BFA496:BFB496 AVE496:AVF496 ALI496:ALJ496 ABM496:ABN496 RQ496:RR496 HU496:HV496 WUD496:WUE496 WKH496:WKI496 WAL496:WAM496 VQP496:VQQ496 VGT496:VGU496 UWX496:UWY496 UNB496:UNC496 UDF496:UDG496 TTJ496:TTK496 TJN496:TJO496 SZR496:SZS496 SPV496:SPW496 SFZ496:SGA496 RWD496:RWE496 RMH496:RMI496 RCL496:RCM496 QSP496:QSQ496 QIT496:QIU496 PYX496:PYY496 PPB496:PPC496 PFF496:PFG496 OVJ496:OVK496 OLN496:OLO496 OBR496:OBS496 NRV496:NRW496 NHZ496:NIA496 MYD496:MYE496 MOH496:MOI496 MEL496:MEM496 LUP496:LUQ496 LKT496:LKU496 LAX496:LAY496 KRB496:KRC496 KHF496:KHG496 JXJ496:JXK496 JNN496:JNO496 JDR496:JDS496 ITV496:ITW496 IJZ496:IKA496 IAD496:IAE496 HQH496:HQI496 HGL496:HGM496 GWP496:GWQ496 GMT496:GMU496 GCX496:GCY496 FTB496:FTC496 FJF496:FJG496 EZJ496:EZK496 EPN496:EPO496 EFR496:EFS496 DVV496:DVW496 DLZ496:DMA496 DCD496:DCE496 CSH496:CSI496 CIL496:CIM496 BYP496:BYQ496 BOT496:BOU496 BEX496:BEY496 AVB496:AVC496 ALF496:ALG496 ABJ496:ABK496 RN496:RO496 HR496:HS496 WUA496:WUB496 WKE496:WKF496 WAI496:WAJ496 VQM496:VQN496 VGQ496:VGR496 UWU496:UWV496 UMY496:UMZ496 UDC496:UDD496 TTG496:TTH496 TJK496:TJL496 SZO496:SZP496 SPS496:SPT496 SFW496:SFX496 RWA496:RWB496 RME496:RMF496 RCI496:RCJ496 QSM496:QSN496 QIQ496:QIR496 PYU496:PYV496 POY496:POZ496 PFC496:PFD496 OVG496:OVH496 OLK496:OLL496 OBO496:OBP496 NRS496:NRT496 NHW496:NHX496 MYA496:MYB496 MOE496:MOF496 MEI496:MEJ496 LUM496:LUN496 LKQ496:LKR496 LAU496:LAV496 KQY496:KQZ496 KHC496:KHD496 JXG496:JXH496 JNK496:JNL496 JDO496:JDP496 ITS496:ITT496 IJW496:IJX496 IAA496:IAB496 HQE496:HQF496 HGI496:HGJ496 GWM496:GWN496 GMQ496:GMR496 GCU496:GCV496 FSY496:FSZ496 FJC496:FJD496 EZG496:EZH496 EPK496:EPL496 EFO496:EFP496 DVS496:DVT496 DLW496:DLX496 DCA496:DCB496 CSE496:CSF496 CII496:CIJ496 BYM496:BYN496 BOQ496:BOR496 BEU496:BEV496 AUY496:AUZ496 ALC496:ALD496 ABG496:ABH496 RK496:RL496 HO496:HP496 WTX496:WTY496 WKB496:WKC496 WAF496:WAG496 VQJ496:VQK496 VGN496:VGO496 UWR496:UWS496 UMV496:UMW496 UCZ496:UDA496 TTD496:TTE496 TJH496:TJI496 SZL496:SZM496 SPP496:SPQ496 SFT496:SFU496 RVX496:RVY496 RMB496:RMC496 RCF496:RCG496 QSJ496:QSK496 QIN496:QIO496 PYR496:PYS496 POV496:POW496 PEZ496:PFA496 OVD496:OVE496 OLH496:OLI496 OBL496:OBM496 NRP496:NRQ496 NHT496:NHU496 MXX496:MXY496 MOB496:MOC496 MEF496:MEG496 LUJ496:LUK496 LKN496:LKO496 LAR496:LAS496 KQV496:KQW496 KGZ496:KHA496 JXD496:JXE496 JNH496:JNI496 JDL496:JDM496 ITP496:ITQ496 IJT496:IJU496 HZX496:HZY496 HQB496:HQC496 HGF496:HGG496 GWJ496:GWK496 GMN496:GMO496 GCR496:GCS496 FSV496:FSW496 FIZ496:FJA496 EZD496:EZE496 EPH496:EPI496 EFL496:EFM496 DVP496:DVQ496 DLT496:DLU496 DBX496:DBY496 CSB496:CSC496 CIF496:CIG496 BYJ496:BYK496 BON496:BOO496 BER496:BES496 AUV496:AUW496 AKZ496:ALA496 ABD496:ABE496 RH496:RI496 HL496:HM496 WTU496:WTV496 WJY496:WJZ496 WAC496:WAD496 VQG496:VQH496 VGK496:VGL496 UWO496:UWP496 UMS496:UMT496 UCW496:UCX496 TTA496:TTB496 TJE496:TJF496 SZI496:SZJ496 SPM496:SPN496 SFQ496:SFR496 RVU496:RVV496 RLY496:RLZ496 RCC496:RCD496 QSG496:QSH496 QIK496:QIL496 PYO496:PYP496 POS496:POT496 PEW496:PEX496 OVA496:OVB496 OLE496:OLF496 OBI496:OBJ496 NRM496:NRN496 NHQ496:NHR496 MXU496:MXV496 MNY496:MNZ496 MEC496:MED496 LUG496:LUH496 LKK496:LKL496 LAO496:LAP496 KQS496:KQT496 KGW496:KGX496 JXA496:JXB496 JNE496:JNF496 JDI496:JDJ496 ITM496:ITN496 IJQ496:IJR496 HZU496:HZV496 HPY496:HPZ496 HGC496:HGD496 GWG496:GWH496 GMK496:GML496 GCO496:GCP496 FSS496:FST496 FIW496:FIX496 EZA496:EZB496 EPE496:EPF496 EFI496:EFJ496 DVM496:DVN496 DLQ496:DLR496 DBU496:DBV496 CRY496:CRZ496 CIC496:CID496 BYG496:BYH496 BOK496:BOL496 BEO496:BEP496 AUS496:AUT496 AKW496:AKX496 ABA496:ABB496">
      <formula1>HI3</formula1>
    </dataValidation>
    <dataValidation type="whole" operator="lessThanOrEqual" allowBlank="1" showInputMessage="1" showErrorMessage="1" sqref="HI10:HJ10 RE10:RF10 WUS10:WUT10 WKW10:WKX10 WBA10:WBB10 VRE10:VRF10 VHI10:VHJ10 UXM10:UXN10 UNQ10:UNR10 UDU10:UDV10 TTY10:TTZ10 TKC10:TKD10 TAG10:TAH10 SQK10:SQL10 SGO10:SGP10 RWS10:RWT10 RMW10:RMX10 RDA10:RDB10 QTE10:QTF10 QJI10:QJJ10 PZM10:PZN10 PPQ10:PPR10 PFU10:PFV10 OVY10:OVZ10 OMC10:OMD10 OCG10:OCH10 NSK10:NSL10 NIO10:NIP10 MYS10:MYT10 MOW10:MOX10 MFA10:MFB10 LVE10:LVF10 LLI10:LLJ10 LBM10:LBN10 KRQ10:KRR10 KHU10:KHV10 JXY10:JXZ10 JOC10:JOD10 JEG10:JEH10 IUK10:IUL10 IKO10:IKP10 IAS10:IAT10 HQW10:HQX10 HHA10:HHB10 GXE10:GXF10 GNI10:GNJ10 GDM10:GDN10 FTQ10:FTR10 FJU10:FJV10 EZY10:EZZ10 EQC10:EQD10 EGG10:EGH10 DWK10:DWL10 DMO10:DMP10 DCS10:DCT10 CSW10:CSX10 CJA10:CJB10 BZE10:BZF10 BPI10:BPJ10 BFM10:BFN10 AVQ10:AVR10 ALU10:ALV10 ABY10:ABZ10 SC10:SD10 IG10:IH10 WUP10:WUQ10 WKT10:WKU10 WAX10:WAY10 VRB10:VRC10 VHF10:VHG10 UXJ10:UXK10 UNN10:UNO10 UDR10:UDS10 TTV10:TTW10 TJZ10:TKA10 TAD10:TAE10 SQH10:SQI10 SGL10:SGM10 RWP10:RWQ10 RMT10:RMU10 RCX10:RCY10 QTB10:QTC10 QJF10:QJG10 PZJ10:PZK10 PPN10:PPO10 PFR10:PFS10 OVV10:OVW10 OLZ10:OMA10 OCD10:OCE10 NSH10:NSI10 NIL10:NIM10 MYP10:MYQ10 MOT10:MOU10 MEX10:MEY10 LVB10:LVC10 LLF10:LLG10 LBJ10:LBK10 KRN10:KRO10 KHR10:KHS10 JXV10:JXW10 JNZ10:JOA10 JED10:JEE10 IUH10:IUI10 IKL10:IKM10 IAP10:IAQ10 HQT10:HQU10 HGX10:HGY10 GXB10:GXC10 GNF10:GNG10 GDJ10:GDK10 FTN10:FTO10 FJR10:FJS10 EZV10:EZW10 EPZ10:EQA10 EGD10:EGE10 DWH10:DWI10 DML10:DMM10 DCP10:DCQ10 CST10:CSU10 CIX10:CIY10 BZB10:BZC10 BPF10:BPG10 BFJ10:BFK10 AVN10:AVO10 ALR10:ALS10 ABV10:ABW10 RZ10:SA10 ID10:IE10 WUM10:WUN10 WKQ10:WKR10 WAU10:WAV10 VQY10:VQZ10 VHC10:VHD10 UXG10:UXH10 UNK10:UNL10 UDO10:UDP10 TTS10:TTT10 TJW10:TJX10 TAA10:TAB10 SQE10:SQF10 SGI10:SGJ10 RWM10:RWN10 RMQ10:RMR10 RCU10:RCV10 QSY10:QSZ10 QJC10:QJD10 PZG10:PZH10 PPK10:PPL10 PFO10:PFP10 OVS10:OVT10 OLW10:OLX10 OCA10:OCB10 NSE10:NSF10 NII10:NIJ10 MYM10:MYN10 MOQ10:MOR10 MEU10:MEV10 LUY10:LUZ10 LLC10:LLD10 LBG10:LBH10 KRK10:KRL10 KHO10:KHP10 JXS10:JXT10 JNW10:JNX10 JEA10:JEB10 IUE10:IUF10 IKI10:IKJ10 IAM10:IAN10 HQQ10:HQR10 HGU10:HGV10 GWY10:GWZ10 GNC10:GND10 GDG10:GDH10 FTK10:FTL10 FJO10:FJP10 EZS10:EZT10 EPW10:EPX10 EGA10:EGB10 DWE10:DWF10 DMI10:DMJ10 DCM10:DCN10 CSQ10:CSR10 CIU10:CIV10 BYY10:BYZ10 BPC10:BPD10 BFG10:BFH10 AVK10:AVL10 ALO10:ALP10 ABS10:ABT10 RW10:RX10 IA10:IB10 WUG10:WUH10 WKK10:WKL10 WAO10:WAP10 VQS10:VQT10 VGW10:VGX10 UXA10:UXB10 UNE10:UNF10 UDI10:UDJ10 TTM10:TTN10 TJQ10:TJR10 SZU10:SZV10 SPY10:SPZ10 SGC10:SGD10 RWG10:RWH10 RMK10:RML10 RCO10:RCP10 QSS10:QST10 QIW10:QIX10 PZA10:PZB10 PPE10:PPF10 PFI10:PFJ10 OVM10:OVN10 OLQ10:OLR10 OBU10:OBV10 NRY10:NRZ10 NIC10:NID10 MYG10:MYH10 MOK10:MOL10 MEO10:MEP10 LUS10:LUT10 LKW10:LKX10 LBA10:LBB10 KRE10:KRF10 KHI10:KHJ10 JXM10:JXN10 JNQ10:JNR10 JDU10:JDV10 ITY10:ITZ10 IKC10:IKD10 IAG10:IAH10 HQK10:HQL10 HGO10:HGP10 GWS10:GWT10 GMW10:GMX10 GDA10:GDB10 FTE10:FTF10 FJI10:FJJ10 EZM10:EZN10 EPQ10:EPR10 EFU10:EFV10 DVY10:DVZ10 DMC10:DMD10 DCG10:DCH10 CSK10:CSL10 CIO10:CIP10 BYS10:BYT10 BOW10:BOX10 BFA10:BFB10 AVE10:AVF10 ALI10:ALJ10 ABM10:ABN10 RQ10:RR10 HU10:HV10 WUD10:WUE10 WKH10:WKI10 WAL10:WAM10 VQP10:VQQ10 VGT10:VGU10 UWX10:UWY10 UNB10:UNC10 UDF10:UDG10 TTJ10:TTK10 TJN10:TJO10 SZR10:SZS10 SPV10:SPW10 SFZ10:SGA10 RWD10:RWE10 RMH10:RMI10 RCL10:RCM10 QSP10:QSQ10 QIT10:QIU10 PYX10:PYY10 PPB10:PPC10 PFF10:PFG10 OVJ10:OVK10 OLN10:OLO10 OBR10:OBS10 NRV10:NRW10 NHZ10:NIA10 MYD10:MYE10 MOH10:MOI10 MEL10:MEM10 LUP10:LUQ10 LKT10:LKU10 LAX10:LAY10 KRB10:KRC10 KHF10:KHG10 JXJ10:JXK10 JNN10:JNO10 JDR10:JDS10 ITV10:ITW10 IJZ10:IKA10 IAD10:IAE10 HQH10:HQI10 HGL10:HGM10 GWP10:GWQ10 GMT10:GMU10 GCX10:GCY10 FTB10:FTC10 FJF10:FJG10 EZJ10:EZK10 EPN10:EPO10 EFR10:EFS10 DVV10:DVW10 DLZ10:DMA10 DCD10:DCE10 CSH10:CSI10 CIL10:CIM10 BYP10:BYQ10 BOT10:BOU10 BEX10:BEY10 AVB10:AVC10 ALF10:ALG10 ABJ10:ABK10 RN10:RO10 HR10:HS10 WUA10:WUB10 WKE10:WKF10 WAI10:WAJ10 VQM10:VQN10 VGQ10:VGR10 UWU10:UWV10 UMY10:UMZ10 UDC10:UDD10 TTG10:TTH10 TJK10:TJL10 SZO10:SZP10 SPS10:SPT10 SFW10:SFX10 RWA10:RWB10 RME10:RMF10 RCI10:RCJ10 QSM10:QSN10 QIQ10:QIR10 PYU10:PYV10 POY10:POZ10 PFC10:PFD10 OVG10:OVH10 OLK10:OLL10 OBO10:OBP10 NRS10:NRT10 NHW10:NHX10 MYA10:MYB10 MOE10:MOF10 MEI10:MEJ10 LUM10:LUN10 LKQ10:LKR10 LAU10:LAV10 KQY10:KQZ10 KHC10:KHD10 JXG10:JXH10 JNK10:JNL10 JDO10:JDP10 ITS10:ITT10 IJW10:IJX10 IAA10:IAB10 HQE10:HQF10 HGI10:HGJ10 GWM10:GWN10 GMQ10:GMR10 GCU10:GCV10 FSY10:FSZ10 FJC10:FJD10 EZG10:EZH10 EPK10:EPL10 EFO10:EFP10 DVS10:DVT10 DLW10:DLX10 DCA10:DCB10 CSE10:CSF10 CII10:CIJ10 BYM10:BYN10 BOQ10:BOR10 BEU10:BEV10 AUY10:AUZ10 ALC10:ALD10 ABG10:ABH10 RK10:RL10 HO10:HP10 WTX10:WTY10 WKB10:WKC10 WAF10:WAG10 VQJ10:VQK10 VGN10:VGO10 UWR10:UWS10 UMV10:UMW10 UCZ10:UDA10 TTD10:TTE10 TJH10:TJI10 SZL10:SZM10 SPP10:SPQ10 SFT10:SFU10 RVX10:RVY10 RMB10:RMC10 RCF10:RCG10 QSJ10:QSK10 QIN10:QIO10 PYR10:PYS10 POV10:POW10 PEZ10:PFA10 OVD10:OVE10 OLH10:OLI10 OBL10:OBM10 NRP10:NRQ10 NHT10:NHU10 MXX10:MXY10 MOB10:MOC10 MEF10:MEG10 LUJ10:LUK10 LKN10:LKO10 LAR10:LAS10 KQV10:KQW10 KGZ10:KHA10 JXD10:JXE10 JNH10:JNI10 JDL10:JDM10 ITP10:ITQ10 IJT10:IJU10 HZX10:HZY10 HQB10:HQC10 HGF10:HGG10 GWJ10:GWK10 GMN10:GMO10 GCR10:GCS10 FSV10:FSW10 FIZ10:FJA10 EZD10:EZE10 EPH10:EPI10 EFL10:EFM10 DVP10:DVQ10 DLT10:DLU10 DBX10:DBY10 CSB10:CSC10 CIF10:CIG10 BYJ10:BYK10 BON10:BOO10 BER10:BES10 AUV10:AUW10 AKZ10:ALA10 ABD10:ABE10 RH10:RI10 HL10:HM10 WTU10:WTV10 WJY10:WJZ10 WAC10:WAD10 VQG10:VQH10 VGK10:VGL10 UWO10:UWP10 UMS10:UMT10 UCW10:UCX10 TTA10:TTB10 TJE10:TJF10 SZI10:SZJ10 SPM10:SPN10 SFQ10:SFR10 RVU10:RVV10 RLY10:RLZ10 RCC10:RCD10 QSG10:QSH10 QIK10:QIL10 PYO10:PYP10 POS10:POT10 PEW10:PEX10 OVA10:OVB10 OLE10:OLF10 OBI10:OBJ10 NRM10:NRN10 NHQ10:NHR10 MXU10:MXV10 MNY10:MNZ10 MEC10:MED10 LUG10:LUH10 LKK10:LKL10 LAO10:LAP10 KQS10:KQT10 KGW10:KGX10 JXA10:JXB10 JNE10:JNF10 JDI10:JDJ10 ITM10:ITN10 IJQ10:IJR10 HZU10:HZV10 HPY10:HPZ10 HGC10:HGD10 GWG10:GWH10 GMK10:GML10 GCO10:GCP10 FSS10:FST10 FIW10:FIX10 EZA10:EZB10 EPE10:EPF10 EFI10:EFJ10 DVM10:DVN10 DLQ10:DLR10 DBU10:DBV10 CRY10:CRZ10 CIC10:CID10 BYG10:BYH10 BOK10:BOL10 BEO10:BEP10 AUS10:AUT10 AKW10:AKX10 ABA10:ABB10 HI54:HJ54 RE54:RF54 WUS54:WUT54 WKW54:WKX54 WBA54:WBB54 VRE54:VRF54 VHI54:VHJ54 UXM54:UXN54 UNQ54:UNR54 UDU54:UDV54 TTY54:TTZ54 TKC54:TKD54 TAG54:TAH54 SQK54:SQL54 SGO54:SGP54 RWS54:RWT54 RMW54:RMX54 RDA54:RDB54 QTE54:QTF54 QJI54:QJJ54 PZM54:PZN54 PPQ54:PPR54 PFU54:PFV54 OVY54:OVZ54 OMC54:OMD54 OCG54:OCH54 NSK54:NSL54 NIO54:NIP54 MYS54:MYT54 MOW54:MOX54 MFA54:MFB54 LVE54:LVF54 LLI54:LLJ54 LBM54:LBN54 KRQ54:KRR54 KHU54:KHV54 JXY54:JXZ54 JOC54:JOD54 JEG54:JEH54 IUK54:IUL54 IKO54:IKP54 IAS54:IAT54 HQW54:HQX54 HHA54:HHB54 GXE54:GXF54 GNI54:GNJ54 GDM54:GDN54 FTQ54:FTR54 FJU54:FJV54 EZY54:EZZ54 EQC54:EQD54 EGG54:EGH54 DWK54:DWL54 DMO54:DMP54 DCS54:DCT54 CSW54:CSX54 CJA54:CJB54 BZE54:BZF54 BPI54:BPJ54 BFM54:BFN54 AVQ54:AVR54 ALU54:ALV54 ABY54:ABZ54 SC54:SD54 IG54:IH54 WUP54:WUQ54 WKT54:WKU54 WAX54:WAY54 VRB54:VRC54 VHF54:VHG54 UXJ54:UXK54 UNN54:UNO54 UDR54:UDS54 TTV54:TTW54 TJZ54:TKA54 TAD54:TAE54 SQH54:SQI54 SGL54:SGM54 RWP54:RWQ54 RMT54:RMU54 RCX54:RCY54 QTB54:QTC54 QJF54:QJG54 PZJ54:PZK54 PPN54:PPO54 PFR54:PFS54 OVV54:OVW54 OLZ54:OMA54 OCD54:OCE54 NSH54:NSI54 NIL54:NIM54 MYP54:MYQ54 MOT54:MOU54 MEX54:MEY54 LVB54:LVC54 LLF54:LLG54 LBJ54:LBK54 KRN54:KRO54 KHR54:KHS54 JXV54:JXW54 JNZ54:JOA54 JED54:JEE54 IUH54:IUI54 IKL54:IKM54 IAP54:IAQ54 HQT54:HQU54 HGX54:HGY54 GXB54:GXC54 GNF54:GNG54 GDJ54:GDK54 FTN54:FTO54 FJR54:FJS54 EZV54:EZW54 EPZ54:EQA54 EGD54:EGE54 DWH54:DWI54 DML54:DMM54 DCP54:DCQ54 CST54:CSU54 CIX54:CIY54 BZB54:BZC54 BPF54:BPG54 BFJ54:BFK54 AVN54:AVO54 ALR54:ALS54 ABV54:ABW54 RZ54:SA54 ID54:IE54 WUM54:WUN54 WKQ54:WKR54 WAU54:WAV54 VQY54:VQZ54 VHC54:VHD54 UXG54:UXH54 UNK54:UNL54 UDO54:UDP54 TTS54:TTT54 TJW54:TJX54 TAA54:TAB54 SQE54:SQF54 SGI54:SGJ54 RWM54:RWN54 RMQ54:RMR54 RCU54:RCV54 QSY54:QSZ54 QJC54:QJD54 PZG54:PZH54 PPK54:PPL54 PFO54:PFP54 OVS54:OVT54 OLW54:OLX54 OCA54:OCB54 NSE54:NSF54 NII54:NIJ54 MYM54:MYN54 MOQ54:MOR54 MEU54:MEV54 LUY54:LUZ54 LLC54:LLD54 LBG54:LBH54 KRK54:KRL54 KHO54:KHP54 JXS54:JXT54 JNW54:JNX54 JEA54:JEB54 IUE54:IUF54 IKI54:IKJ54 IAM54:IAN54 HQQ54:HQR54 HGU54:HGV54 GWY54:GWZ54 GNC54:GND54 GDG54:GDH54 FTK54:FTL54 FJO54:FJP54 EZS54:EZT54 EPW54:EPX54 EGA54:EGB54 DWE54:DWF54 DMI54:DMJ54 DCM54:DCN54 CSQ54:CSR54 CIU54:CIV54 BYY54:BYZ54 BPC54:BPD54 BFG54:BFH54 AVK54:AVL54 ALO54:ALP54 ABS54:ABT54 RW54:RX54 IA54:IB54 WUG54:WUH54 WKK54:WKL54 WAO54:WAP54 VQS54:VQT54 VGW54:VGX54 UXA54:UXB54 UNE54:UNF54 UDI54:UDJ54 TTM54:TTN54 TJQ54:TJR54 SZU54:SZV54 SPY54:SPZ54 SGC54:SGD54 RWG54:RWH54 RMK54:RML54 RCO54:RCP54 QSS54:QST54 QIW54:QIX54 PZA54:PZB54 PPE54:PPF54 PFI54:PFJ54 OVM54:OVN54 OLQ54:OLR54 OBU54:OBV54 NRY54:NRZ54 NIC54:NID54 MYG54:MYH54 MOK54:MOL54 MEO54:MEP54 LUS54:LUT54 LKW54:LKX54 LBA54:LBB54 KRE54:KRF54 KHI54:KHJ54 JXM54:JXN54 JNQ54:JNR54 JDU54:JDV54 ITY54:ITZ54 IKC54:IKD54 IAG54:IAH54 HQK54:HQL54 HGO54:HGP54 GWS54:GWT54 GMW54:GMX54 GDA54:GDB54 FTE54:FTF54 FJI54:FJJ54 EZM54:EZN54 EPQ54:EPR54 EFU54:EFV54 DVY54:DVZ54 DMC54:DMD54 DCG54:DCH54 CSK54:CSL54 CIO54:CIP54 BYS54:BYT54 BOW54:BOX54 BFA54:BFB54 AVE54:AVF54 ALI54:ALJ54 ABM54:ABN54 RQ54:RR54 HU54:HV54 WUD54:WUE54 WKH54:WKI54 WAL54:WAM54 VQP54:VQQ54 VGT54:VGU54 UWX54:UWY54 UNB54:UNC54 UDF54:UDG54 TTJ54:TTK54 TJN54:TJO54 SZR54:SZS54 SPV54:SPW54 SFZ54:SGA54 RWD54:RWE54 RMH54:RMI54 RCL54:RCM54 QSP54:QSQ54 QIT54:QIU54 PYX54:PYY54 PPB54:PPC54 PFF54:PFG54 OVJ54:OVK54 OLN54:OLO54 OBR54:OBS54 NRV54:NRW54 NHZ54:NIA54 MYD54:MYE54 MOH54:MOI54 MEL54:MEM54 LUP54:LUQ54 LKT54:LKU54 LAX54:LAY54 KRB54:KRC54 KHF54:KHG54 JXJ54:JXK54 JNN54:JNO54 JDR54:JDS54 ITV54:ITW54 IJZ54:IKA54 IAD54:IAE54 HQH54:HQI54 HGL54:HGM54 GWP54:GWQ54 GMT54:GMU54 GCX54:GCY54 FTB54:FTC54 FJF54:FJG54 EZJ54:EZK54 EPN54:EPO54 EFR54:EFS54 DVV54:DVW54 DLZ54:DMA54 DCD54:DCE54 CSH54:CSI54 CIL54:CIM54 BYP54:BYQ54 BOT54:BOU54 BEX54:BEY54 AVB54:AVC54 ALF54:ALG54 ABJ54:ABK54 RN54:RO54 HR54:HS54 WUA54:WUB54 WKE54:WKF54 WAI54:WAJ54 VQM54:VQN54 VGQ54:VGR54 UWU54:UWV54 UMY54:UMZ54 UDC54:UDD54 TTG54:TTH54 TJK54:TJL54 SZO54:SZP54 SPS54:SPT54 SFW54:SFX54 RWA54:RWB54 RME54:RMF54 RCI54:RCJ54 QSM54:QSN54 QIQ54:QIR54 PYU54:PYV54 POY54:POZ54 PFC54:PFD54 OVG54:OVH54 OLK54:OLL54 OBO54:OBP54 NRS54:NRT54 NHW54:NHX54 MYA54:MYB54 MOE54:MOF54 MEI54:MEJ54 LUM54:LUN54 LKQ54:LKR54 LAU54:LAV54 KQY54:KQZ54 KHC54:KHD54 JXG54:JXH54 JNK54:JNL54 JDO54:JDP54 ITS54:ITT54 IJW54:IJX54 IAA54:IAB54 HQE54:HQF54 HGI54:HGJ54 GWM54:GWN54 GMQ54:GMR54 GCU54:GCV54 FSY54:FSZ54 FJC54:FJD54 EZG54:EZH54 EPK54:EPL54 EFO54:EFP54 DVS54:DVT54 DLW54:DLX54 DCA54:DCB54 CSE54:CSF54 CII54:CIJ54 BYM54:BYN54 BOQ54:BOR54 BEU54:BEV54 AUY54:AUZ54 ALC54:ALD54 ABG54:ABH54 RK54:RL54 HO54:HP54 WTX54:WTY54 WKB54:WKC54 WAF54:WAG54 VQJ54:VQK54 VGN54:VGO54 UWR54:UWS54 UMV54:UMW54 UCZ54:UDA54 TTD54:TTE54 TJH54:TJI54 SZL54:SZM54 SPP54:SPQ54 SFT54:SFU54 RVX54:RVY54 RMB54:RMC54 RCF54:RCG54 QSJ54:QSK54 QIN54:QIO54 PYR54:PYS54 POV54:POW54 PEZ54:PFA54 OVD54:OVE54 OLH54:OLI54 OBL54:OBM54 NRP54:NRQ54 NHT54:NHU54 MXX54:MXY54 MOB54:MOC54 MEF54:MEG54 LUJ54:LUK54 LKN54:LKO54 LAR54:LAS54 KQV54:KQW54 KGZ54:KHA54 JXD54:JXE54 JNH54:JNI54 JDL54:JDM54 ITP54:ITQ54 IJT54:IJU54 HZX54:HZY54 HQB54:HQC54 HGF54:HGG54 GWJ54:GWK54 GMN54:GMO54 GCR54:GCS54 FSV54:FSW54 FIZ54:FJA54 EZD54:EZE54 EPH54:EPI54 EFL54:EFM54 DVP54:DVQ54 DLT54:DLU54 DBX54:DBY54 CSB54:CSC54 CIF54:CIG54 BYJ54:BYK54 BON54:BOO54 BER54:BES54 AUV54:AUW54 AKZ54:ALA54 ABD54:ABE54 RH54:RI54 HL54:HM54 WTU54:WTV54 WJY54:WJZ54 WAC54:WAD54 VQG54:VQH54 VGK54:VGL54 UWO54:UWP54 UMS54:UMT54 UCW54:UCX54 TTA54:TTB54 TJE54:TJF54 SZI54:SZJ54 SPM54:SPN54 SFQ54:SFR54 RVU54:RVV54 RLY54:RLZ54 RCC54:RCD54 QSG54:QSH54 QIK54:QIL54 PYO54:PYP54 POS54:POT54 PEW54:PEX54 OVA54:OVB54 OLE54:OLF54 OBI54:OBJ54 NRM54:NRN54 NHQ54:NHR54 MXU54:MXV54 MNY54:MNZ54 MEC54:MED54 LUG54:LUH54 LKK54:LKL54 LAO54:LAP54 KQS54:KQT54 KGW54:KGX54 JXA54:JXB54 JNE54:JNF54 JDI54:JDJ54 ITM54:ITN54 IJQ54:IJR54 HZU54:HZV54 HPY54:HPZ54 HGC54:HGD54 GWG54:GWH54 GMK54:GML54 GCO54:GCP54 FSS54:FST54 FIW54:FIX54 EZA54:EZB54 EPE54:EPF54 EFI54:EFJ54 DVM54:DVN54 DLQ54:DLR54 DBU54:DBV54 CRY54:CRZ54 CIC54:CID54 BYG54:BYH54 BOK54:BOL54 BEO54:BEP54 AUS54:AUT54 AKW54:AKX54 ABA54:ABB54 HI98:HJ98 RE98:RF98 WUS98:WUT98 WKW98:WKX98 WBA98:WBB98 VRE98:VRF98 VHI98:VHJ98 UXM98:UXN98 UNQ98:UNR98 UDU98:UDV98 TTY98:TTZ98 TKC98:TKD98 TAG98:TAH98 SQK98:SQL98 SGO98:SGP98 RWS98:RWT98 RMW98:RMX98 RDA98:RDB98 QTE98:QTF98 QJI98:QJJ98 PZM98:PZN98 PPQ98:PPR98 PFU98:PFV98 OVY98:OVZ98 OMC98:OMD98 OCG98:OCH98 NSK98:NSL98 NIO98:NIP98 MYS98:MYT98 MOW98:MOX98 MFA98:MFB98 LVE98:LVF98 LLI98:LLJ98 LBM98:LBN98 KRQ98:KRR98 KHU98:KHV98 JXY98:JXZ98 JOC98:JOD98 JEG98:JEH98 IUK98:IUL98 IKO98:IKP98 IAS98:IAT98 HQW98:HQX98 HHA98:HHB98 GXE98:GXF98 GNI98:GNJ98 GDM98:GDN98 FTQ98:FTR98 FJU98:FJV98 EZY98:EZZ98 EQC98:EQD98 EGG98:EGH98 DWK98:DWL98 DMO98:DMP98 DCS98:DCT98 CSW98:CSX98 CJA98:CJB98 BZE98:BZF98 BPI98:BPJ98 BFM98:BFN98 AVQ98:AVR98 ALU98:ALV98 ABY98:ABZ98 SC98:SD98 IG98:IH98 WUP98:WUQ98 WKT98:WKU98 WAX98:WAY98 VRB98:VRC98 VHF98:VHG98 UXJ98:UXK98 UNN98:UNO98 UDR98:UDS98 TTV98:TTW98 TJZ98:TKA98 TAD98:TAE98 SQH98:SQI98 SGL98:SGM98 RWP98:RWQ98 RMT98:RMU98 RCX98:RCY98 QTB98:QTC98 QJF98:QJG98 PZJ98:PZK98 PPN98:PPO98 PFR98:PFS98 OVV98:OVW98 OLZ98:OMA98 OCD98:OCE98 NSH98:NSI98 NIL98:NIM98 MYP98:MYQ98 MOT98:MOU98 MEX98:MEY98 LVB98:LVC98 LLF98:LLG98 LBJ98:LBK98 KRN98:KRO98 KHR98:KHS98 JXV98:JXW98 JNZ98:JOA98 JED98:JEE98 IUH98:IUI98 IKL98:IKM98 IAP98:IAQ98 HQT98:HQU98 HGX98:HGY98 GXB98:GXC98 GNF98:GNG98 GDJ98:GDK98 FTN98:FTO98 FJR98:FJS98 EZV98:EZW98 EPZ98:EQA98 EGD98:EGE98 DWH98:DWI98 DML98:DMM98 DCP98:DCQ98 CST98:CSU98 CIX98:CIY98 BZB98:BZC98 BPF98:BPG98 BFJ98:BFK98 AVN98:AVO98 ALR98:ALS98 ABV98:ABW98 RZ98:SA98 ID98:IE98 WUM98:WUN98 WKQ98:WKR98 WAU98:WAV98 VQY98:VQZ98 VHC98:VHD98 UXG98:UXH98 UNK98:UNL98 UDO98:UDP98 TTS98:TTT98 TJW98:TJX98 TAA98:TAB98 SQE98:SQF98 SGI98:SGJ98 RWM98:RWN98 RMQ98:RMR98 RCU98:RCV98 QSY98:QSZ98 QJC98:QJD98 PZG98:PZH98 PPK98:PPL98 PFO98:PFP98 OVS98:OVT98 OLW98:OLX98 OCA98:OCB98 NSE98:NSF98 NII98:NIJ98 MYM98:MYN98 MOQ98:MOR98 MEU98:MEV98 LUY98:LUZ98 LLC98:LLD98 LBG98:LBH98 KRK98:KRL98 KHO98:KHP98 JXS98:JXT98 JNW98:JNX98 JEA98:JEB98 IUE98:IUF98 IKI98:IKJ98 IAM98:IAN98 HQQ98:HQR98 HGU98:HGV98 GWY98:GWZ98 GNC98:GND98 GDG98:GDH98 FTK98:FTL98 FJO98:FJP98 EZS98:EZT98 EPW98:EPX98 EGA98:EGB98 DWE98:DWF98 DMI98:DMJ98 DCM98:DCN98 CSQ98:CSR98 CIU98:CIV98 BYY98:BYZ98 BPC98:BPD98 BFG98:BFH98 AVK98:AVL98 ALO98:ALP98 ABS98:ABT98 RW98:RX98 IA98:IB98 WUG98:WUH98 WKK98:WKL98 WAO98:WAP98 VQS98:VQT98 VGW98:VGX98 UXA98:UXB98 UNE98:UNF98 UDI98:UDJ98 TTM98:TTN98 TJQ98:TJR98 SZU98:SZV98 SPY98:SPZ98 SGC98:SGD98 RWG98:RWH98 RMK98:RML98 RCO98:RCP98 QSS98:QST98 QIW98:QIX98 PZA98:PZB98 PPE98:PPF98 PFI98:PFJ98 OVM98:OVN98 OLQ98:OLR98 OBU98:OBV98 NRY98:NRZ98 NIC98:NID98 MYG98:MYH98 MOK98:MOL98 MEO98:MEP98 LUS98:LUT98 LKW98:LKX98 LBA98:LBB98 KRE98:KRF98 KHI98:KHJ98 JXM98:JXN98 JNQ98:JNR98 JDU98:JDV98 ITY98:ITZ98 IKC98:IKD98 IAG98:IAH98 HQK98:HQL98 HGO98:HGP98 GWS98:GWT98 GMW98:GMX98 GDA98:GDB98 FTE98:FTF98 FJI98:FJJ98 EZM98:EZN98 EPQ98:EPR98 EFU98:EFV98 DVY98:DVZ98 DMC98:DMD98 DCG98:DCH98 CSK98:CSL98 CIO98:CIP98 BYS98:BYT98 BOW98:BOX98 BFA98:BFB98 AVE98:AVF98 ALI98:ALJ98 ABM98:ABN98 RQ98:RR98 HU98:HV98 WUD98:WUE98 WKH98:WKI98 WAL98:WAM98 VQP98:VQQ98 VGT98:VGU98 UWX98:UWY98 UNB98:UNC98 UDF98:UDG98 TTJ98:TTK98 TJN98:TJO98 SZR98:SZS98 SPV98:SPW98 SFZ98:SGA98 RWD98:RWE98 RMH98:RMI98 RCL98:RCM98 QSP98:QSQ98 QIT98:QIU98 PYX98:PYY98 PPB98:PPC98 PFF98:PFG98 OVJ98:OVK98 OLN98:OLO98 OBR98:OBS98 NRV98:NRW98 NHZ98:NIA98 MYD98:MYE98 MOH98:MOI98 MEL98:MEM98 LUP98:LUQ98 LKT98:LKU98 LAX98:LAY98 KRB98:KRC98 KHF98:KHG98 JXJ98:JXK98 JNN98:JNO98 JDR98:JDS98 ITV98:ITW98 IJZ98:IKA98 IAD98:IAE98 HQH98:HQI98 HGL98:HGM98 GWP98:GWQ98 GMT98:GMU98 GCX98:GCY98 FTB98:FTC98 FJF98:FJG98 EZJ98:EZK98 EPN98:EPO98 EFR98:EFS98 DVV98:DVW98 DLZ98:DMA98 DCD98:DCE98 CSH98:CSI98 CIL98:CIM98 BYP98:BYQ98 BOT98:BOU98 BEX98:BEY98 AVB98:AVC98 ALF98:ALG98 ABJ98:ABK98 RN98:RO98 HR98:HS98 WUA98:WUB98 WKE98:WKF98 WAI98:WAJ98 VQM98:VQN98 VGQ98:VGR98 UWU98:UWV98 UMY98:UMZ98 UDC98:UDD98 TTG98:TTH98 TJK98:TJL98 SZO98:SZP98 SPS98:SPT98 SFW98:SFX98 RWA98:RWB98 RME98:RMF98 RCI98:RCJ98 QSM98:QSN98 QIQ98:QIR98 PYU98:PYV98 POY98:POZ98 PFC98:PFD98 OVG98:OVH98 OLK98:OLL98 OBO98:OBP98 NRS98:NRT98 NHW98:NHX98 MYA98:MYB98 MOE98:MOF98 MEI98:MEJ98 LUM98:LUN98 LKQ98:LKR98 LAU98:LAV98 KQY98:KQZ98 KHC98:KHD98 JXG98:JXH98 JNK98:JNL98 JDO98:JDP98 ITS98:ITT98 IJW98:IJX98 IAA98:IAB98 HQE98:HQF98 HGI98:HGJ98 GWM98:GWN98 GMQ98:GMR98 GCU98:GCV98 FSY98:FSZ98 FJC98:FJD98 EZG98:EZH98 EPK98:EPL98 EFO98:EFP98 DVS98:DVT98 DLW98:DLX98 DCA98:DCB98 CSE98:CSF98 CII98:CIJ98 BYM98:BYN98 BOQ98:BOR98 BEU98:BEV98 AUY98:AUZ98 ALC98:ALD98 ABG98:ABH98 RK98:RL98 HO98:HP98 WTX98:WTY98 WKB98:WKC98 WAF98:WAG98 VQJ98:VQK98 VGN98:VGO98 UWR98:UWS98 UMV98:UMW98 UCZ98:UDA98 TTD98:TTE98 TJH98:TJI98 SZL98:SZM98 SPP98:SPQ98 SFT98:SFU98 RVX98:RVY98 RMB98:RMC98 RCF98:RCG98 QSJ98:QSK98 QIN98:QIO98 PYR98:PYS98 POV98:POW98 PEZ98:PFA98 OVD98:OVE98 OLH98:OLI98 OBL98:OBM98 NRP98:NRQ98 NHT98:NHU98 MXX98:MXY98 MOB98:MOC98 MEF98:MEG98 LUJ98:LUK98 LKN98:LKO98 LAR98:LAS98 KQV98:KQW98 KGZ98:KHA98 JXD98:JXE98 JNH98:JNI98 JDL98:JDM98 ITP98:ITQ98 IJT98:IJU98 HZX98:HZY98 HQB98:HQC98 HGF98:HGG98 GWJ98:GWK98 GMN98:GMO98 GCR98:GCS98 FSV98:FSW98 FIZ98:FJA98 EZD98:EZE98 EPH98:EPI98 EFL98:EFM98 DVP98:DVQ98 DLT98:DLU98 DBX98:DBY98 CSB98:CSC98 CIF98:CIG98 BYJ98:BYK98 BON98:BOO98 BER98:BES98 AUV98:AUW98 AKZ98:ALA98 ABD98:ABE98 RH98:RI98 HL98:HM98 WTU98:WTV98 WJY98:WJZ98 WAC98:WAD98 VQG98:VQH98 VGK98:VGL98 UWO98:UWP98 UMS98:UMT98 UCW98:UCX98 TTA98:TTB98 TJE98:TJF98 SZI98:SZJ98 SPM98:SPN98 SFQ98:SFR98 RVU98:RVV98 RLY98:RLZ98 RCC98:RCD98 QSG98:QSH98 QIK98:QIL98 PYO98:PYP98 POS98:POT98 PEW98:PEX98 OVA98:OVB98 OLE98:OLF98 OBI98:OBJ98 NRM98:NRN98 NHQ98:NHR98 MXU98:MXV98 MNY98:MNZ98 MEC98:MED98 LUG98:LUH98 LKK98:LKL98 LAO98:LAP98 KQS98:KQT98 KGW98:KGX98 JXA98:JXB98 JNE98:JNF98 JDI98:JDJ98 ITM98:ITN98 IJQ98:IJR98 HZU98:HZV98 HPY98:HPZ98 HGC98:HGD98 GWG98:GWH98 GMK98:GML98 GCO98:GCP98 FSS98:FST98 FIW98:FIX98 EZA98:EZB98 EPE98:EPF98 EFI98:EFJ98 DVM98:DVN98 DLQ98:DLR98 DBU98:DBV98 CRY98:CRZ98 CIC98:CID98 BYG98:BYH98 BOK98:BOL98 BEO98:BEP98 AUS98:AUT98 AKW98:AKX98 ABA98:ABB98 HI142:HJ142 RE142:RF142 WUS142:WUT142 WKW142:WKX142 WBA142:WBB142 VRE142:VRF142 VHI142:VHJ142 UXM142:UXN142 UNQ142:UNR142 UDU142:UDV142 TTY142:TTZ142 TKC142:TKD142 TAG142:TAH142 SQK142:SQL142 SGO142:SGP142 RWS142:RWT142 RMW142:RMX142 RDA142:RDB142 QTE142:QTF142 QJI142:QJJ142 PZM142:PZN142 PPQ142:PPR142 PFU142:PFV142 OVY142:OVZ142 OMC142:OMD142 OCG142:OCH142 NSK142:NSL142 NIO142:NIP142 MYS142:MYT142 MOW142:MOX142 MFA142:MFB142 LVE142:LVF142 LLI142:LLJ142 LBM142:LBN142 KRQ142:KRR142 KHU142:KHV142 JXY142:JXZ142 JOC142:JOD142 JEG142:JEH142 IUK142:IUL142 IKO142:IKP142 IAS142:IAT142 HQW142:HQX142 HHA142:HHB142 GXE142:GXF142 GNI142:GNJ142 GDM142:GDN142 FTQ142:FTR142 FJU142:FJV142 EZY142:EZZ142 EQC142:EQD142 EGG142:EGH142 DWK142:DWL142 DMO142:DMP142 DCS142:DCT142 CSW142:CSX142 CJA142:CJB142 BZE142:BZF142 BPI142:BPJ142 BFM142:BFN142 AVQ142:AVR142 ALU142:ALV142 ABY142:ABZ142 SC142:SD142 IG142:IH142 WUP142:WUQ142 WKT142:WKU142 WAX142:WAY142 VRB142:VRC142 VHF142:VHG142 UXJ142:UXK142 UNN142:UNO142 UDR142:UDS142 TTV142:TTW142 TJZ142:TKA142 TAD142:TAE142 SQH142:SQI142 SGL142:SGM142 RWP142:RWQ142 RMT142:RMU142 RCX142:RCY142 QTB142:QTC142 QJF142:QJG142 PZJ142:PZK142 PPN142:PPO142 PFR142:PFS142 OVV142:OVW142 OLZ142:OMA142 OCD142:OCE142 NSH142:NSI142 NIL142:NIM142 MYP142:MYQ142 MOT142:MOU142 MEX142:MEY142 LVB142:LVC142 LLF142:LLG142 LBJ142:LBK142 KRN142:KRO142 KHR142:KHS142 JXV142:JXW142 JNZ142:JOA142 JED142:JEE142 IUH142:IUI142 IKL142:IKM142 IAP142:IAQ142 HQT142:HQU142 HGX142:HGY142 GXB142:GXC142 GNF142:GNG142 GDJ142:GDK142 FTN142:FTO142 FJR142:FJS142 EZV142:EZW142 EPZ142:EQA142 EGD142:EGE142 DWH142:DWI142 DML142:DMM142 DCP142:DCQ142 CST142:CSU142 CIX142:CIY142 BZB142:BZC142 BPF142:BPG142 BFJ142:BFK142 AVN142:AVO142 ALR142:ALS142 ABV142:ABW142 RZ142:SA142 ID142:IE142 WUM142:WUN142 WKQ142:WKR142 WAU142:WAV142 VQY142:VQZ142 VHC142:VHD142 UXG142:UXH142 UNK142:UNL142 UDO142:UDP142 TTS142:TTT142 TJW142:TJX142 TAA142:TAB142 SQE142:SQF142 SGI142:SGJ142 RWM142:RWN142 RMQ142:RMR142 RCU142:RCV142 QSY142:QSZ142 QJC142:QJD142 PZG142:PZH142 PPK142:PPL142 PFO142:PFP142 OVS142:OVT142 OLW142:OLX142 OCA142:OCB142 NSE142:NSF142 NII142:NIJ142 MYM142:MYN142 MOQ142:MOR142 MEU142:MEV142 LUY142:LUZ142 LLC142:LLD142 LBG142:LBH142 KRK142:KRL142 KHO142:KHP142 JXS142:JXT142 JNW142:JNX142 JEA142:JEB142 IUE142:IUF142 IKI142:IKJ142 IAM142:IAN142 HQQ142:HQR142 HGU142:HGV142 GWY142:GWZ142 GNC142:GND142 GDG142:GDH142 FTK142:FTL142 FJO142:FJP142 EZS142:EZT142 EPW142:EPX142 EGA142:EGB142 DWE142:DWF142 DMI142:DMJ142 DCM142:DCN142 CSQ142:CSR142 CIU142:CIV142 BYY142:BYZ142 BPC142:BPD142 BFG142:BFH142 AVK142:AVL142 ALO142:ALP142 ABS142:ABT142 RW142:RX142 IA142:IB142 WUG142:WUH142 WKK142:WKL142 WAO142:WAP142 VQS142:VQT142 VGW142:VGX142 UXA142:UXB142 UNE142:UNF142 UDI142:UDJ142 TTM142:TTN142 TJQ142:TJR142 SZU142:SZV142 SPY142:SPZ142 SGC142:SGD142 RWG142:RWH142 RMK142:RML142 RCO142:RCP142 QSS142:QST142 QIW142:QIX142 PZA142:PZB142 PPE142:PPF142 PFI142:PFJ142 OVM142:OVN142 OLQ142:OLR142 OBU142:OBV142 NRY142:NRZ142 NIC142:NID142 MYG142:MYH142 MOK142:MOL142 MEO142:MEP142 LUS142:LUT142 LKW142:LKX142 LBA142:LBB142 KRE142:KRF142 KHI142:KHJ142 JXM142:JXN142 JNQ142:JNR142 JDU142:JDV142 ITY142:ITZ142 IKC142:IKD142 IAG142:IAH142 HQK142:HQL142 HGO142:HGP142 GWS142:GWT142 GMW142:GMX142 GDA142:GDB142 FTE142:FTF142 FJI142:FJJ142 EZM142:EZN142 EPQ142:EPR142 EFU142:EFV142 DVY142:DVZ142 DMC142:DMD142 DCG142:DCH142 CSK142:CSL142 CIO142:CIP142 BYS142:BYT142 BOW142:BOX142 BFA142:BFB142 AVE142:AVF142 ALI142:ALJ142 ABM142:ABN142 RQ142:RR142 HU142:HV142 WUD142:WUE142 WKH142:WKI142 WAL142:WAM142 VQP142:VQQ142 VGT142:VGU142 UWX142:UWY142 UNB142:UNC142 UDF142:UDG142 TTJ142:TTK142 TJN142:TJO142 SZR142:SZS142 SPV142:SPW142 SFZ142:SGA142 RWD142:RWE142 RMH142:RMI142 RCL142:RCM142 QSP142:QSQ142 QIT142:QIU142 PYX142:PYY142 PPB142:PPC142 PFF142:PFG142 OVJ142:OVK142 OLN142:OLO142 OBR142:OBS142 NRV142:NRW142 NHZ142:NIA142 MYD142:MYE142 MOH142:MOI142 MEL142:MEM142 LUP142:LUQ142 LKT142:LKU142 LAX142:LAY142 KRB142:KRC142 KHF142:KHG142 JXJ142:JXK142 JNN142:JNO142 JDR142:JDS142 ITV142:ITW142 IJZ142:IKA142 IAD142:IAE142 HQH142:HQI142 HGL142:HGM142 GWP142:GWQ142 GMT142:GMU142 GCX142:GCY142 FTB142:FTC142 FJF142:FJG142 EZJ142:EZK142 EPN142:EPO142 EFR142:EFS142 DVV142:DVW142 DLZ142:DMA142 DCD142:DCE142 CSH142:CSI142 CIL142:CIM142 BYP142:BYQ142 BOT142:BOU142 BEX142:BEY142 AVB142:AVC142 ALF142:ALG142 ABJ142:ABK142 RN142:RO142 HR142:HS142 WUA142:WUB142 WKE142:WKF142 WAI142:WAJ142 VQM142:VQN142 VGQ142:VGR142 UWU142:UWV142 UMY142:UMZ142 UDC142:UDD142 TTG142:TTH142 TJK142:TJL142 SZO142:SZP142 SPS142:SPT142 SFW142:SFX142 RWA142:RWB142 RME142:RMF142 RCI142:RCJ142 QSM142:QSN142 QIQ142:QIR142 PYU142:PYV142 POY142:POZ142 PFC142:PFD142 OVG142:OVH142 OLK142:OLL142 OBO142:OBP142 NRS142:NRT142 NHW142:NHX142 MYA142:MYB142 MOE142:MOF142 MEI142:MEJ142 LUM142:LUN142 LKQ142:LKR142 LAU142:LAV142 KQY142:KQZ142 KHC142:KHD142 JXG142:JXH142 JNK142:JNL142 JDO142:JDP142 ITS142:ITT142 IJW142:IJX142 IAA142:IAB142 HQE142:HQF142 HGI142:HGJ142 GWM142:GWN142 GMQ142:GMR142 GCU142:GCV142 FSY142:FSZ142 FJC142:FJD142 EZG142:EZH142 EPK142:EPL142 EFO142:EFP142 DVS142:DVT142 DLW142:DLX142 DCA142:DCB142 CSE142:CSF142 CII142:CIJ142 BYM142:BYN142 BOQ142:BOR142 BEU142:BEV142 AUY142:AUZ142 ALC142:ALD142 ABG142:ABH142 RK142:RL142 HO142:HP142 WTX142:WTY142 WKB142:WKC142 WAF142:WAG142 VQJ142:VQK142 VGN142:VGO142 UWR142:UWS142 UMV142:UMW142 UCZ142:UDA142 TTD142:TTE142 TJH142:TJI142 SZL142:SZM142 SPP142:SPQ142 SFT142:SFU142 RVX142:RVY142 RMB142:RMC142 RCF142:RCG142 QSJ142:QSK142 QIN142:QIO142 PYR142:PYS142 POV142:POW142 PEZ142:PFA142 OVD142:OVE142 OLH142:OLI142 OBL142:OBM142 NRP142:NRQ142 NHT142:NHU142 MXX142:MXY142 MOB142:MOC142 MEF142:MEG142 LUJ142:LUK142 LKN142:LKO142 LAR142:LAS142 KQV142:KQW142 KGZ142:KHA142 JXD142:JXE142 JNH142:JNI142 JDL142:JDM142 ITP142:ITQ142 IJT142:IJU142 HZX142:HZY142 HQB142:HQC142 HGF142:HGG142 GWJ142:GWK142 GMN142:GMO142 GCR142:GCS142 FSV142:FSW142 FIZ142:FJA142 EZD142:EZE142 EPH142:EPI142 EFL142:EFM142 DVP142:DVQ142 DLT142:DLU142 DBX142:DBY142 CSB142:CSC142 CIF142:CIG142 BYJ142:BYK142 BON142:BOO142 BER142:BES142 AUV142:AUW142 AKZ142:ALA142 ABD142:ABE142 RH142:RI142 HL142:HM142 WTU142:WTV142 WJY142:WJZ142 WAC142:WAD142 VQG142:VQH142 VGK142:VGL142 UWO142:UWP142 UMS142:UMT142 UCW142:UCX142 TTA142:TTB142 TJE142:TJF142 SZI142:SZJ142 SPM142:SPN142 SFQ142:SFR142 RVU142:RVV142 RLY142:RLZ142 RCC142:RCD142 QSG142:QSH142 QIK142:QIL142 PYO142:PYP142 POS142:POT142 PEW142:PEX142 OVA142:OVB142 OLE142:OLF142 OBI142:OBJ142 NRM142:NRN142 NHQ142:NHR142 MXU142:MXV142 MNY142:MNZ142 MEC142:MED142 LUG142:LUH142 LKK142:LKL142 LAO142:LAP142 KQS142:KQT142 KGW142:KGX142 JXA142:JXB142 JNE142:JNF142 JDI142:JDJ142 ITM142:ITN142 IJQ142:IJR142 HZU142:HZV142 HPY142:HPZ142 HGC142:HGD142 GWG142:GWH142 GMK142:GML142 GCO142:GCP142 FSS142:FST142 FIW142:FIX142 EZA142:EZB142 EPE142:EPF142 EFI142:EFJ142 DVM142:DVN142 DLQ142:DLR142 DBU142:DBV142 CRY142:CRZ142 CIC142:CID142 BYG142:BYH142 BOK142:BOL142 BEO142:BEP142 AUS142:AUT142 AKW142:AKX142 ABA142:ABB142 HI186:HJ186 RE186:RF186 WUS186:WUT186 WKW186:WKX186 WBA186:WBB186 VRE186:VRF186 VHI186:VHJ186 UXM186:UXN186 UNQ186:UNR186 UDU186:UDV186 TTY186:TTZ186 TKC186:TKD186 TAG186:TAH186 SQK186:SQL186 SGO186:SGP186 RWS186:RWT186 RMW186:RMX186 RDA186:RDB186 QTE186:QTF186 QJI186:QJJ186 PZM186:PZN186 PPQ186:PPR186 PFU186:PFV186 OVY186:OVZ186 OMC186:OMD186 OCG186:OCH186 NSK186:NSL186 NIO186:NIP186 MYS186:MYT186 MOW186:MOX186 MFA186:MFB186 LVE186:LVF186 LLI186:LLJ186 LBM186:LBN186 KRQ186:KRR186 KHU186:KHV186 JXY186:JXZ186 JOC186:JOD186 JEG186:JEH186 IUK186:IUL186 IKO186:IKP186 IAS186:IAT186 HQW186:HQX186 HHA186:HHB186 GXE186:GXF186 GNI186:GNJ186 GDM186:GDN186 FTQ186:FTR186 FJU186:FJV186 EZY186:EZZ186 EQC186:EQD186 EGG186:EGH186 DWK186:DWL186 DMO186:DMP186 DCS186:DCT186 CSW186:CSX186 CJA186:CJB186 BZE186:BZF186 BPI186:BPJ186 BFM186:BFN186 AVQ186:AVR186 ALU186:ALV186 ABY186:ABZ186 SC186:SD186 IG186:IH186 WUP186:WUQ186 WKT186:WKU186 WAX186:WAY186 VRB186:VRC186 VHF186:VHG186 UXJ186:UXK186 UNN186:UNO186 UDR186:UDS186 TTV186:TTW186 TJZ186:TKA186 TAD186:TAE186 SQH186:SQI186 SGL186:SGM186 RWP186:RWQ186 RMT186:RMU186 RCX186:RCY186 QTB186:QTC186 QJF186:QJG186 PZJ186:PZK186 PPN186:PPO186 PFR186:PFS186 OVV186:OVW186 OLZ186:OMA186 OCD186:OCE186 NSH186:NSI186 NIL186:NIM186 MYP186:MYQ186 MOT186:MOU186 MEX186:MEY186 LVB186:LVC186 LLF186:LLG186 LBJ186:LBK186 KRN186:KRO186 KHR186:KHS186 JXV186:JXW186 JNZ186:JOA186 JED186:JEE186 IUH186:IUI186 IKL186:IKM186 IAP186:IAQ186 HQT186:HQU186 HGX186:HGY186 GXB186:GXC186 GNF186:GNG186 GDJ186:GDK186 FTN186:FTO186 FJR186:FJS186 EZV186:EZW186 EPZ186:EQA186 EGD186:EGE186 DWH186:DWI186 DML186:DMM186 DCP186:DCQ186 CST186:CSU186 CIX186:CIY186 BZB186:BZC186 BPF186:BPG186 BFJ186:BFK186 AVN186:AVO186 ALR186:ALS186 ABV186:ABW186 RZ186:SA186 ID186:IE186 WUM186:WUN186 WKQ186:WKR186 WAU186:WAV186 VQY186:VQZ186 VHC186:VHD186 UXG186:UXH186 UNK186:UNL186 UDO186:UDP186 TTS186:TTT186 TJW186:TJX186 TAA186:TAB186 SQE186:SQF186 SGI186:SGJ186 RWM186:RWN186 RMQ186:RMR186 RCU186:RCV186 QSY186:QSZ186 QJC186:QJD186 PZG186:PZH186 PPK186:PPL186 PFO186:PFP186 OVS186:OVT186 OLW186:OLX186 OCA186:OCB186 NSE186:NSF186 NII186:NIJ186 MYM186:MYN186 MOQ186:MOR186 MEU186:MEV186 LUY186:LUZ186 LLC186:LLD186 LBG186:LBH186 KRK186:KRL186 KHO186:KHP186 JXS186:JXT186 JNW186:JNX186 JEA186:JEB186 IUE186:IUF186 IKI186:IKJ186 IAM186:IAN186 HQQ186:HQR186 HGU186:HGV186 GWY186:GWZ186 GNC186:GND186 GDG186:GDH186 FTK186:FTL186 FJO186:FJP186 EZS186:EZT186 EPW186:EPX186 EGA186:EGB186 DWE186:DWF186 DMI186:DMJ186 DCM186:DCN186 CSQ186:CSR186 CIU186:CIV186 BYY186:BYZ186 BPC186:BPD186 BFG186:BFH186 AVK186:AVL186 ALO186:ALP186 ABS186:ABT186 RW186:RX186 IA186:IB186 WUG186:WUH186 WKK186:WKL186 WAO186:WAP186 VQS186:VQT186 VGW186:VGX186 UXA186:UXB186 UNE186:UNF186 UDI186:UDJ186 TTM186:TTN186 TJQ186:TJR186 SZU186:SZV186 SPY186:SPZ186 SGC186:SGD186 RWG186:RWH186 RMK186:RML186 RCO186:RCP186 QSS186:QST186 QIW186:QIX186 PZA186:PZB186 PPE186:PPF186 PFI186:PFJ186 OVM186:OVN186 OLQ186:OLR186 OBU186:OBV186 NRY186:NRZ186 NIC186:NID186 MYG186:MYH186 MOK186:MOL186 MEO186:MEP186 LUS186:LUT186 LKW186:LKX186 LBA186:LBB186 KRE186:KRF186 KHI186:KHJ186 JXM186:JXN186 JNQ186:JNR186 JDU186:JDV186 ITY186:ITZ186 IKC186:IKD186 IAG186:IAH186 HQK186:HQL186 HGO186:HGP186 GWS186:GWT186 GMW186:GMX186 GDA186:GDB186 FTE186:FTF186 FJI186:FJJ186 EZM186:EZN186 EPQ186:EPR186 EFU186:EFV186 DVY186:DVZ186 DMC186:DMD186 DCG186:DCH186 CSK186:CSL186 CIO186:CIP186 BYS186:BYT186 BOW186:BOX186 BFA186:BFB186 AVE186:AVF186 ALI186:ALJ186 ABM186:ABN186 RQ186:RR186 HU186:HV186 WUD186:WUE186 WKH186:WKI186 WAL186:WAM186 VQP186:VQQ186 VGT186:VGU186 UWX186:UWY186 UNB186:UNC186 UDF186:UDG186 TTJ186:TTK186 TJN186:TJO186 SZR186:SZS186 SPV186:SPW186 SFZ186:SGA186 RWD186:RWE186 RMH186:RMI186 RCL186:RCM186 QSP186:QSQ186 QIT186:QIU186 PYX186:PYY186 PPB186:PPC186 PFF186:PFG186 OVJ186:OVK186 OLN186:OLO186 OBR186:OBS186 NRV186:NRW186 NHZ186:NIA186 MYD186:MYE186 MOH186:MOI186 MEL186:MEM186 LUP186:LUQ186 LKT186:LKU186 LAX186:LAY186 KRB186:KRC186 KHF186:KHG186 JXJ186:JXK186 JNN186:JNO186 JDR186:JDS186 ITV186:ITW186 IJZ186:IKA186 IAD186:IAE186 HQH186:HQI186 HGL186:HGM186 GWP186:GWQ186 GMT186:GMU186 GCX186:GCY186 FTB186:FTC186 FJF186:FJG186 EZJ186:EZK186 EPN186:EPO186 EFR186:EFS186 DVV186:DVW186 DLZ186:DMA186 DCD186:DCE186 CSH186:CSI186 CIL186:CIM186 BYP186:BYQ186 BOT186:BOU186 BEX186:BEY186 AVB186:AVC186 ALF186:ALG186 ABJ186:ABK186 RN186:RO186 HR186:HS186 WUA186:WUB186 WKE186:WKF186 WAI186:WAJ186 VQM186:VQN186 VGQ186:VGR186 UWU186:UWV186 UMY186:UMZ186 UDC186:UDD186 TTG186:TTH186 TJK186:TJL186 SZO186:SZP186 SPS186:SPT186 SFW186:SFX186 RWA186:RWB186 RME186:RMF186 RCI186:RCJ186 QSM186:QSN186 QIQ186:QIR186 PYU186:PYV186 POY186:POZ186 PFC186:PFD186 OVG186:OVH186 OLK186:OLL186 OBO186:OBP186 NRS186:NRT186 NHW186:NHX186 MYA186:MYB186 MOE186:MOF186 MEI186:MEJ186 LUM186:LUN186 LKQ186:LKR186 LAU186:LAV186 KQY186:KQZ186 KHC186:KHD186 JXG186:JXH186 JNK186:JNL186 JDO186:JDP186 ITS186:ITT186 IJW186:IJX186 IAA186:IAB186 HQE186:HQF186 HGI186:HGJ186 GWM186:GWN186 GMQ186:GMR186 GCU186:GCV186 FSY186:FSZ186 FJC186:FJD186 EZG186:EZH186 EPK186:EPL186 EFO186:EFP186 DVS186:DVT186 DLW186:DLX186 DCA186:DCB186 CSE186:CSF186 CII186:CIJ186 BYM186:BYN186 BOQ186:BOR186 BEU186:BEV186 AUY186:AUZ186 ALC186:ALD186 ABG186:ABH186 RK186:RL186 HO186:HP186 WTX186:WTY186 WKB186:WKC186 WAF186:WAG186 VQJ186:VQK186 VGN186:VGO186 UWR186:UWS186 UMV186:UMW186 UCZ186:UDA186 TTD186:TTE186 TJH186:TJI186 SZL186:SZM186 SPP186:SPQ186 SFT186:SFU186 RVX186:RVY186 RMB186:RMC186 RCF186:RCG186 QSJ186:QSK186 QIN186:QIO186 PYR186:PYS186 POV186:POW186 PEZ186:PFA186 OVD186:OVE186 OLH186:OLI186 OBL186:OBM186 NRP186:NRQ186 NHT186:NHU186 MXX186:MXY186 MOB186:MOC186 MEF186:MEG186 LUJ186:LUK186 LKN186:LKO186 LAR186:LAS186 KQV186:KQW186 KGZ186:KHA186 JXD186:JXE186 JNH186:JNI186 JDL186:JDM186 ITP186:ITQ186 IJT186:IJU186 HZX186:HZY186 HQB186:HQC186 HGF186:HGG186 GWJ186:GWK186 GMN186:GMO186 GCR186:GCS186 FSV186:FSW186 FIZ186:FJA186 EZD186:EZE186 EPH186:EPI186 EFL186:EFM186 DVP186:DVQ186 DLT186:DLU186 DBX186:DBY186 CSB186:CSC186 CIF186:CIG186 BYJ186:BYK186 BON186:BOO186 BER186:BES186 AUV186:AUW186 AKZ186:ALA186 ABD186:ABE186 RH186:RI186 HL186:HM186 WTU186:WTV186 WJY186:WJZ186 WAC186:WAD186 VQG186:VQH186 VGK186:VGL186 UWO186:UWP186 UMS186:UMT186 UCW186:UCX186 TTA186:TTB186 TJE186:TJF186 SZI186:SZJ186 SPM186:SPN186 SFQ186:SFR186 RVU186:RVV186 RLY186:RLZ186 RCC186:RCD186 QSG186:QSH186 QIK186:QIL186 PYO186:PYP186 POS186:POT186 PEW186:PEX186 OVA186:OVB186 OLE186:OLF186 OBI186:OBJ186 NRM186:NRN186 NHQ186:NHR186 MXU186:MXV186 MNY186:MNZ186 MEC186:MED186 LUG186:LUH186 LKK186:LKL186 LAO186:LAP186 KQS186:KQT186 KGW186:KGX186 JXA186:JXB186 JNE186:JNF186 JDI186:JDJ186 ITM186:ITN186 IJQ186:IJR186 HZU186:HZV186 HPY186:HPZ186 HGC186:HGD186 GWG186:GWH186 GMK186:GML186 GCO186:GCP186 FSS186:FST186 FIW186:FIX186 EZA186:EZB186 EPE186:EPF186 EFI186:EFJ186 DVM186:DVN186 DLQ186:DLR186 DBU186:DBV186 CRY186:CRZ186 CIC186:CID186 BYG186:BYH186 BOK186:BOL186 BEO186:BEP186 AUS186:AUT186 AKW186:AKX186 ABA186:ABB186 HI230:HJ230 RE230:RF230 WUS230:WUT230 WKW230:WKX230 WBA230:WBB230 VRE230:VRF230 VHI230:VHJ230 UXM230:UXN230 UNQ230:UNR230 UDU230:UDV230 TTY230:TTZ230 TKC230:TKD230 TAG230:TAH230 SQK230:SQL230 SGO230:SGP230 RWS230:RWT230 RMW230:RMX230 RDA230:RDB230 QTE230:QTF230 QJI230:QJJ230 PZM230:PZN230 PPQ230:PPR230 PFU230:PFV230 OVY230:OVZ230 OMC230:OMD230 OCG230:OCH230 NSK230:NSL230 NIO230:NIP230 MYS230:MYT230 MOW230:MOX230 MFA230:MFB230 LVE230:LVF230 LLI230:LLJ230 LBM230:LBN230 KRQ230:KRR230 KHU230:KHV230 JXY230:JXZ230 JOC230:JOD230 JEG230:JEH230 IUK230:IUL230 IKO230:IKP230 IAS230:IAT230 HQW230:HQX230 HHA230:HHB230 GXE230:GXF230 GNI230:GNJ230 GDM230:GDN230 FTQ230:FTR230 FJU230:FJV230 EZY230:EZZ230 EQC230:EQD230 EGG230:EGH230 DWK230:DWL230 DMO230:DMP230 DCS230:DCT230 CSW230:CSX230 CJA230:CJB230 BZE230:BZF230 BPI230:BPJ230 BFM230:BFN230 AVQ230:AVR230 ALU230:ALV230 ABY230:ABZ230 SC230:SD230 IG230:IH230 WUP230:WUQ230 WKT230:WKU230 WAX230:WAY230 VRB230:VRC230 VHF230:VHG230 UXJ230:UXK230 UNN230:UNO230 UDR230:UDS230 TTV230:TTW230 TJZ230:TKA230 TAD230:TAE230 SQH230:SQI230 SGL230:SGM230 RWP230:RWQ230 RMT230:RMU230 RCX230:RCY230 QTB230:QTC230 QJF230:QJG230 PZJ230:PZK230 PPN230:PPO230 PFR230:PFS230 OVV230:OVW230 OLZ230:OMA230 OCD230:OCE230 NSH230:NSI230 NIL230:NIM230 MYP230:MYQ230 MOT230:MOU230 MEX230:MEY230 LVB230:LVC230 LLF230:LLG230 LBJ230:LBK230 KRN230:KRO230 KHR230:KHS230 JXV230:JXW230 JNZ230:JOA230 JED230:JEE230 IUH230:IUI230 IKL230:IKM230 IAP230:IAQ230 HQT230:HQU230 HGX230:HGY230 GXB230:GXC230 GNF230:GNG230 GDJ230:GDK230 FTN230:FTO230 FJR230:FJS230 EZV230:EZW230 EPZ230:EQA230 EGD230:EGE230 DWH230:DWI230 DML230:DMM230 DCP230:DCQ230 CST230:CSU230 CIX230:CIY230 BZB230:BZC230 BPF230:BPG230 BFJ230:BFK230 AVN230:AVO230 ALR230:ALS230 ABV230:ABW230 RZ230:SA230 ID230:IE230 WUM230:WUN230 WKQ230:WKR230 WAU230:WAV230 VQY230:VQZ230 VHC230:VHD230 UXG230:UXH230 UNK230:UNL230 UDO230:UDP230 TTS230:TTT230 TJW230:TJX230 TAA230:TAB230 SQE230:SQF230 SGI230:SGJ230 RWM230:RWN230 RMQ230:RMR230 RCU230:RCV230 QSY230:QSZ230 QJC230:QJD230 PZG230:PZH230 PPK230:PPL230 PFO230:PFP230 OVS230:OVT230 OLW230:OLX230 OCA230:OCB230 NSE230:NSF230 NII230:NIJ230 MYM230:MYN230 MOQ230:MOR230 MEU230:MEV230 LUY230:LUZ230 LLC230:LLD230 LBG230:LBH230 KRK230:KRL230 KHO230:KHP230 JXS230:JXT230 JNW230:JNX230 JEA230:JEB230 IUE230:IUF230 IKI230:IKJ230 IAM230:IAN230 HQQ230:HQR230 HGU230:HGV230 GWY230:GWZ230 GNC230:GND230 GDG230:GDH230 FTK230:FTL230 FJO230:FJP230 EZS230:EZT230 EPW230:EPX230 EGA230:EGB230 DWE230:DWF230 DMI230:DMJ230 DCM230:DCN230 CSQ230:CSR230 CIU230:CIV230 BYY230:BYZ230 BPC230:BPD230 BFG230:BFH230 AVK230:AVL230 ALO230:ALP230 ABS230:ABT230 RW230:RX230 IA230:IB230 WUG230:WUH230 WKK230:WKL230 WAO230:WAP230 VQS230:VQT230 VGW230:VGX230 UXA230:UXB230 UNE230:UNF230 UDI230:UDJ230 TTM230:TTN230 TJQ230:TJR230 SZU230:SZV230 SPY230:SPZ230 SGC230:SGD230 RWG230:RWH230 RMK230:RML230 RCO230:RCP230 QSS230:QST230 QIW230:QIX230 PZA230:PZB230 PPE230:PPF230 PFI230:PFJ230 OVM230:OVN230 OLQ230:OLR230 OBU230:OBV230 NRY230:NRZ230 NIC230:NID230 MYG230:MYH230 MOK230:MOL230 MEO230:MEP230 LUS230:LUT230 LKW230:LKX230 LBA230:LBB230 KRE230:KRF230 KHI230:KHJ230 JXM230:JXN230 JNQ230:JNR230 JDU230:JDV230 ITY230:ITZ230 IKC230:IKD230 IAG230:IAH230 HQK230:HQL230 HGO230:HGP230 GWS230:GWT230 GMW230:GMX230 GDA230:GDB230 FTE230:FTF230 FJI230:FJJ230 EZM230:EZN230 EPQ230:EPR230 EFU230:EFV230 DVY230:DVZ230 DMC230:DMD230 DCG230:DCH230 CSK230:CSL230 CIO230:CIP230 BYS230:BYT230 BOW230:BOX230 BFA230:BFB230 AVE230:AVF230 ALI230:ALJ230 ABM230:ABN230 RQ230:RR230 HU230:HV230 WUD230:WUE230 WKH230:WKI230 WAL230:WAM230 VQP230:VQQ230 VGT230:VGU230 UWX230:UWY230 UNB230:UNC230 UDF230:UDG230 TTJ230:TTK230 TJN230:TJO230 SZR230:SZS230 SPV230:SPW230 SFZ230:SGA230 RWD230:RWE230 RMH230:RMI230 RCL230:RCM230 QSP230:QSQ230 QIT230:QIU230 PYX230:PYY230 PPB230:PPC230 PFF230:PFG230 OVJ230:OVK230 OLN230:OLO230 OBR230:OBS230 NRV230:NRW230 NHZ230:NIA230 MYD230:MYE230 MOH230:MOI230 MEL230:MEM230 LUP230:LUQ230 LKT230:LKU230 LAX230:LAY230 KRB230:KRC230 KHF230:KHG230 JXJ230:JXK230 JNN230:JNO230 JDR230:JDS230 ITV230:ITW230 IJZ230:IKA230 IAD230:IAE230 HQH230:HQI230 HGL230:HGM230 GWP230:GWQ230 GMT230:GMU230 GCX230:GCY230 FTB230:FTC230 FJF230:FJG230 EZJ230:EZK230 EPN230:EPO230 EFR230:EFS230 DVV230:DVW230 DLZ230:DMA230 DCD230:DCE230 CSH230:CSI230 CIL230:CIM230 BYP230:BYQ230 BOT230:BOU230 BEX230:BEY230 AVB230:AVC230 ALF230:ALG230 ABJ230:ABK230 RN230:RO230 HR230:HS230 WUA230:WUB230 WKE230:WKF230 WAI230:WAJ230 VQM230:VQN230 VGQ230:VGR230 UWU230:UWV230 UMY230:UMZ230 UDC230:UDD230 TTG230:TTH230 TJK230:TJL230 SZO230:SZP230 SPS230:SPT230 SFW230:SFX230 RWA230:RWB230 RME230:RMF230 RCI230:RCJ230 QSM230:QSN230 QIQ230:QIR230 PYU230:PYV230 POY230:POZ230 PFC230:PFD230 OVG230:OVH230 OLK230:OLL230 OBO230:OBP230 NRS230:NRT230 NHW230:NHX230 MYA230:MYB230 MOE230:MOF230 MEI230:MEJ230 LUM230:LUN230 LKQ230:LKR230 LAU230:LAV230 KQY230:KQZ230 KHC230:KHD230 JXG230:JXH230 JNK230:JNL230 JDO230:JDP230 ITS230:ITT230 IJW230:IJX230 IAA230:IAB230 HQE230:HQF230 HGI230:HGJ230 GWM230:GWN230 GMQ230:GMR230 GCU230:GCV230 FSY230:FSZ230 FJC230:FJD230 EZG230:EZH230 EPK230:EPL230 EFO230:EFP230 DVS230:DVT230 DLW230:DLX230 DCA230:DCB230 CSE230:CSF230 CII230:CIJ230 BYM230:BYN230 BOQ230:BOR230 BEU230:BEV230 AUY230:AUZ230 ALC230:ALD230 ABG230:ABH230 RK230:RL230 HO230:HP230 WTX230:WTY230 WKB230:WKC230 WAF230:WAG230 VQJ230:VQK230 VGN230:VGO230 UWR230:UWS230 UMV230:UMW230 UCZ230:UDA230 TTD230:TTE230 TJH230:TJI230 SZL230:SZM230 SPP230:SPQ230 SFT230:SFU230 RVX230:RVY230 RMB230:RMC230 RCF230:RCG230 QSJ230:QSK230 QIN230:QIO230 PYR230:PYS230 POV230:POW230 PEZ230:PFA230 OVD230:OVE230 OLH230:OLI230 OBL230:OBM230 NRP230:NRQ230 NHT230:NHU230 MXX230:MXY230 MOB230:MOC230 MEF230:MEG230 LUJ230:LUK230 LKN230:LKO230 LAR230:LAS230 KQV230:KQW230 KGZ230:KHA230 JXD230:JXE230 JNH230:JNI230 JDL230:JDM230 ITP230:ITQ230 IJT230:IJU230 HZX230:HZY230 HQB230:HQC230 HGF230:HGG230 GWJ230:GWK230 GMN230:GMO230 GCR230:GCS230 FSV230:FSW230 FIZ230:FJA230 EZD230:EZE230 EPH230:EPI230 EFL230:EFM230 DVP230:DVQ230 DLT230:DLU230 DBX230:DBY230 CSB230:CSC230 CIF230:CIG230 BYJ230:BYK230 BON230:BOO230 BER230:BES230 AUV230:AUW230 AKZ230:ALA230 ABD230:ABE230 RH230:RI230 HL230:HM230 WTU230:WTV230 WJY230:WJZ230 WAC230:WAD230 VQG230:VQH230 VGK230:VGL230 UWO230:UWP230 UMS230:UMT230 UCW230:UCX230 TTA230:TTB230 TJE230:TJF230 SZI230:SZJ230 SPM230:SPN230 SFQ230:SFR230 RVU230:RVV230 RLY230:RLZ230 RCC230:RCD230 QSG230:QSH230 QIK230:QIL230 PYO230:PYP230 POS230:POT230 PEW230:PEX230 OVA230:OVB230 OLE230:OLF230 OBI230:OBJ230 NRM230:NRN230 NHQ230:NHR230 MXU230:MXV230 MNY230:MNZ230 MEC230:MED230 LUG230:LUH230 LKK230:LKL230 LAO230:LAP230 KQS230:KQT230 KGW230:KGX230 JXA230:JXB230 JNE230:JNF230 JDI230:JDJ230 ITM230:ITN230 IJQ230:IJR230 HZU230:HZV230 HPY230:HPZ230 HGC230:HGD230 GWG230:GWH230 GMK230:GML230 GCO230:GCP230 FSS230:FST230 FIW230:FIX230 EZA230:EZB230 EPE230:EPF230 EFI230:EFJ230 DVM230:DVN230 DLQ230:DLR230 DBU230:DBV230 CRY230:CRZ230 CIC230:CID230 BYG230:BYH230 BOK230:BOL230 BEO230:BEP230 AUS230:AUT230 AKW230:AKX230 ABA230:ABB230 HI274:HJ274 RE274:RF274 WUS274:WUT274 WKW274:WKX274 WBA274:WBB274 VRE274:VRF274 VHI274:VHJ274 UXM274:UXN274 UNQ274:UNR274 UDU274:UDV274 TTY274:TTZ274 TKC274:TKD274 TAG274:TAH274 SQK274:SQL274 SGO274:SGP274 RWS274:RWT274 RMW274:RMX274 RDA274:RDB274 QTE274:QTF274 QJI274:QJJ274 PZM274:PZN274 PPQ274:PPR274 PFU274:PFV274 OVY274:OVZ274 OMC274:OMD274 OCG274:OCH274 NSK274:NSL274 NIO274:NIP274 MYS274:MYT274 MOW274:MOX274 MFA274:MFB274 LVE274:LVF274 LLI274:LLJ274 LBM274:LBN274 KRQ274:KRR274 KHU274:KHV274 JXY274:JXZ274 JOC274:JOD274 JEG274:JEH274 IUK274:IUL274 IKO274:IKP274 IAS274:IAT274 HQW274:HQX274 HHA274:HHB274 GXE274:GXF274 GNI274:GNJ274 GDM274:GDN274 FTQ274:FTR274 FJU274:FJV274 EZY274:EZZ274 EQC274:EQD274 EGG274:EGH274 DWK274:DWL274 DMO274:DMP274 DCS274:DCT274 CSW274:CSX274 CJA274:CJB274 BZE274:BZF274 BPI274:BPJ274 BFM274:BFN274 AVQ274:AVR274 ALU274:ALV274 ABY274:ABZ274 SC274:SD274 IG274:IH274 WUP274:WUQ274 WKT274:WKU274 WAX274:WAY274 VRB274:VRC274 VHF274:VHG274 UXJ274:UXK274 UNN274:UNO274 UDR274:UDS274 TTV274:TTW274 TJZ274:TKA274 TAD274:TAE274 SQH274:SQI274 SGL274:SGM274 RWP274:RWQ274 RMT274:RMU274 RCX274:RCY274 QTB274:QTC274 QJF274:QJG274 PZJ274:PZK274 PPN274:PPO274 PFR274:PFS274 OVV274:OVW274 OLZ274:OMA274 OCD274:OCE274 NSH274:NSI274 NIL274:NIM274 MYP274:MYQ274 MOT274:MOU274 MEX274:MEY274 LVB274:LVC274 LLF274:LLG274 LBJ274:LBK274 KRN274:KRO274 KHR274:KHS274 JXV274:JXW274 JNZ274:JOA274 JED274:JEE274 IUH274:IUI274 IKL274:IKM274 IAP274:IAQ274 HQT274:HQU274 HGX274:HGY274 GXB274:GXC274 GNF274:GNG274 GDJ274:GDK274 FTN274:FTO274 FJR274:FJS274 EZV274:EZW274 EPZ274:EQA274 EGD274:EGE274 DWH274:DWI274 DML274:DMM274 DCP274:DCQ274 CST274:CSU274 CIX274:CIY274 BZB274:BZC274 BPF274:BPG274 BFJ274:BFK274 AVN274:AVO274 ALR274:ALS274 ABV274:ABW274 RZ274:SA274 ID274:IE274 WUM274:WUN274 WKQ274:WKR274 WAU274:WAV274 VQY274:VQZ274 VHC274:VHD274 UXG274:UXH274 UNK274:UNL274 UDO274:UDP274 TTS274:TTT274 TJW274:TJX274 TAA274:TAB274 SQE274:SQF274 SGI274:SGJ274 RWM274:RWN274 RMQ274:RMR274 RCU274:RCV274 QSY274:QSZ274 QJC274:QJD274 PZG274:PZH274 PPK274:PPL274 PFO274:PFP274 OVS274:OVT274 OLW274:OLX274 OCA274:OCB274 NSE274:NSF274 NII274:NIJ274 MYM274:MYN274 MOQ274:MOR274 MEU274:MEV274 LUY274:LUZ274 LLC274:LLD274 LBG274:LBH274 KRK274:KRL274 KHO274:KHP274 JXS274:JXT274 JNW274:JNX274 JEA274:JEB274 IUE274:IUF274 IKI274:IKJ274 IAM274:IAN274 HQQ274:HQR274 HGU274:HGV274 GWY274:GWZ274 GNC274:GND274 GDG274:GDH274 FTK274:FTL274 FJO274:FJP274 EZS274:EZT274 EPW274:EPX274 EGA274:EGB274 DWE274:DWF274 DMI274:DMJ274 DCM274:DCN274 CSQ274:CSR274 CIU274:CIV274 BYY274:BYZ274 BPC274:BPD274 BFG274:BFH274 AVK274:AVL274 ALO274:ALP274 ABS274:ABT274 RW274:RX274 IA274:IB274 WUG274:WUH274 WKK274:WKL274 WAO274:WAP274 VQS274:VQT274 VGW274:VGX274 UXA274:UXB274 UNE274:UNF274 UDI274:UDJ274 TTM274:TTN274 TJQ274:TJR274 SZU274:SZV274 SPY274:SPZ274 SGC274:SGD274 RWG274:RWH274 RMK274:RML274 RCO274:RCP274 QSS274:QST274 QIW274:QIX274 PZA274:PZB274 PPE274:PPF274 PFI274:PFJ274 OVM274:OVN274 OLQ274:OLR274 OBU274:OBV274 NRY274:NRZ274 NIC274:NID274 MYG274:MYH274 MOK274:MOL274 MEO274:MEP274 LUS274:LUT274 LKW274:LKX274 LBA274:LBB274 KRE274:KRF274 KHI274:KHJ274 JXM274:JXN274 JNQ274:JNR274 JDU274:JDV274 ITY274:ITZ274 IKC274:IKD274 IAG274:IAH274 HQK274:HQL274 HGO274:HGP274 GWS274:GWT274 GMW274:GMX274 GDA274:GDB274 FTE274:FTF274 FJI274:FJJ274 EZM274:EZN274 EPQ274:EPR274 EFU274:EFV274 DVY274:DVZ274 DMC274:DMD274 DCG274:DCH274 CSK274:CSL274 CIO274:CIP274 BYS274:BYT274 BOW274:BOX274 BFA274:BFB274 AVE274:AVF274 ALI274:ALJ274 ABM274:ABN274 RQ274:RR274 HU274:HV274 WUD274:WUE274 WKH274:WKI274 WAL274:WAM274 VQP274:VQQ274 VGT274:VGU274 UWX274:UWY274 UNB274:UNC274 UDF274:UDG274 TTJ274:TTK274 TJN274:TJO274 SZR274:SZS274 SPV274:SPW274 SFZ274:SGA274 RWD274:RWE274 RMH274:RMI274 RCL274:RCM274 QSP274:QSQ274 QIT274:QIU274 PYX274:PYY274 PPB274:PPC274 PFF274:PFG274 OVJ274:OVK274 OLN274:OLO274 OBR274:OBS274 NRV274:NRW274 NHZ274:NIA274 MYD274:MYE274 MOH274:MOI274 MEL274:MEM274 LUP274:LUQ274 LKT274:LKU274 LAX274:LAY274 KRB274:KRC274 KHF274:KHG274 JXJ274:JXK274 JNN274:JNO274 JDR274:JDS274 ITV274:ITW274 IJZ274:IKA274 IAD274:IAE274 HQH274:HQI274 HGL274:HGM274 GWP274:GWQ274 GMT274:GMU274 GCX274:GCY274 FTB274:FTC274 FJF274:FJG274 EZJ274:EZK274 EPN274:EPO274 EFR274:EFS274 DVV274:DVW274 DLZ274:DMA274 DCD274:DCE274 CSH274:CSI274 CIL274:CIM274 BYP274:BYQ274 BOT274:BOU274 BEX274:BEY274 AVB274:AVC274 ALF274:ALG274 ABJ274:ABK274 RN274:RO274 HR274:HS274 WUA274:WUB274 WKE274:WKF274 WAI274:WAJ274 VQM274:VQN274 VGQ274:VGR274 UWU274:UWV274 UMY274:UMZ274 UDC274:UDD274 TTG274:TTH274 TJK274:TJL274 SZO274:SZP274 SPS274:SPT274 SFW274:SFX274 RWA274:RWB274 RME274:RMF274 RCI274:RCJ274 QSM274:QSN274 QIQ274:QIR274 PYU274:PYV274 POY274:POZ274 PFC274:PFD274 OVG274:OVH274 OLK274:OLL274 OBO274:OBP274 NRS274:NRT274 NHW274:NHX274 MYA274:MYB274 MOE274:MOF274 MEI274:MEJ274 LUM274:LUN274 LKQ274:LKR274 LAU274:LAV274 KQY274:KQZ274 KHC274:KHD274 JXG274:JXH274 JNK274:JNL274 JDO274:JDP274 ITS274:ITT274 IJW274:IJX274 IAA274:IAB274 HQE274:HQF274 HGI274:HGJ274 GWM274:GWN274 GMQ274:GMR274 GCU274:GCV274 FSY274:FSZ274 FJC274:FJD274 EZG274:EZH274 EPK274:EPL274 EFO274:EFP274 DVS274:DVT274 DLW274:DLX274 DCA274:DCB274 CSE274:CSF274 CII274:CIJ274 BYM274:BYN274 BOQ274:BOR274 BEU274:BEV274 AUY274:AUZ274 ALC274:ALD274 ABG274:ABH274 RK274:RL274 HO274:HP274 WTX274:WTY274 WKB274:WKC274 WAF274:WAG274 VQJ274:VQK274 VGN274:VGO274 UWR274:UWS274 UMV274:UMW274 UCZ274:UDA274 TTD274:TTE274 TJH274:TJI274 SZL274:SZM274 SPP274:SPQ274 SFT274:SFU274 RVX274:RVY274 RMB274:RMC274 RCF274:RCG274 QSJ274:QSK274 QIN274:QIO274 PYR274:PYS274 POV274:POW274 PEZ274:PFA274 OVD274:OVE274 OLH274:OLI274 OBL274:OBM274 NRP274:NRQ274 NHT274:NHU274 MXX274:MXY274 MOB274:MOC274 MEF274:MEG274 LUJ274:LUK274 LKN274:LKO274 LAR274:LAS274 KQV274:KQW274 KGZ274:KHA274 JXD274:JXE274 JNH274:JNI274 JDL274:JDM274 ITP274:ITQ274 IJT274:IJU274 HZX274:HZY274 HQB274:HQC274 HGF274:HGG274 GWJ274:GWK274 GMN274:GMO274 GCR274:GCS274 FSV274:FSW274 FIZ274:FJA274 EZD274:EZE274 EPH274:EPI274 EFL274:EFM274 DVP274:DVQ274 DLT274:DLU274 DBX274:DBY274 CSB274:CSC274 CIF274:CIG274 BYJ274:BYK274 BON274:BOO274 BER274:BES274 AUV274:AUW274 AKZ274:ALA274 ABD274:ABE274 RH274:RI274 HL274:HM274 WTU274:WTV274 WJY274:WJZ274 WAC274:WAD274 VQG274:VQH274 VGK274:VGL274 UWO274:UWP274 UMS274:UMT274 UCW274:UCX274 TTA274:TTB274 TJE274:TJF274 SZI274:SZJ274 SPM274:SPN274 SFQ274:SFR274 RVU274:RVV274 RLY274:RLZ274 RCC274:RCD274 QSG274:QSH274 QIK274:QIL274 PYO274:PYP274 POS274:POT274 PEW274:PEX274 OVA274:OVB274 OLE274:OLF274 OBI274:OBJ274 NRM274:NRN274 NHQ274:NHR274 MXU274:MXV274 MNY274:MNZ274 MEC274:MED274 LUG274:LUH274 LKK274:LKL274 LAO274:LAP274 KQS274:KQT274 KGW274:KGX274 JXA274:JXB274 JNE274:JNF274 JDI274:JDJ274 ITM274:ITN274 IJQ274:IJR274 HZU274:HZV274 HPY274:HPZ274 HGC274:HGD274 GWG274:GWH274 GMK274:GML274 GCO274:GCP274 FSS274:FST274 FIW274:FIX274 EZA274:EZB274 EPE274:EPF274 EFI274:EFJ274 DVM274:DVN274 DLQ274:DLR274 DBU274:DBV274 CRY274:CRZ274 CIC274:CID274 BYG274:BYH274 BOK274:BOL274 BEO274:BEP274 AUS274:AUT274 AKW274:AKX274 ABA274:ABB274 HI318:HJ318 RE318:RF318 WUS318:WUT318 WKW318:WKX318 WBA318:WBB318 VRE318:VRF318 VHI318:VHJ318 UXM318:UXN318 UNQ318:UNR318 UDU318:UDV318 TTY318:TTZ318 TKC318:TKD318 TAG318:TAH318 SQK318:SQL318 SGO318:SGP318 RWS318:RWT318 RMW318:RMX318 RDA318:RDB318 QTE318:QTF318 QJI318:QJJ318 PZM318:PZN318 PPQ318:PPR318 PFU318:PFV318 OVY318:OVZ318 OMC318:OMD318 OCG318:OCH318 NSK318:NSL318 NIO318:NIP318 MYS318:MYT318 MOW318:MOX318 MFA318:MFB318 LVE318:LVF318 LLI318:LLJ318 LBM318:LBN318 KRQ318:KRR318 KHU318:KHV318 JXY318:JXZ318 JOC318:JOD318 JEG318:JEH318 IUK318:IUL318 IKO318:IKP318 IAS318:IAT318 HQW318:HQX318 HHA318:HHB318 GXE318:GXF318 GNI318:GNJ318 GDM318:GDN318 FTQ318:FTR318 FJU318:FJV318 EZY318:EZZ318 EQC318:EQD318 EGG318:EGH318 DWK318:DWL318 DMO318:DMP318 DCS318:DCT318 CSW318:CSX318 CJA318:CJB318 BZE318:BZF318 BPI318:BPJ318 BFM318:BFN318 AVQ318:AVR318 ALU318:ALV318 ABY318:ABZ318 SC318:SD318 IG318:IH318 WUP318:WUQ318 WKT318:WKU318 WAX318:WAY318 VRB318:VRC318 VHF318:VHG318 UXJ318:UXK318 UNN318:UNO318 UDR318:UDS318 TTV318:TTW318 TJZ318:TKA318 TAD318:TAE318 SQH318:SQI318 SGL318:SGM318 RWP318:RWQ318 RMT318:RMU318 RCX318:RCY318 QTB318:QTC318 QJF318:QJG318 PZJ318:PZK318 PPN318:PPO318 PFR318:PFS318 OVV318:OVW318 OLZ318:OMA318 OCD318:OCE318 NSH318:NSI318 NIL318:NIM318 MYP318:MYQ318 MOT318:MOU318 MEX318:MEY318 LVB318:LVC318 LLF318:LLG318 LBJ318:LBK318 KRN318:KRO318 KHR318:KHS318 JXV318:JXW318 JNZ318:JOA318 JED318:JEE318 IUH318:IUI318 IKL318:IKM318 IAP318:IAQ318 HQT318:HQU318 HGX318:HGY318 GXB318:GXC318 GNF318:GNG318 GDJ318:GDK318 FTN318:FTO318 FJR318:FJS318 EZV318:EZW318 EPZ318:EQA318 EGD318:EGE318 DWH318:DWI318 DML318:DMM318 DCP318:DCQ318 CST318:CSU318 CIX318:CIY318 BZB318:BZC318 BPF318:BPG318 BFJ318:BFK318 AVN318:AVO318 ALR318:ALS318 ABV318:ABW318 RZ318:SA318 ID318:IE318 WUM318:WUN318 WKQ318:WKR318 WAU318:WAV318 VQY318:VQZ318 VHC318:VHD318 UXG318:UXH318 UNK318:UNL318 UDO318:UDP318 TTS318:TTT318 TJW318:TJX318 TAA318:TAB318 SQE318:SQF318 SGI318:SGJ318 RWM318:RWN318 RMQ318:RMR318 RCU318:RCV318 QSY318:QSZ318 QJC318:QJD318 PZG318:PZH318 PPK318:PPL318 PFO318:PFP318 OVS318:OVT318 OLW318:OLX318 OCA318:OCB318 NSE318:NSF318 NII318:NIJ318 MYM318:MYN318 MOQ318:MOR318 MEU318:MEV318 LUY318:LUZ318 LLC318:LLD318 LBG318:LBH318 KRK318:KRL318 KHO318:KHP318 JXS318:JXT318 JNW318:JNX318 JEA318:JEB318 IUE318:IUF318 IKI318:IKJ318 IAM318:IAN318 HQQ318:HQR318 HGU318:HGV318 GWY318:GWZ318 GNC318:GND318 GDG318:GDH318 FTK318:FTL318 FJO318:FJP318 EZS318:EZT318 EPW318:EPX318 EGA318:EGB318 DWE318:DWF318 DMI318:DMJ318 DCM318:DCN318 CSQ318:CSR318 CIU318:CIV318 BYY318:BYZ318 BPC318:BPD318 BFG318:BFH318 AVK318:AVL318 ALO318:ALP318 ABS318:ABT318 RW318:RX318 IA318:IB318 WUG318:WUH318 WKK318:WKL318 WAO318:WAP318 VQS318:VQT318 VGW318:VGX318 UXA318:UXB318 UNE318:UNF318 UDI318:UDJ318 TTM318:TTN318 TJQ318:TJR318 SZU318:SZV318 SPY318:SPZ318 SGC318:SGD318 RWG318:RWH318 RMK318:RML318 RCO318:RCP318 QSS318:QST318 QIW318:QIX318 PZA318:PZB318 PPE318:PPF318 PFI318:PFJ318 OVM318:OVN318 OLQ318:OLR318 OBU318:OBV318 NRY318:NRZ318 NIC318:NID318 MYG318:MYH318 MOK318:MOL318 MEO318:MEP318 LUS318:LUT318 LKW318:LKX318 LBA318:LBB318 KRE318:KRF318 KHI318:KHJ318 JXM318:JXN318 JNQ318:JNR318 JDU318:JDV318 ITY318:ITZ318 IKC318:IKD318 IAG318:IAH318 HQK318:HQL318 HGO318:HGP318 GWS318:GWT318 GMW318:GMX318 GDA318:GDB318 FTE318:FTF318 FJI318:FJJ318 EZM318:EZN318 EPQ318:EPR318 EFU318:EFV318 DVY318:DVZ318 DMC318:DMD318 DCG318:DCH318 CSK318:CSL318 CIO318:CIP318 BYS318:BYT318 BOW318:BOX318 BFA318:BFB318 AVE318:AVF318 ALI318:ALJ318 ABM318:ABN318 RQ318:RR318 HU318:HV318 WUD318:WUE318 WKH318:WKI318 WAL318:WAM318 VQP318:VQQ318 VGT318:VGU318 UWX318:UWY318 UNB318:UNC318 UDF318:UDG318 TTJ318:TTK318 TJN318:TJO318 SZR318:SZS318 SPV318:SPW318 SFZ318:SGA318 RWD318:RWE318 RMH318:RMI318 RCL318:RCM318 QSP318:QSQ318 QIT318:QIU318 PYX318:PYY318 PPB318:PPC318 PFF318:PFG318 OVJ318:OVK318 OLN318:OLO318 OBR318:OBS318 NRV318:NRW318 NHZ318:NIA318 MYD318:MYE318 MOH318:MOI318 MEL318:MEM318 LUP318:LUQ318 LKT318:LKU318 LAX318:LAY318 KRB318:KRC318 KHF318:KHG318 JXJ318:JXK318 JNN318:JNO318 JDR318:JDS318 ITV318:ITW318 IJZ318:IKA318 IAD318:IAE318 HQH318:HQI318 HGL318:HGM318 GWP318:GWQ318 GMT318:GMU318 GCX318:GCY318 FTB318:FTC318 FJF318:FJG318 EZJ318:EZK318 EPN318:EPO318 EFR318:EFS318 DVV318:DVW318 DLZ318:DMA318 DCD318:DCE318 CSH318:CSI318 CIL318:CIM318 BYP318:BYQ318 BOT318:BOU318 BEX318:BEY318 AVB318:AVC318 ALF318:ALG318 ABJ318:ABK318 RN318:RO318 HR318:HS318 WUA318:WUB318 WKE318:WKF318 WAI318:WAJ318 VQM318:VQN318 VGQ318:VGR318 UWU318:UWV318 UMY318:UMZ318 UDC318:UDD318 TTG318:TTH318 TJK318:TJL318 SZO318:SZP318 SPS318:SPT318 SFW318:SFX318 RWA318:RWB318 RME318:RMF318 RCI318:RCJ318 QSM318:QSN318 QIQ318:QIR318 PYU318:PYV318 POY318:POZ318 PFC318:PFD318 OVG318:OVH318 OLK318:OLL318 OBO318:OBP318 NRS318:NRT318 NHW318:NHX318 MYA318:MYB318 MOE318:MOF318 MEI318:MEJ318 LUM318:LUN318 LKQ318:LKR318 LAU318:LAV318 KQY318:KQZ318 KHC318:KHD318 JXG318:JXH318 JNK318:JNL318 JDO318:JDP318 ITS318:ITT318 IJW318:IJX318 IAA318:IAB318 HQE318:HQF318 HGI318:HGJ318 GWM318:GWN318 GMQ318:GMR318 GCU318:GCV318 FSY318:FSZ318 FJC318:FJD318 EZG318:EZH318 EPK318:EPL318 EFO318:EFP318 DVS318:DVT318 DLW318:DLX318 DCA318:DCB318 CSE318:CSF318 CII318:CIJ318 BYM318:BYN318 BOQ318:BOR318 BEU318:BEV318 AUY318:AUZ318 ALC318:ALD318 ABG318:ABH318 RK318:RL318 HO318:HP318 WTX318:WTY318 WKB318:WKC318 WAF318:WAG318 VQJ318:VQK318 VGN318:VGO318 UWR318:UWS318 UMV318:UMW318 UCZ318:UDA318 TTD318:TTE318 TJH318:TJI318 SZL318:SZM318 SPP318:SPQ318 SFT318:SFU318 RVX318:RVY318 RMB318:RMC318 RCF318:RCG318 QSJ318:QSK318 QIN318:QIO318 PYR318:PYS318 POV318:POW318 PEZ318:PFA318 OVD318:OVE318 OLH318:OLI318 OBL318:OBM318 NRP318:NRQ318 NHT318:NHU318 MXX318:MXY318 MOB318:MOC318 MEF318:MEG318 LUJ318:LUK318 LKN318:LKO318 LAR318:LAS318 KQV318:KQW318 KGZ318:KHA318 JXD318:JXE318 JNH318:JNI318 JDL318:JDM318 ITP318:ITQ318 IJT318:IJU318 HZX318:HZY318 HQB318:HQC318 HGF318:HGG318 GWJ318:GWK318 GMN318:GMO318 GCR318:GCS318 FSV318:FSW318 FIZ318:FJA318 EZD318:EZE318 EPH318:EPI318 EFL318:EFM318 DVP318:DVQ318 DLT318:DLU318 DBX318:DBY318 CSB318:CSC318 CIF318:CIG318 BYJ318:BYK318 BON318:BOO318 BER318:BES318 AUV318:AUW318 AKZ318:ALA318 ABD318:ABE318 RH318:RI318 HL318:HM318 WTU318:WTV318 WJY318:WJZ318 WAC318:WAD318 VQG318:VQH318 VGK318:VGL318 UWO318:UWP318 UMS318:UMT318 UCW318:UCX318 TTA318:TTB318 TJE318:TJF318 SZI318:SZJ318 SPM318:SPN318 SFQ318:SFR318 RVU318:RVV318 RLY318:RLZ318 RCC318:RCD318 QSG318:QSH318 QIK318:QIL318 PYO318:PYP318 POS318:POT318 PEW318:PEX318 OVA318:OVB318 OLE318:OLF318 OBI318:OBJ318 NRM318:NRN318 NHQ318:NHR318 MXU318:MXV318 MNY318:MNZ318 MEC318:MED318 LUG318:LUH318 LKK318:LKL318 LAO318:LAP318 KQS318:KQT318 KGW318:KGX318 JXA318:JXB318 JNE318:JNF318 JDI318:JDJ318 ITM318:ITN318 IJQ318:IJR318 HZU318:HZV318 HPY318:HPZ318 HGC318:HGD318 GWG318:GWH318 GMK318:GML318 GCO318:GCP318 FSS318:FST318 FIW318:FIX318 EZA318:EZB318 EPE318:EPF318 EFI318:EFJ318 DVM318:DVN318 DLQ318:DLR318 DBU318:DBV318 CRY318:CRZ318 CIC318:CID318 BYG318:BYH318 BOK318:BOL318 BEO318:BEP318 AUS318:AUT318 AKW318:AKX318 ABA318:ABB318 HI362:HJ362 RE362:RF362 WUS362:WUT362 WKW362:WKX362 WBA362:WBB362 VRE362:VRF362 VHI362:VHJ362 UXM362:UXN362 UNQ362:UNR362 UDU362:UDV362 TTY362:TTZ362 TKC362:TKD362 TAG362:TAH362 SQK362:SQL362 SGO362:SGP362 RWS362:RWT362 RMW362:RMX362 RDA362:RDB362 QTE362:QTF362 QJI362:QJJ362 PZM362:PZN362 PPQ362:PPR362 PFU362:PFV362 OVY362:OVZ362 OMC362:OMD362 OCG362:OCH362 NSK362:NSL362 NIO362:NIP362 MYS362:MYT362 MOW362:MOX362 MFA362:MFB362 LVE362:LVF362 LLI362:LLJ362 LBM362:LBN362 KRQ362:KRR362 KHU362:KHV362 JXY362:JXZ362 JOC362:JOD362 JEG362:JEH362 IUK362:IUL362 IKO362:IKP362 IAS362:IAT362 HQW362:HQX362 HHA362:HHB362 GXE362:GXF362 GNI362:GNJ362 GDM362:GDN362 FTQ362:FTR362 FJU362:FJV362 EZY362:EZZ362 EQC362:EQD362 EGG362:EGH362 DWK362:DWL362 DMO362:DMP362 DCS362:DCT362 CSW362:CSX362 CJA362:CJB362 BZE362:BZF362 BPI362:BPJ362 BFM362:BFN362 AVQ362:AVR362 ALU362:ALV362 ABY362:ABZ362 SC362:SD362 IG362:IH362 WUP362:WUQ362 WKT362:WKU362 WAX362:WAY362 VRB362:VRC362 VHF362:VHG362 UXJ362:UXK362 UNN362:UNO362 UDR362:UDS362 TTV362:TTW362 TJZ362:TKA362 TAD362:TAE362 SQH362:SQI362 SGL362:SGM362 RWP362:RWQ362 RMT362:RMU362 RCX362:RCY362 QTB362:QTC362 QJF362:QJG362 PZJ362:PZK362 PPN362:PPO362 PFR362:PFS362 OVV362:OVW362 OLZ362:OMA362 OCD362:OCE362 NSH362:NSI362 NIL362:NIM362 MYP362:MYQ362 MOT362:MOU362 MEX362:MEY362 LVB362:LVC362 LLF362:LLG362 LBJ362:LBK362 KRN362:KRO362 KHR362:KHS362 JXV362:JXW362 JNZ362:JOA362 JED362:JEE362 IUH362:IUI362 IKL362:IKM362 IAP362:IAQ362 HQT362:HQU362 HGX362:HGY362 GXB362:GXC362 GNF362:GNG362 GDJ362:GDK362 FTN362:FTO362 FJR362:FJS362 EZV362:EZW362 EPZ362:EQA362 EGD362:EGE362 DWH362:DWI362 DML362:DMM362 DCP362:DCQ362 CST362:CSU362 CIX362:CIY362 BZB362:BZC362 BPF362:BPG362 BFJ362:BFK362 AVN362:AVO362 ALR362:ALS362 ABV362:ABW362 RZ362:SA362 ID362:IE362 WUM362:WUN362 WKQ362:WKR362 WAU362:WAV362 VQY362:VQZ362 VHC362:VHD362 UXG362:UXH362 UNK362:UNL362 UDO362:UDP362 TTS362:TTT362 TJW362:TJX362 TAA362:TAB362 SQE362:SQF362 SGI362:SGJ362 RWM362:RWN362 RMQ362:RMR362 RCU362:RCV362 QSY362:QSZ362 QJC362:QJD362 PZG362:PZH362 PPK362:PPL362 PFO362:PFP362 OVS362:OVT362 OLW362:OLX362 OCA362:OCB362 NSE362:NSF362 NII362:NIJ362 MYM362:MYN362 MOQ362:MOR362 MEU362:MEV362 LUY362:LUZ362 LLC362:LLD362 LBG362:LBH362 KRK362:KRL362 KHO362:KHP362 JXS362:JXT362 JNW362:JNX362 JEA362:JEB362 IUE362:IUF362 IKI362:IKJ362 IAM362:IAN362 HQQ362:HQR362 HGU362:HGV362 GWY362:GWZ362 GNC362:GND362 GDG362:GDH362 FTK362:FTL362 FJO362:FJP362 EZS362:EZT362 EPW362:EPX362 EGA362:EGB362 DWE362:DWF362 DMI362:DMJ362 DCM362:DCN362 CSQ362:CSR362 CIU362:CIV362 BYY362:BYZ362 BPC362:BPD362 BFG362:BFH362 AVK362:AVL362 ALO362:ALP362 ABS362:ABT362 RW362:RX362 IA362:IB362 WUG362:WUH362 WKK362:WKL362 WAO362:WAP362 VQS362:VQT362 VGW362:VGX362 UXA362:UXB362 UNE362:UNF362 UDI362:UDJ362 TTM362:TTN362 TJQ362:TJR362 SZU362:SZV362 SPY362:SPZ362 SGC362:SGD362 RWG362:RWH362 RMK362:RML362 RCO362:RCP362 QSS362:QST362 QIW362:QIX362 PZA362:PZB362 PPE362:PPF362 PFI362:PFJ362 OVM362:OVN362 OLQ362:OLR362 OBU362:OBV362 NRY362:NRZ362 NIC362:NID362 MYG362:MYH362 MOK362:MOL362 MEO362:MEP362 LUS362:LUT362 LKW362:LKX362 LBA362:LBB362 KRE362:KRF362 KHI362:KHJ362 JXM362:JXN362 JNQ362:JNR362 JDU362:JDV362 ITY362:ITZ362 IKC362:IKD362 IAG362:IAH362 HQK362:HQL362 HGO362:HGP362 GWS362:GWT362 GMW362:GMX362 GDA362:GDB362 FTE362:FTF362 FJI362:FJJ362 EZM362:EZN362 EPQ362:EPR362 EFU362:EFV362 DVY362:DVZ362 DMC362:DMD362 DCG362:DCH362 CSK362:CSL362 CIO362:CIP362 BYS362:BYT362 BOW362:BOX362 BFA362:BFB362 AVE362:AVF362 ALI362:ALJ362 ABM362:ABN362 RQ362:RR362 HU362:HV362 WUD362:WUE362 WKH362:WKI362 WAL362:WAM362 VQP362:VQQ362 VGT362:VGU362 UWX362:UWY362 UNB362:UNC362 UDF362:UDG362 TTJ362:TTK362 TJN362:TJO362 SZR362:SZS362 SPV362:SPW362 SFZ362:SGA362 RWD362:RWE362 RMH362:RMI362 RCL362:RCM362 QSP362:QSQ362 QIT362:QIU362 PYX362:PYY362 PPB362:PPC362 PFF362:PFG362 OVJ362:OVK362 OLN362:OLO362 OBR362:OBS362 NRV362:NRW362 NHZ362:NIA362 MYD362:MYE362 MOH362:MOI362 MEL362:MEM362 LUP362:LUQ362 LKT362:LKU362 LAX362:LAY362 KRB362:KRC362 KHF362:KHG362 JXJ362:JXK362 JNN362:JNO362 JDR362:JDS362 ITV362:ITW362 IJZ362:IKA362 IAD362:IAE362 HQH362:HQI362 HGL362:HGM362 GWP362:GWQ362 GMT362:GMU362 GCX362:GCY362 FTB362:FTC362 FJF362:FJG362 EZJ362:EZK362 EPN362:EPO362 EFR362:EFS362 DVV362:DVW362 DLZ362:DMA362 DCD362:DCE362 CSH362:CSI362 CIL362:CIM362 BYP362:BYQ362 BOT362:BOU362 BEX362:BEY362 AVB362:AVC362 ALF362:ALG362 ABJ362:ABK362 RN362:RO362 HR362:HS362 WUA362:WUB362 WKE362:WKF362 WAI362:WAJ362 VQM362:VQN362 VGQ362:VGR362 UWU362:UWV362 UMY362:UMZ362 UDC362:UDD362 TTG362:TTH362 TJK362:TJL362 SZO362:SZP362 SPS362:SPT362 SFW362:SFX362 RWA362:RWB362 RME362:RMF362 RCI362:RCJ362 QSM362:QSN362 QIQ362:QIR362 PYU362:PYV362 POY362:POZ362 PFC362:PFD362 OVG362:OVH362 OLK362:OLL362 OBO362:OBP362 NRS362:NRT362 NHW362:NHX362 MYA362:MYB362 MOE362:MOF362 MEI362:MEJ362 LUM362:LUN362 LKQ362:LKR362 LAU362:LAV362 KQY362:KQZ362 KHC362:KHD362 JXG362:JXH362 JNK362:JNL362 JDO362:JDP362 ITS362:ITT362 IJW362:IJX362 IAA362:IAB362 HQE362:HQF362 HGI362:HGJ362 GWM362:GWN362 GMQ362:GMR362 GCU362:GCV362 FSY362:FSZ362 FJC362:FJD362 EZG362:EZH362 EPK362:EPL362 EFO362:EFP362 DVS362:DVT362 DLW362:DLX362 DCA362:DCB362 CSE362:CSF362 CII362:CIJ362 BYM362:BYN362 BOQ362:BOR362 BEU362:BEV362 AUY362:AUZ362 ALC362:ALD362 ABG362:ABH362 RK362:RL362 HO362:HP362 WTX362:WTY362 WKB362:WKC362 WAF362:WAG362 VQJ362:VQK362 VGN362:VGO362 UWR362:UWS362 UMV362:UMW362 UCZ362:UDA362 TTD362:TTE362 TJH362:TJI362 SZL362:SZM362 SPP362:SPQ362 SFT362:SFU362 RVX362:RVY362 RMB362:RMC362 RCF362:RCG362 QSJ362:QSK362 QIN362:QIO362 PYR362:PYS362 POV362:POW362 PEZ362:PFA362 OVD362:OVE362 OLH362:OLI362 OBL362:OBM362 NRP362:NRQ362 NHT362:NHU362 MXX362:MXY362 MOB362:MOC362 MEF362:MEG362 LUJ362:LUK362 LKN362:LKO362 LAR362:LAS362 KQV362:KQW362 KGZ362:KHA362 JXD362:JXE362 JNH362:JNI362 JDL362:JDM362 ITP362:ITQ362 IJT362:IJU362 HZX362:HZY362 HQB362:HQC362 HGF362:HGG362 GWJ362:GWK362 GMN362:GMO362 GCR362:GCS362 FSV362:FSW362 FIZ362:FJA362 EZD362:EZE362 EPH362:EPI362 EFL362:EFM362 DVP362:DVQ362 DLT362:DLU362 DBX362:DBY362 CSB362:CSC362 CIF362:CIG362 BYJ362:BYK362 BON362:BOO362 BER362:BES362 AUV362:AUW362 AKZ362:ALA362 ABD362:ABE362 RH362:RI362 HL362:HM362 WTU362:WTV362 WJY362:WJZ362 WAC362:WAD362 VQG362:VQH362 VGK362:VGL362 UWO362:UWP362 UMS362:UMT362 UCW362:UCX362 TTA362:TTB362 TJE362:TJF362 SZI362:SZJ362 SPM362:SPN362 SFQ362:SFR362 RVU362:RVV362 RLY362:RLZ362 RCC362:RCD362 QSG362:QSH362 QIK362:QIL362 PYO362:PYP362 POS362:POT362 PEW362:PEX362 OVA362:OVB362 OLE362:OLF362 OBI362:OBJ362 NRM362:NRN362 NHQ362:NHR362 MXU362:MXV362 MNY362:MNZ362 MEC362:MED362 LUG362:LUH362 LKK362:LKL362 LAO362:LAP362 KQS362:KQT362 KGW362:KGX362 JXA362:JXB362 JNE362:JNF362 JDI362:JDJ362 ITM362:ITN362 IJQ362:IJR362 HZU362:HZV362 HPY362:HPZ362 HGC362:HGD362 GWG362:GWH362 GMK362:GML362 GCO362:GCP362 FSS362:FST362 FIW362:FIX362 EZA362:EZB362 EPE362:EPF362 EFI362:EFJ362 DVM362:DVN362 DLQ362:DLR362 DBU362:DBV362 CRY362:CRZ362 CIC362:CID362 BYG362:BYH362 BOK362:BOL362 BEO362:BEP362 AUS362:AUT362 AKW362:AKX362 ABA362:ABB362 HI406:HJ406 RE406:RF406 WUS406:WUT406 WKW406:WKX406 WBA406:WBB406 VRE406:VRF406 VHI406:VHJ406 UXM406:UXN406 UNQ406:UNR406 UDU406:UDV406 TTY406:TTZ406 TKC406:TKD406 TAG406:TAH406 SQK406:SQL406 SGO406:SGP406 RWS406:RWT406 RMW406:RMX406 RDA406:RDB406 QTE406:QTF406 QJI406:QJJ406 PZM406:PZN406 PPQ406:PPR406 PFU406:PFV406 OVY406:OVZ406 OMC406:OMD406 OCG406:OCH406 NSK406:NSL406 NIO406:NIP406 MYS406:MYT406 MOW406:MOX406 MFA406:MFB406 LVE406:LVF406 LLI406:LLJ406 LBM406:LBN406 KRQ406:KRR406 KHU406:KHV406 JXY406:JXZ406 JOC406:JOD406 JEG406:JEH406 IUK406:IUL406 IKO406:IKP406 IAS406:IAT406 HQW406:HQX406 HHA406:HHB406 GXE406:GXF406 GNI406:GNJ406 GDM406:GDN406 FTQ406:FTR406 FJU406:FJV406 EZY406:EZZ406 EQC406:EQD406 EGG406:EGH406 DWK406:DWL406 DMO406:DMP406 DCS406:DCT406 CSW406:CSX406 CJA406:CJB406 BZE406:BZF406 BPI406:BPJ406 BFM406:BFN406 AVQ406:AVR406 ALU406:ALV406 ABY406:ABZ406 SC406:SD406 IG406:IH406 WUP406:WUQ406 WKT406:WKU406 WAX406:WAY406 VRB406:VRC406 VHF406:VHG406 UXJ406:UXK406 UNN406:UNO406 UDR406:UDS406 TTV406:TTW406 TJZ406:TKA406 TAD406:TAE406 SQH406:SQI406 SGL406:SGM406 RWP406:RWQ406 RMT406:RMU406 RCX406:RCY406 QTB406:QTC406 QJF406:QJG406 PZJ406:PZK406 PPN406:PPO406 PFR406:PFS406 OVV406:OVW406 OLZ406:OMA406 OCD406:OCE406 NSH406:NSI406 NIL406:NIM406 MYP406:MYQ406 MOT406:MOU406 MEX406:MEY406 LVB406:LVC406 LLF406:LLG406 LBJ406:LBK406 KRN406:KRO406 KHR406:KHS406 JXV406:JXW406 JNZ406:JOA406 JED406:JEE406 IUH406:IUI406 IKL406:IKM406 IAP406:IAQ406 HQT406:HQU406 HGX406:HGY406 GXB406:GXC406 GNF406:GNG406 GDJ406:GDK406 FTN406:FTO406 FJR406:FJS406 EZV406:EZW406 EPZ406:EQA406 EGD406:EGE406 DWH406:DWI406 DML406:DMM406 DCP406:DCQ406 CST406:CSU406 CIX406:CIY406 BZB406:BZC406 BPF406:BPG406 BFJ406:BFK406 AVN406:AVO406 ALR406:ALS406 ABV406:ABW406 RZ406:SA406 ID406:IE406 WUM406:WUN406 WKQ406:WKR406 WAU406:WAV406 VQY406:VQZ406 VHC406:VHD406 UXG406:UXH406 UNK406:UNL406 UDO406:UDP406 TTS406:TTT406 TJW406:TJX406 TAA406:TAB406 SQE406:SQF406 SGI406:SGJ406 RWM406:RWN406 RMQ406:RMR406 RCU406:RCV406 QSY406:QSZ406 QJC406:QJD406 PZG406:PZH406 PPK406:PPL406 PFO406:PFP406 OVS406:OVT406 OLW406:OLX406 OCA406:OCB406 NSE406:NSF406 NII406:NIJ406 MYM406:MYN406 MOQ406:MOR406 MEU406:MEV406 LUY406:LUZ406 LLC406:LLD406 LBG406:LBH406 KRK406:KRL406 KHO406:KHP406 JXS406:JXT406 JNW406:JNX406 JEA406:JEB406 IUE406:IUF406 IKI406:IKJ406 IAM406:IAN406 HQQ406:HQR406 HGU406:HGV406 GWY406:GWZ406 GNC406:GND406 GDG406:GDH406 FTK406:FTL406 FJO406:FJP406 EZS406:EZT406 EPW406:EPX406 EGA406:EGB406 DWE406:DWF406 DMI406:DMJ406 DCM406:DCN406 CSQ406:CSR406 CIU406:CIV406 BYY406:BYZ406 BPC406:BPD406 BFG406:BFH406 AVK406:AVL406 ALO406:ALP406 ABS406:ABT406 RW406:RX406 IA406:IB406 WUG406:WUH406 WKK406:WKL406 WAO406:WAP406 VQS406:VQT406 VGW406:VGX406 UXA406:UXB406 UNE406:UNF406 UDI406:UDJ406 TTM406:TTN406 TJQ406:TJR406 SZU406:SZV406 SPY406:SPZ406 SGC406:SGD406 RWG406:RWH406 RMK406:RML406 RCO406:RCP406 QSS406:QST406 QIW406:QIX406 PZA406:PZB406 PPE406:PPF406 PFI406:PFJ406 OVM406:OVN406 OLQ406:OLR406 OBU406:OBV406 NRY406:NRZ406 NIC406:NID406 MYG406:MYH406 MOK406:MOL406 MEO406:MEP406 LUS406:LUT406 LKW406:LKX406 LBA406:LBB406 KRE406:KRF406 KHI406:KHJ406 JXM406:JXN406 JNQ406:JNR406 JDU406:JDV406 ITY406:ITZ406 IKC406:IKD406 IAG406:IAH406 HQK406:HQL406 HGO406:HGP406 GWS406:GWT406 GMW406:GMX406 GDA406:GDB406 FTE406:FTF406 FJI406:FJJ406 EZM406:EZN406 EPQ406:EPR406 EFU406:EFV406 DVY406:DVZ406 DMC406:DMD406 DCG406:DCH406 CSK406:CSL406 CIO406:CIP406 BYS406:BYT406 BOW406:BOX406 BFA406:BFB406 AVE406:AVF406 ALI406:ALJ406 ABM406:ABN406 RQ406:RR406 HU406:HV406 WUD406:WUE406 WKH406:WKI406 WAL406:WAM406 VQP406:VQQ406 VGT406:VGU406 UWX406:UWY406 UNB406:UNC406 UDF406:UDG406 TTJ406:TTK406 TJN406:TJO406 SZR406:SZS406 SPV406:SPW406 SFZ406:SGA406 RWD406:RWE406 RMH406:RMI406 RCL406:RCM406 QSP406:QSQ406 QIT406:QIU406 PYX406:PYY406 PPB406:PPC406 PFF406:PFG406 OVJ406:OVK406 OLN406:OLO406 OBR406:OBS406 NRV406:NRW406 NHZ406:NIA406 MYD406:MYE406 MOH406:MOI406 MEL406:MEM406 LUP406:LUQ406 LKT406:LKU406 LAX406:LAY406 KRB406:KRC406 KHF406:KHG406 JXJ406:JXK406 JNN406:JNO406 JDR406:JDS406 ITV406:ITW406 IJZ406:IKA406 IAD406:IAE406 HQH406:HQI406 HGL406:HGM406 GWP406:GWQ406 GMT406:GMU406 GCX406:GCY406 FTB406:FTC406 FJF406:FJG406 EZJ406:EZK406 EPN406:EPO406 EFR406:EFS406 DVV406:DVW406 DLZ406:DMA406 DCD406:DCE406 CSH406:CSI406 CIL406:CIM406 BYP406:BYQ406 BOT406:BOU406 BEX406:BEY406 AVB406:AVC406 ALF406:ALG406 ABJ406:ABK406 RN406:RO406 HR406:HS406 WUA406:WUB406 WKE406:WKF406 WAI406:WAJ406 VQM406:VQN406 VGQ406:VGR406 UWU406:UWV406 UMY406:UMZ406 UDC406:UDD406 TTG406:TTH406 TJK406:TJL406 SZO406:SZP406 SPS406:SPT406 SFW406:SFX406 RWA406:RWB406 RME406:RMF406 RCI406:RCJ406 QSM406:QSN406 QIQ406:QIR406 PYU406:PYV406 POY406:POZ406 PFC406:PFD406 OVG406:OVH406 OLK406:OLL406 OBO406:OBP406 NRS406:NRT406 NHW406:NHX406 MYA406:MYB406 MOE406:MOF406 MEI406:MEJ406 LUM406:LUN406 LKQ406:LKR406 LAU406:LAV406 KQY406:KQZ406 KHC406:KHD406 JXG406:JXH406 JNK406:JNL406 JDO406:JDP406 ITS406:ITT406 IJW406:IJX406 IAA406:IAB406 HQE406:HQF406 HGI406:HGJ406 GWM406:GWN406 GMQ406:GMR406 GCU406:GCV406 FSY406:FSZ406 FJC406:FJD406 EZG406:EZH406 EPK406:EPL406 EFO406:EFP406 DVS406:DVT406 DLW406:DLX406 DCA406:DCB406 CSE406:CSF406 CII406:CIJ406 BYM406:BYN406 BOQ406:BOR406 BEU406:BEV406 AUY406:AUZ406 ALC406:ALD406 ABG406:ABH406 RK406:RL406 HO406:HP406 WTX406:WTY406 WKB406:WKC406 WAF406:WAG406 VQJ406:VQK406 VGN406:VGO406 UWR406:UWS406 UMV406:UMW406 UCZ406:UDA406 TTD406:TTE406 TJH406:TJI406 SZL406:SZM406 SPP406:SPQ406 SFT406:SFU406 RVX406:RVY406 RMB406:RMC406 RCF406:RCG406 QSJ406:QSK406 QIN406:QIO406 PYR406:PYS406 POV406:POW406 PEZ406:PFA406 OVD406:OVE406 OLH406:OLI406 OBL406:OBM406 NRP406:NRQ406 NHT406:NHU406 MXX406:MXY406 MOB406:MOC406 MEF406:MEG406 LUJ406:LUK406 LKN406:LKO406 LAR406:LAS406 KQV406:KQW406 KGZ406:KHA406 JXD406:JXE406 JNH406:JNI406 JDL406:JDM406 ITP406:ITQ406 IJT406:IJU406 HZX406:HZY406 HQB406:HQC406 HGF406:HGG406 GWJ406:GWK406 GMN406:GMO406 GCR406:GCS406 FSV406:FSW406 FIZ406:FJA406 EZD406:EZE406 EPH406:EPI406 EFL406:EFM406 DVP406:DVQ406 DLT406:DLU406 DBX406:DBY406 CSB406:CSC406 CIF406:CIG406 BYJ406:BYK406 BON406:BOO406 BER406:BES406 AUV406:AUW406 AKZ406:ALA406 ABD406:ABE406 RH406:RI406 HL406:HM406 WTU406:WTV406 WJY406:WJZ406 WAC406:WAD406 VQG406:VQH406 VGK406:VGL406 UWO406:UWP406 UMS406:UMT406 UCW406:UCX406 TTA406:TTB406 TJE406:TJF406 SZI406:SZJ406 SPM406:SPN406 SFQ406:SFR406 RVU406:RVV406 RLY406:RLZ406 RCC406:RCD406 QSG406:QSH406 QIK406:QIL406 PYO406:PYP406 POS406:POT406 PEW406:PEX406 OVA406:OVB406 OLE406:OLF406 OBI406:OBJ406 NRM406:NRN406 NHQ406:NHR406 MXU406:MXV406 MNY406:MNZ406 MEC406:MED406 LUG406:LUH406 LKK406:LKL406 LAO406:LAP406 KQS406:KQT406 KGW406:KGX406 JXA406:JXB406 JNE406:JNF406 JDI406:JDJ406 ITM406:ITN406 IJQ406:IJR406 HZU406:HZV406 HPY406:HPZ406 HGC406:HGD406 GWG406:GWH406 GMK406:GML406 GCO406:GCP406 FSS406:FST406 FIW406:FIX406 EZA406:EZB406 EPE406:EPF406 EFI406:EFJ406 DVM406:DVN406 DLQ406:DLR406 DBU406:DBV406 CRY406:CRZ406 CIC406:CID406 BYG406:BYH406 BOK406:BOL406 BEO406:BEP406 AUS406:AUT406 AKW406:AKX406 ABA406:ABB406 HI450:HJ450 RE450:RF450 WUS450:WUT450 WKW450:WKX450 WBA450:WBB450 VRE450:VRF450 VHI450:VHJ450 UXM450:UXN450 UNQ450:UNR450 UDU450:UDV450 TTY450:TTZ450 TKC450:TKD450 TAG450:TAH450 SQK450:SQL450 SGO450:SGP450 RWS450:RWT450 RMW450:RMX450 RDA450:RDB450 QTE450:QTF450 QJI450:QJJ450 PZM450:PZN450 PPQ450:PPR450 PFU450:PFV450 OVY450:OVZ450 OMC450:OMD450 OCG450:OCH450 NSK450:NSL450 NIO450:NIP450 MYS450:MYT450 MOW450:MOX450 MFA450:MFB450 LVE450:LVF450 LLI450:LLJ450 LBM450:LBN450 KRQ450:KRR450 KHU450:KHV450 JXY450:JXZ450 JOC450:JOD450 JEG450:JEH450 IUK450:IUL450 IKO450:IKP450 IAS450:IAT450 HQW450:HQX450 HHA450:HHB450 GXE450:GXF450 GNI450:GNJ450 GDM450:GDN450 FTQ450:FTR450 FJU450:FJV450 EZY450:EZZ450 EQC450:EQD450 EGG450:EGH450 DWK450:DWL450 DMO450:DMP450 DCS450:DCT450 CSW450:CSX450 CJA450:CJB450 BZE450:BZF450 BPI450:BPJ450 BFM450:BFN450 AVQ450:AVR450 ALU450:ALV450 ABY450:ABZ450 SC450:SD450 IG450:IH450 WUP450:WUQ450 WKT450:WKU450 WAX450:WAY450 VRB450:VRC450 VHF450:VHG450 UXJ450:UXK450 UNN450:UNO450 UDR450:UDS450 TTV450:TTW450 TJZ450:TKA450 TAD450:TAE450 SQH450:SQI450 SGL450:SGM450 RWP450:RWQ450 RMT450:RMU450 RCX450:RCY450 QTB450:QTC450 QJF450:QJG450 PZJ450:PZK450 PPN450:PPO450 PFR450:PFS450 OVV450:OVW450 OLZ450:OMA450 OCD450:OCE450 NSH450:NSI450 NIL450:NIM450 MYP450:MYQ450 MOT450:MOU450 MEX450:MEY450 LVB450:LVC450 LLF450:LLG450 LBJ450:LBK450 KRN450:KRO450 KHR450:KHS450 JXV450:JXW450 JNZ450:JOA450 JED450:JEE450 IUH450:IUI450 IKL450:IKM450 IAP450:IAQ450 HQT450:HQU450 HGX450:HGY450 GXB450:GXC450 GNF450:GNG450 GDJ450:GDK450 FTN450:FTO450 FJR450:FJS450 EZV450:EZW450 EPZ450:EQA450 EGD450:EGE450 DWH450:DWI450 DML450:DMM450 DCP450:DCQ450 CST450:CSU450 CIX450:CIY450 BZB450:BZC450 BPF450:BPG450 BFJ450:BFK450 AVN450:AVO450 ALR450:ALS450 ABV450:ABW450 RZ450:SA450 ID450:IE450 WUM450:WUN450 WKQ450:WKR450 WAU450:WAV450 VQY450:VQZ450 VHC450:VHD450 UXG450:UXH450 UNK450:UNL450 UDO450:UDP450 TTS450:TTT450 TJW450:TJX450 TAA450:TAB450 SQE450:SQF450 SGI450:SGJ450 RWM450:RWN450 RMQ450:RMR450 RCU450:RCV450 QSY450:QSZ450 QJC450:QJD450 PZG450:PZH450 PPK450:PPL450 PFO450:PFP450 OVS450:OVT450 OLW450:OLX450 OCA450:OCB450 NSE450:NSF450 NII450:NIJ450 MYM450:MYN450 MOQ450:MOR450 MEU450:MEV450 LUY450:LUZ450 LLC450:LLD450 LBG450:LBH450 KRK450:KRL450 KHO450:KHP450 JXS450:JXT450 JNW450:JNX450 JEA450:JEB450 IUE450:IUF450 IKI450:IKJ450 IAM450:IAN450 HQQ450:HQR450 HGU450:HGV450 GWY450:GWZ450 GNC450:GND450 GDG450:GDH450 FTK450:FTL450 FJO450:FJP450 EZS450:EZT450 EPW450:EPX450 EGA450:EGB450 DWE450:DWF450 DMI450:DMJ450 DCM450:DCN450 CSQ450:CSR450 CIU450:CIV450 BYY450:BYZ450 BPC450:BPD450 BFG450:BFH450 AVK450:AVL450 ALO450:ALP450 ABS450:ABT450 RW450:RX450 IA450:IB450 WUG450:WUH450 WKK450:WKL450 WAO450:WAP450 VQS450:VQT450 VGW450:VGX450 UXA450:UXB450 UNE450:UNF450 UDI450:UDJ450 TTM450:TTN450 TJQ450:TJR450 SZU450:SZV450 SPY450:SPZ450 SGC450:SGD450 RWG450:RWH450 RMK450:RML450 RCO450:RCP450 QSS450:QST450 QIW450:QIX450 PZA450:PZB450 PPE450:PPF450 PFI450:PFJ450 OVM450:OVN450 OLQ450:OLR450 OBU450:OBV450 NRY450:NRZ450 NIC450:NID450 MYG450:MYH450 MOK450:MOL450 MEO450:MEP450 LUS450:LUT450 LKW450:LKX450 LBA450:LBB450 KRE450:KRF450 KHI450:KHJ450 JXM450:JXN450 JNQ450:JNR450 JDU450:JDV450 ITY450:ITZ450 IKC450:IKD450 IAG450:IAH450 HQK450:HQL450 HGO450:HGP450 GWS450:GWT450 GMW450:GMX450 GDA450:GDB450 FTE450:FTF450 FJI450:FJJ450 EZM450:EZN450 EPQ450:EPR450 EFU450:EFV450 DVY450:DVZ450 DMC450:DMD450 DCG450:DCH450 CSK450:CSL450 CIO450:CIP450 BYS450:BYT450 BOW450:BOX450 BFA450:BFB450 AVE450:AVF450 ALI450:ALJ450 ABM450:ABN450 RQ450:RR450 HU450:HV450 WUD450:WUE450 WKH450:WKI450 WAL450:WAM450 VQP450:VQQ450 VGT450:VGU450 UWX450:UWY450 UNB450:UNC450 UDF450:UDG450 TTJ450:TTK450 TJN450:TJO450 SZR450:SZS450 SPV450:SPW450 SFZ450:SGA450 RWD450:RWE450 RMH450:RMI450 RCL450:RCM450 QSP450:QSQ450 QIT450:QIU450 PYX450:PYY450 PPB450:PPC450 PFF450:PFG450 OVJ450:OVK450 OLN450:OLO450 OBR450:OBS450 NRV450:NRW450 NHZ450:NIA450 MYD450:MYE450 MOH450:MOI450 MEL450:MEM450 LUP450:LUQ450 LKT450:LKU450 LAX450:LAY450 KRB450:KRC450 KHF450:KHG450 JXJ450:JXK450 JNN450:JNO450 JDR450:JDS450 ITV450:ITW450 IJZ450:IKA450 IAD450:IAE450 HQH450:HQI450 HGL450:HGM450 GWP450:GWQ450 GMT450:GMU450 GCX450:GCY450 FTB450:FTC450 FJF450:FJG450 EZJ450:EZK450 EPN450:EPO450 EFR450:EFS450 DVV450:DVW450 DLZ450:DMA450 DCD450:DCE450 CSH450:CSI450 CIL450:CIM450 BYP450:BYQ450 BOT450:BOU450 BEX450:BEY450 AVB450:AVC450 ALF450:ALG450 ABJ450:ABK450 RN450:RO450 HR450:HS450 WUA450:WUB450 WKE450:WKF450 WAI450:WAJ450 VQM450:VQN450 VGQ450:VGR450 UWU450:UWV450 UMY450:UMZ450 UDC450:UDD450 TTG450:TTH450 TJK450:TJL450 SZO450:SZP450 SPS450:SPT450 SFW450:SFX450 RWA450:RWB450 RME450:RMF450 RCI450:RCJ450 QSM450:QSN450 QIQ450:QIR450 PYU450:PYV450 POY450:POZ450 PFC450:PFD450 OVG450:OVH450 OLK450:OLL450 OBO450:OBP450 NRS450:NRT450 NHW450:NHX450 MYA450:MYB450 MOE450:MOF450 MEI450:MEJ450 LUM450:LUN450 LKQ450:LKR450 LAU450:LAV450 KQY450:KQZ450 KHC450:KHD450 JXG450:JXH450 JNK450:JNL450 JDO450:JDP450 ITS450:ITT450 IJW450:IJX450 IAA450:IAB450 HQE450:HQF450 HGI450:HGJ450 GWM450:GWN450 GMQ450:GMR450 GCU450:GCV450 FSY450:FSZ450 FJC450:FJD450 EZG450:EZH450 EPK450:EPL450 EFO450:EFP450 DVS450:DVT450 DLW450:DLX450 DCA450:DCB450 CSE450:CSF450 CII450:CIJ450 BYM450:BYN450 BOQ450:BOR450 BEU450:BEV450 AUY450:AUZ450 ALC450:ALD450 ABG450:ABH450 RK450:RL450 HO450:HP450 WTX450:WTY450 WKB450:WKC450 WAF450:WAG450 VQJ450:VQK450 VGN450:VGO450 UWR450:UWS450 UMV450:UMW450 UCZ450:UDA450 TTD450:TTE450 TJH450:TJI450 SZL450:SZM450 SPP450:SPQ450 SFT450:SFU450 RVX450:RVY450 RMB450:RMC450 RCF450:RCG450 QSJ450:QSK450 QIN450:QIO450 PYR450:PYS450 POV450:POW450 PEZ450:PFA450 OVD450:OVE450 OLH450:OLI450 OBL450:OBM450 NRP450:NRQ450 NHT450:NHU450 MXX450:MXY450 MOB450:MOC450 MEF450:MEG450 LUJ450:LUK450 LKN450:LKO450 LAR450:LAS450 KQV450:KQW450 KGZ450:KHA450 JXD450:JXE450 JNH450:JNI450 JDL450:JDM450 ITP450:ITQ450 IJT450:IJU450 HZX450:HZY450 HQB450:HQC450 HGF450:HGG450 GWJ450:GWK450 GMN450:GMO450 GCR450:GCS450 FSV450:FSW450 FIZ450:FJA450 EZD450:EZE450 EPH450:EPI450 EFL450:EFM450 DVP450:DVQ450 DLT450:DLU450 DBX450:DBY450 CSB450:CSC450 CIF450:CIG450 BYJ450:BYK450 BON450:BOO450 BER450:BES450 AUV450:AUW450 AKZ450:ALA450 ABD450:ABE450 RH450:RI450 HL450:HM450 WTU450:WTV450 WJY450:WJZ450 WAC450:WAD450 VQG450:VQH450 VGK450:VGL450 UWO450:UWP450 UMS450:UMT450 UCW450:UCX450 TTA450:TTB450 TJE450:TJF450 SZI450:SZJ450 SPM450:SPN450 SFQ450:SFR450 RVU450:RVV450 RLY450:RLZ450 RCC450:RCD450 QSG450:QSH450 QIK450:QIL450 PYO450:PYP450 POS450:POT450 PEW450:PEX450 OVA450:OVB450 OLE450:OLF450 OBI450:OBJ450 NRM450:NRN450 NHQ450:NHR450 MXU450:MXV450 MNY450:MNZ450 MEC450:MED450 LUG450:LUH450 LKK450:LKL450 LAO450:LAP450 KQS450:KQT450 KGW450:KGX450 JXA450:JXB450 JNE450:JNF450 JDI450:JDJ450 ITM450:ITN450 IJQ450:IJR450 HZU450:HZV450 HPY450:HPZ450 HGC450:HGD450 GWG450:GWH450 GMK450:GML450 GCO450:GCP450 FSS450:FST450 FIW450:FIX450 EZA450:EZB450 EPE450:EPF450 EFI450:EFJ450 DVM450:DVN450 DLQ450:DLR450 DBU450:DBV450 CRY450:CRZ450 CIC450:CID450 BYG450:BYH450 BOK450:BOL450 BEO450:BEP450 AUS450:AUT450 AKW450:AKX450 ABA450:ABB450 HI494:HJ494 RE494:RF494 WUS494:WUT494 WKW494:WKX494 WBA494:WBB494 VRE494:VRF494 VHI494:VHJ494 UXM494:UXN494 UNQ494:UNR494 UDU494:UDV494 TTY494:TTZ494 TKC494:TKD494 TAG494:TAH494 SQK494:SQL494 SGO494:SGP494 RWS494:RWT494 RMW494:RMX494 RDA494:RDB494 QTE494:QTF494 QJI494:QJJ494 PZM494:PZN494 PPQ494:PPR494 PFU494:PFV494 OVY494:OVZ494 OMC494:OMD494 OCG494:OCH494 NSK494:NSL494 NIO494:NIP494 MYS494:MYT494 MOW494:MOX494 MFA494:MFB494 LVE494:LVF494 LLI494:LLJ494 LBM494:LBN494 KRQ494:KRR494 KHU494:KHV494 JXY494:JXZ494 JOC494:JOD494 JEG494:JEH494 IUK494:IUL494 IKO494:IKP494 IAS494:IAT494 HQW494:HQX494 HHA494:HHB494 GXE494:GXF494 GNI494:GNJ494 GDM494:GDN494 FTQ494:FTR494 FJU494:FJV494 EZY494:EZZ494 EQC494:EQD494 EGG494:EGH494 DWK494:DWL494 DMO494:DMP494 DCS494:DCT494 CSW494:CSX494 CJA494:CJB494 BZE494:BZF494 BPI494:BPJ494 BFM494:BFN494 AVQ494:AVR494 ALU494:ALV494 ABY494:ABZ494 SC494:SD494 IG494:IH494 WUP494:WUQ494 WKT494:WKU494 WAX494:WAY494 VRB494:VRC494 VHF494:VHG494 UXJ494:UXK494 UNN494:UNO494 UDR494:UDS494 TTV494:TTW494 TJZ494:TKA494 TAD494:TAE494 SQH494:SQI494 SGL494:SGM494 RWP494:RWQ494 RMT494:RMU494 RCX494:RCY494 QTB494:QTC494 QJF494:QJG494 PZJ494:PZK494 PPN494:PPO494 PFR494:PFS494 OVV494:OVW494 OLZ494:OMA494 OCD494:OCE494 NSH494:NSI494 NIL494:NIM494 MYP494:MYQ494 MOT494:MOU494 MEX494:MEY494 LVB494:LVC494 LLF494:LLG494 LBJ494:LBK494 KRN494:KRO494 KHR494:KHS494 JXV494:JXW494 JNZ494:JOA494 JED494:JEE494 IUH494:IUI494 IKL494:IKM494 IAP494:IAQ494 HQT494:HQU494 HGX494:HGY494 GXB494:GXC494 GNF494:GNG494 GDJ494:GDK494 FTN494:FTO494 FJR494:FJS494 EZV494:EZW494 EPZ494:EQA494 EGD494:EGE494 DWH494:DWI494 DML494:DMM494 DCP494:DCQ494 CST494:CSU494 CIX494:CIY494 BZB494:BZC494 BPF494:BPG494 BFJ494:BFK494 AVN494:AVO494 ALR494:ALS494 ABV494:ABW494 RZ494:SA494 ID494:IE494 WUM494:WUN494 WKQ494:WKR494 WAU494:WAV494 VQY494:VQZ494 VHC494:VHD494 UXG494:UXH494 UNK494:UNL494 UDO494:UDP494 TTS494:TTT494 TJW494:TJX494 TAA494:TAB494 SQE494:SQF494 SGI494:SGJ494 RWM494:RWN494 RMQ494:RMR494 RCU494:RCV494 QSY494:QSZ494 QJC494:QJD494 PZG494:PZH494 PPK494:PPL494 PFO494:PFP494 OVS494:OVT494 OLW494:OLX494 OCA494:OCB494 NSE494:NSF494 NII494:NIJ494 MYM494:MYN494 MOQ494:MOR494 MEU494:MEV494 LUY494:LUZ494 LLC494:LLD494 LBG494:LBH494 KRK494:KRL494 KHO494:KHP494 JXS494:JXT494 JNW494:JNX494 JEA494:JEB494 IUE494:IUF494 IKI494:IKJ494 IAM494:IAN494 HQQ494:HQR494 HGU494:HGV494 GWY494:GWZ494 GNC494:GND494 GDG494:GDH494 FTK494:FTL494 FJO494:FJP494 EZS494:EZT494 EPW494:EPX494 EGA494:EGB494 DWE494:DWF494 DMI494:DMJ494 DCM494:DCN494 CSQ494:CSR494 CIU494:CIV494 BYY494:BYZ494 BPC494:BPD494 BFG494:BFH494 AVK494:AVL494 ALO494:ALP494 ABS494:ABT494 RW494:RX494 IA494:IB494 WUG494:WUH494 WKK494:WKL494 WAO494:WAP494 VQS494:VQT494 VGW494:VGX494 UXA494:UXB494 UNE494:UNF494 UDI494:UDJ494 TTM494:TTN494 TJQ494:TJR494 SZU494:SZV494 SPY494:SPZ494 SGC494:SGD494 RWG494:RWH494 RMK494:RML494 RCO494:RCP494 QSS494:QST494 QIW494:QIX494 PZA494:PZB494 PPE494:PPF494 PFI494:PFJ494 OVM494:OVN494 OLQ494:OLR494 OBU494:OBV494 NRY494:NRZ494 NIC494:NID494 MYG494:MYH494 MOK494:MOL494 MEO494:MEP494 LUS494:LUT494 LKW494:LKX494 LBA494:LBB494 KRE494:KRF494 KHI494:KHJ494 JXM494:JXN494 JNQ494:JNR494 JDU494:JDV494 ITY494:ITZ494 IKC494:IKD494 IAG494:IAH494 HQK494:HQL494 HGO494:HGP494 GWS494:GWT494 GMW494:GMX494 GDA494:GDB494 FTE494:FTF494 FJI494:FJJ494 EZM494:EZN494 EPQ494:EPR494 EFU494:EFV494 DVY494:DVZ494 DMC494:DMD494 DCG494:DCH494 CSK494:CSL494 CIO494:CIP494 BYS494:BYT494 BOW494:BOX494 BFA494:BFB494 AVE494:AVF494 ALI494:ALJ494 ABM494:ABN494 RQ494:RR494 HU494:HV494 WUD494:WUE494 WKH494:WKI494 WAL494:WAM494 VQP494:VQQ494 VGT494:VGU494 UWX494:UWY494 UNB494:UNC494 UDF494:UDG494 TTJ494:TTK494 TJN494:TJO494 SZR494:SZS494 SPV494:SPW494 SFZ494:SGA494 RWD494:RWE494 RMH494:RMI494 RCL494:RCM494 QSP494:QSQ494 QIT494:QIU494 PYX494:PYY494 PPB494:PPC494 PFF494:PFG494 OVJ494:OVK494 OLN494:OLO494 OBR494:OBS494 NRV494:NRW494 NHZ494:NIA494 MYD494:MYE494 MOH494:MOI494 MEL494:MEM494 LUP494:LUQ494 LKT494:LKU494 LAX494:LAY494 KRB494:KRC494 KHF494:KHG494 JXJ494:JXK494 JNN494:JNO494 JDR494:JDS494 ITV494:ITW494 IJZ494:IKA494 IAD494:IAE494 HQH494:HQI494 HGL494:HGM494 GWP494:GWQ494 GMT494:GMU494 GCX494:GCY494 FTB494:FTC494 FJF494:FJG494 EZJ494:EZK494 EPN494:EPO494 EFR494:EFS494 DVV494:DVW494 DLZ494:DMA494 DCD494:DCE494 CSH494:CSI494 CIL494:CIM494 BYP494:BYQ494 BOT494:BOU494 BEX494:BEY494 AVB494:AVC494 ALF494:ALG494 ABJ494:ABK494 RN494:RO494 HR494:HS494 WUA494:WUB494 WKE494:WKF494 WAI494:WAJ494 VQM494:VQN494 VGQ494:VGR494 UWU494:UWV494 UMY494:UMZ494 UDC494:UDD494 TTG494:TTH494 TJK494:TJL494 SZO494:SZP494 SPS494:SPT494 SFW494:SFX494 RWA494:RWB494 RME494:RMF494 RCI494:RCJ494 QSM494:QSN494 QIQ494:QIR494 PYU494:PYV494 POY494:POZ494 PFC494:PFD494 OVG494:OVH494 OLK494:OLL494 OBO494:OBP494 NRS494:NRT494 NHW494:NHX494 MYA494:MYB494 MOE494:MOF494 MEI494:MEJ494 LUM494:LUN494 LKQ494:LKR494 LAU494:LAV494 KQY494:KQZ494 KHC494:KHD494 JXG494:JXH494 JNK494:JNL494 JDO494:JDP494 ITS494:ITT494 IJW494:IJX494 IAA494:IAB494 HQE494:HQF494 HGI494:HGJ494 GWM494:GWN494 GMQ494:GMR494 GCU494:GCV494 FSY494:FSZ494 FJC494:FJD494 EZG494:EZH494 EPK494:EPL494 EFO494:EFP494 DVS494:DVT494 DLW494:DLX494 DCA494:DCB494 CSE494:CSF494 CII494:CIJ494 BYM494:BYN494 BOQ494:BOR494 BEU494:BEV494 AUY494:AUZ494 ALC494:ALD494 ABG494:ABH494 RK494:RL494 HO494:HP494 WTX494:WTY494 WKB494:WKC494 WAF494:WAG494 VQJ494:VQK494 VGN494:VGO494 UWR494:UWS494 UMV494:UMW494 UCZ494:UDA494 TTD494:TTE494 TJH494:TJI494 SZL494:SZM494 SPP494:SPQ494 SFT494:SFU494 RVX494:RVY494 RMB494:RMC494 RCF494:RCG494 QSJ494:QSK494 QIN494:QIO494 PYR494:PYS494 POV494:POW494 PEZ494:PFA494 OVD494:OVE494 OLH494:OLI494 OBL494:OBM494 NRP494:NRQ494 NHT494:NHU494 MXX494:MXY494 MOB494:MOC494 MEF494:MEG494 LUJ494:LUK494 LKN494:LKO494 LAR494:LAS494 KQV494:KQW494 KGZ494:KHA494 JXD494:JXE494 JNH494:JNI494 JDL494:JDM494 ITP494:ITQ494 IJT494:IJU494 HZX494:HZY494 HQB494:HQC494 HGF494:HGG494 GWJ494:GWK494 GMN494:GMO494 GCR494:GCS494 FSV494:FSW494 FIZ494:FJA494 EZD494:EZE494 EPH494:EPI494 EFL494:EFM494 DVP494:DVQ494 DLT494:DLU494 DBX494:DBY494 CSB494:CSC494 CIF494:CIG494 BYJ494:BYK494 BON494:BOO494 BER494:BES494 AUV494:AUW494 AKZ494:ALA494 ABD494:ABE494 RH494:RI494 HL494:HM494 WTU494:WTV494 WJY494:WJZ494 WAC494:WAD494 VQG494:VQH494 VGK494:VGL494 UWO494:UWP494 UMS494:UMT494 UCW494:UCX494 TTA494:TTB494 TJE494:TJF494 SZI494:SZJ494 SPM494:SPN494 SFQ494:SFR494 RVU494:RVV494 RLY494:RLZ494 RCC494:RCD494 QSG494:QSH494 QIK494:QIL494 PYO494:PYP494 POS494:POT494 PEW494:PEX494 OVA494:OVB494 OLE494:OLF494 OBI494:OBJ494 NRM494:NRN494 NHQ494:NHR494 MXU494:MXV494 MNY494:MNZ494 MEC494:MED494 LUG494:LUH494 LKK494:LKL494 LAO494:LAP494 KQS494:KQT494 KGW494:KGX494 JXA494:JXB494 JNE494:JNF494 JDI494:JDJ494 ITM494:ITN494 IJQ494:IJR494 HZU494:HZV494 HPY494:HPZ494 HGC494:HGD494 GWG494:GWH494 GMK494:GML494 GCO494:GCP494 FSS494:FST494 FIW494:FIX494 EZA494:EZB494 EPE494:EPF494 EFI494:EFJ494 DVM494:DVN494 DLQ494:DLR494 DBU494:DBV494 CRY494:CRZ494 CIC494:CID494 BYG494:BYH494 BOK494:BOL494 BEO494:BEP494 AUS494:AUT494 AKW494:AKX494 ABA494:ABB494">
      <formula1>HI3</formula1>
    </dataValidation>
    <dataValidation type="whole" operator="lessThanOrEqual" allowBlank="1" showInputMessage="1" showErrorMessage="1" sqref="WUS9:WUT9 WKW9:WKX9 WBA9:WBB9 VRE9:VRF9 VHI9:VHJ9 UXM9:UXN9 UNQ9:UNR9 UDU9:UDV9 TTY9:TTZ9 TKC9:TKD9 TAG9:TAH9 SQK9:SQL9 SGO9:SGP9 RWS9:RWT9 RMW9:RMX9 RDA9:RDB9 QTE9:QTF9 QJI9:QJJ9 PZM9:PZN9 PPQ9:PPR9 PFU9:PFV9 OVY9:OVZ9 OMC9:OMD9 OCG9:OCH9 NSK9:NSL9 NIO9:NIP9 MYS9:MYT9 MOW9:MOX9 MFA9:MFB9 LVE9:LVF9 LLI9:LLJ9 LBM9:LBN9 KRQ9:KRR9 KHU9:KHV9 JXY9:JXZ9 JOC9:JOD9 JEG9:JEH9 IUK9:IUL9 IKO9:IKP9 IAS9:IAT9 HQW9:HQX9 HHA9:HHB9 GXE9:GXF9 GNI9:GNJ9 GDM9:GDN9 FTQ9:FTR9 FJU9:FJV9 EZY9:EZZ9 EQC9:EQD9 EGG9:EGH9 DWK9:DWL9 DMO9:DMP9 DCS9:DCT9 CSW9:CSX9 CJA9:CJB9 BZE9:BZF9 BPI9:BPJ9 BFM9:BFN9 AVQ9:AVR9 ALU9:ALV9 ABY9:ABZ9 SC9:SD9 IG9:IH9 WUP9:WUQ9 WKT9:WKU9 WAX9:WAY9 VRB9:VRC9 VHF9:VHG9 UXJ9:UXK9 UNN9:UNO9 UDR9:UDS9 TTV9:TTW9 TJZ9:TKA9 TAD9:TAE9 SQH9:SQI9 SGL9:SGM9 RWP9:RWQ9 RMT9:RMU9 RCX9:RCY9 QTB9:QTC9 QJF9:QJG9 PZJ9:PZK9 PPN9:PPO9 PFR9:PFS9 OVV9:OVW9 OLZ9:OMA9 OCD9:OCE9 NSH9:NSI9 NIL9:NIM9 MYP9:MYQ9 MOT9:MOU9 MEX9:MEY9 LVB9:LVC9 LLF9:LLG9 LBJ9:LBK9 KRN9:KRO9 KHR9:KHS9 JXV9:JXW9 JNZ9:JOA9 JED9:JEE9 IUH9:IUI9 IKL9:IKM9 IAP9:IAQ9 HQT9:HQU9 HGX9:HGY9 GXB9:GXC9 GNF9:GNG9 GDJ9:GDK9 FTN9:FTO9 FJR9:FJS9 EZV9:EZW9 EPZ9:EQA9 EGD9:EGE9 DWH9:DWI9 DML9:DMM9 DCP9:DCQ9 CST9:CSU9 CIX9:CIY9 BZB9:BZC9 BPF9:BPG9 BFJ9:BFK9 AVN9:AVO9 ALR9:ALS9 ABV9:ABW9 RZ9:SA9 ID9:IE9 WUM9:WUN9 WKQ9:WKR9 WAU9:WAV9 VQY9:VQZ9 VHC9:VHD9 UXG9:UXH9 UNK9:UNL9 UDO9:UDP9 TTS9:TTT9 TJW9:TJX9 TAA9:TAB9 SQE9:SQF9 SGI9:SGJ9 RWM9:RWN9 RMQ9:RMR9 RCU9:RCV9 QSY9:QSZ9 QJC9:QJD9 PZG9:PZH9 PPK9:PPL9 PFO9:PFP9 OVS9:OVT9 OLW9:OLX9 OCA9:OCB9 NSE9:NSF9 NII9:NIJ9 MYM9:MYN9 MOQ9:MOR9 MEU9:MEV9 LUY9:LUZ9 LLC9:LLD9 LBG9:LBH9 KRK9:KRL9 KHO9:KHP9 JXS9:JXT9 JNW9:JNX9 JEA9:JEB9 IUE9:IUF9 IKI9:IKJ9 IAM9:IAN9 HQQ9:HQR9 HGU9:HGV9 GWY9:GWZ9 GNC9:GND9 GDG9:GDH9 FTK9:FTL9 FJO9:FJP9 EZS9:EZT9 EPW9:EPX9 EGA9:EGB9 DWE9:DWF9 DMI9:DMJ9 DCM9:DCN9 CSQ9:CSR9 CIU9:CIV9 BYY9:BYZ9 BPC9:BPD9 BFG9:BFH9 AVK9:AVL9 ALO9:ALP9 ABS9:ABT9 RW9:RX9 IA9:IB9 WUG9:WUH9 WKK9:WKL9 WAO9:WAP9 VQS9:VQT9 VGW9:VGX9 UXA9:UXB9 UNE9:UNF9 UDI9:UDJ9 TTM9:TTN9 TJQ9:TJR9 SZU9:SZV9 SPY9:SPZ9 SGC9:SGD9 RWG9:RWH9 RMK9:RML9 RCO9:RCP9 QSS9:QST9 QIW9:QIX9 PZA9:PZB9 PPE9:PPF9 PFI9:PFJ9 OVM9:OVN9 OLQ9:OLR9 OBU9:OBV9 NRY9:NRZ9 NIC9:NID9 MYG9:MYH9 MOK9:MOL9 MEO9:MEP9 LUS9:LUT9 LKW9:LKX9 LBA9:LBB9 KRE9:KRF9 KHI9:KHJ9 JXM9:JXN9 JNQ9:JNR9 JDU9:JDV9 ITY9:ITZ9 IKC9:IKD9 IAG9:IAH9 HQK9:HQL9 HGO9:HGP9 GWS9:GWT9 GMW9:GMX9 GDA9:GDB9 FTE9:FTF9 FJI9:FJJ9 EZM9:EZN9 EPQ9:EPR9 EFU9:EFV9 DVY9:DVZ9 DMC9:DMD9 DCG9:DCH9 CSK9:CSL9 CIO9:CIP9 BYS9:BYT9 BOW9:BOX9 BFA9:BFB9 AVE9:AVF9 ALI9:ALJ9 ABM9:ABN9 RQ9:RR9 HU9:HV9 WUD9:WUE9 WKH9:WKI9 WAL9:WAM9 VQP9:VQQ9 VGT9:VGU9 UWX9:UWY9 UNB9:UNC9 UDF9:UDG9 TTJ9:TTK9 TJN9:TJO9 SZR9:SZS9 SPV9:SPW9 SFZ9:SGA9 RWD9:RWE9 RMH9:RMI9 RCL9:RCM9 QSP9:QSQ9 QIT9:QIU9 PYX9:PYY9 PPB9:PPC9 PFF9:PFG9 OVJ9:OVK9 OLN9:OLO9 OBR9:OBS9 NRV9:NRW9 NHZ9:NIA9 MYD9:MYE9 MOH9:MOI9 MEL9:MEM9 LUP9:LUQ9 LKT9:LKU9 LAX9:LAY9 KRB9:KRC9 KHF9:KHG9 JXJ9:JXK9 JNN9:JNO9 JDR9:JDS9 ITV9:ITW9 IJZ9:IKA9 IAD9:IAE9 HQH9:HQI9 HGL9:HGM9 GWP9:GWQ9 GMT9:GMU9 GCX9:GCY9 FTB9:FTC9 FJF9:FJG9 EZJ9:EZK9 EPN9:EPO9 EFR9:EFS9 DVV9:DVW9 DLZ9:DMA9 DCD9:DCE9 CSH9:CSI9 CIL9:CIM9 BYP9:BYQ9 BOT9:BOU9 BEX9:BEY9 AVB9:AVC9 ALF9:ALG9 ABJ9:ABK9 RN9:RO9 HR9:HS9 WUA9:WUB9 WKE9:WKF9 WAI9:WAJ9 VQM9:VQN9 VGQ9:VGR9 UWU9:UWV9 UMY9:UMZ9 UDC9:UDD9 TTG9:TTH9 TJK9:TJL9 SZO9:SZP9 SPS9:SPT9 SFW9:SFX9 RWA9:RWB9 RME9:RMF9 RCI9:RCJ9 QSM9:QSN9 QIQ9:QIR9 PYU9:PYV9 POY9:POZ9 PFC9:PFD9 OVG9:OVH9 OLK9:OLL9 OBO9:OBP9 NRS9:NRT9 NHW9:NHX9 MYA9:MYB9 MOE9:MOF9 MEI9:MEJ9 LUM9:LUN9 LKQ9:LKR9 LAU9:LAV9 KQY9:KQZ9 KHC9:KHD9 JXG9:JXH9 JNK9:JNL9 JDO9:JDP9 ITS9:ITT9 IJW9:IJX9 IAA9:IAB9 HQE9:HQF9 HGI9:HGJ9 GWM9:GWN9 GMQ9:GMR9 GCU9:GCV9 FSY9:FSZ9 FJC9:FJD9 EZG9:EZH9 EPK9:EPL9 EFO9:EFP9 DVS9:DVT9 DLW9:DLX9 DCA9:DCB9 CSE9:CSF9 CII9:CIJ9 BYM9:BYN9 BOQ9:BOR9 BEU9:BEV9 AUY9:AUZ9 ALC9:ALD9 ABG9:ABH9 RK9:RL9 HO9:HP9 WTX9:WTY9 WKB9:WKC9 WAF9:WAG9 VQJ9:VQK9 VGN9:VGO9 UWR9:UWS9 UMV9:UMW9 UCZ9:UDA9 TTD9:TTE9 TJH9:TJI9 SZL9:SZM9 SPP9:SPQ9 SFT9:SFU9 RVX9:RVY9 RMB9:RMC9 RCF9:RCG9 QSJ9:QSK9 QIN9:QIO9 PYR9:PYS9 POV9:POW9 PEZ9:PFA9 OVD9:OVE9 OLH9:OLI9 OBL9:OBM9 NRP9:NRQ9 NHT9:NHU9 MXX9:MXY9 MOB9:MOC9 MEF9:MEG9 LUJ9:LUK9 LKN9:LKO9 LAR9:LAS9 KQV9:KQW9 KGZ9:KHA9 JXD9:JXE9 JNH9:JNI9 JDL9:JDM9 ITP9:ITQ9 IJT9:IJU9 HZX9:HZY9 HQB9:HQC9 HGF9:HGG9 GWJ9:GWK9 GMN9:GMO9 GCR9:GCS9 FSV9:FSW9 FIZ9:FJA9 EZD9:EZE9 EPH9:EPI9 EFL9:EFM9 DVP9:DVQ9 DLT9:DLU9 DBX9:DBY9 CSB9:CSC9 CIF9:CIG9 BYJ9:BYK9 BON9:BOO9 BER9:BES9 AUV9:AUW9 AKZ9:ALA9 ABD9:ABE9 RH9:RI9 HL9:HM9 HJ9 WTV9 WJZ9 WAD9 VQH9 VGL9 UWP9 UMT9 UCX9 TTB9 TJF9 SZJ9 SPN9 SFR9 RVV9 RLZ9 RCD9 QSH9 QIL9 PYP9 POT9 PEX9 OVB9 OLF9 OBJ9 NRN9 NHR9 MXV9 MNZ9 MED9 LUH9 LKL9 LAP9 KQT9 KGX9 JXB9 JNF9 JDJ9 ITN9 IJR9 HZV9 HPZ9 HGD9 GWH9 GML9 GCP9 FST9 FIX9 EZB9 EPF9 EFJ9 DVN9 DLR9 DBV9 CRZ9 CID9 BYH9 BOL9 BEP9 AUT9 AKX9 ABB9 RF9 WUS53:WUT53 WKW53:WKX53 WBA53:WBB53 VRE53:VRF53 VHI53:VHJ53 UXM53:UXN53 UNQ53:UNR53 UDU53:UDV53 TTY53:TTZ53 TKC53:TKD53 TAG53:TAH53 SQK53:SQL53 SGO53:SGP53 RWS53:RWT53 RMW53:RMX53 RDA53:RDB53 QTE53:QTF53 QJI53:QJJ53 PZM53:PZN53 PPQ53:PPR53 PFU53:PFV53 OVY53:OVZ53 OMC53:OMD53 OCG53:OCH53 NSK53:NSL53 NIO53:NIP53 MYS53:MYT53 MOW53:MOX53 MFA53:MFB53 LVE53:LVF53 LLI53:LLJ53 LBM53:LBN53 KRQ53:KRR53 KHU53:KHV53 JXY53:JXZ53 JOC53:JOD53 JEG53:JEH53 IUK53:IUL53 IKO53:IKP53 IAS53:IAT53 HQW53:HQX53 HHA53:HHB53 GXE53:GXF53 GNI53:GNJ53 GDM53:GDN53 FTQ53:FTR53 FJU53:FJV53 EZY53:EZZ53 EQC53:EQD53 EGG53:EGH53 DWK53:DWL53 DMO53:DMP53 DCS53:DCT53 CSW53:CSX53 CJA53:CJB53 BZE53:BZF53 BPI53:BPJ53 BFM53:BFN53 AVQ53:AVR53 ALU53:ALV53 ABY53:ABZ53 SC53:SD53 IG53:IH53 WUP53:WUQ53 WKT53:WKU53 WAX53:WAY53 VRB53:VRC53 VHF53:VHG53 UXJ53:UXK53 UNN53:UNO53 UDR53:UDS53 TTV53:TTW53 TJZ53:TKA53 TAD53:TAE53 SQH53:SQI53 SGL53:SGM53 RWP53:RWQ53 RMT53:RMU53 RCX53:RCY53 QTB53:QTC53 QJF53:QJG53 PZJ53:PZK53 PPN53:PPO53 PFR53:PFS53 OVV53:OVW53 OLZ53:OMA53 OCD53:OCE53 NSH53:NSI53 NIL53:NIM53 MYP53:MYQ53 MOT53:MOU53 MEX53:MEY53 LVB53:LVC53 LLF53:LLG53 LBJ53:LBK53 KRN53:KRO53 KHR53:KHS53 JXV53:JXW53 JNZ53:JOA53 JED53:JEE53 IUH53:IUI53 IKL53:IKM53 IAP53:IAQ53 HQT53:HQU53 HGX53:HGY53 GXB53:GXC53 GNF53:GNG53 GDJ53:GDK53 FTN53:FTO53 FJR53:FJS53 EZV53:EZW53 EPZ53:EQA53 EGD53:EGE53 DWH53:DWI53 DML53:DMM53 DCP53:DCQ53 CST53:CSU53 CIX53:CIY53 BZB53:BZC53 BPF53:BPG53 BFJ53:BFK53 AVN53:AVO53 ALR53:ALS53 ABV53:ABW53 RZ53:SA53 ID53:IE53 WUM53:WUN53 WKQ53:WKR53 WAU53:WAV53 VQY53:VQZ53 VHC53:VHD53 UXG53:UXH53 UNK53:UNL53 UDO53:UDP53 TTS53:TTT53 TJW53:TJX53 TAA53:TAB53 SQE53:SQF53 SGI53:SGJ53 RWM53:RWN53 RMQ53:RMR53 RCU53:RCV53 QSY53:QSZ53 QJC53:QJD53 PZG53:PZH53 PPK53:PPL53 PFO53:PFP53 OVS53:OVT53 OLW53:OLX53 OCA53:OCB53 NSE53:NSF53 NII53:NIJ53 MYM53:MYN53 MOQ53:MOR53 MEU53:MEV53 LUY53:LUZ53 LLC53:LLD53 LBG53:LBH53 KRK53:KRL53 KHO53:KHP53 JXS53:JXT53 JNW53:JNX53 JEA53:JEB53 IUE53:IUF53 IKI53:IKJ53 IAM53:IAN53 HQQ53:HQR53 HGU53:HGV53 GWY53:GWZ53 GNC53:GND53 GDG53:GDH53 FTK53:FTL53 FJO53:FJP53 EZS53:EZT53 EPW53:EPX53 EGA53:EGB53 DWE53:DWF53 DMI53:DMJ53 DCM53:DCN53 CSQ53:CSR53 CIU53:CIV53 BYY53:BYZ53 BPC53:BPD53 BFG53:BFH53 AVK53:AVL53 ALO53:ALP53 ABS53:ABT53 RW53:RX53 IA53:IB53 WUG53:WUH53 WKK53:WKL53 WAO53:WAP53 VQS53:VQT53 VGW53:VGX53 UXA53:UXB53 UNE53:UNF53 UDI53:UDJ53 TTM53:TTN53 TJQ53:TJR53 SZU53:SZV53 SPY53:SPZ53 SGC53:SGD53 RWG53:RWH53 RMK53:RML53 RCO53:RCP53 QSS53:QST53 QIW53:QIX53 PZA53:PZB53 PPE53:PPF53 PFI53:PFJ53 OVM53:OVN53 OLQ53:OLR53 OBU53:OBV53 NRY53:NRZ53 NIC53:NID53 MYG53:MYH53 MOK53:MOL53 MEO53:MEP53 LUS53:LUT53 LKW53:LKX53 LBA53:LBB53 KRE53:KRF53 KHI53:KHJ53 JXM53:JXN53 JNQ53:JNR53 JDU53:JDV53 ITY53:ITZ53 IKC53:IKD53 IAG53:IAH53 HQK53:HQL53 HGO53:HGP53 GWS53:GWT53 GMW53:GMX53 GDA53:GDB53 FTE53:FTF53 FJI53:FJJ53 EZM53:EZN53 EPQ53:EPR53 EFU53:EFV53 DVY53:DVZ53 DMC53:DMD53 DCG53:DCH53 CSK53:CSL53 CIO53:CIP53 BYS53:BYT53 BOW53:BOX53 BFA53:BFB53 AVE53:AVF53 ALI53:ALJ53 ABM53:ABN53 RQ53:RR53 HU53:HV53 WUD53:WUE53 WKH53:WKI53 WAL53:WAM53 VQP53:VQQ53 VGT53:VGU53 UWX53:UWY53 UNB53:UNC53 UDF53:UDG53 TTJ53:TTK53 TJN53:TJO53 SZR53:SZS53 SPV53:SPW53 SFZ53:SGA53 RWD53:RWE53 RMH53:RMI53 RCL53:RCM53 QSP53:QSQ53 QIT53:QIU53 PYX53:PYY53 PPB53:PPC53 PFF53:PFG53 OVJ53:OVK53 OLN53:OLO53 OBR53:OBS53 NRV53:NRW53 NHZ53:NIA53 MYD53:MYE53 MOH53:MOI53 MEL53:MEM53 LUP53:LUQ53 LKT53:LKU53 LAX53:LAY53 KRB53:KRC53 KHF53:KHG53 JXJ53:JXK53 JNN53:JNO53 JDR53:JDS53 ITV53:ITW53 IJZ53:IKA53 IAD53:IAE53 HQH53:HQI53 HGL53:HGM53 GWP53:GWQ53 GMT53:GMU53 GCX53:GCY53 FTB53:FTC53 FJF53:FJG53 EZJ53:EZK53 EPN53:EPO53 EFR53:EFS53 DVV53:DVW53 DLZ53:DMA53 DCD53:DCE53 CSH53:CSI53 CIL53:CIM53 BYP53:BYQ53 BOT53:BOU53 BEX53:BEY53 AVB53:AVC53 ALF53:ALG53 ABJ53:ABK53 RN53:RO53 HR53:HS53 WUA53:WUB53 WKE53:WKF53 WAI53:WAJ53 VQM53:VQN53 VGQ53:VGR53 UWU53:UWV53 UMY53:UMZ53 UDC53:UDD53 TTG53:TTH53 TJK53:TJL53 SZO53:SZP53 SPS53:SPT53 SFW53:SFX53 RWA53:RWB53 RME53:RMF53 RCI53:RCJ53 QSM53:QSN53 QIQ53:QIR53 PYU53:PYV53 POY53:POZ53 PFC53:PFD53 OVG53:OVH53 OLK53:OLL53 OBO53:OBP53 NRS53:NRT53 NHW53:NHX53 MYA53:MYB53 MOE53:MOF53 MEI53:MEJ53 LUM53:LUN53 LKQ53:LKR53 LAU53:LAV53 KQY53:KQZ53 KHC53:KHD53 JXG53:JXH53 JNK53:JNL53 JDO53:JDP53 ITS53:ITT53 IJW53:IJX53 IAA53:IAB53 HQE53:HQF53 HGI53:HGJ53 GWM53:GWN53 GMQ53:GMR53 GCU53:GCV53 FSY53:FSZ53 FJC53:FJD53 EZG53:EZH53 EPK53:EPL53 EFO53:EFP53 DVS53:DVT53 DLW53:DLX53 DCA53:DCB53 CSE53:CSF53 CII53:CIJ53 BYM53:BYN53 BOQ53:BOR53 BEU53:BEV53 AUY53:AUZ53 ALC53:ALD53 ABG53:ABH53 RK53:RL53 HO53:HP53 WTX53:WTY53 WKB53:WKC53 WAF53:WAG53 VQJ53:VQK53 VGN53:VGO53 UWR53:UWS53 UMV53:UMW53 UCZ53:UDA53 TTD53:TTE53 TJH53:TJI53 SZL53:SZM53 SPP53:SPQ53 SFT53:SFU53 RVX53:RVY53 RMB53:RMC53 RCF53:RCG53 QSJ53:QSK53 QIN53:QIO53 PYR53:PYS53 POV53:POW53 PEZ53:PFA53 OVD53:OVE53 OLH53:OLI53 OBL53:OBM53 NRP53:NRQ53 NHT53:NHU53 MXX53:MXY53 MOB53:MOC53 MEF53:MEG53 LUJ53:LUK53 LKN53:LKO53 LAR53:LAS53 KQV53:KQW53 KGZ53:KHA53 JXD53:JXE53 JNH53:JNI53 JDL53:JDM53 ITP53:ITQ53 IJT53:IJU53 HZX53:HZY53 HQB53:HQC53 HGF53:HGG53 GWJ53:GWK53 GMN53:GMO53 GCR53:GCS53 FSV53:FSW53 FIZ53:FJA53 EZD53:EZE53 EPH53:EPI53 EFL53:EFM53 DVP53:DVQ53 DLT53:DLU53 DBX53:DBY53 CSB53:CSC53 CIF53:CIG53 BYJ53:BYK53 BON53:BOO53 BER53:BES53 AUV53:AUW53 AKZ53:ALA53 ABD53:ABE53 RH53:RI53 HL53:HM53 HJ53 WTV53 WJZ53 WAD53 VQH53 VGL53 UWP53 UMT53 UCX53 TTB53 TJF53 SZJ53 SPN53 SFR53 RVV53 RLZ53 RCD53 QSH53 QIL53 PYP53 POT53 PEX53 OVB53 OLF53 OBJ53 NRN53 NHR53 MXV53 MNZ53 MED53 LUH53 LKL53 LAP53 KQT53 KGX53 JXB53 JNF53 JDJ53 ITN53 IJR53 HZV53 HPZ53 HGD53 GWH53 GML53 GCP53 FST53 FIX53 EZB53 EPF53 EFJ53 DVN53 DLR53 DBV53 CRZ53 CID53 BYH53 BOL53 BEP53 AUT53 AKX53 ABB53 RF53 WUS97:WUT97 WKW97:WKX97 WBA97:WBB97 VRE97:VRF97 VHI97:VHJ97 UXM97:UXN97 UNQ97:UNR97 UDU97:UDV97 TTY97:TTZ97 TKC97:TKD97 TAG97:TAH97 SQK97:SQL97 SGO97:SGP97 RWS97:RWT97 RMW97:RMX97 RDA97:RDB97 QTE97:QTF97 QJI97:QJJ97 PZM97:PZN97 PPQ97:PPR97 PFU97:PFV97 OVY97:OVZ97 OMC97:OMD97 OCG97:OCH97 NSK97:NSL97 NIO97:NIP97 MYS97:MYT97 MOW97:MOX97 MFA97:MFB97 LVE97:LVF97 LLI97:LLJ97 LBM97:LBN97 KRQ97:KRR97 KHU97:KHV97 JXY97:JXZ97 JOC97:JOD97 JEG97:JEH97 IUK97:IUL97 IKO97:IKP97 IAS97:IAT97 HQW97:HQX97 HHA97:HHB97 GXE97:GXF97 GNI97:GNJ97 GDM97:GDN97 FTQ97:FTR97 FJU97:FJV97 EZY97:EZZ97 EQC97:EQD97 EGG97:EGH97 DWK97:DWL97 DMO97:DMP97 DCS97:DCT97 CSW97:CSX97 CJA97:CJB97 BZE97:BZF97 BPI97:BPJ97 BFM97:BFN97 AVQ97:AVR97 ALU97:ALV97 ABY97:ABZ97 SC97:SD97 IG97:IH97 WUP97:WUQ97 WKT97:WKU97 WAX97:WAY97 VRB97:VRC97 VHF97:VHG97 UXJ97:UXK97 UNN97:UNO97 UDR97:UDS97 TTV97:TTW97 TJZ97:TKA97 TAD97:TAE97 SQH97:SQI97 SGL97:SGM97 RWP97:RWQ97 RMT97:RMU97 RCX97:RCY97 QTB97:QTC97 QJF97:QJG97 PZJ97:PZK97 PPN97:PPO97 PFR97:PFS97 OVV97:OVW97 OLZ97:OMA97 OCD97:OCE97 NSH97:NSI97 NIL97:NIM97 MYP97:MYQ97 MOT97:MOU97 MEX97:MEY97 LVB97:LVC97 LLF97:LLG97 LBJ97:LBK97 KRN97:KRO97 KHR97:KHS97 JXV97:JXW97 JNZ97:JOA97 JED97:JEE97 IUH97:IUI97 IKL97:IKM97 IAP97:IAQ97 HQT97:HQU97 HGX97:HGY97 GXB97:GXC97 GNF97:GNG97 GDJ97:GDK97 FTN97:FTO97 FJR97:FJS97 EZV97:EZW97 EPZ97:EQA97 EGD97:EGE97 DWH97:DWI97 DML97:DMM97 DCP97:DCQ97 CST97:CSU97 CIX97:CIY97 BZB97:BZC97 BPF97:BPG97 BFJ97:BFK97 AVN97:AVO97 ALR97:ALS97 ABV97:ABW97 RZ97:SA97 ID97:IE97 WUM97:WUN97 WKQ97:WKR97 WAU97:WAV97 VQY97:VQZ97 VHC97:VHD97 UXG97:UXH97 UNK97:UNL97 UDO97:UDP97 TTS97:TTT97 TJW97:TJX97 TAA97:TAB97 SQE97:SQF97 SGI97:SGJ97 RWM97:RWN97 RMQ97:RMR97 RCU97:RCV97 QSY97:QSZ97 QJC97:QJD97 PZG97:PZH97 PPK97:PPL97 PFO97:PFP97 OVS97:OVT97 OLW97:OLX97 OCA97:OCB97 NSE97:NSF97 NII97:NIJ97 MYM97:MYN97 MOQ97:MOR97 MEU97:MEV97 LUY97:LUZ97 LLC97:LLD97 LBG97:LBH97 KRK97:KRL97 KHO97:KHP97 JXS97:JXT97 JNW97:JNX97 JEA97:JEB97 IUE97:IUF97 IKI97:IKJ97 IAM97:IAN97 HQQ97:HQR97 HGU97:HGV97 GWY97:GWZ97 GNC97:GND97 GDG97:GDH97 FTK97:FTL97 FJO97:FJP97 EZS97:EZT97 EPW97:EPX97 EGA97:EGB97 DWE97:DWF97 DMI97:DMJ97 DCM97:DCN97 CSQ97:CSR97 CIU97:CIV97 BYY97:BYZ97 BPC97:BPD97 BFG97:BFH97 AVK97:AVL97 ALO97:ALP97 ABS97:ABT97 RW97:RX97 IA97:IB97 WUG97:WUH97 WKK97:WKL97 WAO97:WAP97 VQS97:VQT97 VGW97:VGX97 UXA97:UXB97 UNE97:UNF97 UDI97:UDJ97 TTM97:TTN97 TJQ97:TJR97 SZU97:SZV97 SPY97:SPZ97 SGC97:SGD97 RWG97:RWH97 RMK97:RML97 RCO97:RCP97 QSS97:QST97 QIW97:QIX97 PZA97:PZB97 PPE97:PPF97 PFI97:PFJ97 OVM97:OVN97 OLQ97:OLR97 OBU97:OBV97 NRY97:NRZ97 NIC97:NID97 MYG97:MYH97 MOK97:MOL97 MEO97:MEP97 LUS97:LUT97 LKW97:LKX97 LBA97:LBB97 KRE97:KRF97 KHI97:KHJ97 JXM97:JXN97 JNQ97:JNR97 JDU97:JDV97 ITY97:ITZ97 IKC97:IKD97 IAG97:IAH97 HQK97:HQL97 HGO97:HGP97 GWS97:GWT97 GMW97:GMX97 GDA97:GDB97 FTE97:FTF97 FJI97:FJJ97 EZM97:EZN97 EPQ97:EPR97 EFU97:EFV97 DVY97:DVZ97 DMC97:DMD97 DCG97:DCH97 CSK97:CSL97 CIO97:CIP97 BYS97:BYT97 BOW97:BOX97 BFA97:BFB97 AVE97:AVF97 ALI97:ALJ97 ABM97:ABN97 RQ97:RR97 HU97:HV97 WUD97:WUE97 WKH97:WKI97 WAL97:WAM97 VQP97:VQQ97 VGT97:VGU97 UWX97:UWY97 UNB97:UNC97 UDF97:UDG97 TTJ97:TTK97 TJN97:TJO97 SZR97:SZS97 SPV97:SPW97 SFZ97:SGA97 RWD97:RWE97 RMH97:RMI97 RCL97:RCM97 QSP97:QSQ97 QIT97:QIU97 PYX97:PYY97 PPB97:PPC97 PFF97:PFG97 OVJ97:OVK97 OLN97:OLO97 OBR97:OBS97 NRV97:NRW97 NHZ97:NIA97 MYD97:MYE97 MOH97:MOI97 MEL97:MEM97 LUP97:LUQ97 LKT97:LKU97 LAX97:LAY97 KRB97:KRC97 KHF97:KHG97 JXJ97:JXK97 JNN97:JNO97 JDR97:JDS97 ITV97:ITW97 IJZ97:IKA97 IAD97:IAE97 HQH97:HQI97 HGL97:HGM97 GWP97:GWQ97 GMT97:GMU97 GCX97:GCY97 FTB97:FTC97 FJF97:FJG97 EZJ97:EZK97 EPN97:EPO97 EFR97:EFS97 DVV97:DVW97 DLZ97:DMA97 DCD97:DCE97 CSH97:CSI97 CIL97:CIM97 BYP97:BYQ97 BOT97:BOU97 BEX97:BEY97 AVB97:AVC97 ALF97:ALG97 ABJ97:ABK97 RN97:RO97 HR97:HS97 WUA97:WUB97 WKE97:WKF97 WAI97:WAJ97 VQM97:VQN97 VGQ97:VGR97 UWU97:UWV97 UMY97:UMZ97 UDC97:UDD97 TTG97:TTH97 TJK97:TJL97 SZO97:SZP97 SPS97:SPT97 SFW97:SFX97 RWA97:RWB97 RME97:RMF97 RCI97:RCJ97 QSM97:QSN97 QIQ97:QIR97 PYU97:PYV97 POY97:POZ97 PFC97:PFD97 OVG97:OVH97 OLK97:OLL97 OBO97:OBP97 NRS97:NRT97 NHW97:NHX97 MYA97:MYB97 MOE97:MOF97 MEI97:MEJ97 LUM97:LUN97 LKQ97:LKR97 LAU97:LAV97 KQY97:KQZ97 KHC97:KHD97 JXG97:JXH97 JNK97:JNL97 JDO97:JDP97 ITS97:ITT97 IJW97:IJX97 IAA97:IAB97 HQE97:HQF97 HGI97:HGJ97 GWM97:GWN97 GMQ97:GMR97 GCU97:GCV97 FSY97:FSZ97 FJC97:FJD97 EZG97:EZH97 EPK97:EPL97 EFO97:EFP97 DVS97:DVT97 DLW97:DLX97 DCA97:DCB97 CSE97:CSF97 CII97:CIJ97 BYM97:BYN97 BOQ97:BOR97 BEU97:BEV97 AUY97:AUZ97 ALC97:ALD97 ABG97:ABH97 RK97:RL97 HO97:HP97 WTX97:WTY97 WKB97:WKC97 WAF97:WAG97 VQJ97:VQK97 VGN97:VGO97 UWR97:UWS97 UMV97:UMW97 UCZ97:UDA97 TTD97:TTE97 TJH97:TJI97 SZL97:SZM97 SPP97:SPQ97 SFT97:SFU97 RVX97:RVY97 RMB97:RMC97 RCF97:RCG97 QSJ97:QSK97 QIN97:QIO97 PYR97:PYS97 POV97:POW97 PEZ97:PFA97 OVD97:OVE97 OLH97:OLI97 OBL97:OBM97 NRP97:NRQ97 NHT97:NHU97 MXX97:MXY97 MOB97:MOC97 MEF97:MEG97 LUJ97:LUK97 LKN97:LKO97 LAR97:LAS97 KQV97:KQW97 KGZ97:KHA97 JXD97:JXE97 JNH97:JNI97 JDL97:JDM97 ITP97:ITQ97 IJT97:IJU97 HZX97:HZY97 HQB97:HQC97 HGF97:HGG97 GWJ97:GWK97 GMN97:GMO97 GCR97:GCS97 FSV97:FSW97 FIZ97:FJA97 EZD97:EZE97 EPH97:EPI97 EFL97:EFM97 DVP97:DVQ97 DLT97:DLU97 DBX97:DBY97 CSB97:CSC97 CIF97:CIG97 BYJ97:BYK97 BON97:BOO97 BER97:BES97 AUV97:AUW97 AKZ97:ALA97 ABD97:ABE97 RH97:RI97 HL97:HM97 HJ97 WTV97 WJZ97 WAD97 VQH97 VGL97 UWP97 UMT97 UCX97 TTB97 TJF97 SZJ97 SPN97 SFR97 RVV97 RLZ97 RCD97 QSH97 QIL97 PYP97 POT97 PEX97 OVB97 OLF97 OBJ97 NRN97 NHR97 MXV97 MNZ97 MED97 LUH97 LKL97 LAP97 KQT97 KGX97 JXB97 JNF97 JDJ97 ITN97 IJR97 HZV97 HPZ97 HGD97 GWH97 GML97 GCP97 FST97 FIX97 EZB97 EPF97 EFJ97 DVN97 DLR97 DBV97 CRZ97 CID97 BYH97 BOL97 BEP97 AUT97 AKX97 ABB97 RF97 WUS141:WUT141 WKW141:WKX141 WBA141:WBB141 VRE141:VRF141 VHI141:VHJ141 UXM141:UXN141 UNQ141:UNR141 UDU141:UDV141 TTY141:TTZ141 TKC141:TKD141 TAG141:TAH141 SQK141:SQL141 SGO141:SGP141 RWS141:RWT141 RMW141:RMX141 RDA141:RDB141 QTE141:QTF141 QJI141:QJJ141 PZM141:PZN141 PPQ141:PPR141 PFU141:PFV141 OVY141:OVZ141 OMC141:OMD141 OCG141:OCH141 NSK141:NSL141 NIO141:NIP141 MYS141:MYT141 MOW141:MOX141 MFA141:MFB141 LVE141:LVF141 LLI141:LLJ141 LBM141:LBN141 KRQ141:KRR141 KHU141:KHV141 JXY141:JXZ141 JOC141:JOD141 JEG141:JEH141 IUK141:IUL141 IKO141:IKP141 IAS141:IAT141 HQW141:HQX141 HHA141:HHB141 GXE141:GXF141 GNI141:GNJ141 GDM141:GDN141 FTQ141:FTR141 FJU141:FJV141 EZY141:EZZ141 EQC141:EQD141 EGG141:EGH141 DWK141:DWL141 DMO141:DMP141 DCS141:DCT141 CSW141:CSX141 CJA141:CJB141 BZE141:BZF141 BPI141:BPJ141 BFM141:BFN141 AVQ141:AVR141 ALU141:ALV141 ABY141:ABZ141 SC141:SD141 IG141:IH141 WUP141:WUQ141 WKT141:WKU141 WAX141:WAY141 VRB141:VRC141 VHF141:VHG141 UXJ141:UXK141 UNN141:UNO141 UDR141:UDS141 TTV141:TTW141 TJZ141:TKA141 TAD141:TAE141 SQH141:SQI141 SGL141:SGM141 RWP141:RWQ141 RMT141:RMU141 RCX141:RCY141 QTB141:QTC141 QJF141:QJG141 PZJ141:PZK141 PPN141:PPO141 PFR141:PFS141 OVV141:OVW141 OLZ141:OMA141 OCD141:OCE141 NSH141:NSI141 NIL141:NIM141 MYP141:MYQ141 MOT141:MOU141 MEX141:MEY141 LVB141:LVC141 LLF141:LLG141 LBJ141:LBK141 KRN141:KRO141 KHR141:KHS141 JXV141:JXW141 JNZ141:JOA141 JED141:JEE141 IUH141:IUI141 IKL141:IKM141 IAP141:IAQ141 HQT141:HQU141 HGX141:HGY141 GXB141:GXC141 GNF141:GNG141 GDJ141:GDK141 FTN141:FTO141 FJR141:FJS141 EZV141:EZW141 EPZ141:EQA141 EGD141:EGE141 DWH141:DWI141 DML141:DMM141 DCP141:DCQ141 CST141:CSU141 CIX141:CIY141 BZB141:BZC141 BPF141:BPG141 BFJ141:BFK141 AVN141:AVO141 ALR141:ALS141 ABV141:ABW141 RZ141:SA141 ID141:IE141 WUM141:WUN141 WKQ141:WKR141 WAU141:WAV141 VQY141:VQZ141 VHC141:VHD141 UXG141:UXH141 UNK141:UNL141 UDO141:UDP141 TTS141:TTT141 TJW141:TJX141 TAA141:TAB141 SQE141:SQF141 SGI141:SGJ141 RWM141:RWN141 RMQ141:RMR141 RCU141:RCV141 QSY141:QSZ141 QJC141:QJD141 PZG141:PZH141 PPK141:PPL141 PFO141:PFP141 OVS141:OVT141 OLW141:OLX141 OCA141:OCB141 NSE141:NSF141 NII141:NIJ141 MYM141:MYN141 MOQ141:MOR141 MEU141:MEV141 LUY141:LUZ141 LLC141:LLD141 LBG141:LBH141 KRK141:KRL141 KHO141:KHP141 JXS141:JXT141 JNW141:JNX141 JEA141:JEB141 IUE141:IUF141 IKI141:IKJ141 IAM141:IAN141 HQQ141:HQR141 HGU141:HGV141 GWY141:GWZ141 GNC141:GND141 GDG141:GDH141 FTK141:FTL141 FJO141:FJP141 EZS141:EZT141 EPW141:EPX141 EGA141:EGB141 DWE141:DWF141 DMI141:DMJ141 DCM141:DCN141 CSQ141:CSR141 CIU141:CIV141 BYY141:BYZ141 BPC141:BPD141 BFG141:BFH141 AVK141:AVL141 ALO141:ALP141 ABS141:ABT141 RW141:RX141 IA141:IB141 WUG141:WUH141 WKK141:WKL141 WAO141:WAP141 VQS141:VQT141 VGW141:VGX141 UXA141:UXB141 UNE141:UNF141 UDI141:UDJ141 TTM141:TTN141 TJQ141:TJR141 SZU141:SZV141 SPY141:SPZ141 SGC141:SGD141 RWG141:RWH141 RMK141:RML141 RCO141:RCP141 QSS141:QST141 QIW141:QIX141 PZA141:PZB141 PPE141:PPF141 PFI141:PFJ141 OVM141:OVN141 OLQ141:OLR141 OBU141:OBV141 NRY141:NRZ141 NIC141:NID141 MYG141:MYH141 MOK141:MOL141 MEO141:MEP141 LUS141:LUT141 LKW141:LKX141 LBA141:LBB141 KRE141:KRF141 KHI141:KHJ141 JXM141:JXN141 JNQ141:JNR141 JDU141:JDV141 ITY141:ITZ141 IKC141:IKD141 IAG141:IAH141 HQK141:HQL141 HGO141:HGP141 GWS141:GWT141 GMW141:GMX141 GDA141:GDB141 FTE141:FTF141 FJI141:FJJ141 EZM141:EZN141 EPQ141:EPR141 EFU141:EFV141 DVY141:DVZ141 DMC141:DMD141 DCG141:DCH141 CSK141:CSL141 CIO141:CIP141 BYS141:BYT141 BOW141:BOX141 BFA141:BFB141 AVE141:AVF141 ALI141:ALJ141 ABM141:ABN141 RQ141:RR141 HU141:HV141 WUD141:WUE141 WKH141:WKI141 WAL141:WAM141 VQP141:VQQ141 VGT141:VGU141 UWX141:UWY141 UNB141:UNC141 UDF141:UDG141 TTJ141:TTK141 TJN141:TJO141 SZR141:SZS141 SPV141:SPW141 SFZ141:SGA141 RWD141:RWE141 RMH141:RMI141 RCL141:RCM141 QSP141:QSQ141 QIT141:QIU141 PYX141:PYY141 PPB141:PPC141 PFF141:PFG141 OVJ141:OVK141 OLN141:OLO141 OBR141:OBS141 NRV141:NRW141 NHZ141:NIA141 MYD141:MYE141 MOH141:MOI141 MEL141:MEM141 LUP141:LUQ141 LKT141:LKU141 LAX141:LAY141 KRB141:KRC141 KHF141:KHG141 JXJ141:JXK141 JNN141:JNO141 JDR141:JDS141 ITV141:ITW141 IJZ141:IKA141 IAD141:IAE141 HQH141:HQI141 HGL141:HGM141 GWP141:GWQ141 GMT141:GMU141 GCX141:GCY141 FTB141:FTC141 FJF141:FJG141 EZJ141:EZK141 EPN141:EPO141 EFR141:EFS141 DVV141:DVW141 DLZ141:DMA141 DCD141:DCE141 CSH141:CSI141 CIL141:CIM141 BYP141:BYQ141 BOT141:BOU141 BEX141:BEY141 AVB141:AVC141 ALF141:ALG141 ABJ141:ABK141 RN141:RO141 HR141:HS141 WUA141:WUB141 WKE141:WKF141 WAI141:WAJ141 VQM141:VQN141 VGQ141:VGR141 UWU141:UWV141 UMY141:UMZ141 UDC141:UDD141 TTG141:TTH141 TJK141:TJL141 SZO141:SZP141 SPS141:SPT141 SFW141:SFX141 RWA141:RWB141 RME141:RMF141 RCI141:RCJ141 QSM141:QSN141 QIQ141:QIR141 PYU141:PYV141 POY141:POZ141 PFC141:PFD141 OVG141:OVH141 OLK141:OLL141 OBO141:OBP141 NRS141:NRT141 NHW141:NHX141 MYA141:MYB141 MOE141:MOF141 MEI141:MEJ141 LUM141:LUN141 LKQ141:LKR141 LAU141:LAV141 KQY141:KQZ141 KHC141:KHD141 JXG141:JXH141 JNK141:JNL141 JDO141:JDP141 ITS141:ITT141 IJW141:IJX141 IAA141:IAB141 HQE141:HQF141 HGI141:HGJ141 GWM141:GWN141 GMQ141:GMR141 GCU141:GCV141 FSY141:FSZ141 FJC141:FJD141 EZG141:EZH141 EPK141:EPL141 EFO141:EFP141 DVS141:DVT141 DLW141:DLX141 DCA141:DCB141 CSE141:CSF141 CII141:CIJ141 BYM141:BYN141 BOQ141:BOR141 BEU141:BEV141 AUY141:AUZ141 ALC141:ALD141 ABG141:ABH141 RK141:RL141 HO141:HP141 WTX141:WTY141 WKB141:WKC141 WAF141:WAG141 VQJ141:VQK141 VGN141:VGO141 UWR141:UWS141 UMV141:UMW141 UCZ141:UDA141 TTD141:TTE141 TJH141:TJI141 SZL141:SZM141 SPP141:SPQ141 SFT141:SFU141 RVX141:RVY141 RMB141:RMC141 RCF141:RCG141 QSJ141:QSK141 QIN141:QIO141 PYR141:PYS141 POV141:POW141 PEZ141:PFA141 OVD141:OVE141 OLH141:OLI141 OBL141:OBM141 NRP141:NRQ141 NHT141:NHU141 MXX141:MXY141 MOB141:MOC141 MEF141:MEG141 LUJ141:LUK141 LKN141:LKO141 LAR141:LAS141 KQV141:KQW141 KGZ141:KHA141 JXD141:JXE141 JNH141:JNI141 JDL141:JDM141 ITP141:ITQ141 IJT141:IJU141 HZX141:HZY141 HQB141:HQC141 HGF141:HGG141 GWJ141:GWK141 GMN141:GMO141 GCR141:GCS141 FSV141:FSW141 FIZ141:FJA141 EZD141:EZE141 EPH141:EPI141 EFL141:EFM141 DVP141:DVQ141 DLT141:DLU141 DBX141:DBY141 CSB141:CSC141 CIF141:CIG141 BYJ141:BYK141 BON141:BOO141 BER141:BES141 AUV141:AUW141 AKZ141:ALA141 ABD141:ABE141 RH141:RI141 HL141:HM141 HJ141 WTV141 WJZ141 WAD141 VQH141 VGL141 UWP141 UMT141 UCX141 TTB141 TJF141 SZJ141 SPN141 SFR141 RVV141 RLZ141 RCD141 QSH141 QIL141 PYP141 POT141 PEX141 OVB141 OLF141 OBJ141 NRN141 NHR141 MXV141 MNZ141 MED141 LUH141 LKL141 LAP141 KQT141 KGX141 JXB141 JNF141 JDJ141 ITN141 IJR141 HZV141 HPZ141 HGD141 GWH141 GML141 GCP141 FST141 FIX141 EZB141 EPF141 EFJ141 DVN141 DLR141 DBV141 CRZ141 CID141 BYH141 BOL141 BEP141 AUT141 AKX141 ABB141 RF141 WUS185:WUT185 WKW185:WKX185 WBA185:WBB185 VRE185:VRF185 VHI185:VHJ185 UXM185:UXN185 UNQ185:UNR185 UDU185:UDV185 TTY185:TTZ185 TKC185:TKD185 TAG185:TAH185 SQK185:SQL185 SGO185:SGP185 RWS185:RWT185 RMW185:RMX185 RDA185:RDB185 QTE185:QTF185 QJI185:QJJ185 PZM185:PZN185 PPQ185:PPR185 PFU185:PFV185 OVY185:OVZ185 OMC185:OMD185 OCG185:OCH185 NSK185:NSL185 NIO185:NIP185 MYS185:MYT185 MOW185:MOX185 MFA185:MFB185 LVE185:LVF185 LLI185:LLJ185 LBM185:LBN185 KRQ185:KRR185 KHU185:KHV185 JXY185:JXZ185 JOC185:JOD185 JEG185:JEH185 IUK185:IUL185 IKO185:IKP185 IAS185:IAT185 HQW185:HQX185 HHA185:HHB185 GXE185:GXF185 GNI185:GNJ185 GDM185:GDN185 FTQ185:FTR185 FJU185:FJV185 EZY185:EZZ185 EQC185:EQD185 EGG185:EGH185 DWK185:DWL185 DMO185:DMP185 DCS185:DCT185 CSW185:CSX185 CJA185:CJB185 BZE185:BZF185 BPI185:BPJ185 BFM185:BFN185 AVQ185:AVR185 ALU185:ALV185 ABY185:ABZ185 SC185:SD185 IG185:IH185 WUP185:WUQ185 WKT185:WKU185 WAX185:WAY185 VRB185:VRC185 VHF185:VHG185 UXJ185:UXK185 UNN185:UNO185 UDR185:UDS185 TTV185:TTW185 TJZ185:TKA185 TAD185:TAE185 SQH185:SQI185 SGL185:SGM185 RWP185:RWQ185 RMT185:RMU185 RCX185:RCY185 QTB185:QTC185 QJF185:QJG185 PZJ185:PZK185 PPN185:PPO185 PFR185:PFS185 OVV185:OVW185 OLZ185:OMA185 OCD185:OCE185 NSH185:NSI185 NIL185:NIM185 MYP185:MYQ185 MOT185:MOU185 MEX185:MEY185 LVB185:LVC185 LLF185:LLG185 LBJ185:LBK185 KRN185:KRO185 KHR185:KHS185 JXV185:JXW185 JNZ185:JOA185 JED185:JEE185 IUH185:IUI185 IKL185:IKM185 IAP185:IAQ185 HQT185:HQU185 HGX185:HGY185 GXB185:GXC185 GNF185:GNG185 GDJ185:GDK185 FTN185:FTO185 FJR185:FJS185 EZV185:EZW185 EPZ185:EQA185 EGD185:EGE185 DWH185:DWI185 DML185:DMM185 DCP185:DCQ185 CST185:CSU185 CIX185:CIY185 BZB185:BZC185 BPF185:BPG185 BFJ185:BFK185 AVN185:AVO185 ALR185:ALS185 ABV185:ABW185 RZ185:SA185 ID185:IE185 WUM185:WUN185 WKQ185:WKR185 WAU185:WAV185 VQY185:VQZ185 VHC185:VHD185 UXG185:UXH185 UNK185:UNL185 UDO185:UDP185 TTS185:TTT185 TJW185:TJX185 TAA185:TAB185 SQE185:SQF185 SGI185:SGJ185 RWM185:RWN185 RMQ185:RMR185 RCU185:RCV185 QSY185:QSZ185 QJC185:QJD185 PZG185:PZH185 PPK185:PPL185 PFO185:PFP185 OVS185:OVT185 OLW185:OLX185 OCA185:OCB185 NSE185:NSF185 NII185:NIJ185 MYM185:MYN185 MOQ185:MOR185 MEU185:MEV185 LUY185:LUZ185 LLC185:LLD185 LBG185:LBH185 KRK185:KRL185 KHO185:KHP185 JXS185:JXT185 JNW185:JNX185 JEA185:JEB185 IUE185:IUF185 IKI185:IKJ185 IAM185:IAN185 HQQ185:HQR185 HGU185:HGV185 GWY185:GWZ185 GNC185:GND185 GDG185:GDH185 FTK185:FTL185 FJO185:FJP185 EZS185:EZT185 EPW185:EPX185 EGA185:EGB185 DWE185:DWF185 DMI185:DMJ185 DCM185:DCN185 CSQ185:CSR185 CIU185:CIV185 BYY185:BYZ185 BPC185:BPD185 BFG185:BFH185 AVK185:AVL185 ALO185:ALP185 ABS185:ABT185 RW185:RX185 IA185:IB185 WUG185:WUH185 WKK185:WKL185 WAO185:WAP185 VQS185:VQT185 VGW185:VGX185 UXA185:UXB185 UNE185:UNF185 UDI185:UDJ185 TTM185:TTN185 TJQ185:TJR185 SZU185:SZV185 SPY185:SPZ185 SGC185:SGD185 RWG185:RWH185 RMK185:RML185 RCO185:RCP185 QSS185:QST185 QIW185:QIX185 PZA185:PZB185 PPE185:PPF185 PFI185:PFJ185 OVM185:OVN185 OLQ185:OLR185 OBU185:OBV185 NRY185:NRZ185 NIC185:NID185 MYG185:MYH185 MOK185:MOL185 MEO185:MEP185 LUS185:LUT185 LKW185:LKX185 LBA185:LBB185 KRE185:KRF185 KHI185:KHJ185 JXM185:JXN185 JNQ185:JNR185 JDU185:JDV185 ITY185:ITZ185 IKC185:IKD185 IAG185:IAH185 HQK185:HQL185 HGO185:HGP185 GWS185:GWT185 GMW185:GMX185 GDA185:GDB185 FTE185:FTF185 FJI185:FJJ185 EZM185:EZN185 EPQ185:EPR185 EFU185:EFV185 DVY185:DVZ185 DMC185:DMD185 DCG185:DCH185 CSK185:CSL185 CIO185:CIP185 BYS185:BYT185 BOW185:BOX185 BFA185:BFB185 AVE185:AVF185 ALI185:ALJ185 ABM185:ABN185 RQ185:RR185 HU185:HV185 WUD185:WUE185 WKH185:WKI185 WAL185:WAM185 VQP185:VQQ185 VGT185:VGU185 UWX185:UWY185 UNB185:UNC185 UDF185:UDG185 TTJ185:TTK185 TJN185:TJO185 SZR185:SZS185 SPV185:SPW185 SFZ185:SGA185 RWD185:RWE185 RMH185:RMI185 RCL185:RCM185 QSP185:QSQ185 QIT185:QIU185 PYX185:PYY185 PPB185:PPC185 PFF185:PFG185 OVJ185:OVK185 OLN185:OLO185 OBR185:OBS185 NRV185:NRW185 NHZ185:NIA185 MYD185:MYE185 MOH185:MOI185 MEL185:MEM185 LUP185:LUQ185 LKT185:LKU185 LAX185:LAY185 KRB185:KRC185 KHF185:KHG185 JXJ185:JXK185 JNN185:JNO185 JDR185:JDS185 ITV185:ITW185 IJZ185:IKA185 IAD185:IAE185 HQH185:HQI185 HGL185:HGM185 GWP185:GWQ185 GMT185:GMU185 GCX185:GCY185 FTB185:FTC185 FJF185:FJG185 EZJ185:EZK185 EPN185:EPO185 EFR185:EFS185 DVV185:DVW185 DLZ185:DMA185 DCD185:DCE185 CSH185:CSI185 CIL185:CIM185 BYP185:BYQ185 BOT185:BOU185 BEX185:BEY185 AVB185:AVC185 ALF185:ALG185 ABJ185:ABK185 RN185:RO185 HR185:HS185 WUA185:WUB185 WKE185:WKF185 WAI185:WAJ185 VQM185:VQN185 VGQ185:VGR185 UWU185:UWV185 UMY185:UMZ185 UDC185:UDD185 TTG185:TTH185 TJK185:TJL185 SZO185:SZP185 SPS185:SPT185 SFW185:SFX185 RWA185:RWB185 RME185:RMF185 RCI185:RCJ185 QSM185:QSN185 QIQ185:QIR185 PYU185:PYV185 POY185:POZ185 PFC185:PFD185 OVG185:OVH185 OLK185:OLL185 OBO185:OBP185 NRS185:NRT185 NHW185:NHX185 MYA185:MYB185 MOE185:MOF185 MEI185:MEJ185 LUM185:LUN185 LKQ185:LKR185 LAU185:LAV185 KQY185:KQZ185 KHC185:KHD185 JXG185:JXH185 JNK185:JNL185 JDO185:JDP185 ITS185:ITT185 IJW185:IJX185 IAA185:IAB185 HQE185:HQF185 HGI185:HGJ185 GWM185:GWN185 GMQ185:GMR185 GCU185:GCV185 FSY185:FSZ185 FJC185:FJD185 EZG185:EZH185 EPK185:EPL185 EFO185:EFP185 DVS185:DVT185 DLW185:DLX185 DCA185:DCB185 CSE185:CSF185 CII185:CIJ185 BYM185:BYN185 BOQ185:BOR185 BEU185:BEV185 AUY185:AUZ185 ALC185:ALD185 ABG185:ABH185 RK185:RL185 HO185:HP185 WTX185:WTY185 WKB185:WKC185 WAF185:WAG185 VQJ185:VQK185 VGN185:VGO185 UWR185:UWS185 UMV185:UMW185 UCZ185:UDA185 TTD185:TTE185 TJH185:TJI185 SZL185:SZM185 SPP185:SPQ185 SFT185:SFU185 RVX185:RVY185 RMB185:RMC185 RCF185:RCG185 QSJ185:QSK185 QIN185:QIO185 PYR185:PYS185 POV185:POW185 PEZ185:PFA185 OVD185:OVE185 OLH185:OLI185 OBL185:OBM185 NRP185:NRQ185 NHT185:NHU185 MXX185:MXY185 MOB185:MOC185 MEF185:MEG185 LUJ185:LUK185 LKN185:LKO185 LAR185:LAS185 KQV185:KQW185 KGZ185:KHA185 JXD185:JXE185 JNH185:JNI185 JDL185:JDM185 ITP185:ITQ185 IJT185:IJU185 HZX185:HZY185 HQB185:HQC185 HGF185:HGG185 GWJ185:GWK185 GMN185:GMO185 GCR185:GCS185 FSV185:FSW185 FIZ185:FJA185 EZD185:EZE185 EPH185:EPI185 EFL185:EFM185 DVP185:DVQ185 DLT185:DLU185 DBX185:DBY185 CSB185:CSC185 CIF185:CIG185 BYJ185:BYK185 BON185:BOO185 BER185:BES185 AUV185:AUW185 AKZ185:ALA185 ABD185:ABE185 RH185:RI185 HL185:HM185 HJ185 WTV185 WJZ185 WAD185 VQH185 VGL185 UWP185 UMT185 UCX185 TTB185 TJF185 SZJ185 SPN185 SFR185 RVV185 RLZ185 RCD185 QSH185 QIL185 PYP185 POT185 PEX185 OVB185 OLF185 OBJ185 NRN185 NHR185 MXV185 MNZ185 MED185 LUH185 LKL185 LAP185 KQT185 KGX185 JXB185 JNF185 JDJ185 ITN185 IJR185 HZV185 HPZ185 HGD185 GWH185 GML185 GCP185 FST185 FIX185 EZB185 EPF185 EFJ185 DVN185 DLR185 DBV185 CRZ185 CID185 BYH185 BOL185 BEP185 AUT185 AKX185 ABB185 RF185 WUS229:WUT229 WKW229:WKX229 WBA229:WBB229 VRE229:VRF229 VHI229:VHJ229 UXM229:UXN229 UNQ229:UNR229 UDU229:UDV229 TTY229:TTZ229 TKC229:TKD229 TAG229:TAH229 SQK229:SQL229 SGO229:SGP229 RWS229:RWT229 RMW229:RMX229 RDA229:RDB229 QTE229:QTF229 QJI229:QJJ229 PZM229:PZN229 PPQ229:PPR229 PFU229:PFV229 OVY229:OVZ229 OMC229:OMD229 OCG229:OCH229 NSK229:NSL229 NIO229:NIP229 MYS229:MYT229 MOW229:MOX229 MFA229:MFB229 LVE229:LVF229 LLI229:LLJ229 LBM229:LBN229 KRQ229:KRR229 KHU229:KHV229 JXY229:JXZ229 JOC229:JOD229 JEG229:JEH229 IUK229:IUL229 IKO229:IKP229 IAS229:IAT229 HQW229:HQX229 HHA229:HHB229 GXE229:GXF229 GNI229:GNJ229 GDM229:GDN229 FTQ229:FTR229 FJU229:FJV229 EZY229:EZZ229 EQC229:EQD229 EGG229:EGH229 DWK229:DWL229 DMO229:DMP229 DCS229:DCT229 CSW229:CSX229 CJA229:CJB229 BZE229:BZF229 BPI229:BPJ229 BFM229:BFN229 AVQ229:AVR229 ALU229:ALV229 ABY229:ABZ229 SC229:SD229 IG229:IH229 WUP229:WUQ229 WKT229:WKU229 WAX229:WAY229 VRB229:VRC229 VHF229:VHG229 UXJ229:UXK229 UNN229:UNO229 UDR229:UDS229 TTV229:TTW229 TJZ229:TKA229 TAD229:TAE229 SQH229:SQI229 SGL229:SGM229 RWP229:RWQ229 RMT229:RMU229 RCX229:RCY229 QTB229:QTC229 QJF229:QJG229 PZJ229:PZK229 PPN229:PPO229 PFR229:PFS229 OVV229:OVW229 OLZ229:OMA229 OCD229:OCE229 NSH229:NSI229 NIL229:NIM229 MYP229:MYQ229 MOT229:MOU229 MEX229:MEY229 LVB229:LVC229 LLF229:LLG229 LBJ229:LBK229 KRN229:KRO229 KHR229:KHS229 JXV229:JXW229 JNZ229:JOA229 JED229:JEE229 IUH229:IUI229 IKL229:IKM229 IAP229:IAQ229 HQT229:HQU229 HGX229:HGY229 GXB229:GXC229 GNF229:GNG229 GDJ229:GDK229 FTN229:FTO229 FJR229:FJS229 EZV229:EZW229 EPZ229:EQA229 EGD229:EGE229 DWH229:DWI229 DML229:DMM229 DCP229:DCQ229 CST229:CSU229 CIX229:CIY229 BZB229:BZC229 BPF229:BPG229 BFJ229:BFK229 AVN229:AVO229 ALR229:ALS229 ABV229:ABW229 RZ229:SA229 ID229:IE229 WUM229:WUN229 WKQ229:WKR229 WAU229:WAV229 VQY229:VQZ229 VHC229:VHD229 UXG229:UXH229 UNK229:UNL229 UDO229:UDP229 TTS229:TTT229 TJW229:TJX229 TAA229:TAB229 SQE229:SQF229 SGI229:SGJ229 RWM229:RWN229 RMQ229:RMR229 RCU229:RCV229 QSY229:QSZ229 QJC229:QJD229 PZG229:PZH229 PPK229:PPL229 PFO229:PFP229 OVS229:OVT229 OLW229:OLX229 OCA229:OCB229 NSE229:NSF229 NII229:NIJ229 MYM229:MYN229 MOQ229:MOR229 MEU229:MEV229 LUY229:LUZ229 LLC229:LLD229 LBG229:LBH229 KRK229:KRL229 KHO229:KHP229 JXS229:JXT229 JNW229:JNX229 JEA229:JEB229 IUE229:IUF229 IKI229:IKJ229 IAM229:IAN229 HQQ229:HQR229 HGU229:HGV229 GWY229:GWZ229 GNC229:GND229 GDG229:GDH229 FTK229:FTL229 FJO229:FJP229 EZS229:EZT229 EPW229:EPX229 EGA229:EGB229 DWE229:DWF229 DMI229:DMJ229 DCM229:DCN229 CSQ229:CSR229 CIU229:CIV229 BYY229:BYZ229 BPC229:BPD229 BFG229:BFH229 AVK229:AVL229 ALO229:ALP229 ABS229:ABT229 RW229:RX229 IA229:IB229 WUG229:WUH229 WKK229:WKL229 WAO229:WAP229 VQS229:VQT229 VGW229:VGX229 UXA229:UXB229 UNE229:UNF229 UDI229:UDJ229 TTM229:TTN229 TJQ229:TJR229 SZU229:SZV229 SPY229:SPZ229 SGC229:SGD229 RWG229:RWH229 RMK229:RML229 RCO229:RCP229 QSS229:QST229 QIW229:QIX229 PZA229:PZB229 PPE229:PPF229 PFI229:PFJ229 OVM229:OVN229 OLQ229:OLR229 OBU229:OBV229 NRY229:NRZ229 NIC229:NID229 MYG229:MYH229 MOK229:MOL229 MEO229:MEP229 LUS229:LUT229 LKW229:LKX229 LBA229:LBB229 KRE229:KRF229 KHI229:KHJ229 JXM229:JXN229 JNQ229:JNR229 JDU229:JDV229 ITY229:ITZ229 IKC229:IKD229 IAG229:IAH229 HQK229:HQL229 HGO229:HGP229 GWS229:GWT229 GMW229:GMX229 GDA229:GDB229 FTE229:FTF229 FJI229:FJJ229 EZM229:EZN229 EPQ229:EPR229 EFU229:EFV229 DVY229:DVZ229 DMC229:DMD229 DCG229:DCH229 CSK229:CSL229 CIO229:CIP229 BYS229:BYT229 BOW229:BOX229 BFA229:BFB229 AVE229:AVF229 ALI229:ALJ229 ABM229:ABN229 RQ229:RR229 HU229:HV229 WUD229:WUE229 WKH229:WKI229 WAL229:WAM229 VQP229:VQQ229 VGT229:VGU229 UWX229:UWY229 UNB229:UNC229 UDF229:UDG229 TTJ229:TTK229 TJN229:TJO229 SZR229:SZS229 SPV229:SPW229 SFZ229:SGA229 RWD229:RWE229 RMH229:RMI229 RCL229:RCM229 QSP229:QSQ229 QIT229:QIU229 PYX229:PYY229 PPB229:PPC229 PFF229:PFG229 OVJ229:OVK229 OLN229:OLO229 OBR229:OBS229 NRV229:NRW229 NHZ229:NIA229 MYD229:MYE229 MOH229:MOI229 MEL229:MEM229 LUP229:LUQ229 LKT229:LKU229 LAX229:LAY229 KRB229:KRC229 KHF229:KHG229 JXJ229:JXK229 JNN229:JNO229 JDR229:JDS229 ITV229:ITW229 IJZ229:IKA229 IAD229:IAE229 HQH229:HQI229 HGL229:HGM229 GWP229:GWQ229 GMT229:GMU229 GCX229:GCY229 FTB229:FTC229 FJF229:FJG229 EZJ229:EZK229 EPN229:EPO229 EFR229:EFS229 DVV229:DVW229 DLZ229:DMA229 DCD229:DCE229 CSH229:CSI229 CIL229:CIM229 BYP229:BYQ229 BOT229:BOU229 BEX229:BEY229 AVB229:AVC229 ALF229:ALG229 ABJ229:ABK229 RN229:RO229 HR229:HS229 WUA229:WUB229 WKE229:WKF229 WAI229:WAJ229 VQM229:VQN229 VGQ229:VGR229 UWU229:UWV229 UMY229:UMZ229 UDC229:UDD229 TTG229:TTH229 TJK229:TJL229 SZO229:SZP229 SPS229:SPT229 SFW229:SFX229 RWA229:RWB229 RME229:RMF229 RCI229:RCJ229 QSM229:QSN229 QIQ229:QIR229 PYU229:PYV229 POY229:POZ229 PFC229:PFD229 OVG229:OVH229 OLK229:OLL229 OBO229:OBP229 NRS229:NRT229 NHW229:NHX229 MYA229:MYB229 MOE229:MOF229 MEI229:MEJ229 LUM229:LUN229 LKQ229:LKR229 LAU229:LAV229 KQY229:KQZ229 KHC229:KHD229 JXG229:JXH229 JNK229:JNL229 JDO229:JDP229 ITS229:ITT229 IJW229:IJX229 IAA229:IAB229 HQE229:HQF229 HGI229:HGJ229 GWM229:GWN229 GMQ229:GMR229 GCU229:GCV229 FSY229:FSZ229 FJC229:FJD229 EZG229:EZH229 EPK229:EPL229 EFO229:EFP229 DVS229:DVT229 DLW229:DLX229 DCA229:DCB229 CSE229:CSF229 CII229:CIJ229 BYM229:BYN229 BOQ229:BOR229 BEU229:BEV229 AUY229:AUZ229 ALC229:ALD229 ABG229:ABH229 RK229:RL229 HO229:HP229 WTX229:WTY229 WKB229:WKC229 WAF229:WAG229 VQJ229:VQK229 VGN229:VGO229 UWR229:UWS229 UMV229:UMW229 UCZ229:UDA229 TTD229:TTE229 TJH229:TJI229 SZL229:SZM229 SPP229:SPQ229 SFT229:SFU229 RVX229:RVY229 RMB229:RMC229 RCF229:RCG229 QSJ229:QSK229 QIN229:QIO229 PYR229:PYS229 POV229:POW229 PEZ229:PFA229 OVD229:OVE229 OLH229:OLI229 OBL229:OBM229 NRP229:NRQ229 NHT229:NHU229 MXX229:MXY229 MOB229:MOC229 MEF229:MEG229 LUJ229:LUK229 LKN229:LKO229 LAR229:LAS229 KQV229:KQW229 KGZ229:KHA229 JXD229:JXE229 JNH229:JNI229 JDL229:JDM229 ITP229:ITQ229 IJT229:IJU229 HZX229:HZY229 HQB229:HQC229 HGF229:HGG229 GWJ229:GWK229 GMN229:GMO229 GCR229:GCS229 FSV229:FSW229 FIZ229:FJA229 EZD229:EZE229 EPH229:EPI229 EFL229:EFM229 DVP229:DVQ229 DLT229:DLU229 DBX229:DBY229 CSB229:CSC229 CIF229:CIG229 BYJ229:BYK229 BON229:BOO229 BER229:BES229 AUV229:AUW229 AKZ229:ALA229 ABD229:ABE229 RH229:RI229 HL229:HM229 HJ229 WTV229 WJZ229 WAD229 VQH229 VGL229 UWP229 UMT229 UCX229 TTB229 TJF229 SZJ229 SPN229 SFR229 RVV229 RLZ229 RCD229 QSH229 QIL229 PYP229 POT229 PEX229 OVB229 OLF229 OBJ229 NRN229 NHR229 MXV229 MNZ229 MED229 LUH229 LKL229 LAP229 KQT229 KGX229 JXB229 JNF229 JDJ229 ITN229 IJR229 HZV229 HPZ229 HGD229 GWH229 GML229 GCP229 FST229 FIX229 EZB229 EPF229 EFJ229 DVN229 DLR229 DBV229 CRZ229 CID229 BYH229 BOL229 BEP229 AUT229 AKX229 ABB229 RF229 WUS273:WUT273 WKW273:WKX273 WBA273:WBB273 VRE273:VRF273 VHI273:VHJ273 UXM273:UXN273 UNQ273:UNR273 UDU273:UDV273 TTY273:TTZ273 TKC273:TKD273 TAG273:TAH273 SQK273:SQL273 SGO273:SGP273 RWS273:RWT273 RMW273:RMX273 RDA273:RDB273 QTE273:QTF273 QJI273:QJJ273 PZM273:PZN273 PPQ273:PPR273 PFU273:PFV273 OVY273:OVZ273 OMC273:OMD273 OCG273:OCH273 NSK273:NSL273 NIO273:NIP273 MYS273:MYT273 MOW273:MOX273 MFA273:MFB273 LVE273:LVF273 LLI273:LLJ273 LBM273:LBN273 KRQ273:KRR273 KHU273:KHV273 JXY273:JXZ273 JOC273:JOD273 JEG273:JEH273 IUK273:IUL273 IKO273:IKP273 IAS273:IAT273 HQW273:HQX273 HHA273:HHB273 GXE273:GXF273 GNI273:GNJ273 GDM273:GDN273 FTQ273:FTR273 FJU273:FJV273 EZY273:EZZ273 EQC273:EQD273 EGG273:EGH273 DWK273:DWL273 DMO273:DMP273 DCS273:DCT273 CSW273:CSX273 CJA273:CJB273 BZE273:BZF273 BPI273:BPJ273 BFM273:BFN273 AVQ273:AVR273 ALU273:ALV273 ABY273:ABZ273 SC273:SD273 IG273:IH273 WUP273:WUQ273 WKT273:WKU273 WAX273:WAY273 VRB273:VRC273 VHF273:VHG273 UXJ273:UXK273 UNN273:UNO273 UDR273:UDS273 TTV273:TTW273 TJZ273:TKA273 TAD273:TAE273 SQH273:SQI273 SGL273:SGM273 RWP273:RWQ273 RMT273:RMU273 RCX273:RCY273 QTB273:QTC273 QJF273:QJG273 PZJ273:PZK273 PPN273:PPO273 PFR273:PFS273 OVV273:OVW273 OLZ273:OMA273 OCD273:OCE273 NSH273:NSI273 NIL273:NIM273 MYP273:MYQ273 MOT273:MOU273 MEX273:MEY273 LVB273:LVC273 LLF273:LLG273 LBJ273:LBK273 KRN273:KRO273 KHR273:KHS273 JXV273:JXW273 JNZ273:JOA273 JED273:JEE273 IUH273:IUI273 IKL273:IKM273 IAP273:IAQ273 HQT273:HQU273 HGX273:HGY273 GXB273:GXC273 GNF273:GNG273 GDJ273:GDK273 FTN273:FTO273 FJR273:FJS273 EZV273:EZW273 EPZ273:EQA273 EGD273:EGE273 DWH273:DWI273 DML273:DMM273 DCP273:DCQ273 CST273:CSU273 CIX273:CIY273 BZB273:BZC273 BPF273:BPG273 BFJ273:BFK273 AVN273:AVO273 ALR273:ALS273 ABV273:ABW273 RZ273:SA273 ID273:IE273 WUM273:WUN273 WKQ273:WKR273 WAU273:WAV273 VQY273:VQZ273 VHC273:VHD273 UXG273:UXH273 UNK273:UNL273 UDO273:UDP273 TTS273:TTT273 TJW273:TJX273 TAA273:TAB273 SQE273:SQF273 SGI273:SGJ273 RWM273:RWN273 RMQ273:RMR273 RCU273:RCV273 QSY273:QSZ273 QJC273:QJD273 PZG273:PZH273 PPK273:PPL273 PFO273:PFP273 OVS273:OVT273 OLW273:OLX273 OCA273:OCB273 NSE273:NSF273 NII273:NIJ273 MYM273:MYN273 MOQ273:MOR273 MEU273:MEV273 LUY273:LUZ273 LLC273:LLD273 LBG273:LBH273 KRK273:KRL273 KHO273:KHP273 JXS273:JXT273 JNW273:JNX273 JEA273:JEB273 IUE273:IUF273 IKI273:IKJ273 IAM273:IAN273 HQQ273:HQR273 HGU273:HGV273 GWY273:GWZ273 GNC273:GND273 GDG273:GDH273 FTK273:FTL273 FJO273:FJP273 EZS273:EZT273 EPW273:EPX273 EGA273:EGB273 DWE273:DWF273 DMI273:DMJ273 DCM273:DCN273 CSQ273:CSR273 CIU273:CIV273 BYY273:BYZ273 BPC273:BPD273 BFG273:BFH273 AVK273:AVL273 ALO273:ALP273 ABS273:ABT273 RW273:RX273 IA273:IB273 WUG273:WUH273 WKK273:WKL273 WAO273:WAP273 VQS273:VQT273 VGW273:VGX273 UXA273:UXB273 UNE273:UNF273 UDI273:UDJ273 TTM273:TTN273 TJQ273:TJR273 SZU273:SZV273 SPY273:SPZ273 SGC273:SGD273 RWG273:RWH273 RMK273:RML273 RCO273:RCP273 QSS273:QST273 QIW273:QIX273 PZA273:PZB273 PPE273:PPF273 PFI273:PFJ273 OVM273:OVN273 OLQ273:OLR273 OBU273:OBV273 NRY273:NRZ273 NIC273:NID273 MYG273:MYH273 MOK273:MOL273 MEO273:MEP273 LUS273:LUT273 LKW273:LKX273 LBA273:LBB273 KRE273:KRF273 KHI273:KHJ273 JXM273:JXN273 JNQ273:JNR273 JDU273:JDV273 ITY273:ITZ273 IKC273:IKD273 IAG273:IAH273 HQK273:HQL273 HGO273:HGP273 GWS273:GWT273 GMW273:GMX273 GDA273:GDB273 FTE273:FTF273 FJI273:FJJ273 EZM273:EZN273 EPQ273:EPR273 EFU273:EFV273 DVY273:DVZ273 DMC273:DMD273 DCG273:DCH273 CSK273:CSL273 CIO273:CIP273 BYS273:BYT273 BOW273:BOX273 BFA273:BFB273 AVE273:AVF273 ALI273:ALJ273 ABM273:ABN273 RQ273:RR273 HU273:HV273 WUD273:WUE273 WKH273:WKI273 WAL273:WAM273 VQP273:VQQ273 VGT273:VGU273 UWX273:UWY273 UNB273:UNC273 UDF273:UDG273 TTJ273:TTK273 TJN273:TJO273 SZR273:SZS273 SPV273:SPW273 SFZ273:SGA273 RWD273:RWE273 RMH273:RMI273 RCL273:RCM273 QSP273:QSQ273 QIT273:QIU273 PYX273:PYY273 PPB273:PPC273 PFF273:PFG273 OVJ273:OVK273 OLN273:OLO273 OBR273:OBS273 NRV273:NRW273 NHZ273:NIA273 MYD273:MYE273 MOH273:MOI273 MEL273:MEM273 LUP273:LUQ273 LKT273:LKU273 LAX273:LAY273 KRB273:KRC273 KHF273:KHG273 JXJ273:JXK273 JNN273:JNO273 JDR273:JDS273 ITV273:ITW273 IJZ273:IKA273 IAD273:IAE273 HQH273:HQI273 HGL273:HGM273 GWP273:GWQ273 GMT273:GMU273 GCX273:GCY273 FTB273:FTC273 FJF273:FJG273 EZJ273:EZK273 EPN273:EPO273 EFR273:EFS273 DVV273:DVW273 DLZ273:DMA273 DCD273:DCE273 CSH273:CSI273 CIL273:CIM273 BYP273:BYQ273 BOT273:BOU273 BEX273:BEY273 AVB273:AVC273 ALF273:ALG273 ABJ273:ABK273 RN273:RO273 HR273:HS273 WUA273:WUB273 WKE273:WKF273 WAI273:WAJ273 VQM273:VQN273 VGQ273:VGR273 UWU273:UWV273 UMY273:UMZ273 UDC273:UDD273 TTG273:TTH273 TJK273:TJL273 SZO273:SZP273 SPS273:SPT273 SFW273:SFX273 RWA273:RWB273 RME273:RMF273 RCI273:RCJ273 QSM273:QSN273 QIQ273:QIR273 PYU273:PYV273 POY273:POZ273 PFC273:PFD273 OVG273:OVH273 OLK273:OLL273 OBO273:OBP273 NRS273:NRT273 NHW273:NHX273 MYA273:MYB273 MOE273:MOF273 MEI273:MEJ273 LUM273:LUN273 LKQ273:LKR273 LAU273:LAV273 KQY273:KQZ273 KHC273:KHD273 JXG273:JXH273 JNK273:JNL273 JDO273:JDP273 ITS273:ITT273 IJW273:IJX273 IAA273:IAB273 HQE273:HQF273 HGI273:HGJ273 GWM273:GWN273 GMQ273:GMR273 GCU273:GCV273 FSY273:FSZ273 FJC273:FJD273 EZG273:EZH273 EPK273:EPL273 EFO273:EFP273 DVS273:DVT273 DLW273:DLX273 DCA273:DCB273 CSE273:CSF273 CII273:CIJ273 BYM273:BYN273 BOQ273:BOR273 BEU273:BEV273 AUY273:AUZ273 ALC273:ALD273 ABG273:ABH273 RK273:RL273 HO273:HP273 WTX273:WTY273 WKB273:WKC273 WAF273:WAG273 VQJ273:VQK273 VGN273:VGO273 UWR273:UWS273 UMV273:UMW273 UCZ273:UDA273 TTD273:TTE273 TJH273:TJI273 SZL273:SZM273 SPP273:SPQ273 SFT273:SFU273 RVX273:RVY273 RMB273:RMC273 RCF273:RCG273 QSJ273:QSK273 QIN273:QIO273 PYR273:PYS273 POV273:POW273 PEZ273:PFA273 OVD273:OVE273 OLH273:OLI273 OBL273:OBM273 NRP273:NRQ273 NHT273:NHU273 MXX273:MXY273 MOB273:MOC273 MEF273:MEG273 LUJ273:LUK273 LKN273:LKO273 LAR273:LAS273 KQV273:KQW273 KGZ273:KHA273 JXD273:JXE273 JNH273:JNI273 JDL273:JDM273 ITP273:ITQ273 IJT273:IJU273 HZX273:HZY273 HQB273:HQC273 HGF273:HGG273 GWJ273:GWK273 GMN273:GMO273 GCR273:GCS273 FSV273:FSW273 FIZ273:FJA273 EZD273:EZE273 EPH273:EPI273 EFL273:EFM273 DVP273:DVQ273 DLT273:DLU273 DBX273:DBY273 CSB273:CSC273 CIF273:CIG273 BYJ273:BYK273 BON273:BOO273 BER273:BES273 AUV273:AUW273 AKZ273:ALA273 ABD273:ABE273 RH273:RI273 HL273:HM273 HJ273 WTV273 WJZ273 WAD273 VQH273 VGL273 UWP273 UMT273 UCX273 TTB273 TJF273 SZJ273 SPN273 SFR273 RVV273 RLZ273 RCD273 QSH273 QIL273 PYP273 POT273 PEX273 OVB273 OLF273 OBJ273 NRN273 NHR273 MXV273 MNZ273 MED273 LUH273 LKL273 LAP273 KQT273 KGX273 JXB273 JNF273 JDJ273 ITN273 IJR273 HZV273 HPZ273 HGD273 GWH273 GML273 GCP273 FST273 FIX273 EZB273 EPF273 EFJ273 DVN273 DLR273 DBV273 CRZ273 CID273 BYH273 BOL273 BEP273 AUT273 AKX273 ABB273 RF273 WUS317:WUT317 WKW317:WKX317 WBA317:WBB317 VRE317:VRF317 VHI317:VHJ317 UXM317:UXN317 UNQ317:UNR317 UDU317:UDV317 TTY317:TTZ317 TKC317:TKD317 TAG317:TAH317 SQK317:SQL317 SGO317:SGP317 RWS317:RWT317 RMW317:RMX317 RDA317:RDB317 QTE317:QTF317 QJI317:QJJ317 PZM317:PZN317 PPQ317:PPR317 PFU317:PFV317 OVY317:OVZ317 OMC317:OMD317 OCG317:OCH317 NSK317:NSL317 NIO317:NIP317 MYS317:MYT317 MOW317:MOX317 MFA317:MFB317 LVE317:LVF317 LLI317:LLJ317 LBM317:LBN317 KRQ317:KRR317 KHU317:KHV317 JXY317:JXZ317 JOC317:JOD317 JEG317:JEH317 IUK317:IUL317 IKO317:IKP317 IAS317:IAT317 HQW317:HQX317 HHA317:HHB317 GXE317:GXF317 GNI317:GNJ317 GDM317:GDN317 FTQ317:FTR317 FJU317:FJV317 EZY317:EZZ317 EQC317:EQD317 EGG317:EGH317 DWK317:DWL317 DMO317:DMP317 DCS317:DCT317 CSW317:CSX317 CJA317:CJB317 BZE317:BZF317 BPI317:BPJ317 BFM317:BFN317 AVQ317:AVR317 ALU317:ALV317 ABY317:ABZ317 SC317:SD317 IG317:IH317 WUP317:WUQ317 WKT317:WKU317 WAX317:WAY317 VRB317:VRC317 VHF317:VHG317 UXJ317:UXK317 UNN317:UNO317 UDR317:UDS317 TTV317:TTW317 TJZ317:TKA317 TAD317:TAE317 SQH317:SQI317 SGL317:SGM317 RWP317:RWQ317 RMT317:RMU317 RCX317:RCY317 QTB317:QTC317 QJF317:QJG317 PZJ317:PZK317 PPN317:PPO317 PFR317:PFS317 OVV317:OVW317 OLZ317:OMA317 OCD317:OCE317 NSH317:NSI317 NIL317:NIM317 MYP317:MYQ317 MOT317:MOU317 MEX317:MEY317 LVB317:LVC317 LLF317:LLG317 LBJ317:LBK317 KRN317:KRO317 KHR317:KHS317 JXV317:JXW317 JNZ317:JOA317 JED317:JEE317 IUH317:IUI317 IKL317:IKM317 IAP317:IAQ317 HQT317:HQU317 HGX317:HGY317 GXB317:GXC317 GNF317:GNG317 GDJ317:GDK317 FTN317:FTO317 FJR317:FJS317 EZV317:EZW317 EPZ317:EQA317 EGD317:EGE317 DWH317:DWI317 DML317:DMM317 DCP317:DCQ317 CST317:CSU317 CIX317:CIY317 BZB317:BZC317 BPF317:BPG317 BFJ317:BFK317 AVN317:AVO317 ALR317:ALS317 ABV317:ABW317 RZ317:SA317 ID317:IE317 WUM317:WUN317 WKQ317:WKR317 WAU317:WAV317 VQY317:VQZ317 VHC317:VHD317 UXG317:UXH317 UNK317:UNL317 UDO317:UDP317 TTS317:TTT317 TJW317:TJX317 TAA317:TAB317 SQE317:SQF317 SGI317:SGJ317 RWM317:RWN317 RMQ317:RMR317 RCU317:RCV317 QSY317:QSZ317 QJC317:QJD317 PZG317:PZH317 PPK317:PPL317 PFO317:PFP317 OVS317:OVT317 OLW317:OLX317 OCA317:OCB317 NSE317:NSF317 NII317:NIJ317 MYM317:MYN317 MOQ317:MOR317 MEU317:MEV317 LUY317:LUZ317 LLC317:LLD317 LBG317:LBH317 KRK317:KRL317 KHO317:KHP317 JXS317:JXT317 JNW317:JNX317 JEA317:JEB317 IUE317:IUF317 IKI317:IKJ317 IAM317:IAN317 HQQ317:HQR317 HGU317:HGV317 GWY317:GWZ317 GNC317:GND317 GDG317:GDH317 FTK317:FTL317 FJO317:FJP317 EZS317:EZT317 EPW317:EPX317 EGA317:EGB317 DWE317:DWF317 DMI317:DMJ317 DCM317:DCN317 CSQ317:CSR317 CIU317:CIV317 BYY317:BYZ317 BPC317:BPD317 BFG317:BFH317 AVK317:AVL317 ALO317:ALP317 ABS317:ABT317 RW317:RX317 IA317:IB317 WUG317:WUH317 WKK317:WKL317 WAO317:WAP317 VQS317:VQT317 VGW317:VGX317 UXA317:UXB317 UNE317:UNF317 UDI317:UDJ317 TTM317:TTN317 TJQ317:TJR317 SZU317:SZV317 SPY317:SPZ317 SGC317:SGD317 RWG317:RWH317 RMK317:RML317 RCO317:RCP317 QSS317:QST317 QIW317:QIX317 PZA317:PZB317 PPE317:PPF317 PFI317:PFJ317 OVM317:OVN317 OLQ317:OLR317 OBU317:OBV317 NRY317:NRZ317 NIC317:NID317 MYG317:MYH317 MOK317:MOL317 MEO317:MEP317 LUS317:LUT317 LKW317:LKX317 LBA317:LBB317 KRE317:KRF317 KHI317:KHJ317 JXM317:JXN317 JNQ317:JNR317 JDU317:JDV317 ITY317:ITZ317 IKC317:IKD317 IAG317:IAH317 HQK317:HQL317 HGO317:HGP317 GWS317:GWT317 GMW317:GMX317 GDA317:GDB317 FTE317:FTF317 FJI317:FJJ317 EZM317:EZN317 EPQ317:EPR317 EFU317:EFV317 DVY317:DVZ317 DMC317:DMD317 DCG317:DCH317 CSK317:CSL317 CIO317:CIP317 BYS317:BYT317 BOW317:BOX317 BFA317:BFB317 AVE317:AVF317 ALI317:ALJ317 ABM317:ABN317 RQ317:RR317 HU317:HV317 WUD317:WUE317 WKH317:WKI317 WAL317:WAM317 VQP317:VQQ317 VGT317:VGU317 UWX317:UWY317 UNB317:UNC317 UDF317:UDG317 TTJ317:TTK317 TJN317:TJO317 SZR317:SZS317 SPV317:SPW317 SFZ317:SGA317 RWD317:RWE317 RMH317:RMI317 RCL317:RCM317 QSP317:QSQ317 QIT317:QIU317 PYX317:PYY317 PPB317:PPC317 PFF317:PFG317 OVJ317:OVK317 OLN317:OLO317 OBR317:OBS317 NRV317:NRW317 NHZ317:NIA317 MYD317:MYE317 MOH317:MOI317 MEL317:MEM317 LUP317:LUQ317 LKT317:LKU317 LAX317:LAY317 KRB317:KRC317 KHF317:KHG317 JXJ317:JXK317 JNN317:JNO317 JDR317:JDS317 ITV317:ITW317 IJZ317:IKA317 IAD317:IAE317 HQH317:HQI317 HGL317:HGM317 GWP317:GWQ317 GMT317:GMU317 GCX317:GCY317 FTB317:FTC317 FJF317:FJG317 EZJ317:EZK317 EPN317:EPO317 EFR317:EFS317 DVV317:DVW317 DLZ317:DMA317 DCD317:DCE317 CSH317:CSI317 CIL317:CIM317 BYP317:BYQ317 BOT317:BOU317 BEX317:BEY317 AVB317:AVC317 ALF317:ALG317 ABJ317:ABK317 RN317:RO317 HR317:HS317 WUA317:WUB317 WKE317:WKF317 WAI317:WAJ317 VQM317:VQN317 VGQ317:VGR317 UWU317:UWV317 UMY317:UMZ317 UDC317:UDD317 TTG317:TTH317 TJK317:TJL317 SZO317:SZP317 SPS317:SPT317 SFW317:SFX317 RWA317:RWB317 RME317:RMF317 RCI317:RCJ317 QSM317:QSN317 QIQ317:QIR317 PYU317:PYV317 POY317:POZ317 PFC317:PFD317 OVG317:OVH317 OLK317:OLL317 OBO317:OBP317 NRS317:NRT317 NHW317:NHX317 MYA317:MYB317 MOE317:MOF317 MEI317:MEJ317 LUM317:LUN317 LKQ317:LKR317 LAU317:LAV317 KQY317:KQZ317 KHC317:KHD317 JXG317:JXH317 JNK317:JNL317 JDO317:JDP317 ITS317:ITT317 IJW317:IJX317 IAA317:IAB317 HQE317:HQF317 HGI317:HGJ317 GWM317:GWN317 GMQ317:GMR317 GCU317:GCV317 FSY317:FSZ317 FJC317:FJD317 EZG317:EZH317 EPK317:EPL317 EFO317:EFP317 DVS317:DVT317 DLW317:DLX317 DCA317:DCB317 CSE317:CSF317 CII317:CIJ317 BYM317:BYN317 BOQ317:BOR317 BEU317:BEV317 AUY317:AUZ317 ALC317:ALD317 ABG317:ABH317 RK317:RL317 HO317:HP317 WTX317:WTY317 WKB317:WKC317 WAF317:WAG317 VQJ317:VQK317 VGN317:VGO317 UWR317:UWS317 UMV317:UMW317 UCZ317:UDA317 TTD317:TTE317 TJH317:TJI317 SZL317:SZM317 SPP317:SPQ317 SFT317:SFU317 RVX317:RVY317 RMB317:RMC317 RCF317:RCG317 QSJ317:QSK317 QIN317:QIO317 PYR317:PYS317 POV317:POW317 PEZ317:PFA317 OVD317:OVE317 OLH317:OLI317 OBL317:OBM317 NRP317:NRQ317 NHT317:NHU317 MXX317:MXY317 MOB317:MOC317 MEF317:MEG317 LUJ317:LUK317 LKN317:LKO317 LAR317:LAS317 KQV317:KQW317 KGZ317:KHA317 JXD317:JXE317 JNH317:JNI317 JDL317:JDM317 ITP317:ITQ317 IJT317:IJU317 HZX317:HZY317 HQB317:HQC317 HGF317:HGG317 GWJ317:GWK317 GMN317:GMO317 GCR317:GCS317 FSV317:FSW317 FIZ317:FJA317 EZD317:EZE317 EPH317:EPI317 EFL317:EFM317 DVP317:DVQ317 DLT317:DLU317 DBX317:DBY317 CSB317:CSC317 CIF317:CIG317 BYJ317:BYK317 BON317:BOO317 BER317:BES317 AUV317:AUW317 AKZ317:ALA317 ABD317:ABE317 RH317:RI317 HL317:HM317 HJ317 WTV317 WJZ317 WAD317 VQH317 VGL317 UWP317 UMT317 UCX317 TTB317 TJF317 SZJ317 SPN317 SFR317 RVV317 RLZ317 RCD317 QSH317 QIL317 PYP317 POT317 PEX317 OVB317 OLF317 OBJ317 NRN317 NHR317 MXV317 MNZ317 MED317 LUH317 LKL317 LAP317 KQT317 KGX317 JXB317 JNF317 JDJ317 ITN317 IJR317 HZV317 HPZ317 HGD317 GWH317 GML317 GCP317 FST317 FIX317 EZB317 EPF317 EFJ317 DVN317 DLR317 DBV317 CRZ317 CID317 BYH317 BOL317 BEP317 AUT317 AKX317 ABB317 RF317 WUS361:WUT361 WKW361:WKX361 WBA361:WBB361 VRE361:VRF361 VHI361:VHJ361 UXM361:UXN361 UNQ361:UNR361 UDU361:UDV361 TTY361:TTZ361 TKC361:TKD361 TAG361:TAH361 SQK361:SQL361 SGO361:SGP361 RWS361:RWT361 RMW361:RMX361 RDA361:RDB361 QTE361:QTF361 QJI361:QJJ361 PZM361:PZN361 PPQ361:PPR361 PFU361:PFV361 OVY361:OVZ361 OMC361:OMD361 OCG361:OCH361 NSK361:NSL361 NIO361:NIP361 MYS361:MYT361 MOW361:MOX361 MFA361:MFB361 LVE361:LVF361 LLI361:LLJ361 LBM361:LBN361 KRQ361:KRR361 KHU361:KHV361 JXY361:JXZ361 JOC361:JOD361 JEG361:JEH361 IUK361:IUL361 IKO361:IKP361 IAS361:IAT361 HQW361:HQX361 HHA361:HHB361 GXE361:GXF361 GNI361:GNJ361 GDM361:GDN361 FTQ361:FTR361 FJU361:FJV361 EZY361:EZZ361 EQC361:EQD361 EGG361:EGH361 DWK361:DWL361 DMO361:DMP361 DCS361:DCT361 CSW361:CSX361 CJA361:CJB361 BZE361:BZF361 BPI361:BPJ361 BFM361:BFN361 AVQ361:AVR361 ALU361:ALV361 ABY361:ABZ361 SC361:SD361 IG361:IH361 WUP361:WUQ361 WKT361:WKU361 WAX361:WAY361 VRB361:VRC361 VHF361:VHG361 UXJ361:UXK361 UNN361:UNO361 UDR361:UDS361 TTV361:TTW361 TJZ361:TKA361 TAD361:TAE361 SQH361:SQI361 SGL361:SGM361 RWP361:RWQ361 RMT361:RMU361 RCX361:RCY361 QTB361:QTC361 QJF361:QJG361 PZJ361:PZK361 PPN361:PPO361 PFR361:PFS361 OVV361:OVW361 OLZ361:OMA361 OCD361:OCE361 NSH361:NSI361 NIL361:NIM361 MYP361:MYQ361 MOT361:MOU361 MEX361:MEY361 LVB361:LVC361 LLF361:LLG361 LBJ361:LBK361 KRN361:KRO361 KHR361:KHS361 JXV361:JXW361 JNZ361:JOA361 JED361:JEE361 IUH361:IUI361 IKL361:IKM361 IAP361:IAQ361 HQT361:HQU361 HGX361:HGY361 GXB361:GXC361 GNF361:GNG361 GDJ361:GDK361 FTN361:FTO361 FJR361:FJS361 EZV361:EZW361 EPZ361:EQA361 EGD361:EGE361 DWH361:DWI361 DML361:DMM361 DCP361:DCQ361 CST361:CSU361 CIX361:CIY361 BZB361:BZC361 BPF361:BPG361 BFJ361:BFK361 AVN361:AVO361 ALR361:ALS361 ABV361:ABW361 RZ361:SA361 ID361:IE361 WUM361:WUN361 WKQ361:WKR361 WAU361:WAV361 VQY361:VQZ361 VHC361:VHD361 UXG361:UXH361 UNK361:UNL361 UDO361:UDP361 TTS361:TTT361 TJW361:TJX361 TAA361:TAB361 SQE361:SQF361 SGI361:SGJ361 RWM361:RWN361 RMQ361:RMR361 RCU361:RCV361 QSY361:QSZ361 QJC361:QJD361 PZG361:PZH361 PPK361:PPL361 PFO361:PFP361 OVS361:OVT361 OLW361:OLX361 OCA361:OCB361 NSE361:NSF361 NII361:NIJ361 MYM361:MYN361 MOQ361:MOR361 MEU361:MEV361 LUY361:LUZ361 LLC361:LLD361 LBG361:LBH361 KRK361:KRL361 KHO361:KHP361 JXS361:JXT361 JNW361:JNX361 JEA361:JEB361 IUE361:IUF361 IKI361:IKJ361 IAM361:IAN361 HQQ361:HQR361 HGU361:HGV361 GWY361:GWZ361 GNC361:GND361 GDG361:GDH361 FTK361:FTL361 FJO361:FJP361 EZS361:EZT361 EPW361:EPX361 EGA361:EGB361 DWE361:DWF361 DMI361:DMJ361 DCM361:DCN361 CSQ361:CSR361 CIU361:CIV361 BYY361:BYZ361 BPC361:BPD361 BFG361:BFH361 AVK361:AVL361 ALO361:ALP361 ABS361:ABT361 RW361:RX361 IA361:IB361 WUG361:WUH361 WKK361:WKL361 WAO361:WAP361 VQS361:VQT361 VGW361:VGX361 UXA361:UXB361 UNE361:UNF361 UDI361:UDJ361 TTM361:TTN361 TJQ361:TJR361 SZU361:SZV361 SPY361:SPZ361 SGC361:SGD361 RWG361:RWH361 RMK361:RML361 RCO361:RCP361 QSS361:QST361 QIW361:QIX361 PZA361:PZB361 PPE361:PPF361 PFI361:PFJ361 OVM361:OVN361 OLQ361:OLR361 OBU361:OBV361 NRY361:NRZ361 NIC361:NID361 MYG361:MYH361 MOK361:MOL361 MEO361:MEP361 LUS361:LUT361 LKW361:LKX361 LBA361:LBB361 KRE361:KRF361 KHI361:KHJ361 JXM361:JXN361 JNQ361:JNR361 JDU361:JDV361 ITY361:ITZ361 IKC361:IKD361 IAG361:IAH361 HQK361:HQL361 HGO361:HGP361 GWS361:GWT361 GMW361:GMX361 GDA361:GDB361 FTE361:FTF361 FJI361:FJJ361 EZM361:EZN361 EPQ361:EPR361 EFU361:EFV361 DVY361:DVZ361 DMC361:DMD361 DCG361:DCH361 CSK361:CSL361 CIO361:CIP361 BYS361:BYT361 BOW361:BOX361 BFA361:BFB361 AVE361:AVF361 ALI361:ALJ361 ABM361:ABN361 RQ361:RR361 HU361:HV361 WUD361:WUE361 WKH361:WKI361 WAL361:WAM361 VQP361:VQQ361 VGT361:VGU361 UWX361:UWY361 UNB361:UNC361 UDF361:UDG361 TTJ361:TTK361 TJN361:TJO361 SZR361:SZS361 SPV361:SPW361 SFZ361:SGA361 RWD361:RWE361 RMH361:RMI361 RCL361:RCM361 QSP361:QSQ361 QIT361:QIU361 PYX361:PYY361 PPB361:PPC361 PFF361:PFG361 OVJ361:OVK361 OLN361:OLO361 OBR361:OBS361 NRV361:NRW361 NHZ361:NIA361 MYD361:MYE361 MOH361:MOI361 MEL361:MEM361 LUP361:LUQ361 LKT361:LKU361 LAX361:LAY361 KRB361:KRC361 KHF361:KHG361 JXJ361:JXK361 JNN361:JNO361 JDR361:JDS361 ITV361:ITW361 IJZ361:IKA361 IAD361:IAE361 HQH361:HQI361 HGL361:HGM361 GWP361:GWQ361 GMT361:GMU361 GCX361:GCY361 FTB361:FTC361 FJF361:FJG361 EZJ361:EZK361 EPN361:EPO361 EFR361:EFS361 DVV361:DVW361 DLZ361:DMA361 DCD361:DCE361 CSH361:CSI361 CIL361:CIM361 BYP361:BYQ361 BOT361:BOU361 BEX361:BEY361 AVB361:AVC361 ALF361:ALG361 ABJ361:ABK361 RN361:RO361 HR361:HS361 WUA361:WUB361 WKE361:WKF361 WAI361:WAJ361 VQM361:VQN361 VGQ361:VGR361 UWU361:UWV361 UMY361:UMZ361 UDC361:UDD361 TTG361:TTH361 TJK361:TJL361 SZO361:SZP361 SPS361:SPT361 SFW361:SFX361 RWA361:RWB361 RME361:RMF361 RCI361:RCJ361 QSM361:QSN361 QIQ361:QIR361 PYU361:PYV361 POY361:POZ361 PFC361:PFD361 OVG361:OVH361 OLK361:OLL361 OBO361:OBP361 NRS361:NRT361 NHW361:NHX361 MYA361:MYB361 MOE361:MOF361 MEI361:MEJ361 LUM361:LUN361 LKQ361:LKR361 LAU361:LAV361 KQY361:KQZ361 KHC361:KHD361 JXG361:JXH361 JNK361:JNL361 JDO361:JDP361 ITS361:ITT361 IJW361:IJX361 IAA361:IAB361 HQE361:HQF361 HGI361:HGJ361 GWM361:GWN361 GMQ361:GMR361 GCU361:GCV361 FSY361:FSZ361 FJC361:FJD361 EZG361:EZH361 EPK361:EPL361 EFO361:EFP361 DVS361:DVT361 DLW361:DLX361 DCA361:DCB361 CSE361:CSF361 CII361:CIJ361 BYM361:BYN361 BOQ361:BOR361 BEU361:BEV361 AUY361:AUZ361 ALC361:ALD361 ABG361:ABH361 RK361:RL361 HO361:HP361 WTX361:WTY361 WKB361:WKC361 WAF361:WAG361 VQJ361:VQK361 VGN361:VGO361 UWR361:UWS361 UMV361:UMW361 UCZ361:UDA361 TTD361:TTE361 TJH361:TJI361 SZL361:SZM361 SPP361:SPQ361 SFT361:SFU361 RVX361:RVY361 RMB361:RMC361 RCF361:RCG361 QSJ361:QSK361 QIN361:QIO361 PYR361:PYS361 POV361:POW361 PEZ361:PFA361 OVD361:OVE361 OLH361:OLI361 OBL361:OBM361 NRP361:NRQ361 NHT361:NHU361 MXX361:MXY361 MOB361:MOC361 MEF361:MEG361 LUJ361:LUK361 LKN361:LKO361 LAR361:LAS361 KQV361:KQW361 KGZ361:KHA361 JXD361:JXE361 JNH361:JNI361 JDL361:JDM361 ITP361:ITQ361 IJT361:IJU361 HZX361:HZY361 HQB361:HQC361 HGF361:HGG361 GWJ361:GWK361 GMN361:GMO361 GCR361:GCS361 FSV361:FSW361 FIZ361:FJA361 EZD361:EZE361 EPH361:EPI361 EFL361:EFM361 DVP361:DVQ361 DLT361:DLU361 DBX361:DBY361 CSB361:CSC361 CIF361:CIG361 BYJ361:BYK361 BON361:BOO361 BER361:BES361 AUV361:AUW361 AKZ361:ALA361 ABD361:ABE361 RH361:RI361 HL361:HM361 HJ361 WTV361 WJZ361 WAD361 VQH361 VGL361 UWP361 UMT361 UCX361 TTB361 TJF361 SZJ361 SPN361 SFR361 RVV361 RLZ361 RCD361 QSH361 QIL361 PYP361 POT361 PEX361 OVB361 OLF361 OBJ361 NRN361 NHR361 MXV361 MNZ361 MED361 LUH361 LKL361 LAP361 KQT361 KGX361 JXB361 JNF361 JDJ361 ITN361 IJR361 HZV361 HPZ361 HGD361 GWH361 GML361 GCP361 FST361 FIX361 EZB361 EPF361 EFJ361 DVN361 DLR361 DBV361 CRZ361 CID361 BYH361 BOL361 BEP361 AUT361 AKX361 ABB361 RF361 WUS405:WUT405 WKW405:WKX405 WBA405:WBB405 VRE405:VRF405 VHI405:VHJ405 UXM405:UXN405 UNQ405:UNR405 UDU405:UDV405 TTY405:TTZ405 TKC405:TKD405 TAG405:TAH405 SQK405:SQL405 SGO405:SGP405 RWS405:RWT405 RMW405:RMX405 RDA405:RDB405 QTE405:QTF405 QJI405:QJJ405 PZM405:PZN405 PPQ405:PPR405 PFU405:PFV405 OVY405:OVZ405 OMC405:OMD405 OCG405:OCH405 NSK405:NSL405 NIO405:NIP405 MYS405:MYT405 MOW405:MOX405 MFA405:MFB405 LVE405:LVF405 LLI405:LLJ405 LBM405:LBN405 KRQ405:KRR405 KHU405:KHV405 JXY405:JXZ405 JOC405:JOD405 JEG405:JEH405 IUK405:IUL405 IKO405:IKP405 IAS405:IAT405 HQW405:HQX405 HHA405:HHB405 GXE405:GXF405 GNI405:GNJ405 GDM405:GDN405 FTQ405:FTR405 FJU405:FJV405 EZY405:EZZ405 EQC405:EQD405 EGG405:EGH405 DWK405:DWL405 DMO405:DMP405 DCS405:DCT405 CSW405:CSX405 CJA405:CJB405 BZE405:BZF405 BPI405:BPJ405 BFM405:BFN405 AVQ405:AVR405 ALU405:ALV405 ABY405:ABZ405 SC405:SD405 IG405:IH405 WUP405:WUQ405 WKT405:WKU405 WAX405:WAY405 VRB405:VRC405 VHF405:VHG405 UXJ405:UXK405 UNN405:UNO405 UDR405:UDS405 TTV405:TTW405 TJZ405:TKA405 TAD405:TAE405 SQH405:SQI405 SGL405:SGM405 RWP405:RWQ405 RMT405:RMU405 RCX405:RCY405 QTB405:QTC405 QJF405:QJG405 PZJ405:PZK405 PPN405:PPO405 PFR405:PFS405 OVV405:OVW405 OLZ405:OMA405 OCD405:OCE405 NSH405:NSI405 NIL405:NIM405 MYP405:MYQ405 MOT405:MOU405 MEX405:MEY405 LVB405:LVC405 LLF405:LLG405 LBJ405:LBK405 KRN405:KRO405 KHR405:KHS405 JXV405:JXW405 JNZ405:JOA405 JED405:JEE405 IUH405:IUI405 IKL405:IKM405 IAP405:IAQ405 HQT405:HQU405 HGX405:HGY405 GXB405:GXC405 GNF405:GNG405 GDJ405:GDK405 FTN405:FTO405 FJR405:FJS405 EZV405:EZW405 EPZ405:EQA405 EGD405:EGE405 DWH405:DWI405 DML405:DMM405 DCP405:DCQ405 CST405:CSU405 CIX405:CIY405 BZB405:BZC405 BPF405:BPG405 BFJ405:BFK405 AVN405:AVO405 ALR405:ALS405 ABV405:ABW405 RZ405:SA405 ID405:IE405 WUM405:WUN405 WKQ405:WKR405 WAU405:WAV405 VQY405:VQZ405 VHC405:VHD405 UXG405:UXH405 UNK405:UNL405 UDO405:UDP405 TTS405:TTT405 TJW405:TJX405 TAA405:TAB405 SQE405:SQF405 SGI405:SGJ405 RWM405:RWN405 RMQ405:RMR405 RCU405:RCV405 QSY405:QSZ405 QJC405:QJD405 PZG405:PZH405 PPK405:PPL405 PFO405:PFP405 OVS405:OVT405 OLW405:OLX405 OCA405:OCB405 NSE405:NSF405 NII405:NIJ405 MYM405:MYN405 MOQ405:MOR405 MEU405:MEV405 LUY405:LUZ405 LLC405:LLD405 LBG405:LBH405 KRK405:KRL405 KHO405:KHP405 JXS405:JXT405 JNW405:JNX405 JEA405:JEB405 IUE405:IUF405 IKI405:IKJ405 IAM405:IAN405 HQQ405:HQR405 HGU405:HGV405 GWY405:GWZ405 GNC405:GND405 GDG405:GDH405 FTK405:FTL405 FJO405:FJP405 EZS405:EZT405 EPW405:EPX405 EGA405:EGB405 DWE405:DWF405 DMI405:DMJ405 DCM405:DCN405 CSQ405:CSR405 CIU405:CIV405 BYY405:BYZ405 BPC405:BPD405 BFG405:BFH405 AVK405:AVL405 ALO405:ALP405 ABS405:ABT405 RW405:RX405 IA405:IB405 WUG405:WUH405 WKK405:WKL405 WAO405:WAP405 VQS405:VQT405 VGW405:VGX405 UXA405:UXB405 UNE405:UNF405 UDI405:UDJ405 TTM405:TTN405 TJQ405:TJR405 SZU405:SZV405 SPY405:SPZ405 SGC405:SGD405 RWG405:RWH405 RMK405:RML405 RCO405:RCP405 QSS405:QST405 QIW405:QIX405 PZA405:PZB405 PPE405:PPF405 PFI405:PFJ405 OVM405:OVN405 OLQ405:OLR405 OBU405:OBV405 NRY405:NRZ405 NIC405:NID405 MYG405:MYH405 MOK405:MOL405 MEO405:MEP405 LUS405:LUT405 LKW405:LKX405 LBA405:LBB405 KRE405:KRF405 KHI405:KHJ405 JXM405:JXN405 JNQ405:JNR405 JDU405:JDV405 ITY405:ITZ405 IKC405:IKD405 IAG405:IAH405 HQK405:HQL405 HGO405:HGP405 GWS405:GWT405 GMW405:GMX405 GDA405:GDB405 FTE405:FTF405 FJI405:FJJ405 EZM405:EZN405 EPQ405:EPR405 EFU405:EFV405 DVY405:DVZ405 DMC405:DMD405 DCG405:DCH405 CSK405:CSL405 CIO405:CIP405 BYS405:BYT405 BOW405:BOX405 BFA405:BFB405 AVE405:AVF405 ALI405:ALJ405 ABM405:ABN405 RQ405:RR405 HU405:HV405 WUD405:WUE405 WKH405:WKI405 WAL405:WAM405 VQP405:VQQ405 VGT405:VGU405 UWX405:UWY405 UNB405:UNC405 UDF405:UDG405 TTJ405:TTK405 TJN405:TJO405 SZR405:SZS405 SPV405:SPW405 SFZ405:SGA405 RWD405:RWE405 RMH405:RMI405 RCL405:RCM405 QSP405:QSQ405 QIT405:QIU405 PYX405:PYY405 PPB405:PPC405 PFF405:PFG405 OVJ405:OVK405 OLN405:OLO405 OBR405:OBS405 NRV405:NRW405 NHZ405:NIA405 MYD405:MYE405 MOH405:MOI405 MEL405:MEM405 LUP405:LUQ405 LKT405:LKU405 LAX405:LAY405 KRB405:KRC405 KHF405:KHG405 JXJ405:JXK405 JNN405:JNO405 JDR405:JDS405 ITV405:ITW405 IJZ405:IKA405 IAD405:IAE405 HQH405:HQI405 HGL405:HGM405 GWP405:GWQ405 GMT405:GMU405 GCX405:GCY405 FTB405:FTC405 FJF405:FJG405 EZJ405:EZK405 EPN405:EPO405 EFR405:EFS405 DVV405:DVW405 DLZ405:DMA405 DCD405:DCE405 CSH405:CSI405 CIL405:CIM405 BYP405:BYQ405 BOT405:BOU405 BEX405:BEY405 AVB405:AVC405 ALF405:ALG405 ABJ405:ABK405 RN405:RO405 HR405:HS405 WUA405:WUB405 WKE405:WKF405 WAI405:WAJ405 VQM405:VQN405 VGQ405:VGR405 UWU405:UWV405 UMY405:UMZ405 UDC405:UDD405 TTG405:TTH405 TJK405:TJL405 SZO405:SZP405 SPS405:SPT405 SFW405:SFX405 RWA405:RWB405 RME405:RMF405 RCI405:RCJ405 QSM405:QSN405 QIQ405:QIR405 PYU405:PYV405 POY405:POZ405 PFC405:PFD405 OVG405:OVH405 OLK405:OLL405 OBO405:OBP405 NRS405:NRT405 NHW405:NHX405 MYA405:MYB405 MOE405:MOF405 MEI405:MEJ405 LUM405:LUN405 LKQ405:LKR405 LAU405:LAV405 KQY405:KQZ405 KHC405:KHD405 JXG405:JXH405 JNK405:JNL405 JDO405:JDP405 ITS405:ITT405 IJW405:IJX405 IAA405:IAB405 HQE405:HQF405 HGI405:HGJ405 GWM405:GWN405 GMQ405:GMR405 GCU405:GCV405 FSY405:FSZ405 FJC405:FJD405 EZG405:EZH405 EPK405:EPL405 EFO405:EFP405 DVS405:DVT405 DLW405:DLX405 DCA405:DCB405 CSE405:CSF405 CII405:CIJ405 BYM405:BYN405 BOQ405:BOR405 BEU405:BEV405 AUY405:AUZ405 ALC405:ALD405 ABG405:ABH405 RK405:RL405 HO405:HP405 WTX405:WTY405 WKB405:WKC405 WAF405:WAG405 VQJ405:VQK405 VGN405:VGO405 UWR405:UWS405 UMV405:UMW405 UCZ405:UDA405 TTD405:TTE405 TJH405:TJI405 SZL405:SZM405 SPP405:SPQ405 SFT405:SFU405 RVX405:RVY405 RMB405:RMC405 RCF405:RCG405 QSJ405:QSK405 QIN405:QIO405 PYR405:PYS405 POV405:POW405 PEZ405:PFA405 OVD405:OVE405 OLH405:OLI405 OBL405:OBM405 NRP405:NRQ405 NHT405:NHU405 MXX405:MXY405 MOB405:MOC405 MEF405:MEG405 LUJ405:LUK405 LKN405:LKO405 LAR405:LAS405 KQV405:KQW405 KGZ405:KHA405 JXD405:JXE405 JNH405:JNI405 JDL405:JDM405 ITP405:ITQ405 IJT405:IJU405 HZX405:HZY405 HQB405:HQC405 HGF405:HGG405 GWJ405:GWK405 GMN405:GMO405 GCR405:GCS405 FSV405:FSW405 FIZ405:FJA405 EZD405:EZE405 EPH405:EPI405 EFL405:EFM405 DVP405:DVQ405 DLT405:DLU405 DBX405:DBY405 CSB405:CSC405 CIF405:CIG405 BYJ405:BYK405 BON405:BOO405 BER405:BES405 AUV405:AUW405 AKZ405:ALA405 ABD405:ABE405 RH405:RI405 HL405:HM405 HJ405 WTV405 WJZ405 WAD405 VQH405 VGL405 UWP405 UMT405 UCX405 TTB405 TJF405 SZJ405 SPN405 SFR405 RVV405 RLZ405 RCD405 QSH405 QIL405 PYP405 POT405 PEX405 OVB405 OLF405 OBJ405 NRN405 NHR405 MXV405 MNZ405 MED405 LUH405 LKL405 LAP405 KQT405 KGX405 JXB405 JNF405 JDJ405 ITN405 IJR405 HZV405 HPZ405 HGD405 GWH405 GML405 GCP405 FST405 FIX405 EZB405 EPF405 EFJ405 DVN405 DLR405 DBV405 CRZ405 CID405 BYH405 BOL405 BEP405 AUT405 AKX405 ABB405 RF405 WUS449:WUT449 WKW449:WKX449 WBA449:WBB449 VRE449:VRF449 VHI449:VHJ449 UXM449:UXN449 UNQ449:UNR449 UDU449:UDV449 TTY449:TTZ449 TKC449:TKD449 TAG449:TAH449 SQK449:SQL449 SGO449:SGP449 RWS449:RWT449 RMW449:RMX449 RDA449:RDB449 QTE449:QTF449 QJI449:QJJ449 PZM449:PZN449 PPQ449:PPR449 PFU449:PFV449 OVY449:OVZ449 OMC449:OMD449 OCG449:OCH449 NSK449:NSL449 NIO449:NIP449 MYS449:MYT449 MOW449:MOX449 MFA449:MFB449 LVE449:LVF449 LLI449:LLJ449 LBM449:LBN449 KRQ449:KRR449 KHU449:KHV449 JXY449:JXZ449 JOC449:JOD449 JEG449:JEH449 IUK449:IUL449 IKO449:IKP449 IAS449:IAT449 HQW449:HQX449 HHA449:HHB449 GXE449:GXF449 GNI449:GNJ449 GDM449:GDN449 FTQ449:FTR449 FJU449:FJV449 EZY449:EZZ449 EQC449:EQD449 EGG449:EGH449 DWK449:DWL449 DMO449:DMP449 DCS449:DCT449 CSW449:CSX449 CJA449:CJB449 BZE449:BZF449 BPI449:BPJ449 BFM449:BFN449 AVQ449:AVR449 ALU449:ALV449 ABY449:ABZ449 SC449:SD449 IG449:IH449 WUP449:WUQ449 WKT449:WKU449 WAX449:WAY449 VRB449:VRC449 VHF449:VHG449 UXJ449:UXK449 UNN449:UNO449 UDR449:UDS449 TTV449:TTW449 TJZ449:TKA449 TAD449:TAE449 SQH449:SQI449 SGL449:SGM449 RWP449:RWQ449 RMT449:RMU449 RCX449:RCY449 QTB449:QTC449 QJF449:QJG449 PZJ449:PZK449 PPN449:PPO449 PFR449:PFS449 OVV449:OVW449 OLZ449:OMA449 OCD449:OCE449 NSH449:NSI449 NIL449:NIM449 MYP449:MYQ449 MOT449:MOU449 MEX449:MEY449 LVB449:LVC449 LLF449:LLG449 LBJ449:LBK449 KRN449:KRO449 KHR449:KHS449 JXV449:JXW449 JNZ449:JOA449 JED449:JEE449 IUH449:IUI449 IKL449:IKM449 IAP449:IAQ449 HQT449:HQU449 HGX449:HGY449 GXB449:GXC449 GNF449:GNG449 GDJ449:GDK449 FTN449:FTO449 FJR449:FJS449 EZV449:EZW449 EPZ449:EQA449 EGD449:EGE449 DWH449:DWI449 DML449:DMM449 DCP449:DCQ449 CST449:CSU449 CIX449:CIY449 BZB449:BZC449 BPF449:BPG449 BFJ449:BFK449 AVN449:AVO449 ALR449:ALS449 ABV449:ABW449 RZ449:SA449 ID449:IE449 WUM449:WUN449 WKQ449:WKR449 WAU449:WAV449 VQY449:VQZ449 VHC449:VHD449 UXG449:UXH449 UNK449:UNL449 UDO449:UDP449 TTS449:TTT449 TJW449:TJX449 TAA449:TAB449 SQE449:SQF449 SGI449:SGJ449 RWM449:RWN449 RMQ449:RMR449 RCU449:RCV449 QSY449:QSZ449 QJC449:QJD449 PZG449:PZH449 PPK449:PPL449 PFO449:PFP449 OVS449:OVT449 OLW449:OLX449 OCA449:OCB449 NSE449:NSF449 NII449:NIJ449 MYM449:MYN449 MOQ449:MOR449 MEU449:MEV449 LUY449:LUZ449 LLC449:LLD449 LBG449:LBH449 KRK449:KRL449 KHO449:KHP449 JXS449:JXT449 JNW449:JNX449 JEA449:JEB449 IUE449:IUF449 IKI449:IKJ449 IAM449:IAN449 HQQ449:HQR449 HGU449:HGV449 GWY449:GWZ449 GNC449:GND449 GDG449:GDH449 FTK449:FTL449 FJO449:FJP449 EZS449:EZT449 EPW449:EPX449 EGA449:EGB449 DWE449:DWF449 DMI449:DMJ449 DCM449:DCN449 CSQ449:CSR449 CIU449:CIV449 BYY449:BYZ449 BPC449:BPD449 BFG449:BFH449 AVK449:AVL449 ALO449:ALP449 ABS449:ABT449 RW449:RX449 IA449:IB449 WUG449:WUH449 WKK449:WKL449 WAO449:WAP449 VQS449:VQT449 VGW449:VGX449 UXA449:UXB449 UNE449:UNF449 UDI449:UDJ449 TTM449:TTN449 TJQ449:TJR449 SZU449:SZV449 SPY449:SPZ449 SGC449:SGD449 RWG449:RWH449 RMK449:RML449 RCO449:RCP449 QSS449:QST449 QIW449:QIX449 PZA449:PZB449 PPE449:PPF449 PFI449:PFJ449 OVM449:OVN449 OLQ449:OLR449 OBU449:OBV449 NRY449:NRZ449 NIC449:NID449 MYG449:MYH449 MOK449:MOL449 MEO449:MEP449 LUS449:LUT449 LKW449:LKX449 LBA449:LBB449 KRE449:KRF449 KHI449:KHJ449 JXM449:JXN449 JNQ449:JNR449 JDU449:JDV449 ITY449:ITZ449 IKC449:IKD449 IAG449:IAH449 HQK449:HQL449 HGO449:HGP449 GWS449:GWT449 GMW449:GMX449 GDA449:GDB449 FTE449:FTF449 FJI449:FJJ449 EZM449:EZN449 EPQ449:EPR449 EFU449:EFV449 DVY449:DVZ449 DMC449:DMD449 DCG449:DCH449 CSK449:CSL449 CIO449:CIP449 BYS449:BYT449 BOW449:BOX449 BFA449:BFB449 AVE449:AVF449 ALI449:ALJ449 ABM449:ABN449 RQ449:RR449 HU449:HV449 WUD449:WUE449 WKH449:WKI449 WAL449:WAM449 VQP449:VQQ449 VGT449:VGU449 UWX449:UWY449 UNB449:UNC449 UDF449:UDG449 TTJ449:TTK449 TJN449:TJO449 SZR449:SZS449 SPV449:SPW449 SFZ449:SGA449 RWD449:RWE449 RMH449:RMI449 RCL449:RCM449 QSP449:QSQ449 QIT449:QIU449 PYX449:PYY449 PPB449:PPC449 PFF449:PFG449 OVJ449:OVK449 OLN449:OLO449 OBR449:OBS449 NRV449:NRW449 NHZ449:NIA449 MYD449:MYE449 MOH449:MOI449 MEL449:MEM449 LUP449:LUQ449 LKT449:LKU449 LAX449:LAY449 KRB449:KRC449 KHF449:KHG449 JXJ449:JXK449 JNN449:JNO449 JDR449:JDS449 ITV449:ITW449 IJZ449:IKA449 IAD449:IAE449 HQH449:HQI449 HGL449:HGM449 GWP449:GWQ449 GMT449:GMU449 GCX449:GCY449 FTB449:FTC449 FJF449:FJG449 EZJ449:EZK449 EPN449:EPO449 EFR449:EFS449 DVV449:DVW449 DLZ449:DMA449 DCD449:DCE449 CSH449:CSI449 CIL449:CIM449 BYP449:BYQ449 BOT449:BOU449 BEX449:BEY449 AVB449:AVC449 ALF449:ALG449 ABJ449:ABK449 RN449:RO449 HR449:HS449 WUA449:WUB449 WKE449:WKF449 WAI449:WAJ449 VQM449:VQN449 VGQ449:VGR449 UWU449:UWV449 UMY449:UMZ449 UDC449:UDD449 TTG449:TTH449 TJK449:TJL449 SZO449:SZP449 SPS449:SPT449 SFW449:SFX449 RWA449:RWB449 RME449:RMF449 RCI449:RCJ449 QSM449:QSN449 QIQ449:QIR449 PYU449:PYV449 POY449:POZ449 PFC449:PFD449 OVG449:OVH449 OLK449:OLL449 OBO449:OBP449 NRS449:NRT449 NHW449:NHX449 MYA449:MYB449 MOE449:MOF449 MEI449:MEJ449 LUM449:LUN449 LKQ449:LKR449 LAU449:LAV449 KQY449:KQZ449 KHC449:KHD449 JXG449:JXH449 JNK449:JNL449 JDO449:JDP449 ITS449:ITT449 IJW449:IJX449 IAA449:IAB449 HQE449:HQF449 HGI449:HGJ449 GWM449:GWN449 GMQ449:GMR449 GCU449:GCV449 FSY449:FSZ449 FJC449:FJD449 EZG449:EZH449 EPK449:EPL449 EFO449:EFP449 DVS449:DVT449 DLW449:DLX449 DCA449:DCB449 CSE449:CSF449 CII449:CIJ449 BYM449:BYN449 BOQ449:BOR449 BEU449:BEV449 AUY449:AUZ449 ALC449:ALD449 ABG449:ABH449 RK449:RL449 HO449:HP449 WTX449:WTY449 WKB449:WKC449 WAF449:WAG449 VQJ449:VQK449 VGN449:VGO449 UWR449:UWS449 UMV449:UMW449 UCZ449:UDA449 TTD449:TTE449 TJH449:TJI449 SZL449:SZM449 SPP449:SPQ449 SFT449:SFU449 RVX449:RVY449 RMB449:RMC449 RCF449:RCG449 QSJ449:QSK449 QIN449:QIO449 PYR449:PYS449 POV449:POW449 PEZ449:PFA449 OVD449:OVE449 OLH449:OLI449 OBL449:OBM449 NRP449:NRQ449 NHT449:NHU449 MXX449:MXY449 MOB449:MOC449 MEF449:MEG449 LUJ449:LUK449 LKN449:LKO449 LAR449:LAS449 KQV449:KQW449 KGZ449:KHA449 JXD449:JXE449 JNH449:JNI449 JDL449:JDM449 ITP449:ITQ449 IJT449:IJU449 HZX449:HZY449 HQB449:HQC449 HGF449:HGG449 GWJ449:GWK449 GMN449:GMO449 GCR449:GCS449 FSV449:FSW449 FIZ449:FJA449 EZD449:EZE449 EPH449:EPI449 EFL449:EFM449 DVP449:DVQ449 DLT449:DLU449 DBX449:DBY449 CSB449:CSC449 CIF449:CIG449 BYJ449:BYK449 BON449:BOO449 BER449:BES449 AUV449:AUW449 AKZ449:ALA449 ABD449:ABE449 RH449:RI449 HL449:HM449 HJ449 WTV449 WJZ449 WAD449 VQH449 VGL449 UWP449 UMT449 UCX449 TTB449 TJF449 SZJ449 SPN449 SFR449 RVV449 RLZ449 RCD449 QSH449 QIL449 PYP449 POT449 PEX449 OVB449 OLF449 OBJ449 NRN449 NHR449 MXV449 MNZ449 MED449 LUH449 LKL449 LAP449 KQT449 KGX449 JXB449 JNF449 JDJ449 ITN449 IJR449 HZV449 HPZ449 HGD449 GWH449 GML449 GCP449 FST449 FIX449 EZB449 EPF449 EFJ449 DVN449 DLR449 DBV449 CRZ449 CID449 BYH449 BOL449 BEP449 AUT449 AKX449 ABB449 RF449 WUS493:WUT493 WKW493:WKX493 WBA493:WBB493 VRE493:VRF493 VHI493:VHJ493 UXM493:UXN493 UNQ493:UNR493 UDU493:UDV493 TTY493:TTZ493 TKC493:TKD493 TAG493:TAH493 SQK493:SQL493 SGO493:SGP493 RWS493:RWT493 RMW493:RMX493 RDA493:RDB493 QTE493:QTF493 QJI493:QJJ493 PZM493:PZN493 PPQ493:PPR493 PFU493:PFV493 OVY493:OVZ493 OMC493:OMD493 OCG493:OCH493 NSK493:NSL493 NIO493:NIP493 MYS493:MYT493 MOW493:MOX493 MFA493:MFB493 LVE493:LVF493 LLI493:LLJ493 LBM493:LBN493 KRQ493:KRR493 KHU493:KHV493 JXY493:JXZ493 JOC493:JOD493 JEG493:JEH493 IUK493:IUL493 IKO493:IKP493 IAS493:IAT493 HQW493:HQX493 HHA493:HHB493 GXE493:GXF493 GNI493:GNJ493 GDM493:GDN493 FTQ493:FTR493 FJU493:FJV493 EZY493:EZZ493 EQC493:EQD493 EGG493:EGH493 DWK493:DWL493 DMO493:DMP493 DCS493:DCT493 CSW493:CSX493 CJA493:CJB493 BZE493:BZF493 BPI493:BPJ493 BFM493:BFN493 AVQ493:AVR493 ALU493:ALV493 ABY493:ABZ493 SC493:SD493 IG493:IH493 WUP493:WUQ493 WKT493:WKU493 WAX493:WAY493 VRB493:VRC493 VHF493:VHG493 UXJ493:UXK493 UNN493:UNO493 UDR493:UDS493 TTV493:TTW493 TJZ493:TKA493 TAD493:TAE493 SQH493:SQI493 SGL493:SGM493 RWP493:RWQ493 RMT493:RMU493 RCX493:RCY493 QTB493:QTC493 QJF493:QJG493 PZJ493:PZK493 PPN493:PPO493 PFR493:PFS493 OVV493:OVW493 OLZ493:OMA493 OCD493:OCE493 NSH493:NSI493 NIL493:NIM493 MYP493:MYQ493 MOT493:MOU493 MEX493:MEY493 LVB493:LVC493 LLF493:LLG493 LBJ493:LBK493 KRN493:KRO493 KHR493:KHS493 JXV493:JXW493 JNZ493:JOA493 JED493:JEE493 IUH493:IUI493 IKL493:IKM493 IAP493:IAQ493 HQT493:HQU493 HGX493:HGY493 GXB493:GXC493 GNF493:GNG493 GDJ493:GDK493 FTN493:FTO493 FJR493:FJS493 EZV493:EZW493 EPZ493:EQA493 EGD493:EGE493 DWH493:DWI493 DML493:DMM493 DCP493:DCQ493 CST493:CSU493 CIX493:CIY493 BZB493:BZC493 BPF493:BPG493 BFJ493:BFK493 AVN493:AVO493 ALR493:ALS493 ABV493:ABW493 RZ493:SA493 ID493:IE493 WUM493:WUN493 WKQ493:WKR493 WAU493:WAV493 VQY493:VQZ493 VHC493:VHD493 UXG493:UXH493 UNK493:UNL493 UDO493:UDP493 TTS493:TTT493 TJW493:TJX493 TAA493:TAB493 SQE493:SQF493 SGI493:SGJ493 RWM493:RWN493 RMQ493:RMR493 RCU493:RCV493 QSY493:QSZ493 QJC493:QJD493 PZG493:PZH493 PPK493:PPL493 PFO493:PFP493 OVS493:OVT493 OLW493:OLX493 OCA493:OCB493 NSE493:NSF493 NII493:NIJ493 MYM493:MYN493 MOQ493:MOR493 MEU493:MEV493 LUY493:LUZ493 LLC493:LLD493 LBG493:LBH493 KRK493:KRL493 KHO493:KHP493 JXS493:JXT493 JNW493:JNX493 JEA493:JEB493 IUE493:IUF493 IKI493:IKJ493 IAM493:IAN493 HQQ493:HQR493 HGU493:HGV493 GWY493:GWZ493 GNC493:GND493 GDG493:GDH493 FTK493:FTL493 FJO493:FJP493 EZS493:EZT493 EPW493:EPX493 EGA493:EGB493 DWE493:DWF493 DMI493:DMJ493 DCM493:DCN493 CSQ493:CSR493 CIU493:CIV493 BYY493:BYZ493 BPC493:BPD493 BFG493:BFH493 AVK493:AVL493 ALO493:ALP493 ABS493:ABT493 RW493:RX493 IA493:IB493 WUG493:WUH493 WKK493:WKL493 WAO493:WAP493 VQS493:VQT493 VGW493:VGX493 UXA493:UXB493 UNE493:UNF493 UDI493:UDJ493 TTM493:TTN493 TJQ493:TJR493 SZU493:SZV493 SPY493:SPZ493 SGC493:SGD493 RWG493:RWH493 RMK493:RML493 RCO493:RCP493 QSS493:QST493 QIW493:QIX493 PZA493:PZB493 PPE493:PPF493 PFI493:PFJ493 OVM493:OVN493 OLQ493:OLR493 OBU493:OBV493 NRY493:NRZ493 NIC493:NID493 MYG493:MYH493 MOK493:MOL493 MEO493:MEP493 LUS493:LUT493 LKW493:LKX493 LBA493:LBB493 KRE493:KRF493 KHI493:KHJ493 JXM493:JXN493 JNQ493:JNR493 JDU493:JDV493 ITY493:ITZ493 IKC493:IKD493 IAG493:IAH493 HQK493:HQL493 HGO493:HGP493 GWS493:GWT493 GMW493:GMX493 GDA493:GDB493 FTE493:FTF493 FJI493:FJJ493 EZM493:EZN493 EPQ493:EPR493 EFU493:EFV493 DVY493:DVZ493 DMC493:DMD493 DCG493:DCH493 CSK493:CSL493 CIO493:CIP493 BYS493:BYT493 BOW493:BOX493 BFA493:BFB493 AVE493:AVF493 ALI493:ALJ493 ABM493:ABN493 RQ493:RR493 HU493:HV493 WUD493:WUE493 WKH493:WKI493 WAL493:WAM493 VQP493:VQQ493 VGT493:VGU493 UWX493:UWY493 UNB493:UNC493 UDF493:UDG493 TTJ493:TTK493 TJN493:TJO493 SZR493:SZS493 SPV493:SPW493 SFZ493:SGA493 RWD493:RWE493 RMH493:RMI493 RCL493:RCM493 QSP493:QSQ493 QIT493:QIU493 PYX493:PYY493 PPB493:PPC493 PFF493:PFG493 OVJ493:OVK493 OLN493:OLO493 OBR493:OBS493 NRV493:NRW493 NHZ493:NIA493 MYD493:MYE493 MOH493:MOI493 MEL493:MEM493 LUP493:LUQ493 LKT493:LKU493 LAX493:LAY493 KRB493:KRC493 KHF493:KHG493 JXJ493:JXK493 JNN493:JNO493 JDR493:JDS493 ITV493:ITW493 IJZ493:IKA493 IAD493:IAE493 HQH493:HQI493 HGL493:HGM493 GWP493:GWQ493 GMT493:GMU493 GCX493:GCY493 FTB493:FTC493 FJF493:FJG493 EZJ493:EZK493 EPN493:EPO493 EFR493:EFS493 DVV493:DVW493 DLZ493:DMA493 DCD493:DCE493 CSH493:CSI493 CIL493:CIM493 BYP493:BYQ493 BOT493:BOU493 BEX493:BEY493 AVB493:AVC493 ALF493:ALG493 ABJ493:ABK493 RN493:RO493 HR493:HS493 WUA493:WUB493 WKE493:WKF493 WAI493:WAJ493 VQM493:VQN493 VGQ493:VGR493 UWU493:UWV493 UMY493:UMZ493 UDC493:UDD493 TTG493:TTH493 TJK493:TJL493 SZO493:SZP493 SPS493:SPT493 SFW493:SFX493 RWA493:RWB493 RME493:RMF493 RCI493:RCJ493 QSM493:QSN493 QIQ493:QIR493 PYU493:PYV493 POY493:POZ493 PFC493:PFD493 OVG493:OVH493 OLK493:OLL493 OBO493:OBP493 NRS493:NRT493 NHW493:NHX493 MYA493:MYB493 MOE493:MOF493 MEI493:MEJ493 LUM493:LUN493 LKQ493:LKR493 LAU493:LAV493 KQY493:KQZ493 KHC493:KHD493 JXG493:JXH493 JNK493:JNL493 JDO493:JDP493 ITS493:ITT493 IJW493:IJX493 IAA493:IAB493 HQE493:HQF493 HGI493:HGJ493 GWM493:GWN493 GMQ493:GMR493 GCU493:GCV493 FSY493:FSZ493 FJC493:FJD493 EZG493:EZH493 EPK493:EPL493 EFO493:EFP493 DVS493:DVT493 DLW493:DLX493 DCA493:DCB493 CSE493:CSF493 CII493:CIJ493 BYM493:BYN493 BOQ493:BOR493 BEU493:BEV493 AUY493:AUZ493 ALC493:ALD493 ABG493:ABH493 RK493:RL493 HO493:HP493 WTX493:WTY493 WKB493:WKC493 WAF493:WAG493 VQJ493:VQK493 VGN493:VGO493 UWR493:UWS493 UMV493:UMW493 UCZ493:UDA493 TTD493:TTE493 TJH493:TJI493 SZL493:SZM493 SPP493:SPQ493 SFT493:SFU493 RVX493:RVY493 RMB493:RMC493 RCF493:RCG493 QSJ493:QSK493 QIN493:QIO493 PYR493:PYS493 POV493:POW493 PEZ493:PFA493 OVD493:OVE493 OLH493:OLI493 OBL493:OBM493 NRP493:NRQ493 NHT493:NHU493 MXX493:MXY493 MOB493:MOC493 MEF493:MEG493 LUJ493:LUK493 LKN493:LKO493 LAR493:LAS493 KQV493:KQW493 KGZ493:KHA493 JXD493:JXE493 JNH493:JNI493 JDL493:JDM493 ITP493:ITQ493 IJT493:IJU493 HZX493:HZY493 HQB493:HQC493 HGF493:HGG493 GWJ493:GWK493 GMN493:GMO493 GCR493:GCS493 FSV493:FSW493 FIZ493:FJA493 EZD493:EZE493 EPH493:EPI493 EFL493:EFM493 DVP493:DVQ493 DLT493:DLU493 DBX493:DBY493 CSB493:CSC493 CIF493:CIG493 BYJ493:BYK493 BON493:BOO493 BER493:BES493 AUV493:AUW493 AKZ493:ALA493 ABD493:ABE493 RH493:RI493 HL493:HM493 HJ493 WTV493 WJZ493 WAD493 VQH493 VGL493 UWP493 UMT493 UCX493 TTB493 TJF493 SZJ493 SPN493 SFR493 RVV493 RLZ493 RCD493 QSH493 QIL493 PYP493 POT493 PEX493 OVB493 OLF493 OBJ493 NRN493 NHR493 MXV493 MNZ493 MED493 LUH493 LKL493 LAP493 KQT493 KGX493 JXB493 JNF493 JDJ493 ITN493 IJR493 HZV493 HPZ493 HGD493 GWH493 GML493 GCP493 FST493 FIX493 EZB493 EPF493 EFJ493 DVN493 DLR493 DBV493 CRZ493 CID493 BYH493 BOL493 BEP493 AUT493 AKX493 ABB493 RF493">
      <formula1>HJ3</formula1>
    </dataValidation>
    <dataValidation type="whole" operator="lessThanOrEqual" allowBlank="1" showInputMessage="1" showErrorMessage="1" sqref="HI11:HJ11 RE11:RF11 WUS11:WUT11 WKW11:WKX11 WBA11:WBB11 VRE11:VRF11 VHI11:VHJ11 UXM11:UXN11 UNQ11:UNR11 UDU11:UDV11 TTY11:TTZ11 TKC11:TKD11 TAG11:TAH11 SQK11:SQL11 SGO11:SGP11 RWS11:RWT11 RMW11:RMX11 RDA11:RDB11 QTE11:QTF11 QJI11:QJJ11 PZM11:PZN11 PPQ11:PPR11 PFU11:PFV11 OVY11:OVZ11 OMC11:OMD11 OCG11:OCH11 NSK11:NSL11 NIO11:NIP11 MYS11:MYT11 MOW11:MOX11 MFA11:MFB11 LVE11:LVF11 LLI11:LLJ11 LBM11:LBN11 KRQ11:KRR11 KHU11:KHV11 JXY11:JXZ11 JOC11:JOD11 JEG11:JEH11 IUK11:IUL11 IKO11:IKP11 IAS11:IAT11 HQW11:HQX11 HHA11:HHB11 GXE11:GXF11 GNI11:GNJ11 GDM11:GDN11 FTQ11:FTR11 FJU11:FJV11 EZY11:EZZ11 EQC11:EQD11 EGG11:EGH11 DWK11:DWL11 DMO11:DMP11 DCS11:DCT11 CSW11:CSX11 CJA11:CJB11 BZE11:BZF11 BPI11:BPJ11 BFM11:BFN11 AVQ11:AVR11 ALU11:ALV11 ABY11:ABZ11 SC11:SD11 IG11:IH11 WUP11:WUQ11 WKT11:WKU11 WAX11:WAY11 VRB11:VRC11 VHF11:VHG11 UXJ11:UXK11 UNN11:UNO11 UDR11:UDS11 TTV11:TTW11 TJZ11:TKA11 TAD11:TAE11 SQH11:SQI11 SGL11:SGM11 RWP11:RWQ11 RMT11:RMU11 RCX11:RCY11 QTB11:QTC11 QJF11:QJG11 PZJ11:PZK11 PPN11:PPO11 PFR11:PFS11 OVV11:OVW11 OLZ11:OMA11 OCD11:OCE11 NSH11:NSI11 NIL11:NIM11 MYP11:MYQ11 MOT11:MOU11 MEX11:MEY11 LVB11:LVC11 LLF11:LLG11 LBJ11:LBK11 KRN11:KRO11 KHR11:KHS11 JXV11:JXW11 JNZ11:JOA11 JED11:JEE11 IUH11:IUI11 IKL11:IKM11 IAP11:IAQ11 HQT11:HQU11 HGX11:HGY11 GXB11:GXC11 GNF11:GNG11 GDJ11:GDK11 FTN11:FTO11 FJR11:FJS11 EZV11:EZW11 EPZ11:EQA11 EGD11:EGE11 DWH11:DWI11 DML11:DMM11 DCP11:DCQ11 CST11:CSU11 CIX11:CIY11 BZB11:BZC11 BPF11:BPG11 BFJ11:BFK11 AVN11:AVO11 ALR11:ALS11 ABV11:ABW11 RZ11:SA11 ID11:IE11 WUM11:WUN11 WKQ11:WKR11 WAU11:WAV11 VQY11:VQZ11 VHC11:VHD11 UXG11:UXH11 UNK11:UNL11 UDO11:UDP11 TTS11:TTT11 TJW11:TJX11 TAA11:TAB11 SQE11:SQF11 SGI11:SGJ11 RWM11:RWN11 RMQ11:RMR11 RCU11:RCV11 QSY11:QSZ11 QJC11:QJD11 PZG11:PZH11 PPK11:PPL11 PFO11:PFP11 OVS11:OVT11 OLW11:OLX11 OCA11:OCB11 NSE11:NSF11 NII11:NIJ11 MYM11:MYN11 MOQ11:MOR11 MEU11:MEV11 LUY11:LUZ11 LLC11:LLD11 LBG11:LBH11 KRK11:KRL11 KHO11:KHP11 JXS11:JXT11 JNW11:JNX11 JEA11:JEB11 IUE11:IUF11 IKI11:IKJ11 IAM11:IAN11 HQQ11:HQR11 HGU11:HGV11 GWY11:GWZ11 GNC11:GND11 GDG11:GDH11 FTK11:FTL11 FJO11:FJP11 EZS11:EZT11 EPW11:EPX11 EGA11:EGB11 DWE11:DWF11 DMI11:DMJ11 DCM11:DCN11 CSQ11:CSR11 CIU11:CIV11 BYY11:BYZ11 BPC11:BPD11 BFG11:BFH11 AVK11:AVL11 ALO11:ALP11 ABS11:ABT11 RW11:RX11 IA11:IB11 WUG11:WUH11 WKK11:WKL11 WAO11:WAP11 VQS11:VQT11 VGW11:VGX11 UXA11:UXB11 UNE11:UNF11 UDI11:UDJ11 TTM11:TTN11 TJQ11:TJR11 SZU11:SZV11 SPY11:SPZ11 SGC11:SGD11 RWG11:RWH11 RMK11:RML11 RCO11:RCP11 QSS11:QST11 QIW11:QIX11 PZA11:PZB11 PPE11:PPF11 PFI11:PFJ11 OVM11:OVN11 OLQ11:OLR11 OBU11:OBV11 NRY11:NRZ11 NIC11:NID11 MYG11:MYH11 MOK11:MOL11 MEO11:MEP11 LUS11:LUT11 LKW11:LKX11 LBA11:LBB11 KRE11:KRF11 KHI11:KHJ11 JXM11:JXN11 JNQ11:JNR11 JDU11:JDV11 ITY11:ITZ11 IKC11:IKD11 IAG11:IAH11 HQK11:HQL11 HGO11:HGP11 GWS11:GWT11 GMW11:GMX11 GDA11:GDB11 FTE11:FTF11 FJI11:FJJ11 EZM11:EZN11 EPQ11:EPR11 EFU11:EFV11 DVY11:DVZ11 DMC11:DMD11 DCG11:DCH11 CSK11:CSL11 CIO11:CIP11 BYS11:BYT11 BOW11:BOX11 BFA11:BFB11 AVE11:AVF11 ALI11:ALJ11 ABM11:ABN11 RQ11:RR11 HU11:HV11 WUD11:WUE11 WKH11:WKI11 WAL11:WAM11 VQP11:VQQ11 VGT11:VGU11 UWX11:UWY11 UNB11:UNC11 UDF11:UDG11 TTJ11:TTK11 TJN11:TJO11 SZR11:SZS11 SPV11:SPW11 SFZ11:SGA11 RWD11:RWE11 RMH11:RMI11 RCL11:RCM11 QSP11:QSQ11 QIT11:QIU11 PYX11:PYY11 PPB11:PPC11 PFF11:PFG11 OVJ11:OVK11 OLN11:OLO11 OBR11:OBS11 NRV11:NRW11 NHZ11:NIA11 MYD11:MYE11 MOH11:MOI11 MEL11:MEM11 LUP11:LUQ11 LKT11:LKU11 LAX11:LAY11 KRB11:KRC11 KHF11:KHG11 JXJ11:JXK11 JNN11:JNO11 JDR11:JDS11 ITV11:ITW11 IJZ11:IKA11 IAD11:IAE11 HQH11:HQI11 HGL11:HGM11 GWP11:GWQ11 GMT11:GMU11 GCX11:GCY11 FTB11:FTC11 FJF11:FJG11 EZJ11:EZK11 EPN11:EPO11 EFR11:EFS11 DVV11:DVW11 DLZ11:DMA11 DCD11:DCE11 CSH11:CSI11 CIL11:CIM11 BYP11:BYQ11 BOT11:BOU11 BEX11:BEY11 AVB11:AVC11 ALF11:ALG11 ABJ11:ABK11 RN11:RO11 HR11:HS11 WUA11:WUB11 WKE11:WKF11 WAI11:WAJ11 VQM11:VQN11 VGQ11:VGR11 UWU11:UWV11 UMY11:UMZ11 UDC11:UDD11 TTG11:TTH11 TJK11:TJL11 SZO11:SZP11 SPS11:SPT11 SFW11:SFX11 RWA11:RWB11 RME11:RMF11 RCI11:RCJ11 QSM11:QSN11 QIQ11:QIR11 PYU11:PYV11 POY11:POZ11 PFC11:PFD11 OVG11:OVH11 OLK11:OLL11 OBO11:OBP11 NRS11:NRT11 NHW11:NHX11 MYA11:MYB11 MOE11:MOF11 MEI11:MEJ11 LUM11:LUN11 LKQ11:LKR11 LAU11:LAV11 KQY11:KQZ11 KHC11:KHD11 JXG11:JXH11 JNK11:JNL11 JDO11:JDP11 ITS11:ITT11 IJW11:IJX11 IAA11:IAB11 HQE11:HQF11 HGI11:HGJ11 GWM11:GWN11 GMQ11:GMR11 GCU11:GCV11 FSY11:FSZ11 FJC11:FJD11 EZG11:EZH11 EPK11:EPL11 EFO11:EFP11 DVS11:DVT11 DLW11:DLX11 DCA11:DCB11 CSE11:CSF11 CII11:CIJ11 BYM11:BYN11 BOQ11:BOR11 BEU11:BEV11 AUY11:AUZ11 ALC11:ALD11 ABG11:ABH11 RK11:RL11 HO11:HP11 WTX11:WTY11 WKB11:WKC11 WAF11:WAG11 VQJ11:VQK11 VGN11:VGO11 UWR11:UWS11 UMV11:UMW11 UCZ11:UDA11 TTD11:TTE11 TJH11:TJI11 SZL11:SZM11 SPP11:SPQ11 SFT11:SFU11 RVX11:RVY11 RMB11:RMC11 RCF11:RCG11 QSJ11:QSK11 QIN11:QIO11 PYR11:PYS11 POV11:POW11 PEZ11:PFA11 OVD11:OVE11 OLH11:OLI11 OBL11:OBM11 NRP11:NRQ11 NHT11:NHU11 MXX11:MXY11 MOB11:MOC11 MEF11:MEG11 LUJ11:LUK11 LKN11:LKO11 LAR11:LAS11 KQV11:KQW11 KGZ11:KHA11 JXD11:JXE11 JNH11:JNI11 JDL11:JDM11 ITP11:ITQ11 IJT11:IJU11 HZX11:HZY11 HQB11:HQC11 HGF11:HGG11 GWJ11:GWK11 GMN11:GMO11 GCR11:GCS11 FSV11:FSW11 FIZ11:FJA11 EZD11:EZE11 EPH11:EPI11 EFL11:EFM11 DVP11:DVQ11 DLT11:DLU11 DBX11:DBY11 CSB11:CSC11 CIF11:CIG11 BYJ11:BYK11 BON11:BOO11 BER11:BES11 AUV11:AUW11 AKZ11:ALA11 ABD11:ABE11 RH11:RI11 HL11:HM11 WTU11:WTV11 WJY11:WJZ11 WAC11:WAD11 VQG11:VQH11 VGK11:VGL11 UWO11:UWP11 UMS11:UMT11 UCW11:UCX11 TTA11:TTB11 TJE11:TJF11 SZI11:SZJ11 SPM11:SPN11 SFQ11:SFR11 RVU11:RVV11 RLY11:RLZ11 RCC11:RCD11 QSG11:QSH11 QIK11:QIL11 PYO11:PYP11 POS11:POT11 PEW11:PEX11 OVA11:OVB11 OLE11:OLF11 OBI11:OBJ11 NRM11:NRN11 NHQ11:NHR11 MXU11:MXV11 MNY11:MNZ11 MEC11:MED11 LUG11:LUH11 LKK11:LKL11 LAO11:LAP11 KQS11:KQT11 KGW11:KGX11 JXA11:JXB11 JNE11:JNF11 JDI11:JDJ11 ITM11:ITN11 IJQ11:IJR11 HZU11:HZV11 HPY11:HPZ11 HGC11:HGD11 GWG11:GWH11 GMK11:GML11 GCO11:GCP11 FSS11:FST11 FIW11:FIX11 EZA11:EZB11 EPE11:EPF11 EFI11:EFJ11 DVM11:DVN11 DLQ11:DLR11 DBU11:DBV11 CRY11:CRZ11 CIC11:CID11 BYG11:BYH11 BOK11:BOL11 BEO11:BEP11 AUS11:AUT11 AKW11:AKX11 ABA11:ABB11 HI55:HJ55 RE55:RF55 WUS55:WUT55 WKW55:WKX55 WBA55:WBB55 VRE55:VRF55 VHI55:VHJ55 UXM55:UXN55 UNQ55:UNR55 UDU55:UDV55 TTY55:TTZ55 TKC55:TKD55 TAG55:TAH55 SQK55:SQL55 SGO55:SGP55 RWS55:RWT55 RMW55:RMX55 RDA55:RDB55 QTE55:QTF55 QJI55:QJJ55 PZM55:PZN55 PPQ55:PPR55 PFU55:PFV55 OVY55:OVZ55 OMC55:OMD55 OCG55:OCH55 NSK55:NSL55 NIO55:NIP55 MYS55:MYT55 MOW55:MOX55 MFA55:MFB55 LVE55:LVF55 LLI55:LLJ55 LBM55:LBN55 KRQ55:KRR55 KHU55:KHV55 JXY55:JXZ55 JOC55:JOD55 JEG55:JEH55 IUK55:IUL55 IKO55:IKP55 IAS55:IAT55 HQW55:HQX55 HHA55:HHB55 GXE55:GXF55 GNI55:GNJ55 GDM55:GDN55 FTQ55:FTR55 FJU55:FJV55 EZY55:EZZ55 EQC55:EQD55 EGG55:EGH55 DWK55:DWL55 DMO55:DMP55 DCS55:DCT55 CSW55:CSX55 CJA55:CJB55 BZE55:BZF55 BPI55:BPJ55 BFM55:BFN55 AVQ55:AVR55 ALU55:ALV55 ABY55:ABZ55 SC55:SD55 IG55:IH55 WUP55:WUQ55 WKT55:WKU55 WAX55:WAY55 VRB55:VRC55 VHF55:VHG55 UXJ55:UXK55 UNN55:UNO55 UDR55:UDS55 TTV55:TTW55 TJZ55:TKA55 TAD55:TAE55 SQH55:SQI55 SGL55:SGM55 RWP55:RWQ55 RMT55:RMU55 RCX55:RCY55 QTB55:QTC55 QJF55:QJG55 PZJ55:PZK55 PPN55:PPO55 PFR55:PFS55 OVV55:OVW55 OLZ55:OMA55 OCD55:OCE55 NSH55:NSI55 NIL55:NIM55 MYP55:MYQ55 MOT55:MOU55 MEX55:MEY55 LVB55:LVC55 LLF55:LLG55 LBJ55:LBK55 KRN55:KRO55 KHR55:KHS55 JXV55:JXW55 JNZ55:JOA55 JED55:JEE55 IUH55:IUI55 IKL55:IKM55 IAP55:IAQ55 HQT55:HQU55 HGX55:HGY55 GXB55:GXC55 GNF55:GNG55 GDJ55:GDK55 FTN55:FTO55 FJR55:FJS55 EZV55:EZW55 EPZ55:EQA55 EGD55:EGE55 DWH55:DWI55 DML55:DMM55 DCP55:DCQ55 CST55:CSU55 CIX55:CIY55 BZB55:BZC55 BPF55:BPG55 BFJ55:BFK55 AVN55:AVO55 ALR55:ALS55 ABV55:ABW55 RZ55:SA55 ID55:IE55 WUM55:WUN55 WKQ55:WKR55 WAU55:WAV55 VQY55:VQZ55 VHC55:VHD55 UXG55:UXH55 UNK55:UNL55 UDO55:UDP55 TTS55:TTT55 TJW55:TJX55 TAA55:TAB55 SQE55:SQF55 SGI55:SGJ55 RWM55:RWN55 RMQ55:RMR55 RCU55:RCV55 QSY55:QSZ55 QJC55:QJD55 PZG55:PZH55 PPK55:PPL55 PFO55:PFP55 OVS55:OVT55 OLW55:OLX55 OCA55:OCB55 NSE55:NSF55 NII55:NIJ55 MYM55:MYN55 MOQ55:MOR55 MEU55:MEV55 LUY55:LUZ55 LLC55:LLD55 LBG55:LBH55 KRK55:KRL55 KHO55:KHP55 JXS55:JXT55 JNW55:JNX55 JEA55:JEB55 IUE55:IUF55 IKI55:IKJ55 IAM55:IAN55 HQQ55:HQR55 HGU55:HGV55 GWY55:GWZ55 GNC55:GND55 GDG55:GDH55 FTK55:FTL55 FJO55:FJP55 EZS55:EZT55 EPW55:EPX55 EGA55:EGB55 DWE55:DWF55 DMI55:DMJ55 DCM55:DCN55 CSQ55:CSR55 CIU55:CIV55 BYY55:BYZ55 BPC55:BPD55 BFG55:BFH55 AVK55:AVL55 ALO55:ALP55 ABS55:ABT55 RW55:RX55 IA55:IB55 WUG55:WUH55 WKK55:WKL55 WAO55:WAP55 VQS55:VQT55 VGW55:VGX55 UXA55:UXB55 UNE55:UNF55 UDI55:UDJ55 TTM55:TTN55 TJQ55:TJR55 SZU55:SZV55 SPY55:SPZ55 SGC55:SGD55 RWG55:RWH55 RMK55:RML55 RCO55:RCP55 QSS55:QST55 QIW55:QIX55 PZA55:PZB55 PPE55:PPF55 PFI55:PFJ55 OVM55:OVN55 OLQ55:OLR55 OBU55:OBV55 NRY55:NRZ55 NIC55:NID55 MYG55:MYH55 MOK55:MOL55 MEO55:MEP55 LUS55:LUT55 LKW55:LKX55 LBA55:LBB55 KRE55:KRF55 KHI55:KHJ55 JXM55:JXN55 JNQ55:JNR55 JDU55:JDV55 ITY55:ITZ55 IKC55:IKD55 IAG55:IAH55 HQK55:HQL55 HGO55:HGP55 GWS55:GWT55 GMW55:GMX55 GDA55:GDB55 FTE55:FTF55 FJI55:FJJ55 EZM55:EZN55 EPQ55:EPR55 EFU55:EFV55 DVY55:DVZ55 DMC55:DMD55 DCG55:DCH55 CSK55:CSL55 CIO55:CIP55 BYS55:BYT55 BOW55:BOX55 BFA55:BFB55 AVE55:AVF55 ALI55:ALJ55 ABM55:ABN55 RQ55:RR55 HU55:HV55 WUD55:WUE55 WKH55:WKI55 WAL55:WAM55 VQP55:VQQ55 VGT55:VGU55 UWX55:UWY55 UNB55:UNC55 UDF55:UDG55 TTJ55:TTK55 TJN55:TJO55 SZR55:SZS55 SPV55:SPW55 SFZ55:SGA55 RWD55:RWE55 RMH55:RMI55 RCL55:RCM55 QSP55:QSQ55 QIT55:QIU55 PYX55:PYY55 PPB55:PPC55 PFF55:PFG55 OVJ55:OVK55 OLN55:OLO55 OBR55:OBS55 NRV55:NRW55 NHZ55:NIA55 MYD55:MYE55 MOH55:MOI55 MEL55:MEM55 LUP55:LUQ55 LKT55:LKU55 LAX55:LAY55 KRB55:KRC55 KHF55:KHG55 JXJ55:JXK55 JNN55:JNO55 JDR55:JDS55 ITV55:ITW55 IJZ55:IKA55 IAD55:IAE55 HQH55:HQI55 HGL55:HGM55 GWP55:GWQ55 GMT55:GMU55 GCX55:GCY55 FTB55:FTC55 FJF55:FJG55 EZJ55:EZK55 EPN55:EPO55 EFR55:EFS55 DVV55:DVW55 DLZ55:DMA55 DCD55:DCE55 CSH55:CSI55 CIL55:CIM55 BYP55:BYQ55 BOT55:BOU55 BEX55:BEY55 AVB55:AVC55 ALF55:ALG55 ABJ55:ABK55 RN55:RO55 HR55:HS55 WUA55:WUB55 WKE55:WKF55 WAI55:WAJ55 VQM55:VQN55 VGQ55:VGR55 UWU55:UWV55 UMY55:UMZ55 UDC55:UDD55 TTG55:TTH55 TJK55:TJL55 SZO55:SZP55 SPS55:SPT55 SFW55:SFX55 RWA55:RWB55 RME55:RMF55 RCI55:RCJ55 QSM55:QSN55 QIQ55:QIR55 PYU55:PYV55 POY55:POZ55 PFC55:PFD55 OVG55:OVH55 OLK55:OLL55 OBO55:OBP55 NRS55:NRT55 NHW55:NHX55 MYA55:MYB55 MOE55:MOF55 MEI55:MEJ55 LUM55:LUN55 LKQ55:LKR55 LAU55:LAV55 KQY55:KQZ55 KHC55:KHD55 JXG55:JXH55 JNK55:JNL55 JDO55:JDP55 ITS55:ITT55 IJW55:IJX55 IAA55:IAB55 HQE55:HQF55 HGI55:HGJ55 GWM55:GWN55 GMQ55:GMR55 GCU55:GCV55 FSY55:FSZ55 FJC55:FJD55 EZG55:EZH55 EPK55:EPL55 EFO55:EFP55 DVS55:DVT55 DLW55:DLX55 DCA55:DCB55 CSE55:CSF55 CII55:CIJ55 BYM55:BYN55 BOQ55:BOR55 BEU55:BEV55 AUY55:AUZ55 ALC55:ALD55 ABG55:ABH55 RK55:RL55 HO55:HP55 WTX55:WTY55 WKB55:WKC55 WAF55:WAG55 VQJ55:VQK55 VGN55:VGO55 UWR55:UWS55 UMV55:UMW55 UCZ55:UDA55 TTD55:TTE55 TJH55:TJI55 SZL55:SZM55 SPP55:SPQ55 SFT55:SFU55 RVX55:RVY55 RMB55:RMC55 RCF55:RCG55 QSJ55:QSK55 QIN55:QIO55 PYR55:PYS55 POV55:POW55 PEZ55:PFA55 OVD55:OVE55 OLH55:OLI55 OBL55:OBM55 NRP55:NRQ55 NHT55:NHU55 MXX55:MXY55 MOB55:MOC55 MEF55:MEG55 LUJ55:LUK55 LKN55:LKO55 LAR55:LAS55 KQV55:KQW55 KGZ55:KHA55 JXD55:JXE55 JNH55:JNI55 JDL55:JDM55 ITP55:ITQ55 IJT55:IJU55 HZX55:HZY55 HQB55:HQC55 HGF55:HGG55 GWJ55:GWK55 GMN55:GMO55 GCR55:GCS55 FSV55:FSW55 FIZ55:FJA55 EZD55:EZE55 EPH55:EPI55 EFL55:EFM55 DVP55:DVQ55 DLT55:DLU55 DBX55:DBY55 CSB55:CSC55 CIF55:CIG55 BYJ55:BYK55 BON55:BOO55 BER55:BES55 AUV55:AUW55 AKZ55:ALA55 ABD55:ABE55 RH55:RI55 HL55:HM55 WTU55:WTV55 WJY55:WJZ55 WAC55:WAD55 VQG55:VQH55 VGK55:VGL55 UWO55:UWP55 UMS55:UMT55 UCW55:UCX55 TTA55:TTB55 TJE55:TJF55 SZI55:SZJ55 SPM55:SPN55 SFQ55:SFR55 RVU55:RVV55 RLY55:RLZ55 RCC55:RCD55 QSG55:QSH55 QIK55:QIL55 PYO55:PYP55 POS55:POT55 PEW55:PEX55 OVA55:OVB55 OLE55:OLF55 OBI55:OBJ55 NRM55:NRN55 NHQ55:NHR55 MXU55:MXV55 MNY55:MNZ55 MEC55:MED55 LUG55:LUH55 LKK55:LKL55 LAO55:LAP55 KQS55:KQT55 KGW55:KGX55 JXA55:JXB55 JNE55:JNF55 JDI55:JDJ55 ITM55:ITN55 IJQ55:IJR55 HZU55:HZV55 HPY55:HPZ55 HGC55:HGD55 GWG55:GWH55 GMK55:GML55 GCO55:GCP55 FSS55:FST55 FIW55:FIX55 EZA55:EZB55 EPE55:EPF55 EFI55:EFJ55 DVM55:DVN55 DLQ55:DLR55 DBU55:DBV55 CRY55:CRZ55 CIC55:CID55 BYG55:BYH55 BOK55:BOL55 BEO55:BEP55 AUS55:AUT55 AKW55:AKX55 ABA55:ABB55 HI99:HJ99 RE99:RF99 WUS99:WUT99 WKW99:WKX99 WBA99:WBB99 VRE99:VRF99 VHI99:VHJ99 UXM99:UXN99 UNQ99:UNR99 UDU99:UDV99 TTY99:TTZ99 TKC99:TKD99 TAG99:TAH99 SQK99:SQL99 SGO99:SGP99 RWS99:RWT99 RMW99:RMX99 RDA99:RDB99 QTE99:QTF99 QJI99:QJJ99 PZM99:PZN99 PPQ99:PPR99 PFU99:PFV99 OVY99:OVZ99 OMC99:OMD99 OCG99:OCH99 NSK99:NSL99 NIO99:NIP99 MYS99:MYT99 MOW99:MOX99 MFA99:MFB99 LVE99:LVF99 LLI99:LLJ99 LBM99:LBN99 KRQ99:KRR99 KHU99:KHV99 JXY99:JXZ99 JOC99:JOD99 JEG99:JEH99 IUK99:IUL99 IKO99:IKP99 IAS99:IAT99 HQW99:HQX99 HHA99:HHB99 GXE99:GXF99 GNI99:GNJ99 GDM99:GDN99 FTQ99:FTR99 FJU99:FJV99 EZY99:EZZ99 EQC99:EQD99 EGG99:EGH99 DWK99:DWL99 DMO99:DMP99 DCS99:DCT99 CSW99:CSX99 CJA99:CJB99 BZE99:BZF99 BPI99:BPJ99 BFM99:BFN99 AVQ99:AVR99 ALU99:ALV99 ABY99:ABZ99 SC99:SD99 IG99:IH99 WUP99:WUQ99 WKT99:WKU99 WAX99:WAY99 VRB99:VRC99 VHF99:VHG99 UXJ99:UXK99 UNN99:UNO99 UDR99:UDS99 TTV99:TTW99 TJZ99:TKA99 TAD99:TAE99 SQH99:SQI99 SGL99:SGM99 RWP99:RWQ99 RMT99:RMU99 RCX99:RCY99 QTB99:QTC99 QJF99:QJG99 PZJ99:PZK99 PPN99:PPO99 PFR99:PFS99 OVV99:OVW99 OLZ99:OMA99 OCD99:OCE99 NSH99:NSI99 NIL99:NIM99 MYP99:MYQ99 MOT99:MOU99 MEX99:MEY99 LVB99:LVC99 LLF99:LLG99 LBJ99:LBK99 KRN99:KRO99 KHR99:KHS99 JXV99:JXW99 JNZ99:JOA99 JED99:JEE99 IUH99:IUI99 IKL99:IKM99 IAP99:IAQ99 HQT99:HQU99 HGX99:HGY99 GXB99:GXC99 GNF99:GNG99 GDJ99:GDK99 FTN99:FTO99 FJR99:FJS99 EZV99:EZW99 EPZ99:EQA99 EGD99:EGE99 DWH99:DWI99 DML99:DMM99 DCP99:DCQ99 CST99:CSU99 CIX99:CIY99 BZB99:BZC99 BPF99:BPG99 BFJ99:BFK99 AVN99:AVO99 ALR99:ALS99 ABV99:ABW99 RZ99:SA99 ID99:IE99 WUM99:WUN99 WKQ99:WKR99 WAU99:WAV99 VQY99:VQZ99 VHC99:VHD99 UXG99:UXH99 UNK99:UNL99 UDO99:UDP99 TTS99:TTT99 TJW99:TJX99 TAA99:TAB99 SQE99:SQF99 SGI99:SGJ99 RWM99:RWN99 RMQ99:RMR99 RCU99:RCV99 QSY99:QSZ99 QJC99:QJD99 PZG99:PZH99 PPK99:PPL99 PFO99:PFP99 OVS99:OVT99 OLW99:OLX99 OCA99:OCB99 NSE99:NSF99 NII99:NIJ99 MYM99:MYN99 MOQ99:MOR99 MEU99:MEV99 LUY99:LUZ99 LLC99:LLD99 LBG99:LBH99 KRK99:KRL99 KHO99:KHP99 JXS99:JXT99 JNW99:JNX99 JEA99:JEB99 IUE99:IUF99 IKI99:IKJ99 IAM99:IAN99 HQQ99:HQR99 HGU99:HGV99 GWY99:GWZ99 GNC99:GND99 GDG99:GDH99 FTK99:FTL99 FJO99:FJP99 EZS99:EZT99 EPW99:EPX99 EGA99:EGB99 DWE99:DWF99 DMI99:DMJ99 DCM99:DCN99 CSQ99:CSR99 CIU99:CIV99 BYY99:BYZ99 BPC99:BPD99 BFG99:BFH99 AVK99:AVL99 ALO99:ALP99 ABS99:ABT99 RW99:RX99 IA99:IB99 WUG99:WUH99 WKK99:WKL99 WAO99:WAP99 VQS99:VQT99 VGW99:VGX99 UXA99:UXB99 UNE99:UNF99 UDI99:UDJ99 TTM99:TTN99 TJQ99:TJR99 SZU99:SZV99 SPY99:SPZ99 SGC99:SGD99 RWG99:RWH99 RMK99:RML99 RCO99:RCP99 QSS99:QST99 QIW99:QIX99 PZA99:PZB99 PPE99:PPF99 PFI99:PFJ99 OVM99:OVN99 OLQ99:OLR99 OBU99:OBV99 NRY99:NRZ99 NIC99:NID99 MYG99:MYH99 MOK99:MOL99 MEO99:MEP99 LUS99:LUT99 LKW99:LKX99 LBA99:LBB99 KRE99:KRF99 KHI99:KHJ99 JXM99:JXN99 JNQ99:JNR99 JDU99:JDV99 ITY99:ITZ99 IKC99:IKD99 IAG99:IAH99 HQK99:HQL99 HGO99:HGP99 GWS99:GWT99 GMW99:GMX99 GDA99:GDB99 FTE99:FTF99 FJI99:FJJ99 EZM99:EZN99 EPQ99:EPR99 EFU99:EFV99 DVY99:DVZ99 DMC99:DMD99 DCG99:DCH99 CSK99:CSL99 CIO99:CIP99 BYS99:BYT99 BOW99:BOX99 BFA99:BFB99 AVE99:AVF99 ALI99:ALJ99 ABM99:ABN99 RQ99:RR99 HU99:HV99 WUD99:WUE99 WKH99:WKI99 WAL99:WAM99 VQP99:VQQ99 VGT99:VGU99 UWX99:UWY99 UNB99:UNC99 UDF99:UDG99 TTJ99:TTK99 TJN99:TJO99 SZR99:SZS99 SPV99:SPW99 SFZ99:SGA99 RWD99:RWE99 RMH99:RMI99 RCL99:RCM99 QSP99:QSQ99 QIT99:QIU99 PYX99:PYY99 PPB99:PPC99 PFF99:PFG99 OVJ99:OVK99 OLN99:OLO99 OBR99:OBS99 NRV99:NRW99 NHZ99:NIA99 MYD99:MYE99 MOH99:MOI99 MEL99:MEM99 LUP99:LUQ99 LKT99:LKU99 LAX99:LAY99 KRB99:KRC99 KHF99:KHG99 JXJ99:JXK99 JNN99:JNO99 JDR99:JDS99 ITV99:ITW99 IJZ99:IKA99 IAD99:IAE99 HQH99:HQI99 HGL99:HGM99 GWP99:GWQ99 GMT99:GMU99 GCX99:GCY99 FTB99:FTC99 FJF99:FJG99 EZJ99:EZK99 EPN99:EPO99 EFR99:EFS99 DVV99:DVW99 DLZ99:DMA99 DCD99:DCE99 CSH99:CSI99 CIL99:CIM99 BYP99:BYQ99 BOT99:BOU99 BEX99:BEY99 AVB99:AVC99 ALF99:ALG99 ABJ99:ABK99 RN99:RO99 HR99:HS99 WUA99:WUB99 WKE99:WKF99 WAI99:WAJ99 VQM99:VQN99 VGQ99:VGR99 UWU99:UWV99 UMY99:UMZ99 UDC99:UDD99 TTG99:TTH99 TJK99:TJL99 SZO99:SZP99 SPS99:SPT99 SFW99:SFX99 RWA99:RWB99 RME99:RMF99 RCI99:RCJ99 QSM99:QSN99 QIQ99:QIR99 PYU99:PYV99 POY99:POZ99 PFC99:PFD99 OVG99:OVH99 OLK99:OLL99 OBO99:OBP99 NRS99:NRT99 NHW99:NHX99 MYA99:MYB99 MOE99:MOF99 MEI99:MEJ99 LUM99:LUN99 LKQ99:LKR99 LAU99:LAV99 KQY99:KQZ99 KHC99:KHD99 JXG99:JXH99 JNK99:JNL99 JDO99:JDP99 ITS99:ITT99 IJW99:IJX99 IAA99:IAB99 HQE99:HQF99 HGI99:HGJ99 GWM99:GWN99 GMQ99:GMR99 GCU99:GCV99 FSY99:FSZ99 FJC99:FJD99 EZG99:EZH99 EPK99:EPL99 EFO99:EFP99 DVS99:DVT99 DLW99:DLX99 DCA99:DCB99 CSE99:CSF99 CII99:CIJ99 BYM99:BYN99 BOQ99:BOR99 BEU99:BEV99 AUY99:AUZ99 ALC99:ALD99 ABG99:ABH99 RK99:RL99 HO99:HP99 WTX99:WTY99 WKB99:WKC99 WAF99:WAG99 VQJ99:VQK99 VGN99:VGO99 UWR99:UWS99 UMV99:UMW99 UCZ99:UDA99 TTD99:TTE99 TJH99:TJI99 SZL99:SZM99 SPP99:SPQ99 SFT99:SFU99 RVX99:RVY99 RMB99:RMC99 RCF99:RCG99 QSJ99:QSK99 QIN99:QIO99 PYR99:PYS99 POV99:POW99 PEZ99:PFA99 OVD99:OVE99 OLH99:OLI99 OBL99:OBM99 NRP99:NRQ99 NHT99:NHU99 MXX99:MXY99 MOB99:MOC99 MEF99:MEG99 LUJ99:LUK99 LKN99:LKO99 LAR99:LAS99 KQV99:KQW99 KGZ99:KHA99 JXD99:JXE99 JNH99:JNI99 JDL99:JDM99 ITP99:ITQ99 IJT99:IJU99 HZX99:HZY99 HQB99:HQC99 HGF99:HGG99 GWJ99:GWK99 GMN99:GMO99 GCR99:GCS99 FSV99:FSW99 FIZ99:FJA99 EZD99:EZE99 EPH99:EPI99 EFL99:EFM99 DVP99:DVQ99 DLT99:DLU99 DBX99:DBY99 CSB99:CSC99 CIF99:CIG99 BYJ99:BYK99 BON99:BOO99 BER99:BES99 AUV99:AUW99 AKZ99:ALA99 ABD99:ABE99 RH99:RI99 HL99:HM99 WTU99:WTV99 WJY99:WJZ99 WAC99:WAD99 VQG99:VQH99 VGK99:VGL99 UWO99:UWP99 UMS99:UMT99 UCW99:UCX99 TTA99:TTB99 TJE99:TJF99 SZI99:SZJ99 SPM99:SPN99 SFQ99:SFR99 RVU99:RVV99 RLY99:RLZ99 RCC99:RCD99 QSG99:QSH99 QIK99:QIL99 PYO99:PYP99 POS99:POT99 PEW99:PEX99 OVA99:OVB99 OLE99:OLF99 OBI99:OBJ99 NRM99:NRN99 NHQ99:NHR99 MXU99:MXV99 MNY99:MNZ99 MEC99:MED99 LUG99:LUH99 LKK99:LKL99 LAO99:LAP99 KQS99:KQT99 KGW99:KGX99 JXA99:JXB99 JNE99:JNF99 JDI99:JDJ99 ITM99:ITN99 IJQ99:IJR99 HZU99:HZV99 HPY99:HPZ99 HGC99:HGD99 GWG99:GWH99 GMK99:GML99 GCO99:GCP99 FSS99:FST99 FIW99:FIX99 EZA99:EZB99 EPE99:EPF99 EFI99:EFJ99 DVM99:DVN99 DLQ99:DLR99 DBU99:DBV99 CRY99:CRZ99 CIC99:CID99 BYG99:BYH99 BOK99:BOL99 BEO99:BEP99 AUS99:AUT99 AKW99:AKX99 ABA99:ABB99 HI143:HJ143 RE143:RF143 WUS143:WUT143 WKW143:WKX143 WBA143:WBB143 VRE143:VRF143 VHI143:VHJ143 UXM143:UXN143 UNQ143:UNR143 UDU143:UDV143 TTY143:TTZ143 TKC143:TKD143 TAG143:TAH143 SQK143:SQL143 SGO143:SGP143 RWS143:RWT143 RMW143:RMX143 RDA143:RDB143 QTE143:QTF143 QJI143:QJJ143 PZM143:PZN143 PPQ143:PPR143 PFU143:PFV143 OVY143:OVZ143 OMC143:OMD143 OCG143:OCH143 NSK143:NSL143 NIO143:NIP143 MYS143:MYT143 MOW143:MOX143 MFA143:MFB143 LVE143:LVF143 LLI143:LLJ143 LBM143:LBN143 KRQ143:KRR143 KHU143:KHV143 JXY143:JXZ143 JOC143:JOD143 JEG143:JEH143 IUK143:IUL143 IKO143:IKP143 IAS143:IAT143 HQW143:HQX143 HHA143:HHB143 GXE143:GXF143 GNI143:GNJ143 GDM143:GDN143 FTQ143:FTR143 FJU143:FJV143 EZY143:EZZ143 EQC143:EQD143 EGG143:EGH143 DWK143:DWL143 DMO143:DMP143 DCS143:DCT143 CSW143:CSX143 CJA143:CJB143 BZE143:BZF143 BPI143:BPJ143 BFM143:BFN143 AVQ143:AVR143 ALU143:ALV143 ABY143:ABZ143 SC143:SD143 IG143:IH143 WUP143:WUQ143 WKT143:WKU143 WAX143:WAY143 VRB143:VRC143 VHF143:VHG143 UXJ143:UXK143 UNN143:UNO143 UDR143:UDS143 TTV143:TTW143 TJZ143:TKA143 TAD143:TAE143 SQH143:SQI143 SGL143:SGM143 RWP143:RWQ143 RMT143:RMU143 RCX143:RCY143 QTB143:QTC143 QJF143:QJG143 PZJ143:PZK143 PPN143:PPO143 PFR143:PFS143 OVV143:OVW143 OLZ143:OMA143 OCD143:OCE143 NSH143:NSI143 NIL143:NIM143 MYP143:MYQ143 MOT143:MOU143 MEX143:MEY143 LVB143:LVC143 LLF143:LLG143 LBJ143:LBK143 KRN143:KRO143 KHR143:KHS143 JXV143:JXW143 JNZ143:JOA143 JED143:JEE143 IUH143:IUI143 IKL143:IKM143 IAP143:IAQ143 HQT143:HQU143 HGX143:HGY143 GXB143:GXC143 GNF143:GNG143 GDJ143:GDK143 FTN143:FTO143 FJR143:FJS143 EZV143:EZW143 EPZ143:EQA143 EGD143:EGE143 DWH143:DWI143 DML143:DMM143 DCP143:DCQ143 CST143:CSU143 CIX143:CIY143 BZB143:BZC143 BPF143:BPG143 BFJ143:BFK143 AVN143:AVO143 ALR143:ALS143 ABV143:ABW143 RZ143:SA143 ID143:IE143 WUM143:WUN143 WKQ143:WKR143 WAU143:WAV143 VQY143:VQZ143 VHC143:VHD143 UXG143:UXH143 UNK143:UNL143 UDO143:UDP143 TTS143:TTT143 TJW143:TJX143 TAA143:TAB143 SQE143:SQF143 SGI143:SGJ143 RWM143:RWN143 RMQ143:RMR143 RCU143:RCV143 QSY143:QSZ143 QJC143:QJD143 PZG143:PZH143 PPK143:PPL143 PFO143:PFP143 OVS143:OVT143 OLW143:OLX143 OCA143:OCB143 NSE143:NSF143 NII143:NIJ143 MYM143:MYN143 MOQ143:MOR143 MEU143:MEV143 LUY143:LUZ143 LLC143:LLD143 LBG143:LBH143 KRK143:KRL143 KHO143:KHP143 JXS143:JXT143 JNW143:JNX143 JEA143:JEB143 IUE143:IUF143 IKI143:IKJ143 IAM143:IAN143 HQQ143:HQR143 HGU143:HGV143 GWY143:GWZ143 GNC143:GND143 GDG143:GDH143 FTK143:FTL143 FJO143:FJP143 EZS143:EZT143 EPW143:EPX143 EGA143:EGB143 DWE143:DWF143 DMI143:DMJ143 DCM143:DCN143 CSQ143:CSR143 CIU143:CIV143 BYY143:BYZ143 BPC143:BPD143 BFG143:BFH143 AVK143:AVL143 ALO143:ALP143 ABS143:ABT143 RW143:RX143 IA143:IB143 WUG143:WUH143 WKK143:WKL143 WAO143:WAP143 VQS143:VQT143 VGW143:VGX143 UXA143:UXB143 UNE143:UNF143 UDI143:UDJ143 TTM143:TTN143 TJQ143:TJR143 SZU143:SZV143 SPY143:SPZ143 SGC143:SGD143 RWG143:RWH143 RMK143:RML143 RCO143:RCP143 QSS143:QST143 QIW143:QIX143 PZA143:PZB143 PPE143:PPF143 PFI143:PFJ143 OVM143:OVN143 OLQ143:OLR143 OBU143:OBV143 NRY143:NRZ143 NIC143:NID143 MYG143:MYH143 MOK143:MOL143 MEO143:MEP143 LUS143:LUT143 LKW143:LKX143 LBA143:LBB143 KRE143:KRF143 KHI143:KHJ143 JXM143:JXN143 JNQ143:JNR143 JDU143:JDV143 ITY143:ITZ143 IKC143:IKD143 IAG143:IAH143 HQK143:HQL143 HGO143:HGP143 GWS143:GWT143 GMW143:GMX143 GDA143:GDB143 FTE143:FTF143 FJI143:FJJ143 EZM143:EZN143 EPQ143:EPR143 EFU143:EFV143 DVY143:DVZ143 DMC143:DMD143 DCG143:DCH143 CSK143:CSL143 CIO143:CIP143 BYS143:BYT143 BOW143:BOX143 BFA143:BFB143 AVE143:AVF143 ALI143:ALJ143 ABM143:ABN143 RQ143:RR143 HU143:HV143 WUD143:WUE143 WKH143:WKI143 WAL143:WAM143 VQP143:VQQ143 VGT143:VGU143 UWX143:UWY143 UNB143:UNC143 UDF143:UDG143 TTJ143:TTK143 TJN143:TJO143 SZR143:SZS143 SPV143:SPW143 SFZ143:SGA143 RWD143:RWE143 RMH143:RMI143 RCL143:RCM143 QSP143:QSQ143 QIT143:QIU143 PYX143:PYY143 PPB143:PPC143 PFF143:PFG143 OVJ143:OVK143 OLN143:OLO143 OBR143:OBS143 NRV143:NRW143 NHZ143:NIA143 MYD143:MYE143 MOH143:MOI143 MEL143:MEM143 LUP143:LUQ143 LKT143:LKU143 LAX143:LAY143 KRB143:KRC143 KHF143:KHG143 JXJ143:JXK143 JNN143:JNO143 JDR143:JDS143 ITV143:ITW143 IJZ143:IKA143 IAD143:IAE143 HQH143:HQI143 HGL143:HGM143 GWP143:GWQ143 GMT143:GMU143 GCX143:GCY143 FTB143:FTC143 FJF143:FJG143 EZJ143:EZK143 EPN143:EPO143 EFR143:EFS143 DVV143:DVW143 DLZ143:DMA143 DCD143:DCE143 CSH143:CSI143 CIL143:CIM143 BYP143:BYQ143 BOT143:BOU143 BEX143:BEY143 AVB143:AVC143 ALF143:ALG143 ABJ143:ABK143 RN143:RO143 HR143:HS143 WUA143:WUB143 WKE143:WKF143 WAI143:WAJ143 VQM143:VQN143 VGQ143:VGR143 UWU143:UWV143 UMY143:UMZ143 UDC143:UDD143 TTG143:TTH143 TJK143:TJL143 SZO143:SZP143 SPS143:SPT143 SFW143:SFX143 RWA143:RWB143 RME143:RMF143 RCI143:RCJ143 QSM143:QSN143 QIQ143:QIR143 PYU143:PYV143 POY143:POZ143 PFC143:PFD143 OVG143:OVH143 OLK143:OLL143 OBO143:OBP143 NRS143:NRT143 NHW143:NHX143 MYA143:MYB143 MOE143:MOF143 MEI143:MEJ143 LUM143:LUN143 LKQ143:LKR143 LAU143:LAV143 KQY143:KQZ143 KHC143:KHD143 JXG143:JXH143 JNK143:JNL143 JDO143:JDP143 ITS143:ITT143 IJW143:IJX143 IAA143:IAB143 HQE143:HQF143 HGI143:HGJ143 GWM143:GWN143 GMQ143:GMR143 GCU143:GCV143 FSY143:FSZ143 FJC143:FJD143 EZG143:EZH143 EPK143:EPL143 EFO143:EFP143 DVS143:DVT143 DLW143:DLX143 DCA143:DCB143 CSE143:CSF143 CII143:CIJ143 BYM143:BYN143 BOQ143:BOR143 BEU143:BEV143 AUY143:AUZ143 ALC143:ALD143 ABG143:ABH143 RK143:RL143 HO143:HP143 WTX143:WTY143 WKB143:WKC143 WAF143:WAG143 VQJ143:VQK143 VGN143:VGO143 UWR143:UWS143 UMV143:UMW143 UCZ143:UDA143 TTD143:TTE143 TJH143:TJI143 SZL143:SZM143 SPP143:SPQ143 SFT143:SFU143 RVX143:RVY143 RMB143:RMC143 RCF143:RCG143 QSJ143:QSK143 QIN143:QIO143 PYR143:PYS143 POV143:POW143 PEZ143:PFA143 OVD143:OVE143 OLH143:OLI143 OBL143:OBM143 NRP143:NRQ143 NHT143:NHU143 MXX143:MXY143 MOB143:MOC143 MEF143:MEG143 LUJ143:LUK143 LKN143:LKO143 LAR143:LAS143 KQV143:KQW143 KGZ143:KHA143 JXD143:JXE143 JNH143:JNI143 JDL143:JDM143 ITP143:ITQ143 IJT143:IJU143 HZX143:HZY143 HQB143:HQC143 HGF143:HGG143 GWJ143:GWK143 GMN143:GMO143 GCR143:GCS143 FSV143:FSW143 FIZ143:FJA143 EZD143:EZE143 EPH143:EPI143 EFL143:EFM143 DVP143:DVQ143 DLT143:DLU143 DBX143:DBY143 CSB143:CSC143 CIF143:CIG143 BYJ143:BYK143 BON143:BOO143 BER143:BES143 AUV143:AUW143 AKZ143:ALA143 ABD143:ABE143 RH143:RI143 HL143:HM143 WTU143:WTV143 WJY143:WJZ143 WAC143:WAD143 VQG143:VQH143 VGK143:VGL143 UWO143:UWP143 UMS143:UMT143 UCW143:UCX143 TTA143:TTB143 TJE143:TJF143 SZI143:SZJ143 SPM143:SPN143 SFQ143:SFR143 RVU143:RVV143 RLY143:RLZ143 RCC143:RCD143 QSG143:QSH143 QIK143:QIL143 PYO143:PYP143 POS143:POT143 PEW143:PEX143 OVA143:OVB143 OLE143:OLF143 OBI143:OBJ143 NRM143:NRN143 NHQ143:NHR143 MXU143:MXV143 MNY143:MNZ143 MEC143:MED143 LUG143:LUH143 LKK143:LKL143 LAO143:LAP143 KQS143:KQT143 KGW143:KGX143 JXA143:JXB143 JNE143:JNF143 JDI143:JDJ143 ITM143:ITN143 IJQ143:IJR143 HZU143:HZV143 HPY143:HPZ143 HGC143:HGD143 GWG143:GWH143 GMK143:GML143 GCO143:GCP143 FSS143:FST143 FIW143:FIX143 EZA143:EZB143 EPE143:EPF143 EFI143:EFJ143 DVM143:DVN143 DLQ143:DLR143 DBU143:DBV143 CRY143:CRZ143 CIC143:CID143 BYG143:BYH143 BOK143:BOL143 BEO143:BEP143 AUS143:AUT143 AKW143:AKX143 ABA143:ABB143 HI187:HJ187 RE187:RF187 WUS187:WUT187 WKW187:WKX187 WBA187:WBB187 VRE187:VRF187 VHI187:VHJ187 UXM187:UXN187 UNQ187:UNR187 UDU187:UDV187 TTY187:TTZ187 TKC187:TKD187 TAG187:TAH187 SQK187:SQL187 SGO187:SGP187 RWS187:RWT187 RMW187:RMX187 RDA187:RDB187 QTE187:QTF187 QJI187:QJJ187 PZM187:PZN187 PPQ187:PPR187 PFU187:PFV187 OVY187:OVZ187 OMC187:OMD187 OCG187:OCH187 NSK187:NSL187 NIO187:NIP187 MYS187:MYT187 MOW187:MOX187 MFA187:MFB187 LVE187:LVF187 LLI187:LLJ187 LBM187:LBN187 KRQ187:KRR187 KHU187:KHV187 JXY187:JXZ187 JOC187:JOD187 JEG187:JEH187 IUK187:IUL187 IKO187:IKP187 IAS187:IAT187 HQW187:HQX187 HHA187:HHB187 GXE187:GXF187 GNI187:GNJ187 GDM187:GDN187 FTQ187:FTR187 FJU187:FJV187 EZY187:EZZ187 EQC187:EQD187 EGG187:EGH187 DWK187:DWL187 DMO187:DMP187 DCS187:DCT187 CSW187:CSX187 CJA187:CJB187 BZE187:BZF187 BPI187:BPJ187 BFM187:BFN187 AVQ187:AVR187 ALU187:ALV187 ABY187:ABZ187 SC187:SD187 IG187:IH187 WUP187:WUQ187 WKT187:WKU187 WAX187:WAY187 VRB187:VRC187 VHF187:VHG187 UXJ187:UXK187 UNN187:UNO187 UDR187:UDS187 TTV187:TTW187 TJZ187:TKA187 TAD187:TAE187 SQH187:SQI187 SGL187:SGM187 RWP187:RWQ187 RMT187:RMU187 RCX187:RCY187 QTB187:QTC187 QJF187:QJG187 PZJ187:PZK187 PPN187:PPO187 PFR187:PFS187 OVV187:OVW187 OLZ187:OMA187 OCD187:OCE187 NSH187:NSI187 NIL187:NIM187 MYP187:MYQ187 MOT187:MOU187 MEX187:MEY187 LVB187:LVC187 LLF187:LLG187 LBJ187:LBK187 KRN187:KRO187 KHR187:KHS187 JXV187:JXW187 JNZ187:JOA187 JED187:JEE187 IUH187:IUI187 IKL187:IKM187 IAP187:IAQ187 HQT187:HQU187 HGX187:HGY187 GXB187:GXC187 GNF187:GNG187 GDJ187:GDK187 FTN187:FTO187 FJR187:FJS187 EZV187:EZW187 EPZ187:EQA187 EGD187:EGE187 DWH187:DWI187 DML187:DMM187 DCP187:DCQ187 CST187:CSU187 CIX187:CIY187 BZB187:BZC187 BPF187:BPG187 BFJ187:BFK187 AVN187:AVO187 ALR187:ALS187 ABV187:ABW187 RZ187:SA187 ID187:IE187 WUM187:WUN187 WKQ187:WKR187 WAU187:WAV187 VQY187:VQZ187 VHC187:VHD187 UXG187:UXH187 UNK187:UNL187 UDO187:UDP187 TTS187:TTT187 TJW187:TJX187 TAA187:TAB187 SQE187:SQF187 SGI187:SGJ187 RWM187:RWN187 RMQ187:RMR187 RCU187:RCV187 QSY187:QSZ187 QJC187:QJD187 PZG187:PZH187 PPK187:PPL187 PFO187:PFP187 OVS187:OVT187 OLW187:OLX187 OCA187:OCB187 NSE187:NSF187 NII187:NIJ187 MYM187:MYN187 MOQ187:MOR187 MEU187:MEV187 LUY187:LUZ187 LLC187:LLD187 LBG187:LBH187 KRK187:KRL187 KHO187:KHP187 JXS187:JXT187 JNW187:JNX187 JEA187:JEB187 IUE187:IUF187 IKI187:IKJ187 IAM187:IAN187 HQQ187:HQR187 HGU187:HGV187 GWY187:GWZ187 GNC187:GND187 GDG187:GDH187 FTK187:FTL187 FJO187:FJP187 EZS187:EZT187 EPW187:EPX187 EGA187:EGB187 DWE187:DWF187 DMI187:DMJ187 DCM187:DCN187 CSQ187:CSR187 CIU187:CIV187 BYY187:BYZ187 BPC187:BPD187 BFG187:BFH187 AVK187:AVL187 ALO187:ALP187 ABS187:ABT187 RW187:RX187 IA187:IB187 WUG187:WUH187 WKK187:WKL187 WAO187:WAP187 VQS187:VQT187 VGW187:VGX187 UXA187:UXB187 UNE187:UNF187 UDI187:UDJ187 TTM187:TTN187 TJQ187:TJR187 SZU187:SZV187 SPY187:SPZ187 SGC187:SGD187 RWG187:RWH187 RMK187:RML187 RCO187:RCP187 QSS187:QST187 QIW187:QIX187 PZA187:PZB187 PPE187:PPF187 PFI187:PFJ187 OVM187:OVN187 OLQ187:OLR187 OBU187:OBV187 NRY187:NRZ187 NIC187:NID187 MYG187:MYH187 MOK187:MOL187 MEO187:MEP187 LUS187:LUT187 LKW187:LKX187 LBA187:LBB187 KRE187:KRF187 KHI187:KHJ187 JXM187:JXN187 JNQ187:JNR187 JDU187:JDV187 ITY187:ITZ187 IKC187:IKD187 IAG187:IAH187 HQK187:HQL187 HGO187:HGP187 GWS187:GWT187 GMW187:GMX187 GDA187:GDB187 FTE187:FTF187 FJI187:FJJ187 EZM187:EZN187 EPQ187:EPR187 EFU187:EFV187 DVY187:DVZ187 DMC187:DMD187 DCG187:DCH187 CSK187:CSL187 CIO187:CIP187 BYS187:BYT187 BOW187:BOX187 BFA187:BFB187 AVE187:AVF187 ALI187:ALJ187 ABM187:ABN187 RQ187:RR187 HU187:HV187 WUD187:WUE187 WKH187:WKI187 WAL187:WAM187 VQP187:VQQ187 VGT187:VGU187 UWX187:UWY187 UNB187:UNC187 UDF187:UDG187 TTJ187:TTK187 TJN187:TJO187 SZR187:SZS187 SPV187:SPW187 SFZ187:SGA187 RWD187:RWE187 RMH187:RMI187 RCL187:RCM187 QSP187:QSQ187 QIT187:QIU187 PYX187:PYY187 PPB187:PPC187 PFF187:PFG187 OVJ187:OVK187 OLN187:OLO187 OBR187:OBS187 NRV187:NRW187 NHZ187:NIA187 MYD187:MYE187 MOH187:MOI187 MEL187:MEM187 LUP187:LUQ187 LKT187:LKU187 LAX187:LAY187 KRB187:KRC187 KHF187:KHG187 JXJ187:JXK187 JNN187:JNO187 JDR187:JDS187 ITV187:ITW187 IJZ187:IKA187 IAD187:IAE187 HQH187:HQI187 HGL187:HGM187 GWP187:GWQ187 GMT187:GMU187 GCX187:GCY187 FTB187:FTC187 FJF187:FJG187 EZJ187:EZK187 EPN187:EPO187 EFR187:EFS187 DVV187:DVW187 DLZ187:DMA187 DCD187:DCE187 CSH187:CSI187 CIL187:CIM187 BYP187:BYQ187 BOT187:BOU187 BEX187:BEY187 AVB187:AVC187 ALF187:ALG187 ABJ187:ABK187 RN187:RO187 HR187:HS187 WUA187:WUB187 WKE187:WKF187 WAI187:WAJ187 VQM187:VQN187 VGQ187:VGR187 UWU187:UWV187 UMY187:UMZ187 UDC187:UDD187 TTG187:TTH187 TJK187:TJL187 SZO187:SZP187 SPS187:SPT187 SFW187:SFX187 RWA187:RWB187 RME187:RMF187 RCI187:RCJ187 QSM187:QSN187 QIQ187:QIR187 PYU187:PYV187 POY187:POZ187 PFC187:PFD187 OVG187:OVH187 OLK187:OLL187 OBO187:OBP187 NRS187:NRT187 NHW187:NHX187 MYA187:MYB187 MOE187:MOF187 MEI187:MEJ187 LUM187:LUN187 LKQ187:LKR187 LAU187:LAV187 KQY187:KQZ187 KHC187:KHD187 JXG187:JXH187 JNK187:JNL187 JDO187:JDP187 ITS187:ITT187 IJW187:IJX187 IAA187:IAB187 HQE187:HQF187 HGI187:HGJ187 GWM187:GWN187 GMQ187:GMR187 GCU187:GCV187 FSY187:FSZ187 FJC187:FJD187 EZG187:EZH187 EPK187:EPL187 EFO187:EFP187 DVS187:DVT187 DLW187:DLX187 DCA187:DCB187 CSE187:CSF187 CII187:CIJ187 BYM187:BYN187 BOQ187:BOR187 BEU187:BEV187 AUY187:AUZ187 ALC187:ALD187 ABG187:ABH187 RK187:RL187 HO187:HP187 WTX187:WTY187 WKB187:WKC187 WAF187:WAG187 VQJ187:VQK187 VGN187:VGO187 UWR187:UWS187 UMV187:UMW187 UCZ187:UDA187 TTD187:TTE187 TJH187:TJI187 SZL187:SZM187 SPP187:SPQ187 SFT187:SFU187 RVX187:RVY187 RMB187:RMC187 RCF187:RCG187 QSJ187:QSK187 QIN187:QIO187 PYR187:PYS187 POV187:POW187 PEZ187:PFA187 OVD187:OVE187 OLH187:OLI187 OBL187:OBM187 NRP187:NRQ187 NHT187:NHU187 MXX187:MXY187 MOB187:MOC187 MEF187:MEG187 LUJ187:LUK187 LKN187:LKO187 LAR187:LAS187 KQV187:KQW187 KGZ187:KHA187 JXD187:JXE187 JNH187:JNI187 JDL187:JDM187 ITP187:ITQ187 IJT187:IJU187 HZX187:HZY187 HQB187:HQC187 HGF187:HGG187 GWJ187:GWK187 GMN187:GMO187 GCR187:GCS187 FSV187:FSW187 FIZ187:FJA187 EZD187:EZE187 EPH187:EPI187 EFL187:EFM187 DVP187:DVQ187 DLT187:DLU187 DBX187:DBY187 CSB187:CSC187 CIF187:CIG187 BYJ187:BYK187 BON187:BOO187 BER187:BES187 AUV187:AUW187 AKZ187:ALA187 ABD187:ABE187 RH187:RI187 HL187:HM187 WTU187:WTV187 WJY187:WJZ187 WAC187:WAD187 VQG187:VQH187 VGK187:VGL187 UWO187:UWP187 UMS187:UMT187 UCW187:UCX187 TTA187:TTB187 TJE187:TJF187 SZI187:SZJ187 SPM187:SPN187 SFQ187:SFR187 RVU187:RVV187 RLY187:RLZ187 RCC187:RCD187 QSG187:QSH187 QIK187:QIL187 PYO187:PYP187 POS187:POT187 PEW187:PEX187 OVA187:OVB187 OLE187:OLF187 OBI187:OBJ187 NRM187:NRN187 NHQ187:NHR187 MXU187:MXV187 MNY187:MNZ187 MEC187:MED187 LUG187:LUH187 LKK187:LKL187 LAO187:LAP187 KQS187:KQT187 KGW187:KGX187 JXA187:JXB187 JNE187:JNF187 JDI187:JDJ187 ITM187:ITN187 IJQ187:IJR187 HZU187:HZV187 HPY187:HPZ187 HGC187:HGD187 GWG187:GWH187 GMK187:GML187 GCO187:GCP187 FSS187:FST187 FIW187:FIX187 EZA187:EZB187 EPE187:EPF187 EFI187:EFJ187 DVM187:DVN187 DLQ187:DLR187 DBU187:DBV187 CRY187:CRZ187 CIC187:CID187 BYG187:BYH187 BOK187:BOL187 BEO187:BEP187 AUS187:AUT187 AKW187:AKX187 ABA187:ABB187 HI231:HJ231 RE231:RF231 WUS231:WUT231 WKW231:WKX231 WBA231:WBB231 VRE231:VRF231 VHI231:VHJ231 UXM231:UXN231 UNQ231:UNR231 UDU231:UDV231 TTY231:TTZ231 TKC231:TKD231 TAG231:TAH231 SQK231:SQL231 SGO231:SGP231 RWS231:RWT231 RMW231:RMX231 RDA231:RDB231 QTE231:QTF231 QJI231:QJJ231 PZM231:PZN231 PPQ231:PPR231 PFU231:PFV231 OVY231:OVZ231 OMC231:OMD231 OCG231:OCH231 NSK231:NSL231 NIO231:NIP231 MYS231:MYT231 MOW231:MOX231 MFA231:MFB231 LVE231:LVF231 LLI231:LLJ231 LBM231:LBN231 KRQ231:KRR231 KHU231:KHV231 JXY231:JXZ231 JOC231:JOD231 JEG231:JEH231 IUK231:IUL231 IKO231:IKP231 IAS231:IAT231 HQW231:HQX231 HHA231:HHB231 GXE231:GXF231 GNI231:GNJ231 GDM231:GDN231 FTQ231:FTR231 FJU231:FJV231 EZY231:EZZ231 EQC231:EQD231 EGG231:EGH231 DWK231:DWL231 DMO231:DMP231 DCS231:DCT231 CSW231:CSX231 CJA231:CJB231 BZE231:BZF231 BPI231:BPJ231 BFM231:BFN231 AVQ231:AVR231 ALU231:ALV231 ABY231:ABZ231 SC231:SD231 IG231:IH231 WUP231:WUQ231 WKT231:WKU231 WAX231:WAY231 VRB231:VRC231 VHF231:VHG231 UXJ231:UXK231 UNN231:UNO231 UDR231:UDS231 TTV231:TTW231 TJZ231:TKA231 TAD231:TAE231 SQH231:SQI231 SGL231:SGM231 RWP231:RWQ231 RMT231:RMU231 RCX231:RCY231 QTB231:QTC231 QJF231:QJG231 PZJ231:PZK231 PPN231:PPO231 PFR231:PFS231 OVV231:OVW231 OLZ231:OMA231 OCD231:OCE231 NSH231:NSI231 NIL231:NIM231 MYP231:MYQ231 MOT231:MOU231 MEX231:MEY231 LVB231:LVC231 LLF231:LLG231 LBJ231:LBK231 KRN231:KRO231 KHR231:KHS231 JXV231:JXW231 JNZ231:JOA231 JED231:JEE231 IUH231:IUI231 IKL231:IKM231 IAP231:IAQ231 HQT231:HQU231 HGX231:HGY231 GXB231:GXC231 GNF231:GNG231 GDJ231:GDK231 FTN231:FTO231 FJR231:FJS231 EZV231:EZW231 EPZ231:EQA231 EGD231:EGE231 DWH231:DWI231 DML231:DMM231 DCP231:DCQ231 CST231:CSU231 CIX231:CIY231 BZB231:BZC231 BPF231:BPG231 BFJ231:BFK231 AVN231:AVO231 ALR231:ALS231 ABV231:ABW231 RZ231:SA231 ID231:IE231 WUM231:WUN231 WKQ231:WKR231 WAU231:WAV231 VQY231:VQZ231 VHC231:VHD231 UXG231:UXH231 UNK231:UNL231 UDO231:UDP231 TTS231:TTT231 TJW231:TJX231 TAA231:TAB231 SQE231:SQF231 SGI231:SGJ231 RWM231:RWN231 RMQ231:RMR231 RCU231:RCV231 QSY231:QSZ231 QJC231:QJD231 PZG231:PZH231 PPK231:PPL231 PFO231:PFP231 OVS231:OVT231 OLW231:OLX231 OCA231:OCB231 NSE231:NSF231 NII231:NIJ231 MYM231:MYN231 MOQ231:MOR231 MEU231:MEV231 LUY231:LUZ231 LLC231:LLD231 LBG231:LBH231 KRK231:KRL231 KHO231:KHP231 JXS231:JXT231 JNW231:JNX231 JEA231:JEB231 IUE231:IUF231 IKI231:IKJ231 IAM231:IAN231 HQQ231:HQR231 HGU231:HGV231 GWY231:GWZ231 GNC231:GND231 GDG231:GDH231 FTK231:FTL231 FJO231:FJP231 EZS231:EZT231 EPW231:EPX231 EGA231:EGB231 DWE231:DWF231 DMI231:DMJ231 DCM231:DCN231 CSQ231:CSR231 CIU231:CIV231 BYY231:BYZ231 BPC231:BPD231 BFG231:BFH231 AVK231:AVL231 ALO231:ALP231 ABS231:ABT231 RW231:RX231 IA231:IB231 WUG231:WUH231 WKK231:WKL231 WAO231:WAP231 VQS231:VQT231 VGW231:VGX231 UXA231:UXB231 UNE231:UNF231 UDI231:UDJ231 TTM231:TTN231 TJQ231:TJR231 SZU231:SZV231 SPY231:SPZ231 SGC231:SGD231 RWG231:RWH231 RMK231:RML231 RCO231:RCP231 QSS231:QST231 QIW231:QIX231 PZA231:PZB231 PPE231:PPF231 PFI231:PFJ231 OVM231:OVN231 OLQ231:OLR231 OBU231:OBV231 NRY231:NRZ231 NIC231:NID231 MYG231:MYH231 MOK231:MOL231 MEO231:MEP231 LUS231:LUT231 LKW231:LKX231 LBA231:LBB231 KRE231:KRF231 KHI231:KHJ231 JXM231:JXN231 JNQ231:JNR231 JDU231:JDV231 ITY231:ITZ231 IKC231:IKD231 IAG231:IAH231 HQK231:HQL231 HGO231:HGP231 GWS231:GWT231 GMW231:GMX231 GDA231:GDB231 FTE231:FTF231 FJI231:FJJ231 EZM231:EZN231 EPQ231:EPR231 EFU231:EFV231 DVY231:DVZ231 DMC231:DMD231 DCG231:DCH231 CSK231:CSL231 CIO231:CIP231 BYS231:BYT231 BOW231:BOX231 BFA231:BFB231 AVE231:AVF231 ALI231:ALJ231 ABM231:ABN231 RQ231:RR231 HU231:HV231 WUD231:WUE231 WKH231:WKI231 WAL231:WAM231 VQP231:VQQ231 VGT231:VGU231 UWX231:UWY231 UNB231:UNC231 UDF231:UDG231 TTJ231:TTK231 TJN231:TJO231 SZR231:SZS231 SPV231:SPW231 SFZ231:SGA231 RWD231:RWE231 RMH231:RMI231 RCL231:RCM231 QSP231:QSQ231 QIT231:QIU231 PYX231:PYY231 PPB231:PPC231 PFF231:PFG231 OVJ231:OVK231 OLN231:OLO231 OBR231:OBS231 NRV231:NRW231 NHZ231:NIA231 MYD231:MYE231 MOH231:MOI231 MEL231:MEM231 LUP231:LUQ231 LKT231:LKU231 LAX231:LAY231 KRB231:KRC231 KHF231:KHG231 JXJ231:JXK231 JNN231:JNO231 JDR231:JDS231 ITV231:ITW231 IJZ231:IKA231 IAD231:IAE231 HQH231:HQI231 HGL231:HGM231 GWP231:GWQ231 GMT231:GMU231 GCX231:GCY231 FTB231:FTC231 FJF231:FJG231 EZJ231:EZK231 EPN231:EPO231 EFR231:EFS231 DVV231:DVW231 DLZ231:DMA231 DCD231:DCE231 CSH231:CSI231 CIL231:CIM231 BYP231:BYQ231 BOT231:BOU231 BEX231:BEY231 AVB231:AVC231 ALF231:ALG231 ABJ231:ABK231 RN231:RO231 HR231:HS231 WUA231:WUB231 WKE231:WKF231 WAI231:WAJ231 VQM231:VQN231 VGQ231:VGR231 UWU231:UWV231 UMY231:UMZ231 UDC231:UDD231 TTG231:TTH231 TJK231:TJL231 SZO231:SZP231 SPS231:SPT231 SFW231:SFX231 RWA231:RWB231 RME231:RMF231 RCI231:RCJ231 QSM231:QSN231 QIQ231:QIR231 PYU231:PYV231 POY231:POZ231 PFC231:PFD231 OVG231:OVH231 OLK231:OLL231 OBO231:OBP231 NRS231:NRT231 NHW231:NHX231 MYA231:MYB231 MOE231:MOF231 MEI231:MEJ231 LUM231:LUN231 LKQ231:LKR231 LAU231:LAV231 KQY231:KQZ231 KHC231:KHD231 JXG231:JXH231 JNK231:JNL231 JDO231:JDP231 ITS231:ITT231 IJW231:IJX231 IAA231:IAB231 HQE231:HQF231 HGI231:HGJ231 GWM231:GWN231 GMQ231:GMR231 GCU231:GCV231 FSY231:FSZ231 FJC231:FJD231 EZG231:EZH231 EPK231:EPL231 EFO231:EFP231 DVS231:DVT231 DLW231:DLX231 DCA231:DCB231 CSE231:CSF231 CII231:CIJ231 BYM231:BYN231 BOQ231:BOR231 BEU231:BEV231 AUY231:AUZ231 ALC231:ALD231 ABG231:ABH231 RK231:RL231 HO231:HP231 WTX231:WTY231 WKB231:WKC231 WAF231:WAG231 VQJ231:VQK231 VGN231:VGO231 UWR231:UWS231 UMV231:UMW231 UCZ231:UDA231 TTD231:TTE231 TJH231:TJI231 SZL231:SZM231 SPP231:SPQ231 SFT231:SFU231 RVX231:RVY231 RMB231:RMC231 RCF231:RCG231 QSJ231:QSK231 QIN231:QIO231 PYR231:PYS231 POV231:POW231 PEZ231:PFA231 OVD231:OVE231 OLH231:OLI231 OBL231:OBM231 NRP231:NRQ231 NHT231:NHU231 MXX231:MXY231 MOB231:MOC231 MEF231:MEG231 LUJ231:LUK231 LKN231:LKO231 LAR231:LAS231 KQV231:KQW231 KGZ231:KHA231 JXD231:JXE231 JNH231:JNI231 JDL231:JDM231 ITP231:ITQ231 IJT231:IJU231 HZX231:HZY231 HQB231:HQC231 HGF231:HGG231 GWJ231:GWK231 GMN231:GMO231 GCR231:GCS231 FSV231:FSW231 FIZ231:FJA231 EZD231:EZE231 EPH231:EPI231 EFL231:EFM231 DVP231:DVQ231 DLT231:DLU231 DBX231:DBY231 CSB231:CSC231 CIF231:CIG231 BYJ231:BYK231 BON231:BOO231 BER231:BES231 AUV231:AUW231 AKZ231:ALA231 ABD231:ABE231 RH231:RI231 HL231:HM231 WTU231:WTV231 WJY231:WJZ231 WAC231:WAD231 VQG231:VQH231 VGK231:VGL231 UWO231:UWP231 UMS231:UMT231 UCW231:UCX231 TTA231:TTB231 TJE231:TJF231 SZI231:SZJ231 SPM231:SPN231 SFQ231:SFR231 RVU231:RVV231 RLY231:RLZ231 RCC231:RCD231 QSG231:QSH231 QIK231:QIL231 PYO231:PYP231 POS231:POT231 PEW231:PEX231 OVA231:OVB231 OLE231:OLF231 OBI231:OBJ231 NRM231:NRN231 NHQ231:NHR231 MXU231:MXV231 MNY231:MNZ231 MEC231:MED231 LUG231:LUH231 LKK231:LKL231 LAO231:LAP231 KQS231:KQT231 KGW231:KGX231 JXA231:JXB231 JNE231:JNF231 JDI231:JDJ231 ITM231:ITN231 IJQ231:IJR231 HZU231:HZV231 HPY231:HPZ231 HGC231:HGD231 GWG231:GWH231 GMK231:GML231 GCO231:GCP231 FSS231:FST231 FIW231:FIX231 EZA231:EZB231 EPE231:EPF231 EFI231:EFJ231 DVM231:DVN231 DLQ231:DLR231 DBU231:DBV231 CRY231:CRZ231 CIC231:CID231 BYG231:BYH231 BOK231:BOL231 BEO231:BEP231 AUS231:AUT231 AKW231:AKX231 ABA231:ABB231 HI275:HJ275 RE275:RF275 WUS275:WUT275 WKW275:WKX275 WBA275:WBB275 VRE275:VRF275 VHI275:VHJ275 UXM275:UXN275 UNQ275:UNR275 UDU275:UDV275 TTY275:TTZ275 TKC275:TKD275 TAG275:TAH275 SQK275:SQL275 SGO275:SGP275 RWS275:RWT275 RMW275:RMX275 RDA275:RDB275 QTE275:QTF275 QJI275:QJJ275 PZM275:PZN275 PPQ275:PPR275 PFU275:PFV275 OVY275:OVZ275 OMC275:OMD275 OCG275:OCH275 NSK275:NSL275 NIO275:NIP275 MYS275:MYT275 MOW275:MOX275 MFA275:MFB275 LVE275:LVF275 LLI275:LLJ275 LBM275:LBN275 KRQ275:KRR275 KHU275:KHV275 JXY275:JXZ275 JOC275:JOD275 JEG275:JEH275 IUK275:IUL275 IKO275:IKP275 IAS275:IAT275 HQW275:HQX275 HHA275:HHB275 GXE275:GXF275 GNI275:GNJ275 GDM275:GDN275 FTQ275:FTR275 FJU275:FJV275 EZY275:EZZ275 EQC275:EQD275 EGG275:EGH275 DWK275:DWL275 DMO275:DMP275 DCS275:DCT275 CSW275:CSX275 CJA275:CJB275 BZE275:BZF275 BPI275:BPJ275 BFM275:BFN275 AVQ275:AVR275 ALU275:ALV275 ABY275:ABZ275 SC275:SD275 IG275:IH275 WUP275:WUQ275 WKT275:WKU275 WAX275:WAY275 VRB275:VRC275 VHF275:VHG275 UXJ275:UXK275 UNN275:UNO275 UDR275:UDS275 TTV275:TTW275 TJZ275:TKA275 TAD275:TAE275 SQH275:SQI275 SGL275:SGM275 RWP275:RWQ275 RMT275:RMU275 RCX275:RCY275 QTB275:QTC275 QJF275:QJG275 PZJ275:PZK275 PPN275:PPO275 PFR275:PFS275 OVV275:OVW275 OLZ275:OMA275 OCD275:OCE275 NSH275:NSI275 NIL275:NIM275 MYP275:MYQ275 MOT275:MOU275 MEX275:MEY275 LVB275:LVC275 LLF275:LLG275 LBJ275:LBK275 KRN275:KRO275 KHR275:KHS275 JXV275:JXW275 JNZ275:JOA275 JED275:JEE275 IUH275:IUI275 IKL275:IKM275 IAP275:IAQ275 HQT275:HQU275 HGX275:HGY275 GXB275:GXC275 GNF275:GNG275 GDJ275:GDK275 FTN275:FTO275 FJR275:FJS275 EZV275:EZW275 EPZ275:EQA275 EGD275:EGE275 DWH275:DWI275 DML275:DMM275 DCP275:DCQ275 CST275:CSU275 CIX275:CIY275 BZB275:BZC275 BPF275:BPG275 BFJ275:BFK275 AVN275:AVO275 ALR275:ALS275 ABV275:ABW275 RZ275:SA275 ID275:IE275 WUM275:WUN275 WKQ275:WKR275 WAU275:WAV275 VQY275:VQZ275 VHC275:VHD275 UXG275:UXH275 UNK275:UNL275 UDO275:UDP275 TTS275:TTT275 TJW275:TJX275 TAA275:TAB275 SQE275:SQF275 SGI275:SGJ275 RWM275:RWN275 RMQ275:RMR275 RCU275:RCV275 QSY275:QSZ275 QJC275:QJD275 PZG275:PZH275 PPK275:PPL275 PFO275:PFP275 OVS275:OVT275 OLW275:OLX275 OCA275:OCB275 NSE275:NSF275 NII275:NIJ275 MYM275:MYN275 MOQ275:MOR275 MEU275:MEV275 LUY275:LUZ275 LLC275:LLD275 LBG275:LBH275 KRK275:KRL275 KHO275:KHP275 JXS275:JXT275 JNW275:JNX275 JEA275:JEB275 IUE275:IUF275 IKI275:IKJ275 IAM275:IAN275 HQQ275:HQR275 HGU275:HGV275 GWY275:GWZ275 GNC275:GND275 GDG275:GDH275 FTK275:FTL275 FJO275:FJP275 EZS275:EZT275 EPW275:EPX275 EGA275:EGB275 DWE275:DWF275 DMI275:DMJ275 DCM275:DCN275 CSQ275:CSR275 CIU275:CIV275 BYY275:BYZ275 BPC275:BPD275 BFG275:BFH275 AVK275:AVL275 ALO275:ALP275 ABS275:ABT275 RW275:RX275 IA275:IB275 WUG275:WUH275 WKK275:WKL275 WAO275:WAP275 VQS275:VQT275 VGW275:VGX275 UXA275:UXB275 UNE275:UNF275 UDI275:UDJ275 TTM275:TTN275 TJQ275:TJR275 SZU275:SZV275 SPY275:SPZ275 SGC275:SGD275 RWG275:RWH275 RMK275:RML275 RCO275:RCP275 QSS275:QST275 QIW275:QIX275 PZA275:PZB275 PPE275:PPF275 PFI275:PFJ275 OVM275:OVN275 OLQ275:OLR275 OBU275:OBV275 NRY275:NRZ275 NIC275:NID275 MYG275:MYH275 MOK275:MOL275 MEO275:MEP275 LUS275:LUT275 LKW275:LKX275 LBA275:LBB275 KRE275:KRF275 KHI275:KHJ275 JXM275:JXN275 JNQ275:JNR275 JDU275:JDV275 ITY275:ITZ275 IKC275:IKD275 IAG275:IAH275 HQK275:HQL275 HGO275:HGP275 GWS275:GWT275 GMW275:GMX275 GDA275:GDB275 FTE275:FTF275 FJI275:FJJ275 EZM275:EZN275 EPQ275:EPR275 EFU275:EFV275 DVY275:DVZ275 DMC275:DMD275 DCG275:DCH275 CSK275:CSL275 CIO275:CIP275 BYS275:BYT275 BOW275:BOX275 BFA275:BFB275 AVE275:AVF275 ALI275:ALJ275 ABM275:ABN275 RQ275:RR275 HU275:HV275 WUD275:WUE275 WKH275:WKI275 WAL275:WAM275 VQP275:VQQ275 VGT275:VGU275 UWX275:UWY275 UNB275:UNC275 UDF275:UDG275 TTJ275:TTK275 TJN275:TJO275 SZR275:SZS275 SPV275:SPW275 SFZ275:SGA275 RWD275:RWE275 RMH275:RMI275 RCL275:RCM275 QSP275:QSQ275 QIT275:QIU275 PYX275:PYY275 PPB275:PPC275 PFF275:PFG275 OVJ275:OVK275 OLN275:OLO275 OBR275:OBS275 NRV275:NRW275 NHZ275:NIA275 MYD275:MYE275 MOH275:MOI275 MEL275:MEM275 LUP275:LUQ275 LKT275:LKU275 LAX275:LAY275 KRB275:KRC275 KHF275:KHG275 JXJ275:JXK275 JNN275:JNO275 JDR275:JDS275 ITV275:ITW275 IJZ275:IKA275 IAD275:IAE275 HQH275:HQI275 HGL275:HGM275 GWP275:GWQ275 GMT275:GMU275 GCX275:GCY275 FTB275:FTC275 FJF275:FJG275 EZJ275:EZK275 EPN275:EPO275 EFR275:EFS275 DVV275:DVW275 DLZ275:DMA275 DCD275:DCE275 CSH275:CSI275 CIL275:CIM275 BYP275:BYQ275 BOT275:BOU275 BEX275:BEY275 AVB275:AVC275 ALF275:ALG275 ABJ275:ABK275 RN275:RO275 HR275:HS275 WUA275:WUB275 WKE275:WKF275 WAI275:WAJ275 VQM275:VQN275 VGQ275:VGR275 UWU275:UWV275 UMY275:UMZ275 UDC275:UDD275 TTG275:TTH275 TJK275:TJL275 SZO275:SZP275 SPS275:SPT275 SFW275:SFX275 RWA275:RWB275 RME275:RMF275 RCI275:RCJ275 QSM275:QSN275 QIQ275:QIR275 PYU275:PYV275 POY275:POZ275 PFC275:PFD275 OVG275:OVH275 OLK275:OLL275 OBO275:OBP275 NRS275:NRT275 NHW275:NHX275 MYA275:MYB275 MOE275:MOF275 MEI275:MEJ275 LUM275:LUN275 LKQ275:LKR275 LAU275:LAV275 KQY275:KQZ275 KHC275:KHD275 JXG275:JXH275 JNK275:JNL275 JDO275:JDP275 ITS275:ITT275 IJW275:IJX275 IAA275:IAB275 HQE275:HQF275 HGI275:HGJ275 GWM275:GWN275 GMQ275:GMR275 GCU275:GCV275 FSY275:FSZ275 FJC275:FJD275 EZG275:EZH275 EPK275:EPL275 EFO275:EFP275 DVS275:DVT275 DLW275:DLX275 DCA275:DCB275 CSE275:CSF275 CII275:CIJ275 BYM275:BYN275 BOQ275:BOR275 BEU275:BEV275 AUY275:AUZ275 ALC275:ALD275 ABG275:ABH275 RK275:RL275 HO275:HP275 WTX275:WTY275 WKB275:WKC275 WAF275:WAG275 VQJ275:VQK275 VGN275:VGO275 UWR275:UWS275 UMV275:UMW275 UCZ275:UDA275 TTD275:TTE275 TJH275:TJI275 SZL275:SZM275 SPP275:SPQ275 SFT275:SFU275 RVX275:RVY275 RMB275:RMC275 RCF275:RCG275 QSJ275:QSK275 QIN275:QIO275 PYR275:PYS275 POV275:POW275 PEZ275:PFA275 OVD275:OVE275 OLH275:OLI275 OBL275:OBM275 NRP275:NRQ275 NHT275:NHU275 MXX275:MXY275 MOB275:MOC275 MEF275:MEG275 LUJ275:LUK275 LKN275:LKO275 LAR275:LAS275 KQV275:KQW275 KGZ275:KHA275 JXD275:JXE275 JNH275:JNI275 JDL275:JDM275 ITP275:ITQ275 IJT275:IJU275 HZX275:HZY275 HQB275:HQC275 HGF275:HGG275 GWJ275:GWK275 GMN275:GMO275 GCR275:GCS275 FSV275:FSW275 FIZ275:FJA275 EZD275:EZE275 EPH275:EPI275 EFL275:EFM275 DVP275:DVQ275 DLT275:DLU275 DBX275:DBY275 CSB275:CSC275 CIF275:CIG275 BYJ275:BYK275 BON275:BOO275 BER275:BES275 AUV275:AUW275 AKZ275:ALA275 ABD275:ABE275 RH275:RI275 HL275:HM275 WTU275:WTV275 WJY275:WJZ275 WAC275:WAD275 VQG275:VQH275 VGK275:VGL275 UWO275:UWP275 UMS275:UMT275 UCW275:UCX275 TTA275:TTB275 TJE275:TJF275 SZI275:SZJ275 SPM275:SPN275 SFQ275:SFR275 RVU275:RVV275 RLY275:RLZ275 RCC275:RCD275 QSG275:QSH275 QIK275:QIL275 PYO275:PYP275 POS275:POT275 PEW275:PEX275 OVA275:OVB275 OLE275:OLF275 OBI275:OBJ275 NRM275:NRN275 NHQ275:NHR275 MXU275:MXV275 MNY275:MNZ275 MEC275:MED275 LUG275:LUH275 LKK275:LKL275 LAO275:LAP275 KQS275:KQT275 KGW275:KGX275 JXA275:JXB275 JNE275:JNF275 JDI275:JDJ275 ITM275:ITN275 IJQ275:IJR275 HZU275:HZV275 HPY275:HPZ275 HGC275:HGD275 GWG275:GWH275 GMK275:GML275 GCO275:GCP275 FSS275:FST275 FIW275:FIX275 EZA275:EZB275 EPE275:EPF275 EFI275:EFJ275 DVM275:DVN275 DLQ275:DLR275 DBU275:DBV275 CRY275:CRZ275 CIC275:CID275 BYG275:BYH275 BOK275:BOL275 BEO275:BEP275 AUS275:AUT275 AKW275:AKX275 ABA275:ABB275 HI319:HJ319 RE319:RF319 WUS319:WUT319 WKW319:WKX319 WBA319:WBB319 VRE319:VRF319 VHI319:VHJ319 UXM319:UXN319 UNQ319:UNR319 UDU319:UDV319 TTY319:TTZ319 TKC319:TKD319 TAG319:TAH319 SQK319:SQL319 SGO319:SGP319 RWS319:RWT319 RMW319:RMX319 RDA319:RDB319 QTE319:QTF319 QJI319:QJJ319 PZM319:PZN319 PPQ319:PPR319 PFU319:PFV319 OVY319:OVZ319 OMC319:OMD319 OCG319:OCH319 NSK319:NSL319 NIO319:NIP319 MYS319:MYT319 MOW319:MOX319 MFA319:MFB319 LVE319:LVF319 LLI319:LLJ319 LBM319:LBN319 KRQ319:KRR319 KHU319:KHV319 JXY319:JXZ319 JOC319:JOD319 JEG319:JEH319 IUK319:IUL319 IKO319:IKP319 IAS319:IAT319 HQW319:HQX319 HHA319:HHB319 GXE319:GXF319 GNI319:GNJ319 GDM319:GDN319 FTQ319:FTR319 FJU319:FJV319 EZY319:EZZ319 EQC319:EQD319 EGG319:EGH319 DWK319:DWL319 DMO319:DMP319 DCS319:DCT319 CSW319:CSX319 CJA319:CJB319 BZE319:BZF319 BPI319:BPJ319 BFM319:BFN319 AVQ319:AVR319 ALU319:ALV319 ABY319:ABZ319 SC319:SD319 IG319:IH319 WUP319:WUQ319 WKT319:WKU319 WAX319:WAY319 VRB319:VRC319 VHF319:VHG319 UXJ319:UXK319 UNN319:UNO319 UDR319:UDS319 TTV319:TTW319 TJZ319:TKA319 TAD319:TAE319 SQH319:SQI319 SGL319:SGM319 RWP319:RWQ319 RMT319:RMU319 RCX319:RCY319 QTB319:QTC319 QJF319:QJG319 PZJ319:PZK319 PPN319:PPO319 PFR319:PFS319 OVV319:OVW319 OLZ319:OMA319 OCD319:OCE319 NSH319:NSI319 NIL319:NIM319 MYP319:MYQ319 MOT319:MOU319 MEX319:MEY319 LVB319:LVC319 LLF319:LLG319 LBJ319:LBK319 KRN319:KRO319 KHR319:KHS319 JXV319:JXW319 JNZ319:JOA319 JED319:JEE319 IUH319:IUI319 IKL319:IKM319 IAP319:IAQ319 HQT319:HQU319 HGX319:HGY319 GXB319:GXC319 GNF319:GNG319 GDJ319:GDK319 FTN319:FTO319 FJR319:FJS319 EZV319:EZW319 EPZ319:EQA319 EGD319:EGE319 DWH319:DWI319 DML319:DMM319 DCP319:DCQ319 CST319:CSU319 CIX319:CIY319 BZB319:BZC319 BPF319:BPG319 BFJ319:BFK319 AVN319:AVO319 ALR319:ALS319 ABV319:ABW319 RZ319:SA319 ID319:IE319 WUM319:WUN319 WKQ319:WKR319 WAU319:WAV319 VQY319:VQZ319 VHC319:VHD319 UXG319:UXH319 UNK319:UNL319 UDO319:UDP319 TTS319:TTT319 TJW319:TJX319 TAA319:TAB319 SQE319:SQF319 SGI319:SGJ319 RWM319:RWN319 RMQ319:RMR319 RCU319:RCV319 QSY319:QSZ319 QJC319:QJD319 PZG319:PZH319 PPK319:PPL319 PFO319:PFP319 OVS319:OVT319 OLW319:OLX319 OCA319:OCB319 NSE319:NSF319 NII319:NIJ319 MYM319:MYN319 MOQ319:MOR319 MEU319:MEV319 LUY319:LUZ319 LLC319:LLD319 LBG319:LBH319 KRK319:KRL319 KHO319:KHP319 JXS319:JXT319 JNW319:JNX319 JEA319:JEB319 IUE319:IUF319 IKI319:IKJ319 IAM319:IAN319 HQQ319:HQR319 HGU319:HGV319 GWY319:GWZ319 GNC319:GND319 GDG319:GDH319 FTK319:FTL319 FJO319:FJP319 EZS319:EZT319 EPW319:EPX319 EGA319:EGB319 DWE319:DWF319 DMI319:DMJ319 DCM319:DCN319 CSQ319:CSR319 CIU319:CIV319 BYY319:BYZ319 BPC319:BPD319 BFG319:BFH319 AVK319:AVL319 ALO319:ALP319 ABS319:ABT319 RW319:RX319 IA319:IB319 WUG319:WUH319 WKK319:WKL319 WAO319:WAP319 VQS319:VQT319 VGW319:VGX319 UXA319:UXB319 UNE319:UNF319 UDI319:UDJ319 TTM319:TTN319 TJQ319:TJR319 SZU319:SZV319 SPY319:SPZ319 SGC319:SGD319 RWG319:RWH319 RMK319:RML319 RCO319:RCP319 QSS319:QST319 QIW319:QIX319 PZA319:PZB319 PPE319:PPF319 PFI319:PFJ319 OVM319:OVN319 OLQ319:OLR319 OBU319:OBV319 NRY319:NRZ319 NIC319:NID319 MYG319:MYH319 MOK319:MOL319 MEO319:MEP319 LUS319:LUT319 LKW319:LKX319 LBA319:LBB319 KRE319:KRF319 KHI319:KHJ319 JXM319:JXN319 JNQ319:JNR319 JDU319:JDV319 ITY319:ITZ319 IKC319:IKD319 IAG319:IAH319 HQK319:HQL319 HGO319:HGP319 GWS319:GWT319 GMW319:GMX319 GDA319:GDB319 FTE319:FTF319 FJI319:FJJ319 EZM319:EZN319 EPQ319:EPR319 EFU319:EFV319 DVY319:DVZ319 DMC319:DMD319 DCG319:DCH319 CSK319:CSL319 CIO319:CIP319 BYS319:BYT319 BOW319:BOX319 BFA319:BFB319 AVE319:AVF319 ALI319:ALJ319 ABM319:ABN319 RQ319:RR319 HU319:HV319 WUD319:WUE319 WKH319:WKI319 WAL319:WAM319 VQP319:VQQ319 VGT319:VGU319 UWX319:UWY319 UNB319:UNC319 UDF319:UDG319 TTJ319:TTK319 TJN319:TJO319 SZR319:SZS319 SPV319:SPW319 SFZ319:SGA319 RWD319:RWE319 RMH319:RMI319 RCL319:RCM319 QSP319:QSQ319 QIT319:QIU319 PYX319:PYY319 PPB319:PPC319 PFF319:PFG319 OVJ319:OVK319 OLN319:OLO319 OBR319:OBS319 NRV319:NRW319 NHZ319:NIA319 MYD319:MYE319 MOH319:MOI319 MEL319:MEM319 LUP319:LUQ319 LKT319:LKU319 LAX319:LAY319 KRB319:KRC319 KHF319:KHG319 JXJ319:JXK319 JNN319:JNO319 JDR319:JDS319 ITV319:ITW319 IJZ319:IKA319 IAD319:IAE319 HQH319:HQI319 HGL319:HGM319 GWP319:GWQ319 GMT319:GMU319 GCX319:GCY319 FTB319:FTC319 FJF319:FJG319 EZJ319:EZK319 EPN319:EPO319 EFR319:EFS319 DVV319:DVW319 DLZ319:DMA319 DCD319:DCE319 CSH319:CSI319 CIL319:CIM319 BYP319:BYQ319 BOT319:BOU319 BEX319:BEY319 AVB319:AVC319 ALF319:ALG319 ABJ319:ABK319 RN319:RO319 HR319:HS319 WUA319:WUB319 WKE319:WKF319 WAI319:WAJ319 VQM319:VQN319 VGQ319:VGR319 UWU319:UWV319 UMY319:UMZ319 UDC319:UDD319 TTG319:TTH319 TJK319:TJL319 SZO319:SZP319 SPS319:SPT319 SFW319:SFX319 RWA319:RWB319 RME319:RMF319 RCI319:RCJ319 QSM319:QSN319 QIQ319:QIR319 PYU319:PYV319 POY319:POZ319 PFC319:PFD319 OVG319:OVH319 OLK319:OLL319 OBO319:OBP319 NRS319:NRT319 NHW319:NHX319 MYA319:MYB319 MOE319:MOF319 MEI319:MEJ319 LUM319:LUN319 LKQ319:LKR319 LAU319:LAV319 KQY319:KQZ319 KHC319:KHD319 JXG319:JXH319 JNK319:JNL319 JDO319:JDP319 ITS319:ITT319 IJW319:IJX319 IAA319:IAB319 HQE319:HQF319 HGI319:HGJ319 GWM319:GWN319 GMQ319:GMR319 GCU319:GCV319 FSY319:FSZ319 FJC319:FJD319 EZG319:EZH319 EPK319:EPL319 EFO319:EFP319 DVS319:DVT319 DLW319:DLX319 DCA319:DCB319 CSE319:CSF319 CII319:CIJ319 BYM319:BYN319 BOQ319:BOR319 BEU319:BEV319 AUY319:AUZ319 ALC319:ALD319 ABG319:ABH319 RK319:RL319 HO319:HP319 WTX319:WTY319 WKB319:WKC319 WAF319:WAG319 VQJ319:VQK319 VGN319:VGO319 UWR319:UWS319 UMV319:UMW319 UCZ319:UDA319 TTD319:TTE319 TJH319:TJI319 SZL319:SZM319 SPP319:SPQ319 SFT319:SFU319 RVX319:RVY319 RMB319:RMC319 RCF319:RCG319 QSJ319:QSK319 QIN319:QIO319 PYR319:PYS319 POV319:POW319 PEZ319:PFA319 OVD319:OVE319 OLH319:OLI319 OBL319:OBM319 NRP319:NRQ319 NHT319:NHU319 MXX319:MXY319 MOB319:MOC319 MEF319:MEG319 LUJ319:LUK319 LKN319:LKO319 LAR319:LAS319 KQV319:KQW319 KGZ319:KHA319 JXD319:JXE319 JNH319:JNI319 JDL319:JDM319 ITP319:ITQ319 IJT319:IJU319 HZX319:HZY319 HQB319:HQC319 HGF319:HGG319 GWJ319:GWK319 GMN319:GMO319 GCR319:GCS319 FSV319:FSW319 FIZ319:FJA319 EZD319:EZE319 EPH319:EPI319 EFL319:EFM319 DVP319:DVQ319 DLT319:DLU319 DBX319:DBY319 CSB319:CSC319 CIF319:CIG319 BYJ319:BYK319 BON319:BOO319 BER319:BES319 AUV319:AUW319 AKZ319:ALA319 ABD319:ABE319 RH319:RI319 HL319:HM319 WTU319:WTV319 WJY319:WJZ319 WAC319:WAD319 VQG319:VQH319 VGK319:VGL319 UWO319:UWP319 UMS319:UMT319 UCW319:UCX319 TTA319:TTB319 TJE319:TJF319 SZI319:SZJ319 SPM319:SPN319 SFQ319:SFR319 RVU319:RVV319 RLY319:RLZ319 RCC319:RCD319 QSG319:QSH319 QIK319:QIL319 PYO319:PYP319 POS319:POT319 PEW319:PEX319 OVA319:OVB319 OLE319:OLF319 OBI319:OBJ319 NRM319:NRN319 NHQ319:NHR319 MXU319:MXV319 MNY319:MNZ319 MEC319:MED319 LUG319:LUH319 LKK319:LKL319 LAO319:LAP319 KQS319:KQT319 KGW319:KGX319 JXA319:JXB319 JNE319:JNF319 JDI319:JDJ319 ITM319:ITN319 IJQ319:IJR319 HZU319:HZV319 HPY319:HPZ319 HGC319:HGD319 GWG319:GWH319 GMK319:GML319 GCO319:GCP319 FSS319:FST319 FIW319:FIX319 EZA319:EZB319 EPE319:EPF319 EFI319:EFJ319 DVM319:DVN319 DLQ319:DLR319 DBU319:DBV319 CRY319:CRZ319 CIC319:CID319 BYG319:BYH319 BOK319:BOL319 BEO319:BEP319 AUS319:AUT319 AKW319:AKX319 ABA319:ABB319 HI363:HJ363 RE363:RF363 WUS363:WUT363 WKW363:WKX363 WBA363:WBB363 VRE363:VRF363 VHI363:VHJ363 UXM363:UXN363 UNQ363:UNR363 UDU363:UDV363 TTY363:TTZ363 TKC363:TKD363 TAG363:TAH363 SQK363:SQL363 SGO363:SGP363 RWS363:RWT363 RMW363:RMX363 RDA363:RDB363 QTE363:QTF363 QJI363:QJJ363 PZM363:PZN363 PPQ363:PPR363 PFU363:PFV363 OVY363:OVZ363 OMC363:OMD363 OCG363:OCH363 NSK363:NSL363 NIO363:NIP363 MYS363:MYT363 MOW363:MOX363 MFA363:MFB363 LVE363:LVF363 LLI363:LLJ363 LBM363:LBN363 KRQ363:KRR363 KHU363:KHV363 JXY363:JXZ363 JOC363:JOD363 JEG363:JEH363 IUK363:IUL363 IKO363:IKP363 IAS363:IAT363 HQW363:HQX363 HHA363:HHB363 GXE363:GXF363 GNI363:GNJ363 GDM363:GDN363 FTQ363:FTR363 FJU363:FJV363 EZY363:EZZ363 EQC363:EQD363 EGG363:EGH363 DWK363:DWL363 DMO363:DMP363 DCS363:DCT363 CSW363:CSX363 CJA363:CJB363 BZE363:BZF363 BPI363:BPJ363 BFM363:BFN363 AVQ363:AVR363 ALU363:ALV363 ABY363:ABZ363 SC363:SD363 IG363:IH363 WUP363:WUQ363 WKT363:WKU363 WAX363:WAY363 VRB363:VRC363 VHF363:VHG363 UXJ363:UXK363 UNN363:UNO363 UDR363:UDS363 TTV363:TTW363 TJZ363:TKA363 TAD363:TAE363 SQH363:SQI363 SGL363:SGM363 RWP363:RWQ363 RMT363:RMU363 RCX363:RCY363 QTB363:QTC363 QJF363:QJG363 PZJ363:PZK363 PPN363:PPO363 PFR363:PFS363 OVV363:OVW363 OLZ363:OMA363 OCD363:OCE363 NSH363:NSI363 NIL363:NIM363 MYP363:MYQ363 MOT363:MOU363 MEX363:MEY363 LVB363:LVC363 LLF363:LLG363 LBJ363:LBK363 KRN363:KRO363 KHR363:KHS363 JXV363:JXW363 JNZ363:JOA363 JED363:JEE363 IUH363:IUI363 IKL363:IKM363 IAP363:IAQ363 HQT363:HQU363 HGX363:HGY363 GXB363:GXC363 GNF363:GNG363 GDJ363:GDK363 FTN363:FTO363 FJR363:FJS363 EZV363:EZW363 EPZ363:EQA363 EGD363:EGE363 DWH363:DWI363 DML363:DMM363 DCP363:DCQ363 CST363:CSU363 CIX363:CIY363 BZB363:BZC363 BPF363:BPG363 BFJ363:BFK363 AVN363:AVO363 ALR363:ALS363 ABV363:ABW363 RZ363:SA363 ID363:IE363 WUM363:WUN363 WKQ363:WKR363 WAU363:WAV363 VQY363:VQZ363 VHC363:VHD363 UXG363:UXH363 UNK363:UNL363 UDO363:UDP363 TTS363:TTT363 TJW363:TJX363 TAA363:TAB363 SQE363:SQF363 SGI363:SGJ363 RWM363:RWN363 RMQ363:RMR363 RCU363:RCV363 QSY363:QSZ363 QJC363:QJD363 PZG363:PZH363 PPK363:PPL363 PFO363:PFP363 OVS363:OVT363 OLW363:OLX363 OCA363:OCB363 NSE363:NSF363 NII363:NIJ363 MYM363:MYN363 MOQ363:MOR363 MEU363:MEV363 LUY363:LUZ363 LLC363:LLD363 LBG363:LBH363 KRK363:KRL363 KHO363:KHP363 JXS363:JXT363 JNW363:JNX363 JEA363:JEB363 IUE363:IUF363 IKI363:IKJ363 IAM363:IAN363 HQQ363:HQR363 HGU363:HGV363 GWY363:GWZ363 GNC363:GND363 GDG363:GDH363 FTK363:FTL363 FJO363:FJP363 EZS363:EZT363 EPW363:EPX363 EGA363:EGB363 DWE363:DWF363 DMI363:DMJ363 DCM363:DCN363 CSQ363:CSR363 CIU363:CIV363 BYY363:BYZ363 BPC363:BPD363 BFG363:BFH363 AVK363:AVL363 ALO363:ALP363 ABS363:ABT363 RW363:RX363 IA363:IB363 WUG363:WUH363 WKK363:WKL363 WAO363:WAP363 VQS363:VQT363 VGW363:VGX363 UXA363:UXB363 UNE363:UNF363 UDI363:UDJ363 TTM363:TTN363 TJQ363:TJR363 SZU363:SZV363 SPY363:SPZ363 SGC363:SGD363 RWG363:RWH363 RMK363:RML363 RCO363:RCP363 QSS363:QST363 QIW363:QIX363 PZA363:PZB363 PPE363:PPF363 PFI363:PFJ363 OVM363:OVN363 OLQ363:OLR363 OBU363:OBV363 NRY363:NRZ363 NIC363:NID363 MYG363:MYH363 MOK363:MOL363 MEO363:MEP363 LUS363:LUT363 LKW363:LKX363 LBA363:LBB363 KRE363:KRF363 KHI363:KHJ363 JXM363:JXN363 JNQ363:JNR363 JDU363:JDV363 ITY363:ITZ363 IKC363:IKD363 IAG363:IAH363 HQK363:HQL363 HGO363:HGP363 GWS363:GWT363 GMW363:GMX363 GDA363:GDB363 FTE363:FTF363 FJI363:FJJ363 EZM363:EZN363 EPQ363:EPR363 EFU363:EFV363 DVY363:DVZ363 DMC363:DMD363 DCG363:DCH363 CSK363:CSL363 CIO363:CIP363 BYS363:BYT363 BOW363:BOX363 BFA363:BFB363 AVE363:AVF363 ALI363:ALJ363 ABM363:ABN363 RQ363:RR363 HU363:HV363 WUD363:WUE363 WKH363:WKI363 WAL363:WAM363 VQP363:VQQ363 VGT363:VGU363 UWX363:UWY363 UNB363:UNC363 UDF363:UDG363 TTJ363:TTK363 TJN363:TJO363 SZR363:SZS363 SPV363:SPW363 SFZ363:SGA363 RWD363:RWE363 RMH363:RMI363 RCL363:RCM363 QSP363:QSQ363 QIT363:QIU363 PYX363:PYY363 PPB363:PPC363 PFF363:PFG363 OVJ363:OVK363 OLN363:OLO363 OBR363:OBS363 NRV363:NRW363 NHZ363:NIA363 MYD363:MYE363 MOH363:MOI363 MEL363:MEM363 LUP363:LUQ363 LKT363:LKU363 LAX363:LAY363 KRB363:KRC363 KHF363:KHG363 JXJ363:JXK363 JNN363:JNO363 JDR363:JDS363 ITV363:ITW363 IJZ363:IKA363 IAD363:IAE363 HQH363:HQI363 HGL363:HGM363 GWP363:GWQ363 GMT363:GMU363 GCX363:GCY363 FTB363:FTC363 FJF363:FJG363 EZJ363:EZK363 EPN363:EPO363 EFR363:EFS363 DVV363:DVW363 DLZ363:DMA363 DCD363:DCE363 CSH363:CSI363 CIL363:CIM363 BYP363:BYQ363 BOT363:BOU363 BEX363:BEY363 AVB363:AVC363 ALF363:ALG363 ABJ363:ABK363 RN363:RO363 HR363:HS363 WUA363:WUB363 WKE363:WKF363 WAI363:WAJ363 VQM363:VQN363 VGQ363:VGR363 UWU363:UWV363 UMY363:UMZ363 UDC363:UDD363 TTG363:TTH363 TJK363:TJL363 SZO363:SZP363 SPS363:SPT363 SFW363:SFX363 RWA363:RWB363 RME363:RMF363 RCI363:RCJ363 QSM363:QSN363 QIQ363:QIR363 PYU363:PYV363 POY363:POZ363 PFC363:PFD363 OVG363:OVH363 OLK363:OLL363 OBO363:OBP363 NRS363:NRT363 NHW363:NHX363 MYA363:MYB363 MOE363:MOF363 MEI363:MEJ363 LUM363:LUN363 LKQ363:LKR363 LAU363:LAV363 KQY363:KQZ363 KHC363:KHD363 JXG363:JXH363 JNK363:JNL363 JDO363:JDP363 ITS363:ITT363 IJW363:IJX363 IAA363:IAB363 HQE363:HQF363 HGI363:HGJ363 GWM363:GWN363 GMQ363:GMR363 GCU363:GCV363 FSY363:FSZ363 FJC363:FJD363 EZG363:EZH363 EPK363:EPL363 EFO363:EFP363 DVS363:DVT363 DLW363:DLX363 DCA363:DCB363 CSE363:CSF363 CII363:CIJ363 BYM363:BYN363 BOQ363:BOR363 BEU363:BEV363 AUY363:AUZ363 ALC363:ALD363 ABG363:ABH363 RK363:RL363 HO363:HP363 WTX363:WTY363 WKB363:WKC363 WAF363:WAG363 VQJ363:VQK363 VGN363:VGO363 UWR363:UWS363 UMV363:UMW363 UCZ363:UDA363 TTD363:TTE363 TJH363:TJI363 SZL363:SZM363 SPP363:SPQ363 SFT363:SFU363 RVX363:RVY363 RMB363:RMC363 RCF363:RCG363 QSJ363:QSK363 QIN363:QIO363 PYR363:PYS363 POV363:POW363 PEZ363:PFA363 OVD363:OVE363 OLH363:OLI363 OBL363:OBM363 NRP363:NRQ363 NHT363:NHU363 MXX363:MXY363 MOB363:MOC363 MEF363:MEG363 LUJ363:LUK363 LKN363:LKO363 LAR363:LAS363 KQV363:KQW363 KGZ363:KHA363 JXD363:JXE363 JNH363:JNI363 JDL363:JDM363 ITP363:ITQ363 IJT363:IJU363 HZX363:HZY363 HQB363:HQC363 HGF363:HGG363 GWJ363:GWK363 GMN363:GMO363 GCR363:GCS363 FSV363:FSW363 FIZ363:FJA363 EZD363:EZE363 EPH363:EPI363 EFL363:EFM363 DVP363:DVQ363 DLT363:DLU363 DBX363:DBY363 CSB363:CSC363 CIF363:CIG363 BYJ363:BYK363 BON363:BOO363 BER363:BES363 AUV363:AUW363 AKZ363:ALA363 ABD363:ABE363 RH363:RI363 HL363:HM363 WTU363:WTV363 WJY363:WJZ363 WAC363:WAD363 VQG363:VQH363 VGK363:VGL363 UWO363:UWP363 UMS363:UMT363 UCW363:UCX363 TTA363:TTB363 TJE363:TJF363 SZI363:SZJ363 SPM363:SPN363 SFQ363:SFR363 RVU363:RVV363 RLY363:RLZ363 RCC363:RCD363 QSG363:QSH363 QIK363:QIL363 PYO363:PYP363 POS363:POT363 PEW363:PEX363 OVA363:OVB363 OLE363:OLF363 OBI363:OBJ363 NRM363:NRN363 NHQ363:NHR363 MXU363:MXV363 MNY363:MNZ363 MEC363:MED363 LUG363:LUH363 LKK363:LKL363 LAO363:LAP363 KQS363:KQT363 KGW363:KGX363 JXA363:JXB363 JNE363:JNF363 JDI363:JDJ363 ITM363:ITN363 IJQ363:IJR363 HZU363:HZV363 HPY363:HPZ363 HGC363:HGD363 GWG363:GWH363 GMK363:GML363 GCO363:GCP363 FSS363:FST363 FIW363:FIX363 EZA363:EZB363 EPE363:EPF363 EFI363:EFJ363 DVM363:DVN363 DLQ363:DLR363 DBU363:DBV363 CRY363:CRZ363 CIC363:CID363 BYG363:BYH363 BOK363:BOL363 BEO363:BEP363 AUS363:AUT363 AKW363:AKX363 ABA363:ABB363 HI407:HJ407 RE407:RF407 WUS407:WUT407 WKW407:WKX407 WBA407:WBB407 VRE407:VRF407 VHI407:VHJ407 UXM407:UXN407 UNQ407:UNR407 UDU407:UDV407 TTY407:TTZ407 TKC407:TKD407 TAG407:TAH407 SQK407:SQL407 SGO407:SGP407 RWS407:RWT407 RMW407:RMX407 RDA407:RDB407 QTE407:QTF407 QJI407:QJJ407 PZM407:PZN407 PPQ407:PPR407 PFU407:PFV407 OVY407:OVZ407 OMC407:OMD407 OCG407:OCH407 NSK407:NSL407 NIO407:NIP407 MYS407:MYT407 MOW407:MOX407 MFA407:MFB407 LVE407:LVF407 LLI407:LLJ407 LBM407:LBN407 KRQ407:KRR407 KHU407:KHV407 JXY407:JXZ407 JOC407:JOD407 JEG407:JEH407 IUK407:IUL407 IKO407:IKP407 IAS407:IAT407 HQW407:HQX407 HHA407:HHB407 GXE407:GXF407 GNI407:GNJ407 GDM407:GDN407 FTQ407:FTR407 FJU407:FJV407 EZY407:EZZ407 EQC407:EQD407 EGG407:EGH407 DWK407:DWL407 DMO407:DMP407 DCS407:DCT407 CSW407:CSX407 CJA407:CJB407 BZE407:BZF407 BPI407:BPJ407 BFM407:BFN407 AVQ407:AVR407 ALU407:ALV407 ABY407:ABZ407 SC407:SD407 IG407:IH407 WUP407:WUQ407 WKT407:WKU407 WAX407:WAY407 VRB407:VRC407 VHF407:VHG407 UXJ407:UXK407 UNN407:UNO407 UDR407:UDS407 TTV407:TTW407 TJZ407:TKA407 TAD407:TAE407 SQH407:SQI407 SGL407:SGM407 RWP407:RWQ407 RMT407:RMU407 RCX407:RCY407 QTB407:QTC407 QJF407:QJG407 PZJ407:PZK407 PPN407:PPO407 PFR407:PFS407 OVV407:OVW407 OLZ407:OMA407 OCD407:OCE407 NSH407:NSI407 NIL407:NIM407 MYP407:MYQ407 MOT407:MOU407 MEX407:MEY407 LVB407:LVC407 LLF407:LLG407 LBJ407:LBK407 KRN407:KRO407 KHR407:KHS407 JXV407:JXW407 JNZ407:JOA407 JED407:JEE407 IUH407:IUI407 IKL407:IKM407 IAP407:IAQ407 HQT407:HQU407 HGX407:HGY407 GXB407:GXC407 GNF407:GNG407 GDJ407:GDK407 FTN407:FTO407 FJR407:FJS407 EZV407:EZW407 EPZ407:EQA407 EGD407:EGE407 DWH407:DWI407 DML407:DMM407 DCP407:DCQ407 CST407:CSU407 CIX407:CIY407 BZB407:BZC407 BPF407:BPG407 BFJ407:BFK407 AVN407:AVO407 ALR407:ALS407 ABV407:ABW407 RZ407:SA407 ID407:IE407 WUM407:WUN407 WKQ407:WKR407 WAU407:WAV407 VQY407:VQZ407 VHC407:VHD407 UXG407:UXH407 UNK407:UNL407 UDO407:UDP407 TTS407:TTT407 TJW407:TJX407 TAA407:TAB407 SQE407:SQF407 SGI407:SGJ407 RWM407:RWN407 RMQ407:RMR407 RCU407:RCV407 QSY407:QSZ407 QJC407:QJD407 PZG407:PZH407 PPK407:PPL407 PFO407:PFP407 OVS407:OVT407 OLW407:OLX407 OCA407:OCB407 NSE407:NSF407 NII407:NIJ407 MYM407:MYN407 MOQ407:MOR407 MEU407:MEV407 LUY407:LUZ407 LLC407:LLD407 LBG407:LBH407 KRK407:KRL407 KHO407:KHP407 JXS407:JXT407 JNW407:JNX407 JEA407:JEB407 IUE407:IUF407 IKI407:IKJ407 IAM407:IAN407 HQQ407:HQR407 HGU407:HGV407 GWY407:GWZ407 GNC407:GND407 GDG407:GDH407 FTK407:FTL407 FJO407:FJP407 EZS407:EZT407 EPW407:EPX407 EGA407:EGB407 DWE407:DWF407 DMI407:DMJ407 DCM407:DCN407 CSQ407:CSR407 CIU407:CIV407 BYY407:BYZ407 BPC407:BPD407 BFG407:BFH407 AVK407:AVL407 ALO407:ALP407 ABS407:ABT407 RW407:RX407 IA407:IB407 WUG407:WUH407 WKK407:WKL407 WAO407:WAP407 VQS407:VQT407 VGW407:VGX407 UXA407:UXB407 UNE407:UNF407 UDI407:UDJ407 TTM407:TTN407 TJQ407:TJR407 SZU407:SZV407 SPY407:SPZ407 SGC407:SGD407 RWG407:RWH407 RMK407:RML407 RCO407:RCP407 QSS407:QST407 QIW407:QIX407 PZA407:PZB407 PPE407:PPF407 PFI407:PFJ407 OVM407:OVN407 OLQ407:OLR407 OBU407:OBV407 NRY407:NRZ407 NIC407:NID407 MYG407:MYH407 MOK407:MOL407 MEO407:MEP407 LUS407:LUT407 LKW407:LKX407 LBA407:LBB407 KRE407:KRF407 KHI407:KHJ407 JXM407:JXN407 JNQ407:JNR407 JDU407:JDV407 ITY407:ITZ407 IKC407:IKD407 IAG407:IAH407 HQK407:HQL407 HGO407:HGP407 GWS407:GWT407 GMW407:GMX407 GDA407:GDB407 FTE407:FTF407 FJI407:FJJ407 EZM407:EZN407 EPQ407:EPR407 EFU407:EFV407 DVY407:DVZ407 DMC407:DMD407 DCG407:DCH407 CSK407:CSL407 CIO407:CIP407 BYS407:BYT407 BOW407:BOX407 BFA407:BFB407 AVE407:AVF407 ALI407:ALJ407 ABM407:ABN407 RQ407:RR407 HU407:HV407 WUD407:WUE407 WKH407:WKI407 WAL407:WAM407 VQP407:VQQ407 VGT407:VGU407 UWX407:UWY407 UNB407:UNC407 UDF407:UDG407 TTJ407:TTK407 TJN407:TJO407 SZR407:SZS407 SPV407:SPW407 SFZ407:SGA407 RWD407:RWE407 RMH407:RMI407 RCL407:RCM407 QSP407:QSQ407 QIT407:QIU407 PYX407:PYY407 PPB407:PPC407 PFF407:PFG407 OVJ407:OVK407 OLN407:OLO407 OBR407:OBS407 NRV407:NRW407 NHZ407:NIA407 MYD407:MYE407 MOH407:MOI407 MEL407:MEM407 LUP407:LUQ407 LKT407:LKU407 LAX407:LAY407 KRB407:KRC407 KHF407:KHG407 JXJ407:JXK407 JNN407:JNO407 JDR407:JDS407 ITV407:ITW407 IJZ407:IKA407 IAD407:IAE407 HQH407:HQI407 HGL407:HGM407 GWP407:GWQ407 GMT407:GMU407 GCX407:GCY407 FTB407:FTC407 FJF407:FJG407 EZJ407:EZK407 EPN407:EPO407 EFR407:EFS407 DVV407:DVW407 DLZ407:DMA407 DCD407:DCE407 CSH407:CSI407 CIL407:CIM407 BYP407:BYQ407 BOT407:BOU407 BEX407:BEY407 AVB407:AVC407 ALF407:ALG407 ABJ407:ABK407 RN407:RO407 HR407:HS407 WUA407:WUB407 WKE407:WKF407 WAI407:WAJ407 VQM407:VQN407 VGQ407:VGR407 UWU407:UWV407 UMY407:UMZ407 UDC407:UDD407 TTG407:TTH407 TJK407:TJL407 SZO407:SZP407 SPS407:SPT407 SFW407:SFX407 RWA407:RWB407 RME407:RMF407 RCI407:RCJ407 QSM407:QSN407 QIQ407:QIR407 PYU407:PYV407 POY407:POZ407 PFC407:PFD407 OVG407:OVH407 OLK407:OLL407 OBO407:OBP407 NRS407:NRT407 NHW407:NHX407 MYA407:MYB407 MOE407:MOF407 MEI407:MEJ407 LUM407:LUN407 LKQ407:LKR407 LAU407:LAV407 KQY407:KQZ407 KHC407:KHD407 JXG407:JXH407 JNK407:JNL407 JDO407:JDP407 ITS407:ITT407 IJW407:IJX407 IAA407:IAB407 HQE407:HQF407 HGI407:HGJ407 GWM407:GWN407 GMQ407:GMR407 GCU407:GCV407 FSY407:FSZ407 FJC407:FJD407 EZG407:EZH407 EPK407:EPL407 EFO407:EFP407 DVS407:DVT407 DLW407:DLX407 DCA407:DCB407 CSE407:CSF407 CII407:CIJ407 BYM407:BYN407 BOQ407:BOR407 BEU407:BEV407 AUY407:AUZ407 ALC407:ALD407 ABG407:ABH407 RK407:RL407 HO407:HP407 WTX407:WTY407 WKB407:WKC407 WAF407:WAG407 VQJ407:VQK407 VGN407:VGO407 UWR407:UWS407 UMV407:UMW407 UCZ407:UDA407 TTD407:TTE407 TJH407:TJI407 SZL407:SZM407 SPP407:SPQ407 SFT407:SFU407 RVX407:RVY407 RMB407:RMC407 RCF407:RCG407 QSJ407:QSK407 QIN407:QIO407 PYR407:PYS407 POV407:POW407 PEZ407:PFA407 OVD407:OVE407 OLH407:OLI407 OBL407:OBM407 NRP407:NRQ407 NHT407:NHU407 MXX407:MXY407 MOB407:MOC407 MEF407:MEG407 LUJ407:LUK407 LKN407:LKO407 LAR407:LAS407 KQV407:KQW407 KGZ407:KHA407 JXD407:JXE407 JNH407:JNI407 JDL407:JDM407 ITP407:ITQ407 IJT407:IJU407 HZX407:HZY407 HQB407:HQC407 HGF407:HGG407 GWJ407:GWK407 GMN407:GMO407 GCR407:GCS407 FSV407:FSW407 FIZ407:FJA407 EZD407:EZE407 EPH407:EPI407 EFL407:EFM407 DVP407:DVQ407 DLT407:DLU407 DBX407:DBY407 CSB407:CSC407 CIF407:CIG407 BYJ407:BYK407 BON407:BOO407 BER407:BES407 AUV407:AUW407 AKZ407:ALA407 ABD407:ABE407 RH407:RI407 HL407:HM407 WTU407:WTV407 WJY407:WJZ407 WAC407:WAD407 VQG407:VQH407 VGK407:VGL407 UWO407:UWP407 UMS407:UMT407 UCW407:UCX407 TTA407:TTB407 TJE407:TJF407 SZI407:SZJ407 SPM407:SPN407 SFQ407:SFR407 RVU407:RVV407 RLY407:RLZ407 RCC407:RCD407 QSG407:QSH407 QIK407:QIL407 PYO407:PYP407 POS407:POT407 PEW407:PEX407 OVA407:OVB407 OLE407:OLF407 OBI407:OBJ407 NRM407:NRN407 NHQ407:NHR407 MXU407:MXV407 MNY407:MNZ407 MEC407:MED407 LUG407:LUH407 LKK407:LKL407 LAO407:LAP407 KQS407:KQT407 KGW407:KGX407 JXA407:JXB407 JNE407:JNF407 JDI407:JDJ407 ITM407:ITN407 IJQ407:IJR407 HZU407:HZV407 HPY407:HPZ407 HGC407:HGD407 GWG407:GWH407 GMK407:GML407 GCO407:GCP407 FSS407:FST407 FIW407:FIX407 EZA407:EZB407 EPE407:EPF407 EFI407:EFJ407 DVM407:DVN407 DLQ407:DLR407 DBU407:DBV407 CRY407:CRZ407 CIC407:CID407 BYG407:BYH407 BOK407:BOL407 BEO407:BEP407 AUS407:AUT407 AKW407:AKX407 ABA407:ABB407 HI451:HJ451 RE451:RF451 WUS451:WUT451 WKW451:WKX451 WBA451:WBB451 VRE451:VRF451 VHI451:VHJ451 UXM451:UXN451 UNQ451:UNR451 UDU451:UDV451 TTY451:TTZ451 TKC451:TKD451 TAG451:TAH451 SQK451:SQL451 SGO451:SGP451 RWS451:RWT451 RMW451:RMX451 RDA451:RDB451 QTE451:QTF451 QJI451:QJJ451 PZM451:PZN451 PPQ451:PPR451 PFU451:PFV451 OVY451:OVZ451 OMC451:OMD451 OCG451:OCH451 NSK451:NSL451 NIO451:NIP451 MYS451:MYT451 MOW451:MOX451 MFA451:MFB451 LVE451:LVF451 LLI451:LLJ451 LBM451:LBN451 KRQ451:KRR451 KHU451:KHV451 JXY451:JXZ451 JOC451:JOD451 JEG451:JEH451 IUK451:IUL451 IKO451:IKP451 IAS451:IAT451 HQW451:HQX451 HHA451:HHB451 GXE451:GXF451 GNI451:GNJ451 GDM451:GDN451 FTQ451:FTR451 FJU451:FJV451 EZY451:EZZ451 EQC451:EQD451 EGG451:EGH451 DWK451:DWL451 DMO451:DMP451 DCS451:DCT451 CSW451:CSX451 CJA451:CJB451 BZE451:BZF451 BPI451:BPJ451 BFM451:BFN451 AVQ451:AVR451 ALU451:ALV451 ABY451:ABZ451 SC451:SD451 IG451:IH451 WUP451:WUQ451 WKT451:WKU451 WAX451:WAY451 VRB451:VRC451 VHF451:VHG451 UXJ451:UXK451 UNN451:UNO451 UDR451:UDS451 TTV451:TTW451 TJZ451:TKA451 TAD451:TAE451 SQH451:SQI451 SGL451:SGM451 RWP451:RWQ451 RMT451:RMU451 RCX451:RCY451 QTB451:QTC451 QJF451:QJG451 PZJ451:PZK451 PPN451:PPO451 PFR451:PFS451 OVV451:OVW451 OLZ451:OMA451 OCD451:OCE451 NSH451:NSI451 NIL451:NIM451 MYP451:MYQ451 MOT451:MOU451 MEX451:MEY451 LVB451:LVC451 LLF451:LLG451 LBJ451:LBK451 KRN451:KRO451 KHR451:KHS451 JXV451:JXW451 JNZ451:JOA451 JED451:JEE451 IUH451:IUI451 IKL451:IKM451 IAP451:IAQ451 HQT451:HQU451 HGX451:HGY451 GXB451:GXC451 GNF451:GNG451 GDJ451:GDK451 FTN451:FTO451 FJR451:FJS451 EZV451:EZW451 EPZ451:EQA451 EGD451:EGE451 DWH451:DWI451 DML451:DMM451 DCP451:DCQ451 CST451:CSU451 CIX451:CIY451 BZB451:BZC451 BPF451:BPG451 BFJ451:BFK451 AVN451:AVO451 ALR451:ALS451 ABV451:ABW451 RZ451:SA451 ID451:IE451 WUM451:WUN451 WKQ451:WKR451 WAU451:WAV451 VQY451:VQZ451 VHC451:VHD451 UXG451:UXH451 UNK451:UNL451 UDO451:UDP451 TTS451:TTT451 TJW451:TJX451 TAA451:TAB451 SQE451:SQF451 SGI451:SGJ451 RWM451:RWN451 RMQ451:RMR451 RCU451:RCV451 QSY451:QSZ451 QJC451:QJD451 PZG451:PZH451 PPK451:PPL451 PFO451:PFP451 OVS451:OVT451 OLW451:OLX451 OCA451:OCB451 NSE451:NSF451 NII451:NIJ451 MYM451:MYN451 MOQ451:MOR451 MEU451:MEV451 LUY451:LUZ451 LLC451:LLD451 LBG451:LBH451 KRK451:KRL451 KHO451:KHP451 JXS451:JXT451 JNW451:JNX451 JEA451:JEB451 IUE451:IUF451 IKI451:IKJ451 IAM451:IAN451 HQQ451:HQR451 HGU451:HGV451 GWY451:GWZ451 GNC451:GND451 GDG451:GDH451 FTK451:FTL451 FJO451:FJP451 EZS451:EZT451 EPW451:EPX451 EGA451:EGB451 DWE451:DWF451 DMI451:DMJ451 DCM451:DCN451 CSQ451:CSR451 CIU451:CIV451 BYY451:BYZ451 BPC451:BPD451 BFG451:BFH451 AVK451:AVL451 ALO451:ALP451 ABS451:ABT451 RW451:RX451 IA451:IB451 WUG451:WUH451 WKK451:WKL451 WAO451:WAP451 VQS451:VQT451 VGW451:VGX451 UXA451:UXB451 UNE451:UNF451 UDI451:UDJ451 TTM451:TTN451 TJQ451:TJR451 SZU451:SZV451 SPY451:SPZ451 SGC451:SGD451 RWG451:RWH451 RMK451:RML451 RCO451:RCP451 QSS451:QST451 QIW451:QIX451 PZA451:PZB451 PPE451:PPF451 PFI451:PFJ451 OVM451:OVN451 OLQ451:OLR451 OBU451:OBV451 NRY451:NRZ451 NIC451:NID451 MYG451:MYH451 MOK451:MOL451 MEO451:MEP451 LUS451:LUT451 LKW451:LKX451 LBA451:LBB451 KRE451:KRF451 KHI451:KHJ451 JXM451:JXN451 JNQ451:JNR451 JDU451:JDV451 ITY451:ITZ451 IKC451:IKD451 IAG451:IAH451 HQK451:HQL451 HGO451:HGP451 GWS451:GWT451 GMW451:GMX451 GDA451:GDB451 FTE451:FTF451 FJI451:FJJ451 EZM451:EZN451 EPQ451:EPR451 EFU451:EFV451 DVY451:DVZ451 DMC451:DMD451 DCG451:DCH451 CSK451:CSL451 CIO451:CIP451 BYS451:BYT451 BOW451:BOX451 BFA451:BFB451 AVE451:AVF451 ALI451:ALJ451 ABM451:ABN451 RQ451:RR451 HU451:HV451 WUD451:WUE451 WKH451:WKI451 WAL451:WAM451 VQP451:VQQ451 VGT451:VGU451 UWX451:UWY451 UNB451:UNC451 UDF451:UDG451 TTJ451:TTK451 TJN451:TJO451 SZR451:SZS451 SPV451:SPW451 SFZ451:SGA451 RWD451:RWE451 RMH451:RMI451 RCL451:RCM451 QSP451:QSQ451 QIT451:QIU451 PYX451:PYY451 PPB451:PPC451 PFF451:PFG451 OVJ451:OVK451 OLN451:OLO451 OBR451:OBS451 NRV451:NRW451 NHZ451:NIA451 MYD451:MYE451 MOH451:MOI451 MEL451:MEM451 LUP451:LUQ451 LKT451:LKU451 LAX451:LAY451 KRB451:KRC451 KHF451:KHG451 JXJ451:JXK451 JNN451:JNO451 JDR451:JDS451 ITV451:ITW451 IJZ451:IKA451 IAD451:IAE451 HQH451:HQI451 HGL451:HGM451 GWP451:GWQ451 GMT451:GMU451 GCX451:GCY451 FTB451:FTC451 FJF451:FJG451 EZJ451:EZK451 EPN451:EPO451 EFR451:EFS451 DVV451:DVW451 DLZ451:DMA451 DCD451:DCE451 CSH451:CSI451 CIL451:CIM451 BYP451:BYQ451 BOT451:BOU451 BEX451:BEY451 AVB451:AVC451 ALF451:ALG451 ABJ451:ABK451 RN451:RO451 HR451:HS451 WUA451:WUB451 WKE451:WKF451 WAI451:WAJ451 VQM451:VQN451 VGQ451:VGR451 UWU451:UWV451 UMY451:UMZ451 UDC451:UDD451 TTG451:TTH451 TJK451:TJL451 SZO451:SZP451 SPS451:SPT451 SFW451:SFX451 RWA451:RWB451 RME451:RMF451 RCI451:RCJ451 QSM451:QSN451 QIQ451:QIR451 PYU451:PYV451 POY451:POZ451 PFC451:PFD451 OVG451:OVH451 OLK451:OLL451 OBO451:OBP451 NRS451:NRT451 NHW451:NHX451 MYA451:MYB451 MOE451:MOF451 MEI451:MEJ451 LUM451:LUN451 LKQ451:LKR451 LAU451:LAV451 KQY451:KQZ451 KHC451:KHD451 JXG451:JXH451 JNK451:JNL451 JDO451:JDP451 ITS451:ITT451 IJW451:IJX451 IAA451:IAB451 HQE451:HQF451 HGI451:HGJ451 GWM451:GWN451 GMQ451:GMR451 GCU451:GCV451 FSY451:FSZ451 FJC451:FJD451 EZG451:EZH451 EPK451:EPL451 EFO451:EFP451 DVS451:DVT451 DLW451:DLX451 DCA451:DCB451 CSE451:CSF451 CII451:CIJ451 BYM451:BYN451 BOQ451:BOR451 BEU451:BEV451 AUY451:AUZ451 ALC451:ALD451 ABG451:ABH451 RK451:RL451 HO451:HP451 WTX451:WTY451 WKB451:WKC451 WAF451:WAG451 VQJ451:VQK451 VGN451:VGO451 UWR451:UWS451 UMV451:UMW451 UCZ451:UDA451 TTD451:TTE451 TJH451:TJI451 SZL451:SZM451 SPP451:SPQ451 SFT451:SFU451 RVX451:RVY451 RMB451:RMC451 RCF451:RCG451 QSJ451:QSK451 QIN451:QIO451 PYR451:PYS451 POV451:POW451 PEZ451:PFA451 OVD451:OVE451 OLH451:OLI451 OBL451:OBM451 NRP451:NRQ451 NHT451:NHU451 MXX451:MXY451 MOB451:MOC451 MEF451:MEG451 LUJ451:LUK451 LKN451:LKO451 LAR451:LAS451 KQV451:KQW451 KGZ451:KHA451 JXD451:JXE451 JNH451:JNI451 JDL451:JDM451 ITP451:ITQ451 IJT451:IJU451 HZX451:HZY451 HQB451:HQC451 HGF451:HGG451 GWJ451:GWK451 GMN451:GMO451 GCR451:GCS451 FSV451:FSW451 FIZ451:FJA451 EZD451:EZE451 EPH451:EPI451 EFL451:EFM451 DVP451:DVQ451 DLT451:DLU451 DBX451:DBY451 CSB451:CSC451 CIF451:CIG451 BYJ451:BYK451 BON451:BOO451 BER451:BES451 AUV451:AUW451 AKZ451:ALA451 ABD451:ABE451 RH451:RI451 HL451:HM451 WTU451:WTV451 WJY451:WJZ451 WAC451:WAD451 VQG451:VQH451 VGK451:VGL451 UWO451:UWP451 UMS451:UMT451 UCW451:UCX451 TTA451:TTB451 TJE451:TJF451 SZI451:SZJ451 SPM451:SPN451 SFQ451:SFR451 RVU451:RVV451 RLY451:RLZ451 RCC451:RCD451 QSG451:QSH451 QIK451:QIL451 PYO451:PYP451 POS451:POT451 PEW451:PEX451 OVA451:OVB451 OLE451:OLF451 OBI451:OBJ451 NRM451:NRN451 NHQ451:NHR451 MXU451:MXV451 MNY451:MNZ451 MEC451:MED451 LUG451:LUH451 LKK451:LKL451 LAO451:LAP451 KQS451:KQT451 KGW451:KGX451 JXA451:JXB451 JNE451:JNF451 JDI451:JDJ451 ITM451:ITN451 IJQ451:IJR451 HZU451:HZV451 HPY451:HPZ451 HGC451:HGD451 GWG451:GWH451 GMK451:GML451 GCO451:GCP451 FSS451:FST451 FIW451:FIX451 EZA451:EZB451 EPE451:EPF451 EFI451:EFJ451 DVM451:DVN451 DLQ451:DLR451 DBU451:DBV451 CRY451:CRZ451 CIC451:CID451 BYG451:BYH451 BOK451:BOL451 BEO451:BEP451 AUS451:AUT451 AKW451:AKX451 ABA451:ABB451 HI495:HJ495 RE495:RF495 WUS495:WUT495 WKW495:WKX495 WBA495:WBB495 VRE495:VRF495 VHI495:VHJ495 UXM495:UXN495 UNQ495:UNR495 UDU495:UDV495 TTY495:TTZ495 TKC495:TKD495 TAG495:TAH495 SQK495:SQL495 SGO495:SGP495 RWS495:RWT495 RMW495:RMX495 RDA495:RDB495 QTE495:QTF495 QJI495:QJJ495 PZM495:PZN495 PPQ495:PPR495 PFU495:PFV495 OVY495:OVZ495 OMC495:OMD495 OCG495:OCH495 NSK495:NSL495 NIO495:NIP495 MYS495:MYT495 MOW495:MOX495 MFA495:MFB495 LVE495:LVF495 LLI495:LLJ495 LBM495:LBN495 KRQ495:KRR495 KHU495:KHV495 JXY495:JXZ495 JOC495:JOD495 JEG495:JEH495 IUK495:IUL495 IKO495:IKP495 IAS495:IAT495 HQW495:HQX495 HHA495:HHB495 GXE495:GXF495 GNI495:GNJ495 GDM495:GDN495 FTQ495:FTR495 FJU495:FJV495 EZY495:EZZ495 EQC495:EQD495 EGG495:EGH495 DWK495:DWL495 DMO495:DMP495 DCS495:DCT495 CSW495:CSX495 CJA495:CJB495 BZE495:BZF495 BPI495:BPJ495 BFM495:BFN495 AVQ495:AVR495 ALU495:ALV495 ABY495:ABZ495 SC495:SD495 IG495:IH495 WUP495:WUQ495 WKT495:WKU495 WAX495:WAY495 VRB495:VRC495 VHF495:VHG495 UXJ495:UXK495 UNN495:UNO495 UDR495:UDS495 TTV495:TTW495 TJZ495:TKA495 TAD495:TAE495 SQH495:SQI495 SGL495:SGM495 RWP495:RWQ495 RMT495:RMU495 RCX495:RCY495 QTB495:QTC495 QJF495:QJG495 PZJ495:PZK495 PPN495:PPO495 PFR495:PFS495 OVV495:OVW495 OLZ495:OMA495 OCD495:OCE495 NSH495:NSI495 NIL495:NIM495 MYP495:MYQ495 MOT495:MOU495 MEX495:MEY495 LVB495:LVC495 LLF495:LLG495 LBJ495:LBK495 KRN495:KRO495 KHR495:KHS495 JXV495:JXW495 JNZ495:JOA495 JED495:JEE495 IUH495:IUI495 IKL495:IKM495 IAP495:IAQ495 HQT495:HQU495 HGX495:HGY495 GXB495:GXC495 GNF495:GNG495 GDJ495:GDK495 FTN495:FTO495 FJR495:FJS495 EZV495:EZW495 EPZ495:EQA495 EGD495:EGE495 DWH495:DWI495 DML495:DMM495 DCP495:DCQ495 CST495:CSU495 CIX495:CIY495 BZB495:BZC495 BPF495:BPG495 BFJ495:BFK495 AVN495:AVO495 ALR495:ALS495 ABV495:ABW495 RZ495:SA495 ID495:IE495 WUM495:WUN495 WKQ495:WKR495 WAU495:WAV495 VQY495:VQZ495 VHC495:VHD495 UXG495:UXH495 UNK495:UNL495 UDO495:UDP495 TTS495:TTT495 TJW495:TJX495 TAA495:TAB495 SQE495:SQF495 SGI495:SGJ495 RWM495:RWN495 RMQ495:RMR495 RCU495:RCV495 QSY495:QSZ495 QJC495:QJD495 PZG495:PZH495 PPK495:PPL495 PFO495:PFP495 OVS495:OVT495 OLW495:OLX495 OCA495:OCB495 NSE495:NSF495 NII495:NIJ495 MYM495:MYN495 MOQ495:MOR495 MEU495:MEV495 LUY495:LUZ495 LLC495:LLD495 LBG495:LBH495 KRK495:KRL495 KHO495:KHP495 JXS495:JXT495 JNW495:JNX495 JEA495:JEB495 IUE495:IUF495 IKI495:IKJ495 IAM495:IAN495 HQQ495:HQR495 HGU495:HGV495 GWY495:GWZ495 GNC495:GND495 GDG495:GDH495 FTK495:FTL495 FJO495:FJP495 EZS495:EZT495 EPW495:EPX495 EGA495:EGB495 DWE495:DWF495 DMI495:DMJ495 DCM495:DCN495 CSQ495:CSR495 CIU495:CIV495 BYY495:BYZ495 BPC495:BPD495 BFG495:BFH495 AVK495:AVL495 ALO495:ALP495 ABS495:ABT495 RW495:RX495 IA495:IB495 WUG495:WUH495 WKK495:WKL495 WAO495:WAP495 VQS495:VQT495 VGW495:VGX495 UXA495:UXB495 UNE495:UNF495 UDI495:UDJ495 TTM495:TTN495 TJQ495:TJR495 SZU495:SZV495 SPY495:SPZ495 SGC495:SGD495 RWG495:RWH495 RMK495:RML495 RCO495:RCP495 QSS495:QST495 QIW495:QIX495 PZA495:PZB495 PPE495:PPF495 PFI495:PFJ495 OVM495:OVN495 OLQ495:OLR495 OBU495:OBV495 NRY495:NRZ495 NIC495:NID495 MYG495:MYH495 MOK495:MOL495 MEO495:MEP495 LUS495:LUT495 LKW495:LKX495 LBA495:LBB495 KRE495:KRF495 KHI495:KHJ495 JXM495:JXN495 JNQ495:JNR495 JDU495:JDV495 ITY495:ITZ495 IKC495:IKD495 IAG495:IAH495 HQK495:HQL495 HGO495:HGP495 GWS495:GWT495 GMW495:GMX495 GDA495:GDB495 FTE495:FTF495 FJI495:FJJ495 EZM495:EZN495 EPQ495:EPR495 EFU495:EFV495 DVY495:DVZ495 DMC495:DMD495 DCG495:DCH495 CSK495:CSL495 CIO495:CIP495 BYS495:BYT495 BOW495:BOX495 BFA495:BFB495 AVE495:AVF495 ALI495:ALJ495 ABM495:ABN495 RQ495:RR495 HU495:HV495 WUD495:WUE495 WKH495:WKI495 WAL495:WAM495 VQP495:VQQ495 VGT495:VGU495 UWX495:UWY495 UNB495:UNC495 UDF495:UDG495 TTJ495:TTK495 TJN495:TJO495 SZR495:SZS495 SPV495:SPW495 SFZ495:SGA495 RWD495:RWE495 RMH495:RMI495 RCL495:RCM495 QSP495:QSQ495 QIT495:QIU495 PYX495:PYY495 PPB495:PPC495 PFF495:PFG495 OVJ495:OVK495 OLN495:OLO495 OBR495:OBS495 NRV495:NRW495 NHZ495:NIA495 MYD495:MYE495 MOH495:MOI495 MEL495:MEM495 LUP495:LUQ495 LKT495:LKU495 LAX495:LAY495 KRB495:KRC495 KHF495:KHG495 JXJ495:JXK495 JNN495:JNO495 JDR495:JDS495 ITV495:ITW495 IJZ495:IKA495 IAD495:IAE495 HQH495:HQI495 HGL495:HGM495 GWP495:GWQ495 GMT495:GMU495 GCX495:GCY495 FTB495:FTC495 FJF495:FJG495 EZJ495:EZK495 EPN495:EPO495 EFR495:EFS495 DVV495:DVW495 DLZ495:DMA495 DCD495:DCE495 CSH495:CSI495 CIL495:CIM495 BYP495:BYQ495 BOT495:BOU495 BEX495:BEY495 AVB495:AVC495 ALF495:ALG495 ABJ495:ABK495 RN495:RO495 HR495:HS495 WUA495:WUB495 WKE495:WKF495 WAI495:WAJ495 VQM495:VQN495 VGQ495:VGR495 UWU495:UWV495 UMY495:UMZ495 UDC495:UDD495 TTG495:TTH495 TJK495:TJL495 SZO495:SZP495 SPS495:SPT495 SFW495:SFX495 RWA495:RWB495 RME495:RMF495 RCI495:RCJ495 QSM495:QSN495 QIQ495:QIR495 PYU495:PYV495 POY495:POZ495 PFC495:PFD495 OVG495:OVH495 OLK495:OLL495 OBO495:OBP495 NRS495:NRT495 NHW495:NHX495 MYA495:MYB495 MOE495:MOF495 MEI495:MEJ495 LUM495:LUN495 LKQ495:LKR495 LAU495:LAV495 KQY495:KQZ495 KHC495:KHD495 JXG495:JXH495 JNK495:JNL495 JDO495:JDP495 ITS495:ITT495 IJW495:IJX495 IAA495:IAB495 HQE495:HQF495 HGI495:HGJ495 GWM495:GWN495 GMQ495:GMR495 GCU495:GCV495 FSY495:FSZ495 FJC495:FJD495 EZG495:EZH495 EPK495:EPL495 EFO495:EFP495 DVS495:DVT495 DLW495:DLX495 DCA495:DCB495 CSE495:CSF495 CII495:CIJ495 BYM495:BYN495 BOQ495:BOR495 BEU495:BEV495 AUY495:AUZ495 ALC495:ALD495 ABG495:ABH495 RK495:RL495 HO495:HP495 WTX495:WTY495 WKB495:WKC495 WAF495:WAG495 VQJ495:VQK495 VGN495:VGO495 UWR495:UWS495 UMV495:UMW495 UCZ495:UDA495 TTD495:TTE495 TJH495:TJI495 SZL495:SZM495 SPP495:SPQ495 SFT495:SFU495 RVX495:RVY495 RMB495:RMC495 RCF495:RCG495 QSJ495:QSK495 QIN495:QIO495 PYR495:PYS495 POV495:POW495 PEZ495:PFA495 OVD495:OVE495 OLH495:OLI495 OBL495:OBM495 NRP495:NRQ495 NHT495:NHU495 MXX495:MXY495 MOB495:MOC495 MEF495:MEG495 LUJ495:LUK495 LKN495:LKO495 LAR495:LAS495 KQV495:KQW495 KGZ495:KHA495 JXD495:JXE495 JNH495:JNI495 JDL495:JDM495 ITP495:ITQ495 IJT495:IJU495 HZX495:HZY495 HQB495:HQC495 HGF495:HGG495 GWJ495:GWK495 GMN495:GMO495 GCR495:GCS495 FSV495:FSW495 FIZ495:FJA495 EZD495:EZE495 EPH495:EPI495 EFL495:EFM495 DVP495:DVQ495 DLT495:DLU495 DBX495:DBY495 CSB495:CSC495 CIF495:CIG495 BYJ495:BYK495 BON495:BOO495 BER495:BES495 AUV495:AUW495 AKZ495:ALA495 ABD495:ABE495 RH495:RI495 HL495:HM495 WTU495:WTV495 WJY495:WJZ495 WAC495:WAD495 VQG495:VQH495 VGK495:VGL495 UWO495:UWP495 UMS495:UMT495 UCW495:UCX495 TTA495:TTB495 TJE495:TJF495 SZI495:SZJ495 SPM495:SPN495 SFQ495:SFR495 RVU495:RVV495 RLY495:RLZ495 RCC495:RCD495 QSG495:QSH495 QIK495:QIL495 PYO495:PYP495 POS495:POT495 PEW495:PEX495 OVA495:OVB495 OLE495:OLF495 OBI495:OBJ495 NRM495:NRN495 NHQ495:NHR495 MXU495:MXV495 MNY495:MNZ495 MEC495:MED495 LUG495:LUH495 LKK495:LKL495 LAO495:LAP495 KQS495:KQT495 KGW495:KGX495 JXA495:JXB495 JNE495:JNF495 JDI495:JDJ495 ITM495:ITN495 IJQ495:IJR495 HZU495:HZV495 HPY495:HPZ495 HGC495:HGD495 GWG495:GWH495 GMK495:GML495 GCO495:GCP495 FSS495:FST495 FIW495:FIX495 EZA495:EZB495 EPE495:EPF495 EFI495:EFJ495 DVM495:DVN495 DLQ495:DLR495 DBU495:DBV495 CRY495:CRZ495 CIC495:CID495 BYG495:BYH495 BOK495:BOL495 BEO495:BEP495 AUS495:AUT495 AKW495:AKX495 ABA495:ABB495">
      <formula1>HI3</formula1>
    </dataValidation>
    <dataValidation type="whole" operator="lessThanOrEqual" allowBlank="1" showInputMessage="1" showErrorMessage="1" sqref="HI7:HJ7 RE7:RF7 WUS7:WUT7 WKW7:WKX7 WBA7:WBB7 VRE7:VRF7 VHI7:VHJ7 UXM7:UXN7 UNQ7:UNR7 UDU7:UDV7 TTY7:TTZ7 TKC7:TKD7 TAG7:TAH7 SQK7:SQL7 SGO7:SGP7 RWS7:RWT7 RMW7:RMX7 RDA7:RDB7 QTE7:QTF7 QJI7:QJJ7 PZM7:PZN7 PPQ7:PPR7 PFU7:PFV7 OVY7:OVZ7 OMC7:OMD7 OCG7:OCH7 NSK7:NSL7 NIO7:NIP7 MYS7:MYT7 MOW7:MOX7 MFA7:MFB7 LVE7:LVF7 LLI7:LLJ7 LBM7:LBN7 KRQ7:KRR7 KHU7:KHV7 JXY7:JXZ7 JOC7:JOD7 JEG7:JEH7 IUK7:IUL7 IKO7:IKP7 IAS7:IAT7 HQW7:HQX7 HHA7:HHB7 GXE7:GXF7 GNI7:GNJ7 GDM7:GDN7 FTQ7:FTR7 FJU7:FJV7 EZY7:EZZ7 EQC7:EQD7 EGG7:EGH7 DWK7:DWL7 DMO7:DMP7 DCS7:DCT7 CSW7:CSX7 CJA7:CJB7 BZE7:BZF7 BPI7:BPJ7 BFM7:BFN7 AVQ7:AVR7 ALU7:ALV7 ABY7:ABZ7 SC7:SD7 IG7:IH7 WUP7:WUQ7 WKT7:WKU7 WAX7:WAY7 VRB7:VRC7 VHF7:VHG7 UXJ7:UXK7 UNN7:UNO7 UDR7:UDS7 TTV7:TTW7 TJZ7:TKA7 TAD7:TAE7 SQH7:SQI7 SGL7:SGM7 RWP7:RWQ7 RMT7:RMU7 RCX7:RCY7 QTB7:QTC7 QJF7:QJG7 PZJ7:PZK7 PPN7:PPO7 PFR7:PFS7 OVV7:OVW7 OLZ7:OMA7 OCD7:OCE7 NSH7:NSI7 NIL7:NIM7 MYP7:MYQ7 MOT7:MOU7 MEX7:MEY7 LVB7:LVC7 LLF7:LLG7 LBJ7:LBK7 KRN7:KRO7 KHR7:KHS7 JXV7:JXW7 JNZ7:JOA7 JED7:JEE7 IUH7:IUI7 IKL7:IKM7 IAP7:IAQ7 HQT7:HQU7 HGX7:HGY7 GXB7:GXC7 GNF7:GNG7 GDJ7:GDK7 FTN7:FTO7 FJR7:FJS7 EZV7:EZW7 EPZ7:EQA7 EGD7:EGE7 DWH7:DWI7 DML7:DMM7 DCP7:DCQ7 CST7:CSU7 CIX7:CIY7 BZB7:BZC7 BPF7:BPG7 BFJ7:BFK7 AVN7:AVO7 ALR7:ALS7 ABV7:ABW7 RZ7:SA7 ID7:IE7 WUM7:WUN7 WKQ7:WKR7 WAU7:WAV7 VQY7:VQZ7 VHC7:VHD7 UXG7:UXH7 UNK7:UNL7 UDO7:UDP7 TTS7:TTT7 TJW7:TJX7 TAA7:TAB7 SQE7:SQF7 SGI7:SGJ7 RWM7:RWN7 RMQ7:RMR7 RCU7:RCV7 QSY7:QSZ7 QJC7:QJD7 PZG7:PZH7 PPK7:PPL7 PFO7:PFP7 OVS7:OVT7 OLW7:OLX7 OCA7:OCB7 NSE7:NSF7 NII7:NIJ7 MYM7:MYN7 MOQ7:MOR7 MEU7:MEV7 LUY7:LUZ7 LLC7:LLD7 LBG7:LBH7 KRK7:KRL7 KHO7:KHP7 JXS7:JXT7 JNW7:JNX7 JEA7:JEB7 IUE7:IUF7 IKI7:IKJ7 IAM7:IAN7 HQQ7:HQR7 HGU7:HGV7 GWY7:GWZ7 GNC7:GND7 GDG7:GDH7 FTK7:FTL7 FJO7:FJP7 EZS7:EZT7 EPW7:EPX7 EGA7:EGB7 DWE7:DWF7 DMI7:DMJ7 DCM7:DCN7 CSQ7:CSR7 CIU7:CIV7 BYY7:BYZ7 BPC7:BPD7 BFG7:BFH7 AVK7:AVL7 ALO7:ALP7 ABS7:ABT7 RW7:RX7 IA7:IB7 WUG7:WUH7 WKK7:WKL7 WAO7:WAP7 VQS7:VQT7 VGW7:VGX7 UXA7:UXB7 UNE7:UNF7 UDI7:UDJ7 TTM7:TTN7 TJQ7:TJR7 SZU7:SZV7 SPY7:SPZ7 SGC7:SGD7 RWG7:RWH7 RMK7:RML7 RCO7:RCP7 QSS7:QST7 QIW7:QIX7 PZA7:PZB7 PPE7:PPF7 PFI7:PFJ7 OVM7:OVN7 OLQ7:OLR7 OBU7:OBV7 NRY7:NRZ7 NIC7:NID7 MYG7:MYH7 MOK7:MOL7 MEO7:MEP7 LUS7:LUT7 LKW7:LKX7 LBA7:LBB7 KRE7:KRF7 KHI7:KHJ7 JXM7:JXN7 JNQ7:JNR7 JDU7:JDV7 ITY7:ITZ7 IKC7:IKD7 IAG7:IAH7 HQK7:HQL7 HGO7:HGP7 GWS7:GWT7 GMW7:GMX7 GDA7:GDB7 FTE7:FTF7 FJI7:FJJ7 EZM7:EZN7 EPQ7:EPR7 EFU7:EFV7 DVY7:DVZ7 DMC7:DMD7 DCG7:DCH7 CSK7:CSL7 CIO7:CIP7 BYS7:BYT7 BOW7:BOX7 BFA7:BFB7 AVE7:AVF7 ALI7:ALJ7 ABM7:ABN7 RQ7:RR7 HU7:HV7 WUD7:WUE7 WKH7:WKI7 WAL7:WAM7 VQP7:VQQ7 VGT7:VGU7 UWX7:UWY7 UNB7:UNC7 UDF7:UDG7 TTJ7:TTK7 TJN7:TJO7 SZR7:SZS7 SPV7:SPW7 SFZ7:SGA7 RWD7:RWE7 RMH7:RMI7 RCL7:RCM7 QSP7:QSQ7 QIT7:QIU7 PYX7:PYY7 PPB7:PPC7 PFF7:PFG7 OVJ7:OVK7 OLN7:OLO7 OBR7:OBS7 NRV7:NRW7 NHZ7:NIA7 MYD7:MYE7 MOH7:MOI7 MEL7:MEM7 LUP7:LUQ7 LKT7:LKU7 LAX7:LAY7 KRB7:KRC7 KHF7:KHG7 JXJ7:JXK7 JNN7:JNO7 JDR7:JDS7 ITV7:ITW7 IJZ7:IKA7 IAD7:IAE7 HQH7:HQI7 HGL7:HGM7 GWP7:GWQ7 GMT7:GMU7 GCX7:GCY7 FTB7:FTC7 FJF7:FJG7 EZJ7:EZK7 EPN7:EPO7 EFR7:EFS7 DVV7:DVW7 DLZ7:DMA7 DCD7:DCE7 CSH7:CSI7 CIL7:CIM7 BYP7:BYQ7 BOT7:BOU7 BEX7:BEY7 AVB7:AVC7 ALF7:ALG7 ABJ7:ABK7 RN7:RO7 HR7:HS7 WUA7:WUB7 WKE7:WKF7 WAI7:WAJ7 VQM7:VQN7 VGQ7:VGR7 UWU7:UWV7 UMY7:UMZ7 UDC7:UDD7 TTG7:TTH7 TJK7:TJL7 SZO7:SZP7 SPS7:SPT7 SFW7:SFX7 RWA7:RWB7 RME7:RMF7 RCI7:RCJ7 QSM7:QSN7 QIQ7:QIR7 PYU7:PYV7 POY7:POZ7 PFC7:PFD7 OVG7:OVH7 OLK7:OLL7 OBO7:OBP7 NRS7:NRT7 NHW7:NHX7 MYA7:MYB7 MOE7:MOF7 MEI7:MEJ7 LUM7:LUN7 LKQ7:LKR7 LAU7:LAV7 KQY7:KQZ7 KHC7:KHD7 JXG7:JXH7 JNK7:JNL7 JDO7:JDP7 ITS7:ITT7 IJW7:IJX7 IAA7:IAB7 HQE7:HQF7 HGI7:HGJ7 GWM7:GWN7 GMQ7:GMR7 GCU7:GCV7 FSY7:FSZ7 FJC7:FJD7 EZG7:EZH7 EPK7:EPL7 EFO7:EFP7 DVS7:DVT7 DLW7:DLX7 DCA7:DCB7 CSE7:CSF7 CII7:CIJ7 BYM7:BYN7 BOQ7:BOR7 BEU7:BEV7 AUY7:AUZ7 ALC7:ALD7 ABG7:ABH7 RK7:RL7 HO7:HP7 WTX7:WTY7 WKB7:WKC7 WAF7:WAG7 VQJ7:VQK7 VGN7:VGO7 UWR7:UWS7 UMV7:UMW7 UCZ7:UDA7 TTD7:TTE7 TJH7:TJI7 SZL7:SZM7 SPP7:SPQ7 SFT7:SFU7 RVX7:RVY7 RMB7:RMC7 RCF7:RCG7 QSJ7:QSK7 QIN7:QIO7 PYR7:PYS7 POV7:POW7 PEZ7:PFA7 OVD7:OVE7 OLH7:OLI7 OBL7:OBM7 NRP7:NRQ7 NHT7:NHU7 MXX7:MXY7 MOB7:MOC7 MEF7:MEG7 LUJ7:LUK7 LKN7:LKO7 LAR7:LAS7 KQV7:KQW7 KGZ7:KHA7 JXD7:JXE7 JNH7:JNI7 JDL7:JDM7 ITP7:ITQ7 IJT7:IJU7 HZX7:HZY7 HQB7:HQC7 HGF7:HGG7 GWJ7:GWK7 GMN7:GMO7 GCR7:GCS7 FSV7:FSW7 FIZ7:FJA7 EZD7:EZE7 EPH7:EPI7 EFL7:EFM7 DVP7:DVQ7 DLT7:DLU7 DBX7:DBY7 CSB7:CSC7 CIF7:CIG7 BYJ7:BYK7 BON7:BOO7 BER7:BES7 AUV7:AUW7 AKZ7:ALA7 ABD7:ABE7 RH7:RI7 HL7:HM7 WTU7:WTV7 WJY7:WJZ7 WAC7:WAD7 VQG7:VQH7 VGK7:VGL7 UWO7:UWP7 UMS7:UMT7 UCW7:UCX7 TTA7:TTB7 TJE7:TJF7 SZI7:SZJ7 SPM7:SPN7 SFQ7:SFR7 RVU7:RVV7 RLY7:RLZ7 RCC7:RCD7 QSG7:QSH7 QIK7:QIL7 PYO7:PYP7 POS7:POT7 PEW7:PEX7 OVA7:OVB7 OLE7:OLF7 OBI7:OBJ7 NRM7:NRN7 NHQ7:NHR7 MXU7:MXV7 MNY7:MNZ7 MEC7:MED7 LUG7:LUH7 LKK7:LKL7 LAO7:LAP7 KQS7:KQT7 KGW7:KGX7 JXA7:JXB7 JNE7:JNF7 JDI7:JDJ7 ITM7:ITN7 IJQ7:IJR7 HZU7:HZV7 HPY7:HPZ7 HGC7:HGD7 GWG7:GWH7 GMK7:GML7 GCO7:GCP7 FSS7:FST7 FIW7:FIX7 EZA7:EZB7 EPE7:EPF7 EFI7:EFJ7 DVM7:DVN7 DLQ7:DLR7 DBU7:DBV7 CRY7:CRZ7 CIC7:CID7 BYG7:BYH7 BOK7:BOL7 BEO7:BEP7 AUS7:AUT7 AKW7:AKX7 ABA7:ABB7 HI51:HJ51 RE51:RF51 WUS51:WUT51 WKW51:WKX51 WBA51:WBB51 VRE51:VRF51 VHI51:VHJ51 UXM51:UXN51 UNQ51:UNR51 UDU51:UDV51 TTY51:TTZ51 TKC51:TKD51 TAG51:TAH51 SQK51:SQL51 SGO51:SGP51 RWS51:RWT51 RMW51:RMX51 RDA51:RDB51 QTE51:QTF51 QJI51:QJJ51 PZM51:PZN51 PPQ51:PPR51 PFU51:PFV51 OVY51:OVZ51 OMC51:OMD51 OCG51:OCH51 NSK51:NSL51 NIO51:NIP51 MYS51:MYT51 MOW51:MOX51 MFA51:MFB51 LVE51:LVF51 LLI51:LLJ51 LBM51:LBN51 KRQ51:KRR51 KHU51:KHV51 JXY51:JXZ51 JOC51:JOD51 JEG51:JEH51 IUK51:IUL51 IKO51:IKP51 IAS51:IAT51 HQW51:HQX51 HHA51:HHB51 GXE51:GXF51 GNI51:GNJ51 GDM51:GDN51 FTQ51:FTR51 FJU51:FJV51 EZY51:EZZ51 EQC51:EQD51 EGG51:EGH51 DWK51:DWL51 DMO51:DMP51 DCS51:DCT51 CSW51:CSX51 CJA51:CJB51 BZE51:BZF51 BPI51:BPJ51 BFM51:BFN51 AVQ51:AVR51 ALU51:ALV51 ABY51:ABZ51 SC51:SD51 IG51:IH51 WUP51:WUQ51 WKT51:WKU51 WAX51:WAY51 VRB51:VRC51 VHF51:VHG51 UXJ51:UXK51 UNN51:UNO51 UDR51:UDS51 TTV51:TTW51 TJZ51:TKA51 TAD51:TAE51 SQH51:SQI51 SGL51:SGM51 RWP51:RWQ51 RMT51:RMU51 RCX51:RCY51 QTB51:QTC51 QJF51:QJG51 PZJ51:PZK51 PPN51:PPO51 PFR51:PFS51 OVV51:OVW51 OLZ51:OMA51 OCD51:OCE51 NSH51:NSI51 NIL51:NIM51 MYP51:MYQ51 MOT51:MOU51 MEX51:MEY51 LVB51:LVC51 LLF51:LLG51 LBJ51:LBK51 KRN51:KRO51 KHR51:KHS51 JXV51:JXW51 JNZ51:JOA51 JED51:JEE51 IUH51:IUI51 IKL51:IKM51 IAP51:IAQ51 HQT51:HQU51 HGX51:HGY51 GXB51:GXC51 GNF51:GNG51 GDJ51:GDK51 FTN51:FTO51 FJR51:FJS51 EZV51:EZW51 EPZ51:EQA51 EGD51:EGE51 DWH51:DWI51 DML51:DMM51 DCP51:DCQ51 CST51:CSU51 CIX51:CIY51 BZB51:BZC51 BPF51:BPG51 BFJ51:BFK51 AVN51:AVO51 ALR51:ALS51 ABV51:ABW51 RZ51:SA51 ID51:IE51 WUM51:WUN51 WKQ51:WKR51 WAU51:WAV51 VQY51:VQZ51 VHC51:VHD51 UXG51:UXH51 UNK51:UNL51 UDO51:UDP51 TTS51:TTT51 TJW51:TJX51 TAA51:TAB51 SQE51:SQF51 SGI51:SGJ51 RWM51:RWN51 RMQ51:RMR51 RCU51:RCV51 QSY51:QSZ51 QJC51:QJD51 PZG51:PZH51 PPK51:PPL51 PFO51:PFP51 OVS51:OVT51 OLW51:OLX51 OCA51:OCB51 NSE51:NSF51 NII51:NIJ51 MYM51:MYN51 MOQ51:MOR51 MEU51:MEV51 LUY51:LUZ51 LLC51:LLD51 LBG51:LBH51 KRK51:KRL51 KHO51:KHP51 JXS51:JXT51 JNW51:JNX51 JEA51:JEB51 IUE51:IUF51 IKI51:IKJ51 IAM51:IAN51 HQQ51:HQR51 HGU51:HGV51 GWY51:GWZ51 GNC51:GND51 GDG51:GDH51 FTK51:FTL51 FJO51:FJP51 EZS51:EZT51 EPW51:EPX51 EGA51:EGB51 DWE51:DWF51 DMI51:DMJ51 DCM51:DCN51 CSQ51:CSR51 CIU51:CIV51 BYY51:BYZ51 BPC51:BPD51 BFG51:BFH51 AVK51:AVL51 ALO51:ALP51 ABS51:ABT51 RW51:RX51 IA51:IB51 WUG51:WUH51 WKK51:WKL51 WAO51:WAP51 VQS51:VQT51 VGW51:VGX51 UXA51:UXB51 UNE51:UNF51 UDI51:UDJ51 TTM51:TTN51 TJQ51:TJR51 SZU51:SZV51 SPY51:SPZ51 SGC51:SGD51 RWG51:RWH51 RMK51:RML51 RCO51:RCP51 QSS51:QST51 QIW51:QIX51 PZA51:PZB51 PPE51:PPF51 PFI51:PFJ51 OVM51:OVN51 OLQ51:OLR51 OBU51:OBV51 NRY51:NRZ51 NIC51:NID51 MYG51:MYH51 MOK51:MOL51 MEO51:MEP51 LUS51:LUT51 LKW51:LKX51 LBA51:LBB51 KRE51:KRF51 KHI51:KHJ51 JXM51:JXN51 JNQ51:JNR51 JDU51:JDV51 ITY51:ITZ51 IKC51:IKD51 IAG51:IAH51 HQK51:HQL51 HGO51:HGP51 GWS51:GWT51 GMW51:GMX51 GDA51:GDB51 FTE51:FTF51 FJI51:FJJ51 EZM51:EZN51 EPQ51:EPR51 EFU51:EFV51 DVY51:DVZ51 DMC51:DMD51 DCG51:DCH51 CSK51:CSL51 CIO51:CIP51 BYS51:BYT51 BOW51:BOX51 BFA51:BFB51 AVE51:AVF51 ALI51:ALJ51 ABM51:ABN51 RQ51:RR51 HU51:HV51 WUD51:WUE51 WKH51:WKI51 WAL51:WAM51 VQP51:VQQ51 VGT51:VGU51 UWX51:UWY51 UNB51:UNC51 UDF51:UDG51 TTJ51:TTK51 TJN51:TJO51 SZR51:SZS51 SPV51:SPW51 SFZ51:SGA51 RWD51:RWE51 RMH51:RMI51 RCL51:RCM51 QSP51:QSQ51 QIT51:QIU51 PYX51:PYY51 PPB51:PPC51 PFF51:PFG51 OVJ51:OVK51 OLN51:OLO51 OBR51:OBS51 NRV51:NRW51 NHZ51:NIA51 MYD51:MYE51 MOH51:MOI51 MEL51:MEM51 LUP51:LUQ51 LKT51:LKU51 LAX51:LAY51 KRB51:KRC51 KHF51:KHG51 JXJ51:JXK51 JNN51:JNO51 JDR51:JDS51 ITV51:ITW51 IJZ51:IKA51 IAD51:IAE51 HQH51:HQI51 HGL51:HGM51 GWP51:GWQ51 GMT51:GMU51 GCX51:GCY51 FTB51:FTC51 FJF51:FJG51 EZJ51:EZK51 EPN51:EPO51 EFR51:EFS51 DVV51:DVW51 DLZ51:DMA51 DCD51:DCE51 CSH51:CSI51 CIL51:CIM51 BYP51:BYQ51 BOT51:BOU51 BEX51:BEY51 AVB51:AVC51 ALF51:ALG51 ABJ51:ABK51 RN51:RO51 HR51:HS51 WUA51:WUB51 WKE51:WKF51 WAI51:WAJ51 VQM51:VQN51 VGQ51:VGR51 UWU51:UWV51 UMY51:UMZ51 UDC51:UDD51 TTG51:TTH51 TJK51:TJL51 SZO51:SZP51 SPS51:SPT51 SFW51:SFX51 RWA51:RWB51 RME51:RMF51 RCI51:RCJ51 QSM51:QSN51 QIQ51:QIR51 PYU51:PYV51 POY51:POZ51 PFC51:PFD51 OVG51:OVH51 OLK51:OLL51 OBO51:OBP51 NRS51:NRT51 NHW51:NHX51 MYA51:MYB51 MOE51:MOF51 MEI51:MEJ51 LUM51:LUN51 LKQ51:LKR51 LAU51:LAV51 KQY51:KQZ51 KHC51:KHD51 JXG51:JXH51 JNK51:JNL51 JDO51:JDP51 ITS51:ITT51 IJW51:IJX51 IAA51:IAB51 HQE51:HQF51 HGI51:HGJ51 GWM51:GWN51 GMQ51:GMR51 GCU51:GCV51 FSY51:FSZ51 FJC51:FJD51 EZG51:EZH51 EPK51:EPL51 EFO51:EFP51 DVS51:DVT51 DLW51:DLX51 DCA51:DCB51 CSE51:CSF51 CII51:CIJ51 BYM51:BYN51 BOQ51:BOR51 BEU51:BEV51 AUY51:AUZ51 ALC51:ALD51 ABG51:ABH51 RK51:RL51 HO51:HP51 WTX51:WTY51 WKB51:WKC51 WAF51:WAG51 VQJ51:VQK51 VGN51:VGO51 UWR51:UWS51 UMV51:UMW51 UCZ51:UDA51 TTD51:TTE51 TJH51:TJI51 SZL51:SZM51 SPP51:SPQ51 SFT51:SFU51 RVX51:RVY51 RMB51:RMC51 RCF51:RCG51 QSJ51:QSK51 QIN51:QIO51 PYR51:PYS51 POV51:POW51 PEZ51:PFA51 OVD51:OVE51 OLH51:OLI51 OBL51:OBM51 NRP51:NRQ51 NHT51:NHU51 MXX51:MXY51 MOB51:MOC51 MEF51:MEG51 LUJ51:LUK51 LKN51:LKO51 LAR51:LAS51 KQV51:KQW51 KGZ51:KHA51 JXD51:JXE51 JNH51:JNI51 JDL51:JDM51 ITP51:ITQ51 IJT51:IJU51 HZX51:HZY51 HQB51:HQC51 HGF51:HGG51 GWJ51:GWK51 GMN51:GMO51 GCR51:GCS51 FSV51:FSW51 FIZ51:FJA51 EZD51:EZE51 EPH51:EPI51 EFL51:EFM51 DVP51:DVQ51 DLT51:DLU51 DBX51:DBY51 CSB51:CSC51 CIF51:CIG51 BYJ51:BYK51 BON51:BOO51 BER51:BES51 AUV51:AUW51 AKZ51:ALA51 ABD51:ABE51 RH51:RI51 HL51:HM51 WTU51:WTV51 WJY51:WJZ51 WAC51:WAD51 VQG51:VQH51 VGK51:VGL51 UWO51:UWP51 UMS51:UMT51 UCW51:UCX51 TTA51:TTB51 TJE51:TJF51 SZI51:SZJ51 SPM51:SPN51 SFQ51:SFR51 RVU51:RVV51 RLY51:RLZ51 RCC51:RCD51 QSG51:QSH51 QIK51:QIL51 PYO51:PYP51 POS51:POT51 PEW51:PEX51 OVA51:OVB51 OLE51:OLF51 OBI51:OBJ51 NRM51:NRN51 NHQ51:NHR51 MXU51:MXV51 MNY51:MNZ51 MEC51:MED51 LUG51:LUH51 LKK51:LKL51 LAO51:LAP51 KQS51:KQT51 KGW51:KGX51 JXA51:JXB51 JNE51:JNF51 JDI51:JDJ51 ITM51:ITN51 IJQ51:IJR51 HZU51:HZV51 HPY51:HPZ51 HGC51:HGD51 GWG51:GWH51 GMK51:GML51 GCO51:GCP51 FSS51:FST51 FIW51:FIX51 EZA51:EZB51 EPE51:EPF51 EFI51:EFJ51 DVM51:DVN51 DLQ51:DLR51 DBU51:DBV51 CRY51:CRZ51 CIC51:CID51 BYG51:BYH51 BOK51:BOL51 BEO51:BEP51 AUS51:AUT51 AKW51:AKX51 ABA51:ABB51 HI95:HJ95 RE95:RF95 WUS95:WUT95 WKW95:WKX95 WBA95:WBB95 VRE95:VRF95 VHI95:VHJ95 UXM95:UXN95 UNQ95:UNR95 UDU95:UDV95 TTY95:TTZ95 TKC95:TKD95 TAG95:TAH95 SQK95:SQL95 SGO95:SGP95 RWS95:RWT95 RMW95:RMX95 RDA95:RDB95 QTE95:QTF95 QJI95:QJJ95 PZM95:PZN95 PPQ95:PPR95 PFU95:PFV95 OVY95:OVZ95 OMC95:OMD95 OCG95:OCH95 NSK95:NSL95 NIO95:NIP95 MYS95:MYT95 MOW95:MOX95 MFA95:MFB95 LVE95:LVF95 LLI95:LLJ95 LBM95:LBN95 KRQ95:KRR95 KHU95:KHV95 JXY95:JXZ95 JOC95:JOD95 JEG95:JEH95 IUK95:IUL95 IKO95:IKP95 IAS95:IAT95 HQW95:HQX95 HHA95:HHB95 GXE95:GXF95 GNI95:GNJ95 GDM95:GDN95 FTQ95:FTR95 FJU95:FJV95 EZY95:EZZ95 EQC95:EQD95 EGG95:EGH95 DWK95:DWL95 DMO95:DMP95 DCS95:DCT95 CSW95:CSX95 CJA95:CJB95 BZE95:BZF95 BPI95:BPJ95 BFM95:BFN95 AVQ95:AVR95 ALU95:ALV95 ABY95:ABZ95 SC95:SD95 IG95:IH95 WUP95:WUQ95 WKT95:WKU95 WAX95:WAY95 VRB95:VRC95 VHF95:VHG95 UXJ95:UXK95 UNN95:UNO95 UDR95:UDS95 TTV95:TTW95 TJZ95:TKA95 TAD95:TAE95 SQH95:SQI95 SGL95:SGM95 RWP95:RWQ95 RMT95:RMU95 RCX95:RCY95 QTB95:QTC95 QJF95:QJG95 PZJ95:PZK95 PPN95:PPO95 PFR95:PFS95 OVV95:OVW95 OLZ95:OMA95 OCD95:OCE95 NSH95:NSI95 NIL95:NIM95 MYP95:MYQ95 MOT95:MOU95 MEX95:MEY95 LVB95:LVC95 LLF95:LLG95 LBJ95:LBK95 KRN95:KRO95 KHR95:KHS95 JXV95:JXW95 JNZ95:JOA95 JED95:JEE95 IUH95:IUI95 IKL95:IKM95 IAP95:IAQ95 HQT95:HQU95 HGX95:HGY95 GXB95:GXC95 GNF95:GNG95 GDJ95:GDK95 FTN95:FTO95 FJR95:FJS95 EZV95:EZW95 EPZ95:EQA95 EGD95:EGE95 DWH95:DWI95 DML95:DMM95 DCP95:DCQ95 CST95:CSU95 CIX95:CIY95 BZB95:BZC95 BPF95:BPG95 BFJ95:BFK95 AVN95:AVO95 ALR95:ALS95 ABV95:ABW95 RZ95:SA95 ID95:IE95 WUM95:WUN95 WKQ95:WKR95 WAU95:WAV95 VQY95:VQZ95 VHC95:VHD95 UXG95:UXH95 UNK95:UNL95 UDO95:UDP95 TTS95:TTT95 TJW95:TJX95 TAA95:TAB95 SQE95:SQF95 SGI95:SGJ95 RWM95:RWN95 RMQ95:RMR95 RCU95:RCV95 QSY95:QSZ95 QJC95:QJD95 PZG95:PZH95 PPK95:PPL95 PFO95:PFP95 OVS95:OVT95 OLW95:OLX95 OCA95:OCB95 NSE95:NSF95 NII95:NIJ95 MYM95:MYN95 MOQ95:MOR95 MEU95:MEV95 LUY95:LUZ95 LLC95:LLD95 LBG95:LBH95 KRK95:KRL95 KHO95:KHP95 JXS95:JXT95 JNW95:JNX95 JEA95:JEB95 IUE95:IUF95 IKI95:IKJ95 IAM95:IAN95 HQQ95:HQR95 HGU95:HGV95 GWY95:GWZ95 GNC95:GND95 GDG95:GDH95 FTK95:FTL95 FJO95:FJP95 EZS95:EZT95 EPW95:EPX95 EGA95:EGB95 DWE95:DWF95 DMI95:DMJ95 DCM95:DCN95 CSQ95:CSR95 CIU95:CIV95 BYY95:BYZ95 BPC95:BPD95 BFG95:BFH95 AVK95:AVL95 ALO95:ALP95 ABS95:ABT95 RW95:RX95 IA95:IB95 WUG95:WUH95 WKK95:WKL95 WAO95:WAP95 VQS95:VQT95 VGW95:VGX95 UXA95:UXB95 UNE95:UNF95 UDI95:UDJ95 TTM95:TTN95 TJQ95:TJR95 SZU95:SZV95 SPY95:SPZ95 SGC95:SGD95 RWG95:RWH95 RMK95:RML95 RCO95:RCP95 QSS95:QST95 QIW95:QIX95 PZA95:PZB95 PPE95:PPF95 PFI95:PFJ95 OVM95:OVN95 OLQ95:OLR95 OBU95:OBV95 NRY95:NRZ95 NIC95:NID95 MYG95:MYH95 MOK95:MOL95 MEO95:MEP95 LUS95:LUT95 LKW95:LKX95 LBA95:LBB95 KRE95:KRF95 KHI95:KHJ95 JXM95:JXN95 JNQ95:JNR95 JDU95:JDV95 ITY95:ITZ95 IKC95:IKD95 IAG95:IAH95 HQK95:HQL95 HGO95:HGP95 GWS95:GWT95 GMW95:GMX95 GDA95:GDB95 FTE95:FTF95 FJI95:FJJ95 EZM95:EZN95 EPQ95:EPR95 EFU95:EFV95 DVY95:DVZ95 DMC95:DMD95 DCG95:DCH95 CSK95:CSL95 CIO95:CIP95 BYS95:BYT95 BOW95:BOX95 BFA95:BFB95 AVE95:AVF95 ALI95:ALJ95 ABM95:ABN95 RQ95:RR95 HU95:HV95 WUD95:WUE95 WKH95:WKI95 WAL95:WAM95 VQP95:VQQ95 VGT95:VGU95 UWX95:UWY95 UNB95:UNC95 UDF95:UDG95 TTJ95:TTK95 TJN95:TJO95 SZR95:SZS95 SPV95:SPW95 SFZ95:SGA95 RWD95:RWE95 RMH95:RMI95 RCL95:RCM95 QSP95:QSQ95 QIT95:QIU95 PYX95:PYY95 PPB95:PPC95 PFF95:PFG95 OVJ95:OVK95 OLN95:OLO95 OBR95:OBS95 NRV95:NRW95 NHZ95:NIA95 MYD95:MYE95 MOH95:MOI95 MEL95:MEM95 LUP95:LUQ95 LKT95:LKU95 LAX95:LAY95 KRB95:KRC95 KHF95:KHG95 JXJ95:JXK95 JNN95:JNO95 JDR95:JDS95 ITV95:ITW95 IJZ95:IKA95 IAD95:IAE95 HQH95:HQI95 HGL95:HGM95 GWP95:GWQ95 GMT95:GMU95 GCX95:GCY95 FTB95:FTC95 FJF95:FJG95 EZJ95:EZK95 EPN95:EPO95 EFR95:EFS95 DVV95:DVW95 DLZ95:DMA95 DCD95:DCE95 CSH95:CSI95 CIL95:CIM95 BYP95:BYQ95 BOT95:BOU95 BEX95:BEY95 AVB95:AVC95 ALF95:ALG95 ABJ95:ABK95 RN95:RO95 HR95:HS95 WUA95:WUB95 WKE95:WKF95 WAI95:WAJ95 VQM95:VQN95 VGQ95:VGR95 UWU95:UWV95 UMY95:UMZ95 UDC95:UDD95 TTG95:TTH95 TJK95:TJL95 SZO95:SZP95 SPS95:SPT95 SFW95:SFX95 RWA95:RWB95 RME95:RMF95 RCI95:RCJ95 QSM95:QSN95 QIQ95:QIR95 PYU95:PYV95 POY95:POZ95 PFC95:PFD95 OVG95:OVH95 OLK95:OLL95 OBO95:OBP95 NRS95:NRT95 NHW95:NHX95 MYA95:MYB95 MOE95:MOF95 MEI95:MEJ95 LUM95:LUN95 LKQ95:LKR95 LAU95:LAV95 KQY95:KQZ95 KHC95:KHD95 JXG95:JXH95 JNK95:JNL95 JDO95:JDP95 ITS95:ITT95 IJW95:IJX95 IAA95:IAB95 HQE95:HQF95 HGI95:HGJ95 GWM95:GWN95 GMQ95:GMR95 GCU95:GCV95 FSY95:FSZ95 FJC95:FJD95 EZG95:EZH95 EPK95:EPL95 EFO95:EFP95 DVS95:DVT95 DLW95:DLX95 DCA95:DCB95 CSE95:CSF95 CII95:CIJ95 BYM95:BYN95 BOQ95:BOR95 BEU95:BEV95 AUY95:AUZ95 ALC95:ALD95 ABG95:ABH95 RK95:RL95 HO95:HP95 WTX95:WTY95 WKB95:WKC95 WAF95:WAG95 VQJ95:VQK95 VGN95:VGO95 UWR95:UWS95 UMV95:UMW95 UCZ95:UDA95 TTD95:TTE95 TJH95:TJI95 SZL95:SZM95 SPP95:SPQ95 SFT95:SFU95 RVX95:RVY95 RMB95:RMC95 RCF95:RCG95 QSJ95:QSK95 QIN95:QIO95 PYR95:PYS95 POV95:POW95 PEZ95:PFA95 OVD95:OVE95 OLH95:OLI95 OBL95:OBM95 NRP95:NRQ95 NHT95:NHU95 MXX95:MXY95 MOB95:MOC95 MEF95:MEG95 LUJ95:LUK95 LKN95:LKO95 LAR95:LAS95 KQV95:KQW95 KGZ95:KHA95 JXD95:JXE95 JNH95:JNI95 JDL95:JDM95 ITP95:ITQ95 IJT95:IJU95 HZX95:HZY95 HQB95:HQC95 HGF95:HGG95 GWJ95:GWK95 GMN95:GMO95 GCR95:GCS95 FSV95:FSW95 FIZ95:FJA95 EZD95:EZE95 EPH95:EPI95 EFL95:EFM95 DVP95:DVQ95 DLT95:DLU95 DBX95:DBY95 CSB95:CSC95 CIF95:CIG95 BYJ95:BYK95 BON95:BOO95 BER95:BES95 AUV95:AUW95 AKZ95:ALA95 ABD95:ABE95 RH95:RI95 HL95:HM95 WTU95:WTV95 WJY95:WJZ95 WAC95:WAD95 VQG95:VQH95 VGK95:VGL95 UWO95:UWP95 UMS95:UMT95 UCW95:UCX95 TTA95:TTB95 TJE95:TJF95 SZI95:SZJ95 SPM95:SPN95 SFQ95:SFR95 RVU95:RVV95 RLY95:RLZ95 RCC95:RCD95 QSG95:QSH95 QIK95:QIL95 PYO95:PYP95 POS95:POT95 PEW95:PEX95 OVA95:OVB95 OLE95:OLF95 OBI95:OBJ95 NRM95:NRN95 NHQ95:NHR95 MXU95:MXV95 MNY95:MNZ95 MEC95:MED95 LUG95:LUH95 LKK95:LKL95 LAO95:LAP95 KQS95:KQT95 KGW95:KGX95 JXA95:JXB95 JNE95:JNF95 JDI95:JDJ95 ITM95:ITN95 IJQ95:IJR95 HZU95:HZV95 HPY95:HPZ95 HGC95:HGD95 GWG95:GWH95 GMK95:GML95 GCO95:GCP95 FSS95:FST95 FIW95:FIX95 EZA95:EZB95 EPE95:EPF95 EFI95:EFJ95 DVM95:DVN95 DLQ95:DLR95 DBU95:DBV95 CRY95:CRZ95 CIC95:CID95 BYG95:BYH95 BOK95:BOL95 BEO95:BEP95 AUS95:AUT95 AKW95:AKX95 ABA95:ABB95 HI139:HJ139 RE139:RF139 WUS139:WUT139 WKW139:WKX139 WBA139:WBB139 VRE139:VRF139 VHI139:VHJ139 UXM139:UXN139 UNQ139:UNR139 UDU139:UDV139 TTY139:TTZ139 TKC139:TKD139 TAG139:TAH139 SQK139:SQL139 SGO139:SGP139 RWS139:RWT139 RMW139:RMX139 RDA139:RDB139 QTE139:QTF139 QJI139:QJJ139 PZM139:PZN139 PPQ139:PPR139 PFU139:PFV139 OVY139:OVZ139 OMC139:OMD139 OCG139:OCH139 NSK139:NSL139 NIO139:NIP139 MYS139:MYT139 MOW139:MOX139 MFA139:MFB139 LVE139:LVF139 LLI139:LLJ139 LBM139:LBN139 KRQ139:KRR139 KHU139:KHV139 JXY139:JXZ139 JOC139:JOD139 JEG139:JEH139 IUK139:IUL139 IKO139:IKP139 IAS139:IAT139 HQW139:HQX139 HHA139:HHB139 GXE139:GXF139 GNI139:GNJ139 GDM139:GDN139 FTQ139:FTR139 FJU139:FJV139 EZY139:EZZ139 EQC139:EQD139 EGG139:EGH139 DWK139:DWL139 DMO139:DMP139 DCS139:DCT139 CSW139:CSX139 CJA139:CJB139 BZE139:BZF139 BPI139:BPJ139 BFM139:BFN139 AVQ139:AVR139 ALU139:ALV139 ABY139:ABZ139 SC139:SD139 IG139:IH139 WUP139:WUQ139 WKT139:WKU139 WAX139:WAY139 VRB139:VRC139 VHF139:VHG139 UXJ139:UXK139 UNN139:UNO139 UDR139:UDS139 TTV139:TTW139 TJZ139:TKA139 TAD139:TAE139 SQH139:SQI139 SGL139:SGM139 RWP139:RWQ139 RMT139:RMU139 RCX139:RCY139 QTB139:QTC139 QJF139:QJG139 PZJ139:PZK139 PPN139:PPO139 PFR139:PFS139 OVV139:OVW139 OLZ139:OMA139 OCD139:OCE139 NSH139:NSI139 NIL139:NIM139 MYP139:MYQ139 MOT139:MOU139 MEX139:MEY139 LVB139:LVC139 LLF139:LLG139 LBJ139:LBK139 KRN139:KRO139 KHR139:KHS139 JXV139:JXW139 JNZ139:JOA139 JED139:JEE139 IUH139:IUI139 IKL139:IKM139 IAP139:IAQ139 HQT139:HQU139 HGX139:HGY139 GXB139:GXC139 GNF139:GNG139 GDJ139:GDK139 FTN139:FTO139 FJR139:FJS139 EZV139:EZW139 EPZ139:EQA139 EGD139:EGE139 DWH139:DWI139 DML139:DMM139 DCP139:DCQ139 CST139:CSU139 CIX139:CIY139 BZB139:BZC139 BPF139:BPG139 BFJ139:BFK139 AVN139:AVO139 ALR139:ALS139 ABV139:ABW139 RZ139:SA139 ID139:IE139 WUM139:WUN139 WKQ139:WKR139 WAU139:WAV139 VQY139:VQZ139 VHC139:VHD139 UXG139:UXH139 UNK139:UNL139 UDO139:UDP139 TTS139:TTT139 TJW139:TJX139 TAA139:TAB139 SQE139:SQF139 SGI139:SGJ139 RWM139:RWN139 RMQ139:RMR139 RCU139:RCV139 QSY139:QSZ139 QJC139:QJD139 PZG139:PZH139 PPK139:PPL139 PFO139:PFP139 OVS139:OVT139 OLW139:OLX139 OCA139:OCB139 NSE139:NSF139 NII139:NIJ139 MYM139:MYN139 MOQ139:MOR139 MEU139:MEV139 LUY139:LUZ139 LLC139:LLD139 LBG139:LBH139 KRK139:KRL139 KHO139:KHP139 JXS139:JXT139 JNW139:JNX139 JEA139:JEB139 IUE139:IUF139 IKI139:IKJ139 IAM139:IAN139 HQQ139:HQR139 HGU139:HGV139 GWY139:GWZ139 GNC139:GND139 GDG139:GDH139 FTK139:FTL139 FJO139:FJP139 EZS139:EZT139 EPW139:EPX139 EGA139:EGB139 DWE139:DWF139 DMI139:DMJ139 DCM139:DCN139 CSQ139:CSR139 CIU139:CIV139 BYY139:BYZ139 BPC139:BPD139 BFG139:BFH139 AVK139:AVL139 ALO139:ALP139 ABS139:ABT139 RW139:RX139 IA139:IB139 WUG139:WUH139 WKK139:WKL139 WAO139:WAP139 VQS139:VQT139 VGW139:VGX139 UXA139:UXB139 UNE139:UNF139 UDI139:UDJ139 TTM139:TTN139 TJQ139:TJR139 SZU139:SZV139 SPY139:SPZ139 SGC139:SGD139 RWG139:RWH139 RMK139:RML139 RCO139:RCP139 QSS139:QST139 QIW139:QIX139 PZA139:PZB139 PPE139:PPF139 PFI139:PFJ139 OVM139:OVN139 OLQ139:OLR139 OBU139:OBV139 NRY139:NRZ139 NIC139:NID139 MYG139:MYH139 MOK139:MOL139 MEO139:MEP139 LUS139:LUT139 LKW139:LKX139 LBA139:LBB139 KRE139:KRF139 KHI139:KHJ139 JXM139:JXN139 JNQ139:JNR139 JDU139:JDV139 ITY139:ITZ139 IKC139:IKD139 IAG139:IAH139 HQK139:HQL139 HGO139:HGP139 GWS139:GWT139 GMW139:GMX139 GDA139:GDB139 FTE139:FTF139 FJI139:FJJ139 EZM139:EZN139 EPQ139:EPR139 EFU139:EFV139 DVY139:DVZ139 DMC139:DMD139 DCG139:DCH139 CSK139:CSL139 CIO139:CIP139 BYS139:BYT139 BOW139:BOX139 BFA139:BFB139 AVE139:AVF139 ALI139:ALJ139 ABM139:ABN139 RQ139:RR139 HU139:HV139 WUD139:WUE139 WKH139:WKI139 WAL139:WAM139 VQP139:VQQ139 VGT139:VGU139 UWX139:UWY139 UNB139:UNC139 UDF139:UDG139 TTJ139:TTK139 TJN139:TJO139 SZR139:SZS139 SPV139:SPW139 SFZ139:SGA139 RWD139:RWE139 RMH139:RMI139 RCL139:RCM139 QSP139:QSQ139 QIT139:QIU139 PYX139:PYY139 PPB139:PPC139 PFF139:PFG139 OVJ139:OVK139 OLN139:OLO139 OBR139:OBS139 NRV139:NRW139 NHZ139:NIA139 MYD139:MYE139 MOH139:MOI139 MEL139:MEM139 LUP139:LUQ139 LKT139:LKU139 LAX139:LAY139 KRB139:KRC139 KHF139:KHG139 JXJ139:JXK139 JNN139:JNO139 JDR139:JDS139 ITV139:ITW139 IJZ139:IKA139 IAD139:IAE139 HQH139:HQI139 HGL139:HGM139 GWP139:GWQ139 GMT139:GMU139 GCX139:GCY139 FTB139:FTC139 FJF139:FJG139 EZJ139:EZK139 EPN139:EPO139 EFR139:EFS139 DVV139:DVW139 DLZ139:DMA139 DCD139:DCE139 CSH139:CSI139 CIL139:CIM139 BYP139:BYQ139 BOT139:BOU139 BEX139:BEY139 AVB139:AVC139 ALF139:ALG139 ABJ139:ABK139 RN139:RO139 HR139:HS139 WUA139:WUB139 WKE139:WKF139 WAI139:WAJ139 VQM139:VQN139 VGQ139:VGR139 UWU139:UWV139 UMY139:UMZ139 UDC139:UDD139 TTG139:TTH139 TJK139:TJL139 SZO139:SZP139 SPS139:SPT139 SFW139:SFX139 RWA139:RWB139 RME139:RMF139 RCI139:RCJ139 QSM139:QSN139 QIQ139:QIR139 PYU139:PYV139 POY139:POZ139 PFC139:PFD139 OVG139:OVH139 OLK139:OLL139 OBO139:OBP139 NRS139:NRT139 NHW139:NHX139 MYA139:MYB139 MOE139:MOF139 MEI139:MEJ139 LUM139:LUN139 LKQ139:LKR139 LAU139:LAV139 KQY139:KQZ139 KHC139:KHD139 JXG139:JXH139 JNK139:JNL139 JDO139:JDP139 ITS139:ITT139 IJW139:IJX139 IAA139:IAB139 HQE139:HQF139 HGI139:HGJ139 GWM139:GWN139 GMQ139:GMR139 GCU139:GCV139 FSY139:FSZ139 FJC139:FJD139 EZG139:EZH139 EPK139:EPL139 EFO139:EFP139 DVS139:DVT139 DLW139:DLX139 DCA139:DCB139 CSE139:CSF139 CII139:CIJ139 BYM139:BYN139 BOQ139:BOR139 BEU139:BEV139 AUY139:AUZ139 ALC139:ALD139 ABG139:ABH139 RK139:RL139 HO139:HP139 WTX139:WTY139 WKB139:WKC139 WAF139:WAG139 VQJ139:VQK139 VGN139:VGO139 UWR139:UWS139 UMV139:UMW139 UCZ139:UDA139 TTD139:TTE139 TJH139:TJI139 SZL139:SZM139 SPP139:SPQ139 SFT139:SFU139 RVX139:RVY139 RMB139:RMC139 RCF139:RCG139 QSJ139:QSK139 QIN139:QIO139 PYR139:PYS139 POV139:POW139 PEZ139:PFA139 OVD139:OVE139 OLH139:OLI139 OBL139:OBM139 NRP139:NRQ139 NHT139:NHU139 MXX139:MXY139 MOB139:MOC139 MEF139:MEG139 LUJ139:LUK139 LKN139:LKO139 LAR139:LAS139 KQV139:KQW139 KGZ139:KHA139 JXD139:JXE139 JNH139:JNI139 JDL139:JDM139 ITP139:ITQ139 IJT139:IJU139 HZX139:HZY139 HQB139:HQC139 HGF139:HGG139 GWJ139:GWK139 GMN139:GMO139 GCR139:GCS139 FSV139:FSW139 FIZ139:FJA139 EZD139:EZE139 EPH139:EPI139 EFL139:EFM139 DVP139:DVQ139 DLT139:DLU139 DBX139:DBY139 CSB139:CSC139 CIF139:CIG139 BYJ139:BYK139 BON139:BOO139 BER139:BES139 AUV139:AUW139 AKZ139:ALA139 ABD139:ABE139 RH139:RI139 HL139:HM139 WTU139:WTV139 WJY139:WJZ139 WAC139:WAD139 VQG139:VQH139 VGK139:VGL139 UWO139:UWP139 UMS139:UMT139 UCW139:UCX139 TTA139:TTB139 TJE139:TJF139 SZI139:SZJ139 SPM139:SPN139 SFQ139:SFR139 RVU139:RVV139 RLY139:RLZ139 RCC139:RCD139 QSG139:QSH139 QIK139:QIL139 PYO139:PYP139 POS139:POT139 PEW139:PEX139 OVA139:OVB139 OLE139:OLF139 OBI139:OBJ139 NRM139:NRN139 NHQ139:NHR139 MXU139:MXV139 MNY139:MNZ139 MEC139:MED139 LUG139:LUH139 LKK139:LKL139 LAO139:LAP139 KQS139:KQT139 KGW139:KGX139 JXA139:JXB139 JNE139:JNF139 JDI139:JDJ139 ITM139:ITN139 IJQ139:IJR139 HZU139:HZV139 HPY139:HPZ139 HGC139:HGD139 GWG139:GWH139 GMK139:GML139 GCO139:GCP139 FSS139:FST139 FIW139:FIX139 EZA139:EZB139 EPE139:EPF139 EFI139:EFJ139 DVM139:DVN139 DLQ139:DLR139 DBU139:DBV139 CRY139:CRZ139 CIC139:CID139 BYG139:BYH139 BOK139:BOL139 BEO139:BEP139 AUS139:AUT139 AKW139:AKX139 ABA139:ABB139 HI183:HJ183 RE183:RF183 WUS183:WUT183 WKW183:WKX183 WBA183:WBB183 VRE183:VRF183 VHI183:VHJ183 UXM183:UXN183 UNQ183:UNR183 UDU183:UDV183 TTY183:TTZ183 TKC183:TKD183 TAG183:TAH183 SQK183:SQL183 SGO183:SGP183 RWS183:RWT183 RMW183:RMX183 RDA183:RDB183 QTE183:QTF183 QJI183:QJJ183 PZM183:PZN183 PPQ183:PPR183 PFU183:PFV183 OVY183:OVZ183 OMC183:OMD183 OCG183:OCH183 NSK183:NSL183 NIO183:NIP183 MYS183:MYT183 MOW183:MOX183 MFA183:MFB183 LVE183:LVF183 LLI183:LLJ183 LBM183:LBN183 KRQ183:KRR183 KHU183:KHV183 JXY183:JXZ183 JOC183:JOD183 JEG183:JEH183 IUK183:IUL183 IKO183:IKP183 IAS183:IAT183 HQW183:HQX183 HHA183:HHB183 GXE183:GXF183 GNI183:GNJ183 GDM183:GDN183 FTQ183:FTR183 FJU183:FJV183 EZY183:EZZ183 EQC183:EQD183 EGG183:EGH183 DWK183:DWL183 DMO183:DMP183 DCS183:DCT183 CSW183:CSX183 CJA183:CJB183 BZE183:BZF183 BPI183:BPJ183 BFM183:BFN183 AVQ183:AVR183 ALU183:ALV183 ABY183:ABZ183 SC183:SD183 IG183:IH183 WUP183:WUQ183 WKT183:WKU183 WAX183:WAY183 VRB183:VRC183 VHF183:VHG183 UXJ183:UXK183 UNN183:UNO183 UDR183:UDS183 TTV183:TTW183 TJZ183:TKA183 TAD183:TAE183 SQH183:SQI183 SGL183:SGM183 RWP183:RWQ183 RMT183:RMU183 RCX183:RCY183 QTB183:QTC183 QJF183:QJG183 PZJ183:PZK183 PPN183:PPO183 PFR183:PFS183 OVV183:OVW183 OLZ183:OMA183 OCD183:OCE183 NSH183:NSI183 NIL183:NIM183 MYP183:MYQ183 MOT183:MOU183 MEX183:MEY183 LVB183:LVC183 LLF183:LLG183 LBJ183:LBK183 KRN183:KRO183 KHR183:KHS183 JXV183:JXW183 JNZ183:JOA183 JED183:JEE183 IUH183:IUI183 IKL183:IKM183 IAP183:IAQ183 HQT183:HQU183 HGX183:HGY183 GXB183:GXC183 GNF183:GNG183 GDJ183:GDK183 FTN183:FTO183 FJR183:FJS183 EZV183:EZW183 EPZ183:EQA183 EGD183:EGE183 DWH183:DWI183 DML183:DMM183 DCP183:DCQ183 CST183:CSU183 CIX183:CIY183 BZB183:BZC183 BPF183:BPG183 BFJ183:BFK183 AVN183:AVO183 ALR183:ALS183 ABV183:ABW183 RZ183:SA183 ID183:IE183 WUM183:WUN183 WKQ183:WKR183 WAU183:WAV183 VQY183:VQZ183 VHC183:VHD183 UXG183:UXH183 UNK183:UNL183 UDO183:UDP183 TTS183:TTT183 TJW183:TJX183 TAA183:TAB183 SQE183:SQF183 SGI183:SGJ183 RWM183:RWN183 RMQ183:RMR183 RCU183:RCV183 QSY183:QSZ183 QJC183:QJD183 PZG183:PZH183 PPK183:PPL183 PFO183:PFP183 OVS183:OVT183 OLW183:OLX183 OCA183:OCB183 NSE183:NSF183 NII183:NIJ183 MYM183:MYN183 MOQ183:MOR183 MEU183:MEV183 LUY183:LUZ183 LLC183:LLD183 LBG183:LBH183 KRK183:KRL183 KHO183:KHP183 JXS183:JXT183 JNW183:JNX183 JEA183:JEB183 IUE183:IUF183 IKI183:IKJ183 IAM183:IAN183 HQQ183:HQR183 HGU183:HGV183 GWY183:GWZ183 GNC183:GND183 GDG183:GDH183 FTK183:FTL183 FJO183:FJP183 EZS183:EZT183 EPW183:EPX183 EGA183:EGB183 DWE183:DWF183 DMI183:DMJ183 DCM183:DCN183 CSQ183:CSR183 CIU183:CIV183 BYY183:BYZ183 BPC183:BPD183 BFG183:BFH183 AVK183:AVL183 ALO183:ALP183 ABS183:ABT183 RW183:RX183 IA183:IB183 WUG183:WUH183 WKK183:WKL183 WAO183:WAP183 VQS183:VQT183 VGW183:VGX183 UXA183:UXB183 UNE183:UNF183 UDI183:UDJ183 TTM183:TTN183 TJQ183:TJR183 SZU183:SZV183 SPY183:SPZ183 SGC183:SGD183 RWG183:RWH183 RMK183:RML183 RCO183:RCP183 QSS183:QST183 QIW183:QIX183 PZA183:PZB183 PPE183:PPF183 PFI183:PFJ183 OVM183:OVN183 OLQ183:OLR183 OBU183:OBV183 NRY183:NRZ183 NIC183:NID183 MYG183:MYH183 MOK183:MOL183 MEO183:MEP183 LUS183:LUT183 LKW183:LKX183 LBA183:LBB183 KRE183:KRF183 KHI183:KHJ183 JXM183:JXN183 JNQ183:JNR183 JDU183:JDV183 ITY183:ITZ183 IKC183:IKD183 IAG183:IAH183 HQK183:HQL183 HGO183:HGP183 GWS183:GWT183 GMW183:GMX183 GDA183:GDB183 FTE183:FTF183 FJI183:FJJ183 EZM183:EZN183 EPQ183:EPR183 EFU183:EFV183 DVY183:DVZ183 DMC183:DMD183 DCG183:DCH183 CSK183:CSL183 CIO183:CIP183 BYS183:BYT183 BOW183:BOX183 BFA183:BFB183 AVE183:AVF183 ALI183:ALJ183 ABM183:ABN183 RQ183:RR183 HU183:HV183 WUD183:WUE183 WKH183:WKI183 WAL183:WAM183 VQP183:VQQ183 VGT183:VGU183 UWX183:UWY183 UNB183:UNC183 UDF183:UDG183 TTJ183:TTK183 TJN183:TJO183 SZR183:SZS183 SPV183:SPW183 SFZ183:SGA183 RWD183:RWE183 RMH183:RMI183 RCL183:RCM183 QSP183:QSQ183 QIT183:QIU183 PYX183:PYY183 PPB183:PPC183 PFF183:PFG183 OVJ183:OVK183 OLN183:OLO183 OBR183:OBS183 NRV183:NRW183 NHZ183:NIA183 MYD183:MYE183 MOH183:MOI183 MEL183:MEM183 LUP183:LUQ183 LKT183:LKU183 LAX183:LAY183 KRB183:KRC183 KHF183:KHG183 JXJ183:JXK183 JNN183:JNO183 JDR183:JDS183 ITV183:ITW183 IJZ183:IKA183 IAD183:IAE183 HQH183:HQI183 HGL183:HGM183 GWP183:GWQ183 GMT183:GMU183 GCX183:GCY183 FTB183:FTC183 FJF183:FJG183 EZJ183:EZK183 EPN183:EPO183 EFR183:EFS183 DVV183:DVW183 DLZ183:DMA183 DCD183:DCE183 CSH183:CSI183 CIL183:CIM183 BYP183:BYQ183 BOT183:BOU183 BEX183:BEY183 AVB183:AVC183 ALF183:ALG183 ABJ183:ABK183 RN183:RO183 HR183:HS183 WUA183:WUB183 WKE183:WKF183 WAI183:WAJ183 VQM183:VQN183 VGQ183:VGR183 UWU183:UWV183 UMY183:UMZ183 UDC183:UDD183 TTG183:TTH183 TJK183:TJL183 SZO183:SZP183 SPS183:SPT183 SFW183:SFX183 RWA183:RWB183 RME183:RMF183 RCI183:RCJ183 QSM183:QSN183 QIQ183:QIR183 PYU183:PYV183 POY183:POZ183 PFC183:PFD183 OVG183:OVH183 OLK183:OLL183 OBO183:OBP183 NRS183:NRT183 NHW183:NHX183 MYA183:MYB183 MOE183:MOF183 MEI183:MEJ183 LUM183:LUN183 LKQ183:LKR183 LAU183:LAV183 KQY183:KQZ183 KHC183:KHD183 JXG183:JXH183 JNK183:JNL183 JDO183:JDP183 ITS183:ITT183 IJW183:IJX183 IAA183:IAB183 HQE183:HQF183 HGI183:HGJ183 GWM183:GWN183 GMQ183:GMR183 GCU183:GCV183 FSY183:FSZ183 FJC183:FJD183 EZG183:EZH183 EPK183:EPL183 EFO183:EFP183 DVS183:DVT183 DLW183:DLX183 DCA183:DCB183 CSE183:CSF183 CII183:CIJ183 BYM183:BYN183 BOQ183:BOR183 BEU183:BEV183 AUY183:AUZ183 ALC183:ALD183 ABG183:ABH183 RK183:RL183 HO183:HP183 WTX183:WTY183 WKB183:WKC183 WAF183:WAG183 VQJ183:VQK183 VGN183:VGO183 UWR183:UWS183 UMV183:UMW183 UCZ183:UDA183 TTD183:TTE183 TJH183:TJI183 SZL183:SZM183 SPP183:SPQ183 SFT183:SFU183 RVX183:RVY183 RMB183:RMC183 RCF183:RCG183 QSJ183:QSK183 QIN183:QIO183 PYR183:PYS183 POV183:POW183 PEZ183:PFA183 OVD183:OVE183 OLH183:OLI183 OBL183:OBM183 NRP183:NRQ183 NHT183:NHU183 MXX183:MXY183 MOB183:MOC183 MEF183:MEG183 LUJ183:LUK183 LKN183:LKO183 LAR183:LAS183 KQV183:KQW183 KGZ183:KHA183 JXD183:JXE183 JNH183:JNI183 JDL183:JDM183 ITP183:ITQ183 IJT183:IJU183 HZX183:HZY183 HQB183:HQC183 HGF183:HGG183 GWJ183:GWK183 GMN183:GMO183 GCR183:GCS183 FSV183:FSW183 FIZ183:FJA183 EZD183:EZE183 EPH183:EPI183 EFL183:EFM183 DVP183:DVQ183 DLT183:DLU183 DBX183:DBY183 CSB183:CSC183 CIF183:CIG183 BYJ183:BYK183 BON183:BOO183 BER183:BES183 AUV183:AUW183 AKZ183:ALA183 ABD183:ABE183 RH183:RI183 HL183:HM183 WTU183:WTV183 WJY183:WJZ183 WAC183:WAD183 VQG183:VQH183 VGK183:VGL183 UWO183:UWP183 UMS183:UMT183 UCW183:UCX183 TTA183:TTB183 TJE183:TJF183 SZI183:SZJ183 SPM183:SPN183 SFQ183:SFR183 RVU183:RVV183 RLY183:RLZ183 RCC183:RCD183 QSG183:QSH183 QIK183:QIL183 PYO183:PYP183 POS183:POT183 PEW183:PEX183 OVA183:OVB183 OLE183:OLF183 OBI183:OBJ183 NRM183:NRN183 NHQ183:NHR183 MXU183:MXV183 MNY183:MNZ183 MEC183:MED183 LUG183:LUH183 LKK183:LKL183 LAO183:LAP183 KQS183:KQT183 KGW183:KGX183 JXA183:JXB183 JNE183:JNF183 JDI183:JDJ183 ITM183:ITN183 IJQ183:IJR183 HZU183:HZV183 HPY183:HPZ183 HGC183:HGD183 GWG183:GWH183 GMK183:GML183 GCO183:GCP183 FSS183:FST183 FIW183:FIX183 EZA183:EZB183 EPE183:EPF183 EFI183:EFJ183 DVM183:DVN183 DLQ183:DLR183 DBU183:DBV183 CRY183:CRZ183 CIC183:CID183 BYG183:BYH183 BOK183:BOL183 BEO183:BEP183 AUS183:AUT183 AKW183:AKX183 ABA183:ABB183 HI227:HJ227 RE227:RF227 WUS227:WUT227 WKW227:WKX227 WBA227:WBB227 VRE227:VRF227 VHI227:VHJ227 UXM227:UXN227 UNQ227:UNR227 UDU227:UDV227 TTY227:TTZ227 TKC227:TKD227 TAG227:TAH227 SQK227:SQL227 SGO227:SGP227 RWS227:RWT227 RMW227:RMX227 RDA227:RDB227 QTE227:QTF227 QJI227:QJJ227 PZM227:PZN227 PPQ227:PPR227 PFU227:PFV227 OVY227:OVZ227 OMC227:OMD227 OCG227:OCH227 NSK227:NSL227 NIO227:NIP227 MYS227:MYT227 MOW227:MOX227 MFA227:MFB227 LVE227:LVF227 LLI227:LLJ227 LBM227:LBN227 KRQ227:KRR227 KHU227:KHV227 JXY227:JXZ227 JOC227:JOD227 JEG227:JEH227 IUK227:IUL227 IKO227:IKP227 IAS227:IAT227 HQW227:HQX227 HHA227:HHB227 GXE227:GXF227 GNI227:GNJ227 GDM227:GDN227 FTQ227:FTR227 FJU227:FJV227 EZY227:EZZ227 EQC227:EQD227 EGG227:EGH227 DWK227:DWL227 DMO227:DMP227 DCS227:DCT227 CSW227:CSX227 CJA227:CJB227 BZE227:BZF227 BPI227:BPJ227 BFM227:BFN227 AVQ227:AVR227 ALU227:ALV227 ABY227:ABZ227 SC227:SD227 IG227:IH227 WUP227:WUQ227 WKT227:WKU227 WAX227:WAY227 VRB227:VRC227 VHF227:VHG227 UXJ227:UXK227 UNN227:UNO227 UDR227:UDS227 TTV227:TTW227 TJZ227:TKA227 TAD227:TAE227 SQH227:SQI227 SGL227:SGM227 RWP227:RWQ227 RMT227:RMU227 RCX227:RCY227 QTB227:QTC227 QJF227:QJG227 PZJ227:PZK227 PPN227:PPO227 PFR227:PFS227 OVV227:OVW227 OLZ227:OMA227 OCD227:OCE227 NSH227:NSI227 NIL227:NIM227 MYP227:MYQ227 MOT227:MOU227 MEX227:MEY227 LVB227:LVC227 LLF227:LLG227 LBJ227:LBK227 KRN227:KRO227 KHR227:KHS227 JXV227:JXW227 JNZ227:JOA227 JED227:JEE227 IUH227:IUI227 IKL227:IKM227 IAP227:IAQ227 HQT227:HQU227 HGX227:HGY227 GXB227:GXC227 GNF227:GNG227 GDJ227:GDK227 FTN227:FTO227 FJR227:FJS227 EZV227:EZW227 EPZ227:EQA227 EGD227:EGE227 DWH227:DWI227 DML227:DMM227 DCP227:DCQ227 CST227:CSU227 CIX227:CIY227 BZB227:BZC227 BPF227:BPG227 BFJ227:BFK227 AVN227:AVO227 ALR227:ALS227 ABV227:ABW227 RZ227:SA227 ID227:IE227 WUM227:WUN227 WKQ227:WKR227 WAU227:WAV227 VQY227:VQZ227 VHC227:VHD227 UXG227:UXH227 UNK227:UNL227 UDO227:UDP227 TTS227:TTT227 TJW227:TJX227 TAA227:TAB227 SQE227:SQF227 SGI227:SGJ227 RWM227:RWN227 RMQ227:RMR227 RCU227:RCV227 QSY227:QSZ227 QJC227:QJD227 PZG227:PZH227 PPK227:PPL227 PFO227:PFP227 OVS227:OVT227 OLW227:OLX227 OCA227:OCB227 NSE227:NSF227 NII227:NIJ227 MYM227:MYN227 MOQ227:MOR227 MEU227:MEV227 LUY227:LUZ227 LLC227:LLD227 LBG227:LBH227 KRK227:KRL227 KHO227:KHP227 JXS227:JXT227 JNW227:JNX227 JEA227:JEB227 IUE227:IUF227 IKI227:IKJ227 IAM227:IAN227 HQQ227:HQR227 HGU227:HGV227 GWY227:GWZ227 GNC227:GND227 GDG227:GDH227 FTK227:FTL227 FJO227:FJP227 EZS227:EZT227 EPW227:EPX227 EGA227:EGB227 DWE227:DWF227 DMI227:DMJ227 DCM227:DCN227 CSQ227:CSR227 CIU227:CIV227 BYY227:BYZ227 BPC227:BPD227 BFG227:BFH227 AVK227:AVL227 ALO227:ALP227 ABS227:ABT227 RW227:RX227 IA227:IB227 WUG227:WUH227 WKK227:WKL227 WAO227:WAP227 VQS227:VQT227 VGW227:VGX227 UXA227:UXB227 UNE227:UNF227 UDI227:UDJ227 TTM227:TTN227 TJQ227:TJR227 SZU227:SZV227 SPY227:SPZ227 SGC227:SGD227 RWG227:RWH227 RMK227:RML227 RCO227:RCP227 QSS227:QST227 QIW227:QIX227 PZA227:PZB227 PPE227:PPF227 PFI227:PFJ227 OVM227:OVN227 OLQ227:OLR227 OBU227:OBV227 NRY227:NRZ227 NIC227:NID227 MYG227:MYH227 MOK227:MOL227 MEO227:MEP227 LUS227:LUT227 LKW227:LKX227 LBA227:LBB227 KRE227:KRF227 KHI227:KHJ227 JXM227:JXN227 JNQ227:JNR227 JDU227:JDV227 ITY227:ITZ227 IKC227:IKD227 IAG227:IAH227 HQK227:HQL227 HGO227:HGP227 GWS227:GWT227 GMW227:GMX227 GDA227:GDB227 FTE227:FTF227 FJI227:FJJ227 EZM227:EZN227 EPQ227:EPR227 EFU227:EFV227 DVY227:DVZ227 DMC227:DMD227 DCG227:DCH227 CSK227:CSL227 CIO227:CIP227 BYS227:BYT227 BOW227:BOX227 BFA227:BFB227 AVE227:AVF227 ALI227:ALJ227 ABM227:ABN227 RQ227:RR227 HU227:HV227 WUD227:WUE227 WKH227:WKI227 WAL227:WAM227 VQP227:VQQ227 VGT227:VGU227 UWX227:UWY227 UNB227:UNC227 UDF227:UDG227 TTJ227:TTK227 TJN227:TJO227 SZR227:SZS227 SPV227:SPW227 SFZ227:SGA227 RWD227:RWE227 RMH227:RMI227 RCL227:RCM227 QSP227:QSQ227 QIT227:QIU227 PYX227:PYY227 PPB227:PPC227 PFF227:PFG227 OVJ227:OVK227 OLN227:OLO227 OBR227:OBS227 NRV227:NRW227 NHZ227:NIA227 MYD227:MYE227 MOH227:MOI227 MEL227:MEM227 LUP227:LUQ227 LKT227:LKU227 LAX227:LAY227 KRB227:KRC227 KHF227:KHG227 JXJ227:JXK227 JNN227:JNO227 JDR227:JDS227 ITV227:ITW227 IJZ227:IKA227 IAD227:IAE227 HQH227:HQI227 HGL227:HGM227 GWP227:GWQ227 GMT227:GMU227 GCX227:GCY227 FTB227:FTC227 FJF227:FJG227 EZJ227:EZK227 EPN227:EPO227 EFR227:EFS227 DVV227:DVW227 DLZ227:DMA227 DCD227:DCE227 CSH227:CSI227 CIL227:CIM227 BYP227:BYQ227 BOT227:BOU227 BEX227:BEY227 AVB227:AVC227 ALF227:ALG227 ABJ227:ABK227 RN227:RO227 HR227:HS227 WUA227:WUB227 WKE227:WKF227 WAI227:WAJ227 VQM227:VQN227 VGQ227:VGR227 UWU227:UWV227 UMY227:UMZ227 UDC227:UDD227 TTG227:TTH227 TJK227:TJL227 SZO227:SZP227 SPS227:SPT227 SFW227:SFX227 RWA227:RWB227 RME227:RMF227 RCI227:RCJ227 QSM227:QSN227 QIQ227:QIR227 PYU227:PYV227 POY227:POZ227 PFC227:PFD227 OVG227:OVH227 OLK227:OLL227 OBO227:OBP227 NRS227:NRT227 NHW227:NHX227 MYA227:MYB227 MOE227:MOF227 MEI227:MEJ227 LUM227:LUN227 LKQ227:LKR227 LAU227:LAV227 KQY227:KQZ227 KHC227:KHD227 JXG227:JXH227 JNK227:JNL227 JDO227:JDP227 ITS227:ITT227 IJW227:IJX227 IAA227:IAB227 HQE227:HQF227 HGI227:HGJ227 GWM227:GWN227 GMQ227:GMR227 GCU227:GCV227 FSY227:FSZ227 FJC227:FJD227 EZG227:EZH227 EPK227:EPL227 EFO227:EFP227 DVS227:DVT227 DLW227:DLX227 DCA227:DCB227 CSE227:CSF227 CII227:CIJ227 BYM227:BYN227 BOQ227:BOR227 BEU227:BEV227 AUY227:AUZ227 ALC227:ALD227 ABG227:ABH227 RK227:RL227 HO227:HP227 WTX227:WTY227 WKB227:WKC227 WAF227:WAG227 VQJ227:VQK227 VGN227:VGO227 UWR227:UWS227 UMV227:UMW227 UCZ227:UDA227 TTD227:TTE227 TJH227:TJI227 SZL227:SZM227 SPP227:SPQ227 SFT227:SFU227 RVX227:RVY227 RMB227:RMC227 RCF227:RCG227 QSJ227:QSK227 QIN227:QIO227 PYR227:PYS227 POV227:POW227 PEZ227:PFA227 OVD227:OVE227 OLH227:OLI227 OBL227:OBM227 NRP227:NRQ227 NHT227:NHU227 MXX227:MXY227 MOB227:MOC227 MEF227:MEG227 LUJ227:LUK227 LKN227:LKO227 LAR227:LAS227 KQV227:KQW227 KGZ227:KHA227 JXD227:JXE227 JNH227:JNI227 JDL227:JDM227 ITP227:ITQ227 IJT227:IJU227 HZX227:HZY227 HQB227:HQC227 HGF227:HGG227 GWJ227:GWK227 GMN227:GMO227 GCR227:GCS227 FSV227:FSW227 FIZ227:FJA227 EZD227:EZE227 EPH227:EPI227 EFL227:EFM227 DVP227:DVQ227 DLT227:DLU227 DBX227:DBY227 CSB227:CSC227 CIF227:CIG227 BYJ227:BYK227 BON227:BOO227 BER227:BES227 AUV227:AUW227 AKZ227:ALA227 ABD227:ABE227 RH227:RI227 HL227:HM227 WTU227:WTV227 WJY227:WJZ227 WAC227:WAD227 VQG227:VQH227 VGK227:VGL227 UWO227:UWP227 UMS227:UMT227 UCW227:UCX227 TTA227:TTB227 TJE227:TJF227 SZI227:SZJ227 SPM227:SPN227 SFQ227:SFR227 RVU227:RVV227 RLY227:RLZ227 RCC227:RCD227 QSG227:QSH227 QIK227:QIL227 PYO227:PYP227 POS227:POT227 PEW227:PEX227 OVA227:OVB227 OLE227:OLF227 OBI227:OBJ227 NRM227:NRN227 NHQ227:NHR227 MXU227:MXV227 MNY227:MNZ227 MEC227:MED227 LUG227:LUH227 LKK227:LKL227 LAO227:LAP227 KQS227:KQT227 KGW227:KGX227 JXA227:JXB227 JNE227:JNF227 JDI227:JDJ227 ITM227:ITN227 IJQ227:IJR227 HZU227:HZV227 HPY227:HPZ227 HGC227:HGD227 GWG227:GWH227 GMK227:GML227 GCO227:GCP227 FSS227:FST227 FIW227:FIX227 EZA227:EZB227 EPE227:EPF227 EFI227:EFJ227 DVM227:DVN227 DLQ227:DLR227 DBU227:DBV227 CRY227:CRZ227 CIC227:CID227 BYG227:BYH227 BOK227:BOL227 BEO227:BEP227 AUS227:AUT227 AKW227:AKX227 ABA227:ABB227 HI271:HJ271 RE271:RF271 WUS271:WUT271 WKW271:WKX271 WBA271:WBB271 VRE271:VRF271 VHI271:VHJ271 UXM271:UXN271 UNQ271:UNR271 UDU271:UDV271 TTY271:TTZ271 TKC271:TKD271 TAG271:TAH271 SQK271:SQL271 SGO271:SGP271 RWS271:RWT271 RMW271:RMX271 RDA271:RDB271 QTE271:QTF271 QJI271:QJJ271 PZM271:PZN271 PPQ271:PPR271 PFU271:PFV271 OVY271:OVZ271 OMC271:OMD271 OCG271:OCH271 NSK271:NSL271 NIO271:NIP271 MYS271:MYT271 MOW271:MOX271 MFA271:MFB271 LVE271:LVF271 LLI271:LLJ271 LBM271:LBN271 KRQ271:KRR271 KHU271:KHV271 JXY271:JXZ271 JOC271:JOD271 JEG271:JEH271 IUK271:IUL271 IKO271:IKP271 IAS271:IAT271 HQW271:HQX271 HHA271:HHB271 GXE271:GXF271 GNI271:GNJ271 GDM271:GDN271 FTQ271:FTR271 FJU271:FJV271 EZY271:EZZ271 EQC271:EQD271 EGG271:EGH271 DWK271:DWL271 DMO271:DMP271 DCS271:DCT271 CSW271:CSX271 CJA271:CJB271 BZE271:BZF271 BPI271:BPJ271 BFM271:BFN271 AVQ271:AVR271 ALU271:ALV271 ABY271:ABZ271 SC271:SD271 IG271:IH271 WUP271:WUQ271 WKT271:WKU271 WAX271:WAY271 VRB271:VRC271 VHF271:VHG271 UXJ271:UXK271 UNN271:UNO271 UDR271:UDS271 TTV271:TTW271 TJZ271:TKA271 TAD271:TAE271 SQH271:SQI271 SGL271:SGM271 RWP271:RWQ271 RMT271:RMU271 RCX271:RCY271 QTB271:QTC271 QJF271:QJG271 PZJ271:PZK271 PPN271:PPO271 PFR271:PFS271 OVV271:OVW271 OLZ271:OMA271 OCD271:OCE271 NSH271:NSI271 NIL271:NIM271 MYP271:MYQ271 MOT271:MOU271 MEX271:MEY271 LVB271:LVC271 LLF271:LLG271 LBJ271:LBK271 KRN271:KRO271 KHR271:KHS271 JXV271:JXW271 JNZ271:JOA271 JED271:JEE271 IUH271:IUI271 IKL271:IKM271 IAP271:IAQ271 HQT271:HQU271 HGX271:HGY271 GXB271:GXC271 GNF271:GNG271 GDJ271:GDK271 FTN271:FTO271 FJR271:FJS271 EZV271:EZW271 EPZ271:EQA271 EGD271:EGE271 DWH271:DWI271 DML271:DMM271 DCP271:DCQ271 CST271:CSU271 CIX271:CIY271 BZB271:BZC271 BPF271:BPG271 BFJ271:BFK271 AVN271:AVO271 ALR271:ALS271 ABV271:ABW271 RZ271:SA271 ID271:IE271 WUM271:WUN271 WKQ271:WKR271 WAU271:WAV271 VQY271:VQZ271 VHC271:VHD271 UXG271:UXH271 UNK271:UNL271 UDO271:UDP271 TTS271:TTT271 TJW271:TJX271 TAA271:TAB271 SQE271:SQF271 SGI271:SGJ271 RWM271:RWN271 RMQ271:RMR271 RCU271:RCV271 QSY271:QSZ271 QJC271:QJD271 PZG271:PZH271 PPK271:PPL271 PFO271:PFP271 OVS271:OVT271 OLW271:OLX271 OCA271:OCB271 NSE271:NSF271 NII271:NIJ271 MYM271:MYN271 MOQ271:MOR271 MEU271:MEV271 LUY271:LUZ271 LLC271:LLD271 LBG271:LBH271 KRK271:KRL271 KHO271:KHP271 JXS271:JXT271 JNW271:JNX271 JEA271:JEB271 IUE271:IUF271 IKI271:IKJ271 IAM271:IAN271 HQQ271:HQR271 HGU271:HGV271 GWY271:GWZ271 GNC271:GND271 GDG271:GDH271 FTK271:FTL271 FJO271:FJP271 EZS271:EZT271 EPW271:EPX271 EGA271:EGB271 DWE271:DWF271 DMI271:DMJ271 DCM271:DCN271 CSQ271:CSR271 CIU271:CIV271 BYY271:BYZ271 BPC271:BPD271 BFG271:BFH271 AVK271:AVL271 ALO271:ALP271 ABS271:ABT271 RW271:RX271 IA271:IB271 WUG271:WUH271 WKK271:WKL271 WAO271:WAP271 VQS271:VQT271 VGW271:VGX271 UXA271:UXB271 UNE271:UNF271 UDI271:UDJ271 TTM271:TTN271 TJQ271:TJR271 SZU271:SZV271 SPY271:SPZ271 SGC271:SGD271 RWG271:RWH271 RMK271:RML271 RCO271:RCP271 QSS271:QST271 QIW271:QIX271 PZA271:PZB271 PPE271:PPF271 PFI271:PFJ271 OVM271:OVN271 OLQ271:OLR271 OBU271:OBV271 NRY271:NRZ271 NIC271:NID271 MYG271:MYH271 MOK271:MOL271 MEO271:MEP271 LUS271:LUT271 LKW271:LKX271 LBA271:LBB271 KRE271:KRF271 KHI271:KHJ271 JXM271:JXN271 JNQ271:JNR271 JDU271:JDV271 ITY271:ITZ271 IKC271:IKD271 IAG271:IAH271 HQK271:HQL271 HGO271:HGP271 GWS271:GWT271 GMW271:GMX271 GDA271:GDB271 FTE271:FTF271 FJI271:FJJ271 EZM271:EZN271 EPQ271:EPR271 EFU271:EFV271 DVY271:DVZ271 DMC271:DMD271 DCG271:DCH271 CSK271:CSL271 CIO271:CIP271 BYS271:BYT271 BOW271:BOX271 BFA271:BFB271 AVE271:AVF271 ALI271:ALJ271 ABM271:ABN271 RQ271:RR271 HU271:HV271 WUD271:WUE271 WKH271:WKI271 WAL271:WAM271 VQP271:VQQ271 VGT271:VGU271 UWX271:UWY271 UNB271:UNC271 UDF271:UDG271 TTJ271:TTK271 TJN271:TJO271 SZR271:SZS271 SPV271:SPW271 SFZ271:SGA271 RWD271:RWE271 RMH271:RMI271 RCL271:RCM271 QSP271:QSQ271 QIT271:QIU271 PYX271:PYY271 PPB271:PPC271 PFF271:PFG271 OVJ271:OVK271 OLN271:OLO271 OBR271:OBS271 NRV271:NRW271 NHZ271:NIA271 MYD271:MYE271 MOH271:MOI271 MEL271:MEM271 LUP271:LUQ271 LKT271:LKU271 LAX271:LAY271 KRB271:KRC271 KHF271:KHG271 JXJ271:JXK271 JNN271:JNO271 JDR271:JDS271 ITV271:ITW271 IJZ271:IKA271 IAD271:IAE271 HQH271:HQI271 HGL271:HGM271 GWP271:GWQ271 GMT271:GMU271 GCX271:GCY271 FTB271:FTC271 FJF271:FJG271 EZJ271:EZK271 EPN271:EPO271 EFR271:EFS271 DVV271:DVW271 DLZ271:DMA271 DCD271:DCE271 CSH271:CSI271 CIL271:CIM271 BYP271:BYQ271 BOT271:BOU271 BEX271:BEY271 AVB271:AVC271 ALF271:ALG271 ABJ271:ABK271 RN271:RO271 HR271:HS271 WUA271:WUB271 WKE271:WKF271 WAI271:WAJ271 VQM271:VQN271 VGQ271:VGR271 UWU271:UWV271 UMY271:UMZ271 UDC271:UDD271 TTG271:TTH271 TJK271:TJL271 SZO271:SZP271 SPS271:SPT271 SFW271:SFX271 RWA271:RWB271 RME271:RMF271 RCI271:RCJ271 QSM271:QSN271 QIQ271:QIR271 PYU271:PYV271 POY271:POZ271 PFC271:PFD271 OVG271:OVH271 OLK271:OLL271 OBO271:OBP271 NRS271:NRT271 NHW271:NHX271 MYA271:MYB271 MOE271:MOF271 MEI271:MEJ271 LUM271:LUN271 LKQ271:LKR271 LAU271:LAV271 KQY271:KQZ271 KHC271:KHD271 JXG271:JXH271 JNK271:JNL271 JDO271:JDP271 ITS271:ITT271 IJW271:IJX271 IAA271:IAB271 HQE271:HQF271 HGI271:HGJ271 GWM271:GWN271 GMQ271:GMR271 GCU271:GCV271 FSY271:FSZ271 FJC271:FJD271 EZG271:EZH271 EPK271:EPL271 EFO271:EFP271 DVS271:DVT271 DLW271:DLX271 DCA271:DCB271 CSE271:CSF271 CII271:CIJ271 BYM271:BYN271 BOQ271:BOR271 BEU271:BEV271 AUY271:AUZ271 ALC271:ALD271 ABG271:ABH271 RK271:RL271 HO271:HP271 WTX271:WTY271 WKB271:WKC271 WAF271:WAG271 VQJ271:VQK271 VGN271:VGO271 UWR271:UWS271 UMV271:UMW271 UCZ271:UDA271 TTD271:TTE271 TJH271:TJI271 SZL271:SZM271 SPP271:SPQ271 SFT271:SFU271 RVX271:RVY271 RMB271:RMC271 RCF271:RCG271 QSJ271:QSK271 QIN271:QIO271 PYR271:PYS271 POV271:POW271 PEZ271:PFA271 OVD271:OVE271 OLH271:OLI271 OBL271:OBM271 NRP271:NRQ271 NHT271:NHU271 MXX271:MXY271 MOB271:MOC271 MEF271:MEG271 LUJ271:LUK271 LKN271:LKO271 LAR271:LAS271 KQV271:KQW271 KGZ271:KHA271 JXD271:JXE271 JNH271:JNI271 JDL271:JDM271 ITP271:ITQ271 IJT271:IJU271 HZX271:HZY271 HQB271:HQC271 HGF271:HGG271 GWJ271:GWK271 GMN271:GMO271 GCR271:GCS271 FSV271:FSW271 FIZ271:FJA271 EZD271:EZE271 EPH271:EPI271 EFL271:EFM271 DVP271:DVQ271 DLT271:DLU271 DBX271:DBY271 CSB271:CSC271 CIF271:CIG271 BYJ271:BYK271 BON271:BOO271 BER271:BES271 AUV271:AUW271 AKZ271:ALA271 ABD271:ABE271 RH271:RI271 HL271:HM271 WTU271:WTV271 WJY271:WJZ271 WAC271:WAD271 VQG271:VQH271 VGK271:VGL271 UWO271:UWP271 UMS271:UMT271 UCW271:UCX271 TTA271:TTB271 TJE271:TJF271 SZI271:SZJ271 SPM271:SPN271 SFQ271:SFR271 RVU271:RVV271 RLY271:RLZ271 RCC271:RCD271 QSG271:QSH271 QIK271:QIL271 PYO271:PYP271 POS271:POT271 PEW271:PEX271 OVA271:OVB271 OLE271:OLF271 OBI271:OBJ271 NRM271:NRN271 NHQ271:NHR271 MXU271:MXV271 MNY271:MNZ271 MEC271:MED271 LUG271:LUH271 LKK271:LKL271 LAO271:LAP271 KQS271:KQT271 KGW271:KGX271 JXA271:JXB271 JNE271:JNF271 JDI271:JDJ271 ITM271:ITN271 IJQ271:IJR271 HZU271:HZV271 HPY271:HPZ271 HGC271:HGD271 GWG271:GWH271 GMK271:GML271 GCO271:GCP271 FSS271:FST271 FIW271:FIX271 EZA271:EZB271 EPE271:EPF271 EFI271:EFJ271 DVM271:DVN271 DLQ271:DLR271 DBU271:DBV271 CRY271:CRZ271 CIC271:CID271 BYG271:BYH271 BOK271:BOL271 BEO271:BEP271 AUS271:AUT271 AKW271:AKX271 ABA271:ABB271 HI315:HJ315 RE315:RF315 WUS315:WUT315 WKW315:WKX315 WBA315:WBB315 VRE315:VRF315 VHI315:VHJ315 UXM315:UXN315 UNQ315:UNR315 UDU315:UDV315 TTY315:TTZ315 TKC315:TKD315 TAG315:TAH315 SQK315:SQL315 SGO315:SGP315 RWS315:RWT315 RMW315:RMX315 RDA315:RDB315 QTE315:QTF315 QJI315:QJJ315 PZM315:PZN315 PPQ315:PPR315 PFU315:PFV315 OVY315:OVZ315 OMC315:OMD315 OCG315:OCH315 NSK315:NSL315 NIO315:NIP315 MYS315:MYT315 MOW315:MOX315 MFA315:MFB315 LVE315:LVF315 LLI315:LLJ315 LBM315:LBN315 KRQ315:KRR315 KHU315:KHV315 JXY315:JXZ315 JOC315:JOD315 JEG315:JEH315 IUK315:IUL315 IKO315:IKP315 IAS315:IAT315 HQW315:HQX315 HHA315:HHB315 GXE315:GXF315 GNI315:GNJ315 GDM315:GDN315 FTQ315:FTR315 FJU315:FJV315 EZY315:EZZ315 EQC315:EQD315 EGG315:EGH315 DWK315:DWL315 DMO315:DMP315 DCS315:DCT315 CSW315:CSX315 CJA315:CJB315 BZE315:BZF315 BPI315:BPJ315 BFM315:BFN315 AVQ315:AVR315 ALU315:ALV315 ABY315:ABZ315 SC315:SD315 IG315:IH315 WUP315:WUQ315 WKT315:WKU315 WAX315:WAY315 VRB315:VRC315 VHF315:VHG315 UXJ315:UXK315 UNN315:UNO315 UDR315:UDS315 TTV315:TTW315 TJZ315:TKA315 TAD315:TAE315 SQH315:SQI315 SGL315:SGM315 RWP315:RWQ315 RMT315:RMU315 RCX315:RCY315 QTB315:QTC315 QJF315:QJG315 PZJ315:PZK315 PPN315:PPO315 PFR315:PFS315 OVV315:OVW315 OLZ315:OMA315 OCD315:OCE315 NSH315:NSI315 NIL315:NIM315 MYP315:MYQ315 MOT315:MOU315 MEX315:MEY315 LVB315:LVC315 LLF315:LLG315 LBJ315:LBK315 KRN315:KRO315 KHR315:KHS315 JXV315:JXW315 JNZ315:JOA315 JED315:JEE315 IUH315:IUI315 IKL315:IKM315 IAP315:IAQ315 HQT315:HQU315 HGX315:HGY315 GXB315:GXC315 GNF315:GNG315 GDJ315:GDK315 FTN315:FTO315 FJR315:FJS315 EZV315:EZW315 EPZ315:EQA315 EGD315:EGE315 DWH315:DWI315 DML315:DMM315 DCP315:DCQ315 CST315:CSU315 CIX315:CIY315 BZB315:BZC315 BPF315:BPG315 BFJ315:BFK315 AVN315:AVO315 ALR315:ALS315 ABV315:ABW315 RZ315:SA315 ID315:IE315 WUM315:WUN315 WKQ315:WKR315 WAU315:WAV315 VQY315:VQZ315 VHC315:VHD315 UXG315:UXH315 UNK315:UNL315 UDO315:UDP315 TTS315:TTT315 TJW315:TJX315 TAA315:TAB315 SQE315:SQF315 SGI315:SGJ315 RWM315:RWN315 RMQ315:RMR315 RCU315:RCV315 QSY315:QSZ315 QJC315:QJD315 PZG315:PZH315 PPK315:PPL315 PFO315:PFP315 OVS315:OVT315 OLW315:OLX315 OCA315:OCB315 NSE315:NSF315 NII315:NIJ315 MYM315:MYN315 MOQ315:MOR315 MEU315:MEV315 LUY315:LUZ315 LLC315:LLD315 LBG315:LBH315 KRK315:KRL315 KHO315:KHP315 JXS315:JXT315 JNW315:JNX315 JEA315:JEB315 IUE315:IUF315 IKI315:IKJ315 IAM315:IAN315 HQQ315:HQR315 HGU315:HGV315 GWY315:GWZ315 GNC315:GND315 GDG315:GDH315 FTK315:FTL315 FJO315:FJP315 EZS315:EZT315 EPW315:EPX315 EGA315:EGB315 DWE315:DWF315 DMI315:DMJ315 DCM315:DCN315 CSQ315:CSR315 CIU315:CIV315 BYY315:BYZ315 BPC315:BPD315 BFG315:BFH315 AVK315:AVL315 ALO315:ALP315 ABS315:ABT315 RW315:RX315 IA315:IB315 WUG315:WUH315 WKK315:WKL315 WAO315:WAP315 VQS315:VQT315 VGW315:VGX315 UXA315:UXB315 UNE315:UNF315 UDI315:UDJ315 TTM315:TTN315 TJQ315:TJR315 SZU315:SZV315 SPY315:SPZ315 SGC315:SGD315 RWG315:RWH315 RMK315:RML315 RCO315:RCP315 QSS315:QST315 QIW315:QIX315 PZA315:PZB315 PPE315:PPF315 PFI315:PFJ315 OVM315:OVN315 OLQ315:OLR315 OBU315:OBV315 NRY315:NRZ315 NIC315:NID315 MYG315:MYH315 MOK315:MOL315 MEO315:MEP315 LUS315:LUT315 LKW315:LKX315 LBA315:LBB315 KRE315:KRF315 KHI315:KHJ315 JXM315:JXN315 JNQ315:JNR315 JDU315:JDV315 ITY315:ITZ315 IKC315:IKD315 IAG315:IAH315 HQK315:HQL315 HGO315:HGP315 GWS315:GWT315 GMW315:GMX315 GDA315:GDB315 FTE315:FTF315 FJI315:FJJ315 EZM315:EZN315 EPQ315:EPR315 EFU315:EFV315 DVY315:DVZ315 DMC315:DMD315 DCG315:DCH315 CSK315:CSL315 CIO315:CIP315 BYS315:BYT315 BOW315:BOX315 BFA315:BFB315 AVE315:AVF315 ALI315:ALJ315 ABM315:ABN315 RQ315:RR315 HU315:HV315 WUD315:WUE315 WKH315:WKI315 WAL315:WAM315 VQP315:VQQ315 VGT315:VGU315 UWX315:UWY315 UNB315:UNC315 UDF315:UDG315 TTJ315:TTK315 TJN315:TJO315 SZR315:SZS315 SPV315:SPW315 SFZ315:SGA315 RWD315:RWE315 RMH315:RMI315 RCL315:RCM315 QSP315:QSQ315 QIT315:QIU315 PYX315:PYY315 PPB315:PPC315 PFF315:PFG315 OVJ315:OVK315 OLN315:OLO315 OBR315:OBS315 NRV315:NRW315 NHZ315:NIA315 MYD315:MYE315 MOH315:MOI315 MEL315:MEM315 LUP315:LUQ315 LKT315:LKU315 LAX315:LAY315 KRB315:KRC315 KHF315:KHG315 JXJ315:JXK315 JNN315:JNO315 JDR315:JDS315 ITV315:ITW315 IJZ315:IKA315 IAD315:IAE315 HQH315:HQI315 HGL315:HGM315 GWP315:GWQ315 GMT315:GMU315 GCX315:GCY315 FTB315:FTC315 FJF315:FJG315 EZJ315:EZK315 EPN315:EPO315 EFR315:EFS315 DVV315:DVW315 DLZ315:DMA315 DCD315:DCE315 CSH315:CSI315 CIL315:CIM315 BYP315:BYQ315 BOT315:BOU315 BEX315:BEY315 AVB315:AVC315 ALF315:ALG315 ABJ315:ABK315 RN315:RO315 HR315:HS315 WUA315:WUB315 WKE315:WKF315 WAI315:WAJ315 VQM315:VQN315 VGQ315:VGR315 UWU315:UWV315 UMY315:UMZ315 UDC315:UDD315 TTG315:TTH315 TJK315:TJL315 SZO315:SZP315 SPS315:SPT315 SFW315:SFX315 RWA315:RWB315 RME315:RMF315 RCI315:RCJ315 QSM315:QSN315 QIQ315:QIR315 PYU315:PYV315 POY315:POZ315 PFC315:PFD315 OVG315:OVH315 OLK315:OLL315 OBO315:OBP315 NRS315:NRT315 NHW315:NHX315 MYA315:MYB315 MOE315:MOF315 MEI315:MEJ315 LUM315:LUN315 LKQ315:LKR315 LAU315:LAV315 KQY315:KQZ315 KHC315:KHD315 JXG315:JXH315 JNK315:JNL315 JDO315:JDP315 ITS315:ITT315 IJW315:IJX315 IAA315:IAB315 HQE315:HQF315 HGI315:HGJ315 GWM315:GWN315 GMQ315:GMR315 GCU315:GCV315 FSY315:FSZ315 FJC315:FJD315 EZG315:EZH315 EPK315:EPL315 EFO315:EFP315 DVS315:DVT315 DLW315:DLX315 DCA315:DCB315 CSE315:CSF315 CII315:CIJ315 BYM315:BYN315 BOQ315:BOR315 BEU315:BEV315 AUY315:AUZ315 ALC315:ALD315 ABG315:ABH315 RK315:RL315 HO315:HP315 WTX315:WTY315 WKB315:WKC315 WAF315:WAG315 VQJ315:VQK315 VGN315:VGO315 UWR315:UWS315 UMV315:UMW315 UCZ315:UDA315 TTD315:TTE315 TJH315:TJI315 SZL315:SZM315 SPP315:SPQ315 SFT315:SFU315 RVX315:RVY315 RMB315:RMC315 RCF315:RCG315 QSJ315:QSK315 QIN315:QIO315 PYR315:PYS315 POV315:POW315 PEZ315:PFA315 OVD315:OVE315 OLH315:OLI315 OBL315:OBM315 NRP315:NRQ315 NHT315:NHU315 MXX315:MXY315 MOB315:MOC315 MEF315:MEG315 LUJ315:LUK315 LKN315:LKO315 LAR315:LAS315 KQV315:KQW315 KGZ315:KHA315 JXD315:JXE315 JNH315:JNI315 JDL315:JDM315 ITP315:ITQ315 IJT315:IJU315 HZX315:HZY315 HQB315:HQC315 HGF315:HGG315 GWJ315:GWK315 GMN315:GMO315 GCR315:GCS315 FSV315:FSW315 FIZ315:FJA315 EZD315:EZE315 EPH315:EPI315 EFL315:EFM315 DVP315:DVQ315 DLT315:DLU315 DBX315:DBY315 CSB315:CSC315 CIF315:CIG315 BYJ315:BYK315 BON315:BOO315 BER315:BES315 AUV315:AUW315 AKZ315:ALA315 ABD315:ABE315 RH315:RI315 HL315:HM315 WTU315:WTV315 WJY315:WJZ315 WAC315:WAD315 VQG315:VQH315 VGK315:VGL315 UWO315:UWP315 UMS315:UMT315 UCW315:UCX315 TTA315:TTB315 TJE315:TJF315 SZI315:SZJ315 SPM315:SPN315 SFQ315:SFR315 RVU315:RVV315 RLY315:RLZ315 RCC315:RCD315 QSG315:QSH315 QIK315:QIL315 PYO315:PYP315 POS315:POT315 PEW315:PEX315 OVA315:OVB315 OLE315:OLF315 OBI315:OBJ315 NRM315:NRN315 NHQ315:NHR315 MXU315:MXV315 MNY315:MNZ315 MEC315:MED315 LUG315:LUH315 LKK315:LKL315 LAO315:LAP315 KQS315:KQT315 KGW315:KGX315 JXA315:JXB315 JNE315:JNF315 JDI315:JDJ315 ITM315:ITN315 IJQ315:IJR315 HZU315:HZV315 HPY315:HPZ315 HGC315:HGD315 GWG315:GWH315 GMK315:GML315 GCO315:GCP315 FSS315:FST315 FIW315:FIX315 EZA315:EZB315 EPE315:EPF315 EFI315:EFJ315 DVM315:DVN315 DLQ315:DLR315 DBU315:DBV315 CRY315:CRZ315 CIC315:CID315 BYG315:BYH315 BOK315:BOL315 BEO315:BEP315 AUS315:AUT315 AKW315:AKX315 ABA315:ABB315 HI359:HJ359 RE359:RF359 WUS359:WUT359 WKW359:WKX359 WBA359:WBB359 VRE359:VRF359 VHI359:VHJ359 UXM359:UXN359 UNQ359:UNR359 UDU359:UDV359 TTY359:TTZ359 TKC359:TKD359 TAG359:TAH359 SQK359:SQL359 SGO359:SGP359 RWS359:RWT359 RMW359:RMX359 RDA359:RDB359 QTE359:QTF359 QJI359:QJJ359 PZM359:PZN359 PPQ359:PPR359 PFU359:PFV359 OVY359:OVZ359 OMC359:OMD359 OCG359:OCH359 NSK359:NSL359 NIO359:NIP359 MYS359:MYT359 MOW359:MOX359 MFA359:MFB359 LVE359:LVF359 LLI359:LLJ359 LBM359:LBN359 KRQ359:KRR359 KHU359:KHV359 JXY359:JXZ359 JOC359:JOD359 JEG359:JEH359 IUK359:IUL359 IKO359:IKP359 IAS359:IAT359 HQW359:HQX359 HHA359:HHB359 GXE359:GXF359 GNI359:GNJ359 GDM359:GDN359 FTQ359:FTR359 FJU359:FJV359 EZY359:EZZ359 EQC359:EQD359 EGG359:EGH359 DWK359:DWL359 DMO359:DMP359 DCS359:DCT359 CSW359:CSX359 CJA359:CJB359 BZE359:BZF359 BPI359:BPJ359 BFM359:BFN359 AVQ359:AVR359 ALU359:ALV359 ABY359:ABZ359 SC359:SD359 IG359:IH359 WUP359:WUQ359 WKT359:WKU359 WAX359:WAY359 VRB359:VRC359 VHF359:VHG359 UXJ359:UXK359 UNN359:UNO359 UDR359:UDS359 TTV359:TTW359 TJZ359:TKA359 TAD359:TAE359 SQH359:SQI359 SGL359:SGM359 RWP359:RWQ359 RMT359:RMU359 RCX359:RCY359 QTB359:QTC359 QJF359:QJG359 PZJ359:PZK359 PPN359:PPO359 PFR359:PFS359 OVV359:OVW359 OLZ359:OMA359 OCD359:OCE359 NSH359:NSI359 NIL359:NIM359 MYP359:MYQ359 MOT359:MOU359 MEX359:MEY359 LVB359:LVC359 LLF359:LLG359 LBJ359:LBK359 KRN359:KRO359 KHR359:KHS359 JXV359:JXW359 JNZ359:JOA359 JED359:JEE359 IUH359:IUI359 IKL359:IKM359 IAP359:IAQ359 HQT359:HQU359 HGX359:HGY359 GXB359:GXC359 GNF359:GNG359 GDJ359:GDK359 FTN359:FTO359 FJR359:FJS359 EZV359:EZW359 EPZ359:EQA359 EGD359:EGE359 DWH359:DWI359 DML359:DMM359 DCP359:DCQ359 CST359:CSU359 CIX359:CIY359 BZB359:BZC359 BPF359:BPG359 BFJ359:BFK359 AVN359:AVO359 ALR359:ALS359 ABV359:ABW359 RZ359:SA359 ID359:IE359 WUM359:WUN359 WKQ359:WKR359 WAU359:WAV359 VQY359:VQZ359 VHC359:VHD359 UXG359:UXH359 UNK359:UNL359 UDO359:UDP359 TTS359:TTT359 TJW359:TJX359 TAA359:TAB359 SQE359:SQF359 SGI359:SGJ359 RWM359:RWN359 RMQ359:RMR359 RCU359:RCV359 QSY359:QSZ359 QJC359:QJD359 PZG359:PZH359 PPK359:PPL359 PFO359:PFP359 OVS359:OVT359 OLW359:OLX359 OCA359:OCB359 NSE359:NSF359 NII359:NIJ359 MYM359:MYN359 MOQ359:MOR359 MEU359:MEV359 LUY359:LUZ359 LLC359:LLD359 LBG359:LBH359 KRK359:KRL359 KHO359:KHP359 JXS359:JXT359 JNW359:JNX359 JEA359:JEB359 IUE359:IUF359 IKI359:IKJ359 IAM359:IAN359 HQQ359:HQR359 HGU359:HGV359 GWY359:GWZ359 GNC359:GND359 GDG359:GDH359 FTK359:FTL359 FJO359:FJP359 EZS359:EZT359 EPW359:EPX359 EGA359:EGB359 DWE359:DWF359 DMI359:DMJ359 DCM359:DCN359 CSQ359:CSR359 CIU359:CIV359 BYY359:BYZ359 BPC359:BPD359 BFG359:BFH359 AVK359:AVL359 ALO359:ALP359 ABS359:ABT359 RW359:RX359 IA359:IB359 WUG359:WUH359 WKK359:WKL359 WAO359:WAP359 VQS359:VQT359 VGW359:VGX359 UXA359:UXB359 UNE359:UNF359 UDI359:UDJ359 TTM359:TTN359 TJQ359:TJR359 SZU359:SZV359 SPY359:SPZ359 SGC359:SGD359 RWG359:RWH359 RMK359:RML359 RCO359:RCP359 QSS359:QST359 QIW359:QIX359 PZA359:PZB359 PPE359:PPF359 PFI359:PFJ359 OVM359:OVN359 OLQ359:OLR359 OBU359:OBV359 NRY359:NRZ359 NIC359:NID359 MYG359:MYH359 MOK359:MOL359 MEO359:MEP359 LUS359:LUT359 LKW359:LKX359 LBA359:LBB359 KRE359:KRF359 KHI359:KHJ359 JXM359:JXN359 JNQ359:JNR359 JDU359:JDV359 ITY359:ITZ359 IKC359:IKD359 IAG359:IAH359 HQK359:HQL359 HGO359:HGP359 GWS359:GWT359 GMW359:GMX359 GDA359:GDB359 FTE359:FTF359 FJI359:FJJ359 EZM359:EZN359 EPQ359:EPR359 EFU359:EFV359 DVY359:DVZ359 DMC359:DMD359 DCG359:DCH359 CSK359:CSL359 CIO359:CIP359 BYS359:BYT359 BOW359:BOX359 BFA359:BFB359 AVE359:AVF359 ALI359:ALJ359 ABM359:ABN359 RQ359:RR359 HU359:HV359 WUD359:WUE359 WKH359:WKI359 WAL359:WAM359 VQP359:VQQ359 VGT359:VGU359 UWX359:UWY359 UNB359:UNC359 UDF359:UDG359 TTJ359:TTK359 TJN359:TJO359 SZR359:SZS359 SPV359:SPW359 SFZ359:SGA359 RWD359:RWE359 RMH359:RMI359 RCL359:RCM359 QSP359:QSQ359 QIT359:QIU359 PYX359:PYY359 PPB359:PPC359 PFF359:PFG359 OVJ359:OVK359 OLN359:OLO359 OBR359:OBS359 NRV359:NRW359 NHZ359:NIA359 MYD359:MYE359 MOH359:MOI359 MEL359:MEM359 LUP359:LUQ359 LKT359:LKU359 LAX359:LAY359 KRB359:KRC359 KHF359:KHG359 JXJ359:JXK359 JNN359:JNO359 JDR359:JDS359 ITV359:ITW359 IJZ359:IKA359 IAD359:IAE359 HQH359:HQI359 HGL359:HGM359 GWP359:GWQ359 GMT359:GMU359 GCX359:GCY359 FTB359:FTC359 FJF359:FJG359 EZJ359:EZK359 EPN359:EPO359 EFR359:EFS359 DVV359:DVW359 DLZ359:DMA359 DCD359:DCE359 CSH359:CSI359 CIL359:CIM359 BYP359:BYQ359 BOT359:BOU359 BEX359:BEY359 AVB359:AVC359 ALF359:ALG359 ABJ359:ABK359 RN359:RO359 HR359:HS359 WUA359:WUB359 WKE359:WKF359 WAI359:WAJ359 VQM359:VQN359 VGQ359:VGR359 UWU359:UWV359 UMY359:UMZ359 UDC359:UDD359 TTG359:TTH359 TJK359:TJL359 SZO359:SZP359 SPS359:SPT359 SFW359:SFX359 RWA359:RWB359 RME359:RMF359 RCI359:RCJ359 QSM359:QSN359 QIQ359:QIR359 PYU359:PYV359 POY359:POZ359 PFC359:PFD359 OVG359:OVH359 OLK359:OLL359 OBO359:OBP359 NRS359:NRT359 NHW359:NHX359 MYA359:MYB359 MOE359:MOF359 MEI359:MEJ359 LUM359:LUN359 LKQ359:LKR359 LAU359:LAV359 KQY359:KQZ359 KHC359:KHD359 JXG359:JXH359 JNK359:JNL359 JDO359:JDP359 ITS359:ITT359 IJW359:IJX359 IAA359:IAB359 HQE359:HQF359 HGI359:HGJ359 GWM359:GWN359 GMQ359:GMR359 GCU359:GCV359 FSY359:FSZ359 FJC359:FJD359 EZG359:EZH359 EPK359:EPL359 EFO359:EFP359 DVS359:DVT359 DLW359:DLX359 DCA359:DCB359 CSE359:CSF359 CII359:CIJ359 BYM359:BYN359 BOQ359:BOR359 BEU359:BEV359 AUY359:AUZ359 ALC359:ALD359 ABG359:ABH359 RK359:RL359 HO359:HP359 WTX359:WTY359 WKB359:WKC359 WAF359:WAG359 VQJ359:VQK359 VGN359:VGO359 UWR359:UWS359 UMV359:UMW359 UCZ359:UDA359 TTD359:TTE359 TJH359:TJI359 SZL359:SZM359 SPP359:SPQ359 SFT359:SFU359 RVX359:RVY359 RMB359:RMC359 RCF359:RCG359 QSJ359:QSK359 QIN359:QIO359 PYR359:PYS359 POV359:POW359 PEZ359:PFA359 OVD359:OVE359 OLH359:OLI359 OBL359:OBM359 NRP359:NRQ359 NHT359:NHU359 MXX359:MXY359 MOB359:MOC359 MEF359:MEG359 LUJ359:LUK359 LKN359:LKO359 LAR359:LAS359 KQV359:KQW359 KGZ359:KHA359 JXD359:JXE359 JNH359:JNI359 JDL359:JDM359 ITP359:ITQ359 IJT359:IJU359 HZX359:HZY359 HQB359:HQC359 HGF359:HGG359 GWJ359:GWK359 GMN359:GMO359 GCR359:GCS359 FSV359:FSW359 FIZ359:FJA359 EZD359:EZE359 EPH359:EPI359 EFL359:EFM359 DVP359:DVQ359 DLT359:DLU359 DBX359:DBY359 CSB359:CSC359 CIF359:CIG359 BYJ359:BYK359 BON359:BOO359 BER359:BES359 AUV359:AUW359 AKZ359:ALA359 ABD359:ABE359 RH359:RI359 HL359:HM359 WTU359:WTV359 WJY359:WJZ359 WAC359:WAD359 VQG359:VQH359 VGK359:VGL359 UWO359:UWP359 UMS359:UMT359 UCW359:UCX359 TTA359:TTB359 TJE359:TJF359 SZI359:SZJ359 SPM359:SPN359 SFQ359:SFR359 RVU359:RVV359 RLY359:RLZ359 RCC359:RCD359 QSG359:QSH359 QIK359:QIL359 PYO359:PYP359 POS359:POT359 PEW359:PEX359 OVA359:OVB359 OLE359:OLF359 OBI359:OBJ359 NRM359:NRN359 NHQ359:NHR359 MXU359:MXV359 MNY359:MNZ359 MEC359:MED359 LUG359:LUH359 LKK359:LKL359 LAO359:LAP359 KQS359:KQT359 KGW359:KGX359 JXA359:JXB359 JNE359:JNF359 JDI359:JDJ359 ITM359:ITN359 IJQ359:IJR359 HZU359:HZV359 HPY359:HPZ359 HGC359:HGD359 GWG359:GWH359 GMK359:GML359 GCO359:GCP359 FSS359:FST359 FIW359:FIX359 EZA359:EZB359 EPE359:EPF359 EFI359:EFJ359 DVM359:DVN359 DLQ359:DLR359 DBU359:DBV359 CRY359:CRZ359 CIC359:CID359 BYG359:BYH359 BOK359:BOL359 BEO359:BEP359 AUS359:AUT359 AKW359:AKX359 ABA359:ABB359 HI403:HJ403 RE403:RF403 WUS403:WUT403 WKW403:WKX403 WBA403:WBB403 VRE403:VRF403 VHI403:VHJ403 UXM403:UXN403 UNQ403:UNR403 UDU403:UDV403 TTY403:TTZ403 TKC403:TKD403 TAG403:TAH403 SQK403:SQL403 SGO403:SGP403 RWS403:RWT403 RMW403:RMX403 RDA403:RDB403 QTE403:QTF403 QJI403:QJJ403 PZM403:PZN403 PPQ403:PPR403 PFU403:PFV403 OVY403:OVZ403 OMC403:OMD403 OCG403:OCH403 NSK403:NSL403 NIO403:NIP403 MYS403:MYT403 MOW403:MOX403 MFA403:MFB403 LVE403:LVF403 LLI403:LLJ403 LBM403:LBN403 KRQ403:KRR403 KHU403:KHV403 JXY403:JXZ403 JOC403:JOD403 JEG403:JEH403 IUK403:IUL403 IKO403:IKP403 IAS403:IAT403 HQW403:HQX403 HHA403:HHB403 GXE403:GXF403 GNI403:GNJ403 GDM403:GDN403 FTQ403:FTR403 FJU403:FJV403 EZY403:EZZ403 EQC403:EQD403 EGG403:EGH403 DWK403:DWL403 DMO403:DMP403 DCS403:DCT403 CSW403:CSX403 CJA403:CJB403 BZE403:BZF403 BPI403:BPJ403 BFM403:BFN403 AVQ403:AVR403 ALU403:ALV403 ABY403:ABZ403 SC403:SD403 IG403:IH403 WUP403:WUQ403 WKT403:WKU403 WAX403:WAY403 VRB403:VRC403 VHF403:VHG403 UXJ403:UXK403 UNN403:UNO403 UDR403:UDS403 TTV403:TTW403 TJZ403:TKA403 TAD403:TAE403 SQH403:SQI403 SGL403:SGM403 RWP403:RWQ403 RMT403:RMU403 RCX403:RCY403 QTB403:QTC403 QJF403:QJG403 PZJ403:PZK403 PPN403:PPO403 PFR403:PFS403 OVV403:OVW403 OLZ403:OMA403 OCD403:OCE403 NSH403:NSI403 NIL403:NIM403 MYP403:MYQ403 MOT403:MOU403 MEX403:MEY403 LVB403:LVC403 LLF403:LLG403 LBJ403:LBK403 KRN403:KRO403 KHR403:KHS403 JXV403:JXW403 JNZ403:JOA403 JED403:JEE403 IUH403:IUI403 IKL403:IKM403 IAP403:IAQ403 HQT403:HQU403 HGX403:HGY403 GXB403:GXC403 GNF403:GNG403 GDJ403:GDK403 FTN403:FTO403 FJR403:FJS403 EZV403:EZW403 EPZ403:EQA403 EGD403:EGE403 DWH403:DWI403 DML403:DMM403 DCP403:DCQ403 CST403:CSU403 CIX403:CIY403 BZB403:BZC403 BPF403:BPG403 BFJ403:BFK403 AVN403:AVO403 ALR403:ALS403 ABV403:ABW403 RZ403:SA403 ID403:IE403 WUM403:WUN403 WKQ403:WKR403 WAU403:WAV403 VQY403:VQZ403 VHC403:VHD403 UXG403:UXH403 UNK403:UNL403 UDO403:UDP403 TTS403:TTT403 TJW403:TJX403 TAA403:TAB403 SQE403:SQF403 SGI403:SGJ403 RWM403:RWN403 RMQ403:RMR403 RCU403:RCV403 QSY403:QSZ403 QJC403:QJD403 PZG403:PZH403 PPK403:PPL403 PFO403:PFP403 OVS403:OVT403 OLW403:OLX403 OCA403:OCB403 NSE403:NSF403 NII403:NIJ403 MYM403:MYN403 MOQ403:MOR403 MEU403:MEV403 LUY403:LUZ403 LLC403:LLD403 LBG403:LBH403 KRK403:KRL403 KHO403:KHP403 JXS403:JXT403 JNW403:JNX403 JEA403:JEB403 IUE403:IUF403 IKI403:IKJ403 IAM403:IAN403 HQQ403:HQR403 HGU403:HGV403 GWY403:GWZ403 GNC403:GND403 GDG403:GDH403 FTK403:FTL403 FJO403:FJP403 EZS403:EZT403 EPW403:EPX403 EGA403:EGB403 DWE403:DWF403 DMI403:DMJ403 DCM403:DCN403 CSQ403:CSR403 CIU403:CIV403 BYY403:BYZ403 BPC403:BPD403 BFG403:BFH403 AVK403:AVL403 ALO403:ALP403 ABS403:ABT403 RW403:RX403 IA403:IB403 WUG403:WUH403 WKK403:WKL403 WAO403:WAP403 VQS403:VQT403 VGW403:VGX403 UXA403:UXB403 UNE403:UNF403 UDI403:UDJ403 TTM403:TTN403 TJQ403:TJR403 SZU403:SZV403 SPY403:SPZ403 SGC403:SGD403 RWG403:RWH403 RMK403:RML403 RCO403:RCP403 QSS403:QST403 QIW403:QIX403 PZA403:PZB403 PPE403:PPF403 PFI403:PFJ403 OVM403:OVN403 OLQ403:OLR403 OBU403:OBV403 NRY403:NRZ403 NIC403:NID403 MYG403:MYH403 MOK403:MOL403 MEO403:MEP403 LUS403:LUT403 LKW403:LKX403 LBA403:LBB403 KRE403:KRF403 KHI403:KHJ403 JXM403:JXN403 JNQ403:JNR403 JDU403:JDV403 ITY403:ITZ403 IKC403:IKD403 IAG403:IAH403 HQK403:HQL403 HGO403:HGP403 GWS403:GWT403 GMW403:GMX403 GDA403:GDB403 FTE403:FTF403 FJI403:FJJ403 EZM403:EZN403 EPQ403:EPR403 EFU403:EFV403 DVY403:DVZ403 DMC403:DMD403 DCG403:DCH403 CSK403:CSL403 CIO403:CIP403 BYS403:BYT403 BOW403:BOX403 BFA403:BFB403 AVE403:AVF403 ALI403:ALJ403 ABM403:ABN403 RQ403:RR403 HU403:HV403 WUD403:WUE403 WKH403:WKI403 WAL403:WAM403 VQP403:VQQ403 VGT403:VGU403 UWX403:UWY403 UNB403:UNC403 UDF403:UDG403 TTJ403:TTK403 TJN403:TJO403 SZR403:SZS403 SPV403:SPW403 SFZ403:SGA403 RWD403:RWE403 RMH403:RMI403 RCL403:RCM403 QSP403:QSQ403 QIT403:QIU403 PYX403:PYY403 PPB403:PPC403 PFF403:PFG403 OVJ403:OVK403 OLN403:OLO403 OBR403:OBS403 NRV403:NRW403 NHZ403:NIA403 MYD403:MYE403 MOH403:MOI403 MEL403:MEM403 LUP403:LUQ403 LKT403:LKU403 LAX403:LAY403 KRB403:KRC403 KHF403:KHG403 JXJ403:JXK403 JNN403:JNO403 JDR403:JDS403 ITV403:ITW403 IJZ403:IKA403 IAD403:IAE403 HQH403:HQI403 HGL403:HGM403 GWP403:GWQ403 GMT403:GMU403 GCX403:GCY403 FTB403:FTC403 FJF403:FJG403 EZJ403:EZK403 EPN403:EPO403 EFR403:EFS403 DVV403:DVW403 DLZ403:DMA403 DCD403:DCE403 CSH403:CSI403 CIL403:CIM403 BYP403:BYQ403 BOT403:BOU403 BEX403:BEY403 AVB403:AVC403 ALF403:ALG403 ABJ403:ABK403 RN403:RO403 HR403:HS403 WUA403:WUB403 WKE403:WKF403 WAI403:WAJ403 VQM403:VQN403 VGQ403:VGR403 UWU403:UWV403 UMY403:UMZ403 UDC403:UDD403 TTG403:TTH403 TJK403:TJL403 SZO403:SZP403 SPS403:SPT403 SFW403:SFX403 RWA403:RWB403 RME403:RMF403 RCI403:RCJ403 QSM403:QSN403 QIQ403:QIR403 PYU403:PYV403 POY403:POZ403 PFC403:PFD403 OVG403:OVH403 OLK403:OLL403 OBO403:OBP403 NRS403:NRT403 NHW403:NHX403 MYA403:MYB403 MOE403:MOF403 MEI403:MEJ403 LUM403:LUN403 LKQ403:LKR403 LAU403:LAV403 KQY403:KQZ403 KHC403:KHD403 JXG403:JXH403 JNK403:JNL403 JDO403:JDP403 ITS403:ITT403 IJW403:IJX403 IAA403:IAB403 HQE403:HQF403 HGI403:HGJ403 GWM403:GWN403 GMQ403:GMR403 GCU403:GCV403 FSY403:FSZ403 FJC403:FJD403 EZG403:EZH403 EPK403:EPL403 EFO403:EFP403 DVS403:DVT403 DLW403:DLX403 DCA403:DCB403 CSE403:CSF403 CII403:CIJ403 BYM403:BYN403 BOQ403:BOR403 BEU403:BEV403 AUY403:AUZ403 ALC403:ALD403 ABG403:ABH403 RK403:RL403 HO403:HP403 WTX403:WTY403 WKB403:WKC403 WAF403:WAG403 VQJ403:VQK403 VGN403:VGO403 UWR403:UWS403 UMV403:UMW403 UCZ403:UDA403 TTD403:TTE403 TJH403:TJI403 SZL403:SZM403 SPP403:SPQ403 SFT403:SFU403 RVX403:RVY403 RMB403:RMC403 RCF403:RCG403 QSJ403:QSK403 QIN403:QIO403 PYR403:PYS403 POV403:POW403 PEZ403:PFA403 OVD403:OVE403 OLH403:OLI403 OBL403:OBM403 NRP403:NRQ403 NHT403:NHU403 MXX403:MXY403 MOB403:MOC403 MEF403:MEG403 LUJ403:LUK403 LKN403:LKO403 LAR403:LAS403 KQV403:KQW403 KGZ403:KHA403 JXD403:JXE403 JNH403:JNI403 JDL403:JDM403 ITP403:ITQ403 IJT403:IJU403 HZX403:HZY403 HQB403:HQC403 HGF403:HGG403 GWJ403:GWK403 GMN403:GMO403 GCR403:GCS403 FSV403:FSW403 FIZ403:FJA403 EZD403:EZE403 EPH403:EPI403 EFL403:EFM403 DVP403:DVQ403 DLT403:DLU403 DBX403:DBY403 CSB403:CSC403 CIF403:CIG403 BYJ403:BYK403 BON403:BOO403 BER403:BES403 AUV403:AUW403 AKZ403:ALA403 ABD403:ABE403 RH403:RI403 HL403:HM403 WTU403:WTV403 WJY403:WJZ403 WAC403:WAD403 VQG403:VQH403 VGK403:VGL403 UWO403:UWP403 UMS403:UMT403 UCW403:UCX403 TTA403:TTB403 TJE403:TJF403 SZI403:SZJ403 SPM403:SPN403 SFQ403:SFR403 RVU403:RVV403 RLY403:RLZ403 RCC403:RCD403 QSG403:QSH403 QIK403:QIL403 PYO403:PYP403 POS403:POT403 PEW403:PEX403 OVA403:OVB403 OLE403:OLF403 OBI403:OBJ403 NRM403:NRN403 NHQ403:NHR403 MXU403:MXV403 MNY403:MNZ403 MEC403:MED403 LUG403:LUH403 LKK403:LKL403 LAO403:LAP403 KQS403:KQT403 KGW403:KGX403 JXA403:JXB403 JNE403:JNF403 JDI403:JDJ403 ITM403:ITN403 IJQ403:IJR403 HZU403:HZV403 HPY403:HPZ403 HGC403:HGD403 GWG403:GWH403 GMK403:GML403 GCO403:GCP403 FSS403:FST403 FIW403:FIX403 EZA403:EZB403 EPE403:EPF403 EFI403:EFJ403 DVM403:DVN403 DLQ403:DLR403 DBU403:DBV403 CRY403:CRZ403 CIC403:CID403 BYG403:BYH403 BOK403:BOL403 BEO403:BEP403 AUS403:AUT403 AKW403:AKX403 ABA403:ABB403 HI447:HJ447 RE447:RF447 WUS447:WUT447 WKW447:WKX447 WBA447:WBB447 VRE447:VRF447 VHI447:VHJ447 UXM447:UXN447 UNQ447:UNR447 UDU447:UDV447 TTY447:TTZ447 TKC447:TKD447 TAG447:TAH447 SQK447:SQL447 SGO447:SGP447 RWS447:RWT447 RMW447:RMX447 RDA447:RDB447 QTE447:QTF447 QJI447:QJJ447 PZM447:PZN447 PPQ447:PPR447 PFU447:PFV447 OVY447:OVZ447 OMC447:OMD447 OCG447:OCH447 NSK447:NSL447 NIO447:NIP447 MYS447:MYT447 MOW447:MOX447 MFA447:MFB447 LVE447:LVF447 LLI447:LLJ447 LBM447:LBN447 KRQ447:KRR447 KHU447:KHV447 JXY447:JXZ447 JOC447:JOD447 JEG447:JEH447 IUK447:IUL447 IKO447:IKP447 IAS447:IAT447 HQW447:HQX447 HHA447:HHB447 GXE447:GXF447 GNI447:GNJ447 GDM447:GDN447 FTQ447:FTR447 FJU447:FJV447 EZY447:EZZ447 EQC447:EQD447 EGG447:EGH447 DWK447:DWL447 DMO447:DMP447 DCS447:DCT447 CSW447:CSX447 CJA447:CJB447 BZE447:BZF447 BPI447:BPJ447 BFM447:BFN447 AVQ447:AVR447 ALU447:ALV447 ABY447:ABZ447 SC447:SD447 IG447:IH447 WUP447:WUQ447 WKT447:WKU447 WAX447:WAY447 VRB447:VRC447 VHF447:VHG447 UXJ447:UXK447 UNN447:UNO447 UDR447:UDS447 TTV447:TTW447 TJZ447:TKA447 TAD447:TAE447 SQH447:SQI447 SGL447:SGM447 RWP447:RWQ447 RMT447:RMU447 RCX447:RCY447 QTB447:QTC447 QJF447:QJG447 PZJ447:PZK447 PPN447:PPO447 PFR447:PFS447 OVV447:OVW447 OLZ447:OMA447 OCD447:OCE447 NSH447:NSI447 NIL447:NIM447 MYP447:MYQ447 MOT447:MOU447 MEX447:MEY447 LVB447:LVC447 LLF447:LLG447 LBJ447:LBK447 KRN447:KRO447 KHR447:KHS447 JXV447:JXW447 JNZ447:JOA447 JED447:JEE447 IUH447:IUI447 IKL447:IKM447 IAP447:IAQ447 HQT447:HQU447 HGX447:HGY447 GXB447:GXC447 GNF447:GNG447 GDJ447:GDK447 FTN447:FTO447 FJR447:FJS447 EZV447:EZW447 EPZ447:EQA447 EGD447:EGE447 DWH447:DWI447 DML447:DMM447 DCP447:DCQ447 CST447:CSU447 CIX447:CIY447 BZB447:BZC447 BPF447:BPG447 BFJ447:BFK447 AVN447:AVO447 ALR447:ALS447 ABV447:ABW447 RZ447:SA447 ID447:IE447 WUM447:WUN447 WKQ447:WKR447 WAU447:WAV447 VQY447:VQZ447 VHC447:VHD447 UXG447:UXH447 UNK447:UNL447 UDO447:UDP447 TTS447:TTT447 TJW447:TJX447 TAA447:TAB447 SQE447:SQF447 SGI447:SGJ447 RWM447:RWN447 RMQ447:RMR447 RCU447:RCV447 QSY447:QSZ447 QJC447:QJD447 PZG447:PZH447 PPK447:PPL447 PFO447:PFP447 OVS447:OVT447 OLW447:OLX447 OCA447:OCB447 NSE447:NSF447 NII447:NIJ447 MYM447:MYN447 MOQ447:MOR447 MEU447:MEV447 LUY447:LUZ447 LLC447:LLD447 LBG447:LBH447 KRK447:KRL447 KHO447:KHP447 JXS447:JXT447 JNW447:JNX447 JEA447:JEB447 IUE447:IUF447 IKI447:IKJ447 IAM447:IAN447 HQQ447:HQR447 HGU447:HGV447 GWY447:GWZ447 GNC447:GND447 GDG447:GDH447 FTK447:FTL447 FJO447:FJP447 EZS447:EZT447 EPW447:EPX447 EGA447:EGB447 DWE447:DWF447 DMI447:DMJ447 DCM447:DCN447 CSQ447:CSR447 CIU447:CIV447 BYY447:BYZ447 BPC447:BPD447 BFG447:BFH447 AVK447:AVL447 ALO447:ALP447 ABS447:ABT447 RW447:RX447 IA447:IB447 WUG447:WUH447 WKK447:WKL447 WAO447:WAP447 VQS447:VQT447 VGW447:VGX447 UXA447:UXB447 UNE447:UNF447 UDI447:UDJ447 TTM447:TTN447 TJQ447:TJR447 SZU447:SZV447 SPY447:SPZ447 SGC447:SGD447 RWG447:RWH447 RMK447:RML447 RCO447:RCP447 QSS447:QST447 QIW447:QIX447 PZA447:PZB447 PPE447:PPF447 PFI447:PFJ447 OVM447:OVN447 OLQ447:OLR447 OBU447:OBV447 NRY447:NRZ447 NIC447:NID447 MYG447:MYH447 MOK447:MOL447 MEO447:MEP447 LUS447:LUT447 LKW447:LKX447 LBA447:LBB447 KRE447:KRF447 KHI447:KHJ447 JXM447:JXN447 JNQ447:JNR447 JDU447:JDV447 ITY447:ITZ447 IKC447:IKD447 IAG447:IAH447 HQK447:HQL447 HGO447:HGP447 GWS447:GWT447 GMW447:GMX447 GDA447:GDB447 FTE447:FTF447 FJI447:FJJ447 EZM447:EZN447 EPQ447:EPR447 EFU447:EFV447 DVY447:DVZ447 DMC447:DMD447 DCG447:DCH447 CSK447:CSL447 CIO447:CIP447 BYS447:BYT447 BOW447:BOX447 BFA447:BFB447 AVE447:AVF447 ALI447:ALJ447 ABM447:ABN447 RQ447:RR447 HU447:HV447 WUD447:WUE447 WKH447:WKI447 WAL447:WAM447 VQP447:VQQ447 VGT447:VGU447 UWX447:UWY447 UNB447:UNC447 UDF447:UDG447 TTJ447:TTK447 TJN447:TJO447 SZR447:SZS447 SPV447:SPW447 SFZ447:SGA447 RWD447:RWE447 RMH447:RMI447 RCL447:RCM447 QSP447:QSQ447 QIT447:QIU447 PYX447:PYY447 PPB447:PPC447 PFF447:PFG447 OVJ447:OVK447 OLN447:OLO447 OBR447:OBS447 NRV447:NRW447 NHZ447:NIA447 MYD447:MYE447 MOH447:MOI447 MEL447:MEM447 LUP447:LUQ447 LKT447:LKU447 LAX447:LAY447 KRB447:KRC447 KHF447:KHG447 JXJ447:JXK447 JNN447:JNO447 JDR447:JDS447 ITV447:ITW447 IJZ447:IKA447 IAD447:IAE447 HQH447:HQI447 HGL447:HGM447 GWP447:GWQ447 GMT447:GMU447 GCX447:GCY447 FTB447:FTC447 FJF447:FJG447 EZJ447:EZK447 EPN447:EPO447 EFR447:EFS447 DVV447:DVW447 DLZ447:DMA447 DCD447:DCE447 CSH447:CSI447 CIL447:CIM447 BYP447:BYQ447 BOT447:BOU447 BEX447:BEY447 AVB447:AVC447 ALF447:ALG447 ABJ447:ABK447 RN447:RO447 HR447:HS447 WUA447:WUB447 WKE447:WKF447 WAI447:WAJ447 VQM447:VQN447 VGQ447:VGR447 UWU447:UWV447 UMY447:UMZ447 UDC447:UDD447 TTG447:TTH447 TJK447:TJL447 SZO447:SZP447 SPS447:SPT447 SFW447:SFX447 RWA447:RWB447 RME447:RMF447 RCI447:RCJ447 QSM447:QSN447 QIQ447:QIR447 PYU447:PYV447 POY447:POZ447 PFC447:PFD447 OVG447:OVH447 OLK447:OLL447 OBO447:OBP447 NRS447:NRT447 NHW447:NHX447 MYA447:MYB447 MOE447:MOF447 MEI447:MEJ447 LUM447:LUN447 LKQ447:LKR447 LAU447:LAV447 KQY447:KQZ447 KHC447:KHD447 JXG447:JXH447 JNK447:JNL447 JDO447:JDP447 ITS447:ITT447 IJW447:IJX447 IAA447:IAB447 HQE447:HQF447 HGI447:HGJ447 GWM447:GWN447 GMQ447:GMR447 GCU447:GCV447 FSY447:FSZ447 FJC447:FJD447 EZG447:EZH447 EPK447:EPL447 EFO447:EFP447 DVS447:DVT447 DLW447:DLX447 DCA447:DCB447 CSE447:CSF447 CII447:CIJ447 BYM447:BYN447 BOQ447:BOR447 BEU447:BEV447 AUY447:AUZ447 ALC447:ALD447 ABG447:ABH447 RK447:RL447 HO447:HP447 WTX447:WTY447 WKB447:WKC447 WAF447:WAG447 VQJ447:VQK447 VGN447:VGO447 UWR447:UWS447 UMV447:UMW447 UCZ447:UDA447 TTD447:TTE447 TJH447:TJI447 SZL447:SZM447 SPP447:SPQ447 SFT447:SFU447 RVX447:RVY447 RMB447:RMC447 RCF447:RCG447 QSJ447:QSK447 QIN447:QIO447 PYR447:PYS447 POV447:POW447 PEZ447:PFA447 OVD447:OVE447 OLH447:OLI447 OBL447:OBM447 NRP447:NRQ447 NHT447:NHU447 MXX447:MXY447 MOB447:MOC447 MEF447:MEG447 LUJ447:LUK447 LKN447:LKO447 LAR447:LAS447 KQV447:KQW447 KGZ447:KHA447 JXD447:JXE447 JNH447:JNI447 JDL447:JDM447 ITP447:ITQ447 IJT447:IJU447 HZX447:HZY447 HQB447:HQC447 HGF447:HGG447 GWJ447:GWK447 GMN447:GMO447 GCR447:GCS447 FSV447:FSW447 FIZ447:FJA447 EZD447:EZE447 EPH447:EPI447 EFL447:EFM447 DVP447:DVQ447 DLT447:DLU447 DBX447:DBY447 CSB447:CSC447 CIF447:CIG447 BYJ447:BYK447 BON447:BOO447 BER447:BES447 AUV447:AUW447 AKZ447:ALA447 ABD447:ABE447 RH447:RI447 HL447:HM447 WTU447:WTV447 WJY447:WJZ447 WAC447:WAD447 VQG447:VQH447 VGK447:VGL447 UWO447:UWP447 UMS447:UMT447 UCW447:UCX447 TTA447:TTB447 TJE447:TJF447 SZI447:SZJ447 SPM447:SPN447 SFQ447:SFR447 RVU447:RVV447 RLY447:RLZ447 RCC447:RCD447 QSG447:QSH447 QIK447:QIL447 PYO447:PYP447 POS447:POT447 PEW447:PEX447 OVA447:OVB447 OLE447:OLF447 OBI447:OBJ447 NRM447:NRN447 NHQ447:NHR447 MXU447:MXV447 MNY447:MNZ447 MEC447:MED447 LUG447:LUH447 LKK447:LKL447 LAO447:LAP447 KQS447:KQT447 KGW447:KGX447 JXA447:JXB447 JNE447:JNF447 JDI447:JDJ447 ITM447:ITN447 IJQ447:IJR447 HZU447:HZV447 HPY447:HPZ447 HGC447:HGD447 GWG447:GWH447 GMK447:GML447 GCO447:GCP447 FSS447:FST447 FIW447:FIX447 EZA447:EZB447 EPE447:EPF447 EFI447:EFJ447 DVM447:DVN447 DLQ447:DLR447 DBU447:DBV447 CRY447:CRZ447 CIC447:CID447 BYG447:BYH447 BOK447:BOL447 BEO447:BEP447 AUS447:AUT447 AKW447:AKX447 ABA447:ABB447 HI491:HJ491 RE491:RF491 WUS491:WUT491 WKW491:WKX491 WBA491:WBB491 VRE491:VRF491 VHI491:VHJ491 UXM491:UXN491 UNQ491:UNR491 UDU491:UDV491 TTY491:TTZ491 TKC491:TKD491 TAG491:TAH491 SQK491:SQL491 SGO491:SGP491 RWS491:RWT491 RMW491:RMX491 RDA491:RDB491 QTE491:QTF491 QJI491:QJJ491 PZM491:PZN491 PPQ491:PPR491 PFU491:PFV491 OVY491:OVZ491 OMC491:OMD491 OCG491:OCH491 NSK491:NSL491 NIO491:NIP491 MYS491:MYT491 MOW491:MOX491 MFA491:MFB491 LVE491:LVF491 LLI491:LLJ491 LBM491:LBN491 KRQ491:KRR491 KHU491:KHV491 JXY491:JXZ491 JOC491:JOD491 JEG491:JEH491 IUK491:IUL491 IKO491:IKP491 IAS491:IAT491 HQW491:HQX491 HHA491:HHB491 GXE491:GXF491 GNI491:GNJ491 GDM491:GDN491 FTQ491:FTR491 FJU491:FJV491 EZY491:EZZ491 EQC491:EQD491 EGG491:EGH491 DWK491:DWL491 DMO491:DMP491 DCS491:DCT491 CSW491:CSX491 CJA491:CJB491 BZE491:BZF491 BPI491:BPJ491 BFM491:BFN491 AVQ491:AVR491 ALU491:ALV491 ABY491:ABZ491 SC491:SD491 IG491:IH491 WUP491:WUQ491 WKT491:WKU491 WAX491:WAY491 VRB491:VRC491 VHF491:VHG491 UXJ491:UXK491 UNN491:UNO491 UDR491:UDS491 TTV491:TTW491 TJZ491:TKA491 TAD491:TAE491 SQH491:SQI491 SGL491:SGM491 RWP491:RWQ491 RMT491:RMU491 RCX491:RCY491 QTB491:QTC491 QJF491:QJG491 PZJ491:PZK491 PPN491:PPO491 PFR491:PFS491 OVV491:OVW491 OLZ491:OMA491 OCD491:OCE491 NSH491:NSI491 NIL491:NIM491 MYP491:MYQ491 MOT491:MOU491 MEX491:MEY491 LVB491:LVC491 LLF491:LLG491 LBJ491:LBK491 KRN491:KRO491 KHR491:KHS491 JXV491:JXW491 JNZ491:JOA491 JED491:JEE491 IUH491:IUI491 IKL491:IKM491 IAP491:IAQ491 HQT491:HQU491 HGX491:HGY491 GXB491:GXC491 GNF491:GNG491 GDJ491:GDK491 FTN491:FTO491 FJR491:FJS491 EZV491:EZW491 EPZ491:EQA491 EGD491:EGE491 DWH491:DWI491 DML491:DMM491 DCP491:DCQ491 CST491:CSU491 CIX491:CIY491 BZB491:BZC491 BPF491:BPG491 BFJ491:BFK491 AVN491:AVO491 ALR491:ALS491 ABV491:ABW491 RZ491:SA491 ID491:IE491 WUM491:WUN491 WKQ491:WKR491 WAU491:WAV491 VQY491:VQZ491 VHC491:VHD491 UXG491:UXH491 UNK491:UNL491 UDO491:UDP491 TTS491:TTT491 TJW491:TJX491 TAA491:TAB491 SQE491:SQF491 SGI491:SGJ491 RWM491:RWN491 RMQ491:RMR491 RCU491:RCV491 QSY491:QSZ491 QJC491:QJD491 PZG491:PZH491 PPK491:PPL491 PFO491:PFP491 OVS491:OVT491 OLW491:OLX491 OCA491:OCB491 NSE491:NSF491 NII491:NIJ491 MYM491:MYN491 MOQ491:MOR491 MEU491:MEV491 LUY491:LUZ491 LLC491:LLD491 LBG491:LBH491 KRK491:KRL491 KHO491:KHP491 JXS491:JXT491 JNW491:JNX491 JEA491:JEB491 IUE491:IUF491 IKI491:IKJ491 IAM491:IAN491 HQQ491:HQR491 HGU491:HGV491 GWY491:GWZ491 GNC491:GND491 GDG491:GDH491 FTK491:FTL491 FJO491:FJP491 EZS491:EZT491 EPW491:EPX491 EGA491:EGB491 DWE491:DWF491 DMI491:DMJ491 DCM491:DCN491 CSQ491:CSR491 CIU491:CIV491 BYY491:BYZ491 BPC491:BPD491 BFG491:BFH491 AVK491:AVL491 ALO491:ALP491 ABS491:ABT491 RW491:RX491 IA491:IB491 WUG491:WUH491 WKK491:WKL491 WAO491:WAP491 VQS491:VQT491 VGW491:VGX491 UXA491:UXB491 UNE491:UNF491 UDI491:UDJ491 TTM491:TTN491 TJQ491:TJR491 SZU491:SZV491 SPY491:SPZ491 SGC491:SGD491 RWG491:RWH491 RMK491:RML491 RCO491:RCP491 QSS491:QST491 QIW491:QIX491 PZA491:PZB491 PPE491:PPF491 PFI491:PFJ491 OVM491:OVN491 OLQ491:OLR491 OBU491:OBV491 NRY491:NRZ491 NIC491:NID491 MYG491:MYH491 MOK491:MOL491 MEO491:MEP491 LUS491:LUT491 LKW491:LKX491 LBA491:LBB491 KRE491:KRF491 KHI491:KHJ491 JXM491:JXN491 JNQ491:JNR491 JDU491:JDV491 ITY491:ITZ491 IKC491:IKD491 IAG491:IAH491 HQK491:HQL491 HGO491:HGP491 GWS491:GWT491 GMW491:GMX491 GDA491:GDB491 FTE491:FTF491 FJI491:FJJ491 EZM491:EZN491 EPQ491:EPR491 EFU491:EFV491 DVY491:DVZ491 DMC491:DMD491 DCG491:DCH491 CSK491:CSL491 CIO491:CIP491 BYS491:BYT491 BOW491:BOX491 BFA491:BFB491 AVE491:AVF491 ALI491:ALJ491 ABM491:ABN491 RQ491:RR491 HU491:HV491 WUD491:WUE491 WKH491:WKI491 WAL491:WAM491 VQP491:VQQ491 VGT491:VGU491 UWX491:UWY491 UNB491:UNC491 UDF491:UDG491 TTJ491:TTK491 TJN491:TJO491 SZR491:SZS491 SPV491:SPW491 SFZ491:SGA491 RWD491:RWE491 RMH491:RMI491 RCL491:RCM491 QSP491:QSQ491 QIT491:QIU491 PYX491:PYY491 PPB491:PPC491 PFF491:PFG491 OVJ491:OVK491 OLN491:OLO491 OBR491:OBS491 NRV491:NRW491 NHZ491:NIA491 MYD491:MYE491 MOH491:MOI491 MEL491:MEM491 LUP491:LUQ491 LKT491:LKU491 LAX491:LAY491 KRB491:KRC491 KHF491:KHG491 JXJ491:JXK491 JNN491:JNO491 JDR491:JDS491 ITV491:ITW491 IJZ491:IKA491 IAD491:IAE491 HQH491:HQI491 HGL491:HGM491 GWP491:GWQ491 GMT491:GMU491 GCX491:GCY491 FTB491:FTC491 FJF491:FJG491 EZJ491:EZK491 EPN491:EPO491 EFR491:EFS491 DVV491:DVW491 DLZ491:DMA491 DCD491:DCE491 CSH491:CSI491 CIL491:CIM491 BYP491:BYQ491 BOT491:BOU491 BEX491:BEY491 AVB491:AVC491 ALF491:ALG491 ABJ491:ABK491 RN491:RO491 HR491:HS491 WUA491:WUB491 WKE491:WKF491 WAI491:WAJ491 VQM491:VQN491 VGQ491:VGR491 UWU491:UWV491 UMY491:UMZ491 UDC491:UDD491 TTG491:TTH491 TJK491:TJL491 SZO491:SZP491 SPS491:SPT491 SFW491:SFX491 RWA491:RWB491 RME491:RMF491 RCI491:RCJ491 QSM491:QSN491 QIQ491:QIR491 PYU491:PYV491 POY491:POZ491 PFC491:PFD491 OVG491:OVH491 OLK491:OLL491 OBO491:OBP491 NRS491:NRT491 NHW491:NHX491 MYA491:MYB491 MOE491:MOF491 MEI491:MEJ491 LUM491:LUN491 LKQ491:LKR491 LAU491:LAV491 KQY491:KQZ491 KHC491:KHD491 JXG491:JXH491 JNK491:JNL491 JDO491:JDP491 ITS491:ITT491 IJW491:IJX491 IAA491:IAB491 HQE491:HQF491 HGI491:HGJ491 GWM491:GWN491 GMQ491:GMR491 GCU491:GCV491 FSY491:FSZ491 FJC491:FJD491 EZG491:EZH491 EPK491:EPL491 EFO491:EFP491 DVS491:DVT491 DLW491:DLX491 DCA491:DCB491 CSE491:CSF491 CII491:CIJ491 BYM491:BYN491 BOQ491:BOR491 BEU491:BEV491 AUY491:AUZ491 ALC491:ALD491 ABG491:ABH491 RK491:RL491 HO491:HP491 WTX491:WTY491 WKB491:WKC491 WAF491:WAG491 VQJ491:VQK491 VGN491:VGO491 UWR491:UWS491 UMV491:UMW491 UCZ491:UDA491 TTD491:TTE491 TJH491:TJI491 SZL491:SZM491 SPP491:SPQ491 SFT491:SFU491 RVX491:RVY491 RMB491:RMC491 RCF491:RCG491 QSJ491:QSK491 QIN491:QIO491 PYR491:PYS491 POV491:POW491 PEZ491:PFA491 OVD491:OVE491 OLH491:OLI491 OBL491:OBM491 NRP491:NRQ491 NHT491:NHU491 MXX491:MXY491 MOB491:MOC491 MEF491:MEG491 LUJ491:LUK491 LKN491:LKO491 LAR491:LAS491 KQV491:KQW491 KGZ491:KHA491 JXD491:JXE491 JNH491:JNI491 JDL491:JDM491 ITP491:ITQ491 IJT491:IJU491 HZX491:HZY491 HQB491:HQC491 HGF491:HGG491 GWJ491:GWK491 GMN491:GMO491 GCR491:GCS491 FSV491:FSW491 FIZ491:FJA491 EZD491:EZE491 EPH491:EPI491 EFL491:EFM491 DVP491:DVQ491 DLT491:DLU491 DBX491:DBY491 CSB491:CSC491 CIF491:CIG491 BYJ491:BYK491 BON491:BOO491 BER491:BES491 AUV491:AUW491 AKZ491:ALA491 ABD491:ABE491 RH491:RI491 HL491:HM491 WTU491:WTV491 WJY491:WJZ491 WAC491:WAD491 VQG491:VQH491 VGK491:VGL491 UWO491:UWP491 UMS491:UMT491 UCW491:UCX491 TTA491:TTB491 TJE491:TJF491 SZI491:SZJ491 SPM491:SPN491 SFQ491:SFR491 RVU491:RVV491 RLY491:RLZ491 RCC491:RCD491 QSG491:QSH491 QIK491:QIL491 PYO491:PYP491 POS491:POT491 PEW491:PEX491 OVA491:OVB491 OLE491:OLF491 OBI491:OBJ491 NRM491:NRN491 NHQ491:NHR491 MXU491:MXV491 MNY491:MNZ491 MEC491:MED491 LUG491:LUH491 LKK491:LKL491 LAO491:LAP491 KQS491:KQT491 KGW491:KGX491 JXA491:JXB491 JNE491:JNF491 JDI491:JDJ491 ITM491:ITN491 IJQ491:IJR491 HZU491:HZV491 HPY491:HPZ491 HGC491:HGD491 GWG491:GWH491 GMK491:GML491 GCO491:GCP491 FSS491:FST491 FIW491:FIX491 EZA491:EZB491 EPE491:EPF491 EFI491:EFJ491 DVM491:DVN491 DLQ491:DLR491 DBU491:DBV491 CRY491:CRZ491 CIC491:CID491 BYG491:BYH491 BOK491:BOL491 BEO491:BEP491 AUS491:AUT491 AKW491:AKX491 ABA491:ABB491">
      <formula1>HI3</formula1>
    </dataValidation>
    <dataValidation type="whole" operator="lessThanOrEqual" allowBlank="1" showInputMessage="1" showErrorMessage="1" sqref="HI6:HJ6 WUS6:WUT6 WKW6:WKX6 WBA6:WBB6 VRE6:VRF6 VHI6:VHJ6 UXM6:UXN6 UNQ6:UNR6 UDU6:UDV6 TTY6:TTZ6 TKC6:TKD6 TAG6:TAH6 SQK6:SQL6 SGO6:SGP6 RWS6:RWT6 RMW6:RMX6 RDA6:RDB6 QTE6:QTF6 QJI6:QJJ6 PZM6:PZN6 PPQ6:PPR6 PFU6:PFV6 OVY6:OVZ6 OMC6:OMD6 OCG6:OCH6 NSK6:NSL6 NIO6:NIP6 MYS6:MYT6 MOW6:MOX6 MFA6:MFB6 LVE6:LVF6 LLI6:LLJ6 LBM6:LBN6 KRQ6:KRR6 KHU6:KHV6 JXY6:JXZ6 JOC6:JOD6 JEG6:JEH6 IUK6:IUL6 IKO6:IKP6 IAS6:IAT6 HQW6:HQX6 HHA6:HHB6 GXE6:GXF6 GNI6:GNJ6 GDM6:GDN6 FTQ6:FTR6 FJU6:FJV6 EZY6:EZZ6 EQC6:EQD6 EGG6:EGH6 DWK6:DWL6 DMO6:DMP6 DCS6:DCT6 CSW6:CSX6 CJA6:CJB6 BZE6:BZF6 BPI6:BPJ6 BFM6:BFN6 AVQ6:AVR6 ALU6:ALV6 ABY6:ABZ6 SC6:SD6 IG6:IH6 WUP6:WUQ6 WKT6:WKU6 WAX6:WAY6 VRB6:VRC6 VHF6:VHG6 UXJ6:UXK6 UNN6:UNO6 UDR6:UDS6 TTV6:TTW6 TJZ6:TKA6 TAD6:TAE6 SQH6:SQI6 SGL6:SGM6 RWP6:RWQ6 RMT6:RMU6 RCX6:RCY6 QTB6:QTC6 QJF6:QJG6 PZJ6:PZK6 PPN6:PPO6 PFR6:PFS6 OVV6:OVW6 OLZ6:OMA6 OCD6:OCE6 NSH6:NSI6 NIL6:NIM6 MYP6:MYQ6 MOT6:MOU6 MEX6:MEY6 LVB6:LVC6 LLF6:LLG6 LBJ6:LBK6 KRN6:KRO6 KHR6:KHS6 JXV6:JXW6 JNZ6:JOA6 JED6:JEE6 IUH6:IUI6 IKL6:IKM6 IAP6:IAQ6 HQT6:HQU6 HGX6:HGY6 GXB6:GXC6 GNF6:GNG6 GDJ6:GDK6 FTN6:FTO6 FJR6:FJS6 EZV6:EZW6 EPZ6:EQA6 EGD6:EGE6 DWH6:DWI6 DML6:DMM6 DCP6:DCQ6 CST6:CSU6 CIX6:CIY6 BZB6:BZC6 BPF6:BPG6 BFJ6:BFK6 AVN6:AVO6 ALR6:ALS6 ABV6:ABW6 RZ6:SA6 ID6:IE6 WUM6:WUN6 WKQ6:WKR6 WAU6:WAV6 VQY6:VQZ6 VHC6:VHD6 UXG6:UXH6 UNK6:UNL6 UDO6:UDP6 TTS6:TTT6 TJW6:TJX6 TAA6:TAB6 SQE6:SQF6 SGI6:SGJ6 RWM6:RWN6 RMQ6:RMR6 RCU6:RCV6 QSY6:QSZ6 QJC6:QJD6 PZG6:PZH6 PPK6:PPL6 PFO6:PFP6 OVS6:OVT6 OLW6:OLX6 OCA6:OCB6 NSE6:NSF6 NII6:NIJ6 MYM6:MYN6 MOQ6:MOR6 MEU6:MEV6 LUY6:LUZ6 LLC6:LLD6 LBG6:LBH6 KRK6:KRL6 KHO6:KHP6 JXS6:JXT6 JNW6:JNX6 JEA6:JEB6 IUE6:IUF6 IKI6:IKJ6 IAM6:IAN6 HQQ6:HQR6 HGU6:HGV6 GWY6:GWZ6 GNC6:GND6 GDG6:GDH6 FTK6:FTL6 FJO6:FJP6 EZS6:EZT6 EPW6:EPX6 EGA6:EGB6 DWE6:DWF6 DMI6:DMJ6 DCM6:DCN6 CSQ6:CSR6 CIU6:CIV6 BYY6:BYZ6 BPC6:BPD6 BFG6:BFH6 AVK6:AVL6 ALO6:ALP6 ABS6:ABT6 RW6:RX6 IA6:IB6 WUG6:WUH6 WKK6:WKL6 WAO6:WAP6 VQS6:VQT6 VGW6:VGX6 UXA6:UXB6 UNE6:UNF6 UDI6:UDJ6 TTM6:TTN6 TJQ6:TJR6 SZU6:SZV6 SPY6:SPZ6 SGC6:SGD6 RWG6:RWH6 RMK6:RML6 RCO6:RCP6 QSS6:QST6 QIW6:QIX6 PZA6:PZB6 PPE6:PPF6 PFI6:PFJ6 OVM6:OVN6 OLQ6:OLR6 OBU6:OBV6 NRY6:NRZ6 NIC6:NID6 MYG6:MYH6 MOK6:MOL6 MEO6:MEP6 LUS6:LUT6 LKW6:LKX6 LBA6:LBB6 KRE6:KRF6 KHI6:KHJ6 JXM6:JXN6 JNQ6:JNR6 JDU6:JDV6 ITY6:ITZ6 IKC6:IKD6 IAG6:IAH6 HQK6:HQL6 HGO6:HGP6 GWS6:GWT6 GMW6:GMX6 GDA6:GDB6 FTE6:FTF6 FJI6:FJJ6 EZM6:EZN6 EPQ6:EPR6 EFU6:EFV6 DVY6:DVZ6 DMC6:DMD6 DCG6:DCH6 CSK6:CSL6 CIO6:CIP6 BYS6:BYT6 BOW6:BOX6 BFA6:BFB6 AVE6:AVF6 ALI6:ALJ6 ABM6:ABN6 RQ6:RR6 HU6:HV6 WUD6:WUE6 WKH6:WKI6 WAL6:WAM6 VQP6:VQQ6 VGT6:VGU6 UWX6:UWY6 UNB6:UNC6 UDF6:UDG6 TTJ6:TTK6 TJN6:TJO6 SZR6:SZS6 SPV6:SPW6 SFZ6:SGA6 RWD6:RWE6 RMH6:RMI6 RCL6:RCM6 QSP6:QSQ6 QIT6:QIU6 PYX6:PYY6 PPB6:PPC6 PFF6:PFG6 OVJ6:OVK6 OLN6:OLO6 OBR6:OBS6 NRV6:NRW6 NHZ6:NIA6 MYD6:MYE6 MOH6:MOI6 MEL6:MEM6 LUP6:LUQ6 LKT6:LKU6 LAX6:LAY6 KRB6:KRC6 KHF6:KHG6 JXJ6:JXK6 JNN6:JNO6 JDR6:JDS6 ITV6:ITW6 IJZ6:IKA6 IAD6:IAE6 HQH6:HQI6 HGL6:HGM6 GWP6:GWQ6 GMT6:GMU6 GCX6:GCY6 FTB6:FTC6 FJF6:FJG6 EZJ6:EZK6 EPN6:EPO6 EFR6:EFS6 DVV6:DVW6 DLZ6:DMA6 DCD6:DCE6 CSH6:CSI6 CIL6:CIM6 BYP6:BYQ6 BOT6:BOU6 BEX6:BEY6 AVB6:AVC6 ALF6:ALG6 ABJ6:ABK6 RN6:RO6 HR6:HS6 WUA6:WUB6 WKE6:WKF6 WAI6:WAJ6 VQM6:VQN6 VGQ6:VGR6 UWU6:UWV6 UMY6:UMZ6 UDC6:UDD6 TTG6:TTH6 TJK6:TJL6 SZO6:SZP6 SPS6:SPT6 SFW6:SFX6 RWA6:RWB6 RME6:RMF6 RCI6:RCJ6 QSM6:QSN6 QIQ6:QIR6 PYU6:PYV6 POY6:POZ6 PFC6:PFD6 OVG6:OVH6 OLK6:OLL6 OBO6:OBP6 NRS6:NRT6 NHW6:NHX6 MYA6:MYB6 MOE6:MOF6 MEI6:MEJ6 LUM6:LUN6 LKQ6:LKR6 LAU6:LAV6 KQY6:KQZ6 KHC6:KHD6 JXG6:JXH6 JNK6:JNL6 JDO6:JDP6 ITS6:ITT6 IJW6:IJX6 IAA6:IAB6 HQE6:HQF6 HGI6:HGJ6 GWM6:GWN6 GMQ6:GMR6 GCU6:GCV6 FSY6:FSZ6 FJC6:FJD6 EZG6:EZH6 EPK6:EPL6 EFO6:EFP6 DVS6:DVT6 DLW6:DLX6 DCA6:DCB6 CSE6:CSF6 CII6:CIJ6 BYM6:BYN6 BOQ6:BOR6 BEU6:BEV6 AUY6:AUZ6 ALC6:ALD6 ABG6:ABH6 RK6:RL6 HO6:HP6 WTX6:WTY6 WKB6:WKC6 WAF6:WAG6 VQJ6:VQK6 VGN6:VGO6 UWR6:UWS6 UMV6:UMW6 UCZ6:UDA6 TTD6:TTE6 TJH6:TJI6 SZL6:SZM6 SPP6:SPQ6 SFT6:SFU6 RVX6:RVY6 RMB6:RMC6 RCF6:RCG6 QSJ6:QSK6 QIN6:QIO6 PYR6:PYS6 POV6:POW6 PEZ6:PFA6 OVD6:OVE6 OLH6:OLI6 OBL6:OBM6 NRP6:NRQ6 NHT6:NHU6 MXX6:MXY6 MOB6:MOC6 MEF6:MEG6 LUJ6:LUK6 LKN6:LKO6 LAR6:LAS6 KQV6:KQW6 KGZ6:KHA6 JXD6:JXE6 JNH6:JNI6 JDL6:JDM6 ITP6:ITQ6 IJT6:IJU6 HZX6:HZY6 HQB6:HQC6 HGF6:HGG6 GWJ6:GWK6 GMN6:GMO6 GCR6:GCS6 FSV6:FSW6 FIZ6:FJA6 EZD6:EZE6 EPH6:EPI6 EFL6:EFM6 DVP6:DVQ6 DLT6:DLU6 DBX6:DBY6 CSB6:CSC6 CIF6:CIG6 BYJ6:BYK6 BON6:BOO6 BER6:BES6 AUV6:AUW6 AKZ6:ALA6 ABD6:ABE6 RH6:RI6 HL6:HM6 WTU6:WTV6 WJY6:WJZ6 WAC6:WAD6 VQG6:VQH6 VGK6:VGL6 UWO6:UWP6 UMS6:UMT6 UCW6:UCX6 TTA6:TTB6 TJE6:TJF6 SZI6:SZJ6 SPM6:SPN6 SFQ6:SFR6 RVU6:RVV6 RLY6:RLZ6 RCC6:RCD6 QSG6:QSH6 QIK6:QIL6 PYO6:PYP6 POS6:POT6 PEW6:PEX6 OVA6:OVB6 OLE6:OLF6 OBI6:OBJ6 NRM6:NRN6 NHQ6:NHR6 MXU6:MXV6 MNY6:MNZ6 MEC6:MED6 LUG6:LUH6 LKK6:LKL6 LAO6:LAP6 KQS6:KQT6 KGW6:KGX6 JXA6:JXB6 JNE6:JNF6 JDI6:JDJ6 ITM6:ITN6 IJQ6:IJR6 HZU6:HZV6 HPY6:HPZ6 HGC6:HGD6 GWG6:GWH6 GMK6:GML6 GCO6:GCP6 FSS6:FST6 FIW6:FIX6 EZA6:EZB6 EPE6:EPF6 EFI6:EFJ6 DVM6:DVN6 DLQ6:DLR6 DBU6:DBV6 CRY6:CRZ6 CIC6:CID6 BYG6:BYH6 BOK6:BOL6 BEO6:BEP6 AUS6:AUT6 AKW6:AKX6 ABA6:ABB6 RE6:RF6 HI50:HJ50 WUS50:WUT50 WKW50:WKX50 WBA50:WBB50 VRE50:VRF50 VHI50:VHJ50 UXM50:UXN50 UNQ50:UNR50 UDU50:UDV50 TTY50:TTZ50 TKC50:TKD50 TAG50:TAH50 SQK50:SQL50 SGO50:SGP50 RWS50:RWT50 RMW50:RMX50 RDA50:RDB50 QTE50:QTF50 QJI50:QJJ50 PZM50:PZN50 PPQ50:PPR50 PFU50:PFV50 OVY50:OVZ50 OMC50:OMD50 OCG50:OCH50 NSK50:NSL50 NIO50:NIP50 MYS50:MYT50 MOW50:MOX50 MFA50:MFB50 LVE50:LVF50 LLI50:LLJ50 LBM50:LBN50 KRQ50:KRR50 KHU50:KHV50 JXY50:JXZ50 JOC50:JOD50 JEG50:JEH50 IUK50:IUL50 IKO50:IKP50 IAS50:IAT50 HQW50:HQX50 HHA50:HHB50 GXE50:GXF50 GNI50:GNJ50 GDM50:GDN50 FTQ50:FTR50 FJU50:FJV50 EZY50:EZZ50 EQC50:EQD50 EGG50:EGH50 DWK50:DWL50 DMO50:DMP50 DCS50:DCT50 CSW50:CSX50 CJA50:CJB50 BZE50:BZF50 BPI50:BPJ50 BFM50:BFN50 AVQ50:AVR50 ALU50:ALV50 ABY50:ABZ50 SC50:SD50 IG50:IH50 WUP50:WUQ50 WKT50:WKU50 WAX50:WAY50 VRB50:VRC50 VHF50:VHG50 UXJ50:UXK50 UNN50:UNO50 UDR50:UDS50 TTV50:TTW50 TJZ50:TKA50 TAD50:TAE50 SQH50:SQI50 SGL50:SGM50 RWP50:RWQ50 RMT50:RMU50 RCX50:RCY50 QTB50:QTC50 QJF50:QJG50 PZJ50:PZK50 PPN50:PPO50 PFR50:PFS50 OVV50:OVW50 OLZ50:OMA50 OCD50:OCE50 NSH50:NSI50 NIL50:NIM50 MYP50:MYQ50 MOT50:MOU50 MEX50:MEY50 LVB50:LVC50 LLF50:LLG50 LBJ50:LBK50 KRN50:KRO50 KHR50:KHS50 JXV50:JXW50 JNZ50:JOA50 JED50:JEE50 IUH50:IUI50 IKL50:IKM50 IAP50:IAQ50 HQT50:HQU50 HGX50:HGY50 GXB50:GXC50 GNF50:GNG50 GDJ50:GDK50 FTN50:FTO50 FJR50:FJS50 EZV50:EZW50 EPZ50:EQA50 EGD50:EGE50 DWH50:DWI50 DML50:DMM50 DCP50:DCQ50 CST50:CSU50 CIX50:CIY50 BZB50:BZC50 BPF50:BPG50 BFJ50:BFK50 AVN50:AVO50 ALR50:ALS50 ABV50:ABW50 RZ50:SA50 ID50:IE50 WUM50:WUN50 WKQ50:WKR50 WAU50:WAV50 VQY50:VQZ50 VHC50:VHD50 UXG50:UXH50 UNK50:UNL50 UDO50:UDP50 TTS50:TTT50 TJW50:TJX50 TAA50:TAB50 SQE50:SQF50 SGI50:SGJ50 RWM50:RWN50 RMQ50:RMR50 RCU50:RCV50 QSY50:QSZ50 QJC50:QJD50 PZG50:PZH50 PPK50:PPL50 PFO50:PFP50 OVS50:OVT50 OLW50:OLX50 OCA50:OCB50 NSE50:NSF50 NII50:NIJ50 MYM50:MYN50 MOQ50:MOR50 MEU50:MEV50 LUY50:LUZ50 LLC50:LLD50 LBG50:LBH50 KRK50:KRL50 KHO50:KHP50 JXS50:JXT50 JNW50:JNX50 JEA50:JEB50 IUE50:IUF50 IKI50:IKJ50 IAM50:IAN50 HQQ50:HQR50 HGU50:HGV50 GWY50:GWZ50 GNC50:GND50 GDG50:GDH50 FTK50:FTL50 FJO50:FJP50 EZS50:EZT50 EPW50:EPX50 EGA50:EGB50 DWE50:DWF50 DMI50:DMJ50 DCM50:DCN50 CSQ50:CSR50 CIU50:CIV50 BYY50:BYZ50 BPC50:BPD50 BFG50:BFH50 AVK50:AVL50 ALO50:ALP50 ABS50:ABT50 RW50:RX50 IA50:IB50 WUG50:WUH50 WKK50:WKL50 WAO50:WAP50 VQS50:VQT50 VGW50:VGX50 UXA50:UXB50 UNE50:UNF50 UDI50:UDJ50 TTM50:TTN50 TJQ50:TJR50 SZU50:SZV50 SPY50:SPZ50 SGC50:SGD50 RWG50:RWH50 RMK50:RML50 RCO50:RCP50 QSS50:QST50 QIW50:QIX50 PZA50:PZB50 PPE50:PPF50 PFI50:PFJ50 OVM50:OVN50 OLQ50:OLR50 OBU50:OBV50 NRY50:NRZ50 NIC50:NID50 MYG50:MYH50 MOK50:MOL50 MEO50:MEP50 LUS50:LUT50 LKW50:LKX50 LBA50:LBB50 KRE50:KRF50 KHI50:KHJ50 JXM50:JXN50 JNQ50:JNR50 JDU50:JDV50 ITY50:ITZ50 IKC50:IKD50 IAG50:IAH50 HQK50:HQL50 HGO50:HGP50 GWS50:GWT50 GMW50:GMX50 GDA50:GDB50 FTE50:FTF50 FJI50:FJJ50 EZM50:EZN50 EPQ50:EPR50 EFU50:EFV50 DVY50:DVZ50 DMC50:DMD50 DCG50:DCH50 CSK50:CSL50 CIO50:CIP50 BYS50:BYT50 BOW50:BOX50 BFA50:BFB50 AVE50:AVF50 ALI50:ALJ50 ABM50:ABN50 RQ50:RR50 HU50:HV50 WUD50:WUE50 WKH50:WKI50 WAL50:WAM50 VQP50:VQQ50 VGT50:VGU50 UWX50:UWY50 UNB50:UNC50 UDF50:UDG50 TTJ50:TTK50 TJN50:TJO50 SZR50:SZS50 SPV50:SPW50 SFZ50:SGA50 RWD50:RWE50 RMH50:RMI50 RCL50:RCM50 QSP50:QSQ50 QIT50:QIU50 PYX50:PYY50 PPB50:PPC50 PFF50:PFG50 OVJ50:OVK50 OLN50:OLO50 OBR50:OBS50 NRV50:NRW50 NHZ50:NIA50 MYD50:MYE50 MOH50:MOI50 MEL50:MEM50 LUP50:LUQ50 LKT50:LKU50 LAX50:LAY50 KRB50:KRC50 KHF50:KHG50 JXJ50:JXK50 JNN50:JNO50 JDR50:JDS50 ITV50:ITW50 IJZ50:IKA50 IAD50:IAE50 HQH50:HQI50 HGL50:HGM50 GWP50:GWQ50 GMT50:GMU50 GCX50:GCY50 FTB50:FTC50 FJF50:FJG50 EZJ50:EZK50 EPN50:EPO50 EFR50:EFS50 DVV50:DVW50 DLZ50:DMA50 DCD50:DCE50 CSH50:CSI50 CIL50:CIM50 BYP50:BYQ50 BOT50:BOU50 BEX50:BEY50 AVB50:AVC50 ALF50:ALG50 ABJ50:ABK50 RN50:RO50 HR50:HS50 WUA50:WUB50 WKE50:WKF50 WAI50:WAJ50 VQM50:VQN50 VGQ50:VGR50 UWU50:UWV50 UMY50:UMZ50 UDC50:UDD50 TTG50:TTH50 TJK50:TJL50 SZO50:SZP50 SPS50:SPT50 SFW50:SFX50 RWA50:RWB50 RME50:RMF50 RCI50:RCJ50 QSM50:QSN50 QIQ50:QIR50 PYU50:PYV50 POY50:POZ50 PFC50:PFD50 OVG50:OVH50 OLK50:OLL50 OBO50:OBP50 NRS50:NRT50 NHW50:NHX50 MYA50:MYB50 MOE50:MOF50 MEI50:MEJ50 LUM50:LUN50 LKQ50:LKR50 LAU50:LAV50 KQY50:KQZ50 KHC50:KHD50 JXG50:JXH50 JNK50:JNL50 JDO50:JDP50 ITS50:ITT50 IJW50:IJX50 IAA50:IAB50 HQE50:HQF50 HGI50:HGJ50 GWM50:GWN50 GMQ50:GMR50 GCU50:GCV50 FSY50:FSZ50 FJC50:FJD50 EZG50:EZH50 EPK50:EPL50 EFO50:EFP50 DVS50:DVT50 DLW50:DLX50 DCA50:DCB50 CSE50:CSF50 CII50:CIJ50 BYM50:BYN50 BOQ50:BOR50 BEU50:BEV50 AUY50:AUZ50 ALC50:ALD50 ABG50:ABH50 RK50:RL50 HO50:HP50 WTX50:WTY50 WKB50:WKC50 WAF50:WAG50 VQJ50:VQK50 VGN50:VGO50 UWR50:UWS50 UMV50:UMW50 UCZ50:UDA50 TTD50:TTE50 TJH50:TJI50 SZL50:SZM50 SPP50:SPQ50 SFT50:SFU50 RVX50:RVY50 RMB50:RMC50 RCF50:RCG50 QSJ50:QSK50 QIN50:QIO50 PYR50:PYS50 POV50:POW50 PEZ50:PFA50 OVD50:OVE50 OLH50:OLI50 OBL50:OBM50 NRP50:NRQ50 NHT50:NHU50 MXX50:MXY50 MOB50:MOC50 MEF50:MEG50 LUJ50:LUK50 LKN50:LKO50 LAR50:LAS50 KQV50:KQW50 KGZ50:KHA50 JXD50:JXE50 JNH50:JNI50 JDL50:JDM50 ITP50:ITQ50 IJT50:IJU50 HZX50:HZY50 HQB50:HQC50 HGF50:HGG50 GWJ50:GWK50 GMN50:GMO50 GCR50:GCS50 FSV50:FSW50 FIZ50:FJA50 EZD50:EZE50 EPH50:EPI50 EFL50:EFM50 DVP50:DVQ50 DLT50:DLU50 DBX50:DBY50 CSB50:CSC50 CIF50:CIG50 BYJ50:BYK50 BON50:BOO50 BER50:BES50 AUV50:AUW50 AKZ50:ALA50 ABD50:ABE50 RH50:RI50 HL50:HM50 WTU50:WTV50 WJY50:WJZ50 WAC50:WAD50 VQG50:VQH50 VGK50:VGL50 UWO50:UWP50 UMS50:UMT50 UCW50:UCX50 TTA50:TTB50 TJE50:TJF50 SZI50:SZJ50 SPM50:SPN50 SFQ50:SFR50 RVU50:RVV50 RLY50:RLZ50 RCC50:RCD50 QSG50:QSH50 QIK50:QIL50 PYO50:PYP50 POS50:POT50 PEW50:PEX50 OVA50:OVB50 OLE50:OLF50 OBI50:OBJ50 NRM50:NRN50 NHQ50:NHR50 MXU50:MXV50 MNY50:MNZ50 MEC50:MED50 LUG50:LUH50 LKK50:LKL50 LAO50:LAP50 KQS50:KQT50 KGW50:KGX50 JXA50:JXB50 JNE50:JNF50 JDI50:JDJ50 ITM50:ITN50 IJQ50:IJR50 HZU50:HZV50 HPY50:HPZ50 HGC50:HGD50 GWG50:GWH50 GMK50:GML50 GCO50:GCP50 FSS50:FST50 FIW50:FIX50 EZA50:EZB50 EPE50:EPF50 EFI50:EFJ50 DVM50:DVN50 DLQ50:DLR50 DBU50:DBV50 CRY50:CRZ50 CIC50:CID50 BYG50:BYH50 BOK50:BOL50 BEO50:BEP50 AUS50:AUT50 AKW50:AKX50 ABA50:ABB50 RE50:RF50 HI94:HJ94 WUS94:WUT94 WKW94:WKX94 WBA94:WBB94 VRE94:VRF94 VHI94:VHJ94 UXM94:UXN94 UNQ94:UNR94 UDU94:UDV94 TTY94:TTZ94 TKC94:TKD94 TAG94:TAH94 SQK94:SQL94 SGO94:SGP94 RWS94:RWT94 RMW94:RMX94 RDA94:RDB94 QTE94:QTF94 QJI94:QJJ94 PZM94:PZN94 PPQ94:PPR94 PFU94:PFV94 OVY94:OVZ94 OMC94:OMD94 OCG94:OCH94 NSK94:NSL94 NIO94:NIP94 MYS94:MYT94 MOW94:MOX94 MFA94:MFB94 LVE94:LVF94 LLI94:LLJ94 LBM94:LBN94 KRQ94:KRR94 KHU94:KHV94 JXY94:JXZ94 JOC94:JOD94 JEG94:JEH94 IUK94:IUL94 IKO94:IKP94 IAS94:IAT94 HQW94:HQX94 HHA94:HHB94 GXE94:GXF94 GNI94:GNJ94 GDM94:GDN94 FTQ94:FTR94 FJU94:FJV94 EZY94:EZZ94 EQC94:EQD94 EGG94:EGH94 DWK94:DWL94 DMO94:DMP94 DCS94:DCT94 CSW94:CSX94 CJA94:CJB94 BZE94:BZF94 BPI94:BPJ94 BFM94:BFN94 AVQ94:AVR94 ALU94:ALV94 ABY94:ABZ94 SC94:SD94 IG94:IH94 WUP94:WUQ94 WKT94:WKU94 WAX94:WAY94 VRB94:VRC94 VHF94:VHG94 UXJ94:UXK94 UNN94:UNO94 UDR94:UDS94 TTV94:TTW94 TJZ94:TKA94 TAD94:TAE94 SQH94:SQI94 SGL94:SGM94 RWP94:RWQ94 RMT94:RMU94 RCX94:RCY94 QTB94:QTC94 QJF94:QJG94 PZJ94:PZK94 PPN94:PPO94 PFR94:PFS94 OVV94:OVW94 OLZ94:OMA94 OCD94:OCE94 NSH94:NSI94 NIL94:NIM94 MYP94:MYQ94 MOT94:MOU94 MEX94:MEY94 LVB94:LVC94 LLF94:LLG94 LBJ94:LBK94 KRN94:KRO94 KHR94:KHS94 JXV94:JXW94 JNZ94:JOA94 JED94:JEE94 IUH94:IUI94 IKL94:IKM94 IAP94:IAQ94 HQT94:HQU94 HGX94:HGY94 GXB94:GXC94 GNF94:GNG94 GDJ94:GDK94 FTN94:FTO94 FJR94:FJS94 EZV94:EZW94 EPZ94:EQA94 EGD94:EGE94 DWH94:DWI94 DML94:DMM94 DCP94:DCQ94 CST94:CSU94 CIX94:CIY94 BZB94:BZC94 BPF94:BPG94 BFJ94:BFK94 AVN94:AVO94 ALR94:ALS94 ABV94:ABW94 RZ94:SA94 ID94:IE94 WUM94:WUN94 WKQ94:WKR94 WAU94:WAV94 VQY94:VQZ94 VHC94:VHD94 UXG94:UXH94 UNK94:UNL94 UDO94:UDP94 TTS94:TTT94 TJW94:TJX94 TAA94:TAB94 SQE94:SQF94 SGI94:SGJ94 RWM94:RWN94 RMQ94:RMR94 RCU94:RCV94 QSY94:QSZ94 QJC94:QJD94 PZG94:PZH94 PPK94:PPL94 PFO94:PFP94 OVS94:OVT94 OLW94:OLX94 OCA94:OCB94 NSE94:NSF94 NII94:NIJ94 MYM94:MYN94 MOQ94:MOR94 MEU94:MEV94 LUY94:LUZ94 LLC94:LLD94 LBG94:LBH94 KRK94:KRL94 KHO94:KHP94 JXS94:JXT94 JNW94:JNX94 JEA94:JEB94 IUE94:IUF94 IKI94:IKJ94 IAM94:IAN94 HQQ94:HQR94 HGU94:HGV94 GWY94:GWZ94 GNC94:GND94 GDG94:GDH94 FTK94:FTL94 FJO94:FJP94 EZS94:EZT94 EPW94:EPX94 EGA94:EGB94 DWE94:DWF94 DMI94:DMJ94 DCM94:DCN94 CSQ94:CSR94 CIU94:CIV94 BYY94:BYZ94 BPC94:BPD94 BFG94:BFH94 AVK94:AVL94 ALO94:ALP94 ABS94:ABT94 RW94:RX94 IA94:IB94 WUG94:WUH94 WKK94:WKL94 WAO94:WAP94 VQS94:VQT94 VGW94:VGX94 UXA94:UXB94 UNE94:UNF94 UDI94:UDJ94 TTM94:TTN94 TJQ94:TJR94 SZU94:SZV94 SPY94:SPZ94 SGC94:SGD94 RWG94:RWH94 RMK94:RML94 RCO94:RCP94 QSS94:QST94 QIW94:QIX94 PZA94:PZB94 PPE94:PPF94 PFI94:PFJ94 OVM94:OVN94 OLQ94:OLR94 OBU94:OBV94 NRY94:NRZ94 NIC94:NID94 MYG94:MYH94 MOK94:MOL94 MEO94:MEP94 LUS94:LUT94 LKW94:LKX94 LBA94:LBB94 KRE94:KRF94 KHI94:KHJ94 JXM94:JXN94 JNQ94:JNR94 JDU94:JDV94 ITY94:ITZ94 IKC94:IKD94 IAG94:IAH94 HQK94:HQL94 HGO94:HGP94 GWS94:GWT94 GMW94:GMX94 GDA94:GDB94 FTE94:FTF94 FJI94:FJJ94 EZM94:EZN94 EPQ94:EPR94 EFU94:EFV94 DVY94:DVZ94 DMC94:DMD94 DCG94:DCH94 CSK94:CSL94 CIO94:CIP94 BYS94:BYT94 BOW94:BOX94 BFA94:BFB94 AVE94:AVF94 ALI94:ALJ94 ABM94:ABN94 RQ94:RR94 HU94:HV94 WUD94:WUE94 WKH94:WKI94 WAL94:WAM94 VQP94:VQQ94 VGT94:VGU94 UWX94:UWY94 UNB94:UNC94 UDF94:UDG94 TTJ94:TTK94 TJN94:TJO94 SZR94:SZS94 SPV94:SPW94 SFZ94:SGA94 RWD94:RWE94 RMH94:RMI94 RCL94:RCM94 QSP94:QSQ94 QIT94:QIU94 PYX94:PYY94 PPB94:PPC94 PFF94:PFG94 OVJ94:OVK94 OLN94:OLO94 OBR94:OBS94 NRV94:NRW94 NHZ94:NIA94 MYD94:MYE94 MOH94:MOI94 MEL94:MEM94 LUP94:LUQ94 LKT94:LKU94 LAX94:LAY94 KRB94:KRC94 KHF94:KHG94 JXJ94:JXK94 JNN94:JNO94 JDR94:JDS94 ITV94:ITW94 IJZ94:IKA94 IAD94:IAE94 HQH94:HQI94 HGL94:HGM94 GWP94:GWQ94 GMT94:GMU94 GCX94:GCY94 FTB94:FTC94 FJF94:FJG94 EZJ94:EZK94 EPN94:EPO94 EFR94:EFS94 DVV94:DVW94 DLZ94:DMA94 DCD94:DCE94 CSH94:CSI94 CIL94:CIM94 BYP94:BYQ94 BOT94:BOU94 BEX94:BEY94 AVB94:AVC94 ALF94:ALG94 ABJ94:ABK94 RN94:RO94 HR94:HS94 WUA94:WUB94 WKE94:WKF94 WAI94:WAJ94 VQM94:VQN94 VGQ94:VGR94 UWU94:UWV94 UMY94:UMZ94 UDC94:UDD94 TTG94:TTH94 TJK94:TJL94 SZO94:SZP94 SPS94:SPT94 SFW94:SFX94 RWA94:RWB94 RME94:RMF94 RCI94:RCJ94 QSM94:QSN94 QIQ94:QIR94 PYU94:PYV94 POY94:POZ94 PFC94:PFD94 OVG94:OVH94 OLK94:OLL94 OBO94:OBP94 NRS94:NRT94 NHW94:NHX94 MYA94:MYB94 MOE94:MOF94 MEI94:MEJ94 LUM94:LUN94 LKQ94:LKR94 LAU94:LAV94 KQY94:KQZ94 KHC94:KHD94 JXG94:JXH94 JNK94:JNL94 JDO94:JDP94 ITS94:ITT94 IJW94:IJX94 IAA94:IAB94 HQE94:HQF94 HGI94:HGJ94 GWM94:GWN94 GMQ94:GMR94 GCU94:GCV94 FSY94:FSZ94 FJC94:FJD94 EZG94:EZH94 EPK94:EPL94 EFO94:EFP94 DVS94:DVT94 DLW94:DLX94 DCA94:DCB94 CSE94:CSF94 CII94:CIJ94 BYM94:BYN94 BOQ94:BOR94 BEU94:BEV94 AUY94:AUZ94 ALC94:ALD94 ABG94:ABH94 RK94:RL94 HO94:HP94 WTX94:WTY94 WKB94:WKC94 WAF94:WAG94 VQJ94:VQK94 VGN94:VGO94 UWR94:UWS94 UMV94:UMW94 UCZ94:UDA94 TTD94:TTE94 TJH94:TJI94 SZL94:SZM94 SPP94:SPQ94 SFT94:SFU94 RVX94:RVY94 RMB94:RMC94 RCF94:RCG94 QSJ94:QSK94 QIN94:QIO94 PYR94:PYS94 POV94:POW94 PEZ94:PFA94 OVD94:OVE94 OLH94:OLI94 OBL94:OBM94 NRP94:NRQ94 NHT94:NHU94 MXX94:MXY94 MOB94:MOC94 MEF94:MEG94 LUJ94:LUK94 LKN94:LKO94 LAR94:LAS94 KQV94:KQW94 KGZ94:KHA94 JXD94:JXE94 JNH94:JNI94 JDL94:JDM94 ITP94:ITQ94 IJT94:IJU94 HZX94:HZY94 HQB94:HQC94 HGF94:HGG94 GWJ94:GWK94 GMN94:GMO94 GCR94:GCS94 FSV94:FSW94 FIZ94:FJA94 EZD94:EZE94 EPH94:EPI94 EFL94:EFM94 DVP94:DVQ94 DLT94:DLU94 DBX94:DBY94 CSB94:CSC94 CIF94:CIG94 BYJ94:BYK94 BON94:BOO94 BER94:BES94 AUV94:AUW94 AKZ94:ALA94 ABD94:ABE94 RH94:RI94 HL94:HM94 WTU94:WTV94 WJY94:WJZ94 WAC94:WAD94 VQG94:VQH94 VGK94:VGL94 UWO94:UWP94 UMS94:UMT94 UCW94:UCX94 TTA94:TTB94 TJE94:TJF94 SZI94:SZJ94 SPM94:SPN94 SFQ94:SFR94 RVU94:RVV94 RLY94:RLZ94 RCC94:RCD94 QSG94:QSH94 QIK94:QIL94 PYO94:PYP94 POS94:POT94 PEW94:PEX94 OVA94:OVB94 OLE94:OLF94 OBI94:OBJ94 NRM94:NRN94 NHQ94:NHR94 MXU94:MXV94 MNY94:MNZ94 MEC94:MED94 LUG94:LUH94 LKK94:LKL94 LAO94:LAP94 KQS94:KQT94 KGW94:KGX94 JXA94:JXB94 JNE94:JNF94 JDI94:JDJ94 ITM94:ITN94 IJQ94:IJR94 HZU94:HZV94 HPY94:HPZ94 HGC94:HGD94 GWG94:GWH94 GMK94:GML94 GCO94:GCP94 FSS94:FST94 FIW94:FIX94 EZA94:EZB94 EPE94:EPF94 EFI94:EFJ94 DVM94:DVN94 DLQ94:DLR94 DBU94:DBV94 CRY94:CRZ94 CIC94:CID94 BYG94:BYH94 BOK94:BOL94 BEO94:BEP94 AUS94:AUT94 AKW94:AKX94 ABA94:ABB94 RE94:RF94 HI138:HJ138 WUS138:WUT138 WKW138:WKX138 WBA138:WBB138 VRE138:VRF138 VHI138:VHJ138 UXM138:UXN138 UNQ138:UNR138 UDU138:UDV138 TTY138:TTZ138 TKC138:TKD138 TAG138:TAH138 SQK138:SQL138 SGO138:SGP138 RWS138:RWT138 RMW138:RMX138 RDA138:RDB138 QTE138:QTF138 QJI138:QJJ138 PZM138:PZN138 PPQ138:PPR138 PFU138:PFV138 OVY138:OVZ138 OMC138:OMD138 OCG138:OCH138 NSK138:NSL138 NIO138:NIP138 MYS138:MYT138 MOW138:MOX138 MFA138:MFB138 LVE138:LVF138 LLI138:LLJ138 LBM138:LBN138 KRQ138:KRR138 KHU138:KHV138 JXY138:JXZ138 JOC138:JOD138 JEG138:JEH138 IUK138:IUL138 IKO138:IKP138 IAS138:IAT138 HQW138:HQX138 HHA138:HHB138 GXE138:GXF138 GNI138:GNJ138 GDM138:GDN138 FTQ138:FTR138 FJU138:FJV138 EZY138:EZZ138 EQC138:EQD138 EGG138:EGH138 DWK138:DWL138 DMO138:DMP138 DCS138:DCT138 CSW138:CSX138 CJA138:CJB138 BZE138:BZF138 BPI138:BPJ138 BFM138:BFN138 AVQ138:AVR138 ALU138:ALV138 ABY138:ABZ138 SC138:SD138 IG138:IH138 WUP138:WUQ138 WKT138:WKU138 WAX138:WAY138 VRB138:VRC138 VHF138:VHG138 UXJ138:UXK138 UNN138:UNO138 UDR138:UDS138 TTV138:TTW138 TJZ138:TKA138 TAD138:TAE138 SQH138:SQI138 SGL138:SGM138 RWP138:RWQ138 RMT138:RMU138 RCX138:RCY138 QTB138:QTC138 QJF138:QJG138 PZJ138:PZK138 PPN138:PPO138 PFR138:PFS138 OVV138:OVW138 OLZ138:OMA138 OCD138:OCE138 NSH138:NSI138 NIL138:NIM138 MYP138:MYQ138 MOT138:MOU138 MEX138:MEY138 LVB138:LVC138 LLF138:LLG138 LBJ138:LBK138 KRN138:KRO138 KHR138:KHS138 JXV138:JXW138 JNZ138:JOA138 JED138:JEE138 IUH138:IUI138 IKL138:IKM138 IAP138:IAQ138 HQT138:HQU138 HGX138:HGY138 GXB138:GXC138 GNF138:GNG138 GDJ138:GDK138 FTN138:FTO138 FJR138:FJS138 EZV138:EZW138 EPZ138:EQA138 EGD138:EGE138 DWH138:DWI138 DML138:DMM138 DCP138:DCQ138 CST138:CSU138 CIX138:CIY138 BZB138:BZC138 BPF138:BPG138 BFJ138:BFK138 AVN138:AVO138 ALR138:ALS138 ABV138:ABW138 RZ138:SA138 ID138:IE138 WUM138:WUN138 WKQ138:WKR138 WAU138:WAV138 VQY138:VQZ138 VHC138:VHD138 UXG138:UXH138 UNK138:UNL138 UDO138:UDP138 TTS138:TTT138 TJW138:TJX138 TAA138:TAB138 SQE138:SQF138 SGI138:SGJ138 RWM138:RWN138 RMQ138:RMR138 RCU138:RCV138 QSY138:QSZ138 QJC138:QJD138 PZG138:PZH138 PPK138:PPL138 PFO138:PFP138 OVS138:OVT138 OLW138:OLX138 OCA138:OCB138 NSE138:NSF138 NII138:NIJ138 MYM138:MYN138 MOQ138:MOR138 MEU138:MEV138 LUY138:LUZ138 LLC138:LLD138 LBG138:LBH138 KRK138:KRL138 KHO138:KHP138 JXS138:JXT138 JNW138:JNX138 JEA138:JEB138 IUE138:IUF138 IKI138:IKJ138 IAM138:IAN138 HQQ138:HQR138 HGU138:HGV138 GWY138:GWZ138 GNC138:GND138 GDG138:GDH138 FTK138:FTL138 FJO138:FJP138 EZS138:EZT138 EPW138:EPX138 EGA138:EGB138 DWE138:DWF138 DMI138:DMJ138 DCM138:DCN138 CSQ138:CSR138 CIU138:CIV138 BYY138:BYZ138 BPC138:BPD138 BFG138:BFH138 AVK138:AVL138 ALO138:ALP138 ABS138:ABT138 RW138:RX138 IA138:IB138 WUG138:WUH138 WKK138:WKL138 WAO138:WAP138 VQS138:VQT138 VGW138:VGX138 UXA138:UXB138 UNE138:UNF138 UDI138:UDJ138 TTM138:TTN138 TJQ138:TJR138 SZU138:SZV138 SPY138:SPZ138 SGC138:SGD138 RWG138:RWH138 RMK138:RML138 RCO138:RCP138 QSS138:QST138 QIW138:QIX138 PZA138:PZB138 PPE138:PPF138 PFI138:PFJ138 OVM138:OVN138 OLQ138:OLR138 OBU138:OBV138 NRY138:NRZ138 NIC138:NID138 MYG138:MYH138 MOK138:MOL138 MEO138:MEP138 LUS138:LUT138 LKW138:LKX138 LBA138:LBB138 KRE138:KRF138 KHI138:KHJ138 JXM138:JXN138 JNQ138:JNR138 JDU138:JDV138 ITY138:ITZ138 IKC138:IKD138 IAG138:IAH138 HQK138:HQL138 HGO138:HGP138 GWS138:GWT138 GMW138:GMX138 GDA138:GDB138 FTE138:FTF138 FJI138:FJJ138 EZM138:EZN138 EPQ138:EPR138 EFU138:EFV138 DVY138:DVZ138 DMC138:DMD138 DCG138:DCH138 CSK138:CSL138 CIO138:CIP138 BYS138:BYT138 BOW138:BOX138 BFA138:BFB138 AVE138:AVF138 ALI138:ALJ138 ABM138:ABN138 RQ138:RR138 HU138:HV138 WUD138:WUE138 WKH138:WKI138 WAL138:WAM138 VQP138:VQQ138 VGT138:VGU138 UWX138:UWY138 UNB138:UNC138 UDF138:UDG138 TTJ138:TTK138 TJN138:TJO138 SZR138:SZS138 SPV138:SPW138 SFZ138:SGA138 RWD138:RWE138 RMH138:RMI138 RCL138:RCM138 QSP138:QSQ138 QIT138:QIU138 PYX138:PYY138 PPB138:PPC138 PFF138:PFG138 OVJ138:OVK138 OLN138:OLO138 OBR138:OBS138 NRV138:NRW138 NHZ138:NIA138 MYD138:MYE138 MOH138:MOI138 MEL138:MEM138 LUP138:LUQ138 LKT138:LKU138 LAX138:LAY138 KRB138:KRC138 KHF138:KHG138 JXJ138:JXK138 JNN138:JNO138 JDR138:JDS138 ITV138:ITW138 IJZ138:IKA138 IAD138:IAE138 HQH138:HQI138 HGL138:HGM138 GWP138:GWQ138 GMT138:GMU138 GCX138:GCY138 FTB138:FTC138 FJF138:FJG138 EZJ138:EZK138 EPN138:EPO138 EFR138:EFS138 DVV138:DVW138 DLZ138:DMA138 DCD138:DCE138 CSH138:CSI138 CIL138:CIM138 BYP138:BYQ138 BOT138:BOU138 BEX138:BEY138 AVB138:AVC138 ALF138:ALG138 ABJ138:ABK138 RN138:RO138 HR138:HS138 WUA138:WUB138 WKE138:WKF138 WAI138:WAJ138 VQM138:VQN138 VGQ138:VGR138 UWU138:UWV138 UMY138:UMZ138 UDC138:UDD138 TTG138:TTH138 TJK138:TJL138 SZO138:SZP138 SPS138:SPT138 SFW138:SFX138 RWA138:RWB138 RME138:RMF138 RCI138:RCJ138 QSM138:QSN138 QIQ138:QIR138 PYU138:PYV138 POY138:POZ138 PFC138:PFD138 OVG138:OVH138 OLK138:OLL138 OBO138:OBP138 NRS138:NRT138 NHW138:NHX138 MYA138:MYB138 MOE138:MOF138 MEI138:MEJ138 LUM138:LUN138 LKQ138:LKR138 LAU138:LAV138 KQY138:KQZ138 KHC138:KHD138 JXG138:JXH138 JNK138:JNL138 JDO138:JDP138 ITS138:ITT138 IJW138:IJX138 IAA138:IAB138 HQE138:HQF138 HGI138:HGJ138 GWM138:GWN138 GMQ138:GMR138 GCU138:GCV138 FSY138:FSZ138 FJC138:FJD138 EZG138:EZH138 EPK138:EPL138 EFO138:EFP138 DVS138:DVT138 DLW138:DLX138 DCA138:DCB138 CSE138:CSF138 CII138:CIJ138 BYM138:BYN138 BOQ138:BOR138 BEU138:BEV138 AUY138:AUZ138 ALC138:ALD138 ABG138:ABH138 RK138:RL138 HO138:HP138 WTX138:WTY138 WKB138:WKC138 WAF138:WAG138 VQJ138:VQK138 VGN138:VGO138 UWR138:UWS138 UMV138:UMW138 UCZ138:UDA138 TTD138:TTE138 TJH138:TJI138 SZL138:SZM138 SPP138:SPQ138 SFT138:SFU138 RVX138:RVY138 RMB138:RMC138 RCF138:RCG138 QSJ138:QSK138 QIN138:QIO138 PYR138:PYS138 POV138:POW138 PEZ138:PFA138 OVD138:OVE138 OLH138:OLI138 OBL138:OBM138 NRP138:NRQ138 NHT138:NHU138 MXX138:MXY138 MOB138:MOC138 MEF138:MEG138 LUJ138:LUK138 LKN138:LKO138 LAR138:LAS138 KQV138:KQW138 KGZ138:KHA138 JXD138:JXE138 JNH138:JNI138 JDL138:JDM138 ITP138:ITQ138 IJT138:IJU138 HZX138:HZY138 HQB138:HQC138 HGF138:HGG138 GWJ138:GWK138 GMN138:GMO138 GCR138:GCS138 FSV138:FSW138 FIZ138:FJA138 EZD138:EZE138 EPH138:EPI138 EFL138:EFM138 DVP138:DVQ138 DLT138:DLU138 DBX138:DBY138 CSB138:CSC138 CIF138:CIG138 BYJ138:BYK138 BON138:BOO138 BER138:BES138 AUV138:AUW138 AKZ138:ALA138 ABD138:ABE138 RH138:RI138 HL138:HM138 WTU138:WTV138 WJY138:WJZ138 WAC138:WAD138 VQG138:VQH138 VGK138:VGL138 UWO138:UWP138 UMS138:UMT138 UCW138:UCX138 TTA138:TTB138 TJE138:TJF138 SZI138:SZJ138 SPM138:SPN138 SFQ138:SFR138 RVU138:RVV138 RLY138:RLZ138 RCC138:RCD138 QSG138:QSH138 QIK138:QIL138 PYO138:PYP138 POS138:POT138 PEW138:PEX138 OVA138:OVB138 OLE138:OLF138 OBI138:OBJ138 NRM138:NRN138 NHQ138:NHR138 MXU138:MXV138 MNY138:MNZ138 MEC138:MED138 LUG138:LUH138 LKK138:LKL138 LAO138:LAP138 KQS138:KQT138 KGW138:KGX138 JXA138:JXB138 JNE138:JNF138 JDI138:JDJ138 ITM138:ITN138 IJQ138:IJR138 HZU138:HZV138 HPY138:HPZ138 HGC138:HGD138 GWG138:GWH138 GMK138:GML138 GCO138:GCP138 FSS138:FST138 FIW138:FIX138 EZA138:EZB138 EPE138:EPF138 EFI138:EFJ138 DVM138:DVN138 DLQ138:DLR138 DBU138:DBV138 CRY138:CRZ138 CIC138:CID138 BYG138:BYH138 BOK138:BOL138 BEO138:BEP138 AUS138:AUT138 AKW138:AKX138 ABA138:ABB138 RE138:RF138 HI182:HJ182 WUS182:WUT182 WKW182:WKX182 WBA182:WBB182 VRE182:VRF182 VHI182:VHJ182 UXM182:UXN182 UNQ182:UNR182 UDU182:UDV182 TTY182:TTZ182 TKC182:TKD182 TAG182:TAH182 SQK182:SQL182 SGO182:SGP182 RWS182:RWT182 RMW182:RMX182 RDA182:RDB182 QTE182:QTF182 QJI182:QJJ182 PZM182:PZN182 PPQ182:PPR182 PFU182:PFV182 OVY182:OVZ182 OMC182:OMD182 OCG182:OCH182 NSK182:NSL182 NIO182:NIP182 MYS182:MYT182 MOW182:MOX182 MFA182:MFB182 LVE182:LVF182 LLI182:LLJ182 LBM182:LBN182 KRQ182:KRR182 KHU182:KHV182 JXY182:JXZ182 JOC182:JOD182 JEG182:JEH182 IUK182:IUL182 IKO182:IKP182 IAS182:IAT182 HQW182:HQX182 HHA182:HHB182 GXE182:GXF182 GNI182:GNJ182 GDM182:GDN182 FTQ182:FTR182 FJU182:FJV182 EZY182:EZZ182 EQC182:EQD182 EGG182:EGH182 DWK182:DWL182 DMO182:DMP182 DCS182:DCT182 CSW182:CSX182 CJA182:CJB182 BZE182:BZF182 BPI182:BPJ182 BFM182:BFN182 AVQ182:AVR182 ALU182:ALV182 ABY182:ABZ182 SC182:SD182 IG182:IH182 WUP182:WUQ182 WKT182:WKU182 WAX182:WAY182 VRB182:VRC182 VHF182:VHG182 UXJ182:UXK182 UNN182:UNO182 UDR182:UDS182 TTV182:TTW182 TJZ182:TKA182 TAD182:TAE182 SQH182:SQI182 SGL182:SGM182 RWP182:RWQ182 RMT182:RMU182 RCX182:RCY182 QTB182:QTC182 QJF182:QJG182 PZJ182:PZK182 PPN182:PPO182 PFR182:PFS182 OVV182:OVW182 OLZ182:OMA182 OCD182:OCE182 NSH182:NSI182 NIL182:NIM182 MYP182:MYQ182 MOT182:MOU182 MEX182:MEY182 LVB182:LVC182 LLF182:LLG182 LBJ182:LBK182 KRN182:KRO182 KHR182:KHS182 JXV182:JXW182 JNZ182:JOA182 JED182:JEE182 IUH182:IUI182 IKL182:IKM182 IAP182:IAQ182 HQT182:HQU182 HGX182:HGY182 GXB182:GXC182 GNF182:GNG182 GDJ182:GDK182 FTN182:FTO182 FJR182:FJS182 EZV182:EZW182 EPZ182:EQA182 EGD182:EGE182 DWH182:DWI182 DML182:DMM182 DCP182:DCQ182 CST182:CSU182 CIX182:CIY182 BZB182:BZC182 BPF182:BPG182 BFJ182:BFK182 AVN182:AVO182 ALR182:ALS182 ABV182:ABW182 RZ182:SA182 ID182:IE182 WUM182:WUN182 WKQ182:WKR182 WAU182:WAV182 VQY182:VQZ182 VHC182:VHD182 UXG182:UXH182 UNK182:UNL182 UDO182:UDP182 TTS182:TTT182 TJW182:TJX182 TAA182:TAB182 SQE182:SQF182 SGI182:SGJ182 RWM182:RWN182 RMQ182:RMR182 RCU182:RCV182 QSY182:QSZ182 QJC182:QJD182 PZG182:PZH182 PPK182:PPL182 PFO182:PFP182 OVS182:OVT182 OLW182:OLX182 OCA182:OCB182 NSE182:NSF182 NII182:NIJ182 MYM182:MYN182 MOQ182:MOR182 MEU182:MEV182 LUY182:LUZ182 LLC182:LLD182 LBG182:LBH182 KRK182:KRL182 KHO182:KHP182 JXS182:JXT182 JNW182:JNX182 JEA182:JEB182 IUE182:IUF182 IKI182:IKJ182 IAM182:IAN182 HQQ182:HQR182 HGU182:HGV182 GWY182:GWZ182 GNC182:GND182 GDG182:GDH182 FTK182:FTL182 FJO182:FJP182 EZS182:EZT182 EPW182:EPX182 EGA182:EGB182 DWE182:DWF182 DMI182:DMJ182 DCM182:DCN182 CSQ182:CSR182 CIU182:CIV182 BYY182:BYZ182 BPC182:BPD182 BFG182:BFH182 AVK182:AVL182 ALO182:ALP182 ABS182:ABT182 RW182:RX182 IA182:IB182 WUG182:WUH182 WKK182:WKL182 WAO182:WAP182 VQS182:VQT182 VGW182:VGX182 UXA182:UXB182 UNE182:UNF182 UDI182:UDJ182 TTM182:TTN182 TJQ182:TJR182 SZU182:SZV182 SPY182:SPZ182 SGC182:SGD182 RWG182:RWH182 RMK182:RML182 RCO182:RCP182 QSS182:QST182 QIW182:QIX182 PZA182:PZB182 PPE182:PPF182 PFI182:PFJ182 OVM182:OVN182 OLQ182:OLR182 OBU182:OBV182 NRY182:NRZ182 NIC182:NID182 MYG182:MYH182 MOK182:MOL182 MEO182:MEP182 LUS182:LUT182 LKW182:LKX182 LBA182:LBB182 KRE182:KRF182 KHI182:KHJ182 JXM182:JXN182 JNQ182:JNR182 JDU182:JDV182 ITY182:ITZ182 IKC182:IKD182 IAG182:IAH182 HQK182:HQL182 HGO182:HGP182 GWS182:GWT182 GMW182:GMX182 GDA182:GDB182 FTE182:FTF182 FJI182:FJJ182 EZM182:EZN182 EPQ182:EPR182 EFU182:EFV182 DVY182:DVZ182 DMC182:DMD182 DCG182:DCH182 CSK182:CSL182 CIO182:CIP182 BYS182:BYT182 BOW182:BOX182 BFA182:BFB182 AVE182:AVF182 ALI182:ALJ182 ABM182:ABN182 RQ182:RR182 HU182:HV182 WUD182:WUE182 WKH182:WKI182 WAL182:WAM182 VQP182:VQQ182 VGT182:VGU182 UWX182:UWY182 UNB182:UNC182 UDF182:UDG182 TTJ182:TTK182 TJN182:TJO182 SZR182:SZS182 SPV182:SPW182 SFZ182:SGA182 RWD182:RWE182 RMH182:RMI182 RCL182:RCM182 QSP182:QSQ182 QIT182:QIU182 PYX182:PYY182 PPB182:PPC182 PFF182:PFG182 OVJ182:OVK182 OLN182:OLO182 OBR182:OBS182 NRV182:NRW182 NHZ182:NIA182 MYD182:MYE182 MOH182:MOI182 MEL182:MEM182 LUP182:LUQ182 LKT182:LKU182 LAX182:LAY182 KRB182:KRC182 KHF182:KHG182 JXJ182:JXK182 JNN182:JNO182 JDR182:JDS182 ITV182:ITW182 IJZ182:IKA182 IAD182:IAE182 HQH182:HQI182 HGL182:HGM182 GWP182:GWQ182 GMT182:GMU182 GCX182:GCY182 FTB182:FTC182 FJF182:FJG182 EZJ182:EZK182 EPN182:EPO182 EFR182:EFS182 DVV182:DVW182 DLZ182:DMA182 DCD182:DCE182 CSH182:CSI182 CIL182:CIM182 BYP182:BYQ182 BOT182:BOU182 BEX182:BEY182 AVB182:AVC182 ALF182:ALG182 ABJ182:ABK182 RN182:RO182 HR182:HS182 WUA182:WUB182 WKE182:WKF182 WAI182:WAJ182 VQM182:VQN182 VGQ182:VGR182 UWU182:UWV182 UMY182:UMZ182 UDC182:UDD182 TTG182:TTH182 TJK182:TJL182 SZO182:SZP182 SPS182:SPT182 SFW182:SFX182 RWA182:RWB182 RME182:RMF182 RCI182:RCJ182 QSM182:QSN182 QIQ182:QIR182 PYU182:PYV182 POY182:POZ182 PFC182:PFD182 OVG182:OVH182 OLK182:OLL182 OBO182:OBP182 NRS182:NRT182 NHW182:NHX182 MYA182:MYB182 MOE182:MOF182 MEI182:MEJ182 LUM182:LUN182 LKQ182:LKR182 LAU182:LAV182 KQY182:KQZ182 KHC182:KHD182 JXG182:JXH182 JNK182:JNL182 JDO182:JDP182 ITS182:ITT182 IJW182:IJX182 IAA182:IAB182 HQE182:HQF182 HGI182:HGJ182 GWM182:GWN182 GMQ182:GMR182 GCU182:GCV182 FSY182:FSZ182 FJC182:FJD182 EZG182:EZH182 EPK182:EPL182 EFO182:EFP182 DVS182:DVT182 DLW182:DLX182 DCA182:DCB182 CSE182:CSF182 CII182:CIJ182 BYM182:BYN182 BOQ182:BOR182 BEU182:BEV182 AUY182:AUZ182 ALC182:ALD182 ABG182:ABH182 RK182:RL182 HO182:HP182 WTX182:WTY182 WKB182:WKC182 WAF182:WAG182 VQJ182:VQK182 VGN182:VGO182 UWR182:UWS182 UMV182:UMW182 UCZ182:UDA182 TTD182:TTE182 TJH182:TJI182 SZL182:SZM182 SPP182:SPQ182 SFT182:SFU182 RVX182:RVY182 RMB182:RMC182 RCF182:RCG182 QSJ182:QSK182 QIN182:QIO182 PYR182:PYS182 POV182:POW182 PEZ182:PFA182 OVD182:OVE182 OLH182:OLI182 OBL182:OBM182 NRP182:NRQ182 NHT182:NHU182 MXX182:MXY182 MOB182:MOC182 MEF182:MEG182 LUJ182:LUK182 LKN182:LKO182 LAR182:LAS182 KQV182:KQW182 KGZ182:KHA182 JXD182:JXE182 JNH182:JNI182 JDL182:JDM182 ITP182:ITQ182 IJT182:IJU182 HZX182:HZY182 HQB182:HQC182 HGF182:HGG182 GWJ182:GWK182 GMN182:GMO182 GCR182:GCS182 FSV182:FSW182 FIZ182:FJA182 EZD182:EZE182 EPH182:EPI182 EFL182:EFM182 DVP182:DVQ182 DLT182:DLU182 DBX182:DBY182 CSB182:CSC182 CIF182:CIG182 BYJ182:BYK182 BON182:BOO182 BER182:BES182 AUV182:AUW182 AKZ182:ALA182 ABD182:ABE182 RH182:RI182 HL182:HM182 WTU182:WTV182 WJY182:WJZ182 WAC182:WAD182 VQG182:VQH182 VGK182:VGL182 UWO182:UWP182 UMS182:UMT182 UCW182:UCX182 TTA182:TTB182 TJE182:TJF182 SZI182:SZJ182 SPM182:SPN182 SFQ182:SFR182 RVU182:RVV182 RLY182:RLZ182 RCC182:RCD182 QSG182:QSH182 QIK182:QIL182 PYO182:PYP182 POS182:POT182 PEW182:PEX182 OVA182:OVB182 OLE182:OLF182 OBI182:OBJ182 NRM182:NRN182 NHQ182:NHR182 MXU182:MXV182 MNY182:MNZ182 MEC182:MED182 LUG182:LUH182 LKK182:LKL182 LAO182:LAP182 KQS182:KQT182 KGW182:KGX182 JXA182:JXB182 JNE182:JNF182 JDI182:JDJ182 ITM182:ITN182 IJQ182:IJR182 HZU182:HZV182 HPY182:HPZ182 HGC182:HGD182 GWG182:GWH182 GMK182:GML182 GCO182:GCP182 FSS182:FST182 FIW182:FIX182 EZA182:EZB182 EPE182:EPF182 EFI182:EFJ182 DVM182:DVN182 DLQ182:DLR182 DBU182:DBV182 CRY182:CRZ182 CIC182:CID182 BYG182:BYH182 BOK182:BOL182 BEO182:BEP182 AUS182:AUT182 AKW182:AKX182 ABA182:ABB182 RE182:RF182 HI226:HJ226 WUS226:WUT226 WKW226:WKX226 WBA226:WBB226 VRE226:VRF226 VHI226:VHJ226 UXM226:UXN226 UNQ226:UNR226 UDU226:UDV226 TTY226:TTZ226 TKC226:TKD226 TAG226:TAH226 SQK226:SQL226 SGO226:SGP226 RWS226:RWT226 RMW226:RMX226 RDA226:RDB226 QTE226:QTF226 QJI226:QJJ226 PZM226:PZN226 PPQ226:PPR226 PFU226:PFV226 OVY226:OVZ226 OMC226:OMD226 OCG226:OCH226 NSK226:NSL226 NIO226:NIP226 MYS226:MYT226 MOW226:MOX226 MFA226:MFB226 LVE226:LVF226 LLI226:LLJ226 LBM226:LBN226 KRQ226:KRR226 KHU226:KHV226 JXY226:JXZ226 JOC226:JOD226 JEG226:JEH226 IUK226:IUL226 IKO226:IKP226 IAS226:IAT226 HQW226:HQX226 HHA226:HHB226 GXE226:GXF226 GNI226:GNJ226 GDM226:GDN226 FTQ226:FTR226 FJU226:FJV226 EZY226:EZZ226 EQC226:EQD226 EGG226:EGH226 DWK226:DWL226 DMO226:DMP226 DCS226:DCT226 CSW226:CSX226 CJA226:CJB226 BZE226:BZF226 BPI226:BPJ226 BFM226:BFN226 AVQ226:AVR226 ALU226:ALV226 ABY226:ABZ226 SC226:SD226 IG226:IH226 WUP226:WUQ226 WKT226:WKU226 WAX226:WAY226 VRB226:VRC226 VHF226:VHG226 UXJ226:UXK226 UNN226:UNO226 UDR226:UDS226 TTV226:TTW226 TJZ226:TKA226 TAD226:TAE226 SQH226:SQI226 SGL226:SGM226 RWP226:RWQ226 RMT226:RMU226 RCX226:RCY226 QTB226:QTC226 QJF226:QJG226 PZJ226:PZK226 PPN226:PPO226 PFR226:PFS226 OVV226:OVW226 OLZ226:OMA226 OCD226:OCE226 NSH226:NSI226 NIL226:NIM226 MYP226:MYQ226 MOT226:MOU226 MEX226:MEY226 LVB226:LVC226 LLF226:LLG226 LBJ226:LBK226 KRN226:KRO226 KHR226:KHS226 JXV226:JXW226 JNZ226:JOA226 JED226:JEE226 IUH226:IUI226 IKL226:IKM226 IAP226:IAQ226 HQT226:HQU226 HGX226:HGY226 GXB226:GXC226 GNF226:GNG226 GDJ226:GDK226 FTN226:FTO226 FJR226:FJS226 EZV226:EZW226 EPZ226:EQA226 EGD226:EGE226 DWH226:DWI226 DML226:DMM226 DCP226:DCQ226 CST226:CSU226 CIX226:CIY226 BZB226:BZC226 BPF226:BPG226 BFJ226:BFK226 AVN226:AVO226 ALR226:ALS226 ABV226:ABW226 RZ226:SA226 ID226:IE226 WUM226:WUN226 WKQ226:WKR226 WAU226:WAV226 VQY226:VQZ226 VHC226:VHD226 UXG226:UXH226 UNK226:UNL226 UDO226:UDP226 TTS226:TTT226 TJW226:TJX226 TAA226:TAB226 SQE226:SQF226 SGI226:SGJ226 RWM226:RWN226 RMQ226:RMR226 RCU226:RCV226 QSY226:QSZ226 QJC226:QJD226 PZG226:PZH226 PPK226:PPL226 PFO226:PFP226 OVS226:OVT226 OLW226:OLX226 OCA226:OCB226 NSE226:NSF226 NII226:NIJ226 MYM226:MYN226 MOQ226:MOR226 MEU226:MEV226 LUY226:LUZ226 LLC226:LLD226 LBG226:LBH226 KRK226:KRL226 KHO226:KHP226 JXS226:JXT226 JNW226:JNX226 JEA226:JEB226 IUE226:IUF226 IKI226:IKJ226 IAM226:IAN226 HQQ226:HQR226 HGU226:HGV226 GWY226:GWZ226 GNC226:GND226 GDG226:GDH226 FTK226:FTL226 FJO226:FJP226 EZS226:EZT226 EPW226:EPX226 EGA226:EGB226 DWE226:DWF226 DMI226:DMJ226 DCM226:DCN226 CSQ226:CSR226 CIU226:CIV226 BYY226:BYZ226 BPC226:BPD226 BFG226:BFH226 AVK226:AVL226 ALO226:ALP226 ABS226:ABT226 RW226:RX226 IA226:IB226 WUG226:WUH226 WKK226:WKL226 WAO226:WAP226 VQS226:VQT226 VGW226:VGX226 UXA226:UXB226 UNE226:UNF226 UDI226:UDJ226 TTM226:TTN226 TJQ226:TJR226 SZU226:SZV226 SPY226:SPZ226 SGC226:SGD226 RWG226:RWH226 RMK226:RML226 RCO226:RCP226 QSS226:QST226 QIW226:QIX226 PZA226:PZB226 PPE226:PPF226 PFI226:PFJ226 OVM226:OVN226 OLQ226:OLR226 OBU226:OBV226 NRY226:NRZ226 NIC226:NID226 MYG226:MYH226 MOK226:MOL226 MEO226:MEP226 LUS226:LUT226 LKW226:LKX226 LBA226:LBB226 KRE226:KRF226 KHI226:KHJ226 JXM226:JXN226 JNQ226:JNR226 JDU226:JDV226 ITY226:ITZ226 IKC226:IKD226 IAG226:IAH226 HQK226:HQL226 HGO226:HGP226 GWS226:GWT226 GMW226:GMX226 GDA226:GDB226 FTE226:FTF226 FJI226:FJJ226 EZM226:EZN226 EPQ226:EPR226 EFU226:EFV226 DVY226:DVZ226 DMC226:DMD226 DCG226:DCH226 CSK226:CSL226 CIO226:CIP226 BYS226:BYT226 BOW226:BOX226 BFA226:BFB226 AVE226:AVF226 ALI226:ALJ226 ABM226:ABN226 RQ226:RR226 HU226:HV226 WUD226:WUE226 WKH226:WKI226 WAL226:WAM226 VQP226:VQQ226 VGT226:VGU226 UWX226:UWY226 UNB226:UNC226 UDF226:UDG226 TTJ226:TTK226 TJN226:TJO226 SZR226:SZS226 SPV226:SPW226 SFZ226:SGA226 RWD226:RWE226 RMH226:RMI226 RCL226:RCM226 QSP226:QSQ226 QIT226:QIU226 PYX226:PYY226 PPB226:PPC226 PFF226:PFG226 OVJ226:OVK226 OLN226:OLO226 OBR226:OBS226 NRV226:NRW226 NHZ226:NIA226 MYD226:MYE226 MOH226:MOI226 MEL226:MEM226 LUP226:LUQ226 LKT226:LKU226 LAX226:LAY226 KRB226:KRC226 KHF226:KHG226 JXJ226:JXK226 JNN226:JNO226 JDR226:JDS226 ITV226:ITW226 IJZ226:IKA226 IAD226:IAE226 HQH226:HQI226 HGL226:HGM226 GWP226:GWQ226 GMT226:GMU226 GCX226:GCY226 FTB226:FTC226 FJF226:FJG226 EZJ226:EZK226 EPN226:EPO226 EFR226:EFS226 DVV226:DVW226 DLZ226:DMA226 DCD226:DCE226 CSH226:CSI226 CIL226:CIM226 BYP226:BYQ226 BOT226:BOU226 BEX226:BEY226 AVB226:AVC226 ALF226:ALG226 ABJ226:ABK226 RN226:RO226 HR226:HS226 WUA226:WUB226 WKE226:WKF226 WAI226:WAJ226 VQM226:VQN226 VGQ226:VGR226 UWU226:UWV226 UMY226:UMZ226 UDC226:UDD226 TTG226:TTH226 TJK226:TJL226 SZO226:SZP226 SPS226:SPT226 SFW226:SFX226 RWA226:RWB226 RME226:RMF226 RCI226:RCJ226 QSM226:QSN226 QIQ226:QIR226 PYU226:PYV226 POY226:POZ226 PFC226:PFD226 OVG226:OVH226 OLK226:OLL226 OBO226:OBP226 NRS226:NRT226 NHW226:NHX226 MYA226:MYB226 MOE226:MOF226 MEI226:MEJ226 LUM226:LUN226 LKQ226:LKR226 LAU226:LAV226 KQY226:KQZ226 KHC226:KHD226 JXG226:JXH226 JNK226:JNL226 JDO226:JDP226 ITS226:ITT226 IJW226:IJX226 IAA226:IAB226 HQE226:HQF226 HGI226:HGJ226 GWM226:GWN226 GMQ226:GMR226 GCU226:GCV226 FSY226:FSZ226 FJC226:FJD226 EZG226:EZH226 EPK226:EPL226 EFO226:EFP226 DVS226:DVT226 DLW226:DLX226 DCA226:DCB226 CSE226:CSF226 CII226:CIJ226 BYM226:BYN226 BOQ226:BOR226 BEU226:BEV226 AUY226:AUZ226 ALC226:ALD226 ABG226:ABH226 RK226:RL226 HO226:HP226 WTX226:WTY226 WKB226:WKC226 WAF226:WAG226 VQJ226:VQK226 VGN226:VGO226 UWR226:UWS226 UMV226:UMW226 UCZ226:UDA226 TTD226:TTE226 TJH226:TJI226 SZL226:SZM226 SPP226:SPQ226 SFT226:SFU226 RVX226:RVY226 RMB226:RMC226 RCF226:RCG226 QSJ226:QSK226 QIN226:QIO226 PYR226:PYS226 POV226:POW226 PEZ226:PFA226 OVD226:OVE226 OLH226:OLI226 OBL226:OBM226 NRP226:NRQ226 NHT226:NHU226 MXX226:MXY226 MOB226:MOC226 MEF226:MEG226 LUJ226:LUK226 LKN226:LKO226 LAR226:LAS226 KQV226:KQW226 KGZ226:KHA226 JXD226:JXE226 JNH226:JNI226 JDL226:JDM226 ITP226:ITQ226 IJT226:IJU226 HZX226:HZY226 HQB226:HQC226 HGF226:HGG226 GWJ226:GWK226 GMN226:GMO226 GCR226:GCS226 FSV226:FSW226 FIZ226:FJA226 EZD226:EZE226 EPH226:EPI226 EFL226:EFM226 DVP226:DVQ226 DLT226:DLU226 DBX226:DBY226 CSB226:CSC226 CIF226:CIG226 BYJ226:BYK226 BON226:BOO226 BER226:BES226 AUV226:AUW226 AKZ226:ALA226 ABD226:ABE226 RH226:RI226 HL226:HM226 WTU226:WTV226 WJY226:WJZ226 WAC226:WAD226 VQG226:VQH226 VGK226:VGL226 UWO226:UWP226 UMS226:UMT226 UCW226:UCX226 TTA226:TTB226 TJE226:TJF226 SZI226:SZJ226 SPM226:SPN226 SFQ226:SFR226 RVU226:RVV226 RLY226:RLZ226 RCC226:RCD226 QSG226:QSH226 QIK226:QIL226 PYO226:PYP226 POS226:POT226 PEW226:PEX226 OVA226:OVB226 OLE226:OLF226 OBI226:OBJ226 NRM226:NRN226 NHQ226:NHR226 MXU226:MXV226 MNY226:MNZ226 MEC226:MED226 LUG226:LUH226 LKK226:LKL226 LAO226:LAP226 KQS226:KQT226 KGW226:KGX226 JXA226:JXB226 JNE226:JNF226 JDI226:JDJ226 ITM226:ITN226 IJQ226:IJR226 HZU226:HZV226 HPY226:HPZ226 HGC226:HGD226 GWG226:GWH226 GMK226:GML226 GCO226:GCP226 FSS226:FST226 FIW226:FIX226 EZA226:EZB226 EPE226:EPF226 EFI226:EFJ226 DVM226:DVN226 DLQ226:DLR226 DBU226:DBV226 CRY226:CRZ226 CIC226:CID226 BYG226:BYH226 BOK226:BOL226 BEO226:BEP226 AUS226:AUT226 AKW226:AKX226 ABA226:ABB226 RE226:RF226 HI270:HJ270 WUS270:WUT270 WKW270:WKX270 WBA270:WBB270 VRE270:VRF270 VHI270:VHJ270 UXM270:UXN270 UNQ270:UNR270 UDU270:UDV270 TTY270:TTZ270 TKC270:TKD270 TAG270:TAH270 SQK270:SQL270 SGO270:SGP270 RWS270:RWT270 RMW270:RMX270 RDA270:RDB270 QTE270:QTF270 QJI270:QJJ270 PZM270:PZN270 PPQ270:PPR270 PFU270:PFV270 OVY270:OVZ270 OMC270:OMD270 OCG270:OCH270 NSK270:NSL270 NIO270:NIP270 MYS270:MYT270 MOW270:MOX270 MFA270:MFB270 LVE270:LVF270 LLI270:LLJ270 LBM270:LBN270 KRQ270:KRR270 KHU270:KHV270 JXY270:JXZ270 JOC270:JOD270 JEG270:JEH270 IUK270:IUL270 IKO270:IKP270 IAS270:IAT270 HQW270:HQX270 HHA270:HHB270 GXE270:GXF270 GNI270:GNJ270 GDM270:GDN270 FTQ270:FTR270 FJU270:FJV270 EZY270:EZZ270 EQC270:EQD270 EGG270:EGH270 DWK270:DWL270 DMO270:DMP270 DCS270:DCT270 CSW270:CSX270 CJA270:CJB270 BZE270:BZF270 BPI270:BPJ270 BFM270:BFN270 AVQ270:AVR270 ALU270:ALV270 ABY270:ABZ270 SC270:SD270 IG270:IH270 WUP270:WUQ270 WKT270:WKU270 WAX270:WAY270 VRB270:VRC270 VHF270:VHG270 UXJ270:UXK270 UNN270:UNO270 UDR270:UDS270 TTV270:TTW270 TJZ270:TKA270 TAD270:TAE270 SQH270:SQI270 SGL270:SGM270 RWP270:RWQ270 RMT270:RMU270 RCX270:RCY270 QTB270:QTC270 QJF270:QJG270 PZJ270:PZK270 PPN270:PPO270 PFR270:PFS270 OVV270:OVW270 OLZ270:OMA270 OCD270:OCE270 NSH270:NSI270 NIL270:NIM270 MYP270:MYQ270 MOT270:MOU270 MEX270:MEY270 LVB270:LVC270 LLF270:LLG270 LBJ270:LBK270 KRN270:KRO270 KHR270:KHS270 JXV270:JXW270 JNZ270:JOA270 JED270:JEE270 IUH270:IUI270 IKL270:IKM270 IAP270:IAQ270 HQT270:HQU270 HGX270:HGY270 GXB270:GXC270 GNF270:GNG270 GDJ270:GDK270 FTN270:FTO270 FJR270:FJS270 EZV270:EZW270 EPZ270:EQA270 EGD270:EGE270 DWH270:DWI270 DML270:DMM270 DCP270:DCQ270 CST270:CSU270 CIX270:CIY270 BZB270:BZC270 BPF270:BPG270 BFJ270:BFK270 AVN270:AVO270 ALR270:ALS270 ABV270:ABW270 RZ270:SA270 ID270:IE270 WUM270:WUN270 WKQ270:WKR270 WAU270:WAV270 VQY270:VQZ270 VHC270:VHD270 UXG270:UXH270 UNK270:UNL270 UDO270:UDP270 TTS270:TTT270 TJW270:TJX270 TAA270:TAB270 SQE270:SQF270 SGI270:SGJ270 RWM270:RWN270 RMQ270:RMR270 RCU270:RCV270 QSY270:QSZ270 QJC270:QJD270 PZG270:PZH270 PPK270:PPL270 PFO270:PFP270 OVS270:OVT270 OLW270:OLX270 OCA270:OCB270 NSE270:NSF270 NII270:NIJ270 MYM270:MYN270 MOQ270:MOR270 MEU270:MEV270 LUY270:LUZ270 LLC270:LLD270 LBG270:LBH270 KRK270:KRL270 KHO270:KHP270 JXS270:JXT270 JNW270:JNX270 JEA270:JEB270 IUE270:IUF270 IKI270:IKJ270 IAM270:IAN270 HQQ270:HQR270 HGU270:HGV270 GWY270:GWZ270 GNC270:GND270 GDG270:GDH270 FTK270:FTL270 FJO270:FJP270 EZS270:EZT270 EPW270:EPX270 EGA270:EGB270 DWE270:DWF270 DMI270:DMJ270 DCM270:DCN270 CSQ270:CSR270 CIU270:CIV270 BYY270:BYZ270 BPC270:BPD270 BFG270:BFH270 AVK270:AVL270 ALO270:ALP270 ABS270:ABT270 RW270:RX270 IA270:IB270 WUG270:WUH270 WKK270:WKL270 WAO270:WAP270 VQS270:VQT270 VGW270:VGX270 UXA270:UXB270 UNE270:UNF270 UDI270:UDJ270 TTM270:TTN270 TJQ270:TJR270 SZU270:SZV270 SPY270:SPZ270 SGC270:SGD270 RWG270:RWH270 RMK270:RML270 RCO270:RCP270 QSS270:QST270 QIW270:QIX270 PZA270:PZB270 PPE270:PPF270 PFI270:PFJ270 OVM270:OVN270 OLQ270:OLR270 OBU270:OBV270 NRY270:NRZ270 NIC270:NID270 MYG270:MYH270 MOK270:MOL270 MEO270:MEP270 LUS270:LUT270 LKW270:LKX270 LBA270:LBB270 KRE270:KRF270 KHI270:KHJ270 JXM270:JXN270 JNQ270:JNR270 JDU270:JDV270 ITY270:ITZ270 IKC270:IKD270 IAG270:IAH270 HQK270:HQL270 HGO270:HGP270 GWS270:GWT270 GMW270:GMX270 GDA270:GDB270 FTE270:FTF270 FJI270:FJJ270 EZM270:EZN270 EPQ270:EPR270 EFU270:EFV270 DVY270:DVZ270 DMC270:DMD270 DCG270:DCH270 CSK270:CSL270 CIO270:CIP270 BYS270:BYT270 BOW270:BOX270 BFA270:BFB270 AVE270:AVF270 ALI270:ALJ270 ABM270:ABN270 RQ270:RR270 HU270:HV270 WUD270:WUE270 WKH270:WKI270 WAL270:WAM270 VQP270:VQQ270 VGT270:VGU270 UWX270:UWY270 UNB270:UNC270 UDF270:UDG270 TTJ270:TTK270 TJN270:TJO270 SZR270:SZS270 SPV270:SPW270 SFZ270:SGA270 RWD270:RWE270 RMH270:RMI270 RCL270:RCM270 QSP270:QSQ270 QIT270:QIU270 PYX270:PYY270 PPB270:PPC270 PFF270:PFG270 OVJ270:OVK270 OLN270:OLO270 OBR270:OBS270 NRV270:NRW270 NHZ270:NIA270 MYD270:MYE270 MOH270:MOI270 MEL270:MEM270 LUP270:LUQ270 LKT270:LKU270 LAX270:LAY270 KRB270:KRC270 KHF270:KHG270 JXJ270:JXK270 JNN270:JNO270 JDR270:JDS270 ITV270:ITW270 IJZ270:IKA270 IAD270:IAE270 HQH270:HQI270 HGL270:HGM270 GWP270:GWQ270 GMT270:GMU270 GCX270:GCY270 FTB270:FTC270 FJF270:FJG270 EZJ270:EZK270 EPN270:EPO270 EFR270:EFS270 DVV270:DVW270 DLZ270:DMA270 DCD270:DCE270 CSH270:CSI270 CIL270:CIM270 BYP270:BYQ270 BOT270:BOU270 BEX270:BEY270 AVB270:AVC270 ALF270:ALG270 ABJ270:ABK270 RN270:RO270 HR270:HS270 WUA270:WUB270 WKE270:WKF270 WAI270:WAJ270 VQM270:VQN270 VGQ270:VGR270 UWU270:UWV270 UMY270:UMZ270 UDC270:UDD270 TTG270:TTH270 TJK270:TJL270 SZO270:SZP270 SPS270:SPT270 SFW270:SFX270 RWA270:RWB270 RME270:RMF270 RCI270:RCJ270 QSM270:QSN270 QIQ270:QIR270 PYU270:PYV270 POY270:POZ270 PFC270:PFD270 OVG270:OVH270 OLK270:OLL270 OBO270:OBP270 NRS270:NRT270 NHW270:NHX270 MYA270:MYB270 MOE270:MOF270 MEI270:MEJ270 LUM270:LUN270 LKQ270:LKR270 LAU270:LAV270 KQY270:KQZ270 KHC270:KHD270 JXG270:JXH270 JNK270:JNL270 JDO270:JDP270 ITS270:ITT270 IJW270:IJX270 IAA270:IAB270 HQE270:HQF270 HGI270:HGJ270 GWM270:GWN270 GMQ270:GMR270 GCU270:GCV270 FSY270:FSZ270 FJC270:FJD270 EZG270:EZH270 EPK270:EPL270 EFO270:EFP270 DVS270:DVT270 DLW270:DLX270 DCA270:DCB270 CSE270:CSF270 CII270:CIJ270 BYM270:BYN270 BOQ270:BOR270 BEU270:BEV270 AUY270:AUZ270 ALC270:ALD270 ABG270:ABH270 RK270:RL270 HO270:HP270 WTX270:WTY270 WKB270:WKC270 WAF270:WAG270 VQJ270:VQK270 VGN270:VGO270 UWR270:UWS270 UMV270:UMW270 UCZ270:UDA270 TTD270:TTE270 TJH270:TJI270 SZL270:SZM270 SPP270:SPQ270 SFT270:SFU270 RVX270:RVY270 RMB270:RMC270 RCF270:RCG270 QSJ270:QSK270 QIN270:QIO270 PYR270:PYS270 POV270:POW270 PEZ270:PFA270 OVD270:OVE270 OLH270:OLI270 OBL270:OBM270 NRP270:NRQ270 NHT270:NHU270 MXX270:MXY270 MOB270:MOC270 MEF270:MEG270 LUJ270:LUK270 LKN270:LKO270 LAR270:LAS270 KQV270:KQW270 KGZ270:KHA270 JXD270:JXE270 JNH270:JNI270 JDL270:JDM270 ITP270:ITQ270 IJT270:IJU270 HZX270:HZY270 HQB270:HQC270 HGF270:HGG270 GWJ270:GWK270 GMN270:GMO270 GCR270:GCS270 FSV270:FSW270 FIZ270:FJA270 EZD270:EZE270 EPH270:EPI270 EFL270:EFM270 DVP270:DVQ270 DLT270:DLU270 DBX270:DBY270 CSB270:CSC270 CIF270:CIG270 BYJ270:BYK270 BON270:BOO270 BER270:BES270 AUV270:AUW270 AKZ270:ALA270 ABD270:ABE270 RH270:RI270 HL270:HM270 WTU270:WTV270 WJY270:WJZ270 WAC270:WAD270 VQG270:VQH270 VGK270:VGL270 UWO270:UWP270 UMS270:UMT270 UCW270:UCX270 TTA270:TTB270 TJE270:TJF270 SZI270:SZJ270 SPM270:SPN270 SFQ270:SFR270 RVU270:RVV270 RLY270:RLZ270 RCC270:RCD270 QSG270:QSH270 QIK270:QIL270 PYO270:PYP270 POS270:POT270 PEW270:PEX270 OVA270:OVB270 OLE270:OLF270 OBI270:OBJ270 NRM270:NRN270 NHQ270:NHR270 MXU270:MXV270 MNY270:MNZ270 MEC270:MED270 LUG270:LUH270 LKK270:LKL270 LAO270:LAP270 KQS270:KQT270 KGW270:KGX270 JXA270:JXB270 JNE270:JNF270 JDI270:JDJ270 ITM270:ITN270 IJQ270:IJR270 HZU270:HZV270 HPY270:HPZ270 HGC270:HGD270 GWG270:GWH270 GMK270:GML270 GCO270:GCP270 FSS270:FST270 FIW270:FIX270 EZA270:EZB270 EPE270:EPF270 EFI270:EFJ270 DVM270:DVN270 DLQ270:DLR270 DBU270:DBV270 CRY270:CRZ270 CIC270:CID270 BYG270:BYH270 BOK270:BOL270 BEO270:BEP270 AUS270:AUT270 AKW270:AKX270 ABA270:ABB270 RE270:RF270 HI314:HJ314 WUS314:WUT314 WKW314:WKX314 WBA314:WBB314 VRE314:VRF314 VHI314:VHJ314 UXM314:UXN314 UNQ314:UNR314 UDU314:UDV314 TTY314:TTZ314 TKC314:TKD314 TAG314:TAH314 SQK314:SQL314 SGO314:SGP314 RWS314:RWT314 RMW314:RMX314 RDA314:RDB314 QTE314:QTF314 QJI314:QJJ314 PZM314:PZN314 PPQ314:PPR314 PFU314:PFV314 OVY314:OVZ314 OMC314:OMD314 OCG314:OCH314 NSK314:NSL314 NIO314:NIP314 MYS314:MYT314 MOW314:MOX314 MFA314:MFB314 LVE314:LVF314 LLI314:LLJ314 LBM314:LBN314 KRQ314:KRR314 KHU314:KHV314 JXY314:JXZ314 JOC314:JOD314 JEG314:JEH314 IUK314:IUL314 IKO314:IKP314 IAS314:IAT314 HQW314:HQX314 HHA314:HHB314 GXE314:GXF314 GNI314:GNJ314 GDM314:GDN314 FTQ314:FTR314 FJU314:FJV314 EZY314:EZZ314 EQC314:EQD314 EGG314:EGH314 DWK314:DWL314 DMO314:DMP314 DCS314:DCT314 CSW314:CSX314 CJA314:CJB314 BZE314:BZF314 BPI314:BPJ314 BFM314:BFN314 AVQ314:AVR314 ALU314:ALV314 ABY314:ABZ314 SC314:SD314 IG314:IH314 WUP314:WUQ314 WKT314:WKU314 WAX314:WAY314 VRB314:VRC314 VHF314:VHG314 UXJ314:UXK314 UNN314:UNO314 UDR314:UDS314 TTV314:TTW314 TJZ314:TKA314 TAD314:TAE314 SQH314:SQI314 SGL314:SGM314 RWP314:RWQ314 RMT314:RMU314 RCX314:RCY314 QTB314:QTC314 QJF314:QJG314 PZJ314:PZK314 PPN314:PPO314 PFR314:PFS314 OVV314:OVW314 OLZ314:OMA314 OCD314:OCE314 NSH314:NSI314 NIL314:NIM314 MYP314:MYQ314 MOT314:MOU314 MEX314:MEY314 LVB314:LVC314 LLF314:LLG314 LBJ314:LBK314 KRN314:KRO314 KHR314:KHS314 JXV314:JXW314 JNZ314:JOA314 JED314:JEE314 IUH314:IUI314 IKL314:IKM314 IAP314:IAQ314 HQT314:HQU314 HGX314:HGY314 GXB314:GXC314 GNF314:GNG314 GDJ314:GDK314 FTN314:FTO314 FJR314:FJS314 EZV314:EZW314 EPZ314:EQA314 EGD314:EGE314 DWH314:DWI314 DML314:DMM314 DCP314:DCQ314 CST314:CSU314 CIX314:CIY314 BZB314:BZC314 BPF314:BPG314 BFJ314:BFK314 AVN314:AVO314 ALR314:ALS314 ABV314:ABW314 RZ314:SA314 ID314:IE314 WUM314:WUN314 WKQ314:WKR314 WAU314:WAV314 VQY314:VQZ314 VHC314:VHD314 UXG314:UXH314 UNK314:UNL314 UDO314:UDP314 TTS314:TTT314 TJW314:TJX314 TAA314:TAB314 SQE314:SQF314 SGI314:SGJ314 RWM314:RWN314 RMQ314:RMR314 RCU314:RCV314 QSY314:QSZ314 QJC314:QJD314 PZG314:PZH314 PPK314:PPL314 PFO314:PFP314 OVS314:OVT314 OLW314:OLX314 OCA314:OCB314 NSE314:NSF314 NII314:NIJ314 MYM314:MYN314 MOQ314:MOR314 MEU314:MEV314 LUY314:LUZ314 LLC314:LLD314 LBG314:LBH314 KRK314:KRL314 KHO314:KHP314 JXS314:JXT314 JNW314:JNX314 JEA314:JEB314 IUE314:IUF314 IKI314:IKJ314 IAM314:IAN314 HQQ314:HQR314 HGU314:HGV314 GWY314:GWZ314 GNC314:GND314 GDG314:GDH314 FTK314:FTL314 FJO314:FJP314 EZS314:EZT314 EPW314:EPX314 EGA314:EGB314 DWE314:DWF314 DMI314:DMJ314 DCM314:DCN314 CSQ314:CSR314 CIU314:CIV314 BYY314:BYZ314 BPC314:BPD314 BFG314:BFH314 AVK314:AVL314 ALO314:ALP314 ABS314:ABT314 RW314:RX314 IA314:IB314 WUG314:WUH314 WKK314:WKL314 WAO314:WAP314 VQS314:VQT314 VGW314:VGX314 UXA314:UXB314 UNE314:UNF314 UDI314:UDJ314 TTM314:TTN314 TJQ314:TJR314 SZU314:SZV314 SPY314:SPZ314 SGC314:SGD314 RWG314:RWH314 RMK314:RML314 RCO314:RCP314 QSS314:QST314 QIW314:QIX314 PZA314:PZB314 PPE314:PPF314 PFI314:PFJ314 OVM314:OVN314 OLQ314:OLR314 OBU314:OBV314 NRY314:NRZ314 NIC314:NID314 MYG314:MYH314 MOK314:MOL314 MEO314:MEP314 LUS314:LUT314 LKW314:LKX314 LBA314:LBB314 KRE314:KRF314 KHI314:KHJ314 JXM314:JXN314 JNQ314:JNR314 JDU314:JDV314 ITY314:ITZ314 IKC314:IKD314 IAG314:IAH314 HQK314:HQL314 HGO314:HGP314 GWS314:GWT314 GMW314:GMX314 GDA314:GDB314 FTE314:FTF314 FJI314:FJJ314 EZM314:EZN314 EPQ314:EPR314 EFU314:EFV314 DVY314:DVZ314 DMC314:DMD314 DCG314:DCH314 CSK314:CSL314 CIO314:CIP314 BYS314:BYT314 BOW314:BOX314 BFA314:BFB314 AVE314:AVF314 ALI314:ALJ314 ABM314:ABN314 RQ314:RR314 HU314:HV314 WUD314:WUE314 WKH314:WKI314 WAL314:WAM314 VQP314:VQQ314 VGT314:VGU314 UWX314:UWY314 UNB314:UNC314 UDF314:UDG314 TTJ314:TTK314 TJN314:TJO314 SZR314:SZS314 SPV314:SPW314 SFZ314:SGA314 RWD314:RWE314 RMH314:RMI314 RCL314:RCM314 QSP314:QSQ314 QIT314:QIU314 PYX314:PYY314 PPB314:PPC314 PFF314:PFG314 OVJ314:OVK314 OLN314:OLO314 OBR314:OBS314 NRV314:NRW314 NHZ314:NIA314 MYD314:MYE314 MOH314:MOI314 MEL314:MEM314 LUP314:LUQ314 LKT314:LKU314 LAX314:LAY314 KRB314:KRC314 KHF314:KHG314 JXJ314:JXK314 JNN314:JNO314 JDR314:JDS314 ITV314:ITW314 IJZ314:IKA314 IAD314:IAE314 HQH314:HQI314 HGL314:HGM314 GWP314:GWQ314 GMT314:GMU314 GCX314:GCY314 FTB314:FTC314 FJF314:FJG314 EZJ314:EZK314 EPN314:EPO314 EFR314:EFS314 DVV314:DVW314 DLZ314:DMA314 DCD314:DCE314 CSH314:CSI314 CIL314:CIM314 BYP314:BYQ314 BOT314:BOU314 BEX314:BEY314 AVB314:AVC314 ALF314:ALG314 ABJ314:ABK314 RN314:RO314 HR314:HS314 WUA314:WUB314 WKE314:WKF314 WAI314:WAJ314 VQM314:VQN314 VGQ314:VGR314 UWU314:UWV314 UMY314:UMZ314 UDC314:UDD314 TTG314:TTH314 TJK314:TJL314 SZO314:SZP314 SPS314:SPT314 SFW314:SFX314 RWA314:RWB314 RME314:RMF314 RCI314:RCJ314 QSM314:QSN314 QIQ314:QIR314 PYU314:PYV314 POY314:POZ314 PFC314:PFD314 OVG314:OVH314 OLK314:OLL314 OBO314:OBP314 NRS314:NRT314 NHW314:NHX314 MYA314:MYB314 MOE314:MOF314 MEI314:MEJ314 LUM314:LUN314 LKQ314:LKR314 LAU314:LAV314 KQY314:KQZ314 KHC314:KHD314 JXG314:JXH314 JNK314:JNL314 JDO314:JDP314 ITS314:ITT314 IJW314:IJX314 IAA314:IAB314 HQE314:HQF314 HGI314:HGJ314 GWM314:GWN314 GMQ314:GMR314 GCU314:GCV314 FSY314:FSZ314 FJC314:FJD314 EZG314:EZH314 EPK314:EPL314 EFO314:EFP314 DVS314:DVT314 DLW314:DLX314 DCA314:DCB314 CSE314:CSF314 CII314:CIJ314 BYM314:BYN314 BOQ314:BOR314 BEU314:BEV314 AUY314:AUZ314 ALC314:ALD314 ABG314:ABH314 RK314:RL314 HO314:HP314 WTX314:WTY314 WKB314:WKC314 WAF314:WAG314 VQJ314:VQK314 VGN314:VGO314 UWR314:UWS314 UMV314:UMW314 UCZ314:UDA314 TTD314:TTE314 TJH314:TJI314 SZL314:SZM314 SPP314:SPQ314 SFT314:SFU314 RVX314:RVY314 RMB314:RMC314 RCF314:RCG314 QSJ314:QSK314 QIN314:QIO314 PYR314:PYS314 POV314:POW314 PEZ314:PFA314 OVD314:OVE314 OLH314:OLI314 OBL314:OBM314 NRP314:NRQ314 NHT314:NHU314 MXX314:MXY314 MOB314:MOC314 MEF314:MEG314 LUJ314:LUK314 LKN314:LKO314 LAR314:LAS314 KQV314:KQW314 KGZ314:KHA314 JXD314:JXE314 JNH314:JNI314 JDL314:JDM314 ITP314:ITQ314 IJT314:IJU314 HZX314:HZY314 HQB314:HQC314 HGF314:HGG314 GWJ314:GWK314 GMN314:GMO314 GCR314:GCS314 FSV314:FSW314 FIZ314:FJA314 EZD314:EZE314 EPH314:EPI314 EFL314:EFM314 DVP314:DVQ314 DLT314:DLU314 DBX314:DBY314 CSB314:CSC314 CIF314:CIG314 BYJ314:BYK314 BON314:BOO314 BER314:BES314 AUV314:AUW314 AKZ314:ALA314 ABD314:ABE314 RH314:RI314 HL314:HM314 WTU314:WTV314 WJY314:WJZ314 WAC314:WAD314 VQG314:VQH314 VGK314:VGL314 UWO314:UWP314 UMS314:UMT314 UCW314:UCX314 TTA314:TTB314 TJE314:TJF314 SZI314:SZJ314 SPM314:SPN314 SFQ314:SFR314 RVU314:RVV314 RLY314:RLZ314 RCC314:RCD314 QSG314:QSH314 QIK314:QIL314 PYO314:PYP314 POS314:POT314 PEW314:PEX314 OVA314:OVB314 OLE314:OLF314 OBI314:OBJ314 NRM314:NRN314 NHQ314:NHR314 MXU314:MXV314 MNY314:MNZ314 MEC314:MED314 LUG314:LUH314 LKK314:LKL314 LAO314:LAP314 KQS314:KQT314 KGW314:KGX314 JXA314:JXB314 JNE314:JNF314 JDI314:JDJ314 ITM314:ITN314 IJQ314:IJR314 HZU314:HZV314 HPY314:HPZ314 HGC314:HGD314 GWG314:GWH314 GMK314:GML314 GCO314:GCP314 FSS314:FST314 FIW314:FIX314 EZA314:EZB314 EPE314:EPF314 EFI314:EFJ314 DVM314:DVN314 DLQ314:DLR314 DBU314:DBV314 CRY314:CRZ314 CIC314:CID314 BYG314:BYH314 BOK314:BOL314 BEO314:BEP314 AUS314:AUT314 AKW314:AKX314 ABA314:ABB314 RE314:RF314 HI358:HJ358 WUS358:WUT358 WKW358:WKX358 WBA358:WBB358 VRE358:VRF358 VHI358:VHJ358 UXM358:UXN358 UNQ358:UNR358 UDU358:UDV358 TTY358:TTZ358 TKC358:TKD358 TAG358:TAH358 SQK358:SQL358 SGO358:SGP358 RWS358:RWT358 RMW358:RMX358 RDA358:RDB358 QTE358:QTF358 QJI358:QJJ358 PZM358:PZN358 PPQ358:PPR358 PFU358:PFV358 OVY358:OVZ358 OMC358:OMD358 OCG358:OCH358 NSK358:NSL358 NIO358:NIP358 MYS358:MYT358 MOW358:MOX358 MFA358:MFB358 LVE358:LVF358 LLI358:LLJ358 LBM358:LBN358 KRQ358:KRR358 KHU358:KHV358 JXY358:JXZ358 JOC358:JOD358 JEG358:JEH358 IUK358:IUL358 IKO358:IKP358 IAS358:IAT358 HQW358:HQX358 HHA358:HHB358 GXE358:GXF358 GNI358:GNJ358 GDM358:GDN358 FTQ358:FTR358 FJU358:FJV358 EZY358:EZZ358 EQC358:EQD358 EGG358:EGH358 DWK358:DWL358 DMO358:DMP358 DCS358:DCT358 CSW358:CSX358 CJA358:CJB358 BZE358:BZF358 BPI358:BPJ358 BFM358:BFN358 AVQ358:AVR358 ALU358:ALV358 ABY358:ABZ358 SC358:SD358 IG358:IH358 WUP358:WUQ358 WKT358:WKU358 WAX358:WAY358 VRB358:VRC358 VHF358:VHG358 UXJ358:UXK358 UNN358:UNO358 UDR358:UDS358 TTV358:TTW358 TJZ358:TKA358 TAD358:TAE358 SQH358:SQI358 SGL358:SGM358 RWP358:RWQ358 RMT358:RMU358 RCX358:RCY358 QTB358:QTC358 QJF358:QJG358 PZJ358:PZK358 PPN358:PPO358 PFR358:PFS358 OVV358:OVW358 OLZ358:OMA358 OCD358:OCE358 NSH358:NSI358 NIL358:NIM358 MYP358:MYQ358 MOT358:MOU358 MEX358:MEY358 LVB358:LVC358 LLF358:LLG358 LBJ358:LBK358 KRN358:KRO358 KHR358:KHS358 JXV358:JXW358 JNZ358:JOA358 JED358:JEE358 IUH358:IUI358 IKL358:IKM358 IAP358:IAQ358 HQT358:HQU358 HGX358:HGY358 GXB358:GXC358 GNF358:GNG358 GDJ358:GDK358 FTN358:FTO358 FJR358:FJS358 EZV358:EZW358 EPZ358:EQA358 EGD358:EGE358 DWH358:DWI358 DML358:DMM358 DCP358:DCQ358 CST358:CSU358 CIX358:CIY358 BZB358:BZC358 BPF358:BPG358 BFJ358:BFK358 AVN358:AVO358 ALR358:ALS358 ABV358:ABW358 RZ358:SA358 ID358:IE358 WUM358:WUN358 WKQ358:WKR358 WAU358:WAV358 VQY358:VQZ358 VHC358:VHD358 UXG358:UXH358 UNK358:UNL358 UDO358:UDP358 TTS358:TTT358 TJW358:TJX358 TAA358:TAB358 SQE358:SQF358 SGI358:SGJ358 RWM358:RWN358 RMQ358:RMR358 RCU358:RCV358 QSY358:QSZ358 QJC358:QJD358 PZG358:PZH358 PPK358:PPL358 PFO358:PFP358 OVS358:OVT358 OLW358:OLX358 OCA358:OCB358 NSE358:NSF358 NII358:NIJ358 MYM358:MYN358 MOQ358:MOR358 MEU358:MEV358 LUY358:LUZ358 LLC358:LLD358 LBG358:LBH358 KRK358:KRL358 KHO358:KHP358 JXS358:JXT358 JNW358:JNX358 JEA358:JEB358 IUE358:IUF358 IKI358:IKJ358 IAM358:IAN358 HQQ358:HQR358 HGU358:HGV358 GWY358:GWZ358 GNC358:GND358 GDG358:GDH358 FTK358:FTL358 FJO358:FJP358 EZS358:EZT358 EPW358:EPX358 EGA358:EGB358 DWE358:DWF358 DMI358:DMJ358 DCM358:DCN358 CSQ358:CSR358 CIU358:CIV358 BYY358:BYZ358 BPC358:BPD358 BFG358:BFH358 AVK358:AVL358 ALO358:ALP358 ABS358:ABT358 RW358:RX358 IA358:IB358 WUG358:WUH358 WKK358:WKL358 WAO358:WAP358 VQS358:VQT358 VGW358:VGX358 UXA358:UXB358 UNE358:UNF358 UDI358:UDJ358 TTM358:TTN358 TJQ358:TJR358 SZU358:SZV358 SPY358:SPZ358 SGC358:SGD358 RWG358:RWH358 RMK358:RML358 RCO358:RCP358 QSS358:QST358 QIW358:QIX358 PZA358:PZB358 PPE358:PPF358 PFI358:PFJ358 OVM358:OVN358 OLQ358:OLR358 OBU358:OBV358 NRY358:NRZ358 NIC358:NID358 MYG358:MYH358 MOK358:MOL358 MEO358:MEP358 LUS358:LUT358 LKW358:LKX358 LBA358:LBB358 KRE358:KRF358 KHI358:KHJ358 JXM358:JXN358 JNQ358:JNR358 JDU358:JDV358 ITY358:ITZ358 IKC358:IKD358 IAG358:IAH358 HQK358:HQL358 HGO358:HGP358 GWS358:GWT358 GMW358:GMX358 GDA358:GDB358 FTE358:FTF358 FJI358:FJJ358 EZM358:EZN358 EPQ358:EPR358 EFU358:EFV358 DVY358:DVZ358 DMC358:DMD358 DCG358:DCH358 CSK358:CSL358 CIO358:CIP358 BYS358:BYT358 BOW358:BOX358 BFA358:BFB358 AVE358:AVF358 ALI358:ALJ358 ABM358:ABN358 RQ358:RR358 HU358:HV358 WUD358:WUE358 WKH358:WKI358 WAL358:WAM358 VQP358:VQQ358 VGT358:VGU358 UWX358:UWY358 UNB358:UNC358 UDF358:UDG358 TTJ358:TTK358 TJN358:TJO358 SZR358:SZS358 SPV358:SPW358 SFZ358:SGA358 RWD358:RWE358 RMH358:RMI358 RCL358:RCM358 QSP358:QSQ358 QIT358:QIU358 PYX358:PYY358 PPB358:PPC358 PFF358:PFG358 OVJ358:OVK358 OLN358:OLO358 OBR358:OBS358 NRV358:NRW358 NHZ358:NIA358 MYD358:MYE358 MOH358:MOI358 MEL358:MEM358 LUP358:LUQ358 LKT358:LKU358 LAX358:LAY358 KRB358:KRC358 KHF358:KHG358 JXJ358:JXK358 JNN358:JNO358 JDR358:JDS358 ITV358:ITW358 IJZ358:IKA358 IAD358:IAE358 HQH358:HQI358 HGL358:HGM358 GWP358:GWQ358 GMT358:GMU358 GCX358:GCY358 FTB358:FTC358 FJF358:FJG358 EZJ358:EZK358 EPN358:EPO358 EFR358:EFS358 DVV358:DVW358 DLZ358:DMA358 DCD358:DCE358 CSH358:CSI358 CIL358:CIM358 BYP358:BYQ358 BOT358:BOU358 BEX358:BEY358 AVB358:AVC358 ALF358:ALG358 ABJ358:ABK358 RN358:RO358 HR358:HS358 WUA358:WUB358 WKE358:WKF358 WAI358:WAJ358 VQM358:VQN358 VGQ358:VGR358 UWU358:UWV358 UMY358:UMZ358 UDC358:UDD358 TTG358:TTH358 TJK358:TJL358 SZO358:SZP358 SPS358:SPT358 SFW358:SFX358 RWA358:RWB358 RME358:RMF358 RCI358:RCJ358 QSM358:QSN358 QIQ358:QIR358 PYU358:PYV358 POY358:POZ358 PFC358:PFD358 OVG358:OVH358 OLK358:OLL358 OBO358:OBP358 NRS358:NRT358 NHW358:NHX358 MYA358:MYB358 MOE358:MOF358 MEI358:MEJ358 LUM358:LUN358 LKQ358:LKR358 LAU358:LAV358 KQY358:KQZ358 KHC358:KHD358 JXG358:JXH358 JNK358:JNL358 JDO358:JDP358 ITS358:ITT358 IJW358:IJX358 IAA358:IAB358 HQE358:HQF358 HGI358:HGJ358 GWM358:GWN358 GMQ358:GMR358 GCU358:GCV358 FSY358:FSZ358 FJC358:FJD358 EZG358:EZH358 EPK358:EPL358 EFO358:EFP358 DVS358:DVT358 DLW358:DLX358 DCA358:DCB358 CSE358:CSF358 CII358:CIJ358 BYM358:BYN358 BOQ358:BOR358 BEU358:BEV358 AUY358:AUZ358 ALC358:ALD358 ABG358:ABH358 RK358:RL358 HO358:HP358 WTX358:WTY358 WKB358:WKC358 WAF358:WAG358 VQJ358:VQK358 VGN358:VGO358 UWR358:UWS358 UMV358:UMW358 UCZ358:UDA358 TTD358:TTE358 TJH358:TJI358 SZL358:SZM358 SPP358:SPQ358 SFT358:SFU358 RVX358:RVY358 RMB358:RMC358 RCF358:RCG358 QSJ358:QSK358 QIN358:QIO358 PYR358:PYS358 POV358:POW358 PEZ358:PFA358 OVD358:OVE358 OLH358:OLI358 OBL358:OBM358 NRP358:NRQ358 NHT358:NHU358 MXX358:MXY358 MOB358:MOC358 MEF358:MEG358 LUJ358:LUK358 LKN358:LKO358 LAR358:LAS358 KQV358:KQW358 KGZ358:KHA358 JXD358:JXE358 JNH358:JNI358 JDL358:JDM358 ITP358:ITQ358 IJT358:IJU358 HZX358:HZY358 HQB358:HQC358 HGF358:HGG358 GWJ358:GWK358 GMN358:GMO358 GCR358:GCS358 FSV358:FSW358 FIZ358:FJA358 EZD358:EZE358 EPH358:EPI358 EFL358:EFM358 DVP358:DVQ358 DLT358:DLU358 DBX358:DBY358 CSB358:CSC358 CIF358:CIG358 BYJ358:BYK358 BON358:BOO358 BER358:BES358 AUV358:AUW358 AKZ358:ALA358 ABD358:ABE358 RH358:RI358 HL358:HM358 WTU358:WTV358 WJY358:WJZ358 WAC358:WAD358 VQG358:VQH358 VGK358:VGL358 UWO358:UWP358 UMS358:UMT358 UCW358:UCX358 TTA358:TTB358 TJE358:TJF358 SZI358:SZJ358 SPM358:SPN358 SFQ358:SFR358 RVU358:RVV358 RLY358:RLZ358 RCC358:RCD358 QSG358:QSH358 QIK358:QIL358 PYO358:PYP358 POS358:POT358 PEW358:PEX358 OVA358:OVB358 OLE358:OLF358 OBI358:OBJ358 NRM358:NRN358 NHQ358:NHR358 MXU358:MXV358 MNY358:MNZ358 MEC358:MED358 LUG358:LUH358 LKK358:LKL358 LAO358:LAP358 KQS358:KQT358 KGW358:KGX358 JXA358:JXB358 JNE358:JNF358 JDI358:JDJ358 ITM358:ITN358 IJQ358:IJR358 HZU358:HZV358 HPY358:HPZ358 HGC358:HGD358 GWG358:GWH358 GMK358:GML358 GCO358:GCP358 FSS358:FST358 FIW358:FIX358 EZA358:EZB358 EPE358:EPF358 EFI358:EFJ358 DVM358:DVN358 DLQ358:DLR358 DBU358:DBV358 CRY358:CRZ358 CIC358:CID358 BYG358:BYH358 BOK358:BOL358 BEO358:BEP358 AUS358:AUT358 AKW358:AKX358 ABA358:ABB358 RE358:RF358 HI402:HJ402 WUS402:WUT402 WKW402:WKX402 WBA402:WBB402 VRE402:VRF402 VHI402:VHJ402 UXM402:UXN402 UNQ402:UNR402 UDU402:UDV402 TTY402:TTZ402 TKC402:TKD402 TAG402:TAH402 SQK402:SQL402 SGO402:SGP402 RWS402:RWT402 RMW402:RMX402 RDA402:RDB402 QTE402:QTF402 QJI402:QJJ402 PZM402:PZN402 PPQ402:PPR402 PFU402:PFV402 OVY402:OVZ402 OMC402:OMD402 OCG402:OCH402 NSK402:NSL402 NIO402:NIP402 MYS402:MYT402 MOW402:MOX402 MFA402:MFB402 LVE402:LVF402 LLI402:LLJ402 LBM402:LBN402 KRQ402:KRR402 KHU402:KHV402 JXY402:JXZ402 JOC402:JOD402 JEG402:JEH402 IUK402:IUL402 IKO402:IKP402 IAS402:IAT402 HQW402:HQX402 HHA402:HHB402 GXE402:GXF402 GNI402:GNJ402 GDM402:GDN402 FTQ402:FTR402 FJU402:FJV402 EZY402:EZZ402 EQC402:EQD402 EGG402:EGH402 DWK402:DWL402 DMO402:DMP402 DCS402:DCT402 CSW402:CSX402 CJA402:CJB402 BZE402:BZF402 BPI402:BPJ402 BFM402:BFN402 AVQ402:AVR402 ALU402:ALV402 ABY402:ABZ402 SC402:SD402 IG402:IH402 WUP402:WUQ402 WKT402:WKU402 WAX402:WAY402 VRB402:VRC402 VHF402:VHG402 UXJ402:UXK402 UNN402:UNO402 UDR402:UDS402 TTV402:TTW402 TJZ402:TKA402 TAD402:TAE402 SQH402:SQI402 SGL402:SGM402 RWP402:RWQ402 RMT402:RMU402 RCX402:RCY402 QTB402:QTC402 QJF402:QJG402 PZJ402:PZK402 PPN402:PPO402 PFR402:PFS402 OVV402:OVW402 OLZ402:OMA402 OCD402:OCE402 NSH402:NSI402 NIL402:NIM402 MYP402:MYQ402 MOT402:MOU402 MEX402:MEY402 LVB402:LVC402 LLF402:LLG402 LBJ402:LBK402 KRN402:KRO402 KHR402:KHS402 JXV402:JXW402 JNZ402:JOA402 JED402:JEE402 IUH402:IUI402 IKL402:IKM402 IAP402:IAQ402 HQT402:HQU402 HGX402:HGY402 GXB402:GXC402 GNF402:GNG402 GDJ402:GDK402 FTN402:FTO402 FJR402:FJS402 EZV402:EZW402 EPZ402:EQA402 EGD402:EGE402 DWH402:DWI402 DML402:DMM402 DCP402:DCQ402 CST402:CSU402 CIX402:CIY402 BZB402:BZC402 BPF402:BPG402 BFJ402:BFK402 AVN402:AVO402 ALR402:ALS402 ABV402:ABW402 RZ402:SA402 ID402:IE402 WUM402:WUN402 WKQ402:WKR402 WAU402:WAV402 VQY402:VQZ402 VHC402:VHD402 UXG402:UXH402 UNK402:UNL402 UDO402:UDP402 TTS402:TTT402 TJW402:TJX402 TAA402:TAB402 SQE402:SQF402 SGI402:SGJ402 RWM402:RWN402 RMQ402:RMR402 RCU402:RCV402 QSY402:QSZ402 QJC402:QJD402 PZG402:PZH402 PPK402:PPL402 PFO402:PFP402 OVS402:OVT402 OLW402:OLX402 OCA402:OCB402 NSE402:NSF402 NII402:NIJ402 MYM402:MYN402 MOQ402:MOR402 MEU402:MEV402 LUY402:LUZ402 LLC402:LLD402 LBG402:LBH402 KRK402:KRL402 KHO402:KHP402 JXS402:JXT402 JNW402:JNX402 JEA402:JEB402 IUE402:IUF402 IKI402:IKJ402 IAM402:IAN402 HQQ402:HQR402 HGU402:HGV402 GWY402:GWZ402 GNC402:GND402 GDG402:GDH402 FTK402:FTL402 FJO402:FJP402 EZS402:EZT402 EPW402:EPX402 EGA402:EGB402 DWE402:DWF402 DMI402:DMJ402 DCM402:DCN402 CSQ402:CSR402 CIU402:CIV402 BYY402:BYZ402 BPC402:BPD402 BFG402:BFH402 AVK402:AVL402 ALO402:ALP402 ABS402:ABT402 RW402:RX402 IA402:IB402 WUG402:WUH402 WKK402:WKL402 WAO402:WAP402 VQS402:VQT402 VGW402:VGX402 UXA402:UXB402 UNE402:UNF402 UDI402:UDJ402 TTM402:TTN402 TJQ402:TJR402 SZU402:SZV402 SPY402:SPZ402 SGC402:SGD402 RWG402:RWH402 RMK402:RML402 RCO402:RCP402 QSS402:QST402 QIW402:QIX402 PZA402:PZB402 PPE402:PPF402 PFI402:PFJ402 OVM402:OVN402 OLQ402:OLR402 OBU402:OBV402 NRY402:NRZ402 NIC402:NID402 MYG402:MYH402 MOK402:MOL402 MEO402:MEP402 LUS402:LUT402 LKW402:LKX402 LBA402:LBB402 KRE402:KRF402 KHI402:KHJ402 JXM402:JXN402 JNQ402:JNR402 JDU402:JDV402 ITY402:ITZ402 IKC402:IKD402 IAG402:IAH402 HQK402:HQL402 HGO402:HGP402 GWS402:GWT402 GMW402:GMX402 GDA402:GDB402 FTE402:FTF402 FJI402:FJJ402 EZM402:EZN402 EPQ402:EPR402 EFU402:EFV402 DVY402:DVZ402 DMC402:DMD402 DCG402:DCH402 CSK402:CSL402 CIO402:CIP402 BYS402:BYT402 BOW402:BOX402 BFA402:BFB402 AVE402:AVF402 ALI402:ALJ402 ABM402:ABN402 RQ402:RR402 HU402:HV402 WUD402:WUE402 WKH402:WKI402 WAL402:WAM402 VQP402:VQQ402 VGT402:VGU402 UWX402:UWY402 UNB402:UNC402 UDF402:UDG402 TTJ402:TTK402 TJN402:TJO402 SZR402:SZS402 SPV402:SPW402 SFZ402:SGA402 RWD402:RWE402 RMH402:RMI402 RCL402:RCM402 QSP402:QSQ402 QIT402:QIU402 PYX402:PYY402 PPB402:PPC402 PFF402:PFG402 OVJ402:OVK402 OLN402:OLO402 OBR402:OBS402 NRV402:NRW402 NHZ402:NIA402 MYD402:MYE402 MOH402:MOI402 MEL402:MEM402 LUP402:LUQ402 LKT402:LKU402 LAX402:LAY402 KRB402:KRC402 KHF402:KHG402 JXJ402:JXK402 JNN402:JNO402 JDR402:JDS402 ITV402:ITW402 IJZ402:IKA402 IAD402:IAE402 HQH402:HQI402 HGL402:HGM402 GWP402:GWQ402 GMT402:GMU402 GCX402:GCY402 FTB402:FTC402 FJF402:FJG402 EZJ402:EZK402 EPN402:EPO402 EFR402:EFS402 DVV402:DVW402 DLZ402:DMA402 DCD402:DCE402 CSH402:CSI402 CIL402:CIM402 BYP402:BYQ402 BOT402:BOU402 BEX402:BEY402 AVB402:AVC402 ALF402:ALG402 ABJ402:ABK402 RN402:RO402 HR402:HS402 WUA402:WUB402 WKE402:WKF402 WAI402:WAJ402 VQM402:VQN402 VGQ402:VGR402 UWU402:UWV402 UMY402:UMZ402 UDC402:UDD402 TTG402:TTH402 TJK402:TJL402 SZO402:SZP402 SPS402:SPT402 SFW402:SFX402 RWA402:RWB402 RME402:RMF402 RCI402:RCJ402 QSM402:QSN402 QIQ402:QIR402 PYU402:PYV402 POY402:POZ402 PFC402:PFD402 OVG402:OVH402 OLK402:OLL402 OBO402:OBP402 NRS402:NRT402 NHW402:NHX402 MYA402:MYB402 MOE402:MOF402 MEI402:MEJ402 LUM402:LUN402 LKQ402:LKR402 LAU402:LAV402 KQY402:KQZ402 KHC402:KHD402 JXG402:JXH402 JNK402:JNL402 JDO402:JDP402 ITS402:ITT402 IJW402:IJX402 IAA402:IAB402 HQE402:HQF402 HGI402:HGJ402 GWM402:GWN402 GMQ402:GMR402 GCU402:GCV402 FSY402:FSZ402 FJC402:FJD402 EZG402:EZH402 EPK402:EPL402 EFO402:EFP402 DVS402:DVT402 DLW402:DLX402 DCA402:DCB402 CSE402:CSF402 CII402:CIJ402 BYM402:BYN402 BOQ402:BOR402 BEU402:BEV402 AUY402:AUZ402 ALC402:ALD402 ABG402:ABH402 RK402:RL402 HO402:HP402 WTX402:WTY402 WKB402:WKC402 WAF402:WAG402 VQJ402:VQK402 VGN402:VGO402 UWR402:UWS402 UMV402:UMW402 UCZ402:UDA402 TTD402:TTE402 TJH402:TJI402 SZL402:SZM402 SPP402:SPQ402 SFT402:SFU402 RVX402:RVY402 RMB402:RMC402 RCF402:RCG402 QSJ402:QSK402 QIN402:QIO402 PYR402:PYS402 POV402:POW402 PEZ402:PFA402 OVD402:OVE402 OLH402:OLI402 OBL402:OBM402 NRP402:NRQ402 NHT402:NHU402 MXX402:MXY402 MOB402:MOC402 MEF402:MEG402 LUJ402:LUK402 LKN402:LKO402 LAR402:LAS402 KQV402:KQW402 KGZ402:KHA402 JXD402:JXE402 JNH402:JNI402 JDL402:JDM402 ITP402:ITQ402 IJT402:IJU402 HZX402:HZY402 HQB402:HQC402 HGF402:HGG402 GWJ402:GWK402 GMN402:GMO402 GCR402:GCS402 FSV402:FSW402 FIZ402:FJA402 EZD402:EZE402 EPH402:EPI402 EFL402:EFM402 DVP402:DVQ402 DLT402:DLU402 DBX402:DBY402 CSB402:CSC402 CIF402:CIG402 BYJ402:BYK402 BON402:BOO402 BER402:BES402 AUV402:AUW402 AKZ402:ALA402 ABD402:ABE402 RH402:RI402 HL402:HM402 WTU402:WTV402 WJY402:WJZ402 WAC402:WAD402 VQG402:VQH402 VGK402:VGL402 UWO402:UWP402 UMS402:UMT402 UCW402:UCX402 TTA402:TTB402 TJE402:TJF402 SZI402:SZJ402 SPM402:SPN402 SFQ402:SFR402 RVU402:RVV402 RLY402:RLZ402 RCC402:RCD402 QSG402:QSH402 QIK402:QIL402 PYO402:PYP402 POS402:POT402 PEW402:PEX402 OVA402:OVB402 OLE402:OLF402 OBI402:OBJ402 NRM402:NRN402 NHQ402:NHR402 MXU402:MXV402 MNY402:MNZ402 MEC402:MED402 LUG402:LUH402 LKK402:LKL402 LAO402:LAP402 KQS402:KQT402 KGW402:KGX402 JXA402:JXB402 JNE402:JNF402 JDI402:JDJ402 ITM402:ITN402 IJQ402:IJR402 HZU402:HZV402 HPY402:HPZ402 HGC402:HGD402 GWG402:GWH402 GMK402:GML402 GCO402:GCP402 FSS402:FST402 FIW402:FIX402 EZA402:EZB402 EPE402:EPF402 EFI402:EFJ402 DVM402:DVN402 DLQ402:DLR402 DBU402:DBV402 CRY402:CRZ402 CIC402:CID402 BYG402:BYH402 BOK402:BOL402 BEO402:BEP402 AUS402:AUT402 AKW402:AKX402 ABA402:ABB402 RE402:RF402 HI446:HJ446 WUS446:WUT446 WKW446:WKX446 WBA446:WBB446 VRE446:VRF446 VHI446:VHJ446 UXM446:UXN446 UNQ446:UNR446 UDU446:UDV446 TTY446:TTZ446 TKC446:TKD446 TAG446:TAH446 SQK446:SQL446 SGO446:SGP446 RWS446:RWT446 RMW446:RMX446 RDA446:RDB446 QTE446:QTF446 QJI446:QJJ446 PZM446:PZN446 PPQ446:PPR446 PFU446:PFV446 OVY446:OVZ446 OMC446:OMD446 OCG446:OCH446 NSK446:NSL446 NIO446:NIP446 MYS446:MYT446 MOW446:MOX446 MFA446:MFB446 LVE446:LVF446 LLI446:LLJ446 LBM446:LBN446 KRQ446:KRR446 KHU446:KHV446 JXY446:JXZ446 JOC446:JOD446 JEG446:JEH446 IUK446:IUL446 IKO446:IKP446 IAS446:IAT446 HQW446:HQX446 HHA446:HHB446 GXE446:GXF446 GNI446:GNJ446 GDM446:GDN446 FTQ446:FTR446 FJU446:FJV446 EZY446:EZZ446 EQC446:EQD446 EGG446:EGH446 DWK446:DWL446 DMO446:DMP446 DCS446:DCT446 CSW446:CSX446 CJA446:CJB446 BZE446:BZF446 BPI446:BPJ446 BFM446:BFN446 AVQ446:AVR446 ALU446:ALV446 ABY446:ABZ446 SC446:SD446 IG446:IH446 WUP446:WUQ446 WKT446:WKU446 WAX446:WAY446 VRB446:VRC446 VHF446:VHG446 UXJ446:UXK446 UNN446:UNO446 UDR446:UDS446 TTV446:TTW446 TJZ446:TKA446 TAD446:TAE446 SQH446:SQI446 SGL446:SGM446 RWP446:RWQ446 RMT446:RMU446 RCX446:RCY446 QTB446:QTC446 QJF446:QJG446 PZJ446:PZK446 PPN446:PPO446 PFR446:PFS446 OVV446:OVW446 OLZ446:OMA446 OCD446:OCE446 NSH446:NSI446 NIL446:NIM446 MYP446:MYQ446 MOT446:MOU446 MEX446:MEY446 LVB446:LVC446 LLF446:LLG446 LBJ446:LBK446 KRN446:KRO446 KHR446:KHS446 JXV446:JXW446 JNZ446:JOA446 JED446:JEE446 IUH446:IUI446 IKL446:IKM446 IAP446:IAQ446 HQT446:HQU446 HGX446:HGY446 GXB446:GXC446 GNF446:GNG446 GDJ446:GDK446 FTN446:FTO446 FJR446:FJS446 EZV446:EZW446 EPZ446:EQA446 EGD446:EGE446 DWH446:DWI446 DML446:DMM446 DCP446:DCQ446 CST446:CSU446 CIX446:CIY446 BZB446:BZC446 BPF446:BPG446 BFJ446:BFK446 AVN446:AVO446 ALR446:ALS446 ABV446:ABW446 RZ446:SA446 ID446:IE446 WUM446:WUN446 WKQ446:WKR446 WAU446:WAV446 VQY446:VQZ446 VHC446:VHD446 UXG446:UXH446 UNK446:UNL446 UDO446:UDP446 TTS446:TTT446 TJW446:TJX446 TAA446:TAB446 SQE446:SQF446 SGI446:SGJ446 RWM446:RWN446 RMQ446:RMR446 RCU446:RCV446 QSY446:QSZ446 QJC446:QJD446 PZG446:PZH446 PPK446:PPL446 PFO446:PFP446 OVS446:OVT446 OLW446:OLX446 OCA446:OCB446 NSE446:NSF446 NII446:NIJ446 MYM446:MYN446 MOQ446:MOR446 MEU446:MEV446 LUY446:LUZ446 LLC446:LLD446 LBG446:LBH446 KRK446:KRL446 KHO446:KHP446 JXS446:JXT446 JNW446:JNX446 JEA446:JEB446 IUE446:IUF446 IKI446:IKJ446 IAM446:IAN446 HQQ446:HQR446 HGU446:HGV446 GWY446:GWZ446 GNC446:GND446 GDG446:GDH446 FTK446:FTL446 FJO446:FJP446 EZS446:EZT446 EPW446:EPX446 EGA446:EGB446 DWE446:DWF446 DMI446:DMJ446 DCM446:DCN446 CSQ446:CSR446 CIU446:CIV446 BYY446:BYZ446 BPC446:BPD446 BFG446:BFH446 AVK446:AVL446 ALO446:ALP446 ABS446:ABT446 RW446:RX446 IA446:IB446 WUG446:WUH446 WKK446:WKL446 WAO446:WAP446 VQS446:VQT446 VGW446:VGX446 UXA446:UXB446 UNE446:UNF446 UDI446:UDJ446 TTM446:TTN446 TJQ446:TJR446 SZU446:SZV446 SPY446:SPZ446 SGC446:SGD446 RWG446:RWH446 RMK446:RML446 RCO446:RCP446 QSS446:QST446 QIW446:QIX446 PZA446:PZB446 PPE446:PPF446 PFI446:PFJ446 OVM446:OVN446 OLQ446:OLR446 OBU446:OBV446 NRY446:NRZ446 NIC446:NID446 MYG446:MYH446 MOK446:MOL446 MEO446:MEP446 LUS446:LUT446 LKW446:LKX446 LBA446:LBB446 KRE446:KRF446 KHI446:KHJ446 JXM446:JXN446 JNQ446:JNR446 JDU446:JDV446 ITY446:ITZ446 IKC446:IKD446 IAG446:IAH446 HQK446:HQL446 HGO446:HGP446 GWS446:GWT446 GMW446:GMX446 GDA446:GDB446 FTE446:FTF446 FJI446:FJJ446 EZM446:EZN446 EPQ446:EPR446 EFU446:EFV446 DVY446:DVZ446 DMC446:DMD446 DCG446:DCH446 CSK446:CSL446 CIO446:CIP446 BYS446:BYT446 BOW446:BOX446 BFA446:BFB446 AVE446:AVF446 ALI446:ALJ446 ABM446:ABN446 RQ446:RR446 HU446:HV446 WUD446:WUE446 WKH446:WKI446 WAL446:WAM446 VQP446:VQQ446 VGT446:VGU446 UWX446:UWY446 UNB446:UNC446 UDF446:UDG446 TTJ446:TTK446 TJN446:TJO446 SZR446:SZS446 SPV446:SPW446 SFZ446:SGA446 RWD446:RWE446 RMH446:RMI446 RCL446:RCM446 QSP446:QSQ446 QIT446:QIU446 PYX446:PYY446 PPB446:PPC446 PFF446:PFG446 OVJ446:OVK446 OLN446:OLO446 OBR446:OBS446 NRV446:NRW446 NHZ446:NIA446 MYD446:MYE446 MOH446:MOI446 MEL446:MEM446 LUP446:LUQ446 LKT446:LKU446 LAX446:LAY446 KRB446:KRC446 KHF446:KHG446 JXJ446:JXK446 JNN446:JNO446 JDR446:JDS446 ITV446:ITW446 IJZ446:IKA446 IAD446:IAE446 HQH446:HQI446 HGL446:HGM446 GWP446:GWQ446 GMT446:GMU446 GCX446:GCY446 FTB446:FTC446 FJF446:FJG446 EZJ446:EZK446 EPN446:EPO446 EFR446:EFS446 DVV446:DVW446 DLZ446:DMA446 DCD446:DCE446 CSH446:CSI446 CIL446:CIM446 BYP446:BYQ446 BOT446:BOU446 BEX446:BEY446 AVB446:AVC446 ALF446:ALG446 ABJ446:ABK446 RN446:RO446 HR446:HS446 WUA446:WUB446 WKE446:WKF446 WAI446:WAJ446 VQM446:VQN446 VGQ446:VGR446 UWU446:UWV446 UMY446:UMZ446 UDC446:UDD446 TTG446:TTH446 TJK446:TJL446 SZO446:SZP446 SPS446:SPT446 SFW446:SFX446 RWA446:RWB446 RME446:RMF446 RCI446:RCJ446 QSM446:QSN446 QIQ446:QIR446 PYU446:PYV446 POY446:POZ446 PFC446:PFD446 OVG446:OVH446 OLK446:OLL446 OBO446:OBP446 NRS446:NRT446 NHW446:NHX446 MYA446:MYB446 MOE446:MOF446 MEI446:MEJ446 LUM446:LUN446 LKQ446:LKR446 LAU446:LAV446 KQY446:KQZ446 KHC446:KHD446 JXG446:JXH446 JNK446:JNL446 JDO446:JDP446 ITS446:ITT446 IJW446:IJX446 IAA446:IAB446 HQE446:HQF446 HGI446:HGJ446 GWM446:GWN446 GMQ446:GMR446 GCU446:GCV446 FSY446:FSZ446 FJC446:FJD446 EZG446:EZH446 EPK446:EPL446 EFO446:EFP446 DVS446:DVT446 DLW446:DLX446 DCA446:DCB446 CSE446:CSF446 CII446:CIJ446 BYM446:BYN446 BOQ446:BOR446 BEU446:BEV446 AUY446:AUZ446 ALC446:ALD446 ABG446:ABH446 RK446:RL446 HO446:HP446 WTX446:WTY446 WKB446:WKC446 WAF446:WAG446 VQJ446:VQK446 VGN446:VGO446 UWR446:UWS446 UMV446:UMW446 UCZ446:UDA446 TTD446:TTE446 TJH446:TJI446 SZL446:SZM446 SPP446:SPQ446 SFT446:SFU446 RVX446:RVY446 RMB446:RMC446 RCF446:RCG446 QSJ446:QSK446 QIN446:QIO446 PYR446:PYS446 POV446:POW446 PEZ446:PFA446 OVD446:OVE446 OLH446:OLI446 OBL446:OBM446 NRP446:NRQ446 NHT446:NHU446 MXX446:MXY446 MOB446:MOC446 MEF446:MEG446 LUJ446:LUK446 LKN446:LKO446 LAR446:LAS446 KQV446:KQW446 KGZ446:KHA446 JXD446:JXE446 JNH446:JNI446 JDL446:JDM446 ITP446:ITQ446 IJT446:IJU446 HZX446:HZY446 HQB446:HQC446 HGF446:HGG446 GWJ446:GWK446 GMN446:GMO446 GCR446:GCS446 FSV446:FSW446 FIZ446:FJA446 EZD446:EZE446 EPH446:EPI446 EFL446:EFM446 DVP446:DVQ446 DLT446:DLU446 DBX446:DBY446 CSB446:CSC446 CIF446:CIG446 BYJ446:BYK446 BON446:BOO446 BER446:BES446 AUV446:AUW446 AKZ446:ALA446 ABD446:ABE446 RH446:RI446 HL446:HM446 WTU446:WTV446 WJY446:WJZ446 WAC446:WAD446 VQG446:VQH446 VGK446:VGL446 UWO446:UWP446 UMS446:UMT446 UCW446:UCX446 TTA446:TTB446 TJE446:TJF446 SZI446:SZJ446 SPM446:SPN446 SFQ446:SFR446 RVU446:RVV446 RLY446:RLZ446 RCC446:RCD446 QSG446:QSH446 QIK446:QIL446 PYO446:PYP446 POS446:POT446 PEW446:PEX446 OVA446:OVB446 OLE446:OLF446 OBI446:OBJ446 NRM446:NRN446 NHQ446:NHR446 MXU446:MXV446 MNY446:MNZ446 MEC446:MED446 LUG446:LUH446 LKK446:LKL446 LAO446:LAP446 KQS446:KQT446 KGW446:KGX446 JXA446:JXB446 JNE446:JNF446 JDI446:JDJ446 ITM446:ITN446 IJQ446:IJR446 HZU446:HZV446 HPY446:HPZ446 HGC446:HGD446 GWG446:GWH446 GMK446:GML446 GCO446:GCP446 FSS446:FST446 FIW446:FIX446 EZA446:EZB446 EPE446:EPF446 EFI446:EFJ446 DVM446:DVN446 DLQ446:DLR446 DBU446:DBV446 CRY446:CRZ446 CIC446:CID446 BYG446:BYH446 BOK446:BOL446 BEO446:BEP446 AUS446:AUT446 AKW446:AKX446 ABA446:ABB446 RE446:RF446 HI490:HJ490 WUS490:WUT490 WKW490:WKX490 WBA490:WBB490 VRE490:VRF490 VHI490:VHJ490 UXM490:UXN490 UNQ490:UNR490 UDU490:UDV490 TTY490:TTZ490 TKC490:TKD490 TAG490:TAH490 SQK490:SQL490 SGO490:SGP490 RWS490:RWT490 RMW490:RMX490 RDA490:RDB490 QTE490:QTF490 QJI490:QJJ490 PZM490:PZN490 PPQ490:PPR490 PFU490:PFV490 OVY490:OVZ490 OMC490:OMD490 OCG490:OCH490 NSK490:NSL490 NIO490:NIP490 MYS490:MYT490 MOW490:MOX490 MFA490:MFB490 LVE490:LVF490 LLI490:LLJ490 LBM490:LBN490 KRQ490:KRR490 KHU490:KHV490 JXY490:JXZ490 JOC490:JOD490 JEG490:JEH490 IUK490:IUL490 IKO490:IKP490 IAS490:IAT490 HQW490:HQX490 HHA490:HHB490 GXE490:GXF490 GNI490:GNJ490 GDM490:GDN490 FTQ490:FTR490 FJU490:FJV490 EZY490:EZZ490 EQC490:EQD490 EGG490:EGH490 DWK490:DWL490 DMO490:DMP490 DCS490:DCT490 CSW490:CSX490 CJA490:CJB490 BZE490:BZF490 BPI490:BPJ490 BFM490:BFN490 AVQ490:AVR490 ALU490:ALV490 ABY490:ABZ490 SC490:SD490 IG490:IH490 WUP490:WUQ490 WKT490:WKU490 WAX490:WAY490 VRB490:VRC490 VHF490:VHG490 UXJ490:UXK490 UNN490:UNO490 UDR490:UDS490 TTV490:TTW490 TJZ490:TKA490 TAD490:TAE490 SQH490:SQI490 SGL490:SGM490 RWP490:RWQ490 RMT490:RMU490 RCX490:RCY490 QTB490:QTC490 QJF490:QJG490 PZJ490:PZK490 PPN490:PPO490 PFR490:PFS490 OVV490:OVW490 OLZ490:OMA490 OCD490:OCE490 NSH490:NSI490 NIL490:NIM490 MYP490:MYQ490 MOT490:MOU490 MEX490:MEY490 LVB490:LVC490 LLF490:LLG490 LBJ490:LBK490 KRN490:KRO490 KHR490:KHS490 JXV490:JXW490 JNZ490:JOA490 JED490:JEE490 IUH490:IUI490 IKL490:IKM490 IAP490:IAQ490 HQT490:HQU490 HGX490:HGY490 GXB490:GXC490 GNF490:GNG490 GDJ490:GDK490 FTN490:FTO490 FJR490:FJS490 EZV490:EZW490 EPZ490:EQA490 EGD490:EGE490 DWH490:DWI490 DML490:DMM490 DCP490:DCQ490 CST490:CSU490 CIX490:CIY490 BZB490:BZC490 BPF490:BPG490 BFJ490:BFK490 AVN490:AVO490 ALR490:ALS490 ABV490:ABW490 RZ490:SA490 ID490:IE490 WUM490:WUN490 WKQ490:WKR490 WAU490:WAV490 VQY490:VQZ490 VHC490:VHD490 UXG490:UXH490 UNK490:UNL490 UDO490:UDP490 TTS490:TTT490 TJW490:TJX490 TAA490:TAB490 SQE490:SQF490 SGI490:SGJ490 RWM490:RWN490 RMQ490:RMR490 RCU490:RCV490 QSY490:QSZ490 QJC490:QJD490 PZG490:PZH490 PPK490:PPL490 PFO490:PFP490 OVS490:OVT490 OLW490:OLX490 OCA490:OCB490 NSE490:NSF490 NII490:NIJ490 MYM490:MYN490 MOQ490:MOR490 MEU490:MEV490 LUY490:LUZ490 LLC490:LLD490 LBG490:LBH490 KRK490:KRL490 KHO490:KHP490 JXS490:JXT490 JNW490:JNX490 JEA490:JEB490 IUE490:IUF490 IKI490:IKJ490 IAM490:IAN490 HQQ490:HQR490 HGU490:HGV490 GWY490:GWZ490 GNC490:GND490 GDG490:GDH490 FTK490:FTL490 FJO490:FJP490 EZS490:EZT490 EPW490:EPX490 EGA490:EGB490 DWE490:DWF490 DMI490:DMJ490 DCM490:DCN490 CSQ490:CSR490 CIU490:CIV490 BYY490:BYZ490 BPC490:BPD490 BFG490:BFH490 AVK490:AVL490 ALO490:ALP490 ABS490:ABT490 RW490:RX490 IA490:IB490 WUG490:WUH490 WKK490:WKL490 WAO490:WAP490 VQS490:VQT490 VGW490:VGX490 UXA490:UXB490 UNE490:UNF490 UDI490:UDJ490 TTM490:TTN490 TJQ490:TJR490 SZU490:SZV490 SPY490:SPZ490 SGC490:SGD490 RWG490:RWH490 RMK490:RML490 RCO490:RCP490 QSS490:QST490 QIW490:QIX490 PZA490:PZB490 PPE490:PPF490 PFI490:PFJ490 OVM490:OVN490 OLQ490:OLR490 OBU490:OBV490 NRY490:NRZ490 NIC490:NID490 MYG490:MYH490 MOK490:MOL490 MEO490:MEP490 LUS490:LUT490 LKW490:LKX490 LBA490:LBB490 KRE490:KRF490 KHI490:KHJ490 JXM490:JXN490 JNQ490:JNR490 JDU490:JDV490 ITY490:ITZ490 IKC490:IKD490 IAG490:IAH490 HQK490:HQL490 HGO490:HGP490 GWS490:GWT490 GMW490:GMX490 GDA490:GDB490 FTE490:FTF490 FJI490:FJJ490 EZM490:EZN490 EPQ490:EPR490 EFU490:EFV490 DVY490:DVZ490 DMC490:DMD490 DCG490:DCH490 CSK490:CSL490 CIO490:CIP490 BYS490:BYT490 BOW490:BOX490 BFA490:BFB490 AVE490:AVF490 ALI490:ALJ490 ABM490:ABN490 RQ490:RR490 HU490:HV490 WUD490:WUE490 WKH490:WKI490 WAL490:WAM490 VQP490:VQQ490 VGT490:VGU490 UWX490:UWY490 UNB490:UNC490 UDF490:UDG490 TTJ490:TTK490 TJN490:TJO490 SZR490:SZS490 SPV490:SPW490 SFZ490:SGA490 RWD490:RWE490 RMH490:RMI490 RCL490:RCM490 QSP490:QSQ490 QIT490:QIU490 PYX490:PYY490 PPB490:PPC490 PFF490:PFG490 OVJ490:OVK490 OLN490:OLO490 OBR490:OBS490 NRV490:NRW490 NHZ490:NIA490 MYD490:MYE490 MOH490:MOI490 MEL490:MEM490 LUP490:LUQ490 LKT490:LKU490 LAX490:LAY490 KRB490:KRC490 KHF490:KHG490 JXJ490:JXK490 JNN490:JNO490 JDR490:JDS490 ITV490:ITW490 IJZ490:IKA490 IAD490:IAE490 HQH490:HQI490 HGL490:HGM490 GWP490:GWQ490 GMT490:GMU490 GCX490:GCY490 FTB490:FTC490 FJF490:FJG490 EZJ490:EZK490 EPN490:EPO490 EFR490:EFS490 DVV490:DVW490 DLZ490:DMA490 DCD490:DCE490 CSH490:CSI490 CIL490:CIM490 BYP490:BYQ490 BOT490:BOU490 BEX490:BEY490 AVB490:AVC490 ALF490:ALG490 ABJ490:ABK490 RN490:RO490 HR490:HS490 WUA490:WUB490 WKE490:WKF490 WAI490:WAJ490 VQM490:VQN490 VGQ490:VGR490 UWU490:UWV490 UMY490:UMZ490 UDC490:UDD490 TTG490:TTH490 TJK490:TJL490 SZO490:SZP490 SPS490:SPT490 SFW490:SFX490 RWA490:RWB490 RME490:RMF490 RCI490:RCJ490 QSM490:QSN490 QIQ490:QIR490 PYU490:PYV490 POY490:POZ490 PFC490:PFD490 OVG490:OVH490 OLK490:OLL490 OBO490:OBP490 NRS490:NRT490 NHW490:NHX490 MYA490:MYB490 MOE490:MOF490 MEI490:MEJ490 LUM490:LUN490 LKQ490:LKR490 LAU490:LAV490 KQY490:KQZ490 KHC490:KHD490 JXG490:JXH490 JNK490:JNL490 JDO490:JDP490 ITS490:ITT490 IJW490:IJX490 IAA490:IAB490 HQE490:HQF490 HGI490:HGJ490 GWM490:GWN490 GMQ490:GMR490 GCU490:GCV490 FSY490:FSZ490 FJC490:FJD490 EZG490:EZH490 EPK490:EPL490 EFO490:EFP490 DVS490:DVT490 DLW490:DLX490 DCA490:DCB490 CSE490:CSF490 CII490:CIJ490 BYM490:BYN490 BOQ490:BOR490 BEU490:BEV490 AUY490:AUZ490 ALC490:ALD490 ABG490:ABH490 RK490:RL490 HO490:HP490 WTX490:WTY490 WKB490:WKC490 WAF490:WAG490 VQJ490:VQK490 VGN490:VGO490 UWR490:UWS490 UMV490:UMW490 UCZ490:UDA490 TTD490:TTE490 TJH490:TJI490 SZL490:SZM490 SPP490:SPQ490 SFT490:SFU490 RVX490:RVY490 RMB490:RMC490 RCF490:RCG490 QSJ490:QSK490 QIN490:QIO490 PYR490:PYS490 POV490:POW490 PEZ490:PFA490 OVD490:OVE490 OLH490:OLI490 OBL490:OBM490 NRP490:NRQ490 NHT490:NHU490 MXX490:MXY490 MOB490:MOC490 MEF490:MEG490 LUJ490:LUK490 LKN490:LKO490 LAR490:LAS490 KQV490:KQW490 KGZ490:KHA490 JXD490:JXE490 JNH490:JNI490 JDL490:JDM490 ITP490:ITQ490 IJT490:IJU490 HZX490:HZY490 HQB490:HQC490 HGF490:HGG490 GWJ490:GWK490 GMN490:GMO490 GCR490:GCS490 FSV490:FSW490 FIZ490:FJA490 EZD490:EZE490 EPH490:EPI490 EFL490:EFM490 DVP490:DVQ490 DLT490:DLU490 DBX490:DBY490 CSB490:CSC490 CIF490:CIG490 BYJ490:BYK490 BON490:BOO490 BER490:BES490 AUV490:AUW490 AKZ490:ALA490 ABD490:ABE490 RH490:RI490 HL490:HM490 WTU490:WTV490 WJY490:WJZ490 WAC490:WAD490 VQG490:VQH490 VGK490:VGL490 UWO490:UWP490 UMS490:UMT490 UCW490:UCX490 TTA490:TTB490 TJE490:TJF490 SZI490:SZJ490 SPM490:SPN490 SFQ490:SFR490 RVU490:RVV490 RLY490:RLZ490 RCC490:RCD490 QSG490:QSH490 QIK490:QIL490 PYO490:PYP490 POS490:POT490 PEW490:PEX490 OVA490:OVB490 OLE490:OLF490 OBI490:OBJ490 NRM490:NRN490 NHQ490:NHR490 MXU490:MXV490 MNY490:MNZ490 MEC490:MED490 LUG490:LUH490 LKK490:LKL490 LAO490:LAP490 KQS490:KQT490 KGW490:KGX490 JXA490:JXB490 JNE490:JNF490 JDI490:JDJ490 ITM490:ITN490 IJQ490:IJR490 HZU490:HZV490 HPY490:HPZ490 HGC490:HGD490 GWG490:GWH490 GMK490:GML490 GCO490:GCP490 FSS490:FST490 FIW490:FIX490 EZA490:EZB490 EPE490:EPF490 EFI490:EFJ490 DVM490:DVN490 DLQ490:DLR490 DBU490:DBV490 CRY490:CRZ490 CIC490:CID490 BYG490:BYH490 BOK490:BOL490 BEO490:BEP490 AUS490:AUT490 AKW490:AKX490 ABA490:ABB490 RE490:RF490">
      <formula1>HI3</formula1>
    </dataValidation>
    <dataValidation type="whole" operator="lessThanOrEqual" allowBlank="1" showInputMessage="1" showErrorMessage="1" error="एंट्री थोडा ध्यान से करे ,  नामांकन से अधिक लाभान्वित की एंट्री नहीं कर सकते " sqref="L6:M36 O6:O36 L50:M80 O50:O80 L94:M124 O94:O124 L138:M168 O138:O168 L182:M212 O182:O212 L226:M256 O226:O256 L270:M300 O270:O300 L314:M344 O314:O344 L358:M388 O358:O388 L402:M432 O402:O432 L446:M476 O446:O476 L490:M520 O490:O520">
      <formula1>F6</formula1>
    </dataValidation>
    <dataValidation type="whole" operator="lessThanOrEqual" allowBlank="1" showInputMessage="1" showErrorMessage="1" error="एंट्री थोडा ध्यान से करे ,  नामांकन से अधिक लाभान्वित की एंट्री नहीं कर सकते i" sqref="P6:P36 P50:P80 P94:P124 P138:P168 P182:P212 P226:P256 P270:P300 P314:P344 P358:P388 P402:P432 P446:P476 P490:P520">
      <formula1>J6</formula1>
    </dataValidation>
    <dataValidation type="list" allowBlank="1" showInputMessage="1" showErrorMessage="1" sqref="HH6:HH36 RD6:RD36 AAZ6:AAZ36 AKV6:AKV36 AUR6:AUR36 BEN6:BEN36 BOJ6:BOJ36 BYF6:BYF36 CIB6:CIB36 CRX6:CRX36 DBT6:DBT36 DLP6:DLP36 DVL6:DVL36 EFH6:EFH36 EPD6:EPD36 EYZ6:EYZ36 FIV6:FIV36 FSR6:FSR36 GCN6:GCN36 GMJ6:GMJ36 GWF6:GWF36 HGB6:HGB36 HPX6:HPX36 HZT6:HZT36 IJP6:IJP36 ITL6:ITL36 JDH6:JDH36 JND6:JND36 JWZ6:JWZ36 KGV6:KGV36 KQR6:KQR36 LAN6:LAN36 LKJ6:LKJ36 LUF6:LUF36 MEB6:MEB36 MNX6:MNX36 MXT6:MXT36 NHP6:NHP36 NRL6:NRL36 OBH6:OBH36 OLD6:OLD36 OUZ6:OUZ36 PEV6:PEV36 POR6:POR36 PYN6:PYN36 QIJ6:QIJ36 QSF6:QSF36 RCB6:RCB36 RLX6:RLX36 RVT6:RVT36 SFP6:SFP36 SPL6:SPL36 SZH6:SZH36 TJD6:TJD36 TSZ6:TSZ36 UCV6:UCV36 UMR6:UMR36 UWN6:UWN36 VGJ6:VGJ36 VQF6:VQF36 WAB6:WAB36 WJX6:WJX36 WTT6:WTT36 HH50:HH80 RD50:RD80 AAZ50:AAZ80 AKV50:AKV80 AUR50:AUR80 BEN50:BEN80 BOJ50:BOJ80 BYF50:BYF80 CIB50:CIB80 CRX50:CRX80 DBT50:DBT80 DLP50:DLP80 DVL50:DVL80 EFH50:EFH80 EPD50:EPD80 EYZ50:EYZ80 FIV50:FIV80 FSR50:FSR80 GCN50:GCN80 GMJ50:GMJ80 GWF50:GWF80 HGB50:HGB80 HPX50:HPX80 HZT50:HZT80 IJP50:IJP80 ITL50:ITL80 JDH50:JDH80 JND50:JND80 JWZ50:JWZ80 KGV50:KGV80 KQR50:KQR80 LAN50:LAN80 LKJ50:LKJ80 LUF50:LUF80 MEB50:MEB80 MNX50:MNX80 MXT50:MXT80 NHP50:NHP80 NRL50:NRL80 OBH50:OBH80 OLD50:OLD80 OUZ50:OUZ80 PEV50:PEV80 POR50:POR80 PYN50:PYN80 QIJ50:QIJ80 QSF50:QSF80 RCB50:RCB80 RLX50:RLX80 RVT50:RVT80 SFP50:SFP80 SPL50:SPL80 SZH50:SZH80 TJD50:TJD80 TSZ50:TSZ80 UCV50:UCV80 UMR50:UMR80 UWN50:UWN80 VGJ50:VGJ80 VQF50:VQF80 WAB50:WAB80 WJX50:WJX80 WTT50:WTT80 HH94:HH124 RD94:RD124 AAZ94:AAZ124 AKV94:AKV124 AUR94:AUR124 BEN94:BEN124 BOJ94:BOJ124 BYF94:BYF124 CIB94:CIB124 CRX94:CRX124 DBT94:DBT124 DLP94:DLP124 DVL94:DVL124 EFH94:EFH124 EPD94:EPD124 EYZ94:EYZ124 FIV94:FIV124 FSR94:FSR124 GCN94:GCN124 GMJ94:GMJ124 GWF94:GWF124 HGB94:HGB124 HPX94:HPX124 HZT94:HZT124 IJP94:IJP124 ITL94:ITL124 JDH94:JDH124 JND94:JND124 JWZ94:JWZ124 KGV94:KGV124 KQR94:KQR124 LAN94:LAN124 LKJ94:LKJ124 LUF94:LUF124 MEB94:MEB124 MNX94:MNX124 MXT94:MXT124 NHP94:NHP124 NRL94:NRL124 OBH94:OBH124 OLD94:OLD124 OUZ94:OUZ124 PEV94:PEV124 POR94:POR124 PYN94:PYN124 QIJ94:QIJ124 QSF94:QSF124 RCB94:RCB124 RLX94:RLX124 RVT94:RVT124 SFP94:SFP124 SPL94:SPL124 SZH94:SZH124 TJD94:TJD124 TSZ94:TSZ124 UCV94:UCV124 UMR94:UMR124 UWN94:UWN124 VGJ94:VGJ124 VQF94:VQF124 WAB94:WAB124 WJX94:WJX124 WTT94:WTT124 HH138:HH168 RD138:RD168 AAZ138:AAZ168 AKV138:AKV168 AUR138:AUR168 BEN138:BEN168 BOJ138:BOJ168 BYF138:BYF168 CIB138:CIB168 CRX138:CRX168 DBT138:DBT168 DLP138:DLP168 DVL138:DVL168 EFH138:EFH168 EPD138:EPD168 EYZ138:EYZ168 FIV138:FIV168 FSR138:FSR168 GCN138:GCN168 GMJ138:GMJ168 GWF138:GWF168 HGB138:HGB168 HPX138:HPX168 HZT138:HZT168 IJP138:IJP168 ITL138:ITL168 JDH138:JDH168 JND138:JND168 JWZ138:JWZ168 KGV138:KGV168 KQR138:KQR168 LAN138:LAN168 LKJ138:LKJ168 LUF138:LUF168 MEB138:MEB168 MNX138:MNX168 MXT138:MXT168 NHP138:NHP168 NRL138:NRL168 OBH138:OBH168 OLD138:OLD168 OUZ138:OUZ168 PEV138:PEV168 POR138:POR168 PYN138:PYN168 QIJ138:QIJ168 QSF138:QSF168 RCB138:RCB168 RLX138:RLX168 RVT138:RVT168 SFP138:SFP168 SPL138:SPL168 SZH138:SZH168 TJD138:TJD168 TSZ138:TSZ168 UCV138:UCV168 UMR138:UMR168 UWN138:UWN168 VGJ138:VGJ168 VQF138:VQF168 WAB138:WAB168 WJX138:WJX168 WTT138:WTT168 HH182:HH212 RD182:RD212 AAZ182:AAZ212 AKV182:AKV212 AUR182:AUR212 BEN182:BEN212 BOJ182:BOJ212 BYF182:BYF212 CIB182:CIB212 CRX182:CRX212 DBT182:DBT212 DLP182:DLP212 DVL182:DVL212 EFH182:EFH212 EPD182:EPD212 EYZ182:EYZ212 FIV182:FIV212 FSR182:FSR212 GCN182:GCN212 GMJ182:GMJ212 GWF182:GWF212 HGB182:HGB212 HPX182:HPX212 HZT182:HZT212 IJP182:IJP212 ITL182:ITL212 JDH182:JDH212 JND182:JND212 JWZ182:JWZ212 KGV182:KGV212 KQR182:KQR212 LAN182:LAN212 LKJ182:LKJ212 LUF182:LUF212 MEB182:MEB212 MNX182:MNX212 MXT182:MXT212 NHP182:NHP212 NRL182:NRL212 OBH182:OBH212 OLD182:OLD212 OUZ182:OUZ212 PEV182:PEV212 POR182:POR212 PYN182:PYN212 QIJ182:QIJ212 QSF182:QSF212 RCB182:RCB212 RLX182:RLX212 RVT182:RVT212 SFP182:SFP212 SPL182:SPL212 SZH182:SZH212 TJD182:TJD212 TSZ182:TSZ212 UCV182:UCV212 UMR182:UMR212 UWN182:UWN212 VGJ182:VGJ212 VQF182:VQF212 WAB182:WAB212 WJX182:WJX212 WTT182:WTT212 HH226:HH256 RD226:RD256 AAZ226:AAZ256 AKV226:AKV256 AUR226:AUR256 BEN226:BEN256 BOJ226:BOJ256 BYF226:BYF256 CIB226:CIB256 CRX226:CRX256 DBT226:DBT256 DLP226:DLP256 DVL226:DVL256 EFH226:EFH256 EPD226:EPD256 EYZ226:EYZ256 FIV226:FIV256 FSR226:FSR256 GCN226:GCN256 GMJ226:GMJ256 GWF226:GWF256 HGB226:HGB256 HPX226:HPX256 HZT226:HZT256 IJP226:IJP256 ITL226:ITL256 JDH226:JDH256 JND226:JND256 JWZ226:JWZ256 KGV226:KGV256 KQR226:KQR256 LAN226:LAN256 LKJ226:LKJ256 LUF226:LUF256 MEB226:MEB256 MNX226:MNX256 MXT226:MXT256 NHP226:NHP256 NRL226:NRL256 OBH226:OBH256 OLD226:OLD256 OUZ226:OUZ256 PEV226:PEV256 POR226:POR256 PYN226:PYN256 QIJ226:QIJ256 QSF226:QSF256 RCB226:RCB256 RLX226:RLX256 RVT226:RVT256 SFP226:SFP256 SPL226:SPL256 SZH226:SZH256 TJD226:TJD256 TSZ226:TSZ256 UCV226:UCV256 UMR226:UMR256 UWN226:UWN256 VGJ226:VGJ256 VQF226:VQF256 WAB226:WAB256 WJX226:WJX256 WTT226:WTT256 HH270:HH300 RD270:RD300 AAZ270:AAZ300 AKV270:AKV300 AUR270:AUR300 BEN270:BEN300 BOJ270:BOJ300 BYF270:BYF300 CIB270:CIB300 CRX270:CRX300 DBT270:DBT300 DLP270:DLP300 DVL270:DVL300 EFH270:EFH300 EPD270:EPD300 EYZ270:EYZ300 FIV270:FIV300 FSR270:FSR300 GCN270:GCN300 GMJ270:GMJ300 GWF270:GWF300 HGB270:HGB300 HPX270:HPX300 HZT270:HZT300 IJP270:IJP300 ITL270:ITL300 JDH270:JDH300 JND270:JND300 JWZ270:JWZ300 KGV270:KGV300 KQR270:KQR300 LAN270:LAN300 LKJ270:LKJ300 LUF270:LUF300 MEB270:MEB300 MNX270:MNX300 MXT270:MXT300 NHP270:NHP300 NRL270:NRL300 OBH270:OBH300 OLD270:OLD300 OUZ270:OUZ300 PEV270:PEV300 POR270:POR300 PYN270:PYN300 QIJ270:QIJ300 QSF270:QSF300 RCB270:RCB300 RLX270:RLX300 RVT270:RVT300 SFP270:SFP300 SPL270:SPL300 SZH270:SZH300 TJD270:TJD300 TSZ270:TSZ300 UCV270:UCV300 UMR270:UMR300 UWN270:UWN300 VGJ270:VGJ300 VQF270:VQF300 WAB270:WAB300 WJX270:WJX300 WTT270:WTT300 HH314:HH344 RD314:RD344 AAZ314:AAZ344 AKV314:AKV344 AUR314:AUR344 BEN314:BEN344 BOJ314:BOJ344 BYF314:BYF344 CIB314:CIB344 CRX314:CRX344 DBT314:DBT344 DLP314:DLP344 DVL314:DVL344 EFH314:EFH344 EPD314:EPD344 EYZ314:EYZ344 FIV314:FIV344 FSR314:FSR344 GCN314:GCN344 GMJ314:GMJ344 GWF314:GWF344 HGB314:HGB344 HPX314:HPX344 HZT314:HZT344 IJP314:IJP344 ITL314:ITL344 JDH314:JDH344 JND314:JND344 JWZ314:JWZ344 KGV314:KGV344 KQR314:KQR344 LAN314:LAN344 LKJ314:LKJ344 LUF314:LUF344 MEB314:MEB344 MNX314:MNX344 MXT314:MXT344 NHP314:NHP344 NRL314:NRL344 OBH314:OBH344 OLD314:OLD344 OUZ314:OUZ344 PEV314:PEV344 POR314:POR344 PYN314:PYN344 QIJ314:QIJ344 QSF314:QSF344 RCB314:RCB344 RLX314:RLX344 RVT314:RVT344 SFP314:SFP344 SPL314:SPL344 SZH314:SZH344 TJD314:TJD344 TSZ314:TSZ344 UCV314:UCV344 UMR314:UMR344 UWN314:UWN344 VGJ314:VGJ344 VQF314:VQF344 WAB314:WAB344 WJX314:WJX344 WTT314:WTT344 HH358:HH388 RD358:RD388 AAZ358:AAZ388 AKV358:AKV388 AUR358:AUR388 BEN358:BEN388 BOJ358:BOJ388 BYF358:BYF388 CIB358:CIB388 CRX358:CRX388 DBT358:DBT388 DLP358:DLP388 DVL358:DVL388 EFH358:EFH388 EPD358:EPD388 EYZ358:EYZ388 FIV358:FIV388 FSR358:FSR388 GCN358:GCN388 GMJ358:GMJ388 GWF358:GWF388 HGB358:HGB388 HPX358:HPX388 HZT358:HZT388 IJP358:IJP388 ITL358:ITL388 JDH358:JDH388 JND358:JND388 JWZ358:JWZ388 KGV358:KGV388 KQR358:KQR388 LAN358:LAN388 LKJ358:LKJ388 LUF358:LUF388 MEB358:MEB388 MNX358:MNX388 MXT358:MXT388 NHP358:NHP388 NRL358:NRL388 OBH358:OBH388 OLD358:OLD388 OUZ358:OUZ388 PEV358:PEV388 POR358:POR388 PYN358:PYN388 QIJ358:QIJ388 QSF358:QSF388 RCB358:RCB388 RLX358:RLX388 RVT358:RVT388 SFP358:SFP388 SPL358:SPL388 SZH358:SZH388 TJD358:TJD388 TSZ358:TSZ388 UCV358:UCV388 UMR358:UMR388 UWN358:UWN388 VGJ358:VGJ388 VQF358:VQF388 WAB358:WAB388 WJX358:WJX388 WTT358:WTT388 HH402:HH432 RD402:RD432 AAZ402:AAZ432 AKV402:AKV432 AUR402:AUR432 BEN402:BEN432 BOJ402:BOJ432 BYF402:BYF432 CIB402:CIB432 CRX402:CRX432 DBT402:DBT432 DLP402:DLP432 DVL402:DVL432 EFH402:EFH432 EPD402:EPD432 EYZ402:EYZ432 FIV402:FIV432 FSR402:FSR432 GCN402:GCN432 GMJ402:GMJ432 GWF402:GWF432 HGB402:HGB432 HPX402:HPX432 HZT402:HZT432 IJP402:IJP432 ITL402:ITL432 JDH402:JDH432 JND402:JND432 JWZ402:JWZ432 KGV402:KGV432 KQR402:KQR432 LAN402:LAN432 LKJ402:LKJ432 LUF402:LUF432 MEB402:MEB432 MNX402:MNX432 MXT402:MXT432 NHP402:NHP432 NRL402:NRL432 OBH402:OBH432 OLD402:OLD432 OUZ402:OUZ432 PEV402:PEV432 POR402:POR432 PYN402:PYN432 QIJ402:QIJ432 QSF402:QSF432 RCB402:RCB432 RLX402:RLX432 RVT402:RVT432 SFP402:SFP432 SPL402:SPL432 SZH402:SZH432 TJD402:TJD432 TSZ402:TSZ432 UCV402:UCV432 UMR402:UMR432 UWN402:UWN432 VGJ402:VGJ432 VQF402:VQF432 WAB402:WAB432 WJX402:WJX432 WTT402:WTT432 HH446:HH476 RD446:RD476 AAZ446:AAZ476 AKV446:AKV476 AUR446:AUR476 BEN446:BEN476 BOJ446:BOJ476 BYF446:BYF476 CIB446:CIB476 CRX446:CRX476 DBT446:DBT476 DLP446:DLP476 DVL446:DVL476 EFH446:EFH476 EPD446:EPD476 EYZ446:EYZ476 FIV446:FIV476 FSR446:FSR476 GCN446:GCN476 GMJ446:GMJ476 GWF446:GWF476 HGB446:HGB476 HPX446:HPX476 HZT446:HZT476 IJP446:IJP476 ITL446:ITL476 JDH446:JDH476 JND446:JND476 JWZ446:JWZ476 KGV446:KGV476 KQR446:KQR476 LAN446:LAN476 LKJ446:LKJ476 LUF446:LUF476 MEB446:MEB476 MNX446:MNX476 MXT446:MXT476 NHP446:NHP476 NRL446:NRL476 OBH446:OBH476 OLD446:OLD476 OUZ446:OUZ476 PEV446:PEV476 POR446:POR476 PYN446:PYN476 QIJ446:QIJ476 QSF446:QSF476 RCB446:RCB476 RLX446:RLX476 RVT446:RVT476 SFP446:SFP476 SPL446:SPL476 SZH446:SZH476 TJD446:TJD476 TSZ446:TSZ476 UCV446:UCV476 UMR446:UMR476 UWN446:UWN476 VGJ446:VGJ476 VQF446:VQF476 WAB446:WAB476 WJX446:WJX476 WTT446:WTT476 HH490:HH520 RD490:RD520 AAZ490:AAZ520 AKV490:AKV520 AUR490:AUR520 BEN490:BEN520 BOJ490:BOJ520 BYF490:BYF520 CIB490:CIB520 CRX490:CRX520 DBT490:DBT520 DLP490:DLP520 DVL490:DVL520 EFH490:EFH520 EPD490:EPD520 EYZ490:EYZ520 FIV490:FIV520 FSR490:FSR520 GCN490:GCN520 GMJ490:GMJ520 GWF490:GWF520 HGB490:HGB520 HPX490:HPX520 HZT490:HZT520 IJP490:IJP520 ITL490:ITL520 JDH490:JDH520 JND490:JND520 JWZ490:JWZ520 KGV490:KGV520 KQR490:KQR520 LAN490:LAN520 LKJ490:LKJ520 LUF490:LUF520 MEB490:MEB520 MNX490:MNX520 MXT490:MXT520 NHP490:NHP520 NRL490:NRL520 OBH490:OBH520 OLD490:OLD520 OUZ490:OUZ520 PEV490:PEV520 POR490:POR520 PYN490:PYN520 QIJ490:QIJ520 QSF490:QSF520 RCB490:RCB520 RLX490:RLX520 RVT490:RVT520 SFP490:SFP520 SPL490:SPL520 SZH490:SZH520 TJD490:TJD520 TSZ490:TSZ520 UCV490:UCV520 UMR490:UMR520 UWN490:UWN520 VGJ490:VGJ520 VQF490:VQF520 WAB490:WAB520 WJX490:WJX520 WTT490:WTT520">
      <formula1>$Y$9:$Y$17</formula1>
    </dataValidation>
    <dataValidation allowBlank="1" showInputMessage="1" showErrorMessage="1" promptTitle="dise code" prompt="there is school Dise Code filled" sqref="IS22:IT22 WVE506:WVF506 WLI506:WLJ506 WBM506:WBN506 VRQ506:VRR506 VHU506:VHV506 UXY506:UXZ506 UOC506:UOD506 UEG506:UEH506 TUK506:TUL506 TKO506:TKP506 TAS506:TAT506 SQW506:SQX506 SHA506:SHB506 RXE506:RXF506 RNI506:RNJ506 RDM506:RDN506 QTQ506:QTR506 QJU506:QJV506 PZY506:PZZ506 PQC506:PQD506 PGG506:PGH506 OWK506:OWL506 OMO506:OMP506 OCS506:OCT506 NSW506:NSX506 NJA506:NJB506 MZE506:MZF506 MPI506:MPJ506 MFM506:MFN506 LVQ506:LVR506 LLU506:LLV506 LBY506:LBZ506 KSC506:KSD506 KIG506:KIH506 JYK506:JYL506 JOO506:JOP506 JES506:JET506 IUW506:IUX506 ILA506:ILB506 IBE506:IBF506 HRI506:HRJ506 HHM506:HHN506 GXQ506:GXR506 GNU506:GNV506 GDY506:GDZ506 FUC506:FUD506 FKG506:FKH506 FAK506:FAL506 EQO506:EQP506 EGS506:EGT506 DWW506:DWX506 DNA506:DNB506 DDE506:DDF506 CTI506:CTJ506 CJM506:CJN506 BZQ506:BZR506 BPU506:BPV506 BFY506:BFZ506 AWC506:AWD506 AMG506:AMH506 ACK506:ACL506 SO506:SP506 IS506:IT506 WVE462:WVF462 WLI462:WLJ462 WBM462:WBN462 VRQ462:VRR462 VHU462:VHV462 UXY462:UXZ462 UOC462:UOD462 UEG462:UEH462 TUK462:TUL462 TKO462:TKP462 TAS462:TAT462 SQW462:SQX462 SHA462:SHB462 RXE462:RXF462 RNI462:RNJ462 RDM462:RDN462 QTQ462:QTR462 QJU462:QJV462 PZY462:PZZ462 PQC462:PQD462 PGG462:PGH462 OWK462:OWL462 OMO462:OMP462 OCS462:OCT462 NSW462:NSX462 NJA462:NJB462 MZE462:MZF462 MPI462:MPJ462 MFM462:MFN462 LVQ462:LVR462 LLU462:LLV462 LBY462:LBZ462 KSC462:KSD462 KIG462:KIH462 JYK462:JYL462 JOO462:JOP462 JES462:JET462 IUW462:IUX462 ILA462:ILB462 IBE462:IBF462 HRI462:HRJ462 HHM462:HHN462 GXQ462:GXR462 GNU462:GNV462 GDY462:GDZ462 FUC462:FUD462 FKG462:FKH462 FAK462:FAL462 EQO462:EQP462 EGS462:EGT462 DWW462:DWX462 DNA462:DNB462 DDE462:DDF462 CTI462:CTJ462 CJM462:CJN462 BZQ462:BZR462 BPU462:BPV462 BFY462:BFZ462 AWC462:AWD462 AMG462:AMH462 ACK462:ACL462 SO462:SP462 IS462:IT462 WVE418:WVF418 WLI418:WLJ418 WBM418:WBN418 VRQ418:VRR418 VHU418:VHV418 UXY418:UXZ418 UOC418:UOD418 UEG418:UEH418 TUK418:TUL418 TKO418:TKP418 TAS418:TAT418 SQW418:SQX418 SHA418:SHB418 RXE418:RXF418 RNI418:RNJ418 RDM418:RDN418 QTQ418:QTR418 QJU418:QJV418 PZY418:PZZ418 PQC418:PQD418 PGG418:PGH418 OWK418:OWL418 OMO418:OMP418 OCS418:OCT418 NSW418:NSX418 NJA418:NJB418 MZE418:MZF418 MPI418:MPJ418 MFM418:MFN418 LVQ418:LVR418 LLU418:LLV418 LBY418:LBZ418 KSC418:KSD418 KIG418:KIH418 JYK418:JYL418 JOO418:JOP418 JES418:JET418 IUW418:IUX418 ILA418:ILB418 IBE418:IBF418 HRI418:HRJ418 HHM418:HHN418 GXQ418:GXR418 GNU418:GNV418 GDY418:GDZ418 FUC418:FUD418 FKG418:FKH418 FAK418:FAL418 EQO418:EQP418 EGS418:EGT418 DWW418:DWX418 DNA418:DNB418 DDE418:DDF418 CTI418:CTJ418 CJM418:CJN418 BZQ418:BZR418 BPU418:BPV418 BFY418:BFZ418 AWC418:AWD418 AMG418:AMH418 ACK418:ACL418 SO418:SP418 IS418:IT418 WVE374:WVF374 WLI374:WLJ374 WBM374:WBN374 VRQ374:VRR374 VHU374:VHV374 UXY374:UXZ374 UOC374:UOD374 UEG374:UEH374 TUK374:TUL374 TKO374:TKP374 TAS374:TAT374 SQW374:SQX374 SHA374:SHB374 RXE374:RXF374 RNI374:RNJ374 RDM374:RDN374 QTQ374:QTR374 QJU374:QJV374 PZY374:PZZ374 PQC374:PQD374 PGG374:PGH374 OWK374:OWL374 OMO374:OMP374 OCS374:OCT374 NSW374:NSX374 NJA374:NJB374 MZE374:MZF374 MPI374:MPJ374 MFM374:MFN374 LVQ374:LVR374 LLU374:LLV374 LBY374:LBZ374 KSC374:KSD374 KIG374:KIH374 JYK374:JYL374 JOO374:JOP374 JES374:JET374 IUW374:IUX374 ILA374:ILB374 IBE374:IBF374 HRI374:HRJ374 HHM374:HHN374 GXQ374:GXR374 GNU374:GNV374 GDY374:GDZ374 FUC374:FUD374 FKG374:FKH374 FAK374:FAL374 EQO374:EQP374 EGS374:EGT374 DWW374:DWX374 DNA374:DNB374 DDE374:DDF374 CTI374:CTJ374 CJM374:CJN374 BZQ374:BZR374 BPU374:BPV374 BFY374:BFZ374 AWC374:AWD374 AMG374:AMH374 ACK374:ACL374 SO374:SP374 IS374:IT374 WVE330:WVF330 WLI330:WLJ330 WBM330:WBN330 VRQ330:VRR330 VHU330:VHV330 UXY330:UXZ330 UOC330:UOD330 UEG330:UEH330 TUK330:TUL330 TKO330:TKP330 TAS330:TAT330 SQW330:SQX330 SHA330:SHB330 RXE330:RXF330 RNI330:RNJ330 RDM330:RDN330 QTQ330:QTR330 QJU330:QJV330 PZY330:PZZ330 PQC330:PQD330 PGG330:PGH330 OWK330:OWL330 OMO330:OMP330 OCS330:OCT330 NSW330:NSX330 NJA330:NJB330 MZE330:MZF330 MPI330:MPJ330 MFM330:MFN330 LVQ330:LVR330 LLU330:LLV330 LBY330:LBZ330 KSC330:KSD330 KIG330:KIH330 JYK330:JYL330 JOO330:JOP330 JES330:JET330 IUW330:IUX330 ILA330:ILB330 IBE330:IBF330 HRI330:HRJ330 HHM330:HHN330 GXQ330:GXR330 GNU330:GNV330 GDY330:GDZ330 FUC330:FUD330 FKG330:FKH330 FAK330:FAL330 EQO330:EQP330 EGS330:EGT330 DWW330:DWX330 DNA330:DNB330 DDE330:DDF330 CTI330:CTJ330 CJM330:CJN330 BZQ330:BZR330 BPU330:BPV330 BFY330:BFZ330 AWC330:AWD330 AMG330:AMH330 ACK330:ACL330 SO330:SP330 IS330:IT330 WVE286:WVF286 WLI286:WLJ286 WBM286:WBN286 VRQ286:VRR286 VHU286:VHV286 UXY286:UXZ286 UOC286:UOD286 UEG286:UEH286 TUK286:TUL286 TKO286:TKP286 TAS286:TAT286 SQW286:SQX286 SHA286:SHB286 RXE286:RXF286 RNI286:RNJ286 RDM286:RDN286 QTQ286:QTR286 QJU286:QJV286 PZY286:PZZ286 PQC286:PQD286 PGG286:PGH286 OWK286:OWL286 OMO286:OMP286 OCS286:OCT286 NSW286:NSX286 NJA286:NJB286 MZE286:MZF286 MPI286:MPJ286 MFM286:MFN286 LVQ286:LVR286 LLU286:LLV286 LBY286:LBZ286 KSC286:KSD286 KIG286:KIH286 JYK286:JYL286 JOO286:JOP286 JES286:JET286 IUW286:IUX286 ILA286:ILB286 IBE286:IBF286 HRI286:HRJ286 HHM286:HHN286 GXQ286:GXR286 GNU286:GNV286 GDY286:GDZ286 FUC286:FUD286 FKG286:FKH286 FAK286:FAL286 EQO286:EQP286 EGS286:EGT286 DWW286:DWX286 DNA286:DNB286 DDE286:DDF286 CTI286:CTJ286 CJM286:CJN286 BZQ286:BZR286 BPU286:BPV286 BFY286:BFZ286 AWC286:AWD286 AMG286:AMH286 ACK286:ACL286 SO286:SP286 IS286:IT286 WVE242:WVF242 WLI242:WLJ242 WBM242:WBN242 VRQ242:VRR242 VHU242:VHV242 UXY242:UXZ242 UOC242:UOD242 UEG242:UEH242 TUK242:TUL242 TKO242:TKP242 TAS242:TAT242 SQW242:SQX242 SHA242:SHB242 RXE242:RXF242 RNI242:RNJ242 RDM242:RDN242 QTQ242:QTR242 QJU242:QJV242 PZY242:PZZ242 PQC242:PQD242 PGG242:PGH242 OWK242:OWL242 OMO242:OMP242 OCS242:OCT242 NSW242:NSX242 NJA242:NJB242 MZE242:MZF242 MPI242:MPJ242 MFM242:MFN242 LVQ242:LVR242 LLU242:LLV242 LBY242:LBZ242 KSC242:KSD242 KIG242:KIH242 JYK242:JYL242 JOO242:JOP242 JES242:JET242 IUW242:IUX242 ILA242:ILB242 IBE242:IBF242 HRI242:HRJ242 HHM242:HHN242 GXQ242:GXR242 GNU242:GNV242 GDY242:GDZ242 FUC242:FUD242 FKG242:FKH242 FAK242:FAL242 EQO242:EQP242 EGS242:EGT242 DWW242:DWX242 DNA242:DNB242 DDE242:DDF242 CTI242:CTJ242 CJM242:CJN242 BZQ242:BZR242 BPU242:BPV242 BFY242:BFZ242 AWC242:AWD242 AMG242:AMH242 ACK242:ACL242 SO242:SP242 IS242:IT242 WVE198:WVF198 WLI198:WLJ198 WBM198:WBN198 VRQ198:VRR198 VHU198:VHV198 UXY198:UXZ198 UOC198:UOD198 UEG198:UEH198 TUK198:TUL198 TKO198:TKP198 TAS198:TAT198 SQW198:SQX198 SHA198:SHB198 RXE198:RXF198 RNI198:RNJ198 RDM198:RDN198 QTQ198:QTR198 QJU198:QJV198 PZY198:PZZ198 PQC198:PQD198 PGG198:PGH198 OWK198:OWL198 OMO198:OMP198 OCS198:OCT198 NSW198:NSX198 NJA198:NJB198 MZE198:MZF198 MPI198:MPJ198 MFM198:MFN198 LVQ198:LVR198 LLU198:LLV198 LBY198:LBZ198 KSC198:KSD198 KIG198:KIH198 JYK198:JYL198 JOO198:JOP198 JES198:JET198 IUW198:IUX198 ILA198:ILB198 IBE198:IBF198 HRI198:HRJ198 HHM198:HHN198 GXQ198:GXR198 GNU198:GNV198 GDY198:GDZ198 FUC198:FUD198 FKG198:FKH198 FAK198:FAL198 EQO198:EQP198 EGS198:EGT198 DWW198:DWX198 DNA198:DNB198 DDE198:DDF198 CTI198:CTJ198 CJM198:CJN198 BZQ198:BZR198 BPU198:BPV198 BFY198:BFZ198 AWC198:AWD198 AMG198:AMH198 ACK198:ACL198 SO198:SP198 IS198:IT198 WVE154:WVF154 WLI154:WLJ154 WBM154:WBN154 VRQ154:VRR154 VHU154:VHV154 UXY154:UXZ154 UOC154:UOD154 UEG154:UEH154 TUK154:TUL154 TKO154:TKP154 TAS154:TAT154 SQW154:SQX154 SHA154:SHB154 RXE154:RXF154 RNI154:RNJ154 RDM154:RDN154 QTQ154:QTR154 QJU154:QJV154 PZY154:PZZ154 PQC154:PQD154 PGG154:PGH154 OWK154:OWL154 OMO154:OMP154 OCS154:OCT154 NSW154:NSX154 NJA154:NJB154 MZE154:MZF154 MPI154:MPJ154 MFM154:MFN154 LVQ154:LVR154 LLU154:LLV154 LBY154:LBZ154 KSC154:KSD154 KIG154:KIH154 JYK154:JYL154 JOO154:JOP154 JES154:JET154 IUW154:IUX154 ILA154:ILB154 IBE154:IBF154 HRI154:HRJ154 HHM154:HHN154 GXQ154:GXR154 GNU154:GNV154 GDY154:GDZ154 FUC154:FUD154 FKG154:FKH154 FAK154:FAL154 EQO154:EQP154 EGS154:EGT154 DWW154:DWX154 DNA154:DNB154 DDE154:DDF154 CTI154:CTJ154 CJM154:CJN154 BZQ154:BZR154 BPU154:BPV154 BFY154:BFZ154 AWC154:AWD154 AMG154:AMH154 ACK154:ACL154 SO154:SP154 IS154:IT154 WVE110:WVF110 WLI110:WLJ110 WBM110:WBN110 VRQ110:VRR110 VHU110:VHV110 UXY110:UXZ110 UOC110:UOD110 UEG110:UEH110 TUK110:TUL110 TKO110:TKP110 TAS110:TAT110 SQW110:SQX110 SHA110:SHB110 RXE110:RXF110 RNI110:RNJ110 RDM110:RDN110 QTQ110:QTR110 QJU110:QJV110 PZY110:PZZ110 PQC110:PQD110 PGG110:PGH110 OWK110:OWL110 OMO110:OMP110 OCS110:OCT110 NSW110:NSX110 NJA110:NJB110 MZE110:MZF110 MPI110:MPJ110 MFM110:MFN110 LVQ110:LVR110 LLU110:LLV110 LBY110:LBZ110 KSC110:KSD110 KIG110:KIH110 JYK110:JYL110 JOO110:JOP110 JES110:JET110 IUW110:IUX110 ILA110:ILB110 IBE110:IBF110 HRI110:HRJ110 HHM110:HHN110 GXQ110:GXR110 GNU110:GNV110 GDY110:GDZ110 FUC110:FUD110 FKG110:FKH110 FAK110:FAL110 EQO110:EQP110 EGS110:EGT110 DWW110:DWX110 DNA110:DNB110 DDE110:DDF110 CTI110:CTJ110 CJM110:CJN110 BZQ110:BZR110 BPU110:BPV110 BFY110:BFZ110 AWC110:AWD110 AMG110:AMH110 ACK110:ACL110 SO110:SP110 IS110:IT110 WVE66:WVF66 WLI66:WLJ66 WBM66:WBN66 VRQ66:VRR66 VHU66:VHV66 UXY66:UXZ66 UOC66:UOD66 UEG66:UEH66 TUK66:TUL66 TKO66:TKP66 TAS66:TAT66 SQW66:SQX66 SHA66:SHB66 RXE66:RXF66 RNI66:RNJ66 RDM66:RDN66 QTQ66:QTR66 QJU66:QJV66 PZY66:PZZ66 PQC66:PQD66 PGG66:PGH66 OWK66:OWL66 OMO66:OMP66 OCS66:OCT66 NSW66:NSX66 NJA66:NJB66 MZE66:MZF66 MPI66:MPJ66 MFM66:MFN66 LVQ66:LVR66 LLU66:LLV66 LBY66:LBZ66 KSC66:KSD66 KIG66:KIH66 JYK66:JYL66 JOO66:JOP66 JES66:JET66 IUW66:IUX66 ILA66:ILB66 IBE66:IBF66 HRI66:HRJ66 HHM66:HHN66 GXQ66:GXR66 GNU66:GNV66 GDY66:GDZ66 FUC66:FUD66 FKG66:FKH66 FAK66:FAL66 EQO66:EQP66 EGS66:EGT66 DWW66:DWX66 DNA66:DNB66 DDE66:DDF66 CTI66:CTJ66 CJM66:CJN66 BZQ66:BZR66 BPU66:BPV66 BFY66:BFZ66 AWC66:AWD66 AMG66:AMH66 ACK66:ACL66 SO66:SP66 IS66:IT66 WVE22:WVF22 WLI22:WLJ22 WBM22:WBN22 VRQ22:VRR22 VHU22:VHV22 UXY22:UXZ22 UOC22:UOD22 UEG22:UEH22 TUK22:TUL22 TKO22:TKP22 TAS22:TAT22 SQW22:SQX22 SHA22:SHB22 RXE22:RXF22 RNI22:RNJ22 RDM22:RDN22 QTQ22:QTR22 QJU22:QJV22 PZY22:PZZ22 PQC22:PQD22 PGG22:PGH22 OWK22:OWL22 OMO22:OMP22 OCS22:OCT22 NSW22:NSX22 NJA22:NJB22 MZE22:MZF22 MPI22:MPJ22 MFM22:MFN22 LVQ22:LVR22 LLU22:LLV22 LBY22:LBZ22 KSC22:KSD22 KIG22:KIH22 JYK22:JYL22 JOO22:JOP22 JES22:JET22 IUW22:IUX22 ILA22:ILB22 IBE22:IBF22 HRI22:HRJ22 HHM22:HHN22 GXQ22:GXR22 GNU22:GNV22 GDY22:GDZ22 FUC22:FUD22 FKG22:FKH22 FAK22:FAL22 EQO22:EQP22 EGS22:EGT22 DWW22:DWX22 DNA22:DNB22 DDE22:DDF22 CTI22:CTJ22 CJM22:CJN22 BZQ22:BZR22 BPU22:BPV22 BFY22:BFZ22 AWC22:AWD22 AMG22:AMH22 ACK22:ACL22 SO22:SP22"/>
    <dataValidation type="whole" operator="lessThanOrEqual" allowBlank="1" showInputMessage="1" showErrorMessage="1" sqref="RE9 ABA493 AKW493 AUS493 BEO493 BOK493 BYG493 CIC493 CRY493 DBU493 DLQ493 DVM493 EFI493 EPE493 EZA493 FIW493 FSS493 GCO493 GMK493 GWG493 HGC493 HPY493 HZU493 IJQ493 ITM493 JDI493 JNE493 JXA493 KGW493 KQS493 LAO493 LKK493 LUG493 MEC493 MNY493 MXU493 NHQ493 NRM493 OBI493 OLE493 OVA493 PEW493 POS493 PYO493 QIK493 QSG493 RCC493 RLY493 RVU493 SFQ493 SPM493 SZI493 TJE493 TTA493 UCW493 UMS493 UWO493 VGK493 VQG493 WAC493 WJY493 WTU493 HI493 RE493 ABA449 AKW449 AUS449 BEO449 BOK449 BYG449 CIC449 CRY449 DBU449 DLQ449 DVM449 EFI449 EPE449 EZA449 FIW449 FSS449 GCO449 GMK449 GWG449 HGC449 HPY449 HZU449 IJQ449 ITM449 JDI449 JNE449 JXA449 KGW449 KQS449 LAO449 LKK449 LUG449 MEC449 MNY449 MXU449 NHQ449 NRM449 OBI449 OLE449 OVA449 PEW449 POS449 PYO449 QIK449 QSG449 RCC449 RLY449 RVU449 SFQ449 SPM449 SZI449 TJE449 TTA449 UCW449 UMS449 UWO449 VGK449 VQG449 WAC449 WJY449 WTU449 HI449 RE449 ABA405 AKW405 AUS405 BEO405 BOK405 BYG405 CIC405 CRY405 DBU405 DLQ405 DVM405 EFI405 EPE405 EZA405 FIW405 FSS405 GCO405 GMK405 GWG405 HGC405 HPY405 HZU405 IJQ405 ITM405 JDI405 JNE405 JXA405 KGW405 KQS405 LAO405 LKK405 LUG405 MEC405 MNY405 MXU405 NHQ405 NRM405 OBI405 OLE405 OVA405 PEW405 POS405 PYO405 QIK405 QSG405 RCC405 RLY405 RVU405 SFQ405 SPM405 SZI405 TJE405 TTA405 UCW405 UMS405 UWO405 VGK405 VQG405 WAC405 WJY405 WTU405 HI405 RE405 ABA361 AKW361 AUS361 BEO361 BOK361 BYG361 CIC361 CRY361 DBU361 DLQ361 DVM361 EFI361 EPE361 EZA361 FIW361 FSS361 GCO361 GMK361 GWG361 HGC361 HPY361 HZU361 IJQ361 ITM361 JDI361 JNE361 JXA361 KGW361 KQS361 LAO361 LKK361 LUG361 MEC361 MNY361 MXU361 NHQ361 NRM361 OBI361 OLE361 OVA361 PEW361 POS361 PYO361 QIK361 QSG361 RCC361 RLY361 RVU361 SFQ361 SPM361 SZI361 TJE361 TTA361 UCW361 UMS361 UWO361 VGK361 VQG361 WAC361 WJY361 WTU361 HI361 RE361 ABA317 AKW317 AUS317 BEO317 BOK317 BYG317 CIC317 CRY317 DBU317 DLQ317 DVM317 EFI317 EPE317 EZA317 FIW317 FSS317 GCO317 GMK317 GWG317 HGC317 HPY317 HZU317 IJQ317 ITM317 JDI317 JNE317 JXA317 KGW317 KQS317 LAO317 LKK317 LUG317 MEC317 MNY317 MXU317 NHQ317 NRM317 OBI317 OLE317 OVA317 PEW317 POS317 PYO317 QIK317 QSG317 RCC317 RLY317 RVU317 SFQ317 SPM317 SZI317 TJE317 TTA317 UCW317 UMS317 UWO317 VGK317 VQG317 WAC317 WJY317 WTU317 HI317 RE317 ABA273 AKW273 AUS273 BEO273 BOK273 BYG273 CIC273 CRY273 DBU273 DLQ273 DVM273 EFI273 EPE273 EZA273 FIW273 FSS273 GCO273 GMK273 GWG273 HGC273 HPY273 HZU273 IJQ273 ITM273 JDI273 JNE273 JXA273 KGW273 KQS273 LAO273 LKK273 LUG273 MEC273 MNY273 MXU273 NHQ273 NRM273 OBI273 OLE273 OVA273 PEW273 POS273 PYO273 QIK273 QSG273 RCC273 RLY273 RVU273 SFQ273 SPM273 SZI273 TJE273 TTA273 UCW273 UMS273 UWO273 VGK273 VQG273 WAC273 WJY273 WTU273 HI273 RE273 ABA229 AKW229 AUS229 BEO229 BOK229 BYG229 CIC229 CRY229 DBU229 DLQ229 DVM229 EFI229 EPE229 EZA229 FIW229 FSS229 GCO229 GMK229 GWG229 HGC229 HPY229 HZU229 IJQ229 ITM229 JDI229 JNE229 JXA229 KGW229 KQS229 LAO229 LKK229 LUG229 MEC229 MNY229 MXU229 NHQ229 NRM229 OBI229 OLE229 OVA229 PEW229 POS229 PYO229 QIK229 QSG229 RCC229 RLY229 RVU229 SFQ229 SPM229 SZI229 TJE229 TTA229 UCW229 UMS229 UWO229 VGK229 VQG229 WAC229 WJY229 WTU229 HI229 RE229 ABA185 AKW185 AUS185 BEO185 BOK185 BYG185 CIC185 CRY185 DBU185 DLQ185 DVM185 EFI185 EPE185 EZA185 FIW185 FSS185 GCO185 GMK185 GWG185 HGC185 HPY185 HZU185 IJQ185 ITM185 JDI185 JNE185 JXA185 KGW185 KQS185 LAO185 LKK185 LUG185 MEC185 MNY185 MXU185 NHQ185 NRM185 OBI185 OLE185 OVA185 PEW185 POS185 PYO185 QIK185 QSG185 RCC185 RLY185 RVU185 SFQ185 SPM185 SZI185 TJE185 TTA185 UCW185 UMS185 UWO185 VGK185 VQG185 WAC185 WJY185 WTU185 HI185 RE185 ABA141 AKW141 AUS141 BEO141 BOK141 BYG141 CIC141 CRY141 DBU141 DLQ141 DVM141 EFI141 EPE141 EZA141 FIW141 FSS141 GCO141 GMK141 GWG141 HGC141 HPY141 HZU141 IJQ141 ITM141 JDI141 JNE141 JXA141 KGW141 KQS141 LAO141 LKK141 LUG141 MEC141 MNY141 MXU141 NHQ141 NRM141 OBI141 OLE141 OVA141 PEW141 POS141 PYO141 QIK141 QSG141 RCC141 RLY141 RVU141 SFQ141 SPM141 SZI141 TJE141 TTA141 UCW141 UMS141 UWO141 VGK141 VQG141 WAC141 WJY141 WTU141 HI141 RE141 ABA97 AKW97 AUS97 BEO97 BOK97 BYG97 CIC97 CRY97 DBU97 DLQ97 DVM97 EFI97 EPE97 EZA97 FIW97 FSS97 GCO97 GMK97 GWG97 HGC97 HPY97 HZU97 IJQ97 ITM97 JDI97 JNE97 JXA97 KGW97 KQS97 LAO97 LKK97 LUG97 MEC97 MNY97 MXU97 NHQ97 NRM97 OBI97 OLE97 OVA97 PEW97 POS97 PYO97 QIK97 QSG97 RCC97 RLY97 RVU97 SFQ97 SPM97 SZI97 TJE97 TTA97 UCW97 UMS97 UWO97 VGK97 VQG97 WAC97 WJY97 WTU97 HI97 RE97 ABA53 AKW53 AUS53 BEO53 BOK53 BYG53 CIC53 CRY53 DBU53 DLQ53 DVM53 EFI53 EPE53 EZA53 FIW53 FSS53 GCO53 GMK53 GWG53 HGC53 HPY53 HZU53 IJQ53 ITM53 JDI53 JNE53 JXA53 KGW53 KQS53 LAO53 LKK53 LUG53 MEC53 MNY53 MXU53 NHQ53 NRM53 OBI53 OLE53 OVA53 PEW53 POS53 PYO53 QIK53 QSG53 RCC53 RLY53 RVU53 SFQ53 SPM53 SZI53 TJE53 TTA53 UCW53 UMS53 UWO53 VGK53 VQG53 WAC53 WJY53 WTU53 HI53 RE53 ABA9 AKW9 AUS9 BEO9 BOK9 BYG9 CIC9 CRY9 DBU9 DLQ9 DVM9 EFI9 EPE9 EZA9 FIW9 FSS9 GCO9 GMK9 GWG9 HGC9 HPY9 HZU9 IJQ9 ITM9 JDI9 JNE9 JXA9 KGW9 KQS9 LAO9 LKK9 LUG9 MEC9 MNY9 MXU9 NHQ9 NRM9 OBI9 OLE9 OVA9 PEW9 POS9 PYO9 QIK9 QSG9 RCC9 RLY9 RVU9 SFQ9 SPM9 SZI9 TJE9 TTA9 UCW9 UMS9 UWO9 VGK9 VQG9 WAC9 WJY9 WTU9 HI9">
      <formula1>#REF!</formula1>
    </dataValidation>
    <dataValidation type="whole" operator="lessThanOrEqual" allowBlank="1" showInputMessage="1" showErrorMessage="1" sqref="J6:J36 J490:J520 J446:J476 J402:J432 J358:J388 J314:J344 J270:J300 J226:J256 J182:J212 J138:J168 J94:J124 J50:J80">
      <formula1>$J$5</formula1>
    </dataValidation>
    <dataValidation type="whole" operator="lessThanOrEqual" allowBlank="1" showInputMessage="1" showErrorMessage="1" sqref="I6:I36 I490:I520 I446:I476 I402:I432 I358:I388 I314:I344 I270:I300 I226:I256 I182:I212 I138:I168 I94:I124 I50:I80">
      <formula1>$I$5</formula1>
    </dataValidation>
    <dataValidation type="whole" operator="lessThanOrEqual" allowBlank="1" showInputMessage="1" showErrorMessage="1" sqref="G6:G17 G503:G520 G490:G501 G459:G476 G446:G457 G415:G432 G402:G413 G371:G388 G358:G369 G327:G344 G314:G325 G283:G300 G270:G281 G239:G256 G226:G237 G195:G212 G182:G193 G151:G168 G138:G149 G107:G124 G94:G105 G63:G80 G50:G61 G19:G36">
      <formula1>$G$5</formula1>
    </dataValidation>
    <dataValidation type="whole" operator="lessThanOrEqual" allowBlank="1" showInputMessage="1" showErrorMessage="1" sqref="F6:F36 G502 F490:F520 G458 F446:F476 G414 F402:F432 G370 F358:F388 G326 F314:F344 G282 F270:F300 G238 F226:F256 G194 F182:F212 G150 F138:F168 G106 F94:F124 G62 F50:F80 G18">
      <formula1>$F$5</formula1>
    </dataValidation>
    <dataValidation type="list" allowBlank="1" showInputMessage="1" sqref="E6:E36">
      <formula1>$AD$15:$AD$17</formula1>
    </dataValidation>
    <dataValidation type="list" allowBlank="1" showInputMessage="1" showErrorMessage="1" sqref="E446:E476 E490:E520 E94:E124 E50:E80 E138:E168 E182:E212 E226:E256 E270:E300 E314:E344 E358:E388 E402:E432">
      <formula1>$AD$15:$AD$17</formula1>
    </dataValidation>
    <dataValidation type="list" allowBlank="1" showInputMessage="1" sqref="C6:C36 C490:C520 C446:C476 C402:C432 C358:C388 C314:C344 C270:C300 C226:C256 C182:C212 C138:C168 C94:C124 C50:C80">
      <formula1>$Y$20:$Y$22</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codeName="Sheet4"/>
  <dimension ref="A1:K458"/>
  <sheetViews>
    <sheetView topLeftCell="A16" workbookViewId="0">
      <selection activeCell="I11" sqref="I11"/>
    </sheetView>
  </sheetViews>
  <sheetFormatPr defaultColWidth="0" defaultRowHeight="15" zeroHeight="1"/>
  <cols>
    <col min="1" max="1" width="5.875" style="16" customWidth="1"/>
    <col min="2" max="2" width="6.625" style="16" customWidth="1"/>
    <col min="3" max="3" width="9.5" style="16" customWidth="1"/>
    <col min="4" max="4" width="12.375" style="16" customWidth="1"/>
    <col min="5" max="5" width="46.75" style="16" customWidth="1"/>
    <col min="6" max="6" width="24.5" style="16" customWidth="1"/>
    <col min="7" max="7" width="17.625" style="16" customWidth="1"/>
    <col min="8" max="8" width="17.375" style="16" customWidth="1"/>
    <col min="9" max="9" width="26.25" style="16" customWidth="1"/>
    <col min="10" max="10" width="6.625" style="16" customWidth="1"/>
    <col min="11" max="11" width="5.875" style="16" customWidth="1"/>
    <col min="12" max="16384" width="9.125" style="16" hidden="1"/>
  </cols>
  <sheetData>
    <row r="1" spans="1:11" ht="26.25">
      <c r="A1" s="259"/>
      <c r="B1" s="259"/>
      <c r="C1" s="259"/>
      <c r="D1" s="259"/>
      <c r="E1" s="259"/>
      <c r="F1" s="824"/>
      <c r="G1" s="824"/>
      <c r="H1" s="824"/>
      <c r="I1" s="824"/>
      <c r="J1" s="824"/>
      <c r="K1" s="303"/>
    </row>
    <row r="2" spans="1:11" ht="26.25">
      <c r="A2" s="259"/>
      <c r="B2" s="27"/>
      <c r="C2" s="27"/>
      <c r="D2" s="27"/>
      <c r="E2" s="27"/>
      <c r="F2" s="825"/>
      <c r="G2" s="825"/>
      <c r="H2" s="825"/>
      <c r="I2" s="299"/>
      <c r="J2" s="27"/>
      <c r="K2" s="259"/>
    </row>
    <row r="3" spans="1:11" ht="27" thickBot="1">
      <c r="A3" s="259"/>
      <c r="B3" s="27"/>
      <c r="C3" s="27"/>
      <c r="D3" s="27"/>
      <c r="E3" s="27"/>
      <c r="F3" s="826"/>
      <c r="G3" s="826"/>
      <c r="H3" s="826"/>
      <c r="I3" s="300"/>
      <c r="J3" s="27"/>
      <c r="K3" s="259"/>
    </row>
    <row r="4" spans="1:11" ht="24.75" customHeight="1">
      <c r="A4" s="259"/>
      <c r="B4" s="27"/>
      <c r="C4" s="808" t="s">
        <v>366</v>
      </c>
      <c r="D4" s="809"/>
      <c r="E4" s="809"/>
      <c r="F4" s="316" t="str">
        <f>IF('Att. Dairy'!N1="","",'Att. Dairy'!N1)</f>
        <v>April-2023</v>
      </c>
      <c r="G4" s="827" t="s">
        <v>210</v>
      </c>
      <c r="H4" s="829" t="s">
        <v>211</v>
      </c>
      <c r="I4" s="831" t="s">
        <v>396</v>
      </c>
      <c r="J4" s="27"/>
      <c r="K4" s="259"/>
    </row>
    <row r="5" spans="1:11" ht="27.75" customHeight="1" thickBot="1">
      <c r="A5" s="259"/>
      <c r="B5" s="27"/>
      <c r="C5" s="262" t="s">
        <v>363</v>
      </c>
      <c r="D5" s="261" t="s">
        <v>367</v>
      </c>
      <c r="E5" s="261" t="s">
        <v>364</v>
      </c>
      <c r="F5" s="260"/>
      <c r="G5" s="828"/>
      <c r="H5" s="830"/>
      <c r="I5" s="832"/>
      <c r="J5" s="27"/>
      <c r="K5" s="259"/>
    </row>
    <row r="6" spans="1:11" ht="21" customHeight="1">
      <c r="A6" s="259"/>
      <c r="B6" s="27"/>
      <c r="C6" s="835">
        <v>1</v>
      </c>
      <c r="D6" s="838" t="s">
        <v>368</v>
      </c>
      <c r="E6" s="833" t="s">
        <v>365</v>
      </c>
      <c r="F6" s="268" t="s">
        <v>117</v>
      </c>
      <c r="G6" s="286">
        <v>300</v>
      </c>
      <c r="H6" s="286">
        <v>250</v>
      </c>
      <c r="I6" s="310"/>
      <c r="J6" s="27"/>
      <c r="K6" s="259"/>
    </row>
    <row r="7" spans="1:11" ht="21" customHeight="1">
      <c r="A7" s="259"/>
      <c r="B7" s="27"/>
      <c r="C7" s="836"/>
      <c r="D7" s="839"/>
      <c r="E7" s="834"/>
      <c r="F7" s="269" t="s">
        <v>118</v>
      </c>
      <c r="G7" s="287">
        <v>200</v>
      </c>
      <c r="H7" s="287">
        <v>150</v>
      </c>
      <c r="I7" s="311"/>
      <c r="J7" s="27"/>
      <c r="K7" s="259"/>
    </row>
    <row r="8" spans="1:11" ht="21" customHeight="1">
      <c r="A8" s="259"/>
      <c r="B8" s="27"/>
      <c r="C8" s="836"/>
      <c r="D8" s="839"/>
      <c r="E8" s="841" t="s">
        <v>369</v>
      </c>
      <c r="F8" s="270" t="s">
        <v>117</v>
      </c>
      <c r="G8" s="287"/>
      <c r="H8" s="287"/>
      <c r="I8" s="312"/>
      <c r="J8" s="27"/>
      <c r="K8" s="259"/>
    </row>
    <row r="9" spans="1:11" ht="21" customHeight="1">
      <c r="A9" s="259"/>
      <c r="B9" s="27"/>
      <c r="C9" s="836"/>
      <c r="D9" s="839"/>
      <c r="E9" s="842"/>
      <c r="F9" s="269" t="s">
        <v>118</v>
      </c>
      <c r="G9" s="287"/>
      <c r="H9" s="287"/>
      <c r="I9" s="312"/>
      <c r="J9" s="27"/>
      <c r="K9" s="259"/>
    </row>
    <row r="10" spans="1:11" ht="21" customHeight="1">
      <c r="A10" s="259"/>
      <c r="B10" s="27"/>
      <c r="C10" s="836"/>
      <c r="D10" s="839"/>
      <c r="E10" s="841" t="s">
        <v>370</v>
      </c>
      <c r="F10" s="270" t="s">
        <v>117</v>
      </c>
      <c r="G10" s="287"/>
      <c r="H10" s="287"/>
      <c r="I10" s="312"/>
      <c r="J10" s="27"/>
      <c r="K10" s="259"/>
    </row>
    <row r="11" spans="1:11" ht="21" customHeight="1">
      <c r="A11" s="259"/>
      <c r="B11" s="27"/>
      <c r="C11" s="836"/>
      <c r="D11" s="839"/>
      <c r="E11" s="842"/>
      <c r="F11" s="269" t="s">
        <v>118</v>
      </c>
      <c r="G11" s="287"/>
      <c r="H11" s="287"/>
      <c r="I11" s="312"/>
      <c r="J11" s="27"/>
      <c r="K11" s="259"/>
    </row>
    <row r="12" spans="1:11" ht="21" customHeight="1">
      <c r="A12" s="259"/>
      <c r="B12" s="27"/>
      <c r="C12" s="836"/>
      <c r="D12" s="839"/>
      <c r="E12" s="841" t="s">
        <v>570</v>
      </c>
      <c r="F12" s="270" t="s">
        <v>117</v>
      </c>
      <c r="G12" s="287"/>
      <c r="H12" s="287"/>
      <c r="I12" s="312"/>
      <c r="J12" s="27"/>
      <c r="K12" s="259"/>
    </row>
    <row r="13" spans="1:11" ht="21" customHeight="1" thickBot="1">
      <c r="A13" s="259"/>
      <c r="B13" s="27"/>
      <c r="C13" s="837"/>
      <c r="D13" s="840"/>
      <c r="E13" s="843"/>
      <c r="F13" s="271" t="s">
        <v>118</v>
      </c>
      <c r="G13" s="288"/>
      <c r="H13" s="288"/>
      <c r="I13" s="324"/>
      <c r="J13" s="27"/>
      <c r="K13" s="259"/>
    </row>
    <row r="14" spans="1:11" ht="21" customHeight="1">
      <c r="A14" s="259"/>
      <c r="B14" s="27"/>
      <c r="C14" s="810">
        <v>2</v>
      </c>
      <c r="D14" s="813" t="s">
        <v>371</v>
      </c>
      <c r="E14" s="266" t="s">
        <v>372</v>
      </c>
      <c r="F14" s="264" t="s">
        <v>373</v>
      </c>
      <c r="G14" s="279">
        <v>10000</v>
      </c>
      <c r="H14" s="279">
        <v>15000</v>
      </c>
      <c r="I14" s="322" t="s">
        <v>67</v>
      </c>
      <c r="J14" s="27"/>
      <c r="K14" s="259"/>
    </row>
    <row r="15" spans="1:11" ht="21" customHeight="1">
      <c r="A15" s="259"/>
      <c r="B15" s="27"/>
      <c r="C15" s="811"/>
      <c r="D15" s="814"/>
      <c r="E15" s="275" t="s">
        <v>374</v>
      </c>
      <c r="F15" s="263" t="s">
        <v>375</v>
      </c>
      <c r="G15" s="280">
        <v>0</v>
      </c>
      <c r="H15" s="280">
        <v>0</v>
      </c>
      <c r="I15" s="325" t="s">
        <v>65</v>
      </c>
      <c r="J15" s="27"/>
      <c r="K15" s="259"/>
    </row>
    <row r="16" spans="1:11" ht="21" customHeight="1">
      <c r="A16" s="259"/>
      <c r="B16" s="27"/>
      <c r="C16" s="811"/>
      <c r="D16" s="814"/>
      <c r="E16" s="275" t="s">
        <v>376</v>
      </c>
      <c r="F16" s="263" t="s">
        <v>377</v>
      </c>
      <c r="G16" s="282">
        <f>G14+G15</f>
        <v>10000</v>
      </c>
      <c r="H16" s="282">
        <f>H14+H15</f>
        <v>15000</v>
      </c>
      <c r="I16" s="326">
        <v>5.45</v>
      </c>
      <c r="J16" s="27"/>
      <c r="K16" s="259"/>
    </row>
    <row r="17" spans="1:11" ht="21" customHeight="1">
      <c r="A17" s="259"/>
      <c r="B17" s="27"/>
      <c r="C17" s="811"/>
      <c r="D17" s="814"/>
      <c r="E17" s="275" t="s">
        <v>378</v>
      </c>
      <c r="F17" s="263" t="s">
        <v>379</v>
      </c>
      <c r="G17" s="282">
        <f>Sheet1!X37</f>
        <v>7559.1500000000005</v>
      </c>
      <c r="H17" s="282">
        <f>Sheet1!AW37</f>
        <v>8341.57</v>
      </c>
      <c r="I17" s="323" t="s">
        <v>66</v>
      </c>
      <c r="J17" s="27"/>
      <c r="K17" s="259"/>
    </row>
    <row r="18" spans="1:11" ht="21" customHeight="1" thickBot="1">
      <c r="A18" s="259"/>
      <c r="B18" s="27"/>
      <c r="C18" s="812"/>
      <c r="D18" s="815"/>
      <c r="E18" s="267" t="s">
        <v>387</v>
      </c>
      <c r="F18" s="265" t="s">
        <v>380</v>
      </c>
      <c r="G18" s="284">
        <f>G16-G17</f>
        <v>2440.8499999999995</v>
      </c>
      <c r="H18" s="284">
        <f>H16-H17</f>
        <v>6658.43</v>
      </c>
      <c r="I18" s="327">
        <v>8.17</v>
      </c>
      <c r="J18" s="27"/>
      <c r="K18" s="259"/>
    </row>
    <row r="19" spans="1:11" ht="21" customHeight="1">
      <c r="A19" s="259"/>
      <c r="B19" s="27"/>
      <c r="C19" s="816">
        <v>3</v>
      </c>
      <c r="D19" s="819" t="s">
        <v>381</v>
      </c>
      <c r="E19" s="276" t="s">
        <v>382</v>
      </c>
      <c r="F19" s="272" t="s">
        <v>373</v>
      </c>
      <c r="G19" s="289">
        <v>2000</v>
      </c>
      <c r="H19" s="290">
        <v>2000</v>
      </c>
      <c r="I19" s="314"/>
      <c r="J19" s="27"/>
      <c r="K19" s="259"/>
    </row>
    <row r="20" spans="1:11" ht="21" customHeight="1">
      <c r="A20" s="259"/>
      <c r="B20" s="27"/>
      <c r="C20" s="817"/>
      <c r="D20" s="820"/>
      <c r="E20" s="277" t="s">
        <v>383</v>
      </c>
      <c r="F20" s="273" t="s">
        <v>375</v>
      </c>
      <c r="G20" s="291">
        <v>6000</v>
      </c>
      <c r="H20" s="292">
        <v>6000</v>
      </c>
      <c r="I20" s="314"/>
      <c r="J20" s="27"/>
      <c r="K20" s="259"/>
    </row>
    <row r="21" spans="1:11" ht="21" customHeight="1">
      <c r="A21" s="259"/>
      <c r="B21" s="27"/>
      <c r="C21" s="817"/>
      <c r="D21" s="820"/>
      <c r="E21" s="277" t="s">
        <v>384</v>
      </c>
      <c r="F21" s="273" t="s">
        <v>377</v>
      </c>
      <c r="G21" s="295">
        <f>G19+G20</f>
        <v>8000</v>
      </c>
      <c r="H21" s="296">
        <f>H19+H20</f>
        <v>8000</v>
      </c>
      <c r="I21" s="301"/>
      <c r="J21" s="27"/>
      <c r="K21" s="259"/>
    </row>
    <row r="22" spans="1:11" ht="21" customHeight="1">
      <c r="A22" s="259"/>
      <c r="B22" s="27"/>
      <c r="C22" s="817"/>
      <c r="D22" s="820"/>
      <c r="E22" s="277" t="s">
        <v>385</v>
      </c>
      <c r="F22" s="273" t="s">
        <v>379</v>
      </c>
      <c r="G22" s="293">
        <v>0</v>
      </c>
      <c r="H22" s="294">
        <v>0</v>
      </c>
      <c r="I22" s="315"/>
      <c r="J22" s="27"/>
      <c r="K22" s="259"/>
    </row>
    <row r="23" spans="1:11" ht="21" customHeight="1" thickBot="1">
      <c r="A23" s="259"/>
      <c r="B23" s="27"/>
      <c r="C23" s="818"/>
      <c r="D23" s="821"/>
      <c r="E23" s="278" t="s">
        <v>386</v>
      </c>
      <c r="F23" s="274" t="s">
        <v>380</v>
      </c>
      <c r="G23" s="297">
        <f>G21-G22</f>
        <v>8000</v>
      </c>
      <c r="H23" s="298">
        <f>H21-H22</f>
        <v>8000</v>
      </c>
      <c r="I23" s="302"/>
      <c r="J23" s="27"/>
      <c r="K23" s="259"/>
    </row>
    <row r="24" spans="1:11" ht="21" customHeight="1">
      <c r="A24" s="259"/>
      <c r="B24" s="27"/>
      <c r="C24" s="798">
        <v>4</v>
      </c>
      <c r="D24" s="800" t="s">
        <v>392</v>
      </c>
      <c r="E24" s="802" t="s">
        <v>388</v>
      </c>
      <c r="F24" s="305" t="s">
        <v>390</v>
      </c>
      <c r="G24" s="286">
        <v>100</v>
      </c>
      <c r="H24" s="444">
        <v>150</v>
      </c>
      <c r="I24" s="442"/>
      <c r="J24" s="27"/>
      <c r="K24" s="259"/>
    </row>
    <row r="25" spans="1:11" ht="21" customHeight="1">
      <c r="A25" s="259"/>
      <c r="B25" s="27"/>
      <c r="C25" s="799"/>
      <c r="D25" s="801"/>
      <c r="E25" s="803"/>
      <c r="F25" s="307" t="s">
        <v>389</v>
      </c>
      <c r="G25" s="287">
        <v>25</v>
      </c>
      <c r="H25" s="445">
        <v>30</v>
      </c>
      <c r="I25" s="440"/>
      <c r="J25" s="27"/>
      <c r="K25" s="259"/>
    </row>
    <row r="26" spans="1:11" ht="21" customHeight="1">
      <c r="A26" s="259"/>
      <c r="B26" s="27"/>
      <c r="C26" s="799"/>
      <c r="D26" s="801"/>
      <c r="E26" s="451" t="s">
        <v>391</v>
      </c>
      <c r="F26" s="306" t="s">
        <v>390</v>
      </c>
      <c r="G26" s="287"/>
      <c r="H26" s="445"/>
      <c r="I26" s="443"/>
      <c r="J26" s="27"/>
      <c r="K26" s="259"/>
    </row>
    <row r="27" spans="1:11" ht="21" customHeight="1">
      <c r="A27" s="259"/>
      <c r="B27" s="27"/>
      <c r="C27" s="799"/>
      <c r="D27" s="801"/>
      <c r="E27" s="451" t="s">
        <v>462</v>
      </c>
      <c r="F27" s="308" t="s">
        <v>389</v>
      </c>
      <c r="G27" s="287"/>
      <c r="H27" s="445"/>
      <c r="I27" s="443"/>
      <c r="J27" s="27"/>
      <c r="K27" s="259"/>
    </row>
    <row r="28" spans="1:11" ht="21" customHeight="1">
      <c r="A28" s="259"/>
      <c r="B28" s="27"/>
      <c r="C28" s="799"/>
      <c r="D28" s="801"/>
      <c r="E28" s="804" t="s">
        <v>370</v>
      </c>
      <c r="F28" s="306" t="s">
        <v>390</v>
      </c>
      <c r="G28" s="287"/>
      <c r="H28" s="445"/>
      <c r="I28" s="443"/>
      <c r="J28" s="27"/>
      <c r="K28" s="259"/>
    </row>
    <row r="29" spans="1:11" ht="21" customHeight="1">
      <c r="A29" s="259"/>
      <c r="B29" s="27"/>
      <c r="C29" s="799"/>
      <c r="D29" s="801"/>
      <c r="E29" s="805"/>
      <c r="F29" s="308" t="s">
        <v>389</v>
      </c>
      <c r="G29" s="287"/>
      <c r="H29" s="445"/>
      <c r="I29" s="443"/>
      <c r="J29" s="27"/>
      <c r="K29" s="259"/>
    </row>
    <row r="30" spans="1:11" ht="21" customHeight="1">
      <c r="A30" s="259"/>
      <c r="B30" s="27"/>
      <c r="C30" s="799"/>
      <c r="D30" s="801"/>
      <c r="E30" s="806" t="s">
        <v>460</v>
      </c>
      <c r="F30" s="306" t="s">
        <v>390</v>
      </c>
      <c r="G30" s="477">
        <v>1.4999999999999999E-2</v>
      </c>
      <c r="H30" s="478">
        <v>0.02</v>
      </c>
      <c r="I30" s="440"/>
      <c r="J30" s="27"/>
      <c r="K30" s="259"/>
    </row>
    <row r="31" spans="1:11" ht="21" customHeight="1" thickBot="1">
      <c r="A31" s="259"/>
      <c r="B31" s="27"/>
      <c r="C31" s="799"/>
      <c r="D31" s="801"/>
      <c r="E31" s="807"/>
      <c r="F31" s="307" t="s">
        <v>389</v>
      </c>
      <c r="G31" s="479">
        <v>8.3999999999999995E-3</v>
      </c>
      <c r="H31" s="480">
        <v>1.0200000000000001E-2</v>
      </c>
      <c r="I31" s="440"/>
      <c r="J31" s="27"/>
      <c r="K31" s="259"/>
    </row>
    <row r="32" spans="1:11" ht="21" customHeight="1">
      <c r="A32" s="259"/>
      <c r="B32" s="27"/>
      <c r="C32" s="792">
        <v>5</v>
      </c>
      <c r="D32" s="795" t="s">
        <v>475</v>
      </c>
      <c r="E32" s="481" t="s">
        <v>467</v>
      </c>
      <c r="F32" s="462" t="s">
        <v>283</v>
      </c>
      <c r="G32" s="289">
        <v>2000</v>
      </c>
      <c r="H32" s="290">
        <v>2000</v>
      </c>
      <c r="I32" s="442"/>
      <c r="J32" s="27"/>
      <c r="K32" s="259"/>
    </row>
    <row r="33" spans="1:11" ht="21" customHeight="1">
      <c r="A33" s="259"/>
      <c r="B33" s="27"/>
      <c r="C33" s="793"/>
      <c r="D33" s="796"/>
      <c r="E33" s="482" t="s">
        <v>468</v>
      </c>
      <c r="F33" s="308" t="s">
        <v>440</v>
      </c>
      <c r="G33" s="291">
        <v>2000</v>
      </c>
      <c r="H33" s="292">
        <v>2000</v>
      </c>
      <c r="I33" s="443">
        <v>45017</v>
      </c>
      <c r="J33" s="27"/>
      <c r="K33" s="259"/>
    </row>
    <row r="34" spans="1:11" ht="21" customHeight="1">
      <c r="A34" s="259"/>
      <c r="B34" s="27"/>
      <c r="C34" s="793"/>
      <c r="D34" s="796"/>
      <c r="E34" s="482" t="s">
        <v>469</v>
      </c>
      <c r="F34" s="308" t="s">
        <v>437</v>
      </c>
      <c r="G34" s="295">
        <f>G32+G33</f>
        <v>4000</v>
      </c>
      <c r="H34" s="296">
        <f>H32+H33</f>
        <v>4000</v>
      </c>
      <c r="I34" s="440"/>
      <c r="J34" s="27"/>
      <c r="K34" s="259"/>
    </row>
    <row r="35" spans="1:11" ht="21" customHeight="1">
      <c r="A35" s="259"/>
      <c r="B35" s="27"/>
      <c r="C35" s="793"/>
      <c r="D35" s="796"/>
      <c r="E35" s="482" t="s">
        <v>470</v>
      </c>
      <c r="F35" s="308" t="s">
        <v>472</v>
      </c>
      <c r="G35" s="293">
        <v>3500</v>
      </c>
      <c r="H35" s="294">
        <v>3200</v>
      </c>
      <c r="I35" s="443">
        <v>45021</v>
      </c>
      <c r="J35" s="27"/>
      <c r="K35" s="259"/>
    </row>
    <row r="36" spans="1:11" ht="21" customHeight="1" thickBot="1">
      <c r="A36" s="259"/>
      <c r="B36" s="27"/>
      <c r="C36" s="793"/>
      <c r="D36" s="796"/>
      <c r="E36" s="482" t="s">
        <v>471</v>
      </c>
      <c r="F36" s="308" t="s">
        <v>380</v>
      </c>
      <c r="G36" s="297">
        <f>G34-G35</f>
        <v>500</v>
      </c>
      <c r="H36" s="298">
        <f>H34-H35</f>
        <v>800</v>
      </c>
      <c r="I36" s="440"/>
      <c r="J36" s="27"/>
      <c r="K36" s="259"/>
    </row>
    <row r="37" spans="1:11" ht="21" customHeight="1" thickBot="1">
      <c r="A37" s="259"/>
      <c r="B37" s="27"/>
      <c r="C37" s="794"/>
      <c r="D37" s="797"/>
      <c r="E37" s="483" t="s">
        <v>473</v>
      </c>
      <c r="F37" s="309" t="s">
        <v>474</v>
      </c>
      <c r="G37" s="463">
        <v>500</v>
      </c>
      <c r="H37" s="464">
        <v>500</v>
      </c>
      <c r="I37" s="441"/>
      <c r="J37" s="27"/>
      <c r="K37" s="259"/>
    </row>
    <row r="38" spans="1:11">
      <c r="A38" s="259"/>
      <c r="B38" s="27"/>
      <c r="C38" s="27"/>
      <c r="D38" s="27"/>
      <c r="E38" s="27"/>
      <c r="F38" s="27"/>
      <c r="G38" s="27"/>
      <c r="H38" s="27"/>
      <c r="I38" s="27"/>
      <c r="J38" s="27"/>
      <c r="K38" s="259"/>
    </row>
    <row r="39" spans="1:11">
      <c r="A39" s="259"/>
      <c r="B39" s="27"/>
      <c r="C39" s="27"/>
      <c r="D39" s="27"/>
      <c r="E39" s="27"/>
      <c r="F39" s="27"/>
      <c r="G39" s="27"/>
      <c r="H39" s="27"/>
      <c r="I39" s="27"/>
      <c r="J39" s="27"/>
      <c r="K39" s="259"/>
    </row>
    <row r="40" spans="1:11" ht="23.25" customHeight="1">
      <c r="A40" s="259"/>
      <c r="B40" s="259"/>
      <c r="C40" s="259"/>
      <c r="D40" s="259"/>
      <c r="E40" s="259"/>
      <c r="F40" s="259"/>
      <c r="G40" s="259"/>
      <c r="H40" s="259"/>
      <c r="I40" s="259"/>
      <c r="J40" s="259"/>
      <c r="K40" s="259"/>
    </row>
    <row r="41" spans="1:11" ht="23.25" customHeight="1" thickBot="1">
      <c r="A41" s="259"/>
      <c r="B41" s="27"/>
      <c r="C41" s="27"/>
      <c r="D41" s="27"/>
      <c r="E41" s="27"/>
      <c r="F41" s="27"/>
      <c r="G41" s="27"/>
      <c r="H41" s="27"/>
      <c r="I41" s="27"/>
      <c r="J41" s="27"/>
      <c r="K41" s="259"/>
    </row>
    <row r="42" spans="1:11" ht="24.75" customHeight="1">
      <c r="A42" s="259"/>
      <c r="B42" s="27"/>
      <c r="C42" s="808" t="s">
        <v>366</v>
      </c>
      <c r="D42" s="809"/>
      <c r="E42" s="809"/>
      <c r="F42" s="316" t="str">
        <f>IF('Att. Dairy'!N45="","",'Att. Dairy'!N45)</f>
        <v>May-2023</v>
      </c>
      <c r="G42" s="827" t="s">
        <v>210</v>
      </c>
      <c r="H42" s="829" t="s">
        <v>211</v>
      </c>
      <c r="I42" s="831" t="s">
        <v>396</v>
      </c>
      <c r="J42" s="27"/>
      <c r="K42" s="259"/>
    </row>
    <row r="43" spans="1:11" ht="27.75" customHeight="1" thickBot="1">
      <c r="A43" s="259"/>
      <c r="B43" s="27"/>
      <c r="C43" s="262" t="s">
        <v>363</v>
      </c>
      <c r="D43" s="261" t="s">
        <v>367</v>
      </c>
      <c r="E43" s="261" t="s">
        <v>364</v>
      </c>
      <c r="F43" s="260"/>
      <c r="G43" s="828"/>
      <c r="H43" s="830"/>
      <c r="I43" s="832"/>
      <c r="J43" s="27"/>
      <c r="K43" s="259"/>
    </row>
    <row r="44" spans="1:11" ht="21" customHeight="1">
      <c r="A44" s="259"/>
      <c r="B44" s="27"/>
      <c r="C44" s="835">
        <v>1</v>
      </c>
      <c r="D44" s="838" t="s">
        <v>368</v>
      </c>
      <c r="E44" s="833" t="s">
        <v>365</v>
      </c>
      <c r="F44" s="268" t="s">
        <v>117</v>
      </c>
      <c r="G44" s="330">
        <f>Sheet1!V36</f>
        <v>207.79999999999998</v>
      </c>
      <c r="H44" s="330">
        <f>Sheet1!AU36</f>
        <v>144.1</v>
      </c>
      <c r="I44" s="310"/>
      <c r="J44" s="27"/>
      <c r="K44" s="259"/>
    </row>
    <row r="45" spans="1:11" ht="21" customHeight="1">
      <c r="A45" s="259"/>
      <c r="B45" s="27"/>
      <c r="C45" s="836"/>
      <c r="D45" s="839"/>
      <c r="E45" s="834"/>
      <c r="F45" s="269" t="s">
        <v>118</v>
      </c>
      <c r="G45" s="331">
        <f>Sheet1!W36</f>
        <v>153.5</v>
      </c>
      <c r="H45" s="331">
        <f>Sheet1!AV36</f>
        <v>102.75</v>
      </c>
      <c r="I45" s="311"/>
      <c r="J45" s="27"/>
      <c r="K45" s="259"/>
    </row>
    <row r="46" spans="1:11" ht="21" customHeight="1">
      <c r="A46" s="259"/>
      <c r="B46" s="27"/>
      <c r="C46" s="836"/>
      <c r="D46" s="839"/>
      <c r="E46" s="841" t="s">
        <v>369</v>
      </c>
      <c r="F46" s="270" t="s">
        <v>117</v>
      </c>
      <c r="G46" s="287"/>
      <c r="H46" s="287"/>
      <c r="I46" s="312"/>
      <c r="J46" s="27"/>
      <c r="K46" s="259"/>
    </row>
    <row r="47" spans="1:11" ht="21" customHeight="1">
      <c r="A47" s="259"/>
      <c r="B47" s="27"/>
      <c r="C47" s="836"/>
      <c r="D47" s="839"/>
      <c r="E47" s="842"/>
      <c r="F47" s="269" t="s">
        <v>118</v>
      </c>
      <c r="G47" s="287"/>
      <c r="H47" s="287"/>
      <c r="I47" s="312"/>
      <c r="J47" s="27"/>
      <c r="K47" s="259"/>
    </row>
    <row r="48" spans="1:11" ht="21" customHeight="1">
      <c r="A48" s="259"/>
      <c r="B48" s="27"/>
      <c r="C48" s="836"/>
      <c r="D48" s="839"/>
      <c r="E48" s="841" t="s">
        <v>370</v>
      </c>
      <c r="F48" s="270" t="s">
        <v>117</v>
      </c>
      <c r="G48" s="287"/>
      <c r="H48" s="287"/>
      <c r="I48" s="312"/>
      <c r="J48" s="27"/>
      <c r="K48" s="259"/>
    </row>
    <row r="49" spans="1:11" ht="21" customHeight="1">
      <c r="A49" s="259"/>
      <c r="B49" s="27"/>
      <c r="C49" s="836"/>
      <c r="D49" s="839"/>
      <c r="E49" s="842"/>
      <c r="F49" s="269" t="s">
        <v>118</v>
      </c>
      <c r="G49" s="287"/>
      <c r="H49" s="287"/>
      <c r="I49" s="312"/>
      <c r="J49" s="27"/>
      <c r="K49" s="259"/>
    </row>
    <row r="50" spans="1:11" ht="21" customHeight="1">
      <c r="A50" s="259"/>
      <c r="B50" s="27"/>
      <c r="C50" s="836"/>
      <c r="D50" s="839"/>
      <c r="E50" s="841" t="s">
        <v>570</v>
      </c>
      <c r="F50" s="270" t="s">
        <v>117</v>
      </c>
      <c r="G50" s="287"/>
      <c r="H50" s="287"/>
      <c r="I50" s="312"/>
      <c r="J50" s="27"/>
      <c r="K50" s="259"/>
    </row>
    <row r="51" spans="1:11" ht="21" customHeight="1" thickBot="1">
      <c r="A51" s="259"/>
      <c r="B51" s="27"/>
      <c r="C51" s="837"/>
      <c r="D51" s="840"/>
      <c r="E51" s="843"/>
      <c r="F51" s="271" t="s">
        <v>118</v>
      </c>
      <c r="G51" s="288"/>
      <c r="H51" s="288"/>
      <c r="I51" s="313"/>
      <c r="J51" s="27"/>
      <c r="K51" s="259"/>
    </row>
    <row r="52" spans="1:11" ht="21" customHeight="1">
      <c r="A52" s="259"/>
      <c r="B52" s="27"/>
      <c r="C52" s="810">
        <v>2</v>
      </c>
      <c r="D52" s="813" t="s">
        <v>371</v>
      </c>
      <c r="E52" s="266" t="s">
        <v>372</v>
      </c>
      <c r="F52" s="264" t="s">
        <v>373</v>
      </c>
      <c r="G52" s="332">
        <f>IF(G18="","",G18)</f>
        <v>2440.8499999999995</v>
      </c>
      <c r="H52" s="332">
        <f>IF(H18="","",H18)</f>
        <v>6658.43</v>
      </c>
      <c r="I52" s="322" t="s">
        <v>67</v>
      </c>
      <c r="J52" s="27"/>
      <c r="K52" s="259"/>
    </row>
    <row r="53" spans="1:11" ht="21" customHeight="1">
      <c r="A53" s="259"/>
      <c r="B53" s="27"/>
      <c r="C53" s="811"/>
      <c r="D53" s="814"/>
      <c r="E53" s="275" t="s">
        <v>374</v>
      </c>
      <c r="F53" s="263" t="s">
        <v>375</v>
      </c>
      <c r="G53" s="280">
        <v>0</v>
      </c>
      <c r="H53" s="281">
        <v>0</v>
      </c>
      <c r="I53" s="325" t="s">
        <v>65</v>
      </c>
      <c r="J53" s="27"/>
      <c r="K53" s="259"/>
    </row>
    <row r="54" spans="1:11" ht="21" customHeight="1">
      <c r="A54" s="259"/>
      <c r="B54" s="27"/>
      <c r="C54" s="811"/>
      <c r="D54" s="814"/>
      <c r="E54" s="275" t="s">
        <v>376</v>
      </c>
      <c r="F54" s="263" t="s">
        <v>377</v>
      </c>
      <c r="G54" s="282">
        <f>G52+G53</f>
        <v>2440.8499999999995</v>
      </c>
      <c r="H54" s="283">
        <f>H52+H53</f>
        <v>6658.43</v>
      </c>
      <c r="I54" s="326">
        <f>IF(I16="","",I16)</f>
        <v>5.45</v>
      </c>
      <c r="J54" s="27"/>
      <c r="K54" s="259"/>
    </row>
    <row r="55" spans="1:11" ht="21" customHeight="1">
      <c r="A55" s="259"/>
      <c r="B55" s="27"/>
      <c r="C55" s="811"/>
      <c r="D55" s="814"/>
      <c r="E55" s="275" t="s">
        <v>378</v>
      </c>
      <c r="F55" s="263" t="s">
        <v>379</v>
      </c>
      <c r="G55" s="282">
        <f>Sheet1!X75</f>
        <v>5003.1000000000004</v>
      </c>
      <c r="H55" s="283">
        <f>Sheet1!AW75</f>
        <v>5727.17</v>
      </c>
      <c r="I55" s="323" t="s">
        <v>66</v>
      </c>
      <c r="J55" s="27"/>
      <c r="K55" s="259"/>
    </row>
    <row r="56" spans="1:11" ht="21" customHeight="1" thickBot="1">
      <c r="A56" s="259"/>
      <c r="B56" s="27"/>
      <c r="C56" s="812"/>
      <c r="D56" s="815"/>
      <c r="E56" s="267" t="s">
        <v>387</v>
      </c>
      <c r="F56" s="265" t="s">
        <v>380</v>
      </c>
      <c r="G56" s="284">
        <f>G54-G55</f>
        <v>-2562.2500000000009</v>
      </c>
      <c r="H56" s="285">
        <f>H54-H55</f>
        <v>931.26000000000022</v>
      </c>
      <c r="I56" s="327">
        <f>IF(I18="","",I18)</f>
        <v>8.17</v>
      </c>
      <c r="J56" s="27"/>
      <c r="K56" s="259"/>
    </row>
    <row r="57" spans="1:11" ht="21" customHeight="1">
      <c r="A57" s="259"/>
      <c r="B57" s="27"/>
      <c r="C57" s="816">
        <v>3</v>
      </c>
      <c r="D57" s="819" t="s">
        <v>381</v>
      </c>
      <c r="E57" s="276" t="s">
        <v>382</v>
      </c>
      <c r="F57" s="272" t="s">
        <v>373</v>
      </c>
      <c r="G57" s="333">
        <f>IF(G23="","",G23)</f>
        <v>8000</v>
      </c>
      <c r="H57" s="333">
        <f>IF(H23="","",H23)</f>
        <v>8000</v>
      </c>
      <c r="I57" s="314"/>
      <c r="J57" s="27"/>
      <c r="K57" s="259"/>
    </row>
    <row r="58" spans="1:11" ht="21" customHeight="1">
      <c r="A58" s="259"/>
      <c r="B58" s="27"/>
      <c r="C58" s="817"/>
      <c r="D58" s="820"/>
      <c r="E58" s="277" t="s">
        <v>383</v>
      </c>
      <c r="F58" s="273" t="s">
        <v>375</v>
      </c>
      <c r="G58" s="291"/>
      <c r="H58" s="292"/>
      <c r="I58" s="314"/>
      <c r="J58" s="27"/>
      <c r="K58" s="259"/>
    </row>
    <row r="59" spans="1:11" ht="21" customHeight="1">
      <c r="A59" s="259"/>
      <c r="B59" s="27"/>
      <c r="C59" s="817"/>
      <c r="D59" s="820"/>
      <c r="E59" s="277" t="s">
        <v>384</v>
      </c>
      <c r="F59" s="273" t="s">
        <v>377</v>
      </c>
      <c r="G59" s="295">
        <f>G57+G58</f>
        <v>8000</v>
      </c>
      <c r="H59" s="296">
        <f>H57+H58</f>
        <v>8000</v>
      </c>
      <c r="I59" s="301"/>
      <c r="J59" s="27"/>
      <c r="K59" s="259"/>
    </row>
    <row r="60" spans="1:11" ht="21" customHeight="1">
      <c r="A60" s="259"/>
      <c r="B60" s="27"/>
      <c r="C60" s="817"/>
      <c r="D60" s="820"/>
      <c r="E60" s="277" t="s">
        <v>385</v>
      </c>
      <c r="F60" s="273" t="s">
        <v>379</v>
      </c>
      <c r="G60" s="293"/>
      <c r="H60" s="294"/>
      <c r="I60" s="315"/>
      <c r="J60" s="27"/>
      <c r="K60" s="259"/>
    </row>
    <row r="61" spans="1:11" ht="21" customHeight="1" thickBot="1">
      <c r="A61" s="259"/>
      <c r="B61" s="27"/>
      <c r="C61" s="818"/>
      <c r="D61" s="821"/>
      <c r="E61" s="278" t="s">
        <v>386</v>
      </c>
      <c r="F61" s="274" t="s">
        <v>380</v>
      </c>
      <c r="G61" s="297">
        <f>G59-G60</f>
        <v>8000</v>
      </c>
      <c r="H61" s="298">
        <f>H59-H60</f>
        <v>8000</v>
      </c>
      <c r="I61" s="302"/>
      <c r="J61" s="27"/>
      <c r="K61" s="259"/>
    </row>
    <row r="62" spans="1:11" ht="21" customHeight="1">
      <c r="A62" s="259"/>
      <c r="B62" s="27"/>
      <c r="C62" s="798">
        <v>4</v>
      </c>
      <c r="D62" s="800" t="s">
        <v>392</v>
      </c>
      <c r="E62" s="802" t="s">
        <v>388</v>
      </c>
      <c r="F62" s="305" t="s">
        <v>390</v>
      </c>
      <c r="G62" s="484">
        <f>Sheet1!BV36</f>
        <v>93.31</v>
      </c>
      <c r="H62" s="484">
        <f>Sheet1!CU36</f>
        <v>143.38</v>
      </c>
      <c r="I62" s="310"/>
      <c r="J62" s="27"/>
      <c r="K62" s="259"/>
    </row>
    <row r="63" spans="1:11" ht="21" customHeight="1">
      <c r="A63" s="259"/>
      <c r="B63" s="27"/>
      <c r="C63" s="799"/>
      <c r="D63" s="801"/>
      <c r="E63" s="803"/>
      <c r="F63" s="307" t="s">
        <v>389</v>
      </c>
      <c r="G63" s="485">
        <f>Sheet1!CB36</f>
        <v>21.253599999999999</v>
      </c>
      <c r="H63" s="485">
        <f>Sheet1!DA36</f>
        <v>26.623799999999999</v>
      </c>
      <c r="I63" s="311"/>
      <c r="J63" s="27"/>
      <c r="K63" s="259"/>
    </row>
    <row r="64" spans="1:11" ht="21" customHeight="1">
      <c r="A64" s="259"/>
      <c r="B64" s="27"/>
      <c r="C64" s="799"/>
      <c r="D64" s="801"/>
      <c r="E64" s="804" t="s">
        <v>391</v>
      </c>
      <c r="F64" s="306" t="s">
        <v>390</v>
      </c>
      <c r="G64" s="287"/>
      <c r="H64" s="287"/>
      <c r="I64" s="312"/>
      <c r="J64" s="27"/>
      <c r="K64" s="259"/>
    </row>
    <row r="65" spans="1:11" ht="21" customHeight="1">
      <c r="A65" s="259"/>
      <c r="B65" s="27"/>
      <c r="C65" s="799"/>
      <c r="D65" s="801"/>
      <c r="E65" s="805"/>
      <c r="F65" s="308" t="s">
        <v>389</v>
      </c>
      <c r="G65" s="287"/>
      <c r="H65" s="287"/>
      <c r="I65" s="312"/>
      <c r="J65" s="27"/>
      <c r="K65" s="259"/>
    </row>
    <row r="66" spans="1:11" ht="21" customHeight="1">
      <c r="A66" s="259"/>
      <c r="B66" s="27"/>
      <c r="C66" s="799"/>
      <c r="D66" s="801"/>
      <c r="E66" s="804" t="s">
        <v>370</v>
      </c>
      <c r="F66" s="306" t="s">
        <v>390</v>
      </c>
      <c r="G66" s="287"/>
      <c r="H66" s="287"/>
      <c r="I66" s="312"/>
      <c r="J66" s="27"/>
      <c r="K66" s="259"/>
    </row>
    <row r="67" spans="1:11" ht="21" customHeight="1">
      <c r="A67" s="259"/>
      <c r="B67" s="27"/>
      <c r="C67" s="799"/>
      <c r="D67" s="801"/>
      <c r="E67" s="805"/>
      <c r="F67" s="308" t="s">
        <v>389</v>
      </c>
      <c r="G67" s="287"/>
      <c r="H67" s="287"/>
      <c r="I67" s="312"/>
      <c r="J67" s="27"/>
      <c r="K67" s="259"/>
    </row>
    <row r="68" spans="1:11" ht="21" customHeight="1">
      <c r="A68" s="259"/>
      <c r="B68" s="27"/>
      <c r="C68" s="799"/>
      <c r="D68" s="801"/>
      <c r="E68" s="806" t="s">
        <v>460</v>
      </c>
      <c r="F68" s="306" t="s">
        <v>390</v>
      </c>
      <c r="G68" s="477">
        <f>G30</f>
        <v>1.4999999999999999E-2</v>
      </c>
      <c r="H68" s="478">
        <f>H30</f>
        <v>0.02</v>
      </c>
      <c r="I68" s="440"/>
      <c r="J68" s="27"/>
      <c r="K68" s="259"/>
    </row>
    <row r="69" spans="1:11" ht="21" customHeight="1" thickBot="1">
      <c r="A69" s="259"/>
      <c r="B69" s="27"/>
      <c r="C69" s="822"/>
      <c r="D69" s="823"/>
      <c r="E69" s="807"/>
      <c r="F69" s="307" t="s">
        <v>389</v>
      </c>
      <c r="G69" s="479">
        <f>G31</f>
        <v>8.3999999999999995E-3</v>
      </c>
      <c r="H69" s="480">
        <f>H31</f>
        <v>1.0200000000000001E-2</v>
      </c>
      <c r="I69" s="440"/>
      <c r="J69" s="27"/>
      <c r="K69" s="259"/>
    </row>
    <row r="70" spans="1:11" ht="21" customHeight="1">
      <c r="A70" s="259"/>
      <c r="B70" s="27"/>
      <c r="C70" s="792">
        <v>5</v>
      </c>
      <c r="D70" s="795" t="s">
        <v>475</v>
      </c>
      <c r="E70" s="481" t="s">
        <v>467</v>
      </c>
      <c r="F70" s="462" t="s">
        <v>283</v>
      </c>
      <c r="G70" s="289">
        <f>IF(G36="","",G36)</f>
        <v>500</v>
      </c>
      <c r="H70" s="290">
        <f>IF(H36="","",H36)</f>
        <v>800</v>
      </c>
      <c r="I70" s="442"/>
      <c r="J70" s="27"/>
      <c r="K70" s="259"/>
    </row>
    <row r="71" spans="1:11" ht="21" customHeight="1">
      <c r="A71" s="259"/>
      <c r="B71" s="27"/>
      <c r="C71" s="793"/>
      <c r="D71" s="796"/>
      <c r="E71" s="482" t="s">
        <v>468</v>
      </c>
      <c r="F71" s="308" t="s">
        <v>440</v>
      </c>
      <c r="G71" s="291">
        <v>7000</v>
      </c>
      <c r="H71" s="292">
        <v>7000</v>
      </c>
      <c r="I71" s="443"/>
      <c r="J71" s="27"/>
      <c r="K71" s="259"/>
    </row>
    <row r="72" spans="1:11" ht="21" customHeight="1">
      <c r="A72" s="259"/>
      <c r="B72" s="27"/>
      <c r="C72" s="793"/>
      <c r="D72" s="796"/>
      <c r="E72" s="482" t="s">
        <v>469</v>
      </c>
      <c r="F72" s="308" t="s">
        <v>437</v>
      </c>
      <c r="G72" s="295">
        <f>G70+G71</f>
        <v>7500</v>
      </c>
      <c r="H72" s="296">
        <f>H70+H71</f>
        <v>7800</v>
      </c>
      <c r="I72" s="440"/>
      <c r="J72" s="27"/>
      <c r="K72" s="259"/>
    </row>
    <row r="73" spans="1:11" ht="21" customHeight="1">
      <c r="A73" s="259"/>
      <c r="B73" s="27"/>
      <c r="C73" s="793"/>
      <c r="D73" s="796"/>
      <c r="E73" s="482" t="s">
        <v>470</v>
      </c>
      <c r="F73" s="308" t="s">
        <v>472</v>
      </c>
      <c r="G73" s="293">
        <v>3500</v>
      </c>
      <c r="H73" s="294">
        <v>3200</v>
      </c>
      <c r="I73" s="443"/>
      <c r="J73" s="27"/>
      <c r="K73" s="259"/>
    </row>
    <row r="74" spans="1:11" ht="21" customHeight="1" thickBot="1">
      <c r="A74" s="259"/>
      <c r="B74" s="27"/>
      <c r="C74" s="793"/>
      <c r="D74" s="796"/>
      <c r="E74" s="482" t="s">
        <v>471</v>
      </c>
      <c r="F74" s="308" t="s">
        <v>380</v>
      </c>
      <c r="G74" s="297">
        <f>G72-G73</f>
        <v>4000</v>
      </c>
      <c r="H74" s="298">
        <f>H72-H73</f>
        <v>4600</v>
      </c>
      <c r="I74" s="440"/>
      <c r="J74" s="27"/>
      <c r="K74" s="259"/>
    </row>
    <row r="75" spans="1:11" ht="21" customHeight="1" thickBot="1">
      <c r="A75" s="259"/>
      <c r="B75" s="27"/>
      <c r="C75" s="794"/>
      <c r="D75" s="797"/>
      <c r="E75" s="483" t="s">
        <v>473</v>
      </c>
      <c r="F75" s="309" t="s">
        <v>474</v>
      </c>
      <c r="G75" s="463">
        <v>500</v>
      </c>
      <c r="H75" s="464">
        <v>500</v>
      </c>
      <c r="I75" s="441"/>
      <c r="J75" s="27"/>
      <c r="K75" s="259"/>
    </row>
    <row r="76" spans="1:11">
      <c r="A76" s="259"/>
      <c r="B76" s="27"/>
      <c r="C76" s="27"/>
      <c r="D76" s="27"/>
      <c r="E76" s="27"/>
      <c r="F76" s="27"/>
      <c r="G76" s="27"/>
      <c r="H76" s="27"/>
      <c r="I76" s="27"/>
      <c r="J76" s="27"/>
      <c r="K76" s="259"/>
    </row>
    <row r="77" spans="1:11">
      <c r="A77" s="259"/>
      <c r="B77" s="27"/>
      <c r="C77" s="27"/>
      <c r="D77" s="27"/>
      <c r="E77" s="27"/>
      <c r="F77" s="27"/>
      <c r="G77" s="27"/>
      <c r="H77" s="27"/>
      <c r="I77" s="27"/>
      <c r="J77" s="27"/>
      <c r="K77" s="259"/>
    </row>
    <row r="78" spans="1:11" ht="23.25" customHeight="1">
      <c r="A78" s="259"/>
      <c r="B78" s="259"/>
      <c r="C78" s="259"/>
      <c r="D78" s="259"/>
      <c r="E78" s="259"/>
      <c r="F78" s="259"/>
      <c r="G78" s="259"/>
      <c r="H78" s="259"/>
      <c r="I78" s="259"/>
      <c r="J78" s="259"/>
      <c r="K78" s="259"/>
    </row>
    <row r="79" spans="1:11" ht="23.25" customHeight="1" thickBot="1">
      <c r="A79" s="259"/>
      <c r="B79" s="27"/>
      <c r="C79" s="27"/>
      <c r="D79" s="27"/>
      <c r="E79" s="27"/>
      <c r="F79" s="27"/>
      <c r="G79" s="27"/>
      <c r="H79" s="27"/>
      <c r="I79" s="27"/>
      <c r="J79" s="27"/>
      <c r="K79" s="259"/>
    </row>
    <row r="80" spans="1:11" ht="24.75" customHeight="1">
      <c r="A80" s="259"/>
      <c r="B80" s="27"/>
      <c r="C80" s="808" t="s">
        <v>366</v>
      </c>
      <c r="D80" s="809"/>
      <c r="E80" s="809"/>
      <c r="F80" s="316" t="str">
        <f>IF('Att. Dairy'!N89="","",'Att. Dairy'!N89)</f>
        <v>June-2023</v>
      </c>
      <c r="G80" s="827" t="s">
        <v>210</v>
      </c>
      <c r="H80" s="829" t="s">
        <v>211</v>
      </c>
      <c r="I80" s="831" t="s">
        <v>396</v>
      </c>
      <c r="J80" s="27"/>
      <c r="K80" s="259"/>
    </row>
    <row r="81" spans="1:11" ht="27.75" customHeight="1" thickBot="1">
      <c r="A81" s="259"/>
      <c r="B81" s="27"/>
      <c r="C81" s="262" t="s">
        <v>363</v>
      </c>
      <c r="D81" s="261" t="s">
        <v>367</v>
      </c>
      <c r="E81" s="261" t="s">
        <v>364</v>
      </c>
      <c r="F81" s="260"/>
      <c r="G81" s="828"/>
      <c r="H81" s="830"/>
      <c r="I81" s="832"/>
      <c r="J81" s="27"/>
      <c r="K81" s="259"/>
    </row>
    <row r="82" spans="1:11" ht="21" customHeight="1">
      <c r="A82" s="259"/>
      <c r="B82" s="27"/>
      <c r="C82" s="835">
        <v>1</v>
      </c>
      <c r="D82" s="838" t="s">
        <v>368</v>
      </c>
      <c r="E82" s="833" t="s">
        <v>365</v>
      </c>
      <c r="F82" s="268" t="s">
        <v>117</v>
      </c>
      <c r="G82" s="330">
        <f>Sheet1!V74</f>
        <v>161.19999999999999</v>
      </c>
      <c r="H82" s="330">
        <f>Sheet1!AU74</f>
        <v>91.3</v>
      </c>
      <c r="I82" s="310"/>
      <c r="J82" s="27"/>
      <c r="K82" s="259"/>
    </row>
    <row r="83" spans="1:11" ht="21" customHeight="1">
      <c r="A83" s="259"/>
      <c r="B83" s="27"/>
      <c r="C83" s="836"/>
      <c r="D83" s="839"/>
      <c r="E83" s="834"/>
      <c r="F83" s="269" t="s">
        <v>118</v>
      </c>
      <c r="G83" s="331">
        <f>Sheet1!W74</f>
        <v>108.3</v>
      </c>
      <c r="H83" s="331">
        <f>Sheet1!AV74</f>
        <v>50.4</v>
      </c>
      <c r="I83" s="311"/>
      <c r="J83" s="27"/>
      <c r="K83" s="259"/>
    </row>
    <row r="84" spans="1:11" ht="21" customHeight="1">
      <c r="A84" s="259"/>
      <c r="B84" s="27"/>
      <c r="C84" s="836"/>
      <c r="D84" s="839"/>
      <c r="E84" s="841" t="s">
        <v>369</v>
      </c>
      <c r="F84" s="270" t="s">
        <v>117</v>
      </c>
      <c r="G84" s="287"/>
      <c r="H84" s="287"/>
      <c r="I84" s="312"/>
      <c r="J84" s="27"/>
      <c r="K84" s="259"/>
    </row>
    <row r="85" spans="1:11" ht="21" customHeight="1">
      <c r="A85" s="259"/>
      <c r="B85" s="27"/>
      <c r="C85" s="836"/>
      <c r="D85" s="839"/>
      <c r="E85" s="842"/>
      <c r="F85" s="269" t="s">
        <v>118</v>
      </c>
      <c r="G85" s="287"/>
      <c r="H85" s="287"/>
      <c r="I85" s="312"/>
      <c r="J85" s="27"/>
      <c r="K85" s="259"/>
    </row>
    <row r="86" spans="1:11" ht="21" customHeight="1">
      <c r="A86" s="259"/>
      <c r="B86" s="27"/>
      <c r="C86" s="836"/>
      <c r="D86" s="839"/>
      <c r="E86" s="841" t="s">
        <v>370</v>
      </c>
      <c r="F86" s="270" t="s">
        <v>117</v>
      </c>
      <c r="G86" s="287"/>
      <c r="H86" s="287"/>
      <c r="I86" s="312"/>
      <c r="J86" s="27"/>
      <c r="K86" s="259"/>
    </row>
    <row r="87" spans="1:11" ht="21" customHeight="1">
      <c r="A87" s="259"/>
      <c r="B87" s="27"/>
      <c r="C87" s="836"/>
      <c r="D87" s="839"/>
      <c r="E87" s="842"/>
      <c r="F87" s="269" t="s">
        <v>118</v>
      </c>
      <c r="G87" s="287"/>
      <c r="H87" s="287"/>
      <c r="I87" s="312"/>
      <c r="J87" s="27"/>
      <c r="K87" s="259"/>
    </row>
    <row r="88" spans="1:11" ht="21" customHeight="1">
      <c r="A88" s="259"/>
      <c r="B88" s="27"/>
      <c r="C88" s="836"/>
      <c r="D88" s="839"/>
      <c r="E88" s="841" t="s">
        <v>570</v>
      </c>
      <c r="F88" s="270" t="s">
        <v>117</v>
      </c>
      <c r="G88" s="287"/>
      <c r="H88" s="287"/>
      <c r="I88" s="312"/>
      <c r="J88" s="27"/>
      <c r="K88" s="259"/>
    </row>
    <row r="89" spans="1:11" ht="21" customHeight="1" thickBot="1">
      <c r="A89" s="259"/>
      <c r="B89" s="27"/>
      <c r="C89" s="837"/>
      <c r="D89" s="840"/>
      <c r="E89" s="843"/>
      <c r="F89" s="271" t="s">
        <v>118</v>
      </c>
      <c r="G89" s="288"/>
      <c r="H89" s="288"/>
      <c r="I89" s="313"/>
      <c r="J89" s="27"/>
      <c r="K89" s="259"/>
    </row>
    <row r="90" spans="1:11" ht="21" customHeight="1">
      <c r="A90" s="259"/>
      <c r="B90" s="27"/>
      <c r="C90" s="810">
        <v>2</v>
      </c>
      <c r="D90" s="813" t="s">
        <v>371</v>
      </c>
      <c r="E90" s="266" t="s">
        <v>372</v>
      </c>
      <c r="F90" s="264" t="s">
        <v>373</v>
      </c>
      <c r="G90" s="332">
        <f>IF(G56="","",G56)</f>
        <v>-2562.2500000000009</v>
      </c>
      <c r="H90" s="332">
        <f>IF(H56="","",H56)</f>
        <v>931.26000000000022</v>
      </c>
      <c r="I90" s="322" t="s">
        <v>67</v>
      </c>
      <c r="J90" s="27"/>
      <c r="K90" s="259"/>
    </row>
    <row r="91" spans="1:11" ht="21" customHeight="1">
      <c r="A91" s="259"/>
      <c r="B91" s="27"/>
      <c r="C91" s="811"/>
      <c r="D91" s="814"/>
      <c r="E91" s="275" t="s">
        <v>374</v>
      </c>
      <c r="F91" s="263" t="s">
        <v>375</v>
      </c>
      <c r="G91" s="280">
        <v>0</v>
      </c>
      <c r="H91" s="281">
        <v>0</v>
      </c>
      <c r="I91" s="325" t="s">
        <v>65</v>
      </c>
      <c r="J91" s="27"/>
      <c r="K91" s="259"/>
    </row>
    <row r="92" spans="1:11" ht="21" customHeight="1">
      <c r="A92" s="259"/>
      <c r="B92" s="27"/>
      <c r="C92" s="811"/>
      <c r="D92" s="814"/>
      <c r="E92" s="275" t="s">
        <v>376</v>
      </c>
      <c r="F92" s="263" t="s">
        <v>377</v>
      </c>
      <c r="G92" s="282">
        <f>G90+G91</f>
        <v>-2562.2500000000009</v>
      </c>
      <c r="H92" s="283">
        <f>H90+H91</f>
        <v>931.26000000000022</v>
      </c>
      <c r="I92" s="326">
        <f>IF(I54="","",I54)</f>
        <v>5.45</v>
      </c>
      <c r="J92" s="27"/>
      <c r="K92" s="259"/>
    </row>
    <row r="93" spans="1:11" ht="21" customHeight="1">
      <c r="A93" s="259"/>
      <c r="B93" s="27"/>
      <c r="C93" s="811"/>
      <c r="D93" s="814"/>
      <c r="E93" s="275" t="s">
        <v>378</v>
      </c>
      <c r="F93" s="263" t="s">
        <v>379</v>
      </c>
      <c r="G93" s="282">
        <f>Sheet1!X113</f>
        <v>3695.1</v>
      </c>
      <c r="H93" s="283">
        <f>Sheet1!AW113</f>
        <v>4256.57</v>
      </c>
      <c r="I93" s="323" t="s">
        <v>66</v>
      </c>
      <c r="J93" s="27"/>
      <c r="K93" s="259"/>
    </row>
    <row r="94" spans="1:11" ht="21" customHeight="1" thickBot="1">
      <c r="A94" s="259"/>
      <c r="B94" s="27"/>
      <c r="C94" s="812"/>
      <c r="D94" s="815"/>
      <c r="E94" s="267" t="s">
        <v>387</v>
      </c>
      <c r="F94" s="265" t="s">
        <v>380</v>
      </c>
      <c r="G94" s="284">
        <f>G92-G93</f>
        <v>-6257.35</v>
      </c>
      <c r="H94" s="285">
        <f>H92-H93</f>
        <v>-3325.3099999999995</v>
      </c>
      <c r="I94" s="327">
        <f>IF(I56="","",I56)</f>
        <v>8.17</v>
      </c>
      <c r="J94" s="27"/>
      <c r="K94" s="259"/>
    </row>
    <row r="95" spans="1:11" ht="21" customHeight="1">
      <c r="A95" s="259"/>
      <c r="B95" s="27"/>
      <c r="C95" s="816">
        <v>3</v>
      </c>
      <c r="D95" s="819" t="s">
        <v>381</v>
      </c>
      <c r="E95" s="276" t="s">
        <v>382</v>
      </c>
      <c r="F95" s="272" t="s">
        <v>373</v>
      </c>
      <c r="G95" s="333">
        <f>IF(G61="","",G61)</f>
        <v>8000</v>
      </c>
      <c r="H95" s="333">
        <f>IF(H61="","",H61)</f>
        <v>8000</v>
      </c>
      <c r="I95" s="314"/>
      <c r="J95" s="27"/>
      <c r="K95" s="259"/>
    </row>
    <row r="96" spans="1:11" ht="21" customHeight="1">
      <c r="A96" s="259"/>
      <c r="B96" s="27"/>
      <c r="C96" s="817"/>
      <c r="D96" s="820"/>
      <c r="E96" s="277" t="s">
        <v>383</v>
      </c>
      <c r="F96" s="273" t="s">
        <v>375</v>
      </c>
      <c r="G96" s="291"/>
      <c r="H96" s="292"/>
      <c r="I96" s="314"/>
      <c r="J96" s="27"/>
      <c r="K96" s="259"/>
    </row>
    <row r="97" spans="1:11" ht="21" customHeight="1">
      <c r="A97" s="259"/>
      <c r="B97" s="27"/>
      <c r="C97" s="817"/>
      <c r="D97" s="820"/>
      <c r="E97" s="277" t="s">
        <v>384</v>
      </c>
      <c r="F97" s="273" t="s">
        <v>377</v>
      </c>
      <c r="G97" s="295">
        <f>G95+G96</f>
        <v>8000</v>
      </c>
      <c r="H97" s="296">
        <f>H95+H96</f>
        <v>8000</v>
      </c>
      <c r="I97" s="301"/>
      <c r="J97" s="27"/>
      <c r="K97" s="259"/>
    </row>
    <row r="98" spans="1:11" ht="21" customHeight="1">
      <c r="A98" s="259"/>
      <c r="B98" s="27"/>
      <c r="C98" s="817"/>
      <c r="D98" s="820"/>
      <c r="E98" s="277" t="s">
        <v>385</v>
      </c>
      <c r="F98" s="273" t="s">
        <v>379</v>
      </c>
      <c r="G98" s="293"/>
      <c r="H98" s="294"/>
      <c r="I98" s="315"/>
      <c r="J98" s="27"/>
      <c r="K98" s="259"/>
    </row>
    <row r="99" spans="1:11" ht="21" customHeight="1" thickBot="1">
      <c r="A99" s="259"/>
      <c r="B99" s="27"/>
      <c r="C99" s="818"/>
      <c r="D99" s="821"/>
      <c r="E99" s="278" t="s">
        <v>386</v>
      </c>
      <c r="F99" s="274" t="s">
        <v>380</v>
      </c>
      <c r="G99" s="297">
        <f>G97-G98</f>
        <v>8000</v>
      </c>
      <c r="H99" s="298">
        <f>H97-H98</f>
        <v>8000</v>
      </c>
      <c r="I99" s="302"/>
      <c r="J99" s="27"/>
      <c r="K99" s="259"/>
    </row>
    <row r="100" spans="1:11" ht="21" customHeight="1">
      <c r="A100" s="259"/>
      <c r="B100" s="27"/>
      <c r="C100" s="798">
        <v>4</v>
      </c>
      <c r="D100" s="800" t="s">
        <v>392</v>
      </c>
      <c r="E100" s="802" t="s">
        <v>388</v>
      </c>
      <c r="F100" s="305" t="s">
        <v>390</v>
      </c>
      <c r="G100" s="484">
        <f>Sheet1!BV74</f>
        <v>90.01</v>
      </c>
      <c r="H100" s="484">
        <f>Sheet1!CU74</f>
        <v>140.13999999999999</v>
      </c>
      <c r="I100" s="310"/>
      <c r="J100" s="27"/>
      <c r="K100" s="259"/>
    </row>
    <row r="101" spans="1:11" ht="21" customHeight="1">
      <c r="A101" s="259"/>
      <c r="B101" s="27"/>
      <c r="C101" s="799"/>
      <c r="D101" s="801"/>
      <c r="E101" s="803"/>
      <c r="F101" s="307" t="s">
        <v>389</v>
      </c>
      <c r="G101" s="485">
        <f>Sheet1!CB74</f>
        <v>19.4056</v>
      </c>
      <c r="H101" s="485">
        <f>Sheet1!DA74</f>
        <v>24.971399999999999</v>
      </c>
      <c r="I101" s="311"/>
      <c r="J101" s="27"/>
      <c r="K101" s="259"/>
    </row>
    <row r="102" spans="1:11" ht="21" customHeight="1">
      <c r="A102" s="259"/>
      <c r="B102" s="27"/>
      <c r="C102" s="799"/>
      <c r="D102" s="801"/>
      <c r="E102" s="804" t="s">
        <v>391</v>
      </c>
      <c r="F102" s="306" t="s">
        <v>390</v>
      </c>
      <c r="G102" s="287"/>
      <c r="H102" s="287"/>
      <c r="I102" s="312"/>
      <c r="J102" s="27"/>
      <c r="K102" s="259"/>
    </row>
    <row r="103" spans="1:11" ht="21" customHeight="1">
      <c r="A103" s="259"/>
      <c r="B103" s="27"/>
      <c r="C103" s="799"/>
      <c r="D103" s="801"/>
      <c r="E103" s="805"/>
      <c r="F103" s="308" t="s">
        <v>389</v>
      </c>
      <c r="G103" s="287"/>
      <c r="H103" s="287"/>
      <c r="I103" s="312"/>
      <c r="J103" s="27"/>
      <c r="K103" s="259"/>
    </row>
    <row r="104" spans="1:11" ht="21" customHeight="1">
      <c r="A104" s="259"/>
      <c r="B104" s="27"/>
      <c r="C104" s="799"/>
      <c r="D104" s="801"/>
      <c r="E104" s="804" t="s">
        <v>370</v>
      </c>
      <c r="F104" s="306" t="s">
        <v>390</v>
      </c>
      <c r="G104" s="287"/>
      <c r="H104" s="287"/>
      <c r="I104" s="312"/>
      <c r="J104" s="27"/>
      <c r="K104" s="259"/>
    </row>
    <row r="105" spans="1:11" ht="21" customHeight="1">
      <c r="A105" s="259"/>
      <c r="B105" s="27"/>
      <c r="C105" s="799"/>
      <c r="D105" s="801"/>
      <c r="E105" s="805"/>
      <c r="F105" s="308" t="s">
        <v>389</v>
      </c>
      <c r="G105" s="287"/>
      <c r="H105" s="287"/>
      <c r="I105" s="312"/>
      <c r="J105" s="27"/>
      <c r="K105" s="259"/>
    </row>
    <row r="106" spans="1:11" ht="21" customHeight="1">
      <c r="A106" s="259"/>
      <c r="B106" s="27"/>
      <c r="C106" s="799"/>
      <c r="D106" s="801"/>
      <c r="E106" s="806" t="s">
        <v>460</v>
      </c>
      <c r="F106" s="306" t="s">
        <v>390</v>
      </c>
      <c r="G106" s="477">
        <f>G68</f>
        <v>1.4999999999999999E-2</v>
      </c>
      <c r="H106" s="478">
        <f>H68</f>
        <v>0.02</v>
      </c>
      <c r="I106" s="440"/>
      <c r="J106" s="27"/>
      <c r="K106" s="259"/>
    </row>
    <row r="107" spans="1:11" ht="21" customHeight="1" thickBot="1">
      <c r="A107" s="259"/>
      <c r="B107" s="27"/>
      <c r="C107" s="822"/>
      <c r="D107" s="823"/>
      <c r="E107" s="807"/>
      <c r="F107" s="307" t="s">
        <v>389</v>
      </c>
      <c r="G107" s="479">
        <f>G69</f>
        <v>8.3999999999999995E-3</v>
      </c>
      <c r="H107" s="480">
        <f>H69</f>
        <v>1.0200000000000001E-2</v>
      </c>
      <c r="I107" s="440"/>
      <c r="J107" s="27"/>
      <c r="K107" s="259"/>
    </row>
    <row r="108" spans="1:11" ht="21" customHeight="1">
      <c r="A108" s="259"/>
      <c r="B108" s="27"/>
      <c r="C108" s="792">
        <v>5</v>
      </c>
      <c r="D108" s="795" t="s">
        <v>475</v>
      </c>
      <c r="E108" s="481" t="s">
        <v>467</v>
      </c>
      <c r="F108" s="462" t="s">
        <v>283</v>
      </c>
      <c r="G108" s="289">
        <f>IF(G74="","",G74)</f>
        <v>4000</v>
      </c>
      <c r="H108" s="290">
        <f>IF(H74="","",H74)</f>
        <v>4600</v>
      </c>
      <c r="I108" s="442"/>
      <c r="J108" s="27"/>
      <c r="K108" s="259"/>
    </row>
    <row r="109" spans="1:11" ht="21" customHeight="1">
      <c r="A109" s="259"/>
      <c r="B109" s="27"/>
      <c r="C109" s="793"/>
      <c r="D109" s="796"/>
      <c r="E109" s="482" t="s">
        <v>468</v>
      </c>
      <c r="F109" s="308" t="s">
        <v>440</v>
      </c>
      <c r="G109" s="291">
        <v>7000</v>
      </c>
      <c r="H109" s="292">
        <v>7000</v>
      </c>
      <c r="I109" s="443"/>
      <c r="J109" s="27"/>
      <c r="K109" s="259"/>
    </row>
    <row r="110" spans="1:11" ht="21" customHeight="1">
      <c r="A110" s="259"/>
      <c r="B110" s="27"/>
      <c r="C110" s="793"/>
      <c r="D110" s="796"/>
      <c r="E110" s="482" t="s">
        <v>469</v>
      </c>
      <c r="F110" s="308" t="s">
        <v>437</v>
      </c>
      <c r="G110" s="295">
        <f>G108+G109</f>
        <v>11000</v>
      </c>
      <c r="H110" s="296">
        <f>H108+H109</f>
        <v>11600</v>
      </c>
      <c r="I110" s="440"/>
      <c r="J110" s="27"/>
      <c r="K110" s="259"/>
    </row>
    <row r="111" spans="1:11" ht="21" customHeight="1">
      <c r="A111" s="259"/>
      <c r="B111" s="27"/>
      <c r="C111" s="793"/>
      <c r="D111" s="796"/>
      <c r="E111" s="482" t="s">
        <v>470</v>
      </c>
      <c r="F111" s="308" t="s">
        <v>472</v>
      </c>
      <c r="G111" s="293">
        <v>3500</v>
      </c>
      <c r="H111" s="294">
        <v>3200</v>
      </c>
      <c r="I111" s="443"/>
      <c r="J111" s="27"/>
      <c r="K111" s="259"/>
    </row>
    <row r="112" spans="1:11" ht="21" customHeight="1" thickBot="1">
      <c r="A112" s="259"/>
      <c r="B112" s="27"/>
      <c r="C112" s="793"/>
      <c r="D112" s="796"/>
      <c r="E112" s="482" t="s">
        <v>471</v>
      </c>
      <c r="F112" s="308" t="s">
        <v>380</v>
      </c>
      <c r="G112" s="297">
        <f>G110-G111</f>
        <v>7500</v>
      </c>
      <c r="H112" s="298">
        <f>H110-H111</f>
        <v>8400</v>
      </c>
      <c r="I112" s="440"/>
      <c r="J112" s="27"/>
      <c r="K112" s="259"/>
    </row>
    <row r="113" spans="1:11" ht="21" customHeight="1" thickBot="1">
      <c r="A113" s="259"/>
      <c r="B113" s="27"/>
      <c r="C113" s="794"/>
      <c r="D113" s="797"/>
      <c r="E113" s="483" t="s">
        <v>473</v>
      </c>
      <c r="F113" s="309" t="s">
        <v>474</v>
      </c>
      <c r="G113" s="463">
        <v>500</v>
      </c>
      <c r="H113" s="464">
        <v>500</v>
      </c>
      <c r="I113" s="441"/>
      <c r="J113" s="27"/>
      <c r="K113" s="259"/>
    </row>
    <row r="114" spans="1:11">
      <c r="A114" s="259"/>
      <c r="B114" s="27"/>
      <c r="C114" s="27"/>
      <c r="D114" s="27"/>
      <c r="E114" s="27"/>
      <c r="F114" s="27"/>
      <c r="G114" s="27"/>
      <c r="H114" s="27"/>
      <c r="I114" s="27"/>
      <c r="J114" s="27"/>
      <c r="K114" s="259"/>
    </row>
    <row r="115" spans="1:11">
      <c r="A115" s="259"/>
      <c r="B115" s="27"/>
      <c r="C115" s="27"/>
      <c r="D115" s="27"/>
      <c r="E115" s="27"/>
      <c r="F115" s="27"/>
      <c r="G115" s="27"/>
      <c r="H115" s="27"/>
      <c r="I115" s="27"/>
      <c r="J115" s="27"/>
      <c r="K115" s="259"/>
    </row>
    <row r="116" spans="1:11" ht="23.25" customHeight="1">
      <c r="A116" s="259"/>
      <c r="B116" s="259"/>
      <c r="C116" s="259"/>
      <c r="D116" s="259"/>
      <c r="E116" s="259"/>
      <c r="F116" s="259"/>
      <c r="G116" s="259"/>
      <c r="H116" s="259"/>
      <c r="I116" s="259"/>
      <c r="J116" s="259"/>
      <c r="K116" s="259"/>
    </row>
    <row r="117" spans="1:11" ht="23.25" customHeight="1" thickBot="1">
      <c r="A117" s="259"/>
      <c r="B117" s="27"/>
      <c r="C117" s="27"/>
      <c r="D117" s="27"/>
      <c r="E117" s="27"/>
      <c r="F117" s="27"/>
      <c r="G117" s="27"/>
      <c r="H117" s="27"/>
      <c r="I117" s="27"/>
      <c r="J117" s="27"/>
      <c r="K117" s="259"/>
    </row>
    <row r="118" spans="1:11" ht="24.75" customHeight="1">
      <c r="A118" s="259"/>
      <c r="B118" s="27"/>
      <c r="C118" s="808" t="s">
        <v>366</v>
      </c>
      <c r="D118" s="809"/>
      <c r="E118" s="809"/>
      <c r="F118" s="316" t="str">
        <f>IF('Att. Dairy'!N133="","",'Att. Dairy'!N133)</f>
        <v>July-2023</v>
      </c>
      <c r="G118" s="827" t="s">
        <v>210</v>
      </c>
      <c r="H118" s="829" t="s">
        <v>211</v>
      </c>
      <c r="I118" s="831" t="s">
        <v>396</v>
      </c>
      <c r="J118" s="27"/>
      <c r="K118" s="259"/>
    </row>
    <row r="119" spans="1:11" ht="27.75" customHeight="1" thickBot="1">
      <c r="A119" s="259"/>
      <c r="B119" s="27"/>
      <c r="C119" s="262" t="s">
        <v>363</v>
      </c>
      <c r="D119" s="261" t="s">
        <v>367</v>
      </c>
      <c r="E119" s="261" t="s">
        <v>364</v>
      </c>
      <c r="F119" s="260"/>
      <c r="G119" s="828"/>
      <c r="H119" s="830"/>
      <c r="I119" s="832"/>
      <c r="J119" s="27"/>
      <c r="K119" s="259"/>
    </row>
    <row r="120" spans="1:11" ht="21" customHeight="1">
      <c r="A120" s="259"/>
      <c r="B120" s="27"/>
      <c r="C120" s="835">
        <v>1</v>
      </c>
      <c r="D120" s="838" t="s">
        <v>368</v>
      </c>
      <c r="E120" s="833" t="s">
        <v>365</v>
      </c>
      <c r="F120" s="268" t="s">
        <v>117</v>
      </c>
      <c r="G120" s="330">
        <f>Sheet1!V112</f>
        <v>117.99999999999999</v>
      </c>
      <c r="H120" s="330">
        <f>Sheet1!AU112</f>
        <v>41.65</v>
      </c>
      <c r="I120" s="310"/>
      <c r="J120" s="27"/>
      <c r="K120" s="259"/>
    </row>
    <row r="121" spans="1:11" ht="21" customHeight="1">
      <c r="A121" s="259"/>
      <c r="B121" s="27"/>
      <c r="C121" s="836"/>
      <c r="D121" s="839"/>
      <c r="E121" s="834"/>
      <c r="F121" s="269" t="s">
        <v>118</v>
      </c>
      <c r="G121" s="331">
        <f>Sheet1!W112</f>
        <v>83.699999999999989</v>
      </c>
      <c r="H121" s="331">
        <f>Sheet1!AV112</f>
        <v>21.9</v>
      </c>
      <c r="I121" s="311"/>
      <c r="J121" s="27"/>
      <c r="K121" s="259"/>
    </row>
    <row r="122" spans="1:11" ht="21" customHeight="1">
      <c r="A122" s="259"/>
      <c r="B122" s="27"/>
      <c r="C122" s="836"/>
      <c r="D122" s="839"/>
      <c r="E122" s="841" t="s">
        <v>369</v>
      </c>
      <c r="F122" s="270" t="s">
        <v>117</v>
      </c>
      <c r="G122" s="287"/>
      <c r="H122" s="287">
        <v>200</v>
      </c>
      <c r="I122" s="312">
        <v>45110</v>
      </c>
      <c r="J122" s="27"/>
      <c r="K122" s="259"/>
    </row>
    <row r="123" spans="1:11" ht="21" customHeight="1">
      <c r="A123" s="259"/>
      <c r="B123" s="27"/>
      <c r="C123" s="836"/>
      <c r="D123" s="839"/>
      <c r="E123" s="842"/>
      <c r="F123" s="269" t="s">
        <v>118</v>
      </c>
      <c r="G123" s="287"/>
      <c r="H123" s="287">
        <v>150</v>
      </c>
      <c r="I123" s="312">
        <v>45110</v>
      </c>
      <c r="J123" s="27"/>
      <c r="K123" s="259"/>
    </row>
    <row r="124" spans="1:11" ht="21" customHeight="1">
      <c r="A124" s="259"/>
      <c r="B124" s="27"/>
      <c r="C124" s="836"/>
      <c r="D124" s="839"/>
      <c r="E124" s="841" t="s">
        <v>370</v>
      </c>
      <c r="F124" s="270" t="s">
        <v>117</v>
      </c>
      <c r="G124" s="287"/>
      <c r="H124" s="287"/>
      <c r="I124" s="312"/>
      <c r="J124" s="27"/>
      <c r="K124" s="259"/>
    </row>
    <row r="125" spans="1:11" ht="21" customHeight="1">
      <c r="A125" s="259"/>
      <c r="B125" s="27"/>
      <c r="C125" s="836"/>
      <c r="D125" s="839"/>
      <c r="E125" s="842"/>
      <c r="F125" s="269" t="s">
        <v>118</v>
      </c>
      <c r="G125" s="287"/>
      <c r="H125" s="287"/>
      <c r="I125" s="312"/>
      <c r="J125" s="27"/>
      <c r="K125" s="259"/>
    </row>
    <row r="126" spans="1:11" ht="21" customHeight="1">
      <c r="A126" s="259"/>
      <c r="B126" s="27"/>
      <c r="C126" s="836"/>
      <c r="D126" s="839"/>
      <c r="E126" s="841" t="s">
        <v>570</v>
      </c>
      <c r="F126" s="270" t="s">
        <v>117</v>
      </c>
      <c r="G126" s="287"/>
      <c r="H126" s="287"/>
      <c r="I126" s="312"/>
      <c r="J126" s="27"/>
      <c r="K126" s="259"/>
    </row>
    <row r="127" spans="1:11" ht="21" customHeight="1" thickBot="1">
      <c r="A127" s="259"/>
      <c r="B127" s="27"/>
      <c r="C127" s="837"/>
      <c r="D127" s="840"/>
      <c r="E127" s="843"/>
      <c r="F127" s="271" t="s">
        <v>118</v>
      </c>
      <c r="G127" s="288"/>
      <c r="H127" s="288"/>
      <c r="I127" s="313"/>
      <c r="J127" s="27"/>
      <c r="K127" s="259"/>
    </row>
    <row r="128" spans="1:11" ht="21" customHeight="1">
      <c r="A128" s="259"/>
      <c r="B128" s="27"/>
      <c r="C128" s="810">
        <v>2</v>
      </c>
      <c r="D128" s="813" t="s">
        <v>371</v>
      </c>
      <c r="E128" s="266" t="s">
        <v>372</v>
      </c>
      <c r="F128" s="264" t="s">
        <v>373</v>
      </c>
      <c r="G128" s="332">
        <f>IF(G94="","",G94)</f>
        <v>-6257.35</v>
      </c>
      <c r="H128" s="332">
        <f>IF(H94="","",H94)</f>
        <v>-3325.3099999999995</v>
      </c>
      <c r="I128" s="322" t="s">
        <v>67</v>
      </c>
      <c r="J128" s="27"/>
      <c r="K128" s="259"/>
    </row>
    <row r="129" spans="1:11" ht="21" customHeight="1">
      <c r="A129" s="259"/>
      <c r="B129" s="27"/>
      <c r="C129" s="811"/>
      <c r="D129" s="814"/>
      <c r="E129" s="275" t="s">
        <v>374</v>
      </c>
      <c r="F129" s="263" t="s">
        <v>375</v>
      </c>
      <c r="G129" s="280">
        <v>20000</v>
      </c>
      <c r="H129" s="281">
        <v>20000</v>
      </c>
      <c r="I129" s="325" t="s">
        <v>65</v>
      </c>
      <c r="J129" s="27"/>
      <c r="K129" s="259"/>
    </row>
    <row r="130" spans="1:11" ht="21" customHeight="1">
      <c r="A130" s="259"/>
      <c r="B130" s="27"/>
      <c r="C130" s="811"/>
      <c r="D130" s="814"/>
      <c r="E130" s="275" t="s">
        <v>376</v>
      </c>
      <c r="F130" s="263" t="s">
        <v>377</v>
      </c>
      <c r="G130" s="282">
        <f>G128+G129</f>
        <v>13742.65</v>
      </c>
      <c r="H130" s="283">
        <f>H128+H129</f>
        <v>16674.690000000002</v>
      </c>
      <c r="I130" s="326">
        <f>IF(I92="","",I92)</f>
        <v>5.45</v>
      </c>
      <c r="J130" s="27"/>
      <c r="K130" s="259"/>
    </row>
    <row r="131" spans="1:11" ht="21" customHeight="1">
      <c r="A131" s="259"/>
      <c r="B131" s="27"/>
      <c r="C131" s="811"/>
      <c r="D131" s="814"/>
      <c r="E131" s="275" t="s">
        <v>378</v>
      </c>
      <c r="F131" s="263" t="s">
        <v>379</v>
      </c>
      <c r="G131" s="282">
        <f>Sheet1!X151</f>
        <v>4959.5</v>
      </c>
      <c r="H131" s="283">
        <f>Sheet1!AW151</f>
        <v>5743.51</v>
      </c>
      <c r="I131" s="323" t="s">
        <v>66</v>
      </c>
      <c r="J131" s="27"/>
      <c r="K131" s="259"/>
    </row>
    <row r="132" spans="1:11" ht="21" customHeight="1" thickBot="1">
      <c r="A132" s="259"/>
      <c r="B132" s="27"/>
      <c r="C132" s="812"/>
      <c r="D132" s="815"/>
      <c r="E132" s="267" t="s">
        <v>387</v>
      </c>
      <c r="F132" s="265" t="s">
        <v>380</v>
      </c>
      <c r="G132" s="284">
        <f>G130-G131</f>
        <v>8783.15</v>
      </c>
      <c r="H132" s="285">
        <f>H130-H131</f>
        <v>10931.180000000002</v>
      </c>
      <c r="I132" s="327">
        <f>IF(I94="","",I94)</f>
        <v>8.17</v>
      </c>
      <c r="J132" s="27"/>
      <c r="K132" s="259"/>
    </row>
    <row r="133" spans="1:11" ht="21" customHeight="1">
      <c r="A133" s="259"/>
      <c r="B133" s="27"/>
      <c r="C133" s="816">
        <v>3</v>
      </c>
      <c r="D133" s="819" t="s">
        <v>381</v>
      </c>
      <c r="E133" s="276" t="s">
        <v>382</v>
      </c>
      <c r="F133" s="272" t="s">
        <v>373</v>
      </c>
      <c r="G133" s="333">
        <f>IF(G99="","",G99)</f>
        <v>8000</v>
      </c>
      <c r="H133" s="333">
        <f>IF(H99="","",H99)</f>
        <v>8000</v>
      </c>
      <c r="I133" s="314"/>
      <c r="J133" s="27"/>
      <c r="K133" s="259"/>
    </row>
    <row r="134" spans="1:11" ht="21" customHeight="1">
      <c r="A134" s="259"/>
      <c r="B134" s="27"/>
      <c r="C134" s="817"/>
      <c r="D134" s="820"/>
      <c r="E134" s="277" t="s">
        <v>383</v>
      </c>
      <c r="F134" s="273" t="s">
        <v>375</v>
      </c>
      <c r="G134" s="291"/>
      <c r="H134" s="292"/>
      <c r="I134" s="314"/>
      <c r="J134" s="27"/>
      <c r="K134" s="259"/>
    </row>
    <row r="135" spans="1:11" ht="21" customHeight="1">
      <c r="A135" s="259"/>
      <c r="B135" s="27"/>
      <c r="C135" s="817"/>
      <c r="D135" s="820"/>
      <c r="E135" s="277" t="s">
        <v>384</v>
      </c>
      <c r="F135" s="273" t="s">
        <v>377</v>
      </c>
      <c r="G135" s="295">
        <f>G133+G134</f>
        <v>8000</v>
      </c>
      <c r="H135" s="296">
        <f>H133+H134</f>
        <v>8000</v>
      </c>
      <c r="I135" s="301"/>
      <c r="J135" s="27"/>
      <c r="K135" s="259"/>
    </row>
    <row r="136" spans="1:11" ht="21" customHeight="1">
      <c r="A136" s="259"/>
      <c r="B136" s="27"/>
      <c r="C136" s="817"/>
      <c r="D136" s="820"/>
      <c r="E136" s="277" t="s">
        <v>385</v>
      </c>
      <c r="F136" s="273" t="s">
        <v>379</v>
      </c>
      <c r="G136" s="293"/>
      <c r="H136" s="294"/>
      <c r="I136" s="315"/>
      <c r="J136" s="27"/>
      <c r="K136" s="259"/>
    </row>
    <row r="137" spans="1:11" ht="21" customHeight="1" thickBot="1">
      <c r="A137" s="259"/>
      <c r="B137" s="27"/>
      <c r="C137" s="818"/>
      <c r="D137" s="821"/>
      <c r="E137" s="278" t="s">
        <v>386</v>
      </c>
      <c r="F137" s="274" t="s">
        <v>380</v>
      </c>
      <c r="G137" s="297">
        <f>G135-G136</f>
        <v>8000</v>
      </c>
      <c r="H137" s="298">
        <f>H135-H136</f>
        <v>8000</v>
      </c>
      <c r="I137" s="302"/>
      <c r="J137" s="27"/>
      <c r="K137" s="259"/>
    </row>
    <row r="138" spans="1:11" ht="21" customHeight="1">
      <c r="A138" s="259"/>
      <c r="B138" s="27"/>
      <c r="C138" s="798">
        <v>4</v>
      </c>
      <c r="D138" s="800" t="s">
        <v>392</v>
      </c>
      <c r="E138" s="802" t="s">
        <v>388</v>
      </c>
      <c r="F138" s="305" t="s">
        <v>390</v>
      </c>
      <c r="G138" s="484">
        <f>Sheet1!BV112</f>
        <v>86.710000000000008</v>
      </c>
      <c r="H138" s="484">
        <f>Sheet1!CU112</f>
        <v>136.83999999999997</v>
      </c>
      <c r="I138" s="310"/>
      <c r="J138" s="27"/>
      <c r="K138" s="259"/>
    </row>
    <row r="139" spans="1:11" ht="21" customHeight="1">
      <c r="A139" s="259"/>
      <c r="B139" s="27"/>
      <c r="C139" s="799"/>
      <c r="D139" s="801"/>
      <c r="E139" s="803"/>
      <c r="F139" s="307" t="s">
        <v>389</v>
      </c>
      <c r="G139" s="485">
        <f>Sheet1!CB112</f>
        <v>17.557600000000001</v>
      </c>
      <c r="H139" s="485">
        <f>Sheet1!DA112</f>
        <v>23.288399999999999</v>
      </c>
      <c r="I139" s="311"/>
      <c r="J139" s="27"/>
      <c r="K139" s="259"/>
    </row>
    <row r="140" spans="1:11" ht="21" customHeight="1">
      <c r="A140" s="259"/>
      <c r="B140" s="27"/>
      <c r="C140" s="799"/>
      <c r="D140" s="801"/>
      <c r="E140" s="804" t="s">
        <v>391</v>
      </c>
      <c r="F140" s="306" t="s">
        <v>390</v>
      </c>
      <c r="G140" s="287">
        <v>100</v>
      </c>
      <c r="H140" s="287">
        <v>100</v>
      </c>
      <c r="I140" s="312">
        <v>45108</v>
      </c>
      <c r="J140" s="27"/>
      <c r="K140" s="259"/>
    </row>
    <row r="141" spans="1:11" ht="21" customHeight="1">
      <c r="A141" s="259"/>
      <c r="B141" s="27"/>
      <c r="C141" s="799"/>
      <c r="D141" s="801"/>
      <c r="E141" s="805"/>
      <c r="F141" s="308" t="s">
        <v>389</v>
      </c>
      <c r="G141" s="287">
        <v>40</v>
      </c>
      <c r="H141" s="287">
        <v>40</v>
      </c>
      <c r="I141" s="312">
        <v>45108</v>
      </c>
      <c r="J141" s="27"/>
      <c r="K141" s="259"/>
    </row>
    <row r="142" spans="1:11" ht="21" customHeight="1">
      <c r="A142" s="259"/>
      <c r="B142" s="27"/>
      <c r="C142" s="799"/>
      <c r="D142" s="801"/>
      <c r="E142" s="804" t="s">
        <v>370</v>
      </c>
      <c r="F142" s="306" t="s">
        <v>390</v>
      </c>
      <c r="G142" s="287"/>
      <c r="H142" s="287"/>
      <c r="I142" s="312"/>
      <c r="J142" s="27"/>
      <c r="K142" s="259"/>
    </row>
    <row r="143" spans="1:11" ht="21" customHeight="1">
      <c r="A143" s="259"/>
      <c r="B143" s="27"/>
      <c r="C143" s="799"/>
      <c r="D143" s="801"/>
      <c r="E143" s="805"/>
      <c r="F143" s="308" t="s">
        <v>389</v>
      </c>
      <c r="G143" s="287"/>
      <c r="H143" s="287"/>
      <c r="I143" s="312"/>
      <c r="J143" s="27"/>
      <c r="K143" s="259"/>
    </row>
    <row r="144" spans="1:11" ht="21" customHeight="1">
      <c r="A144" s="259"/>
      <c r="B144" s="27"/>
      <c r="C144" s="799"/>
      <c r="D144" s="801"/>
      <c r="E144" s="806" t="s">
        <v>460</v>
      </c>
      <c r="F144" s="306" t="s">
        <v>390</v>
      </c>
      <c r="G144" s="477">
        <f>G106</f>
        <v>1.4999999999999999E-2</v>
      </c>
      <c r="H144" s="478">
        <f>H106</f>
        <v>0.02</v>
      </c>
      <c r="I144" s="440"/>
      <c r="J144" s="27"/>
      <c r="K144" s="259"/>
    </row>
    <row r="145" spans="1:11" ht="21" customHeight="1" thickBot="1">
      <c r="A145" s="259"/>
      <c r="B145" s="27"/>
      <c r="C145" s="822"/>
      <c r="D145" s="823"/>
      <c r="E145" s="807"/>
      <c r="F145" s="307" t="s">
        <v>389</v>
      </c>
      <c r="G145" s="479">
        <f>G107</f>
        <v>8.3999999999999995E-3</v>
      </c>
      <c r="H145" s="480">
        <f>H107</f>
        <v>1.0200000000000001E-2</v>
      </c>
      <c r="I145" s="440"/>
      <c r="J145" s="27"/>
      <c r="K145" s="259"/>
    </row>
    <row r="146" spans="1:11" ht="21" customHeight="1">
      <c r="A146" s="259"/>
      <c r="B146" s="27"/>
      <c r="C146" s="792">
        <v>5</v>
      </c>
      <c r="D146" s="795" t="s">
        <v>475</v>
      </c>
      <c r="E146" s="481" t="s">
        <v>467</v>
      </c>
      <c r="F146" s="462" t="s">
        <v>283</v>
      </c>
      <c r="G146" s="289">
        <f>IF(G112="","",G112)</f>
        <v>7500</v>
      </c>
      <c r="H146" s="290">
        <f>IF(H112="","",H112)</f>
        <v>8400</v>
      </c>
      <c r="I146" s="442"/>
      <c r="J146" s="27"/>
      <c r="K146" s="259"/>
    </row>
    <row r="147" spans="1:11" ht="21" customHeight="1">
      <c r="A147" s="259"/>
      <c r="B147" s="27"/>
      <c r="C147" s="793"/>
      <c r="D147" s="796"/>
      <c r="E147" s="482" t="s">
        <v>468</v>
      </c>
      <c r="F147" s="308" t="s">
        <v>440</v>
      </c>
      <c r="G147" s="291">
        <v>7000</v>
      </c>
      <c r="H147" s="292">
        <v>7000</v>
      </c>
      <c r="I147" s="443"/>
      <c r="J147" s="27"/>
      <c r="K147" s="259"/>
    </row>
    <row r="148" spans="1:11" ht="21" customHeight="1">
      <c r="A148" s="259"/>
      <c r="B148" s="27"/>
      <c r="C148" s="793"/>
      <c r="D148" s="796"/>
      <c r="E148" s="482" t="s">
        <v>469</v>
      </c>
      <c r="F148" s="308" t="s">
        <v>437</v>
      </c>
      <c r="G148" s="295">
        <f>G146+G147</f>
        <v>14500</v>
      </c>
      <c r="H148" s="296">
        <f>H146+H147</f>
        <v>15400</v>
      </c>
      <c r="I148" s="440"/>
      <c r="J148" s="27"/>
      <c r="K148" s="259"/>
    </row>
    <row r="149" spans="1:11" ht="21" customHeight="1">
      <c r="A149" s="259"/>
      <c r="B149" s="27"/>
      <c r="C149" s="793"/>
      <c r="D149" s="796"/>
      <c r="E149" s="482" t="s">
        <v>470</v>
      </c>
      <c r="F149" s="308" t="s">
        <v>472</v>
      </c>
      <c r="G149" s="293">
        <v>3500</v>
      </c>
      <c r="H149" s="294">
        <v>3200</v>
      </c>
      <c r="I149" s="443"/>
      <c r="J149" s="27"/>
      <c r="K149" s="259"/>
    </row>
    <row r="150" spans="1:11" ht="21" customHeight="1" thickBot="1">
      <c r="A150" s="259"/>
      <c r="B150" s="27"/>
      <c r="C150" s="793"/>
      <c r="D150" s="796"/>
      <c r="E150" s="482" t="s">
        <v>471</v>
      </c>
      <c r="F150" s="308" t="s">
        <v>380</v>
      </c>
      <c r="G150" s="297">
        <f>G148-G149</f>
        <v>11000</v>
      </c>
      <c r="H150" s="298">
        <f>H148-H149</f>
        <v>12200</v>
      </c>
      <c r="I150" s="440"/>
      <c r="J150" s="27"/>
      <c r="K150" s="259"/>
    </row>
    <row r="151" spans="1:11" ht="21" customHeight="1" thickBot="1">
      <c r="A151" s="259"/>
      <c r="B151" s="27"/>
      <c r="C151" s="794"/>
      <c r="D151" s="797"/>
      <c r="E151" s="483" t="s">
        <v>473</v>
      </c>
      <c r="F151" s="309" t="s">
        <v>474</v>
      </c>
      <c r="G151" s="463">
        <v>500</v>
      </c>
      <c r="H151" s="464">
        <v>500</v>
      </c>
      <c r="I151" s="441"/>
      <c r="J151" s="27"/>
      <c r="K151" s="259"/>
    </row>
    <row r="152" spans="1:11">
      <c r="A152" s="259"/>
      <c r="B152" s="27"/>
      <c r="C152" s="27"/>
      <c r="D152" s="27"/>
      <c r="E152" s="27"/>
      <c r="F152" s="27"/>
      <c r="G152" s="27"/>
      <c r="H152" s="27"/>
      <c r="I152" s="27"/>
      <c r="J152" s="27"/>
      <c r="K152" s="259"/>
    </row>
    <row r="153" spans="1:11">
      <c r="A153" s="259"/>
      <c r="B153" s="27"/>
      <c r="C153" s="27"/>
      <c r="D153" s="27"/>
      <c r="E153" s="27"/>
      <c r="F153" s="27"/>
      <c r="G153" s="27"/>
      <c r="H153" s="27"/>
      <c r="I153" s="27"/>
      <c r="J153" s="27"/>
      <c r="K153" s="259"/>
    </row>
    <row r="154" spans="1:11" ht="23.25" customHeight="1">
      <c r="A154" s="259"/>
      <c r="B154" s="259"/>
      <c r="C154" s="259"/>
      <c r="D154" s="259"/>
      <c r="E154" s="259"/>
      <c r="F154" s="259"/>
      <c r="G154" s="259"/>
      <c r="H154" s="259"/>
      <c r="I154" s="259"/>
      <c r="J154" s="259"/>
      <c r="K154" s="259"/>
    </row>
    <row r="155" spans="1:11" ht="23.25" customHeight="1" thickBot="1">
      <c r="A155" s="259"/>
      <c r="B155" s="27"/>
      <c r="C155" s="27"/>
      <c r="D155" s="27"/>
      <c r="E155" s="27"/>
      <c r="F155" s="27"/>
      <c r="G155" s="27"/>
      <c r="H155" s="27"/>
      <c r="I155" s="27"/>
      <c r="J155" s="27"/>
      <c r="K155" s="259"/>
    </row>
    <row r="156" spans="1:11" ht="24.75" customHeight="1">
      <c r="A156" s="259"/>
      <c r="B156" s="27"/>
      <c r="C156" s="808" t="s">
        <v>366</v>
      </c>
      <c r="D156" s="809"/>
      <c r="E156" s="809"/>
      <c r="F156" s="316" t="str">
        <f>IF('Att. Dairy'!N177="","",'Att. Dairy'!N177)</f>
        <v>August-2023</v>
      </c>
      <c r="G156" s="827" t="s">
        <v>210</v>
      </c>
      <c r="H156" s="829" t="s">
        <v>211</v>
      </c>
      <c r="I156" s="831" t="s">
        <v>396</v>
      </c>
      <c r="J156" s="27"/>
      <c r="K156" s="259"/>
    </row>
    <row r="157" spans="1:11" ht="27.75" customHeight="1" thickBot="1">
      <c r="A157" s="259"/>
      <c r="B157" s="27"/>
      <c r="C157" s="262" t="s">
        <v>363</v>
      </c>
      <c r="D157" s="261" t="s">
        <v>367</v>
      </c>
      <c r="E157" s="261" t="s">
        <v>364</v>
      </c>
      <c r="F157" s="260"/>
      <c r="G157" s="828"/>
      <c r="H157" s="830"/>
      <c r="I157" s="832"/>
      <c r="J157" s="27"/>
      <c r="K157" s="259"/>
    </row>
    <row r="158" spans="1:11" ht="21" customHeight="1">
      <c r="A158" s="259"/>
      <c r="B158" s="27"/>
      <c r="C158" s="835">
        <v>1</v>
      </c>
      <c r="D158" s="838" t="s">
        <v>368</v>
      </c>
      <c r="E158" s="833" t="s">
        <v>365</v>
      </c>
      <c r="F158" s="268" t="s">
        <v>117</v>
      </c>
      <c r="G158" s="330">
        <f>Sheet1!V150</f>
        <v>49.399999999999977</v>
      </c>
      <c r="H158" s="330">
        <f>Sheet1!AU150</f>
        <v>163.20000000000002</v>
      </c>
      <c r="I158" s="310"/>
      <c r="J158" s="27"/>
      <c r="K158" s="259"/>
    </row>
    <row r="159" spans="1:11" ht="21" customHeight="1">
      <c r="A159" s="259"/>
      <c r="B159" s="27"/>
      <c r="C159" s="836"/>
      <c r="D159" s="839"/>
      <c r="E159" s="834"/>
      <c r="F159" s="269" t="s">
        <v>118</v>
      </c>
      <c r="G159" s="331">
        <f>Sheet1!W150</f>
        <v>61.29999999999999</v>
      </c>
      <c r="H159" s="331">
        <f>Sheet1!AV150</f>
        <v>144.9</v>
      </c>
      <c r="I159" s="311"/>
      <c r="J159" s="27"/>
      <c r="K159" s="259"/>
    </row>
    <row r="160" spans="1:11" ht="21" customHeight="1">
      <c r="A160" s="259"/>
      <c r="B160" s="27"/>
      <c r="C160" s="836"/>
      <c r="D160" s="839"/>
      <c r="E160" s="841" t="s">
        <v>369</v>
      </c>
      <c r="F160" s="270" t="s">
        <v>117</v>
      </c>
      <c r="G160" s="287"/>
      <c r="H160" s="287"/>
      <c r="I160" s="312"/>
      <c r="J160" s="27"/>
      <c r="K160" s="259"/>
    </row>
    <row r="161" spans="1:11" ht="21" customHeight="1">
      <c r="A161" s="259"/>
      <c r="B161" s="27"/>
      <c r="C161" s="836"/>
      <c r="D161" s="839"/>
      <c r="E161" s="842"/>
      <c r="F161" s="269" t="s">
        <v>118</v>
      </c>
      <c r="G161" s="287"/>
      <c r="H161" s="287"/>
      <c r="I161" s="312"/>
      <c r="J161" s="27"/>
      <c r="K161" s="259"/>
    </row>
    <row r="162" spans="1:11" ht="21" customHeight="1">
      <c r="A162" s="259"/>
      <c r="B162" s="27"/>
      <c r="C162" s="836"/>
      <c r="D162" s="839"/>
      <c r="E162" s="841" t="s">
        <v>370</v>
      </c>
      <c r="F162" s="270" t="s">
        <v>117</v>
      </c>
      <c r="G162" s="287"/>
      <c r="H162" s="287"/>
      <c r="I162" s="312"/>
      <c r="J162" s="27"/>
      <c r="K162" s="259"/>
    </row>
    <row r="163" spans="1:11" ht="21" customHeight="1">
      <c r="A163" s="259"/>
      <c r="B163" s="27"/>
      <c r="C163" s="836"/>
      <c r="D163" s="839"/>
      <c r="E163" s="842"/>
      <c r="F163" s="269" t="s">
        <v>118</v>
      </c>
      <c r="G163" s="287"/>
      <c r="H163" s="287"/>
      <c r="I163" s="312"/>
      <c r="J163" s="27"/>
      <c r="K163" s="259"/>
    </row>
    <row r="164" spans="1:11" ht="21" customHeight="1">
      <c r="A164" s="259"/>
      <c r="B164" s="27"/>
      <c r="C164" s="836"/>
      <c r="D164" s="839"/>
      <c r="E164" s="841" t="s">
        <v>570</v>
      </c>
      <c r="F164" s="270" t="s">
        <v>117</v>
      </c>
      <c r="G164" s="287"/>
      <c r="H164" s="287"/>
      <c r="I164" s="312"/>
      <c r="J164" s="27"/>
      <c r="K164" s="259"/>
    </row>
    <row r="165" spans="1:11" ht="21" customHeight="1" thickBot="1">
      <c r="A165" s="259"/>
      <c r="B165" s="27"/>
      <c r="C165" s="837"/>
      <c r="D165" s="840"/>
      <c r="E165" s="843"/>
      <c r="F165" s="271" t="s">
        <v>118</v>
      </c>
      <c r="G165" s="288"/>
      <c r="H165" s="288"/>
      <c r="I165" s="313"/>
      <c r="J165" s="27"/>
      <c r="K165" s="259"/>
    </row>
    <row r="166" spans="1:11" ht="21" customHeight="1">
      <c r="A166" s="259"/>
      <c r="B166" s="27"/>
      <c r="C166" s="810">
        <v>2</v>
      </c>
      <c r="D166" s="813" t="s">
        <v>371</v>
      </c>
      <c r="E166" s="266" t="s">
        <v>372</v>
      </c>
      <c r="F166" s="264" t="s">
        <v>373</v>
      </c>
      <c r="G166" s="332">
        <f>IF(G132="","",G132)</f>
        <v>8783.15</v>
      </c>
      <c r="H166" s="332">
        <f>IF(H132="","",H132)</f>
        <v>10931.180000000002</v>
      </c>
      <c r="I166" s="322" t="s">
        <v>67</v>
      </c>
      <c r="J166" s="27"/>
      <c r="K166" s="259"/>
    </row>
    <row r="167" spans="1:11" ht="21" customHeight="1">
      <c r="A167" s="259"/>
      <c r="B167" s="27"/>
      <c r="C167" s="811"/>
      <c r="D167" s="814"/>
      <c r="E167" s="275" t="s">
        <v>374</v>
      </c>
      <c r="F167" s="263" t="s">
        <v>375</v>
      </c>
      <c r="G167" s="280">
        <v>0</v>
      </c>
      <c r="H167" s="281">
        <v>0</v>
      </c>
      <c r="I167" s="325" t="s">
        <v>65</v>
      </c>
      <c r="J167" s="27"/>
      <c r="K167" s="259"/>
    </row>
    <row r="168" spans="1:11" ht="21" customHeight="1">
      <c r="A168" s="259"/>
      <c r="B168" s="27"/>
      <c r="C168" s="811"/>
      <c r="D168" s="814"/>
      <c r="E168" s="275" t="s">
        <v>376</v>
      </c>
      <c r="F168" s="263" t="s">
        <v>377</v>
      </c>
      <c r="G168" s="282">
        <f>G166+G167</f>
        <v>8783.15</v>
      </c>
      <c r="H168" s="283">
        <f>H166+H167</f>
        <v>10931.180000000002</v>
      </c>
      <c r="I168" s="326">
        <f>IF(I130="","",I130)</f>
        <v>5.45</v>
      </c>
      <c r="J168" s="27"/>
      <c r="K168" s="259"/>
    </row>
    <row r="169" spans="1:11" ht="21" customHeight="1">
      <c r="A169" s="259"/>
      <c r="B169" s="27"/>
      <c r="C169" s="811"/>
      <c r="D169" s="814"/>
      <c r="E169" s="275" t="s">
        <v>378</v>
      </c>
      <c r="F169" s="263" t="s">
        <v>379</v>
      </c>
      <c r="G169" s="282">
        <f>Sheet1!X189</f>
        <v>3684.2</v>
      </c>
      <c r="H169" s="283">
        <f>Sheet1!AW189</f>
        <v>4411.7999999999993</v>
      </c>
      <c r="I169" s="323" t="s">
        <v>66</v>
      </c>
      <c r="J169" s="27"/>
      <c r="K169" s="259"/>
    </row>
    <row r="170" spans="1:11" ht="21" customHeight="1" thickBot="1">
      <c r="A170" s="259"/>
      <c r="B170" s="27"/>
      <c r="C170" s="812"/>
      <c r="D170" s="815"/>
      <c r="E170" s="267" t="s">
        <v>387</v>
      </c>
      <c r="F170" s="265" t="s">
        <v>380</v>
      </c>
      <c r="G170" s="284">
        <f>G168-G169</f>
        <v>5098.95</v>
      </c>
      <c r="H170" s="285">
        <f>H168-H169</f>
        <v>6519.3800000000028</v>
      </c>
      <c r="I170" s="327">
        <f>IF(I132="","",I132)</f>
        <v>8.17</v>
      </c>
      <c r="J170" s="27"/>
      <c r="K170" s="259"/>
    </row>
    <row r="171" spans="1:11" ht="21" customHeight="1">
      <c r="A171" s="259"/>
      <c r="B171" s="27"/>
      <c r="C171" s="816">
        <v>3</v>
      </c>
      <c r="D171" s="819" t="s">
        <v>381</v>
      </c>
      <c r="E171" s="276" t="s">
        <v>382</v>
      </c>
      <c r="F171" s="272" t="s">
        <v>373</v>
      </c>
      <c r="G171" s="333">
        <f>IF(G137="","",G137)</f>
        <v>8000</v>
      </c>
      <c r="H171" s="333">
        <f>IF(H137="","",H137)</f>
        <v>8000</v>
      </c>
      <c r="I171" s="314"/>
      <c r="J171" s="27"/>
      <c r="K171" s="259"/>
    </row>
    <row r="172" spans="1:11" ht="21" customHeight="1">
      <c r="A172" s="259"/>
      <c r="B172" s="27"/>
      <c r="C172" s="817"/>
      <c r="D172" s="820"/>
      <c r="E172" s="277" t="s">
        <v>383</v>
      </c>
      <c r="F172" s="273" t="s">
        <v>375</v>
      </c>
      <c r="G172" s="291"/>
      <c r="H172" s="292"/>
      <c r="I172" s="314"/>
      <c r="J172" s="27"/>
      <c r="K172" s="259"/>
    </row>
    <row r="173" spans="1:11" ht="21" customHeight="1">
      <c r="A173" s="259"/>
      <c r="B173" s="27"/>
      <c r="C173" s="817"/>
      <c r="D173" s="820"/>
      <c r="E173" s="277" t="s">
        <v>384</v>
      </c>
      <c r="F173" s="273" t="s">
        <v>377</v>
      </c>
      <c r="G173" s="295">
        <f>G171+G172</f>
        <v>8000</v>
      </c>
      <c r="H173" s="296">
        <f>H171+H172</f>
        <v>8000</v>
      </c>
      <c r="I173" s="301"/>
      <c r="J173" s="27"/>
      <c r="K173" s="259"/>
    </row>
    <row r="174" spans="1:11" ht="21" customHeight="1">
      <c r="A174" s="259"/>
      <c r="B174" s="27"/>
      <c r="C174" s="817"/>
      <c r="D174" s="820"/>
      <c r="E174" s="277" t="s">
        <v>385</v>
      </c>
      <c r="F174" s="273" t="s">
        <v>379</v>
      </c>
      <c r="G174" s="293"/>
      <c r="H174" s="294"/>
      <c r="I174" s="315"/>
      <c r="J174" s="27"/>
      <c r="K174" s="259"/>
    </row>
    <row r="175" spans="1:11" ht="21" customHeight="1" thickBot="1">
      <c r="A175" s="259"/>
      <c r="B175" s="27"/>
      <c r="C175" s="818"/>
      <c r="D175" s="821"/>
      <c r="E175" s="278" t="s">
        <v>386</v>
      </c>
      <c r="F175" s="274" t="s">
        <v>380</v>
      </c>
      <c r="G175" s="297">
        <f>G173-G174</f>
        <v>8000</v>
      </c>
      <c r="H175" s="298">
        <f>H173-H174</f>
        <v>8000</v>
      </c>
      <c r="I175" s="302"/>
      <c r="J175" s="27"/>
      <c r="K175" s="259"/>
    </row>
    <row r="176" spans="1:11" ht="21" customHeight="1">
      <c r="A176" s="259"/>
      <c r="B176" s="27"/>
      <c r="C176" s="798">
        <v>4</v>
      </c>
      <c r="D176" s="800" t="s">
        <v>392</v>
      </c>
      <c r="E176" s="802" t="s">
        <v>388</v>
      </c>
      <c r="F176" s="305" t="s">
        <v>390</v>
      </c>
      <c r="G176" s="484">
        <f>Sheet1!BV150</f>
        <v>173.06</v>
      </c>
      <c r="H176" s="484">
        <f>Sheet1!CU150</f>
        <v>222.77999999999997</v>
      </c>
      <c r="I176" s="310"/>
      <c r="J176" s="27"/>
      <c r="K176" s="259"/>
    </row>
    <row r="177" spans="1:11" ht="21" customHeight="1">
      <c r="A177" s="259"/>
      <c r="B177" s="27"/>
      <c r="C177" s="799"/>
      <c r="D177" s="801"/>
      <c r="E177" s="803"/>
      <c r="F177" s="307" t="s">
        <v>389</v>
      </c>
      <c r="G177" s="485">
        <f>Sheet1!CB150</f>
        <v>49.913600000000002</v>
      </c>
      <c r="H177" s="485">
        <f>Sheet1!DA150</f>
        <v>56.117799999999988</v>
      </c>
      <c r="I177" s="311"/>
      <c r="J177" s="27"/>
      <c r="K177" s="259"/>
    </row>
    <row r="178" spans="1:11" ht="21" customHeight="1">
      <c r="A178" s="259"/>
      <c r="B178" s="27"/>
      <c r="C178" s="799"/>
      <c r="D178" s="801"/>
      <c r="E178" s="804" t="s">
        <v>391</v>
      </c>
      <c r="F178" s="306" t="s">
        <v>390</v>
      </c>
      <c r="G178" s="287"/>
      <c r="H178" s="287"/>
      <c r="I178" s="312"/>
      <c r="J178" s="27"/>
      <c r="K178" s="259"/>
    </row>
    <row r="179" spans="1:11" ht="21" customHeight="1">
      <c r="A179" s="259"/>
      <c r="B179" s="27"/>
      <c r="C179" s="799"/>
      <c r="D179" s="801"/>
      <c r="E179" s="805"/>
      <c r="F179" s="308" t="s">
        <v>389</v>
      </c>
      <c r="G179" s="287"/>
      <c r="H179" s="287"/>
      <c r="I179" s="312"/>
      <c r="J179" s="27"/>
      <c r="K179" s="259"/>
    </row>
    <row r="180" spans="1:11" ht="21" customHeight="1">
      <c r="A180" s="259"/>
      <c r="B180" s="27"/>
      <c r="C180" s="799"/>
      <c r="D180" s="801"/>
      <c r="E180" s="804" t="s">
        <v>370</v>
      </c>
      <c r="F180" s="306" t="s">
        <v>390</v>
      </c>
      <c r="G180" s="287"/>
      <c r="H180" s="287"/>
      <c r="I180" s="312"/>
      <c r="J180" s="27"/>
      <c r="K180" s="259"/>
    </row>
    <row r="181" spans="1:11" ht="21" customHeight="1">
      <c r="A181" s="259"/>
      <c r="B181" s="27"/>
      <c r="C181" s="799"/>
      <c r="D181" s="801"/>
      <c r="E181" s="805"/>
      <c r="F181" s="308" t="s">
        <v>389</v>
      </c>
      <c r="G181" s="287"/>
      <c r="H181" s="287"/>
      <c r="I181" s="312"/>
      <c r="J181" s="27"/>
      <c r="K181" s="259"/>
    </row>
    <row r="182" spans="1:11" ht="21" customHeight="1">
      <c r="A182" s="259"/>
      <c r="B182" s="27"/>
      <c r="C182" s="799"/>
      <c r="D182" s="801"/>
      <c r="E182" s="806" t="s">
        <v>460</v>
      </c>
      <c r="F182" s="306" t="s">
        <v>390</v>
      </c>
      <c r="G182" s="477">
        <f>G144</f>
        <v>1.4999999999999999E-2</v>
      </c>
      <c r="H182" s="478">
        <f>H144</f>
        <v>0.02</v>
      </c>
      <c r="I182" s="440"/>
      <c r="J182" s="27"/>
      <c r="K182" s="259"/>
    </row>
    <row r="183" spans="1:11" ht="21" customHeight="1" thickBot="1">
      <c r="A183" s="259"/>
      <c r="B183" s="27"/>
      <c r="C183" s="822"/>
      <c r="D183" s="823"/>
      <c r="E183" s="807"/>
      <c r="F183" s="307" t="s">
        <v>389</v>
      </c>
      <c r="G183" s="479">
        <f>G145</f>
        <v>8.3999999999999995E-3</v>
      </c>
      <c r="H183" s="480">
        <f>H145</f>
        <v>1.0200000000000001E-2</v>
      </c>
      <c r="I183" s="440"/>
      <c r="J183" s="27"/>
      <c r="K183" s="259"/>
    </row>
    <row r="184" spans="1:11" ht="21" customHeight="1">
      <c r="A184" s="259"/>
      <c r="B184" s="27"/>
      <c r="C184" s="792">
        <v>5</v>
      </c>
      <c r="D184" s="795" t="s">
        <v>475</v>
      </c>
      <c r="E184" s="481" t="s">
        <v>467</v>
      </c>
      <c r="F184" s="462" t="s">
        <v>283</v>
      </c>
      <c r="G184" s="289">
        <f>IF(G150="","",G150)</f>
        <v>11000</v>
      </c>
      <c r="H184" s="290">
        <f>IF(H150="","",H150)</f>
        <v>12200</v>
      </c>
      <c r="I184" s="442"/>
      <c r="J184" s="27"/>
      <c r="K184" s="259"/>
    </row>
    <row r="185" spans="1:11" ht="21" customHeight="1">
      <c r="A185" s="259"/>
      <c r="B185" s="27"/>
      <c r="C185" s="793"/>
      <c r="D185" s="796"/>
      <c r="E185" s="482" t="s">
        <v>468</v>
      </c>
      <c r="F185" s="308" t="s">
        <v>440</v>
      </c>
      <c r="G185" s="291">
        <v>7000</v>
      </c>
      <c r="H185" s="292">
        <v>7000</v>
      </c>
      <c r="I185" s="443"/>
      <c r="J185" s="27"/>
      <c r="K185" s="259"/>
    </row>
    <row r="186" spans="1:11" ht="21" customHeight="1">
      <c r="A186" s="259"/>
      <c r="B186" s="27"/>
      <c r="C186" s="793"/>
      <c r="D186" s="796"/>
      <c r="E186" s="482" t="s">
        <v>469</v>
      </c>
      <c r="F186" s="308" t="s">
        <v>437</v>
      </c>
      <c r="G186" s="295">
        <f>G184+G185</f>
        <v>18000</v>
      </c>
      <c r="H186" s="296">
        <f>H184+H185</f>
        <v>19200</v>
      </c>
      <c r="I186" s="440"/>
      <c r="J186" s="27"/>
      <c r="K186" s="259"/>
    </row>
    <row r="187" spans="1:11" ht="21" customHeight="1">
      <c r="A187" s="259"/>
      <c r="B187" s="27"/>
      <c r="C187" s="793"/>
      <c r="D187" s="796"/>
      <c r="E187" s="482" t="s">
        <v>470</v>
      </c>
      <c r="F187" s="308" t="s">
        <v>472</v>
      </c>
      <c r="G187" s="293">
        <v>3500</v>
      </c>
      <c r="H187" s="294">
        <v>3200</v>
      </c>
      <c r="I187" s="443"/>
      <c r="J187" s="27"/>
      <c r="K187" s="259"/>
    </row>
    <row r="188" spans="1:11" ht="21" customHeight="1" thickBot="1">
      <c r="A188" s="259"/>
      <c r="B188" s="27"/>
      <c r="C188" s="793"/>
      <c r="D188" s="796"/>
      <c r="E188" s="482" t="s">
        <v>471</v>
      </c>
      <c r="F188" s="308" t="s">
        <v>380</v>
      </c>
      <c r="G188" s="297">
        <f>G186-G187</f>
        <v>14500</v>
      </c>
      <c r="H188" s="298">
        <f>H186-H187</f>
        <v>16000</v>
      </c>
      <c r="I188" s="440"/>
      <c r="J188" s="27"/>
      <c r="K188" s="259"/>
    </row>
    <row r="189" spans="1:11" ht="21" customHeight="1" thickBot="1">
      <c r="A189" s="259"/>
      <c r="B189" s="27"/>
      <c r="C189" s="794"/>
      <c r="D189" s="797"/>
      <c r="E189" s="483" t="s">
        <v>473</v>
      </c>
      <c r="F189" s="309" t="s">
        <v>474</v>
      </c>
      <c r="G189" s="463">
        <v>500</v>
      </c>
      <c r="H189" s="464">
        <v>500</v>
      </c>
      <c r="I189" s="441"/>
      <c r="J189" s="27"/>
      <c r="K189" s="259"/>
    </row>
    <row r="190" spans="1:11">
      <c r="A190" s="259"/>
      <c r="B190" s="27"/>
      <c r="C190" s="27"/>
      <c r="D190" s="27"/>
      <c r="E190" s="27"/>
      <c r="F190" s="27"/>
      <c r="G190" s="27"/>
      <c r="H190" s="27"/>
      <c r="I190" s="27"/>
      <c r="J190" s="27"/>
      <c r="K190" s="259"/>
    </row>
    <row r="191" spans="1:11">
      <c r="A191" s="259"/>
      <c r="B191" s="27"/>
      <c r="C191" s="27"/>
      <c r="D191" s="27"/>
      <c r="E191" s="27"/>
      <c r="F191" s="27"/>
      <c r="G191" s="27"/>
      <c r="H191" s="27"/>
      <c r="I191" s="27"/>
      <c r="J191" s="27"/>
      <c r="K191" s="259"/>
    </row>
    <row r="192" spans="1:11" ht="23.25" customHeight="1">
      <c r="A192" s="259"/>
      <c r="B192" s="259"/>
      <c r="C192" s="259"/>
      <c r="D192" s="259"/>
      <c r="E192" s="259"/>
      <c r="F192" s="259"/>
      <c r="G192" s="259"/>
      <c r="H192" s="259"/>
      <c r="I192" s="259"/>
      <c r="J192" s="259"/>
      <c r="K192" s="259"/>
    </row>
    <row r="193" spans="1:11" ht="23.25" customHeight="1" thickBot="1">
      <c r="A193" s="259"/>
      <c r="B193" s="27"/>
      <c r="C193" s="27"/>
      <c r="D193" s="27"/>
      <c r="E193" s="27"/>
      <c r="F193" s="27"/>
      <c r="G193" s="27"/>
      <c r="H193" s="27"/>
      <c r="I193" s="27"/>
      <c r="J193" s="27"/>
      <c r="K193" s="259"/>
    </row>
    <row r="194" spans="1:11" ht="24.75" customHeight="1">
      <c r="A194" s="259"/>
      <c r="B194" s="27"/>
      <c r="C194" s="808" t="s">
        <v>366</v>
      </c>
      <c r="D194" s="809"/>
      <c r="E194" s="809"/>
      <c r="F194" s="316" t="str">
        <f>IF('Att. Dairy'!N221="","",'Att. Dairy'!N221)</f>
        <v>September-2023</v>
      </c>
      <c r="G194" s="827" t="s">
        <v>210</v>
      </c>
      <c r="H194" s="829" t="s">
        <v>211</v>
      </c>
      <c r="I194" s="831" t="s">
        <v>396</v>
      </c>
      <c r="J194" s="27"/>
      <c r="K194" s="259"/>
    </row>
    <row r="195" spans="1:11" ht="27.75" customHeight="1" thickBot="1">
      <c r="A195" s="259"/>
      <c r="B195" s="27"/>
      <c r="C195" s="262" t="s">
        <v>363</v>
      </c>
      <c r="D195" s="261" t="s">
        <v>367</v>
      </c>
      <c r="E195" s="261" t="s">
        <v>364</v>
      </c>
      <c r="F195" s="260"/>
      <c r="G195" s="828"/>
      <c r="H195" s="830"/>
      <c r="I195" s="832"/>
      <c r="J195" s="27"/>
      <c r="K195" s="259"/>
    </row>
    <row r="196" spans="1:11" ht="21" customHeight="1">
      <c r="A196" s="259"/>
      <c r="B196" s="27"/>
      <c r="C196" s="835">
        <v>1</v>
      </c>
      <c r="D196" s="838" t="s">
        <v>368</v>
      </c>
      <c r="E196" s="833" t="s">
        <v>365</v>
      </c>
      <c r="F196" s="268" t="s">
        <v>117</v>
      </c>
      <c r="G196" s="330">
        <f>Sheet1!V188</f>
        <v>28.399999999999977</v>
      </c>
      <c r="H196" s="330">
        <f>Sheet1!AU188</f>
        <v>136.20000000000002</v>
      </c>
      <c r="I196" s="310"/>
      <c r="J196" s="27"/>
      <c r="K196" s="259"/>
    </row>
    <row r="197" spans="1:11" ht="21" customHeight="1">
      <c r="A197" s="259"/>
      <c r="B197" s="27"/>
      <c r="C197" s="836"/>
      <c r="D197" s="839"/>
      <c r="E197" s="834"/>
      <c r="F197" s="269" t="s">
        <v>118</v>
      </c>
      <c r="G197" s="331">
        <f>Sheet1!W188</f>
        <v>14.699999999999989</v>
      </c>
      <c r="H197" s="331">
        <f>Sheet1!AV188</f>
        <v>90.9</v>
      </c>
      <c r="I197" s="311"/>
      <c r="J197" s="27"/>
      <c r="K197" s="259"/>
    </row>
    <row r="198" spans="1:11" ht="21" customHeight="1">
      <c r="A198" s="259"/>
      <c r="B198" s="27"/>
      <c r="C198" s="836"/>
      <c r="D198" s="839"/>
      <c r="E198" s="841" t="s">
        <v>369</v>
      </c>
      <c r="F198" s="270" t="s">
        <v>117</v>
      </c>
      <c r="G198" s="287">
        <v>200</v>
      </c>
      <c r="H198" s="287">
        <v>100</v>
      </c>
      <c r="I198" s="312">
        <v>45173</v>
      </c>
      <c r="J198" s="27"/>
      <c r="K198" s="259"/>
    </row>
    <row r="199" spans="1:11" ht="21" customHeight="1">
      <c r="A199" s="259"/>
      <c r="B199" s="27"/>
      <c r="C199" s="836"/>
      <c r="D199" s="839"/>
      <c r="E199" s="842"/>
      <c r="F199" s="269" t="s">
        <v>118</v>
      </c>
      <c r="G199" s="287">
        <v>200</v>
      </c>
      <c r="H199" s="287">
        <v>100</v>
      </c>
      <c r="I199" s="312">
        <v>45173</v>
      </c>
      <c r="J199" s="27"/>
      <c r="K199" s="259"/>
    </row>
    <row r="200" spans="1:11" ht="21" customHeight="1">
      <c r="A200" s="259"/>
      <c r="B200" s="27"/>
      <c r="C200" s="836"/>
      <c r="D200" s="839"/>
      <c r="E200" s="841" t="s">
        <v>370</v>
      </c>
      <c r="F200" s="270" t="s">
        <v>117</v>
      </c>
      <c r="G200" s="287"/>
      <c r="H200" s="287"/>
      <c r="I200" s="312"/>
      <c r="J200" s="27"/>
      <c r="K200" s="259"/>
    </row>
    <row r="201" spans="1:11" ht="21" customHeight="1">
      <c r="A201" s="259"/>
      <c r="B201" s="27"/>
      <c r="C201" s="836"/>
      <c r="D201" s="839"/>
      <c r="E201" s="842"/>
      <c r="F201" s="269" t="s">
        <v>118</v>
      </c>
      <c r="G201" s="287"/>
      <c r="H201" s="287"/>
      <c r="I201" s="312"/>
      <c r="J201" s="27"/>
      <c r="K201" s="259"/>
    </row>
    <row r="202" spans="1:11" ht="21" customHeight="1">
      <c r="A202" s="259"/>
      <c r="B202" s="27"/>
      <c r="C202" s="836"/>
      <c r="D202" s="839"/>
      <c r="E202" s="841" t="s">
        <v>570</v>
      </c>
      <c r="F202" s="270" t="s">
        <v>117</v>
      </c>
      <c r="G202" s="287"/>
      <c r="H202" s="287"/>
      <c r="I202" s="312"/>
      <c r="J202" s="27"/>
      <c r="K202" s="259"/>
    </row>
    <row r="203" spans="1:11" ht="21" customHeight="1" thickBot="1">
      <c r="A203" s="259"/>
      <c r="B203" s="27"/>
      <c r="C203" s="837"/>
      <c r="D203" s="840"/>
      <c r="E203" s="843"/>
      <c r="F203" s="271" t="s">
        <v>118</v>
      </c>
      <c r="G203" s="288"/>
      <c r="H203" s="288"/>
      <c r="I203" s="313"/>
      <c r="J203" s="27"/>
      <c r="K203" s="259"/>
    </row>
    <row r="204" spans="1:11" ht="21" customHeight="1">
      <c r="A204" s="259"/>
      <c r="B204" s="27"/>
      <c r="C204" s="810">
        <v>2</v>
      </c>
      <c r="D204" s="813" t="s">
        <v>371</v>
      </c>
      <c r="E204" s="266" t="s">
        <v>372</v>
      </c>
      <c r="F204" s="264" t="s">
        <v>373</v>
      </c>
      <c r="G204" s="332">
        <f>IF(G170="","",G170)</f>
        <v>5098.95</v>
      </c>
      <c r="H204" s="332">
        <f>IF(H170="","",H170)</f>
        <v>6519.3800000000028</v>
      </c>
      <c r="I204" s="322" t="s">
        <v>67</v>
      </c>
      <c r="J204" s="27"/>
      <c r="K204" s="259"/>
    </row>
    <row r="205" spans="1:11" ht="21" customHeight="1">
      <c r="A205" s="259"/>
      <c r="B205" s="27"/>
      <c r="C205" s="811"/>
      <c r="D205" s="814"/>
      <c r="E205" s="275" t="s">
        <v>374</v>
      </c>
      <c r="F205" s="263" t="s">
        <v>375</v>
      </c>
      <c r="G205" s="280">
        <v>0</v>
      </c>
      <c r="H205" s="281">
        <v>0</v>
      </c>
      <c r="I205" s="325" t="s">
        <v>65</v>
      </c>
      <c r="J205" s="27"/>
      <c r="K205" s="259"/>
    </row>
    <row r="206" spans="1:11" ht="21" customHeight="1">
      <c r="A206" s="259"/>
      <c r="B206" s="27"/>
      <c r="C206" s="811"/>
      <c r="D206" s="814"/>
      <c r="E206" s="275" t="s">
        <v>376</v>
      </c>
      <c r="F206" s="263" t="s">
        <v>377</v>
      </c>
      <c r="G206" s="282">
        <f>G204+G205</f>
        <v>5098.95</v>
      </c>
      <c r="H206" s="283">
        <f>H204+H205</f>
        <v>6519.3800000000028</v>
      </c>
      <c r="I206" s="326">
        <f>IF(I168="","",I168)</f>
        <v>5.45</v>
      </c>
      <c r="J206" s="27"/>
      <c r="K206" s="259"/>
    </row>
    <row r="207" spans="1:11" ht="21" customHeight="1">
      <c r="A207" s="259"/>
      <c r="B207" s="27"/>
      <c r="C207" s="811"/>
      <c r="D207" s="814"/>
      <c r="E207" s="275" t="s">
        <v>378</v>
      </c>
      <c r="F207" s="263" t="s">
        <v>379</v>
      </c>
      <c r="G207" s="282">
        <f>Sheet1!X227</f>
        <v>5052.1499999999996</v>
      </c>
      <c r="H207" s="283">
        <f>Sheet1!AW227</f>
        <v>5915.08</v>
      </c>
      <c r="I207" s="323" t="s">
        <v>66</v>
      </c>
      <c r="J207" s="27"/>
      <c r="K207" s="259"/>
    </row>
    <row r="208" spans="1:11" ht="21" customHeight="1" thickBot="1">
      <c r="A208" s="259"/>
      <c r="B208" s="27"/>
      <c r="C208" s="812"/>
      <c r="D208" s="815"/>
      <c r="E208" s="267" t="s">
        <v>387</v>
      </c>
      <c r="F208" s="265" t="s">
        <v>380</v>
      </c>
      <c r="G208" s="284">
        <f>G206-G207</f>
        <v>46.800000000000182</v>
      </c>
      <c r="H208" s="285">
        <f>H206-H207</f>
        <v>604.30000000000291</v>
      </c>
      <c r="I208" s="327">
        <f>IF(I170="","",I170)</f>
        <v>8.17</v>
      </c>
      <c r="J208" s="27"/>
      <c r="K208" s="259"/>
    </row>
    <row r="209" spans="1:11" ht="21" customHeight="1">
      <c r="A209" s="259"/>
      <c r="B209" s="27"/>
      <c r="C209" s="816">
        <v>3</v>
      </c>
      <c r="D209" s="819" t="s">
        <v>381</v>
      </c>
      <c r="E209" s="276" t="s">
        <v>382</v>
      </c>
      <c r="F209" s="272" t="s">
        <v>373</v>
      </c>
      <c r="G209" s="333">
        <f>IF(G175="","",G175)</f>
        <v>8000</v>
      </c>
      <c r="H209" s="333">
        <f>IF(H175="","",H175)</f>
        <v>8000</v>
      </c>
      <c r="I209" s="314"/>
      <c r="J209" s="27"/>
      <c r="K209" s="259"/>
    </row>
    <row r="210" spans="1:11" ht="21" customHeight="1">
      <c r="A210" s="259"/>
      <c r="B210" s="27"/>
      <c r="C210" s="817"/>
      <c r="D210" s="820"/>
      <c r="E210" s="277" t="s">
        <v>383</v>
      </c>
      <c r="F210" s="273" t="s">
        <v>375</v>
      </c>
      <c r="G210" s="291"/>
      <c r="H210" s="292"/>
      <c r="I210" s="314"/>
      <c r="J210" s="27"/>
      <c r="K210" s="259"/>
    </row>
    <row r="211" spans="1:11" ht="21" customHeight="1">
      <c r="A211" s="259"/>
      <c r="B211" s="27"/>
      <c r="C211" s="817"/>
      <c r="D211" s="820"/>
      <c r="E211" s="277" t="s">
        <v>384</v>
      </c>
      <c r="F211" s="273" t="s">
        <v>377</v>
      </c>
      <c r="G211" s="295">
        <f>G209+G210</f>
        <v>8000</v>
      </c>
      <c r="H211" s="296">
        <f>H209+H210</f>
        <v>8000</v>
      </c>
      <c r="I211" s="301"/>
      <c r="J211" s="27"/>
      <c r="K211" s="259"/>
    </row>
    <row r="212" spans="1:11" ht="21" customHeight="1">
      <c r="A212" s="259"/>
      <c r="B212" s="27"/>
      <c r="C212" s="817"/>
      <c r="D212" s="820"/>
      <c r="E212" s="277" t="s">
        <v>385</v>
      </c>
      <c r="F212" s="273" t="s">
        <v>379</v>
      </c>
      <c r="G212" s="293"/>
      <c r="H212" s="294"/>
      <c r="I212" s="315"/>
      <c r="J212" s="27"/>
      <c r="K212" s="259"/>
    </row>
    <row r="213" spans="1:11" ht="21" customHeight="1" thickBot="1">
      <c r="A213" s="259"/>
      <c r="B213" s="27"/>
      <c r="C213" s="818"/>
      <c r="D213" s="821"/>
      <c r="E213" s="278" t="s">
        <v>386</v>
      </c>
      <c r="F213" s="274" t="s">
        <v>380</v>
      </c>
      <c r="G213" s="297">
        <f>G211-G212</f>
        <v>8000</v>
      </c>
      <c r="H213" s="298">
        <f>H211-H212</f>
        <v>8000</v>
      </c>
      <c r="I213" s="302"/>
      <c r="J213" s="27"/>
      <c r="K213" s="259"/>
    </row>
    <row r="214" spans="1:11" ht="21" customHeight="1">
      <c r="A214" s="259"/>
      <c r="B214" s="27"/>
      <c r="C214" s="798">
        <v>4</v>
      </c>
      <c r="D214" s="800" t="s">
        <v>392</v>
      </c>
      <c r="E214" s="802" t="s">
        <v>388</v>
      </c>
      <c r="F214" s="305" t="s">
        <v>390</v>
      </c>
      <c r="G214" s="484">
        <f>Sheet1!BV188</f>
        <v>162.91999999999999</v>
      </c>
      <c r="H214" s="484">
        <f>Sheet1!CU188</f>
        <v>211.97999999999996</v>
      </c>
      <c r="I214" s="310"/>
      <c r="J214" s="27"/>
      <c r="K214" s="259"/>
    </row>
    <row r="215" spans="1:11" ht="21" customHeight="1">
      <c r="A215" s="259"/>
      <c r="B215" s="27"/>
      <c r="C215" s="799"/>
      <c r="D215" s="801"/>
      <c r="E215" s="803"/>
      <c r="F215" s="307" t="s">
        <v>389</v>
      </c>
      <c r="G215" s="485">
        <f>Sheet1!CB188</f>
        <v>44.235199999999999</v>
      </c>
      <c r="H215" s="485">
        <f>Sheet1!DA188</f>
        <v>50.609799999999986</v>
      </c>
      <c r="I215" s="311"/>
      <c r="J215" s="27"/>
      <c r="K215" s="259"/>
    </row>
    <row r="216" spans="1:11" ht="21" customHeight="1">
      <c r="A216" s="259"/>
      <c r="B216" s="27"/>
      <c r="C216" s="799"/>
      <c r="D216" s="801"/>
      <c r="E216" s="804" t="s">
        <v>391</v>
      </c>
      <c r="F216" s="306" t="s">
        <v>390</v>
      </c>
      <c r="G216" s="287"/>
      <c r="H216" s="287"/>
      <c r="I216" s="312"/>
      <c r="J216" s="27"/>
      <c r="K216" s="259"/>
    </row>
    <row r="217" spans="1:11" ht="21" customHeight="1">
      <c r="A217" s="259"/>
      <c r="B217" s="27"/>
      <c r="C217" s="799"/>
      <c r="D217" s="801"/>
      <c r="E217" s="805"/>
      <c r="F217" s="308" t="s">
        <v>389</v>
      </c>
      <c r="G217" s="287"/>
      <c r="H217" s="287"/>
      <c r="I217" s="312"/>
      <c r="J217" s="27"/>
      <c r="K217" s="259"/>
    </row>
    <row r="218" spans="1:11" ht="21" customHeight="1">
      <c r="A218" s="259"/>
      <c r="B218" s="27"/>
      <c r="C218" s="799"/>
      <c r="D218" s="801"/>
      <c r="E218" s="804" t="s">
        <v>370</v>
      </c>
      <c r="F218" s="306" t="s">
        <v>390</v>
      </c>
      <c r="G218" s="287"/>
      <c r="H218" s="287"/>
      <c r="I218" s="312"/>
      <c r="J218" s="27"/>
      <c r="K218" s="259"/>
    </row>
    <row r="219" spans="1:11" ht="21" customHeight="1">
      <c r="A219" s="259"/>
      <c r="B219" s="27"/>
      <c r="C219" s="799"/>
      <c r="D219" s="801"/>
      <c r="E219" s="805"/>
      <c r="F219" s="308" t="s">
        <v>389</v>
      </c>
      <c r="G219" s="287"/>
      <c r="H219" s="287"/>
      <c r="I219" s="312"/>
      <c r="J219" s="27"/>
      <c r="K219" s="259"/>
    </row>
    <row r="220" spans="1:11" ht="21" customHeight="1">
      <c r="A220" s="259"/>
      <c r="B220" s="27"/>
      <c r="C220" s="799"/>
      <c r="D220" s="801"/>
      <c r="E220" s="806" t="s">
        <v>460</v>
      </c>
      <c r="F220" s="306" t="s">
        <v>390</v>
      </c>
      <c r="G220" s="477">
        <f>G182</f>
        <v>1.4999999999999999E-2</v>
      </c>
      <c r="H220" s="478">
        <f>H182</f>
        <v>0.02</v>
      </c>
      <c r="I220" s="440"/>
      <c r="J220" s="27"/>
      <c r="K220" s="259"/>
    </row>
    <row r="221" spans="1:11" ht="21" customHeight="1" thickBot="1">
      <c r="A221" s="259"/>
      <c r="B221" s="27"/>
      <c r="C221" s="822"/>
      <c r="D221" s="823"/>
      <c r="E221" s="807"/>
      <c r="F221" s="307" t="s">
        <v>389</v>
      </c>
      <c r="G221" s="479">
        <f>G183</f>
        <v>8.3999999999999995E-3</v>
      </c>
      <c r="H221" s="480">
        <f>H183</f>
        <v>1.0200000000000001E-2</v>
      </c>
      <c r="I221" s="440"/>
      <c r="J221" s="27"/>
      <c r="K221" s="259"/>
    </row>
    <row r="222" spans="1:11" ht="21" customHeight="1">
      <c r="A222" s="259"/>
      <c r="B222" s="27"/>
      <c r="C222" s="792">
        <v>5</v>
      </c>
      <c r="D222" s="795" t="s">
        <v>475</v>
      </c>
      <c r="E222" s="481" t="s">
        <v>467</v>
      </c>
      <c r="F222" s="462" t="s">
        <v>283</v>
      </c>
      <c r="G222" s="289">
        <f>IF(G188="","",G188)</f>
        <v>14500</v>
      </c>
      <c r="H222" s="290">
        <f>IF(H188="","",H188)</f>
        <v>16000</v>
      </c>
      <c r="I222" s="442"/>
      <c r="J222" s="27"/>
      <c r="K222" s="259"/>
    </row>
    <row r="223" spans="1:11" ht="21" customHeight="1">
      <c r="A223" s="259"/>
      <c r="B223" s="27"/>
      <c r="C223" s="793"/>
      <c r="D223" s="796"/>
      <c r="E223" s="482" t="s">
        <v>468</v>
      </c>
      <c r="F223" s="308" t="s">
        <v>440</v>
      </c>
      <c r="G223" s="291">
        <v>7000</v>
      </c>
      <c r="H223" s="292">
        <v>7000</v>
      </c>
      <c r="I223" s="443"/>
      <c r="J223" s="27"/>
      <c r="K223" s="259"/>
    </row>
    <row r="224" spans="1:11" ht="21" customHeight="1">
      <c r="A224" s="259"/>
      <c r="B224" s="27"/>
      <c r="C224" s="793"/>
      <c r="D224" s="796"/>
      <c r="E224" s="482" t="s">
        <v>469</v>
      </c>
      <c r="F224" s="308" t="s">
        <v>437</v>
      </c>
      <c r="G224" s="295">
        <f>G222+G223</f>
        <v>21500</v>
      </c>
      <c r="H224" s="296">
        <f>H222+H223</f>
        <v>23000</v>
      </c>
      <c r="I224" s="440"/>
      <c r="J224" s="27"/>
      <c r="K224" s="259"/>
    </row>
    <row r="225" spans="1:11" ht="21" customHeight="1">
      <c r="A225" s="259"/>
      <c r="B225" s="27"/>
      <c r="C225" s="793"/>
      <c r="D225" s="796"/>
      <c r="E225" s="482" t="s">
        <v>470</v>
      </c>
      <c r="F225" s="308" t="s">
        <v>472</v>
      </c>
      <c r="G225" s="293">
        <v>3500</v>
      </c>
      <c r="H225" s="294">
        <v>3200</v>
      </c>
      <c r="I225" s="443"/>
      <c r="J225" s="27"/>
      <c r="K225" s="259"/>
    </row>
    <row r="226" spans="1:11" ht="21" customHeight="1" thickBot="1">
      <c r="A226" s="259"/>
      <c r="B226" s="27"/>
      <c r="C226" s="793"/>
      <c r="D226" s="796"/>
      <c r="E226" s="482" t="s">
        <v>471</v>
      </c>
      <c r="F226" s="308" t="s">
        <v>380</v>
      </c>
      <c r="G226" s="297">
        <f>G224-G225</f>
        <v>18000</v>
      </c>
      <c r="H226" s="298">
        <f>H224-H225</f>
        <v>19800</v>
      </c>
      <c r="I226" s="440"/>
      <c r="J226" s="27"/>
      <c r="K226" s="259"/>
    </row>
    <row r="227" spans="1:11" ht="21" customHeight="1" thickBot="1">
      <c r="A227" s="259"/>
      <c r="B227" s="27"/>
      <c r="C227" s="794"/>
      <c r="D227" s="797"/>
      <c r="E227" s="483" t="s">
        <v>473</v>
      </c>
      <c r="F227" s="309" t="s">
        <v>474</v>
      </c>
      <c r="G227" s="463">
        <v>500</v>
      </c>
      <c r="H227" s="464">
        <v>500</v>
      </c>
      <c r="I227" s="441"/>
      <c r="J227" s="27"/>
      <c r="K227" s="259"/>
    </row>
    <row r="228" spans="1:11">
      <c r="A228" s="259"/>
      <c r="B228" s="27"/>
      <c r="C228" s="27"/>
      <c r="D228" s="27"/>
      <c r="E228" s="27"/>
      <c r="F228" s="27"/>
      <c r="G228" s="27"/>
      <c r="H228" s="27"/>
      <c r="I228" s="27"/>
      <c r="J228" s="27"/>
      <c r="K228" s="259"/>
    </row>
    <row r="229" spans="1:11">
      <c r="A229" s="259"/>
      <c r="B229" s="27"/>
      <c r="C229" s="27"/>
      <c r="D229" s="27"/>
      <c r="E229" s="27"/>
      <c r="F229" s="27"/>
      <c r="G229" s="27"/>
      <c r="H229" s="27"/>
      <c r="I229" s="27"/>
      <c r="J229" s="27"/>
      <c r="K229" s="259"/>
    </row>
    <row r="230" spans="1:11" ht="23.25" customHeight="1">
      <c r="A230" s="259"/>
      <c r="B230" s="259"/>
      <c r="C230" s="259"/>
      <c r="D230" s="259"/>
      <c r="E230" s="259"/>
      <c r="F230" s="259"/>
      <c r="G230" s="259"/>
      <c r="H230" s="259"/>
      <c r="I230" s="259"/>
      <c r="J230" s="259"/>
      <c r="K230" s="259"/>
    </row>
    <row r="231" spans="1:11" ht="23.25" customHeight="1" thickBot="1">
      <c r="A231" s="259"/>
      <c r="B231" s="27"/>
      <c r="C231" s="27"/>
      <c r="D231" s="27"/>
      <c r="E231" s="27"/>
      <c r="F231" s="27"/>
      <c r="G231" s="27"/>
      <c r="H231" s="27"/>
      <c r="I231" s="27"/>
      <c r="J231" s="27"/>
      <c r="K231" s="259"/>
    </row>
    <row r="232" spans="1:11" ht="24.75" customHeight="1">
      <c r="A232" s="259"/>
      <c r="B232" s="27"/>
      <c r="C232" s="808" t="s">
        <v>366</v>
      </c>
      <c r="D232" s="809"/>
      <c r="E232" s="809"/>
      <c r="F232" s="316" t="str">
        <f>IF('Att. Dairy'!N265="","",'Att. Dairy'!N265)</f>
        <v>October-2023</v>
      </c>
      <c r="G232" s="827" t="s">
        <v>210</v>
      </c>
      <c r="H232" s="829" t="s">
        <v>211</v>
      </c>
      <c r="I232" s="831" t="s">
        <v>396</v>
      </c>
      <c r="J232" s="27"/>
      <c r="K232" s="259"/>
    </row>
    <row r="233" spans="1:11" ht="27.75" customHeight="1" thickBot="1">
      <c r="A233" s="259"/>
      <c r="B233" s="27"/>
      <c r="C233" s="262" t="s">
        <v>363</v>
      </c>
      <c r="D233" s="261" t="s">
        <v>367</v>
      </c>
      <c r="E233" s="261" t="s">
        <v>364</v>
      </c>
      <c r="F233" s="260"/>
      <c r="G233" s="828"/>
      <c r="H233" s="830"/>
      <c r="I233" s="832"/>
      <c r="J233" s="27"/>
      <c r="K233" s="259"/>
    </row>
    <row r="234" spans="1:11" ht="21" customHeight="1">
      <c r="A234" s="259"/>
      <c r="B234" s="27"/>
      <c r="C234" s="835">
        <v>1</v>
      </c>
      <c r="D234" s="838" t="s">
        <v>368</v>
      </c>
      <c r="E234" s="833" t="s">
        <v>365</v>
      </c>
      <c r="F234" s="268" t="s">
        <v>117</v>
      </c>
      <c r="G234" s="330">
        <f>Sheet1!V226</f>
        <v>158.19999999999999</v>
      </c>
      <c r="H234" s="330">
        <f>Sheet1!AU226</f>
        <v>154.60000000000002</v>
      </c>
      <c r="I234" s="310"/>
      <c r="J234" s="27"/>
      <c r="K234" s="259"/>
    </row>
    <row r="235" spans="1:11" ht="21" customHeight="1">
      <c r="A235" s="259"/>
      <c r="B235" s="27"/>
      <c r="C235" s="836"/>
      <c r="D235" s="839"/>
      <c r="E235" s="834"/>
      <c r="F235" s="269" t="s">
        <v>118</v>
      </c>
      <c r="G235" s="331">
        <f>Sheet1!W226</f>
        <v>192.2</v>
      </c>
      <c r="H235" s="331">
        <f>Sheet1!AV226</f>
        <v>163.9</v>
      </c>
      <c r="I235" s="311"/>
      <c r="J235" s="27"/>
      <c r="K235" s="259"/>
    </row>
    <row r="236" spans="1:11" ht="21" customHeight="1">
      <c r="A236" s="259"/>
      <c r="B236" s="27"/>
      <c r="C236" s="836"/>
      <c r="D236" s="839"/>
      <c r="E236" s="841" t="s">
        <v>369</v>
      </c>
      <c r="F236" s="270" t="s">
        <v>117</v>
      </c>
      <c r="G236" s="287"/>
      <c r="H236" s="287"/>
      <c r="I236" s="312"/>
      <c r="J236" s="27"/>
      <c r="K236" s="259"/>
    </row>
    <row r="237" spans="1:11" ht="21" customHeight="1">
      <c r="A237" s="259"/>
      <c r="B237" s="27"/>
      <c r="C237" s="836"/>
      <c r="D237" s="839"/>
      <c r="E237" s="842"/>
      <c r="F237" s="269" t="s">
        <v>118</v>
      </c>
      <c r="G237" s="287"/>
      <c r="H237" s="287"/>
      <c r="I237" s="312"/>
      <c r="J237" s="27"/>
      <c r="K237" s="259"/>
    </row>
    <row r="238" spans="1:11" ht="21" customHeight="1">
      <c r="A238" s="259"/>
      <c r="B238" s="27"/>
      <c r="C238" s="836"/>
      <c r="D238" s="839"/>
      <c r="E238" s="841" t="s">
        <v>370</v>
      </c>
      <c r="F238" s="270" t="s">
        <v>117</v>
      </c>
      <c r="G238" s="287"/>
      <c r="H238" s="287"/>
      <c r="I238" s="312"/>
      <c r="J238" s="27"/>
      <c r="K238" s="259"/>
    </row>
    <row r="239" spans="1:11" ht="21" customHeight="1">
      <c r="A239" s="259"/>
      <c r="B239" s="27"/>
      <c r="C239" s="836"/>
      <c r="D239" s="839"/>
      <c r="E239" s="842"/>
      <c r="F239" s="269" t="s">
        <v>118</v>
      </c>
      <c r="G239" s="287"/>
      <c r="H239" s="287"/>
      <c r="I239" s="312"/>
      <c r="J239" s="27"/>
      <c r="K239" s="259"/>
    </row>
    <row r="240" spans="1:11" ht="21" customHeight="1">
      <c r="A240" s="259"/>
      <c r="B240" s="27"/>
      <c r="C240" s="836"/>
      <c r="D240" s="839"/>
      <c r="E240" s="841" t="s">
        <v>570</v>
      </c>
      <c r="F240" s="270" t="s">
        <v>117</v>
      </c>
      <c r="G240" s="287"/>
      <c r="H240" s="287"/>
      <c r="I240" s="312"/>
      <c r="J240" s="27"/>
      <c r="K240" s="259"/>
    </row>
    <row r="241" spans="1:11" ht="21" customHeight="1" thickBot="1">
      <c r="A241" s="259"/>
      <c r="B241" s="27"/>
      <c r="C241" s="837"/>
      <c r="D241" s="840"/>
      <c r="E241" s="843"/>
      <c r="F241" s="271" t="s">
        <v>118</v>
      </c>
      <c r="G241" s="288"/>
      <c r="H241" s="288"/>
      <c r="I241" s="313"/>
      <c r="J241" s="27"/>
      <c r="K241" s="259"/>
    </row>
    <row r="242" spans="1:11" ht="21" customHeight="1">
      <c r="A242" s="259"/>
      <c r="B242" s="27"/>
      <c r="C242" s="810">
        <v>2</v>
      </c>
      <c r="D242" s="813" t="s">
        <v>371</v>
      </c>
      <c r="E242" s="266" t="s">
        <v>372</v>
      </c>
      <c r="F242" s="264" t="s">
        <v>373</v>
      </c>
      <c r="G242" s="332">
        <f>IF(G208="","",G208)</f>
        <v>46.800000000000182</v>
      </c>
      <c r="H242" s="332">
        <f>IF(H208="","",H208)</f>
        <v>604.30000000000291</v>
      </c>
      <c r="I242" s="322" t="s">
        <v>67</v>
      </c>
      <c r="J242" s="27"/>
      <c r="K242" s="259"/>
    </row>
    <row r="243" spans="1:11" ht="21" customHeight="1">
      <c r="A243" s="259"/>
      <c r="B243" s="27"/>
      <c r="C243" s="811"/>
      <c r="D243" s="814"/>
      <c r="E243" s="275" t="s">
        <v>374</v>
      </c>
      <c r="F243" s="263" t="s">
        <v>375</v>
      </c>
      <c r="G243" s="280">
        <v>0</v>
      </c>
      <c r="H243" s="281">
        <v>0</v>
      </c>
      <c r="I243" s="325" t="s">
        <v>65</v>
      </c>
      <c r="J243" s="27"/>
      <c r="K243" s="259"/>
    </row>
    <row r="244" spans="1:11" ht="21" customHeight="1">
      <c r="A244" s="259"/>
      <c r="B244" s="27"/>
      <c r="C244" s="811"/>
      <c r="D244" s="814"/>
      <c r="E244" s="275" t="s">
        <v>376</v>
      </c>
      <c r="F244" s="263" t="s">
        <v>377</v>
      </c>
      <c r="G244" s="282">
        <f>G242+G243</f>
        <v>46.800000000000182</v>
      </c>
      <c r="H244" s="283">
        <f>H242+H243</f>
        <v>604.30000000000291</v>
      </c>
      <c r="I244" s="326">
        <f>IF(I206="","",I206)</f>
        <v>5.45</v>
      </c>
      <c r="J244" s="27"/>
      <c r="K244" s="259"/>
    </row>
    <row r="245" spans="1:11" ht="21" customHeight="1">
      <c r="A245" s="259"/>
      <c r="B245" s="27"/>
      <c r="C245" s="811"/>
      <c r="D245" s="814"/>
      <c r="E245" s="275" t="s">
        <v>378</v>
      </c>
      <c r="F245" s="263" t="s">
        <v>379</v>
      </c>
      <c r="G245" s="282">
        <f>Sheet1!X265</f>
        <v>2436.15</v>
      </c>
      <c r="H245" s="283">
        <f>Sheet1!AW265</f>
        <v>3014.73</v>
      </c>
      <c r="I245" s="323" t="s">
        <v>66</v>
      </c>
      <c r="J245" s="27"/>
      <c r="K245" s="259"/>
    </row>
    <row r="246" spans="1:11" ht="21" customHeight="1" thickBot="1">
      <c r="A246" s="259"/>
      <c r="B246" s="27"/>
      <c r="C246" s="812"/>
      <c r="D246" s="815"/>
      <c r="E246" s="267" t="s">
        <v>387</v>
      </c>
      <c r="F246" s="265" t="s">
        <v>380</v>
      </c>
      <c r="G246" s="284">
        <f>G244-G245</f>
        <v>-2389.35</v>
      </c>
      <c r="H246" s="285">
        <f>H244-H245</f>
        <v>-2410.4299999999971</v>
      </c>
      <c r="I246" s="327">
        <f>IF(I208="","",I208)</f>
        <v>8.17</v>
      </c>
      <c r="J246" s="27"/>
      <c r="K246" s="259"/>
    </row>
    <row r="247" spans="1:11" ht="21" customHeight="1">
      <c r="A247" s="259"/>
      <c r="B247" s="27"/>
      <c r="C247" s="816">
        <v>3</v>
      </c>
      <c r="D247" s="819" t="s">
        <v>381</v>
      </c>
      <c r="E247" s="276" t="s">
        <v>382</v>
      </c>
      <c r="F247" s="272" t="s">
        <v>373</v>
      </c>
      <c r="G247" s="333">
        <f>IF(G213="","",G213)</f>
        <v>8000</v>
      </c>
      <c r="H247" s="333">
        <f>IF(H213="","",H213)</f>
        <v>8000</v>
      </c>
      <c r="I247" s="314"/>
      <c r="J247" s="27"/>
      <c r="K247" s="259"/>
    </row>
    <row r="248" spans="1:11" ht="21" customHeight="1">
      <c r="A248" s="259"/>
      <c r="B248" s="27"/>
      <c r="C248" s="817"/>
      <c r="D248" s="820"/>
      <c r="E248" s="277" t="s">
        <v>383</v>
      </c>
      <c r="F248" s="273" t="s">
        <v>375</v>
      </c>
      <c r="G248" s="291"/>
      <c r="H248" s="292"/>
      <c r="I248" s="314"/>
      <c r="J248" s="27"/>
      <c r="K248" s="259"/>
    </row>
    <row r="249" spans="1:11" ht="21" customHeight="1">
      <c r="A249" s="259"/>
      <c r="B249" s="27"/>
      <c r="C249" s="817"/>
      <c r="D249" s="820"/>
      <c r="E249" s="277" t="s">
        <v>384</v>
      </c>
      <c r="F249" s="273" t="s">
        <v>377</v>
      </c>
      <c r="G249" s="295">
        <f>G247+G248</f>
        <v>8000</v>
      </c>
      <c r="H249" s="296">
        <f>H247+H248</f>
        <v>8000</v>
      </c>
      <c r="I249" s="301"/>
      <c r="J249" s="27"/>
      <c r="K249" s="259"/>
    </row>
    <row r="250" spans="1:11" ht="21" customHeight="1">
      <c r="A250" s="259"/>
      <c r="B250" s="27"/>
      <c r="C250" s="817"/>
      <c r="D250" s="820"/>
      <c r="E250" s="277" t="s">
        <v>385</v>
      </c>
      <c r="F250" s="273" t="s">
        <v>379</v>
      </c>
      <c r="G250" s="293"/>
      <c r="H250" s="294"/>
      <c r="I250" s="315"/>
      <c r="J250" s="27"/>
      <c r="K250" s="259"/>
    </row>
    <row r="251" spans="1:11" ht="21" customHeight="1" thickBot="1">
      <c r="A251" s="259"/>
      <c r="B251" s="27"/>
      <c r="C251" s="818"/>
      <c r="D251" s="821"/>
      <c r="E251" s="278" t="s">
        <v>386</v>
      </c>
      <c r="F251" s="274" t="s">
        <v>380</v>
      </c>
      <c r="G251" s="297">
        <f>G249-G250</f>
        <v>8000</v>
      </c>
      <c r="H251" s="298">
        <f>H249-H250</f>
        <v>8000</v>
      </c>
      <c r="I251" s="302"/>
      <c r="J251" s="27"/>
      <c r="K251" s="259"/>
    </row>
    <row r="252" spans="1:11" ht="21" customHeight="1">
      <c r="A252" s="259"/>
      <c r="B252" s="27"/>
      <c r="C252" s="798">
        <v>4</v>
      </c>
      <c r="D252" s="800" t="s">
        <v>392</v>
      </c>
      <c r="E252" s="802" t="s">
        <v>388</v>
      </c>
      <c r="F252" s="305" t="s">
        <v>390</v>
      </c>
      <c r="G252" s="484">
        <f>Sheet1!BV226</f>
        <v>149.01500000000001</v>
      </c>
      <c r="H252" s="484">
        <f>Sheet1!CU226</f>
        <v>197.49999999999997</v>
      </c>
      <c r="I252" s="310"/>
      <c r="J252" s="27"/>
      <c r="K252" s="259"/>
    </row>
    <row r="253" spans="1:11" ht="21" customHeight="1">
      <c r="A253" s="259"/>
      <c r="B253" s="27"/>
      <c r="C253" s="799"/>
      <c r="D253" s="801"/>
      <c r="E253" s="803"/>
      <c r="F253" s="307" t="s">
        <v>389</v>
      </c>
      <c r="G253" s="485">
        <f>Sheet1!CB226</f>
        <v>36.448399999999992</v>
      </c>
      <c r="H253" s="485">
        <f>Sheet1!DA226</f>
        <v>43.224999999999987</v>
      </c>
      <c r="I253" s="311"/>
      <c r="J253" s="27"/>
      <c r="K253" s="259"/>
    </row>
    <row r="254" spans="1:11" ht="21" customHeight="1">
      <c r="A254" s="259"/>
      <c r="B254" s="27"/>
      <c r="C254" s="799"/>
      <c r="D254" s="801"/>
      <c r="E254" s="804" t="s">
        <v>391</v>
      </c>
      <c r="F254" s="306" t="s">
        <v>390</v>
      </c>
      <c r="G254" s="287"/>
      <c r="H254" s="287"/>
      <c r="I254" s="312"/>
      <c r="J254" s="27"/>
      <c r="K254" s="259"/>
    </row>
    <row r="255" spans="1:11" ht="21" customHeight="1">
      <c r="A255" s="259"/>
      <c r="B255" s="27"/>
      <c r="C255" s="799"/>
      <c r="D255" s="801"/>
      <c r="E255" s="805"/>
      <c r="F255" s="308" t="s">
        <v>389</v>
      </c>
      <c r="G255" s="287"/>
      <c r="H255" s="287"/>
      <c r="I255" s="312"/>
      <c r="J255" s="27"/>
      <c r="K255" s="259"/>
    </row>
    <row r="256" spans="1:11" ht="21" customHeight="1">
      <c r="A256" s="259"/>
      <c r="B256" s="27"/>
      <c r="C256" s="799"/>
      <c r="D256" s="801"/>
      <c r="E256" s="804" t="s">
        <v>370</v>
      </c>
      <c r="F256" s="306" t="s">
        <v>390</v>
      </c>
      <c r="G256" s="287"/>
      <c r="H256" s="287"/>
      <c r="I256" s="312"/>
      <c r="J256" s="27"/>
      <c r="K256" s="259"/>
    </row>
    <row r="257" spans="1:11" ht="21" customHeight="1">
      <c r="A257" s="259"/>
      <c r="B257" s="27"/>
      <c r="C257" s="799"/>
      <c r="D257" s="801"/>
      <c r="E257" s="805"/>
      <c r="F257" s="308" t="s">
        <v>389</v>
      </c>
      <c r="G257" s="287"/>
      <c r="H257" s="287"/>
      <c r="I257" s="312"/>
      <c r="J257" s="27"/>
      <c r="K257" s="259"/>
    </row>
    <row r="258" spans="1:11" ht="21" customHeight="1">
      <c r="A258" s="259"/>
      <c r="B258" s="27"/>
      <c r="C258" s="799"/>
      <c r="D258" s="801"/>
      <c r="E258" s="806" t="s">
        <v>460</v>
      </c>
      <c r="F258" s="306" t="s">
        <v>390</v>
      </c>
      <c r="G258" s="477">
        <f>G220</f>
        <v>1.4999999999999999E-2</v>
      </c>
      <c r="H258" s="478">
        <f>H220</f>
        <v>0.02</v>
      </c>
      <c r="I258" s="440"/>
      <c r="J258" s="27"/>
      <c r="K258" s="259"/>
    </row>
    <row r="259" spans="1:11" ht="21" customHeight="1" thickBot="1">
      <c r="A259" s="259"/>
      <c r="B259" s="27"/>
      <c r="C259" s="822"/>
      <c r="D259" s="823"/>
      <c r="E259" s="807"/>
      <c r="F259" s="307" t="s">
        <v>389</v>
      </c>
      <c r="G259" s="479">
        <f>G221</f>
        <v>8.3999999999999995E-3</v>
      </c>
      <c r="H259" s="480">
        <f>H221</f>
        <v>1.0200000000000001E-2</v>
      </c>
      <c r="I259" s="440"/>
      <c r="J259" s="27"/>
      <c r="K259" s="259"/>
    </row>
    <row r="260" spans="1:11" ht="21" customHeight="1">
      <c r="A260" s="259"/>
      <c r="B260" s="27"/>
      <c r="C260" s="792">
        <v>5</v>
      </c>
      <c r="D260" s="795" t="s">
        <v>475</v>
      </c>
      <c r="E260" s="481" t="s">
        <v>467</v>
      </c>
      <c r="F260" s="462" t="s">
        <v>283</v>
      </c>
      <c r="G260" s="289">
        <f>IF(G226="","",G226)</f>
        <v>18000</v>
      </c>
      <c r="H260" s="290">
        <f>IF(H226="","",H226)</f>
        <v>19800</v>
      </c>
      <c r="I260" s="442"/>
      <c r="J260" s="27"/>
      <c r="K260" s="259"/>
    </row>
    <row r="261" spans="1:11" ht="21" customHeight="1">
      <c r="A261" s="259"/>
      <c r="B261" s="27"/>
      <c r="C261" s="793"/>
      <c r="D261" s="796"/>
      <c r="E261" s="482" t="s">
        <v>468</v>
      </c>
      <c r="F261" s="308" t="s">
        <v>440</v>
      </c>
      <c r="G261" s="291">
        <v>7000</v>
      </c>
      <c r="H261" s="292">
        <v>7000</v>
      </c>
      <c r="I261" s="443"/>
      <c r="J261" s="27"/>
      <c r="K261" s="259"/>
    </row>
    <row r="262" spans="1:11" ht="21" customHeight="1">
      <c r="A262" s="259"/>
      <c r="B262" s="27"/>
      <c r="C262" s="793"/>
      <c r="D262" s="796"/>
      <c r="E262" s="482" t="s">
        <v>469</v>
      </c>
      <c r="F262" s="308" t="s">
        <v>437</v>
      </c>
      <c r="G262" s="295">
        <f>G260+G261</f>
        <v>25000</v>
      </c>
      <c r="H262" s="296">
        <f>H260+H261</f>
        <v>26800</v>
      </c>
      <c r="I262" s="440"/>
      <c r="J262" s="27"/>
      <c r="K262" s="259"/>
    </row>
    <row r="263" spans="1:11" ht="21" customHeight="1">
      <c r="A263" s="259"/>
      <c r="B263" s="27"/>
      <c r="C263" s="793"/>
      <c r="D263" s="796"/>
      <c r="E263" s="482" t="s">
        <v>470</v>
      </c>
      <c r="F263" s="308" t="s">
        <v>472</v>
      </c>
      <c r="G263" s="293">
        <v>3500</v>
      </c>
      <c r="H263" s="294">
        <v>3200</v>
      </c>
      <c r="I263" s="443"/>
      <c r="J263" s="27"/>
      <c r="K263" s="259"/>
    </row>
    <row r="264" spans="1:11" ht="21" customHeight="1" thickBot="1">
      <c r="A264" s="259"/>
      <c r="B264" s="27"/>
      <c r="C264" s="793"/>
      <c r="D264" s="796"/>
      <c r="E264" s="482" t="s">
        <v>471</v>
      </c>
      <c r="F264" s="308" t="s">
        <v>380</v>
      </c>
      <c r="G264" s="297">
        <f>G262-G263</f>
        <v>21500</v>
      </c>
      <c r="H264" s="298">
        <f>H262-H263</f>
        <v>23600</v>
      </c>
      <c r="I264" s="440"/>
      <c r="J264" s="27"/>
      <c r="K264" s="259"/>
    </row>
    <row r="265" spans="1:11" ht="21" customHeight="1" thickBot="1">
      <c r="A265" s="259"/>
      <c r="B265" s="27"/>
      <c r="C265" s="794"/>
      <c r="D265" s="797"/>
      <c r="E265" s="483" t="s">
        <v>473</v>
      </c>
      <c r="F265" s="309" t="s">
        <v>474</v>
      </c>
      <c r="G265" s="463">
        <v>500</v>
      </c>
      <c r="H265" s="464">
        <v>500</v>
      </c>
      <c r="I265" s="441"/>
      <c r="J265" s="27"/>
      <c r="K265" s="259"/>
    </row>
    <row r="266" spans="1:11">
      <c r="A266" s="259"/>
      <c r="B266" s="27"/>
      <c r="C266" s="27"/>
      <c r="D266" s="27"/>
      <c r="E266" s="27"/>
      <c r="F266" s="27"/>
      <c r="G266" s="27"/>
      <c r="H266" s="27"/>
      <c r="I266" s="27"/>
      <c r="J266" s="27"/>
      <c r="K266" s="259"/>
    </row>
    <row r="267" spans="1:11">
      <c r="A267" s="259"/>
      <c r="B267" s="27"/>
      <c r="C267" s="27"/>
      <c r="D267" s="27"/>
      <c r="E267" s="27"/>
      <c r="F267" s="27"/>
      <c r="G267" s="27"/>
      <c r="H267" s="27"/>
      <c r="I267" s="27"/>
      <c r="J267" s="27"/>
      <c r="K267" s="259"/>
    </row>
    <row r="268" spans="1:11" ht="23.25" customHeight="1">
      <c r="A268" s="259"/>
      <c r="B268" s="259"/>
      <c r="C268" s="259"/>
      <c r="D268" s="259"/>
      <c r="E268" s="259"/>
      <c r="F268" s="259"/>
      <c r="G268" s="259"/>
      <c r="H268" s="259"/>
      <c r="I268" s="259"/>
      <c r="J268" s="259"/>
      <c r="K268" s="259"/>
    </row>
    <row r="269" spans="1:11" ht="23.25" customHeight="1" thickBot="1">
      <c r="A269" s="259"/>
      <c r="B269" s="27"/>
      <c r="C269" s="27"/>
      <c r="D269" s="27"/>
      <c r="E269" s="27"/>
      <c r="F269" s="27"/>
      <c r="G269" s="27"/>
      <c r="H269" s="27"/>
      <c r="I269" s="27"/>
      <c r="J269" s="27"/>
      <c r="K269" s="259"/>
    </row>
    <row r="270" spans="1:11" ht="24.75" customHeight="1">
      <c r="A270" s="259"/>
      <c r="B270" s="27"/>
      <c r="C270" s="808" t="s">
        <v>366</v>
      </c>
      <c r="D270" s="809"/>
      <c r="E270" s="809"/>
      <c r="F270" s="316" t="str">
        <f>IF('Att. Dairy'!N309="","",'Att. Dairy'!N309)</f>
        <v>November-2023</v>
      </c>
      <c r="G270" s="827" t="s">
        <v>210</v>
      </c>
      <c r="H270" s="829" t="s">
        <v>211</v>
      </c>
      <c r="I270" s="831" t="s">
        <v>396</v>
      </c>
      <c r="J270" s="27"/>
      <c r="K270" s="259"/>
    </row>
    <row r="271" spans="1:11" ht="27.75" customHeight="1" thickBot="1">
      <c r="A271" s="259"/>
      <c r="B271" s="27"/>
      <c r="C271" s="262" t="s">
        <v>363</v>
      </c>
      <c r="D271" s="261" t="s">
        <v>367</v>
      </c>
      <c r="E271" s="261" t="s">
        <v>364</v>
      </c>
      <c r="F271" s="260"/>
      <c r="G271" s="828"/>
      <c r="H271" s="830"/>
      <c r="I271" s="832"/>
      <c r="J271" s="27"/>
      <c r="K271" s="259"/>
    </row>
    <row r="272" spans="1:11" ht="21" customHeight="1">
      <c r="A272" s="259"/>
      <c r="B272" s="27"/>
      <c r="C272" s="835">
        <v>1</v>
      </c>
      <c r="D272" s="838" t="s">
        <v>368</v>
      </c>
      <c r="E272" s="833" t="s">
        <v>365</v>
      </c>
      <c r="F272" s="268" t="s">
        <v>117</v>
      </c>
      <c r="G272" s="330">
        <f>Sheet1!V264</f>
        <v>135.69999999999999</v>
      </c>
      <c r="H272" s="330">
        <f>Sheet1!AU264</f>
        <v>126.85000000000002</v>
      </c>
      <c r="I272" s="310"/>
      <c r="J272" s="27"/>
      <c r="K272" s="259"/>
    </row>
    <row r="273" spans="1:11" ht="21" customHeight="1">
      <c r="A273" s="259"/>
      <c r="B273" s="27"/>
      <c r="C273" s="836"/>
      <c r="D273" s="839"/>
      <c r="E273" s="834"/>
      <c r="F273" s="269" t="s">
        <v>118</v>
      </c>
      <c r="G273" s="331">
        <f>Sheet1!W264</f>
        <v>170</v>
      </c>
      <c r="H273" s="331">
        <f>Sheet1!AV264</f>
        <v>136.30000000000001</v>
      </c>
      <c r="I273" s="311"/>
      <c r="J273" s="27"/>
      <c r="K273" s="259"/>
    </row>
    <row r="274" spans="1:11" ht="21" customHeight="1">
      <c r="A274" s="259"/>
      <c r="B274" s="27"/>
      <c r="C274" s="836"/>
      <c r="D274" s="839"/>
      <c r="E274" s="841" t="s">
        <v>369</v>
      </c>
      <c r="F274" s="270" t="s">
        <v>117</v>
      </c>
      <c r="G274" s="287"/>
      <c r="H274" s="287"/>
      <c r="I274" s="312"/>
      <c r="J274" s="27"/>
      <c r="K274" s="259"/>
    </row>
    <row r="275" spans="1:11" ht="21" customHeight="1">
      <c r="A275" s="259"/>
      <c r="B275" s="27"/>
      <c r="C275" s="836"/>
      <c r="D275" s="839"/>
      <c r="E275" s="842"/>
      <c r="F275" s="269" t="s">
        <v>118</v>
      </c>
      <c r="G275" s="287"/>
      <c r="H275" s="287"/>
      <c r="I275" s="312"/>
      <c r="J275" s="27"/>
      <c r="K275" s="259"/>
    </row>
    <row r="276" spans="1:11" ht="21" customHeight="1">
      <c r="A276" s="259"/>
      <c r="B276" s="27"/>
      <c r="C276" s="836"/>
      <c r="D276" s="839"/>
      <c r="E276" s="841" t="s">
        <v>370</v>
      </c>
      <c r="F276" s="270" t="s">
        <v>117</v>
      </c>
      <c r="G276" s="287"/>
      <c r="H276" s="287"/>
      <c r="I276" s="312"/>
      <c r="J276" s="27"/>
      <c r="K276" s="259"/>
    </row>
    <row r="277" spans="1:11" ht="21" customHeight="1">
      <c r="A277" s="259"/>
      <c r="B277" s="27"/>
      <c r="C277" s="836"/>
      <c r="D277" s="839"/>
      <c r="E277" s="842"/>
      <c r="F277" s="269" t="s">
        <v>118</v>
      </c>
      <c r="G277" s="287"/>
      <c r="H277" s="287"/>
      <c r="I277" s="312"/>
      <c r="J277" s="27"/>
      <c r="K277" s="259"/>
    </row>
    <row r="278" spans="1:11" ht="21" customHeight="1">
      <c r="A278" s="259"/>
      <c r="B278" s="27"/>
      <c r="C278" s="836"/>
      <c r="D278" s="839"/>
      <c r="E278" s="841" t="s">
        <v>570</v>
      </c>
      <c r="F278" s="270" t="s">
        <v>117</v>
      </c>
      <c r="G278" s="287"/>
      <c r="H278" s="287"/>
      <c r="I278" s="312"/>
      <c r="J278" s="27"/>
      <c r="K278" s="259"/>
    </row>
    <row r="279" spans="1:11" ht="21" customHeight="1" thickBot="1">
      <c r="A279" s="259"/>
      <c r="B279" s="27"/>
      <c r="C279" s="837"/>
      <c r="D279" s="840"/>
      <c r="E279" s="843"/>
      <c r="F279" s="271" t="s">
        <v>118</v>
      </c>
      <c r="G279" s="288"/>
      <c r="H279" s="288"/>
      <c r="I279" s="313"/>
      <c r="J279" s="27"/>
      <c r="K279" s="259"/>
    </row>
    <row r="280" spans="1:11" ht="21" customHeight="1">
      <c r="A280" s="259"/>
      <c r="B280" s="27"/>
      <c r="C280" s="810">
        <v>2</v>
      </c>
      <c r="D280" s="813" t="s">
        <v>371</v>
      </c>
      <c r="E280" s="266" t="s">
        <v>372</v>
      </c>
      <c r="F280" s="264" t="s">
        <v>373</v>
      </c>
      <c r="G280" s="332">
        <f>IF(G246="","",G246)</f>
        <v>-2389.35</v>
      </c>
      <c r="H280" s="332">
        <f>IF(H246="","",H246)</f>
        <v>-2410.4299999999971</v>
      </c>
      <c r="I280" s="322" t="s">
        <v>67</v>
      </c>
      <c r="J280" s="27"/>
      <c r="K280" s="259"/>
    </row>
    <row r="281" spans="1:11" ht="21" customHeight="1">
      <c r="A281" s="259"/>
      <c r="B281" s="27"/>
      <c r="C281" s="811"/>
      <c r="D281" s="814"/>
      <c r="E281" s="275" t="s">
        <v>374</v>
      </c>
      <c r="F281" s="263" t="s">
        <v>375</v>
      </c>
      <c r="G281" s="280">
        <v>20000</v>
      </c>
      <c r="H281" s="281">
        <v>20000</v>
      </c>
      <c r="I281" s="325" t="s">
        <v>65</v>
      </c>
      <c r="J281" s="27"/>
      <c r="K281" s="259"/>
    </row>
    <row r="282" spans="1:11" ht="21" customHeight="1">
      <c r="A282" s="259"/>
      <c r="B282" s="27"/>
      <c r="C282" s="811"/>
      <c r="D282" s="814"/>
      <c r="E282" s="275" t="s">
        <v>376</v>
      </c>
      <c r="F282" s="263" t="s">
        <v>377</v>
      </c>
      <c r="G282" s="282">
        <f>G280+G281</f>
        <v>17610.650000000001</v>
      </c>
      <c r="H282" s="283">
        <f>H280+H281</f>
        <v>17589.570000000003</v>
      </c>
      <c r="I282" s="326">
        <f>IF(I244="","",I244)</f>
        <v>5.45</v>
      </c>
      <c r="J282" s="27"/>
      <c r="K282" s="259"/>
    </row>
    <row r="283" spans="1:11" ht="21" customHeight="1">
      <c r="A283" s="259"/>
      <c r="B283" s="27"/>
      <c r="C283" s="811"/>
      <c r="D283" s="814"/>
      <c r="E283" s="275" t="s">
        <v>378</v>
      </c>
      <c r="F283" s="263" t="s">
        <v>379</v>
      </c>
      <c r="G283" s="282">
        <f>Sheet1!X303</f>
        <v>5101.2</v>
      </c>
      <c r="H283" s="283">
        <f>Sheet1!AW303</f>
        <v>6184.6900000000005</v>
      </c>
      <c r="I283" s="323" t="s">
        <v>66</v>
      </c>
      <c r="J283" s="27"/>
      <c r="K283" s="259"/>
    </row>
    <row r="284" spans="1:11" ht="21" customHeight="1" thickBot="1">
      <c r="A284" s="259"/>
      <c r="B284" s="27"/>
      <c r="C284" s="812"/>
      <c r="D284" s="815"/>
      <c r="E284" s="267" t="s">
        <v>387</v>
      </c>
      <c r="F284" s="265" t="s">
        <v>380</v>
      </c>
      <c r="G284" s="284">
        <f>G282-G283</f>
        <v>12509.45</v>
      </c>
      <c r="H284" s="285">
        <f>H282-H283</f>
        <v>11404.880000000003</v>
      </c>
      <c r="I284" s="327">
        <f>IF(I246="","",I246)</f>
        <v>8.17</v>
      </c>
      <c r="J284" s="27"/>
      <c r="K284" s="259"/>
    </row>
    <row r="285" spans="1:11" ht="21" customHeight="1">
      <c r="A285" s="259"/>
      <c r="B285" s="27"/>
      <c r="C285" s="816">
        <v>3</v>
      </c>
      <c r="D285" s="819" t="s">
        <v>381</v>
      </c>
      <c r="E285" s="276" t="s">
        <v>382</v>
      </c>
      <c r="F285" s="272" t="s">
        <v>373</v>
      </c>
      <c r="G285" s="333">
        <f>IF(G251="","",G251)</f>
        <v>8000</v>
      </c>
      <c r="H285" s="333">
        <f>IF(H251="","",H251)</f>
        <v>8000</v>
      </c>
      <c r="I285" s="314"/>
      <c r="J285" s="27"/>
      <c r="K285" s="259"/>
    </row>
    <row r="286" spans="1:11" ht="21" customHeight="1">
      <c r="A286" s="259"/>
      <c r="B286" s="27"/>
      <c r="C286" s="817"/>
      <c r="D286" s="820"/>
      <c r="E286" s="277" t="s">
        <v>383</v>
      </c>
      <c r="F286" s="273" t="s">
        <v>375</v>
      </c>
      <c r="G286" s="291"/>
      <c r="H286" s="292"/>
      <c r="I286" s="314"/>
      <c r="J286" s="27"/>
      <c r="K286" s="259"/>
    </row>
    <row r="287" spans="1:11" ht="21" customHeight="1">
      <c r="A287" s="259"/>
      <c r="B287" s="27"/>
      <c r="C287" s="817"/>
      <c r="D287" s="820"/>
      <c r="E287" s="277" t="s">
        <v>384</v>
      </c>
      <c r="F287" s="273" t="s">
        <v>377</v>
      </c>
      <c r="G287" s="295">
        <f>G285+G286</f>
        <v>8000</v>
      </c>
      <c r="H287" s="296">
        <f>H285+H286</f>
        <v>8000</v>
      </c>
      <c r="I287" s="301"/>
      <c r="J287" s="27"/>
      <c r="K287" s="259"/>
    </row>
    <row r="288" spans="1:11" ht="21" customHeight="1">
      <c r="A288" s="259"/>
      <c r="B288" s="27"/>
      <c r="C288" s="817"/>
      <c r="D288" s="820"/>
      <c r="E288" s="277" t="s">
        <v>385</v>
      </c>
      <c r="F288" s="273" t="s">
        <v>379</v>
      </c>
      <c r="G288" s="293"/>
      <c r="H288" s="294"/>
      <c r="I288" s="315"/>
      <c r="J288" s="27"/>
      <c r="K288" s="259"/>
    </row>
    <row r="289" spans="1:11" ht="21" customHeight="1" thickBot="1">
      <c r="A289" s="259"/>
      <c r="B289" s="27"/>
      <c r="C289" s="818"/>
      <c r="D289" s="821"/>
      <c r="E289" s="278" t="s">
        <v>386</v>
      </c>
      <c r="F289" s="274" t="s">
        <v>380</v>
      </c>
      <c r="G289" s="297">
        <f>G287-G288</f>
        <v>8000</v>
      </c>
      <c r="H289" s="298">
        <f>H287-H288</f>
        <v>8000</v>
      </c>
      <c r="I289" s="302"/>
      <c r="J289" s="27"/>
      <c r="K289" s="259"/>
    </row>
    <row r="290" spans="1:11" ht="21" customHeight="1">
      <c r="A290" s="259"/>
      <c r="B290" s="27"/>
      <c r="C290" s="798">
        <v>4</v>
      </c>
      <c r="D290" s="800" t="s">
        <v>392</v>
      </c>
      <c r="E290" s="802" t="s">
        <v>388</v>
      </c>
      <c r="F290" s="305" t="s">
        <v>390</v>
      </c>
      <c r="G290" s="484">
        <f>Sheet1!BV264</f>
        <v>142.31</v>
      </c>
      <c r="H290" s="484">
        <f>Sheet1!CU264</f>
        <v>190.11999999999998</v>
      </c>
      <c r="I290" s="310"/>
      <c r="J290" s="27"/>
      <c r="K290" s="259"/>
    </row>
    <row r="291" spans="1:11" ht="21" customHeight="1">
      <c r="A291" s="259"/>
      <c r="B291" s="27"/>
      <c r="C291" s="799"/>
      <c r="D291" s="801"/>
      <c r="E291" s="803"/>
      <c r="F291" s="307" t="s">
        <v>389</v>
      </c>
      <c r="G291" s="485">
        <f>Sheet1!CB264</f>
        <v>32.693599999999989</v>
      </c>
      <c r="H291" s="485">
        <f>Sheet1!DA264</f>
        <v>39.461199999999984</v>
      </c>
      <c r="I291" s="311"/>
      <c r="J291" s="27"/>
      <c r="K291" s="259"/>
    </row>
    <row r="292" spans="1:11" ht="21" customHeight="1">
      <c r="A292" s="259"/>
      <c r="B292" s="27"/>
      <c r="C292" s="799"/>
      <c r="D292" s="801"/>
      <c r="E292" s="804" t="s">
        <v>391</v>
      </c>
      <c r="F292" s="306" t="s">
        <v>390</v>
      </c>
      <c r="G292" s="287"/>
      <c r="H292" s="287"/>
      <c r="I292" s="312"/>
      <c r="J292" s="27"/>
      <c r="K292" s="259"/>
    </row>
    <row r="293" spans="1:11" ht="21" customHeight="1">
      <c r="A293" s="259"/>
      <c r="B293" s="27"/>
      <c r="C293" s="799"/>
      <c r="D293" s="801"/>
      <c r="E293" s="805"/>
      <c r="F293" s="308" t="s">
        <v>389</v>
      </c>
      <c r="G293" s="287"/>
      <c r="H293" s="287"/>
      <c r="I293" s="312"/>
      <c r="J293" s="27"/>
      <c r="K293" s="259"/>
    </row>
    <row r="294" spans="1:11" ht="21" customHeight="1">
      <c r="A294" s="259"/>
      <c r="B294" s="27"/>
      <c r="C294" s="799"/>
      <c r="D294" s="801"/>
      <c r="E294" s="804" t="s">
        <v>370</v>
      </c>
      <c r="F294" s="306" t="s">
        <v>390</v>
      </c>
      <c r="G294" s="287"/>
      <c r="H294" s="287"/>
      <c r="I294" s="312"/>
      <c r="J294" s="27"/>
      <c r="K294" s="259"/>
    </row>
    <row r="295" spans="1:11" ht="21" customHeight="1">
      <c r="A295" s="259"/>
      <c r="B295" s="27"/>
      <c r="C295" s="799"/>
      <c r="D295" s="801"/>
      <c r="E295" s="805"/>
      <c r="F295" s="308" t="s">
        <v>389</v>
      </c>
      <c r="G295" s="287"/>
      <c r="H295" s="287"/>
      <c r="I295" s="312"/>
      <c r="J295" s="27"/>
      <c r="K295" s="259"/>
    </row>
    <row r="296" spans="1:11" ht="21" customHeight="1">
      <c r="A296" s="259"/>
      <c r="B296" s="27"/>
      <c r="C296" s="799"/>
      <c r="D296" s="801"/>
      <c r="E296" s="806" t="s">
        <v>460</v>
      </c>
      <c r="F296" s="306" t="s">
        <v>390</v>
      </c>
      <c r="G296" s="477">
        <f>G258</f>
        <v>1.4999999999999999E-2</v>
      </c>
      <c r="H296" s="478">
        <f>H258</f>
        <v>0.02</v>
      </c>
      <c r="I296" s="440"/>
      <c r="J296" s="27"/>
      <c r="K296" s="259"/>
    </row>
    <row r="297" spans="1:11" ht="21" customHeight="1" thickBot="1">
      <c r="A297" s="259"/>
      <c r="B297" s="27"/>
      <c r="C297" s="822"/>
      <c r="D297" s="823"/>
      <c r="E297" s="807"/>
      <c r="F297" s="307" t="s">
        <v>389</v>
      </c>
      <c r="G297" s="479">
        <f>G259</f>
        <v>8.3999999999999995E-3</v>
      </c>
      <c r="H297" s="480">
        <f>H259</f>
        <v>1.0200000000000001E-2</v>
      </c>
      <c r="I297" s="440"/>
      <c r="J297" s="27"/>
      <c r="K297" s="259"/>
    </row>
    <row r="298" spans="1:11" ht="21" customHeight="1">
      <c r="A298" s="259"/>
      <c r="B298" s="27"/>
      <c r="C298" s="792">
        <v>5</v>
      </c>
      <c r="D298" s="795" t="s">
        <v>475</v>
      </c>
      <c r="E298" s="481" t="s">
        <v>467</v>
      </c>
      <c r="F298" s="462" t="s">
        <v>283</v>
      </c>
      <c r="G298" s="289">
        <f>IF(G264="","",G264)</f>
        <v>21500</v>
      </c>
      <c r="H298" s="290">
        <f>IF(H264="","",H264)</f>
        <v>23600</v>
      </c>
      <c r="I298" s="442"/>
      <c r="J298" s="27"/>
      <c r="K298" s="259"/>
    </row>
    <row r="299" spans="1:11" ht="21" customHeight="1">
      <c r="A299" s="259"/>
      <c r="B299" s="27"/>
      <c r="C299" s="793"/>
      <c r="D299" s="796"/>
      <c r="E299" s="482" t="s">
        <v>468</v>
      </c>
      <c r="F299" s="308" t="s">
        <v>440</v>
      </c>
      <c r="G299" s="291">
        <v>7000</v>
      </c>
      <c r="H299" s="292">
        <v>7000</v>
      </c>
      <c r="I299" s="443"/>
      <c r="J299" s="27"/>
      <c r="K299" s="259"/>
    </row>
    <row r="300" spans="1:11" ht="21" customHeight="1">
      <c r="A300" s="259"/>
      <c r="B300" s="27"/>
      <c r="C300" s="793"/>
      <c r="D300" s="796"/>
      <c r="E300" s="482" t="s">
        <v>469</v>
      </c>
      <c r="F300" s="308" t="s">
        <v>437</v>
      </c>
      <c r="G300" s="295">
        <f>G298+G299</f>
        <v>28500</v>
      </c>
      <c r="H300" s="296">
        <f>H298+H299</f>
        <v>30600</v>
      </c>
      <c r="I300" s="440"/>
      <c r="J300" s="27"/>
      <c r="K300" s="259"/>
    </row>
    <row r="301" spans="1:11" ht="21" customHeight="1">
      <c r="A301" s="259"/>
      <c r="B301" s="27"/>
      <c r="C301" s="793"/>
      <c r="D301" s="796"/>
      <c r="E301" s="482" t="s">
        <v>470</v>
      </c>
      <c r="F301" s="308" t="s">
        <v>472</v>
      </c>
      <c r="G301" s="293">
        <v>3500</v>
      </c>
      <c r="H301" s="294">
        <v>3200</v>
      </c>
      <c r="I301" s="443"/>
      <c r="J301" s="27"/>
      <c r="K301" s="259"/>
    </row>
    <row r="302" spans="1:11" ht="21" customHeight="1" thickBot="1">
      <c r="A302" s="259"/>
      <c r="B302" s="27"/>
      <c r="C302" s="793"/>
      <c r="D302" s="796"/>
      <c r="E302" s="482" t="s">
        <v>471</v>
      </c>
      <c r="F302" s="308" t="s">
        <v>380</v>
      </c>
      <c r="G302" s="297">
        <f>G300-G301</f>
        <v>25000</v>
      </c>
      <c r="H302" s="298">
        <f>H300-H301</f>
        <v>27400</v>
      </c>
      <c r="I302" s="440"/>
      <c r="J302" s="27"/>
      <c r="K302" s="259"/>
    </row>
    <row r="303" spans="1:11" ht="21" customHeight="1" thickBot="1">
      <c r="A303" s="259"/>
      <c r="B303" s="27"/>
      <c r="C303" s="794"/>
      <c r="D303" s="797"/>
      <c r="E303" s="483" t="s">
        <v>473</v>
      </c>
      <c r="F303" s="309" t="s">
        <v>474</v>
      </c>
      <c r="G303" s="463">
        <v>500</v>
      </c>
      <c r="H303" s="464">
        <v>500</v>
      </c>
      <c r="I303" s="441"/>
      <c r="J303" s="27"/>
      <c r="K303" s="259"/>
    </row>
    <row r="304" spans="1:11">
      <c r="A304" s="259"/>
      <c r="B304" s="27"/>
      <c r="C304" s="27"/>
      <c r="D304" s="27"/>
      <c r="E304" s="27"/>
      <c r="F304" s="27"/>
      <c r="G304" s="27"/>
      <c r="H304" s="27"/>
      <c r="I304" s="27"/>
      <c r="J304" s="27"/>
      <c r="K304" s="259"/>
    </row>
    <row r="305" spans="1:11">
      <c r="A305" s="259"/>
      <c r="B305" s="27"/>
      <c r="C305" s="27"/>
      <c r="D305" s="27"/>
      <c r="E305" s="27"/>
      <c r="F305" s="27"/>
      <c r="G305" s="27"/>
      <c r="H305" s="27"/>
      <c r="I305" s="27"/>
      <c r="J305" s="27"/>
      <c r="K305" s="259"/>
    </row>
    <row r="306" spans="1:11" ht="23.25" customHeight="1">
      <c r="A306" s="259"/>
      <c r="B306" s="259"/>
      <c r="C306" s="259"/>
      <c r="D306" s="259"/>
      <c r="E306" s="259"/>
      <c r="F306" s="259"/>
      <c r="G306" s="259"/>
      <c r="H306" s="259"/>
      <c r="I306" s="259"/>
      <c r="J306" s="259"/>
      <c r="K306" s="259"/>
    </row>
    <row r="307" spans="1:11" ht="23.25" customHeight="1" thickBot="1">
      <c r="A307" s="259"/>
      <c r="B307" s="27"/>
      <c r="C307" s="27"/>
      <c r="D307" s="27"/>
      <c r="E307" s="27"/>
      <c r="F307" s="27"/>
      <c r="G307" s="27"/>
      <c r="H307" s="27"/>
      <c r="I307" s="27"/>
      <c r="J307" s="27"/>
      <c r="K307" s="259"/>
    </row>
    <row r="308" spans="1:11" ht="24.75" customHeight="1">
      <c r="A308" s="259"/>
      <c r="B308" s="27"/>
      <c r="C308" s="808" t="s">
        <v>366</v>
      </c>
      <c r="D308" s="809"/>
      <c r="E308" s="809"/>
      <c r="F308" s="316" t="str">
        <f>IF('Att. Dairy'!N353="","",'Att. Dairy'!N353)</f>
        <v>December-2023</v>
      </c>
      <c r="G308" s="827" t="s">
        <v>210</v>
      </c>
      <c r="H308" s="829" t="s">
        <v>211</v>
      </c>
      <c r="I308" s="831" t="s">
        <v>396</v>
      </c>
      <c r="J308" s="27"/>
      <c r="K308" s="259"/>
    </row>
    <row r="309" spans="1:11" ht="27.75" customHeight="1" thickBot="1">
      <c r="A309" s="259"/>
      <c r="B309" s="27"/>
      <c r="C309" s="262" t="s">
        <v>363</v>
      </c>
      <c r="D309" s="261" t="s">
        <v>367</v>
      </c>
      <c r="E309" s="261" t="s">
        <v>364</v>
      </c>
      <c r="F309" s="260"/>
      <c r="G309" s="828"/>
      <c r="H309" s="830"/>
      <c r="I309" s="832"/>
      <c r="J309" s="27"/>
      <c r="K309" s="259"/>
    </row>
    <row r="310" spans="1:11" ht="21" customHeight="1">
      <c r="A310" s="259"/>
      <c r="B310" s="27"/>
      <c r="C310" s="835">
        <v>1</v>
      </c>
      <c r="D310" s="838" t="s">
        <v>368</v>
      </c>
      <c r="E310" s="833" t="s">
        <v>365</v>
      </c>
      <c r="F310" s="268" t="s">
        <v>117</v>
      </c>
      <c r="G310" s="330">
        <f>Sheet1!V302</f>
        <v>66.099999999999994</v>
      </c>
      <c r="H310" s="330">
        <f>Sheet1!AU302</f>
        <v>42.850000000000023</v>
      </c>
      <c r="I310" s="310"/>
      <c r="J310" s="27"/>
      <c r="K310" s="259"/>
    </row>
    <row r="311" spans="1:11" ht="21" customHeight="1">
      <c r="A311" s="259"/>
      <c r="B311" s="27"/>
      <c r="C311" s="836"/>
      <c r="D311" s="839"/>
      <c r="E311" s="834"/>
      <c r="F311" s="269" t="s">
        <v>118</v>
      </c>
      <c r="G311" s="331">
        <f>Sheet1!W302</f>
        <v>146</v>
      </c>
      <c r="H311" s="331">
        <f>Sheet1!AV302</f>
        <v>106.75000000000001</v>
      </c>
      <c r="I311" s="311"/>
      <c r="J311" s="27"/>
      <c r="K311" s="259"/>
    </row>
    <row r="312" spans="1:11" ht="21" customHeight="1">
      <c r="A312" s="259"/>
      <c r="B312" s="27"/>
      <c r="C312" s="836"/>
      <c r="D312" s="839"/>
      <c r="E312" s="841" t="s">
        <v>369</v>
      </c>
      <c r="F312" s="270" t="s">
        <v>117</v>
      </c>
      <c r="G312" s="287">
        <v>100</v>
      </c>
      <c r="H312" s="287">
        <v>100</v>
      </c>
      <c r="I312" s="312">
        <v>45264</v>
      </c>
      <c r="J312" s="27"/>
      <c r="K312" s="259"/>
    </row>
    <row r="313" spans="1:11" ht="21" customHeight="1">
      <c r="A313" s="259"/>
      <c r="B313" s="27"/>
      <c r="C313" s="836"/>
      <c r="D313" s="839"/>
      <c r="E313" s="842"/>
      <c r="F313" s="269" t="s">
        <v>118</v>
      </c>
      <c r="G313" s="287"/>
      <c r="H313" s="287"/>
      <c r="I313" s="312"/>
      <c r="J313" s="27"/>
      <c r="K313" s="259"/>
    </row>
    <row r="314" spans="1:11" ht="21" customHeight="1">
      <c r="A314" s="259"/>
      <c r="B314" s="27"/>
      <c r="C314" s="836"/>
      <c r="D314" s="839"/>
      <c r="E314" s="841" t="s">
        <v>370</v>
      </c>
      <c r="F314" s="270" t="s">
        <v>117</v>
      </c>
      <c r="G314" s="287"/>
      <c r="H314" s="287"/>
      <c r="I314" s="312"/>
      <c r="J314" s="27"/>
      <c r="K314" s="259"/>
    </row>
    <row r="315" spans="1:11" ht="21" customHeight="1">
      <c r="A315" s="259"/>
      <c r="B315" s="27"/>
      <c r="C315" s="836"/>
      <c r="D315" s="839"/>
      <c r="E315" s="842"/>
      <c r="F315" s="269" t="s">
        <v>118</v>
      </c>
      <c r="G315" s="287"/>
      <c r="H315" s="287"/>
      <c r="I315" s="312"/>
      <c r="J315" s="27"/>
      <c r="K315" s="259"/>
    </row>
    <row r="316" spans="1:11" ht="21" customHeight="1">
      <c r="A316" s="259"/>
      <c r="B316" s="27"/>
      <c r="C316" s="836"/>
      <c r="D316" s="839"/>
      <c r="E316" s="841" t="s">
        <v>570</v>
      </c>
      <c r="F316" s="270" t="s">
        <v>117</v>
      </c>
      <c r="G316" s="287"/>
      <c r="H316" s="287"/>
      <c r="I316" s="312"/>
      <c r="J316" s="27"/>
      <c r="K316" s="259"/>
    </row>
    <row r="317" spans="1:11" ht="21" customHeight="1" thickBot="1">
      <c r="A317" s="259"/>
      <c r="B317" s="27"/>
      <c r="C317" s="837"/>
      <c r="D317" s="840"/>
      <c r="E317" s="843"/>
      <c r="F317" s="271" t="s">
        <v>118</v>
      </c>
      <c r="G317" s="288"/>
      <c r="H317" s="288"/>
      <c r="I317" s="313"/>
      <c r="J317" s="27"/>
      <c r="K317" s="259"/>
    </row>
    <row r="318" spans="1:11" ht="21" customHeight="1">
      <c r="A318" s="259"/>
      <c r="B318" s="27"/>
      <c r="C318" s="810">
        <v>2</v>
      </c>
      <c r="D318" s="813" t="s">
        <v>371</v>
      </c>
      <c r="E318" s="266" t="s">
        <v>372</v>
      </c>
      <c r="F318" s="264" t="s">
        <v>373</v>
      </c>
      <c r="G318" s="332">
        <f>IF(G284="","",G284)</f>
        <v>12509.45</v>
      </c>
      <c r="H318" s="332">
        <f>IF(H284="","",H284)</f>
        <v>11404.880000000003</v>
      </c>
      <c r="I318" s="322" t="s">
        <v>67</v>
      </c>
      <c r="J318" s="27"/>
      <c r="K318" s="259"/>
    </row>
    <row r="319" spans="1:11" ht="21" customHeight="1">
      <c r="A319" s="259"/>
      <c r="B319" s="27"/>
      <c r="C319" s="811"/>
      <c r="D319" s="814"/>
      <c r="E319" s="275" t="s">
        <v>374</v>
      </c>
      <c r="F319" s="263" t="s">
        <v>375</v>
      </c>
      <c r="G319" s="280">
        <v>0</v>
      </c>
      <c r="H319" s="281">
        <v>0</v>
      </c>
      <c r="I319" s="325" t="s">
        <v>65</v>
      </c>
      <c r="J319" s="27"/>
      <c r="K319" s="259"/>
    </row>
    <row r="320" spans="1:11" ht="21" customHeight="1">
      <c r="A320" s="259"/>
      <c r="B320" s="27"/>
      <c r="C320" s="811"/>
      <c r="D320" s="814"/>
      <c r="E320" s="275" t="s">
        <v>376</v>
      </c>
      <c r="F320" s="263" t="s">
        <v>377</v>
      </c>
      <c r="G320" s="282">
        <f>G318+G319</f>
        <v>12509.45</v>
      </c>
      <c r="H320" s="283">
        <f>H318+H319</f>
        <v>11404.880000000003</v>
      </c>
      <c r="I320" s="326">
        <f>IF(I282="","",I282)</f>
        <v>5.45</v>
      </c>
      <c r="J320" s="27"/>
      <c r="K320" s="259"/>
    </row>
    <row r="321" spans="1:11" ht="21" customHeight="1">
      <c r="A321" s="259"/>
      <c r="B321" s="27"/>
      <c r="C321" s="811"/>
      <c r="D321" s="814"/>
      <c r="E321" s="275" t="s">
        <v>378</v>
      </c>
      <c r="F321" s="263" t="s">
        <v>379</v>
      </c>
      <c r="G321" s="282">
        <f>Sheet1!X341</f>
        <v>4926.7999999999993</v>
      </c>
      <c r="H321" s="283">
        <f>Sheet1!AW341</f>
        <v>5882.4</v>
      </c>
      <c r="I321" s="323" t="s">
        <v>66</v>
      </c>
      <c r="J321" s="27"/>
      <c r="K321" s="259"/>
    </row>
    <row r="322" spans="1:11" ht="21" customHeight="1" thickBot="1">
      <c r="A322" s="259"/>
      <c r="B322" s="27"/>
      <c r="C322" s="812"/>
      <c r="D322" s="815"/>
      <c r="E322" s="267" t="s">
        <v>387</v>
      </c>
      <c r="F322" s="265" t="s">
        <v>380</v>
      </c>
      <c r="G322" s="284">
        <f>G320-G321</f>
        <v>7582.6500000000015</v>
      </c>
      <c r="H322" s="285">
        <f>H320-H321</f>
        <v>5522.4800000000032</v>
      </c>
      <c r="I322" s="327">
        <f>IF(I284="","",I284)</f>
        <v>8.17</v>
      </c>
      <c r="J322" s="27"/>
      <c r="K322" s="259"/>
    </row>
    <row r="323" spans="1:11" ht="21" customHeight="1">
      <c r="A323" s="259"/>
      <c r="B323" s="27"/>
      <c r="C323" s="816">
        <v>3</v>
      </c>
      <c r="D323" s="819" t="s">
        <v>381</v>
      </c>
      <c r="E323" s="276" t="s">
        <v>382</v>
      </c>
      <c r="F323" s="272" t="s">
        <v>373</v>
      </c>
      <c r="G323" s="333">
        <f>IF(G289="","",G289)</f>
        <v>8000</v>
      </c>
      <c r="H323" s="333">
        <f>IF(H289="","",H289)</f>
        <v>8000</v>
      </c>
      <c r="I323" s="314"/>
      <c r="J323" s="27"/>
      <c r="K323" s="259"/>
    </row>
    <row r="324" spans="1:11" ht="21" customHeight="1">
      <c r="A324" s="259"/>
      <c r="B324" s="27"/>
      <c r="C324" s="817"/>
      <c r="D324" s="820"/>
      <c r="E324" s="277" t="s">
        <v>383</v>
      </c>
      <c r="F324" s="273" t="s">
        <v>375</v>
      </c>
      <c r="G324" s="291"/>
      <c r="H324" s="292"/>
      <c r="I324" s="314"/>
      <c r="J324" s="27"/>
      <c r="K324" s="259"/>
    </row>
    <row r="325" spans="1:11" ht="21" customHeight="1">
      <c r="A325" s="259"/>
      <c r="B325" s="27"/>
      <c r="C325" s="817"/>
      <c r="D325" s="820"/>
      <c r="E325" s="277" t="s">
        <v>384</v>
      </c>
      <c r="F325" s="273" t="s">
        <v>377</v>
      </c>
      <c r="G325" s="295">
        <f>G323+G324</f>
        <v>8000</v>
      </c>
      <c r="H325" s="296">
        <f>H323+H324</f>
        <v>8000</v>
      </c>
      <c r="I325" s="301"/>
      <c r="J325" s="27"/>
      <c r="K325" s="259"/>
    </row>
    <row r="326" spans="1:11" ht="21" customHeight="1">
      <c r="A326" s="259"/>
      <c r="B326" s="27"/>
      <c r="C326" s="817"/>
      <c r="D326" s="820"/>
      <c r="E326" s="277" t="s">
        <v>385</v>
      </c>
      <c r="F326" s="273" t="s">
        <v>379</v>
      </c>
      <c r="G326" s="293"/>
      <c r="H326" s="294"/>
      <c r="I326" s="315"/>
      <c r="J326" s="27"/>
      <c r="K326" s="259"/>
    </row>
    <row r="327" spans="1:11" ht="21" customHeight="1" thickBot="1">
      <c r="A327" s="259"/>
      <c r="B327" s="27"/>
      <c r="C327" s="818"/>
      <c r="D327" s="821"/>
      <c r="E327" s="278" t="s">
        <v>386</v>
      </c>
      <c r="F327" s="274" t="s">
        <v>380</v>
      </c>
      <c r="G327" s="297">
        <f>G325-G326</f>
        <v>8000</v>
      </c>
      <c r="H327" s="298">
        <f>H325-H326</f>
        <v>8000</v>
      </c>
      <c r="I327" s="302"/>
      <c r="J327" s="27"/>
      <c r="K327" s="259"/>
    </row>
    <row r="328" spans="1:11" ht="21" customHeight="1">
      <c r="A328" s="259"/>
      <c r="B328" s="27"/>
      <c r="C328" s="798">
        <v>4</v>
      </c>
      <c r="D328" s="800" t="s">
        <v>392</v>
      </c>
      <c r="E328" s="802" t="s">
        <v>388</v>
      </c>
      <c r="F328" s="305" t="s">
        <v>390</v>
      </c>
      <c r="G328" s="484">
        <f>Sheet1!BV302</f>
        <v>128.27000000000001</v>
      </c>
      <c r="H328" s="484">
        <f>Sheet1!CU302</f>
        <v>174.97999999999996</v>
      </c>
      <c r="I328" s="310"/>
      <c r="J328" s="27"/>
      <c r="K328" s="259"/>
    </row>
    <row r="329" spans="1:11" ht="21" customHeight="1">
      <c r="A329" s="259"/>
      <c r="B329" s="27"/>
      <c r="C329" s="799"/>
      <c r="D329" s="801"/>
      <c r="E329" s="803"/>
      <c r="F329" s="307" t="s">
        <v>389</v>
      </c>
      <c r="G329" s="485">
        <f>Sheet1!CB302</f>
        <v>24.831199999999992</v>
      </c>
      <c r="H329" s="485">
        <f>Sheet1!DA302</f>
        <v>31.739799999999981</v>
      </c>
      <c r="I329" s="311"/>
      <c r="J329" s="27"/>
      <c r="K329" s="259"/>
    </row>
    <row r="330" spans="1:11" ht="21" customHeight="1">
      <c r="A330" s="259"/>
      <c r="B330" s="27"/>
      <c r="C330" s="799"/>
      <c r="D330" s="801"/>
      <c r="E330" s="804" t="s">
        <v>391</v>
      </c>
      <c r="F330" s="306" t="s">
        <v>390</v>
      </c>
      <c r="G330" s="287"/>
      <c r="H330" s="287"/>
      <c r="I330" s="312"/>
      <c r="J330" s="27"/>
      <c r="K330" s="259"/>
    </row>
    <row r="331" spans="1:11" ht="21" customHeight="1">
      <c r="A331" s="259"/>
      <c r="B331" s="27"/>
      <c r="C331" s="799"/>
      <c r="D331" s="801"/>
      <c r="E331" s="805"/>
      <c r="F331" s="308" t="s">
        <v>389</v>
      </c>
      <c r="G331" s="287"/>
      <c r="H331" s="287"/>
      <c r="I331" s="312"/>
      <c r="J331" s="27"/>
      <c r="K331" s="259"/>
    </row>
    <row r="332" spans="1:11" ht="21" customHeight="1">
      <c r="A332" s="259"/>
      <c r="B332" s="27"/>
      <c r="C332" s="799"/>
      <c r="D332" s="801"/>
      <c r="E332" s="804" t="s">
        <v>370</v>
      </c>
      <c r="F332" s="306" t="s">
        <v>390</v>
      </c>
      <c r="G332" s="287"/>
      <c r="H332" s="287"/>
      <c r="I332" s="312"/>
      <c r="J332" s="27"/>
      <c r="K332" s="259"/>
    </row>
    <row r="333" spans="1:11" ht="21" customHeight="1">
      <c r="A333" s="259"/>
      <c r="B333" s="27"/>
      <c r="C333" s="799"/>
      <c r="D333" s="801"/>
      <c r="E333" s="805"/>
      <c r="F333" s="308" t="s">
        <v>389</v>
      </c>
      <c r="G333" s="287"/>
      <c r="H333" s="287"/>
      <c r="I333" s="312"/>
      <c r="J333" s="27"/>
      <c r="K333" s="259"/>
    </row>
    <row r="334" spans="1:11" ht="21" customHeight="1">
      <c r="A334" s="259"/>
      <c r="B334" s="27"/>
      <c r="C334" s="799"/>
      <c r="D334" s="801"/>
      <c r="E334" s="806" t="s">
        <v>460</v>
      </c>
      <c r="F334" s="306" t="s">
        <v>390</v>
      </c>
      <c r="G334" s="477">
        <f>G296</f>
        <v>1.4999999999999999E-2</v>
      </c>
      <c r="H334" s="478">
        <f>H296</f>
        <v>0.02</v>
      </c>
      <c r="I334" s="440"/>
      <c r="J334" s="27"/>
      <c r="K334" s="259"/>
    </row>
    <row r="335" spans="1:11" ht="21" customHeight="1" thickBot="1">
      <c r="A335" s="259"/>
      <c r="B335" s="27"/>
      <c r="C335" s="822"/>
      <c r="D335" s="823"/>
      <c r="E335" s="807"/>
      <c r="F335" s="307" t="s">
        <v>389</v>
      </c>
      <c r="G335" s="479">
        <f>G297</f>
        <v>8.3999999999999995E-3</v>
      </c>
      <c r="H335" s="480">
        <f>H297</f>
        <v>1.0200000000000001E-2</v>
      </c>
      <c r="I335" s="440"/>
      <c r="J335" s="27"/>
      <c r="K335" s="259"/>
    </row>
    <row r="336" spans="1:11" ht="21" customHeight="1">
      <c r="A336" s="259"/>
      <c r="B336" s="27"/>
      <c r="C336" s="792">
        <v>5</v>
      </c>
      <c r="D336" s="795" t="s">
        <v>475</v>
      </c>
      <c r="E336" s="481" t="s">
        <v>467</v>
      </c>
      <c r="F336" s="462" t="s">
        <v>283</v>
      </c>
      <c r="G336" s="289">
        <f>IF(G302="","",G302)</f>
        <v>25000</v>
      </c>
      <c r="H336" s="290">
        <f>IF(H302="","",H302)</f>
        <v>27400</v>
      </c>
      <c r="I336" s="442"/>
      <c r="J336" s="27"/>
      <c r="K336" s="259"/>
    </row>
    <row r="337" spans="1:11" ht="21" customHeight="1">
      <c r="A337" s="259"/>
      <c r="B337" s="27"/>
      <c r="C337" s="793"/>
      <c r="D337" s="796"/>
      <c r="E337" s="482" t="s">
        <v>468</v>
      </c>
      <c r="F337" s="308" t="s">
        <v>440</v>
      </c>
      <c r="G337" s="291">
        <v>7000</v>
      </c>
      <c r="H337" s="292">
        <v>7000</v>
      </c>
      <c r="I337" s="443"/>
      <c r="J337" s="27"/>
      <c r="K337" s="259"/>
    </row>
    <row r="338" spans="1:11" ht="21" customHeight="1">
      <c r="A338" s="259"/>
      <c r="B338" s="27"/>
      <c r="C338" s="793"/>
      <c r="D338" s="796"/>
      <c r="E338" s="482" t="s">
        <v>469</v>
      </c>
      <c r="F338" s="308" t="s">
        <v>437</v>
      </c>
      <c r="G338" s="295">
        <f>G336+G337</f>
        <v>32000</v>
      </c>
      <c r="H338" s="296">
        <f>H336+H337</f>
        <v>34400</v>
      </c>
      <c r="I338" s="440"/>
      <c r="J338" s="27"/>
      <c r="K338" s="259"/>
    </row>
    <row r="339" spans="1:11" ht="21" customHeight="1">
      <c r="A339" s="259"/>
      <c r="B339" s="27"/>
      <c r="C339" s="793"/>
      <c r="D339" s="796"/>
      <c r="E339" s="482" t="s">
        <v>470</v>
      </c>
      <c r="F339" s="308" t="s">
        <v>472</v>
      </c>
      <c r="G339" s="293">
        <v>3500</v>
      </c>
      <c r="H339" s="294">
        <v>3200</v>
      </c>
      <c r="I339" s="443"/>
      <c r="J339" s="27"/>
      <c r="K339" s="259"/>
    </row>
    <row r="340" spans="1:11" ht="21" customHeight="1" thickBot="1">
      <c r="A340" s="259"/>
      <c r="B340" s="27"/>
      <c r="C340" s="793"/>
      <c r="D340" s="796"/>
      <c r="E340" s="482" t="s">
        <v>471</v>
      </c>
      <c r="F340" s="308" t="s">
        <v>380</v>
      </c>
      <c r="G340" s="297">
        <f>G338-G339</f>
        <v>28500</v>
      </c>
      <c r="H340" s="298">
        <f>H338-H339</f>
        <v>31200</v>
      </c>
      <c r="I340" s="440"/>
      <c r="J340" s="27"/>
      <c r="K340" s="259"/>
    </row>
    <row r="341" spans="1:11" ht="21" customHeight="1" thickBot="1">
      <c r="A341" s="259"/>
      <c r="B341" s="27"/>
      <c r="C341" s="794"/>
      <c r="D341" s="797"/>
      <c r="E341" s="483" t="s">
        <v>473</v>
      </c>
      <c r="F341" s="309" t="s">
        <v>474</v>
      </c>
      <c r="G341" s="463">
        <v>500</v>
      </c>
      <c r="H341" s="464">
        <v>500</v>
      </c>
      <c r="I341" s="441"/>
      <c r="J341" s="27"/>
      <c r="K341" s="259"/>
    </row>
    <row r="342" spans="1:11">
      <c r="A342" s="259"/>
      <c r="B342" s="27"/>
      <c r="C342" s="27"/>
      <c r="D342" s="27"/>
      <c r="E342" s="27"/>
      <c r="F342" s="27"/>
      <c r="G342" s="27"/>
      <c r="H342" s="27"/>
      <c r="I342" s="27"/>
      <c r="J342" s="27"/>
      <c r="K342" s="259"/>
    </row>
    <row r="343" spans="1:11">
      <c r="A343" s="259"/>
      <c r="B343" s="27"/>
      <c r="C343" s="27"/>
      <c r="D343" s="27"/>
      <c r="E343" s="27"/>
      <c r="F343" s="27"/>
      <c r="G343" s="27"/>
      <c r="H343" s="27"/>
      <c r="I343" s="27"/>
      <c r="J343" s="27"/>
      <c r="K343" s="259"/>
    </row>
    <row r="344" spans="1:11" ht="23.25" customHeight="1">
      <c r="A344" s="259"/>
      <c r="B344" s="259"/>
      <c r="C344" s="259"/>
      <c r="D344" s="259"/>
      <c r="E344" s="259"/>
      <c r="F344" s="259"/>
      <c r="G344" s="259"/>
      <c r="H344" s="259"/>
      <c r="I344" s="259"/>
      <c r="J344" s="259"/>
      <c r="K344" s="259"/>
    </row>
    <row r="345" spans="1:11" ht="23.25" customHeight="1" thickBot="1">
      <c r="A345" s="259"/>
      <c r="B345" s="27"/>
      <c r="C345" s="27"/>
      <c r="D345" s="27"/>
      <c r="E345" s="27"/>
      <c r="F345" s="27"/>
      <c r="G345" s="27"/>
      <c r="H345" s="27"/>
      <c r="I345" s="27"/>
      <c r="J345" s="27"/>
      <c r="K345" s="259"/>
    </row>
    <row r="346" spans="1:11" ht="24.75" customHeight="1">
      <c r="A346" s="259"/>
      <c r="B346" s="27"/>
      <c r="C346" s="808" t="s">
        <v>366</v>
      </c>
      <c r="D346" s="809"/>
      <c r="E346" s="809"/>
      <c r="F346" s="316" t="str">
        <f>IF('Att. Dairy'!N397="","",'Att. Dairy'!N397)</f>
        <v>January-2024</v>
      </c>
      <c r="G346" s="827" t="s">
        <v>210</v>
      </c>
      <c r="H346" s="829" t="s">
        <v>211</v>
      </c>
      <c r="I346" s="831" t="s">
        <v>396</v>
      </c>
      <c r="J346" s="27"/>
      <c r="K346" s="259"/>
    </row>
    <row r="347" spans="1:11" ht="27.75" customHeight="1" thickBot="1">
      <c r="A347" s="259"/>
      <c r="B347" s="27"/>
      <c r="C347" s="262" t="s">
        <v>363</v>
      </c>
      <c r="D347" s="261" t="s">
        <v>367</v>
      </c>
      <c r="E347" s="261" t="s">
        <v>364</v>
      </c>
      <c r="F347" s="260"/>
      <c r="G347" s="828"/>
      <c r="H347" s="830"/>
      <c r="I347" s="832"/>
      <c r="J347" s="27"/>
      <c r="K347" s="259"/>
    </row>
    <row r="348" spans="1:11" ht="21" customHeight="1">
      <c r="A348" s="259"/>
      <c r="B348" s="27"/>
      <c r="C348" s="835">
        <v>1</v>
      </c>
      <c r="D348" s="838" t="s">
        <v>368</v>
      </c>
      <c r="E348" s="833" t="s">
        <v>365</v>
      </c>
      <c r="F348" s="268" t="s">
        <v>117</v>
      </c>
      <c r="G348" s="330">
        <f>Sheet1!V340</f>
        <v>96.4</v>
      </c>
      <c r="H348" s="330">
        <f>Sheet1!AU340</f>
        <v>62.600000000000023</v>
      </c>
      <c r="I348" s="310"/>
      <c r="J348" s="27"/>
      <c r="K348" s="259"/>
    </row>
    <row r="349" spans="1:11" ht="21" customHeight="1">
      <c r="A349" s="259"/>
      <c r="B349" s="27"/>
      <c r="C349" s="836"/>
      <c r="D349" s="839"/>
      <c r="E349" s="834"/>
      <c r="F349" s="269" t="s">
        <v>118</v>
      </c>
      <c r="G349" s="331">
        <f>Sheet1!W340</f>
        <v>125.3</v>
      </c>
      <c r="H349" s="331">
        <f>Sheet1!AV340</f>
        <v>79.000000000000014</v>
      </c>
      <c r="I349" s="311"/>
      <c r="J349" s="27"/>
      <c r="K349" s="259"/>
    </row>
    <row r="350" spans="1:11" ht="21" customHeight="1">
      <c r="A350" s="259"/>
      <c r="B350" s="27"/>
      <c r="C350" s="836"/>
      <c r="D350" s="839"/>
      <c r="E350" s="841" t="s">
        <v>369</v>
      </c>
      <c r="F350" s="270" t="s">
        <v>117</v>
      </c>
      <c r="G350" s="287"/>
      <c r="H350" s="287"/>
      <c r="I350" s="312"/>
      <c r="J350" s="27"/>
      <c r="K350" s="259"/>
    </row>
    <row r="351" spans="1:11" ht="21" customHeight="1">
      <c r="A351" s="259"/>
      <c r="B351" s="27"/>
      <c r="C351" s="836"/>
      <c r="D351" s="839"/>
      <c r="E351" s="842"/>
      <c r="F351" s="269" t="s">
        <v>118</v>
      </c>
      <c r="G351" s="287"/>
      <c r="H351" s="287"/>
      <c r="I351" s="312"/>
      <c r="J351" s="27"/>
      <c r="K351" s="259"/>
    </row>
    <row r="352" spans="1:11" ht="21" customHeight="1">
      <c r="A352" s="259"/>
      <c r="B352" s="27"/>
      <c r="C352" s="836"/>
      <c r="D352" s="839"/>
      <c r="E352" s="841" t="s">
        <v>370</v>
      </c>
      <c r="F352" s="270" t="s">
        <v>117</v>
      </c>
      <c r="G352" s="287"/>
      <c r="H352" s="287"/>
      <c r="I352" s="312"/>
      <c r="J352" s="27"/>
      <c r="K352" s="259"/>
    </row>
    <row r="353" spans="1:11" ht="21" customHeight="1">
      <c r="A353" s="259"/>
      <c r="B353" s="27"/>
      <c r="C353" s="836"/>
      <c r="D353" s="839"/>
      <c r="E353" s="842"/>
      <c r="F353" s="269" t="s">
        <v>118</v>
      </c>
      <c r="G353" s="287"/>
      <c r="H353" s="287"/>
      <c r="I353" s="312"/>
      <c r="J353" s="27"/>
      <c r="K353" s="259"/>
    </row>
    <row r="354" spans="1:11" ht="21" customHeight="1">
      <c r="A354" s="259"/>
      <c r="B354" s="27"/>
      <c r="C354" s="836"/>
      <c r="D354" s="839"/>
      <c r="E354" s="841" t="s">
        <v>570</v>
      </c>
      <c r="F354" s="270" t="s">
        <v>117</v>
      </c>
      <c r="G354" s="287"/>
      <c r="H354" s="287"/>
      <c r="I354" s="312"/>
      <c r="J354" s="27"/>
      <c r="K354" s="259"/>
    </row>
    <row r="355" spans="1:11" ht="21" customHeight="1" thickBot="1">
      <c r="A355" s="259"/>
      <c r="B355" s="27"/>
      <c r="C355" s="837"/>
      <c r="D355" s="840"/>
      <c r="E355" s="843"/>
      <c r="F355" s="271" t="s">
        <v>118</v>
      </c>
      <c r="G355" s="288"/>
      <c r="H355" s="288"/>
      <c r="I355" s="313"/>
      <c r="J355" s="27"/>
      <c r="K355" s="259"/>
    </row>
    <row r="356" spans="1:11" ht="21" customHeight="1">
      <c r="A356" s="259"/>
      <c r="B356" s="27"/>
      <c r="C356" s="810">
        <v>2</v>
      </c>
      <c r="D356" s="813" t="s">
        <v>371</v>
      </c>
      <c r="E356" s="266" t="s">
        <v>372</v>
      </c>
      <c r="F356" s="264" t="s">
        <v>373</v>
      </c>
      <c r="G356" s="332">
        <f>IF(G322="","",G322)</f>
        <v>7582.6500000000015</v>
      </c>
      <c r="H356" s="332">
        <f>IF(H322="","",H322)</f>
        <v>5522.4800000000032</v>
      </c>
      <c r="I356" s="322" t="s">
        <v>67</v>
      </c>
      <c r="J356" s="27"/>
      <c r="K356" s="259"/>
    </row>
    <row r="357" spans="1:11" ht="21" customHeight="1">
      <c r="A357" s="259"/>
      <c r="B357" s="27"/>
      <c r="C357" s="811"/>
      <c r="D357" s="814"/>
      <c r="E357" s="275" t="s">
        <v>374</v>
      </c>
      <c r="F357" s="263" t="s">
        <v>375</v>
      </c>
      <c r="G357" s="280">
        <v>0</v>
      </c>
      <c r="H357" s="281">
        <v>0</v>
      </c>
      <c r="I357" s="325" t="s">
        <v>65</v>
      </c>
      <c r="J357" s="27"/>
      <c r="K357" s="259"/>
    </row>
    <row r="358" spans="1:11" ht="21" customHeight="1">
      <c r="A358" s="259"/>
      <c r="B358" s="27"/>
      <c r="C358" s="811"/>
      <c r="D358" s="814"/>
      <c r="E358" s="275" t="s">
        <v>376</v>
      </c>
      <c r="F358" s="263" t="s">
        <v>377</v>
      </c>
      <c r="G358" s="282">
        <f>G356+G357</f>
        <v>7582.6500000000015</v>
      </c>
      <c r="H358" s="283">
        <f>H356+H357</f>
        <v>5522.4800000000032</v>
      </c>
      <c r="I358" s="326">
        <f>IF(I320="","",I320)</f>
        <v>5.45</v>
      </c>
      <c r="J358" s="27"/>
      <c r="K358" s="259"/>
    </row>
    <row r="359" spans="1:11" ht="21" customHeight="1">
      <c r="A359" s="259"/>
      <c r="B359" s="27"/>
      <c r="C359" s="811"/>
      <c r="D359" s="814"/>
      <c r="E359" s="275" t="s">
        <v>378</v>
      </c>
      <c r="F359" s="263" t="s">
        <v>379</v>
      </c>
      <c r="G359" s="282">
        <f>Sheet1!X379</f>
        <v>5079.3999999999996</v>
      </c>
      <c r="H359" s="283">
        <f>Sheet1!AW379</f>
        <v>5800.6999999999989</v>
      </c>
      <c r="I359" s="323" t="s">
        <v>66</v>
      </c>
      <c r="J359" s="27"/>
      <c r="K359" s="259"/>
    </row>
    <row r="360" spans="1:11" ht="21" customHeight="1" thickBot="1">
      <c r="A360" s="259"/>
      <c r="B360" s="27"/>
      <c r="C360" s="812"/>
      <c r="D360" s="815"/>
      <c r="E360" s="267" t="s">
        <v>387</v>
      </c>
      <c r="F360" s="265" t="s">
        <v>380</v>
      </c>
      <c r="G360" s="284">
        <f>G358-G359</f>
        <v>2503.2500000000018</v>
      </c>
      <c r="H360" s="285">
        <f>H358-H359</f>
        <v>-278.21999999999571</v>
      </c>
      <c r="I360" s="327">
        <f>IF(I322="","",I322)</f>
        <v>8.17</v>
      </c>
      <c r="J360" s="27"/>
      <c r="K360" s="259"/>
    </row>
    <row r="361" spans="1:11" ht="21" customHeight="1">
      <c r="A361" s="259"/>
      <c r="B361" s="27"/>
      <c r="C361" s="816">
        <v>3</v>
      </c>
      <c r="D361" s="819" t="s">
        <v>381</v>
      </c>
      <c r="E361" s="276" t="s">
        <v>382</v>
      </c>
      <c r="F361" s="272" t="s">
        <v>373</v>
      </c>
      <c r="G361" s="333">
        <f>IF(G327="","",G327)</f>
        <v>8000</v>
      </c>
      <c r="H361" s="333">
        <f>IF(H327="","",H327)</f>
        <v>8000</v>
      </c>
      <c r="I361" s="314"/>
      <c r="J361" s="27"/>
      <c r="K361" s="259"/>
    </row>
    <row r="362" spans="1:11" ht="21" customHeight="1">
      <c r="A362" s="259"/>
      <c r="B362" s="27"/>
      <c r="C362" s="817"/>
      <c r="D362" s="820"/>
      <c r="E362" s="277" t="s">
        <v>383</v>
      </c>
      <c r="F362" s="273" t="s">
        <v>375</v>
      </c>
      <c r="G362" s="291"/>
      <c r="H362" s="292"/>
      <c r="I362" s="314"/>
      <c r="J362" s="27"/>
      <c r="K362" s="259"/>
    </row>
    <row r="363" spans="1:11" ht="21" customHeight="1">
      <c r="A363" s="259"/>
      <c r="B363" s="27"/>
      <c r="C363" s="817"/>
      <c r="D363" s="820"/>
      <c r="E363" s="277" t="s">
        <v>384</v>
      </c>
      <c r="F363" s="273" t="s">
        <v>377</v>
      </c>
      <c r="G363" s="295">
        <f>G361+G362</f>
        <v>8000</v>
      </c>
      <c r="H363" s="296">
        <f>H361+H362</f>
        <v>8000</v>
      </c>
      <c r="I363" s="301"/>
      <c r="J363" s="27"/>
      <c r="K363" s="259"/>
    </row>
    <row r="364" spans="1:11" ht="21" customHeight="1">
      <c r="A364" s="259"/>
      <c r="B364" s="27"/>
      <c r="C364" s="817"/>
      <c r="D364" s="820"/>
      <c r="E364" s="277" t="s">
        <v>385</v>
      </c>
      <c r="F364" s="273" t="s">
        <v>379</v>
      </c>
      <c r="G364" s="293"/>
      <c r="H364" s="294"/>
      <c r="I364" s="315"/>
      <c r="J364" s="27"/>
      <c r="K364" s="259"/>
    </row>
    <row r="365" spans="1:11" ht="21" customHeight="1" thickBot="1">
      <c r="A365" s="259"/>
      <c r="B365" s="27"/>
      <c r="C365" s="818"/>
      <c r="D365" s="821"/>
      <c r="E365" s="278" t="s">
        <v>386</v>
      </c>
      <c r="F365" s="274" t="s">
        <v>380</v>
      </c>
      <c r="G365" s="297">
        <f>G363-G364</f>
        <v>8000</v>
      </c>
      <c r="H365" s="298">
        <f>H363-H364</f>
        <v>8000</v>
      </c>
      <c r="I365" s="302"/>
      <c r="J365" s="27"/>
      <c r="K365" s="259"/>
    </row>
    <row r="366" spans="1:11" ht="21" customHeight="1">
      <c r="A366" s="259"/>
      <c r="B366" s="27"/>
      <c r="C366" s="798">
        <v>4</v>
      </c>
      <c r="D366" s="800" t="s">
        <v>392</v>
      </c>
      <c r="E366" s="802" t="s">
        <v>388</v>
      </c>
      <c r="F366" s="305" t="s">
        <v>390</v>
      </c>
      <c r="G366" s="484">
        <f>Sheet1!BV340</f>
        <v>114.71000000000001</v>
      </c>
      <c r="H366" s="484">
        <f>Sheet1!CU340</f>
        <v>160.57999999999996</v>
      </c>
      <c r="I366" s="310"/>
      <c r="J366" s="27"/>
      <c r="K366" s="259"/>
    </row>
    <row r="367" spans="1:11" ht="21" customHeight="1">
      <c r="A367" s="259"/>
      <c r="B367" s="27"/>
      <c r="C367" s="799"/>
      <c r="D367" s="801"/>
      <c r="E367" s="803"/>
      <c r="F367" s="307" t="s">
        <v>389</v>
      </c>
      <c r="G367" s="485">
        <f>Sheet1!CB340</f>
        <v>17.237599999999993</v>
      </c>
      <c r="H367" s="485">
        <f>Sheet1!DA340</f>
        <v>24.39579999999998</v>
      </c>
      <c r="I367" s="311"/>
      <c r="J367" s="27"/>
      <c r="K367" s="259"/>
    </row>
    <row r="368" spans="1:11" ht="21" customHeight="1">
      <c r="A368" s="259"/>
      <c r="B368" s="27"/>
      <c r="C368" s="799"/>
      <c r="D368" s="801"/>
      <c r="E368" s="804" t="s">
        <v>391</v>
      </c>
      <c r="F368" s="306" t="s">
        <v>390</v>
      </c>
      <c r="G368" s="287"/>
      <c r="H368" s="287"/>
      <c r="I368" s="312"/>
      <c r="J368" s="27"/>
      <c r="K368" s="259"/>
    </row>
    <row r="369" spans="1:11" ht="21" customHeight="1">
      <c r="A369" s="259"/>
      <c r="B369" s="27"/>
      <c r="C369" s="799"/>
      <c r="D369" s="801"/>
      <c r="E369" s="805"/>
      <c r="F369" s="308" t="s">
        <v>389</v>
      </c>
      <c r="G369" s="287"/>
      <c r="H369" s="287"/>
      <c r="I369" s="312"/>
      <c r="J369" s="27"/>
      <c r="K369" s="259"/>
    </row>
    <row r="370" spans="1:11" ht="21" customHeight="1">
      <c r="A370" s="259"/>
      <c r="B370" s="27"/>
      <c r="C370" s="799"/>
      <c r="D370" s="801"/>
      <c r="E370" s="804" t="s">
        <v>370</v>
      </c>
      <c r="F370" s="306" t="s">
        <v>390</v>
      </c>
      <c r="G370" s="287"/>
      <c r="H370" s="287"/>
      <c r="I370" s="312"/>
      <c r="J370" s="27"/>
      <c r="K370" s="259"/>
    </row>
    <row r="371" spans="1:11" ht="21" customHeight="1">
      <c r="A371" s="259"/>
      <c r="B371" s="27"/>
      <c r="C371" s="799"/>
      <c r="D371" s="801"/>
      <c r="E371" s="805"/>
      <c r="F371" s="308" t="s">
        <v>389</v>
      </c>
      <c r="G371" s="287"/>
      <c r="H371" s="287"/>
      <c r="I371" s="312"/>
      <c r="J371" s="27"/>
      <c r="K371" s="259"/>
    </row>
    <row r="372" spans="1:11" ht="21" customHeight="1">
      <c r="A372" s="259"/>
      <c r="B372" s="27"/>
      <c r="C372" s="799"/>
      <c r="D372" s="801"/>
      <c r="E372" s="806" t="s">
        <v>460</v>
      </c>
      <c r="F372" s="306" t="s">
        <v>390</v>
      </c>
      <c r="G372" s="477">
        <f>G334</f>
        <v>1.4999999999999999E-2</v>
      </c>
      <c r="H372" s="478">
        <f>H334</f>
        <v>0.02</v>
      </c>
      <c r="I372" s="440"/>
      <c r="J372" s="27"/>
      <c r="K372" s="259"/>
    </row>
    <row r="373" spans="1:11" ht="21" customHeight="1" thickBot="1">
      <c r="A373" s="259"/>
      <c r="B373" s="27"/>
      <c r="C373" s="822"/>
      <c r="D373" s="823"/>
      <c r="E373" s="807"/>
      <c r="F373" s="307" t="s">
        <v>389</v>
      </c>
      <c r="G373" s="479">
        <f>G335</f>
        <v>8.3999999999999995E-3</v>
      </c>
      <c r="H373" s="480">
        <f>H335</f>
        <v>1.0200000000000001E-2</v>
      </c>
      <c r="I373" s="440"/>
      <c r="J373" s="27"/>
      <c r="K373" s="259"/>
    </row>
    <row r="374" spans="1:11" ht="21" customHeight="1">
      <c r="A374" s="259"/>
      <c r="B374" s="27"/>
      <c r="C374" s="792">
        <v>5</v>
      </c>
      <c r="D374" s="795" t="s">
        <v>475</v>
      </c>
      <c r="E374" s="481" t="s">
        <v>467</v>
      </c>
      <c r="F374" s="462" t="s">
        <v>283</v>
      </c>
      <c r="G374" s="289">
        <f>IF(G340="","",G340)</f>
        <v>28500</v>
      </c>
      <c r="H374" s="290">
        <f>IF(H340="","",H340)</f>
        <v>31200</v>
      </c>
      <c r="I374" s="442"/>
      <c r="J374" s="27"/>
      <c r="K374" s="259"/>
    </row>
    <row r="375" spans="1:11" ht="21" customHeight="1">
      <c r="A375" s="259"/>
      <c r="B375" s="27"/>
      <c r="C375" s="793"/>
      <c r="D375" s="796"/>
      <c r="E375" s="482" t="s">
        <v>468</v>
      </c>
      <c r="F375" s="308" t="s">
        <v>440</v>
      </c>
      <c r="G375" s="291">
        <v>7000</v>
      </c>
      <c r="H375" s="292">
        <v>7000</v>
      </c>
      <c r="I375" s="443"/>
      <c r="J375" s="27"/>
      <c r="K375" s="259"/>
    </row>
    <row r="376" spans="1:11" ht="21" customHeight="1">
      <c r="A376" s="259"/>
      <c r="B376" s="27"/>
      <c r="C376" s="793"/>
      <c r="D376" s="796"/>
      <c r="E376" s="482" t="s">
        <v>469</v>
      </c>
      <c r="F376" s="308" t="s">
        <v>437</v>
      </c>
      <c r="G376" s="295">
        <f>G374+G375</f>
        <v>35500</v>
      </c>
      <c r="H376" s="296">
        <f>H374+H375</f>
        <v>38200</v>
      </c>
      <c r="I376" s="440"/>
      <c r="J376" s="27"/>
      <c r="K376" s="259"/>
    </row>
    <row r="377" spans="1:11" ht="21" customHeight="1">
      <c r="A377" s="259"/>
      <c r="B377" s="27"/>
      <c r="C377" s="793"/>
      <c r="D377" s="796"/>
      <c r="E377" s="482" t="s">
        <v>470</v>
      </c>
      <c r="F377" s="308" t="s">
        <v>472</v>
      </c>
      <c r="G377" s="293">
        <v>3500</v>
      </c>
      <c r="H377" s="294">
        <v>3200</v>
      </c>
      <c r="I377" s="443"/>
      <c r="J377" s="27"/>
      <c r="K377" s="259"/>
    </row>
    <row r="378" spans="1:11" ht="21" customHeight="1" thickBot="1">
      <c r="A378" s="259"/>
      <c r="B378" s="27"/>
      <c r="C378" s="793"/>
      <c r="D378" s="796"/>
      <c r="E378" s="482" t="s">
        <v>471</v>
      </c>
      <c r="F378" s="308" t="s">
        <v>380</v>
      </c>
      <c r="G378" s="297">
        <f>G376-G377</f>
        <v>32000</v>
      </c>
      <c r="H378" s="298">
        <f>H376-H377</f>
        <v>35000</v>
      </c>
      <c r="I378" s="440"/>
      <c r="J378" s="27"/>
      <c r="K378" s="259"/>
    </row>
    <row r="379" spans="1:11" ht="21" customHeight="1" thickBot="1">
      <c r="A379" s="259"/>
      <c r="B379" s="27"/>
      <c r="C379" s="794"/>
      <c r="D379" s="797"/>
      <c r="E379" s="483" t="s">
        <v>473</v>
      </c>
      <c r="F379" s="309" t="s">
        <v>474</v>
      </c>
      <c r="G379" s="463">
        <v>500</v>
      </c>
      <c r="H379" s="464">
        <v>500</v>
      </c>
      <c r="I379" s="441"/>
      <c r="J379" s="27"/>
      <c r="K379" s="259"/>
    </row>
    <row r="380" spans="1:11">
      <c r="A380" s="259"/>
      <c r="B380" s="27"/>
      <c r="C380" s="27"/>
      <c r="D380" s="27"/>
      <c r="E380" s="27"/>
      <c r="F380" s="27"/>
      <c r="G380" s="27"/>
      <c r="H380" s="27"/>
      <c r="I380" s="27"/>
      <c r="J380" s="27"/>
      <c r="K380" s="259"/>
    </row>
    <row r="381" spans="1:11">
      <c r="A381" s="259"/>
      <c r="B381" s="27"/>
      <c r="C381" s="27"/>
      <c r="D381" s="27"/>
      <c r="E381" s="27"/>
      <c r="F381" s="27"/>
      <c r="G381" s="27"/>
      <c r="H381" s="27"/>
      <c r="I381" s="27"/>
      <c r="J381" s="27"/>
      <c r="K381" s="259"/>
    </row>
    <row r="382" spans="1:11" ht="23.25" customHeight="1">
      <c r="A382" s="259"/>
      <c r="B382" s="259"/>
      <c r="C382" s="259"/>
      <c r="D382" s="259"/>
      <c r="E382" s="259"/>
      <c r="F382" s="259"/>
      <c r="G382" s="259"/>
      <c r="H382" s="259"/>
      <c r="I382" s="259"/>
      <c r="J382" s="259"/>
      <c r="K382" s="259"/>
    </row>
    <row r="383" spans="1:11" ht="23.25" customHeight="1" thickBot="1">
      <c r="A383" s="259"/>
      <c r="B383" s="27"/>
      <c r="C383" s="27"/>
      <c r="D383" s="27"/>
      <c r="E383" s="27"/>
      <c r="F383" s="27"/>
      <c r="G383" s="27"/>
      <c r="H383" s="27"/>
      <c r="I383" s="27"/>
      <c r="J383" s="27"/>
      <c r="K383" s="259"/>
    </row>
    <row r="384" spans="1:11" ht="24.75" customHeight="1">
      <c r="A384" s="259"/>
      <c r="B384" s="27"/>
      <c r="C384" s="808" t="s">
        <v>366</v>
      </c>
      <c r="D384" s="809"/>
      <c r="E384" s="809"/>
      <c r="F384" s="316" t="str">
        <f>IF('Att. Dairy'!N441="","",'Att. Dairy'!N441)</f>
        <v>February-2024</v>
      </c>
      <c r="G384" s="827" t="s">
        <v>210</v>
      </c>
      <c r="H384" s="829" t="s">
        <v>211</v>
      </c>
      <c r="I384" s="831" t="s">
        <v>396</v>
      </c>
      <c r="J384" s="27"/>
      <c r="K384" s="259"/>
    </row>
    <row r="385" spans="1:11" ht="27.75" customHeight="1" thickBot="1">
      <c r="A385" s="259"/>
      <c r="B385" s="27"/>
      <c r="C385" s="262" t="s">
        <v>363</v>
      </c>
      <c r="D385" s="261" t="s">
        <v>367</v>
      </c>
      <c r="E385" s="261" t="s">
        <v>364</v>
      </c>
      <c r="F385" s="260"/>
      <c r="G385" s="828"/>
      <c r="H385" s="830"/>
      <c r="I385" s="832"/>
      <c r="J385" s="27"/>
      <c r="K385" s="259"/>
    </row>
    <row r="386" spans="1:11" ht="21" customHeight="1">
      <c r="A386" s="259"/>
      <c r="B386" s="27"/>
      <c r="C386" s="835">
        <v>1</v>
      </c>
      <c r="D386" s="838" t="s">
        <v>368</v>
      </c>
      <c r="E386" s="833" t="s">
        <v>365</v>
      </c>
      <c r="F386" s="268" t="s">
        <v>117</v>
      </c>
      <c r="G386" s="330">
        <f>Sheet1!V378</f>
        <v>48.70000000000001</v>
      </c>
      <c r="H386" s="330">
        <f>Sheet1!AU378</f>
        <v>7.1000000000000227</v>
      </c>
      <c r="I386" s="310"/>
      <c r="J386" s="27"/>
      <c r="K386" s="259"/>
    </row>
    <row r="387" spans="1:11" ht="21" customHeight="1">
      <c r="A387" s="259"/>
      <c r="B387" s="27"/>
      <c r="C387" s="836"/>
      <c r="D387" s="839"/>
      <c r="E387" s="834"/>
      <c r="F387" s="269" t="s">
        <v>118</v>
      </c>
      <c r="G387" s="331">
        <f>Sheet1!W378</f>
        <v>79.8</v>
      </c>
      <c r="H387" s="331">
        <f>Sheet1!AV378</f>
        <v>28.000000000000014</v>
      </c>
      <c r="I387" s="311"/>
      <c r="J387" s="27"/>
      <c r="K387" s="259"/>
    </row>
    <row r="388" spans="1:11" ht="21" customHeight="1">
      <c r="A388" s="259"/>
      <c r="B388" s="27"/>
      <c r="C388" s="836"/>
      <c r="D388" s="839"/>
      <c r="E388" s="841" t="s">
        <v>369</v>
      </c>
      <c r="F388" s="270" t="s">
        <v>117</v>
      </c>
      <c r="G388" s="287"/>
      <c r="H388" s="287">
        <v>100</v>
      </c>
      <c r="I388" s="312">
        <v>45323</v>
      </c>
      <c r="J388" s="27"/>
      <c r="K388" s="259"/>
    </row>
    <row r="389" spans="1:11" ht="21" customHeight="1">
      <c r="A389" s="259"/>
      <c r="B389" s="27"/>
      <c r="C389" s="836"/>
      <c r="D389" s="839"/>
      <c r="E389" s="842"/>
      <c r="F389" s="269" t="s">
        <v>118</v>
      </c>
      <c r="G389" s="287"/>
      <c r="H389" s="287">
        <v>100</v>
      </c>
      <c r="I389" s="312">
        <v>45323</v>
      </c>
      <c r="J389" s="27"/>
      <c r="K389" s="259"/>
    </row>
    <row r="390" spans="1:11" ht="21" customHeight="1">
      <c r="A390" s="259"/>
      <c r="B390" s="27"/>
      <c r="C390" s="836"/>
      <c r="D390" s="839"/>
      <c r="E390" s="841" t="s">
        <v>370</v>
      </c>
      <c r="F390" s="270" t="s">
        <v>117</v>
      </c>
      <c r="G390" s="287"/>
      <c r="H390" s="287"/>
      <c r="I390" s="312"/>
      <c r="J390" s="27"/>
      <c r="K390" s="259"/>
    </row>
    <row r="391" spans="1:11" ht="21" customHeight="1">
      <c r="A391" s="259"/>
      <c r="B391" s="27"/>
      <c r="C391" s="836"/>
      <c r="D391" s="839"/>
      <c r="E391" s="842"/>
      <c r="F391" s="269" t="s">
        <v>118</v>
      </c>
      <c r="G391" s="287"/>
      <c r="H391" s="287"/>
      <c r="I391" s="312"/>
      <c r="J391" s="27"/>
      <c r="K391" s="259"/>
    </row>
    <row r="392" spans="1:11" ht="21" customHeight="1">
      <c r="A392" s="259"/>
      <c r="B392" s="27"/>
      <c r="C392" s="836"/>
      <c r="D392" s="839"/>
      <c r="E392" s="841" t="s">
        <v>570</v>
      </c>
      <c r="F392" s="270" t="s">
        <v>117</v>
      </c>
      <c r="G392" s="287"/>
      <c r="H392" s="287"/>
      <c r="I392" s="312"/>
      <c r="J392" s="27"/>
      <c r="K392" s="259"/>
    </row>
    <row r="393" spans="1:11" ht="21" customHeight="1" thickBot="1">
      <c r="A393" s="259"/>
      <c r="B393" s="27"/>
      <c r="C393" s="837"/>
      <c r="D393" s="840"/>
      <c r="E393" s="843"/>
      <c r="F393" s="271" t="s">
        <v>118</v>
      </c>
      <c r="G393" s="288"/>
      <c r="H393" s="288"/>
      <c r="I393" s="313"/>
      <c r="J393" s="27"/>
      <c r="K393" s="259"/>
    </row>
    <row r="394" spans="1:11" ht="21" customHeight="1">
      <c r="A394" s="259"/>
      <c r="B394" s="27"/>
      <c r="C394" s="810">
        <v>2</v>
      </c>
      <c r="D394" s="813" t="s">
        <v>371</v>
      </c>
      <c r="E394" s="266" t="s">
        <v>372</v>
      </c>
      <c r="F394" s="264" t="s">
        <v>373</v>
      </c>
      <c r="G394" s="332">
        <f>IF(G360="","",G360)</f>
        <v>2503.2500000000018</v>
      </c>
      <c r="H394" s="332">
        <f>IF(H360="","",H360)</f>
        <v>-278.21999999999571</v>
      </c>
      <c r="I394" s="322" t="s">
        <v>67</v>
      </c>
      <c r="J394" s="27"/>
      <c r="K394" s="259"/>
    </row>
    <row r="395" spans="1:11" ht="21" customHeight="1">
      <c r="A395" s="259"/>
      <c r="B395" s="27"/>
      <c r="C395" s="811"/>
      <c r="D395" s="814"/>
      <c r="E395" s="275" t="s">
        <v>374</v>
      </c>
      <c r="F395" s="263" t="s">
        <v>375</v>
      </c>
      <c r="G395" s="280">
        <v>0</v>
      </c>
      <c r="H395" s="281">
        <v>0</v>
      </c>
      <c r="I395" s="325" t="s">
        <v>65</v>
      </c>
      <c r="J395" s="27"/>
      <c r="K395" s="259"/>
    </row>
    <row r="396" spans="1:11" ht="21" customHeight="1">
      <c r="A396" s="259"/>
      <c r="B396" s="27"/>
      <c r="C396" s="811"/>
      <c r="D396" s="814"/>
      <c r="E396" s="275" t="s">
        <v>376</v>
      </c>
      <c r="F396" s="263" t="s">
        <v>377</v>
      </c>
      <c r="G396" s="282">
        <f>G394+G395</f>
        <v>2503.2500000000018</v>
      </c>
      <c r="H396" s="283">
        <f>H394+H395</f>
        <v>-278.21999999999571</v>
      </c>
      <c r="I396" s="326">
        <f>IF(I358="","",I358)</f>
        <v>5.45</v>
      </c>
      <c r="J396" s="27"/>
      <c r="K396" s="259"/>
    </row>
    <row r="397" spans="1:11" ht="21" customHeight="1">
      <c r="A397" s="259"/>
      <c r="B397" s="27"/>
      <c r="C397" s="811"/>
      <c r="D397" s="814"/>
      <c r="E397" s="275" t="s">
        <v>378</v>
      </c>
      <c r="F397" s="263" t="s">
        <v>379</v>
      </c>
      <c r="G397" s="282">
        <f>Sheet1!X417</f>
        <v>3934.8999999999996</v>
      </c>
      <c r="H397" s="283">
        <f>Sheet1!AW417</f>
        <v>4591.54</v>
      </c>
      <c r="I397" s="323" t="s">
        <v>66</v>
      </c>
      <c r="J397" s="27"/>
      <c r="K397" s="259"/>
    </row>
    <row r="398" spans="1:11" ht="21" customHeight="1" thickBot="1">
      <c r="A398" s="259"/>
      <c r="B398" s="27"/>
      <c r="C398" s="812"/>
      <c r="D398" s="815"/>
      <c r="E398" s="267" t="s">
        <v>387</v>
      </c>
      <c r="F398" s="265" t="s">
        <v>380</v>
      </c>
      <c r="G398" s="284">
        <f>G396-G397</f>
        <v>-1431.6499999999978</v>
      </c>
      <c r="H398" s="285">
        <f>H396-H397</f>
        <v>-4869.7599999999957</v>
      </c>
      <c r="I398" s="327">
        <f>IF(I360="","",I360)</f>
        <v>8.17</v>
      </c>
      <c r="J398" s="27"/>
      <c r="K398" s="259"/>
    </row>
    <row r="399" spans="1:11" ht="21" customHeight="1">
      <c r="A399" s="259"/>
      <c r="B399" s="27"/>
      <c r="C399" s="816">
        <v>3</v>
      </c>
      <c r="D399" s="819" t="s">
        <v>381</v>
      </c>
      <c r="E399" s="276" t="s">
        <v>382</v>
      </c>
      <c r="F399" s="272" t="s">
        <v>373</v>
      </c>
      <c r="G399" s="333">
        <f>IF(G365="","",G365)</f>
        <v>8000</v>
      </c>
      <c r="H399" s="333">
        <f>IF(H365="","",H365)</f>
        <v>8000</v>
      </c>
      <c r="I399" s="314"/>
      <c r="J399" s="27"/>
      <c r="K399" s="259"/>
    </row>
    <row r="400" spans="1:11" ht="21" customHeight="1">
      <c r="A400" s="259"/>
      <c r="B400" s="27"/>
      <c r="C400" s="817"/>
      <c r="D400" s="820"/>
      <c r="E400" s="277" t="s">
        <v>383</v>
      </c>
      <c r="F400" s="273" t="s">
        <v>375</v>
      </c>
      <c r="G400" s="291"/>
      <c r="H400" s="292"/>
      <c r="I400" s="314"/>
      <c r="J400" s="27"/>
      <c r="K400" s="259"/>
    </row>
    <row r="401" spans="1:11" ht="21" customHeight="1">
      <c r="A401" s="259"/>
      <c r="B401" s="27"/>
      <c r="C401" s="817"/>
      <c r="D401" s="820"/>
      <c r="E401" s="277" t="s">
        <v>384</v>
      </c>
      <c r="F401" s="273" t="s">
        <v>377</v>
      </c>
      <c r="G401" s="295">
        <f>G399+G400</f>
        <v>8000</v>
      </c>
      <c r="H401" s="296">
        <f>H399+H400</f>
        <v>8000</v>
      </c>
      <c r="I401" s="301"/>
      <c r="J401" s="27"/>
      <c r="K401" s="259"/>
    </row>
    <row r="402" spans="1:11" ht="21" customHeight="1">
      <c r="A402" s="259"/>
      <c r="B402" s="27"/>
      <c r="C402" s="817"/>
      <c r="D402" s="820"/>
      <c r="E402" s="277" t="s">
        <v>385</v>
      </c>
      <c r="F402" s="273" t="s">
        <v>379</v>
      </c>
      <c r="G402" s="293"/>
      <c r="H402" s="294"/>
      <c r="I402" s="315"/>
      <c r="J402" s="27"/>
      <c r="K402" s="259"/>
    </row>
    <row r="403" spans="1:11" ht="21" customHeight="1" thickBot="1">
      <c r="A403" s="259"/>
      <c r="B403" s="27"/>
      <c r="C403" s="818"/>
      <c r="D403" s="821"/>
      <c r="E403" s="278" t="s">
        <v>386</v>
      </c>
      <c r="F403" s="274" t="s">
        <v>380</v>
      </c>
      <c r="G403" s="297">
        <f>G401-G402</f>
        <v>8000</v>
      </c>
      <c r="H403" s="298">
        <f>H401-H402</f>
        <v>8000</v>
      </c>
      <c r="I403" s="302"/>
      <c r="J403" s="27"/>
      <c r="K403" s="259"/>
    </row>
    <row r="404" spans="1:11" ht="21" customHeight="1">
      <c r="A404" s="259"/>
      <c r="B404" s="27"/>
      <c r="C404" s="798">
        <v>4</v>
      </c>
      <c r="D404" s="800" t="s">
        <v>392</v>
      </c>
      <c r="E404" s="802" t="s">
        <v>388</v>
      </c>
      <c r="F404" s="305" t="s">
        <v>390</v>
      </c>
      <c r="G404" s="484">
        <f>Sheet1!BV378</f>
        <v>100.73</v>
      </c>
      <c r="H404" s="484">
        <f>Sheet1!CU378</f>
        <v>146.37999999999994</v>
      </c>
      <c r="I404" s="310"/>
      <c r="J404" s="27"/>
      <c r="K404" s="259"/>
    </row>
    <row r="405" spans="1:11" ht="21" customHeight="1">
      <c r="A405" s="259"/>
      <c r="B405" s="27"/>
      <c r="C405" s="799"/>
      <c r="D405" s="801"/>
      <c r="E405" s="803"/>
      <c r="F405" s="307" t="s">
        <v>389</v>
      </c>
      <c r="G405" s="485">
        <f>Sheet1!CB378</f>
        <v>9.4087999999999923</v>
      </c>
      <c r="H405" s="485">
        <f>Sheet1!DA378</f>
        <v>17.153799999999979</v>
      </c>
      <c r="I405" s="311"/>
      <c r="J405" s="27"/>
      <c r="K405" s="259"/>
    </row>
    <row r="406" spans="1:11" ht="21" customHeight="1">
      <c r="A406" s="259"/>
      <c r="B406" s="27"/>
      <c r="C406" s="799"/>
      <c r="D406" s="801"/>
      <c r="E406" s="804" t="s">
        <v>391</v>
      </c>
      <c r="F406" s="306" t="s">
        <v>390</v>
      </c>
      <c r="G406" s="287"/>
      <c r="H406" s="287"/>
      <c r="I406" s="312"/>
      <c r="J406" s="27"/>
      <c r="K406" s="259"/>
    </row>
    <row r="407" spans="1:11" ht="21" customHeight="1">
      <c r="A407" s="259"/>
      <c r="B407" s="27"/>
      <c r="C407" s="799"/>
      <c r="D407" s="801"/>
      <c r="E407" s="805"/>
      <c r="F407" s="308" t="s">
        <v>389</v>
      </c>
      <c r="G407" s="287"/>
      <c r="H407" s="287"/>
      <c r="I407" s="312"/>
      <c r="J407" s="27"/>
      <c r="K407" s="259"/>
    </row>
    <row r="408" spans="1:11" ht="21" customHeight="1">
      <c r="A408" s="259"/>
      <c r="B408" s="27"/>
      <c r="C408" s="799"/>
      <c r="D408" s="801"/>
      <c r="E408" s="804" t="s">
        <v>370</v>
      </c>
      <c r="F408" s="306" t="s">
        <v>390</v>
      </c>
      <c r="G408" s="287"/>
      <c r="H408" s="287"/>
      <c r="I408" s="312"/>
      <c r="J408" s="27"/>
      <c r="K408" s="259"/>
    </row>
    <row r="409" spans="1:11" ht="21" customHeight="1">
      <c r="A409" s="259"/>
      <c r="B409" s="27"/>
      <c r="C409" s="799"/>
      <c r="D409" s="801"/>
      <c r="E409" s="805"/>
      <c r="F409" s="308" t="s">
        <v>389</v>
      </c>
      <c r="G409" s="287"/>
      <c r="H409" s="287"/>
      <c r="I409" s="312"/>
      <c r="J409" s="27"/>
      <c r="K409" s="259"/>
    </row>
    <row r="410" spans="1:11" ht="21" customHeight="1">
      <c r="A410" s="259"/>
      <c r="B410" s="27"/>
      <c r="C410" s="799"/>
      <c r="D410" s="801"/>
      <c r="E410" s="806" t="s">
        <v>460</v>
      </c>
      <c r="F410" s="306" t="s">
        <v>390</v>
      </c>
      <c r="G410" s="477">
        <f>G372</f>
        <v>1.4999999999999999E-2</v>
      </c>
      <c r="H410" s="478">
        <f>H372</f>
        <v>0.02</v>
      </c>
      <c r="I410" s="440"/>
      <c r="J410" s="27"/>
      <c r="K410" s="259"/>
    </row>
    <row r="411" spans="1:11" ht="21" customHeight="1" thickBot="1">
      <c r="A411" s="259"/>
      <c r="B411" s="27"/>
      <c r="C411" s="822"/>
      <c r="D411" s="823"/>
      <c r="E411" s="807"/>
      <c r="F411" s="307" t="s">
        <v>389</v>
      </c>
      <c r="G411" s="479">
        <f>G373</f>
        <v>8.3999999999999995E-3</v>
      </c>
      <c r="H411" s="480">
        <f>H373</f>
        <v>1.0200000000000001E-2</v>
      </c>
      <c r="I411" s="440"/>
      <c r="J411" s="27"/>
      <c r="K411" s="259"/>
    </row>
    <row r="412" spans="1:11" ht="21" customHeight="1">
      <c r="A412" s="259"/>
      <c r="B412" s="27"/>
      <c r="C412" s="792">
        <v>5</v>
      </c>
      <c r="D412" s="795" t="s">
        <v>475</v>
      </c>
      <c r="E412" s="481" t="s">
        <v>467</v>
      </c>
      <c r="F412" s="462" t="s">
        <v>283</v>
      </c>
      <c r="G412" s="289">
        <f>IF(G378="","",G378)</f>
        <v>32000</v>
      </c>
      <c r="H412" s="290">
        <f>IF(H378="","",H378)</f>
        <v>35000</v>
      </c>
      <c r="I412" s="442"/>
      <c r="J412" s="27"/>
      <c r="K412" s="259"/>
    </row>
    <row r="413" spans="1:11" ht="21" customHeight="1">
      <c r="A413" s="259"/>
      <c r="B413" s="27"/>
      <c r="C413" s="793"/>
      <c r="D413" s="796"/>
      <c r="E413" s="482" t="s">
        <v>468</v>
      </c>
      <c r="F413" s="308" t="s">
        <v>440</v>
      </c>
      <c r="G413" s="291">
        <v>7000</v>
      </c>
      <c r="H413" s="292">
        <v>7000</v>
      </c>
      <c r="I413" s="443"/>
      <c r="J413" s="27"/>
      <c r="K413" s="259"/>
    </row>
    <row r="414" spans="1:11" ht="21" customHeight="1">
      <c r="A414" s="259"/>
      <c r="B414" s="27"/>
      <c r="C414" s="793"/>
      <c r="D414" s="796"/>
      <c r="E414" s="482" t="s">
        <v>469</v>
      </c>
      <c r="F414" s="308" t="s">
        <v>437</v>
      </c>
      <c r="G414" s="295">
        <f>G412+G413</f>
        <v>39000</v>
      </c>
      <c r="H414" s="296">
        <f>H412+H413</f>
        <v>42000</v>
      </c>
      <c r="I414" s="440"/>
      <c r="J414" s="27"/>
      <c r="K414" s="259"/>
    </row>
    <row r="415" spans="1:11" ht="21" customHeight="1">
      <c r="A415" s="259"/>
      <c r="B415" s="27"/>
      <c r="C415" s="793"/>
      <c r="D415" s="796"/>
      <c r="E415" s="482" t="s">
        <v>470</v>
      </c>
      <c r="F415" s="308" t="s">
        <v>472</v>
      </c>
      <c r="G415" s="293">
        <v>3500</v>
      </c>
      <c r="H415" s="294">
        <v>3200</v>
      </c>
      <c r="I415" s="443"/>
      <c r="J415" s="27"/>
      <c r="K415" s="259"/>
    </row>
    <row r="416" spans="1:11" ht="21" customHeight="1" thickBot="1">
      <c r="A416" s="259"/>
      <c r="B416" s="27"/>
      <c r="C416" s="793"/>
      <c r="D416" s="796"/>
      <c r="E416" s="482" t="s">
        <v>471</v>
      </c>
      <c r="F416" s="308" t="s">
        <v>380</v>
      </c>
      <c r="G416" s="297">
        <f>G414-G415</f>
        <v>35500</v>
      </c>
      <c r="H416" s="298">
        <f>H414-H415</f>
        <v>38800</v>
      </c>
      <c r="I416" s="440"/>
      <c r="J416" s="27"/>
      <c r="K416" s="259"/>
    </row>
    <row r="417" spans="1:11" ht="21" customHeight="1" thickBot="1">
      <c r="A417" s="259"/>
      <c r="B417" s="27"/>
      <c r="C417" s="794"/>
      <c r="D417" s="797"/>
      <c r="E417" s="483" t="s">
        <v>473</v>
      </c>
      <c r="F417" s="309" t="s">
        <v>474</v>
      </c>
      <c r="G417" s="463">
        <v>500</v>
      </c>
      <c r="H417" s="464">
        <v>500</v>
      </c>
      <c r="I417" s="441"/>
      <c r="J417" s="27"/>
      <c r="K417" s="259"/>
    </row>
    <row r="418" spans="1:11">
      <c r="A418" s="259"/>
      <c r="B418" s="27"/>
      <c r="C418" s="27"/>
      <c r="D418" s="27"/>
      <c r="E418" s="27"/>
      <c r="F418" s="27"/>
      <c r="G418" s="27"/>
      <c r="H418" s="27"/>
      <c r="I418" s="27"/>
      <c r="J418" s="27"/>
      <c r="K418" s="259"/>
    </row>
    <row r="419" spans="1:11">
      <c r="A419" s="259"/>
      <c r="B419" s="27"/>
      <c r="C419" s="27"/>
      <c r="D419" s="27"/>
      <c r="E419" s="27"/>
      <c r="F419" s="27"/>
      <c r="G419" s="27"/>
      <c r="H419" s="27"/>
      <c r="I419" s="27"/>
      <c r="J419" s="27"/>
      <c r="K419" s="259"/>
    </row>
    <row r="420" spans="1:11" ht="23.25" customHeight="1">
      <c r="A420" s="259"/>
      <c r="B420" s="259"/>
      <c r="C420" s="259"/>
      <c r="D420" s="259"/>
      <c r="E420" s="259"/>
      <c r="F420" s="259"/>
      <c r="G420" s="259"/>
      <c r="H420" s="259"/>
      <c r="I420" s="259"/>
      <c r="J420" s="259"/>
      <c r="K420" s="259"/>
    </row>
    <row r="421" spans="1:11" ht="23.25" customHeight="1" thickBot="1">
      <c r="A421" s="259"/>
      <c r="B421" s="27"/>
      <c r="C421" s="27"/>
      <c r="D421" s="27"/>
      <c r="E421" s="27"/>
      <c r="F421" s="27"/>
      <c r="G421" s="27"/>
      <c r="H421" s="27"/>
      <c r="I421" s="27"/>
      <c r="J421" s="27"/>
      <c r="K421" s="259"/>
    </row>
    <row r="422" spans="1:11" ht="24.75" customHeight="1">
      <c r="A422" s="259"/>
      <c r="B422" s="27"/>
      <c r="C422" s="808" t="s">
        <v>366</v>
      </c>
      <c r="D422" s="809"/>
      <c r="E422" s="809"/>
      <c r="F422" s="316" t="str">
        <f>IF('Att. Dairy'!N485="","",'Att. Dairy'!N485)</f>
        <v>March-2024</v>
      </c>
      <c r="G422" s="827" t="s">
        <v>210</v>
      </c>
      <c r="H422" s="829" t="s">
        <v>211</v>
      </c>
      <c r="I422" s="831" t="s">
        <v>396</v>
      </c>
      <c r="J422" s="27"/>
      <c r="K422" s="259"/>
    </row>
    <row r="423" spans="1:11" ht="27.75" customHeight="1" thickBot="1">
      <c r="A423" s="259"/>
      <c r="B423" s="27"/>
      <c r="C423" s="262" t="s">
        <v>363</v>
      </c>
      <c r="D423" s="261" t="s">
        <v>367</v>
      </c>
      <c r="E423" s="261" t="s">
        <v>364</v>
      </c>
      <c r="F423" s="260"/>
      <c r="G423" s="828"/>
      <c r="H423" s="830"/>
      <c r="I423" s="832"/>
      <c r="J423" s="27"/>
      <c r="K423" s="259"/>
    </row>
    <row r="424" spans="1:11" ht="21" customHeight="1">
      <c r="A424" s="259"/>
      <c r="B424" s="27"/>
      <c r="C424" s="835">
        <v>1</v>
      </c>
      <c r="D424" s="838" t="s">
        <v>368</v>
      </c>
      <c r="E424" s="833" t="s">
        <v>365</v>
      </c>
      <c r="F424" s="268" t="s">
        <v>117</v>
      </c>
      <c r="G424" s="330">
        <f>Sheet1!V416</f>
        <v>1.1000000000000085</v>
      </c>
      <c r="H424" s="330">
        <f>Sheet1!AU416</f>
        <v>51.300000000000026</v>
      </c>
      <c r="I424" s="310"/>
      <c r="J424" s="27"/>
      <c r="K424" s="259"/>
    </row>
    <row r="425" spans="1:11" ht="21" customHeight="1">
      <c r="A425" s="259"/>
      <c r="B425" s="27"/>
      <c r="C425" s="836"/>
      <c r="D425" s="839"/>
      <c r="E425" s="834"/>
      <c r="F425" s="269" t="s">
        <v>118</v>
      </c>
      <c r="G425" s="331">
        <f>Sheet1!W416</f>
        <v>55.199999999999996</v>
      </c>
      <c r="H425" s="331">
        <f>Sheet1!AV416</f>
        <v>99.5</v>
      </c>
      <c r="I425" s="311"/>
      <c r="J425" s="27"/>
      <c r="K425" s="259"/>
    </row>
    <row r="426" spans="1:11" ht="21" customHeight="1">
      <c r="A426" s="259"/>
      <c r="B426" s="27"/>
      <c r="C426" s="836"/>
      <c r="D426" s="839"/>
      <c r="E426" s="841" t="s">
        <v>369</v>
      </c>
      <c r="F426" s="270" t="s">
        <v>117</v>
      </c>
      <c r="G426" s="287">
        <v>100</v>
      </c>
      <c r="H426" s="287">
        <v>100</v>
      </c>
      <c r="I426" s="312">
        <v>45352</v>
      </c>
      <c r="J426" s="27"/>
      <c r="K426" s="259"/>
    </row>
    <row r="427" spans="1:11" ht="21" customHeight="1">
      <c r="A427" s="259"/>
      <c r="B427" s="27"/>
      <c r="C427" s="836"/>
      <c r="D427" s="839"/>
      <c r="E427" s="842"/>
      <c r="F427" s="269" t="s">
        <v>118</v>
      </c>
      <c r="G427" s="287">
        <v>100</v>
      </c>
      <c r="H427" s="287">
        <v>100</v>
      </c>
      <c r="I427" s="312">
        <v>45352</v>
      </c>
      <c r="J427" s="27"/>
      <c r="K427" s="259"/>
    </row>
    <row r="428" spans="1:11" ht="21" customHeight="1">
      <c r="A428" s="259"/>
      <c r="B428" s="27"/>
      <c r="C428" s="836"/>
      <c r="D428" s="839"/>
      <c r="E428" s="841" t="s">
        <v>370</v>
      </c>
      <c r="F428" s="270" t="s">
        <v>117</v>
      </c>
      <c r="G428" s="287"/>
      <c r="H428" s="287"/>
      <c r="I428" s="312"/>
      <c r="J428" s="27"/>
      <c r="K428" s="259"/>
    </row>
    <row r="429" spans="1:11" ht="21" customHeight="1">
      <c r="A429" s="259"/>
      <c r="B429" s="27"/>
      <c r="C429" s="836"/>
      <c r="D429" s="839"/>
      <c r="E429" s="842"/>
      <c r="F429" s="269" t="s">
        <v>118</v>
      </c>
      <c r="G429" s="287"/>
      <c r="H429" s="287"/>
      <c r="I429" s="312"/>
      <c r="J429" s="27"/>
      <c r="K429" s="259"/>
    </row>
    <row r="430" spans="1:11" ht="21" customHeight="1">
      <c r="A430" s="259"/>
      <c r="B430" s="27"/>
      <c r="C430" s="836"/>
      <c r="D430" s="839"/>
      <c r="E430" s="841" t="s">
        <v>570</v>
      </c>
      <c r="F430" s="270" t="s">
        <v>117</v>
      </c>
      <c r="G430" s="287"/>
      <c r="H430" s="287"/>
      <c r="I430" s="312"/>
      <c r="J430" s="27"/>
      <c r="K430" s="259"/>
    </row>
    <row r="431" spans="1:11" ht="21" customHeight="1" thickBot="1">
      <c r="A431" s="259"/>
      <c r="B431" s="27"/>
      <c r="C431" s="837"/>
      <c r="D431" s="840"/>
      <c r="E431" s="843"/>
      <c r="F431" s="271" t="s">
        <v>118</v>
      </c>
      <c r="G431" s="288"/>
      <c r="H431" s="288"/>
      <c r="I431" s="313"/>
      <c r="J431" s="27"/>
      <c r="K431" s="259"/>
    </row>
    <row r="432" spans="1:11" ht="21" customHeight="1">
      <c r="A432" s="259"/>
      <c r="B432" s="27"/>
      <c r="C432" s="810">
        <v>2</v>
      </c>
      <c r="D432" s="813" t="s">
        <v>371</v>
      </c>
      <c r="E432" s="266" t="s">
        <v>372</v>
      </c>
      <c r="F432" s="264" t="s">
        <v>373</v>
      </c>
      <c r="G432" s="332">
        <f>IF(G398="","",G398)</f>
        <v>-1431.6499999999978</v>
      </c>
      <c r="H432" s="332">
        <f>IF(H398="","",H398)</f>
        <v>-4869.7599999999957</v>
      </c>
      <c r="I432" s="322" t="s">
        <v>67</v>
      </c>
      <c r="J432" s="27"/>
      <c r="K432" s="259"/>
    </row>
    <row r="433" spans="1:11" ht="21" customHeight="1">
      <c r="A433" s="259"/>
      <c r="B433" s="27"/>
      <c r="C433" s="811"/>
      <c r="D433" s="814"/>
      <c r="E433" s="275" t="s">
        <v>374</v>
      </c>
      <c r="F433" s="263" t="s">
        <v>375</v>
      </c>
      <c r="G433" s="280">
        <v>0</v>
      </c>
      <c r="H433" s="281">
        <v>0</v>
      </c>
      <c r="I433" s="325" t="s">
        <v>65</v>
      </c>
      <c r="J433" s="27"/>
      <c r="K433" s="259"/>
    </row>
    <row r="434" spans="1:11" ht="21" customHeight="1">
      <c r="A434" s="259"/>
      <c r="B434" s="27"/>
      <c r="C434" s="811"/>
      <c r="D434" s="814"/>
      <c r="E434" s="275" t="s">
        <v>376</v>
      </c>
      <c r="F434" s="263" t="s">
        <v>377</v>
      </c>
      <c r="G434" s="282">
        <f>G432+G433</f>
        <v>-1431.6499999999978</v>
      </c>
      <c r="H434" s="283">
        <f>H432+H433</f>
        <v>-4869.7599999999957</v>
      </c>
      <c r="I434" s="326">
        <f>IF(I396="","",I396)</f>
        <v>5.45</v>
      </c>
      <c r="J434" s="27"/>
      <c r="K434" s="259"/>
    </row>
    <row r="435" spans="1:11" ht="21" customHeight="1">
      <c r="A435" s="259"/>
      <c r="B435" s="27"/>
      <c r="C435" s="811"/>
      <c r="D435" s="814"/>
      <c r="E435" s="275" t="s">
        <v>378</v>
      </c>
      <c r="F435" s="263" t="s">
        <v>379</v>
      </c>
      <c r="G435" s="282">
        <f>Sheet1!X455</f>
        <v>5030.3500000000004</v>
      </c>
      <c r="H435" s="283">
        <f>Sheet1!AW455</f>
        <v>5768.02</v>
      </c>
      <c r="I435" s="323" t="s">
        <v>66</v>
      </c>
      <c r="J435" s="27"/>
      <c r="K435" s="259"/>
    </row>
    <row r="436" spans="1:11" ht="21" customHeight="1" thickBot="1">
      <c r="A436" s="259"/>
      <c r="B436" s="27"/>
      <c r="C436" s="812"/>
      <c r="D436" s="815"/>
      <c r="E436" s="267" t="s">
        <v>387</v>
      </c>
      <c r="F436" s="265" t="s">
        <v>380</v>
      </c>
      <c r="G436" s="284">
        <f>G434-G435</f>
        <v>-6461.9999999999982</v>
      </c>
      <c r="H436" s="285">
        <f>H434-H435</f>
        <v>-10637.779999999995</v>
      </c>
      <c r="I436" s="327">
        <f>IF(I398="","",I398)</f>
        <v>8.17</v>
      </c>
      <c r="J436" s="27"/>
      <c r="K436" s="259"/>
    </row>
    <row r="437" spans="1:11" ht="21" customHeight="1">
      <c r="A437" s="259"/>
      <c r="B437" s="27"/>
      <c r="C437" s="816">
        <v>3</v>
      </c>
      <c r="D437" s="819" t="s">
        <v>381</v>
      </c>
      <c r="E437" s="276" t="s">
        <v>382</v>
      </c>
      <c r="F437" s="272" t="s">
        <v>373</v>
      </c>
      <c r="G437" s="333">
        <f>IF(G403="","",G403)</f>
        <v>8000</v>
      </c>
      <c r="H437" s="333">
        <f>IF(H403="","",H403)</f>
        <v>8000</v>
      </c>
      <c r="I437" s="314"/>
      <c r="J437" s="27"/>
      <c r="K437" s="259"/>
    </row>
    <row r="438" spans="1:11" ht="21" customHeight="1">
      <c r="A438" s="259"/>
      <c r="B438" s="27"/>
      <c r="C438" s="817"/>
      <c r="D438" s="820"/>
      <c r="E438" s="277" t="s">
        <v>383</v>
      </c>
      <c r="F438" s="273" t="s">
        <v>375</v>
      </c>
      <c r="G438" s="291"/>
      <c r="H438" s="292"/>
      <c r="I438" s="314"/>
      <c r="J438" s="27"/>
      <c r="K438" s="259"/>
    </row>
    <row r="439" spans="1:11" ht="21" customHeight="1">
      <c r="A439" s="259"/>
      <c r="B439" s="27"/>
      <c r="C439" s="817"/>
      <c r="D439" s="820"/>
      <c r="E439" s="277" t="s">
        <v>384</v>
      </c>
      <c r="F439" s="273" t="s">
        <v>377</v>
      </c>
      <c r="G439" s="295">
        <f>G437+G438</f>
        <v>8000</v>
      </c>
      <c r="H439" s="296">
        <f>H437+H438</f>
        <v>8000</v>
      </c>
      <c r="I439" s="301"/>
      <c r="J439" s="27"/>
      <c r="K439" s="259"/>
    </row>
    <row r="440" spans="1:11" ht="21" customHeight="1">
      <c r="A440" s="259"/>
      <c r="B440" s="27"/>
      <c r="C440" s="817"/>
      <c r="D440" s="820"/>
      <c r="E440" s="277" t="s">
        <v>385</v>
      </c>
      <c r="F440" s="273" t="s">
        <v>379</v>
      </c>
      <c r="G440" s="293"/>
      <c r="H440" s="294"/>
      <c r="I440" s="315"/>
      <c r="J440" s="27"/>
      <c r="K440" s="259"/>
    </row>
    <row r="441" spans="1:11" ht="21" customHeight="1" thickBot="1">
      <c r="A441" s="259"/>
      <c r="B441" s="27"/>
      <c r="C441" s="818"/>
      <c r="D441" s="821"/>
      <c r="E441" s="278" t="s">
        <v>386</v>
      </c>
      <c r="F441" s="274" t="s">
        <v>380</v>
      </c>
      <c r="G441" s="297">
        <f>G439-G440</f>
        <v>8000</v>
      </c>
      <c r="H441" s="298">
        <f>H439-H440</f>
        <v>8000</v>
      </c>
      <c r="I441" s="302"/>
      <c r="J441" s="27"/>
      <c r="K441" s="259"/>
    </row>
    <row r="442" spans="1:11" ht="21" customHeight="1">
      <c r="A442" s="259"/>
      <c r="B442" s="27"/>
      <c r="C442" s="798">
        <v>4</v>
      </c>
      <c r="D442" s="800" t="s">
        <v>392</v>
      </c>
      <c r="E442" s="802" t="s">
        <v>388</v>
      </c>
      <c r="F442" s="305" t="s">
        <v>390</v>
      </c>
      <c r="G442" s="484">
        <f>Sheet1!BV416</f>
        <v>89.9</v>
      </c>
      <c r="H442" s="484">
        <f>Sheet1!CU416</f>
        <v>135.13999999999993</v>
      </c>
      <c r="I442" s="310"/>
      <c r="J442" s="27"/>
      <c r="K442" s="259"/>
    </row>
    <row r="443" spans="1:11" ht="21" customHeight="1">
      <c r="A443" s="259"/>
      <c r="B443" s="27"/>
      <c r="C443" s="799"/>
      <c r="D443" s="801"/>
      <c r="E443" s="803"/>
      <c r="F443" s="307" t="s">
        <v>389</v>
      </c>
      <c r="G443" s="485">
        <f>Sheet1!CB416</f>
        <v>3.3439999999999923</v>
      </c>
      <c r="H443" s="485">
        <f>Sheet1!DA416</f>
        <v>11.421399999999977</v>
      </c>
      <c r="I443" s="311"/>
      <c r="J443" s="27"/>
      <c r="K443" s="259"/>
    </row>
    <row r="444" spans="1:11" ht="21" customHeight="1">
      <c r="A444" s="259"/>
      <c r="B444" s="27"/>
      <c r="C444" s="799"/>
      <c r="D444" s="801"/>
      <c r="E444" s="804" t="s">
        <v>391</v>
      </c>
      <c r="F444" s="306" t="s">
        <v>390</v>
      </c>
      <c r="G444" s="287"/>
      <c r="H444" s="287"/>
      <c r="I444" s="312"/>
      <c r="J444" s="27"/>
      <c r="K444" s="259"/>
    </row>
    <row r="445" spans="1:11" ht="21" customHeight="1">
      <c r="A445" s="259"/>
      <c r="B445" s="27"/>
      <c r="C445" s="799"/>
      <c r="D445" s="801"/>
      <c r="E445" s="805"/>
      <c r="F445" s="308" t="s">
        <v>389</v>
      </c>
      <c r="G445" s="287"/>
      <c r="H445" s="287"/>
      <c r="I445" s="312"/>
      <c r="J445" s="27"/>
      <c r="K445" s="259"/>
    </row>
    <row r="446" spans="1:11" ht="21" customHeight="1">
      <c r="A446" s="259"/>
      <c r="B446" s="27"/>
      <c r="C446" s="799"/>
      <c r="D446" s="801"/>
      <c r="E446" s="804" t="s">
        <v>370</v>
      </c>
      <c r="F446" s="306" t="s">
        <v>390</v>
      </c>
      <c r="G446" s="287"/>
      <c r="H446" s="287"/>
      <c r="I446" s="312"/>
      <c r="J446" s="27"/>
      <c r="K446" s="259"/>
    </row>
    <row r="447" spans="1:11" ht="21" customHeight="1">
      <c r="A447" s="259"/>
      <c r="B447" s="27"/>
      <c r="C447" s="799"/>
      <c r="D447" s="801"/>
      <c r="E447" s="805"/>
      <c r="F447" s="308" t="s">
        <v>389</v>
      </c>
      <c r="G447" s="287"/>
      <c r="H447" s="287"/>
      <c r="I447" s="312"/>
      <c r="J447" s="27"/>
      <c r="K447" s="259"/>
    </row>
    <row r="448" spans="1:11" ht="21" customHeight="1">
      <c r="A448" s="259"/>
      <c r="B448" s="27"/>
      <c r="C448" s="799"/>
      <c r="D448" s="801"/>
      <c r="E448" s="806" t="s">
        <v>460</v>
      </c>
      <c r="F448" s="306" t="s">
        <v>390</v>
      </c>
      <c r="G448" s="477">
        <f>G410</f>
        <v>1.4999999999999999E-2</v>
      </c>
      <c r="H448" s="478">
        <f>H410</f>
        <v>0.02</v>
      </c>
      <c r="I448" s="440"/>
      <c r="J448" s="27"/>
      <c r="K448" s="259"/>
    </row>
    <row r="449" spans="1:11" ht="21" customHeight="1" thickBot="1">
      <c r="A449" s="259"/>
      <c r="B449" s="27"/>
      <c r="C449" s="822"/>
      <c r="D449" s="823"/>
      <c r="E449" s="807"/>
      <c r="F449" s="307" t="s">
        <v>389</v>
      </c>
      <c r="G449" s="479">
        <f>G411</f>
        <v>8.3999999999999995E-3</v>
      </c>
      <c r="H449" s="480">
        <f>H411</f>
        <v>1.0200000000000001E-2</v>
      </c>
      <c r="I449" s="440"/>
      <c r="J449" s="27"/>
      <c r="K449" s="259"/>
    </row>
    <row r="450" spans="1:11" ht="21" customHeight="1">
      <c r="A450" s="259"/>
      <c r="B450" s="27"/>
      <c r="C450" s="792">
        <v>5</v>
      </c>
      <c r="D450" s="795" t="s">
        <v>475</v>
      </c>
      <c r="E450" s="481" t="s">
        <v>467</v>
      </c>
      <c r="F450" s="462" t="s">
        <v>283</v>
      </c>
      <c r="G450" s="289">
        <f>IF(G416="","",G416)</f>
        <v>35500</v>
      </c>
      <c r="H450" s="290">
        <f>IF(H416="","",H416)</f>
        <v>38800</v>
      </c>
      <c r="I450" s="442"/>
      <c r="J450" s="27"/>
      <c r="K450" s="259"/>
    </row>
    <row r="451" spans="1:11" ht="21" customHeight="1">
      <c r="A451" s="259"/>
      <c r="B451" s="27"/>
      <c r="C451" s="793"/>
      <c r="D451" s="796"/>
      <c r="E451" s="482" t="s">
        <v>468</v>
      </c>
      <c r="F451" s="308" t="s">
        <v>440</v>
      </c>
      <c r="G451" s="291">
        <v>7000</v>
      </c>
      <c r="H451" s="292">
        <v>7000</v>
      </c>
      <c r="I451" s="443"/>
      <c r="J451" s="27"/>
      <c r="K451" s="259"/>
    </row>
    <row r="452" spans="1:11" ht="21" customHeight="1">
      <c r="A452" s="259"/>
      <c r="B452" s="27"/>
      <c r="C452" s="793"/>
      <c r="D452" s="796"/>
      <c r="E452" s="482" t="s">
        <v>469</v>
      </c>
      <c r="F452" s="308" t="s">
        <v>437</v>
      </c>
      <c r="G452" s="295">
        <f>G450+G451</f>
        <v>42500</v>
      </c>
      <c r="H452" s="296">
        <f>H450+H451</f>
        <v>45800</v>
      </c>
      <c r="I452" s="440"/>
      <c r="J452" s="27"/>
      <c r="K452" s="259"/>
    </row>
    <row r="453" spans="1:11" ht="21" customHeight="1">
      <c r="A453" s="259"/>
      <c r="B453" s="27"/>
      <c r="C453" s="793"/>
      <c r="D453" s="796"/>
      <c r="E453" s="482" t="s">
        <v>470</v>
      </c>
      <c r="F453" s="308" t="s">
        <v>472</v>
      </c>
      <c r="G453" s="293">
        <v>3500</v>
      </c>
      <c r="H453" s="294">
        <v>3200</v>
      </c>
      <c r="I453" s="443"/>
      <c r="J453" s="27"/>
      <c r="K453" s="259"/>
    </row>
    <row r="454" spans="1:11" ht="21" customHeight="1" thickBot="1">
      <c r="A454" s="259"/>
      <c r="B454" s="27"/>
      <c r="C454" s="793"/>
      <c r="D454" s="796"/>
      <c r="E454" s="482" t="s">
        <v>471</v>
      </c>
      <c r="F454" s="308" t="s">
        <v>380</v>
      </c>
      <c r="G454" s="297">
        <f>G452-G453</f>
        <v>39000</v>
      </c>
      <c r="H454" s="298">
        <f>H452-H453</f>
        <v>42600</v>
      </c>
      <c r="I454" s="440"/>
      <c r="J454" s="27"/>
      <c r="K454" s="259"/>
    </row>
    <row r="455" spans="1:11" ht="21" customHeight="1" thickBot="1">
      <c r="A455" s="259"/>
      <c r="B455" s="27"/>
      <c r="C455" s="794"/>
      <c r="D455" s="797"/>
      <c r="E455" s="483" t="s">
        <v>473</v>
      </c>
      <c r="F455" s="309" t="s">
        <v>474</v>
      </c>
      <c r="G455" s="463">
        <v>500</v>
      </c>
      <c r="H455" s="464">
        <v>500</v>
      </c>
      <c r="I455" s="441"/>
      <c r="J455" s="27"/>
      <c r="K455" s="259"/>
    </row>
    <row r="456" spans="1:11">
      <c r="A456" s="259"/>
      <c r="B456" s="27"/>
      <c r="C456" s="27"/>
      <c r="D456" s="27"/>
      <c r="E456" s="27"/>
      <c r="F456" s="27"/>
      <c r="G456" s="27"/>
      <c r="H456" s="27"/>
      <c r="I456" s="27"/>
      <c r="J456" s="27"/>
      <c r="K456" s="259"/>
    </row>
    <row r="457" spans="1:11">
      <c r="A457" s="259"/>
      <c r="B457" s="27"/>
      <c r="C457" s="27"/>
      <c r="D457" s="27"/>
      <c r="E457" s="27"/>
      <c r="F457" s="27"/>
      <c r="G457" s="27"/>
      <c r="H457" s="27"/>
      <c r="I457" s="27"/>
      <c r="J457" s="27"/>
      <c r="K457" s="259"/>
    </row>
    <row r="458" spans="1:11" ht="23.25" customHeight="1">
      <c r="A458" s="259"/>
      <c r="B458" s="259"/>
      <c r="C458" s="259"/>
      <c r="D458" s="259"/>
      <c r="E458" s="259"/>
      <c r="F458" s="259"/>
      <c r="G458" s="259"/>
      <c r="H458" s="259"/>
      <c r="I458" s="259"/>
      <c r="J458" s="259"/>
      <c r="K458" s="259"/>
    </row>
  </sheetData>
  <sheetProtection password="EFD1" sheet="1" objects="1" scenarios="1" formatColumns="0" formatRows="0"/>
  <mergeCells count="266">
    <mergeCell ref="E442:E443"/>
    <mergeCell ref="E444:E445"/>
    <mergeCell ref="E446:E447"/>
    <mergeCell ref="E448:E449"/>
    <mergeCell ref="C432:C436"/>
    <mergeCell ref="D432:D436"/>
    <mergeCell ref="C437:C441"/>
    <mergeCell ref="D437:D441"/>
    <mergeCell ref="C442:C449"/>
    <mergeCell ref="D442:D449"/>
    <mergeCell ref="G422:G423"/>
    <mergeCell ref="H422:H423"/>
    <mergeCell ref="I422:I423"/>
    <mergeCell ref="C424:C431"/>
    <mergeCell ref="D424:D431"/>
    <mergeCell ref="E424:E425"/>
    <mergeCell ref="E426:E427"/>
    <mergeCell ref="E428:E429"/>
    <mergeCell ref="E430:E431"/>
    <mergeCell ref="E404:E405"/>
    <mergeCell ref="E406:E407"/>
    <mergeCell ref="E408:E409"/>
    <mergeCell ref="E410:E411"/>
    <mergeCell ref="C422:E422"/>
    <mergeCell ref="C394:C398"/>
    <mergeCell ref="D394:D398"/>
    <mergeCell ref="C399:C403"/>
    <mergeCell ref="D399:D403"/>
    <mergeCell ref="C404:C411"/>
    <mergeCell ref="D404:D411"/>
    <mergeCell ref="C412:C417"/>
    <mergeCell ref="D412:D417"/>
    <mergeCell ref="G384:G385"/>
    <mergeCell ref="H384:H385"/>
    <mergeCell ref="I384:I385"/>
    <mergeCell ref="C386:C393"/>
    <mergeCell ref="D386:D393"/>
    <mergeCell ref="E386:E387"/>
    <mergeCell ref="E388:E389"/>
    <mergeCell ref="E390:E391"/>
    <mergeCell ref="E392:E393"/>
    <mergeCell ref="E366:E367"/>
    <mergeCell ref="E368:E369"/>
    <mergeCell ref="E370:E371"/>
    <mergeCell ref="E372:E373"/>
    <mergeCell ref="C384:E384"/>
    <mergeCell ref="C356:C360"/>
    <mergeCell ref="D356:D360"/>
    <mergeCell ref="C361:C365"/>
    <mergeCell ref="D361:D365"/>
    <mergeCell ref="C366:C373"/>
    <mergeCell ref="D366:D373"/>
    <mergeCell ref="C374:C379"/>
    <mergeCell ref="D374:D379"/>
    <mergeCell ref="G346:G347"/>
    <mergeCell ref="H346:H347"/>
    <mergeCell ref="I346:I347"/>
    <mergeCell ref="C348:C355"/>
    <mergeCell ref="D348:D355"/>
    <mergeCell ref="E348:E349"/>
    <mergeCell ref="E350:E351"/>
    <mergeCell ref="E352:E353"/>
    <mergeCell ref="E354:E355"/>
    <mergeCell ref="E328:E329"/>
    <mergeCell ref="E330:E331"/>
    <mergeCell ref="E332:E333"/>
    <mergeCell ref="E334:E335"/>
    <mergeCell ref="C346:E346"/>
    <mergeCell ref="C318:C322"/>
    <mergeCell ref="D318:D322"/>
    <mergeCell ref="C323:C327"/>
    <mergeCell ref="D323:D327"/>
    <mergeCell ref="C328:C335"/>
    <mergeCell ref="D328:D335"/>
    <mergeCell ref="C336:C341"/>
    <mergeCell ref="D336:D341"/>
    <mergeCell ref="G308:G309"/>
    <mergeCell ref="H308:H309"/>
    <mergeCell ref="I308:I309"/>
    <mergeCell ref="C310:C317"/>
    <mergeCell ref="D310:D317"/>
    <mergeCell ref="E310:E311"/>
    <mergeCell ref="E312:E313"/>
    <mergeCell ref="E314:E315"/>
    <mergeCell ref="E316:E317"/>
    <mergeCell ref="E290:E291"/>
    <mergeCell ref="E292:E293"/>
    <mergeCell ref="E294:E295"/>
    <mergeCell ref="E296:E297"/>
    <mergeCell ref="C308:E308"/>
    <mergeCell ref="C280:C284"/>
    <mergeCell ref="D280:D284"/>
    <mergeCell ref="C285:C289"/>
    <mergeCell ref="D285:D289"/>
    <mergeCell ref="C290:C297"/>
    <mergeCell ref="D290:D297"/>
    <mergeCell ref="C298:C303"/>
    <mergeCell ref="D298:D303"/>
    <mergeCell ref="G270:G271"/>
    <mergeCell ref="H270:H271"/>
    <mergeCell ref="I270:I271"/>
    <mergeCell ref="C272:C279"/>
    <mergeCell ref="D272:D279"/>
    <mergeCell ref="E272:E273"/>
    <mergeCell ref="E274:E275"/>
    <mergeCell ref="E276:E277"/>
    <mergeCell ref="E278:E279"/>
    <mergeCell ref="E252:E253"/>
    <mergeCell ref="E254:E255"/>
    <mergeCell ref="E256:E257"/>
    <mergeCell ref="E258:E259"/>
    <mergeCell ref="C270:E270"/>
    <mergeCell ref="C242:C246"/>
    <mergeCell ref="D242:D246"/>
    <mergeCell ref="C247:C251"/>
    <mergeCell ref="D247:D251"/>
    <mergeCell ref="C252:C259"/>
    <mergeCell ref="D252:D259"/>
    <mergeCell ref="C260:C265"/>
    <mergeCell ref="D260:D265"/>
    <mergeCell ref="G232:G233"/>
    <mergeCell ref="H232:H233"/>
    <mergeCell ref="I232:I233"/>
    <mergeCell ref="C234:C241"/>
    <mergeCell ref="D234:D241"/>
    <mergeCell ref="E234:E235"/>
    <mergeCell ref="E236:E237"/>
    <mergeCell ref="E238:E239"/>
    <mergeCell ref="E240:E241"/>
    <mergeCell ref="E214:E215"/>
    <mergeCell ref="E216:E217"/>
    <mergeCell ref="E218:E219"/>
    <mergeCell ref="E220:E221"/>
    <mergeCell ref="C232:E232"/>
    <mergeCell ref="C204:C208"/>
    <mergeCell ref="D204:D208"/>
    <mergeCell ref="C209:C213"/>
    <mergeCell ref="D209:D213"/>
    <mergeCell ref="C214:C221"/>
    <mergeCell ref="D214:D221"/>
    <mergeCell ref="C222:C227"/>
    <mergeCell ref="D222:D227"/>
    <mergeCell ref="G194:G195"/>
    <mergeCell ref="H194:H195"/>
    <mergeCell ref="I194:I195"/>
    <mergeCell ref="C196:C203"/>
    <mergeCell ref="D196:D203"/>
    <mergeCell ref="E196:E197"/>
    <mergeCell ref="E198:E199"/>
    <mergeCell ref="E200:E201"/>
    <mergeCell ref="E202:E203"/>
    <mergeCell ref="E176:E177"/>
    <mergeCell ref="E178:E179"/>
    <mergeCell ref="E180:E181"/>
    <mergeCell ref="E182:E183"/>
    <mergeCell ref="C194:E194"/>
    <mergeCell ref="C166:C170"/>
    <mergeCell ref="D166:D170"/>
    <mergeCell ref="C171:C175"/>
    <mergeCell ref="D171:D175"/>
    <mergeCell ref="C176:C183"/>
    <mergeCell ref="D176:D183"/>
    <mergeCell ref="C184:C189"/>
    <mergeCell ref="D184:D189"/>
    <mergeCell ref="G156:G157"/>
    <mergeCell ref="H156:H157"/>
    <mergeCell ref="I156:I157"/>
    <mergeCell ref="C158:C165"/>
    <mergeCell ref="D158:D165"/>
    <mergeCell ref="E158:E159"/>
    <mergeCell ref="E160:E161"/>
    <mergeCell ref="E162:E163"/>
    <mergeCell ref="E164:E165"/>
    <mergeCell ref="E138:E139"/>
    <mergeCell ref="E140:E141"/>
    <mergeCell ref="E142:E143"/>
    <mergeCell ref="E144:E145"/>
    <mergeCell ref="C156:E156"/>
    <mergeCell ref="C128:C132"/>
    <mergeCell ref="D128:D132"/>
    <mergeCell ref="C133:C137"/>
    <mergeCell ref="D133:D137"/>
    <mergeCell ref="C138:C145"/>
    <mergeCell ref="D138:D145"/>
    <mergeCell ref="C146:C151"/>
    <mergeCell ref="D146:D151"/>
    <mergeCell ref="G118:G119"/>
    <mergeCell ref="H118:H119"/>
    <mergeCell ref="I118:I119"/>
    <mergeCell ref="C120:C127"/>
    <mergeCell ref="D120:D127"/>
    <mergeCell ref="E120:E121"/>
    <mergeCell ref="E122:E123"/>
    <mergeCell ref="E124:E125"/>
    <mergeCell ref="E126:E127"/>
    <mergeCell ref="E102:E103"/>
    <mergeCell ref="E104:E105"/>
    <mergeCell ref="E106:E107"/>
    <mergeCell ref="C118:E118"/>
    <mergeCell ref="C90:C94"/>
    <mergeCell ref="D90:D94"/>
    <mergeCell ref="C95:C99"/>
    <mergeCell ref="D95:D99"/>
    <mergeCell ref="C100:C107"/>
    <mergeCell ref="D100:D107"/>
    <mergeCell ref="C108:C113"/>
    <mergeCell ref="D108:D113"/>
    <mergeCell ref="G80:G81"/>
    <mergeCell ref="H80:H81"/>
    <mergeCell ref="I80:I81"/>
    <mergeCell ref="C82:C89"/>
    <mergeCell ref="D82:D89"/>
    <mergeCell ref="E82:E83"/>
    <mergeCell ref="E84:E85"/>
    <mergeCell ref="E86:E87"/>
    <mergeCell ref="E88:E89"/>
    <mergeCell ref="G42:G43"/>
    <mergeCell ref="H42:H43"/>
    <mergeCell ref="I42:I43"/>
    <mergeCell ref="C44:C51"/>
    <mergeCell ref="D44:D51"/>
    <mergeCell ref="E44:E45"/>
    <mergeCell ref="E46:E47"/>
    <mergeCell ref="E48:E49"/>
    <mergeCell ref="E50:E51"/>
    <mergeCell ref="C19:C23"/>
    <mergeCell ref="C14:C18"/>
    <mergeCell ref="D14:D18"/>
    <mergeCell ref="D19:D23"/>
    <mergeCell ref="F1:J1"/>
    <mergeCell ref="F2:H2"/>
    <mergeCell ref="F3:H3"/>
    <mergeCell ref="G4:G5"/>
    <mergeCell ref="H4:H5"/>
    <mergeCell ref="I4:I5"/>
    <mergeCell ref="C4:E4"/>
    <mergeCell ref="E6:E7"/>
    <mergeCell ref="C6:C13"/>
    <mergeCell ref="D6:D13"/>
    <mergeCell ref="E8:E9"/>
    <mergeCell ref="E10:E11"/>
    <mergeCell ref="E12:E13"/>
    <mergeCell ref="C450:C455"/>
    <mergeCell ref="D450:D455"/>
    <mergeCell ref="D32:D37"/>
    <mergeCell ref="C32:C37"/>
    <mergeCell ref="C24:C31"/>
    <mergeCell ref="D24:D31"/>
    <mergeCell ref="E24:E25"/>
    <mergeCell ref="E28:E29"/>
    <mergeCell ref="E30:E31"/>
    <mergeCell ref="C42:E42"/>
    <mergeCell ref="E62:E63"/>
    <mergeCell ref="E64:E65"/>
    <mergeCell ref="E66:E67"/>
    <mergeCell ref="E68:E69"/>
    <mergeCell ref="C80:E80"/>
    <mergeCell ref="C52:C56"/>
    <mergeCell ref="D52:D56"/>
    <mergeCell ref="C57:C61"/>
    <mergeCell ref="D57:D61"/>
    <mergeCell ref="C62:C69"/>
    <mergeCell ref="D62:D69"/>
    <mergeCell ref="C70:C75"/>
    <mergeCell ref="D70:D75"/>
    <mergeCell ref="E100:E101"/>
  </mergeCells>
  <conditionalFormatting sqref="I6:I7 F7:F37 G6:H37 I14:I37">
    <cfRule type="cellIs" dxfId="606" priority="101" operator="equal">
      <formula>5</formula>
    </cfRule>
  </conditionalFormatting>
  <conditionalFormatting sqref="I44:I45 I52:I75 F45:F75 G44:H75">
    <cfRule type="cellIs" dxfId="605" priority="100" operator="equal">
      <formula>5</formula>
    </cfRule>
  </conditionalFormatting>
  <conditionalFormatting sqref="I82:I83 I90:I113 F83:F113 G82:H113">
    <cfRule type="cellIs" dxfId="604" priority="99" operator="equal">
      <formula>5</formula>
    </cfRule>
  </conditionalFormatting>
  <conditionalFormatting sqref="I120:I121 I128:I151 F121:F151 G120:H151">
    <cfRule type="cellIs" dxfId="603" priority="98" operator="equal">
      <formula>5</formula>
    </cfRule>
  </conditionalFormatting>
  <conditionalFormatting sqref="I158:I159 I166:I189 F159:F189 G158:H189">
    <cfRule type="cellIs" dxfId="602" priority="97" operator="equal">
      <formula>5</formula>
    </cfRule>
  </conditionalFormatting>
  <conditionalFormatting sqref="I196:I197 I204:I227 F197:F227 G196:H227">
    <cfRule type="cellIs" dxfId="601" priority="96" operator="equal">
      <formula>5</formula>
    </cfRule>
  </conditionalFormatting>
  <conditionalFormatting sqref="I234:I235 I242:I265 F235:F265 G234:H265">
    <cfRule type="cellIs" dxfId="600" priority="95" operator="equal">
      <formula>5</formula>
    </cfRule>
  </conditionalFormatting>
  <conditionalFormatting sqref="I272:I273 I280:I303 F273:F303 G272:H303">
    <cfRule type="cellIs" dxfId="599" priority="94" operator="equal">
      <formula>5</formula>
    </cfRule>
  </conditionalFormatting>
  <conditionalFormatting sqref="I310:I311 I318:I341 F311:F341 G310:H341">
    <cfRule type="cellIs" dxfId="598" priority="93" operator="equal">
      <formula>5</formula>
    </cfRule>
  </conditionalFormatting>
  <conditionalFormatting sqref="I348:I349 I356:I379 F349:F379 G348:H379">
    <cfRule type="cellIs" dxfId="597" priority="92" operator="equal">
      <formula>5</formula>
    </cfRule>
  </conditionalFormatting>
  <conditionalFormatting sqref="I386:I387 I394:I417 F387:F417 G386:H417">
    <cfRule type="cellIs" dxfId="596" priority="91" operator="equal">
      <formula>5</formula>
    </cfRule>
  </conditionalFormatting>
  <conditionalFormatting sqref="I424:I425 I432:I455 F425:F455 G424:H455">
    <cfRule type="cellIs" dxfId="595" priority="90" operator="equal">
      <formula>5</formula>
    </cfRule>
  </conditionalFormatting>
  <conditionalFormatting sqref="I52:I56">
    <cfRule type="cellIs" dxfId="594" priority="89" operator="equal">
      <formula>5</formula>
    </cfRule>
  </conditionalFormatting>
  <conditionalFormatting sqref="I90:I94">
    <cfRule type="cellIs" dxfId="593" priority="88" operator="equal">
      <formula>5</formula>
    </cfRule>
  </conditionalFormatting>
  <conditionalFormatting sqref="I90:I94">
    <cfRule type="cellIs" dxfId="592" priority="87" operator="equal">
      <formula>5</formula>
    </cfRule>
  </conditionalFormatting>
  <conditionalFormatting sqref="I128:I132">
    <cfRule type="cellIs" dxfId="591" priority="86" operator="equal">
      <formula>5</formula>
    </cfRule>
  </conditionalFormatting>
  <conditionalFormatting sqref="I128:I132">
    <cfRule type="cellIs" dxfId="590" priority="85" operator="equal">
      <formula>5</formula>
    </cfRule>
  </conditionalFormatting>
  <conditionalFormatting sqref="I166:I170">
    <cfRule type="cellIs" dxfId="589" priority="84" operator="equal">
      <formula>5</formula>
    </cfRule>
  </conditionalFormatting>
  <conditionalFormatting sqref="I166:I170">
    <cfRule type="cellIs" dxfId="588" priority="83" operator="equal">
      <formula>5</formula>
    </cfRule>
  </conditionalFormatting>
  <conditionalFormatting sqref="I204:I208">
    <cfRule type="cellIs" dxfId="587" priority="82" operator="equal">
      <formula>5</formula>
    </cfRule>
  </conditionalFormatting>
  <conditionalFormatting sqref="I204:I208">
    <cfRule type="cellIs" dxfId="586" priority="81" operator="equal">
      <formula>5</formula>
    </cfRule>
  </conditionalFormatting>
  <conditionalFormatting sqref="I242:I246">
    <cfRule type="cellIs" dxfId="585" priority="80" operator="equal">
      <formula>5</formula>
    </cfRule>
  </conditionalFormatting>
  <conditionalFormatting sqref="I242:I246">
    <cfRule type="cellIs" dxfId="584" priority="79" operator="equal">
      <formula>5</formula>
    </cfRule>
  </conditionalFormatting>
  <conditionalFormatting sqref="I280:I284">
    <cfRule type="cellIs" dxfId="583" priority="78" operator="equal">
      <formula>5</formula>
    </cfRule>
  </conditionalFormatting>
  <conditionalFormatting sqref="I280:I284">
    <cfRule type="cellIs" dxfId="582" priority="77" operator="equal">
      <formula>5</formula>
    </cfRule>
  </conditionalFormatting>
  <conditionalFormatting sqref="I318:I322">
    <cfRule type="cellIs" dxfId="581" priority="76" operator="equal">
      <formula>5</formula>
    </cfRule>
  </conditionalFormatting>
  <conditionalFormatting sqref="I318:I322">
    <cfRule type="cellIs" dxfId="580" priority="75" operator="equal">
      <formula>5</formula>
    </cfRule>
  </conditionalFormatting>
  <conditionalFormatting sqref="I356:I360">
    <cfRule type="cellIs" dxfId="579" priority="74" operator="equal">
      <formula>5</formula>
    </cfRule>
  </conditionalFormatting>
  <conditionalFormatting sqref="I356:I360">
    <cfRule type="cellIs" dxfId="578" priority="73" operator="equal">
      <formula>5</formula>
    </cfRule>
  </conditionalFormatting>
  <conditionalFormatting sqref="I394:I398">
    <cfRule type="cellIs" dxfId="577" priority="72" operator="equal">
      <formula>5</formula>
    </cfRule>
  </conditionalFormatting>
  <conditionalFormatting sqref="I394:I398">
    <cfRule type="cellIs" dxfId="576" priority="71" operator="equal">
      <formula>5</formula>
    </cfRule>
  </conditionalFormatting>
  <conditionalFormatting sqref="I432:I436">
    <cfRule type="cellIs" dxfId="575" priority="70" operator="equal">
      <formula>5</formula>
    </cfRule>
  </conditionalFormatting>
  <conditionalFormatting sqref="I432:I436">
    <cfRule type="cellIs" dxfId="574" priority="69" operator="equal">
      <formula>5</formula>
    </cfRule>
  </conditionalFormatting>
  <conditionalFormatting sqref="G95:H95">
    <cfRule type="cellIs" dxfId="573" priority="68" operator="equal">
      <formula>5</formula>
    </cfRule>
  </conditionalFormatting>
  <conditionalFormatting sqref="G133:H133">
    <cfRule type="cellIs" dxfId="572" priority="67" operator="equal">
      <formula>5</formula>
    </cfRule>
  </conditionalFormatting>
  <conditionalFormatting sqref="G171:H171">
    <cfRule type="cellIs" dxfId="571" priority="66" operator="equal">
      <formula>5</formula>
    </cfRule>
  </conditionalFormatting>
  <conditionalFormatting sqref="G209:H209">
    <cfRule type="cellIs" dxfId="570" priority="65" operator="equal">
      <formula>5</formula>
    </cfRule>
  </conditionalFormatting>
  <conditionalFormatting sqref="G247:H247">
    <cfRule type="cellIs" dxfId="569" priority="64" operator="equal">
      <formula>5</formula>
    </cfRule>
  </conditionalFormatting>
  <conditionalFormatting sqref="G285:H285">
    <cfRule type="cellIs" dxfId="568" priority="63" operator="equal">
      <formula>5</formula>
    </cfRule>
  </conditionalFormatting>
  <conditionalFormatting sqref="G323:H323">
    <cfRule type="cellIs" dxfId="567" priority="62" operator="equal">
      <formula>5</formula>
    </cfRule>
  </conditionalFormatting>
  <conditionalFormatting sqref="G361:H361">
    <cfRule type="cellIs" dxfId="566" priority="61" operator="equal">
      <formula>5</formula>
    </cfRule>
  </conditionalFormatting>
  <conditionalFormatting sqref="G399:H399">
    <cfRule type="cellIs" dxfId="565" priority="60" operator="equal">
      <formula>5</formula>
    </cfRule>
  </conditionalFormatting>
  <conditionalFormatting sqref="G437:H437">
    <cfRule type="cellIs" dxfId="564" priority="59" operator="equal">
      <formula>5</formula>
    </cfRule>
  </conditionalFormatting>
  <conditionalFormatting sqref="G30:G37">
    <cfRule type="cellIs" dxfId="563" priority="58" operator="equal">
      <formula>0</formula>
    </cfRule>
  </conditionalFormatting>
  <conditionalFormatting sqref="H30:H37">
    <cfRule type="cellIs" dxfId="562" priority="57" operator="equal">
      <formula>0</formula>
    </cfRule>
  </conditionalFormatting>
  <conditionalFormatting sqref="F68:I75">
    <cfRule type="cellIs" dxfId="561" priority="56" operator="equal">
      <formula>5</formula>
    </cfRule>
  </conditionalFormatting>
  <conditionalFormatting sqref="G68:G75">
    <cfRule type="cellIs" dxfId="560" priority="55" operator="equal">
      <formula>0</formula>
    </cfRule>
  </conditionalFormatting>
  <conditionalFormatting sqref="H68:H75">
    <cfRule type="cellIs" dxfId="559" priority="54" operator="equal">
      <formula>0</formula>
    </cfRule>
  </conditionalFormatting>
  <conditionalFormatting sqref="F106:I113">
    <cfRule type="cellIs" dxfId="558" priority="53" operator="equal">
      <formula>5</formula>
    </cfRule>
  </conditionalFormatting>
  <conditionalFormatting sqref="F106:I113">
    <cfRule type="cellIs" dxfId="557" priority="52" operator="equal">
      <formula>5</formula>
    </cfRule>
  </conditionalFormatting>
  <conditionalFormatting sqref="G106:G113">
    <cfRule type="cellIs" dxfId="556" priority="51" operator="equal">
      <formula>0</formula>
    </cfRule>
  </conditionalFormatting>
  <conditionalFormatting sqref="H106:H113">
    <cfRule type="cellIs" dxfId="555" priority="50" operator="equal">
      <formula>0</formula>
    </cfRule>
  </conditionalFormatting>
  <conditionalFormatting sqref="F144:I151">
    <cfRule type="cellIs" dxfId="554" priority="49" operator="equal">
      <formula>5</formula>
    </cfRule>
  </conditionalFormatting>
  <conditionalFormatting sqref="F144:I151">
    <cfRule type="cellIs" dxfId="553" priority="48" operator="equal">
      <formula>5</formula>
    </cfRule>
  </conditionalFormatting>
  <conditionalFormatting sqref="G144:G151">
    <cfRule type="cellIs" dxfId="552" priority="47" operator="equal">
      <formula>0</formula>
    </cfRule>
  </conditionalFormatting>
  <conditionalFormatting sqref="H144:H151">
    <cfRule type="cellIs" dxfId="551" priority="46" operator="equal">
      <formula>0</formula>
    </cfRule>
  </conditionalFormatting>
  <conditionalFormatting sqref="F144:I151">
    <cfRule type="cellIs" dxfId="550" priority="45" operator="equal">
      <formula>5</formula>
    </cfRule>
  </conditionalFormatting>
  <conditionalFormatting sqref="F144:I151">
    <cfRule type="cellIs" dxfId="549" priority="44" operator="equal">
      <formula>5</formula>
    </cfRule>
  </conditionalFormatting>
  <conditionalFormatting sqref="F144:I151">
    <cfRule type="cellIs" dxfId="548" priority="43" operator="equal">
      <formula>5</formula>
    </cfRule>
  </conditionalFormatting>
  <conditionalFormatting sqref="G144:G151">
    <cfRule type="cellIs" dxfId="547" priority="42" operator="equal">
      <formula>0</formula>
    </cfRule>
  </conditionalFormatting>
  <conditionalFormatting sqref="H144:H151">
    <cfRule type="cellIs" dxfId="546" priority="41" operator="equal">
      <formula>0</formula>
    </cfRule>
  </conditionalFormatting>
  <conditionalFormatting sqref="F182:I189">
    <cfRule type="cellIs" dxfId="545" priority="40" operator="equal">
      <formula>5</formula>
    </cfRule>
  </conditionalFormatting>
  <conditionalFormatting sqref="F182:I189">
    <cfRule type="cellIs" dxfId="544" priority="39" operator="equal">
      <formula>5</formula>
    </cfRule>
  </conditionalFormatting>
  <conditionalFormatting sqref="F182:I189">
    <cfRule type="cellIs" dxfId="543" priority="38" operator="equal">
      <formula>5</formula>
    </cfRule>
  </conditionalFormatting>
  <conditionalFormatting sqref="G182:G189">
    <cfRule type="cellIs" dxfId="542" priority="37" operator="equal">
      <formula>0</formula>
    </cfRule>
  </conditionalFormatting>
  <conditionalFormatting sqref="H182:H189">
    <cfRule type="cellIs" dxfId="541" priority="36" operator="equal">
      <formula>0</formula>
    </cfRule>
  </conditionalFormatting>
  <conditionalFormatting sqref="F220:I227">
    <cfRule type="cellIs" dxfId="540" priority="35" operator="equal">
      <formula>5</formula>
    </cfRule>
  </conditionalFormatting>
  <conditionalFormatting sqref="F220:I227">
    <cfRule type="cellIs" dxfId="539" priority="34" operator="equal">
      <formula>5</formula>
    </cfRule>
  </conditionalFormatting>
  <conditionalFormatting sqref="F220:I227">
    <cfRule type="cellIs" dxfId="538" priority="33" operator="equal">
      <formula>5</formula>
    </cfRule>
  </conditionalFormatting>
  <conditionalFormatting sqref="G220:G227">
    <cfRule type="cellIs" dxfId="537" priority="32" operator="equal">
      <formula>0</formula>
    </cfRule>
  </conditionalFormatting>
  <conditionalFormatting sqref="H220:H227">
    <cfRule type="cellIs" dxfId="536" priority="31" operator="equal">
      <formula>0</formula>
    </cfRule>
  </conditionalFormatting>
  <conditionalFormatting sqref="F258:I265">
    <cfRule type="cellIs" dxfId="535" priority="30" operator="equal">
      <formula>5</formula>
    </cfRule>
  </conditionalFormatting>
  <conditionalFormatting sqref="F258:I265">
    <cfRule type="cellIs" dxfId="534" priority="29" operator="equal">
      <formula>5</formula>
    </cfRule>
  </conditionalFormatting>
  <conditionalFormatting sqref="F258:I265">
    <cfRule type="cellIs" dxfId="533" priority="28" operator="equal">
      <formula>5</formula>
    </cfRule>
  </conditionalFormatting>
  <conditionalFormatting sqref="G258:G265">
    <cfRule type="cellIs" dxfId="532" priority="27" operator="equal">
      <formula>0</formula>
    </cfRule>
  </conditionalFormatting>
  <conditionalFormatting sqref="H258:H265">
    <cfRule type="cellIs" dxfId="531" priority="26" operator="equal">
      <formula>0</formula>
    </cfRule>
  </conditionalFormatting>
  <conditionalFormatting sqref="F296:I303">
    <cfRule type="cellIs" dxfId="530" priority="25" operator="equal">
      <formula>5</formula>
    </cfRule>
  </conditionalFormatting>
  <conditionalFormatting sqref="F296:I303">
    <cfRule type="cellIs" dxfId="529" priority="24" operator="equal">
      <formula>5</formula>
    </cfRule>
  </conditionalFormatting>
  <conditionalFormatting sqref="F296:I303">
    <cfRule type="cellIs" dxfId="528" priority="23" operator="equal">
      <formula>5</formula>
    </cfRule>
  </conditionalFormatting>
  <conditionalFormatting sqref="G296:G303">
    <cfRule type="cellIs" dxfId="527" priority="22" operator="equal">
      <formula>0</formula>
    </cfRule>
  </conditionalFormatting>
  <conditionalFormatting sqref="H296:H303">
    <cfRule type="cellIs" dxfId="526" priority="21" operator="equal">
      <formula>0</formula>
    </cfRule>
  </conditionalFormatting>
  <conditionalFormatting sqref="F334:I341">
    <cfRule type="cellIs" dxfId="525" priority="20" operator="equal">
      <formula>5</formula>
    </cfRule>
  </conditionalFormatting>
  <conditionalFormatting sqref="F334:I341">
    <cfRule type="cellIs" dxfId="524" priority="19" operator="equal">
      <formula>5</formula>
    </cfRule>
  </conditionalFormatting>
  <conditionalFormatting sqref="F334:I341">
    <cfRule type="cellIs" dxfId="523" priority="18" operator="equal">
      <formula>5</formula>
    </cfRule>
  </conditionalFormatting>
  <conditionalFormatting sqref="G334:G341">
    <cfRule type="cellIs" dxfId="522" priority="17" operator="equal">
      <formula>0</formula>
    </cfRule>
  </conditionalFormatting>
  <conditionalFormatting sqref="H334:H341">
    <cfRule type="cellIs" dxfId="521" priority="16" operator="equal">
      <formula>0</formula>
    </cfRule>
  </conditionalFormatting>
  <conditionalFormatting sqref="F372:I379">
    <cfRule type="cellIs" dxfId="520" priority="15" operator="equal">
      <formula>5</formula>
    </cfRule>
  </conditionalFormatting>
  <conditionalFormatting sqref="F372:I379">
    <cfRule type="cellIs" dxfId="519" priority="14" operator="equal">
      <formula>5</formula>
    </cfRule>
  </conditionalFormatting>
  <conditionalFormatting sqref="F372:I379">
    <cfRule type="cellIs" dxfId="518" priority="13" operator="equal">
      <formula>5</formula>
    </cfRule>
  </conditionalFormatting>
  <conditionalFormatting sqref="G372:G379">
    <cfRule type="cellIs" dxfId="517" priority="12" operator="equal">
      <formula>0</formula>
    </cfRule>
  </conditionalFormatting>
  <conditionalFormatting sqref="H372:H379">
    <cfRule type="cellIs" dxfId="516" priority="11" operator="equal">
      <formula>0</formula>
    </cfRule>
  </conditionalFormatting>
  <conditionalFormatting sqref="F410:I417">
    <cfRule type="cellIs" dxfId="515" priority="10" operator="equal">
      <formula>5</formula>
    </cfRule>
  </conditionalFormatting>
  <conditionalFormatting sqref="F410:I417">
    <cfRule type="cellIs" dxfId="514" priority="9" operator="equal">
      <formula>5</formula>
    </cfRule>
  </conditionalFormatting>
  <conditionalFormatting sqref="F410:I417">
    <cfRule type="cellIs" dxfId="513" priority="8" operator="equal">
      <formula>5</formula>
    </cfRule>
  </conditionalFormatting>
  <conditionalFormatting sqref="G410:G417">
    <cfRule type="cellIs" dxfId="512" priority="7" operator="equal">
      <formula>0</formula>
    </cfRule>
  </conditionalFormatting>
  <conditionalFormatting sqref="H410:H417">
    <cfRule type="cellIs" dxfId="511" priority="6" operator="equal">
      <formula>0</formula>
    </cfRule>
  </conditionalFormatting>
  <conditionalFormatting sqref="F448:I455">
    <cfRule type="cellIs" dxfId="510" priority="5" operator="equal">
      <formula>5</formula>
    </cfRule>
  </conditionalFormatting>
  <conditionalFormatting sqref="F448:I455">
    <cfRule type="cellIs" dxfId="509" priority="4" operator="equal">
      <formula>5</formula>
    </cfRule>
  </conditionalFormatting>
  <conditionalFormatting sqref="F448:I455">
    <cfRule type="cellIs" dxfId="508" priority="3" operator="equal">
      <formula>5</formula>
    </cfRule>
  </conditionalFormatting>
  <conditionalFormatting sqref="G448:G455">
    <cfRule type="cellIs" dxfId="507" priority="2" operator="equal">
      <formula>0</formula>
    </cfRule>
  </conditionalFormatting>
  <conditionalFormatting sqref="H448:H455">
    <cfRule type="cellIs" dxfId="506" priority="1" operator="equal">
      <formula>0</formula>
    </cfRule>
  </conditionalFormatting>
  <dataValidations count="2">
    <dataValidation allowBlank="1" showInputMessage="1" showErrorMessage="1" prompt="Write Cooking cost of primary section" sqref="I16 I54 I92 I130 I168 I206 I244 I282 I320 I358 I396 I434"/>
    <dataValidation allowBlank="1" showInputMessage="1" showErrorMessage="1" prompt="Write Cooking cost of Middle section" sqref="I18 I56 I94 I132 I170 I208 I246 I284 I322 I360 I398 I436"/>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codeName="Sheet5"/>
  <dimension ref="A1:DG455"/>
  <sheetViews>
    <sheetView showGridLines="0" topLeftCell="DI1" workbookViewId="0">
      <selection activeCell="DS6" sqref="DS6"/>
    </sheetView>
  </sheetViews>
  <sheetFormatPr defaultRowHeight="15"/>
  <cols>
    <col min="1" max="1" width="5.75" style="580" hidden="1" customWidth="1"/>
    <col min="2" max="2" width="4.75" hidden="1" customWidth="1"/>
    <col min="3" max="3" width="9" style="16" hidden="1" customWidth="1"/>
    <col min="4" max="5" width="7" style="16" hidden="1" customWidth="1"/>
    <col min="6" max="11" width="6.75" style="16" hidden="1" customWidth="1"/>
    <col min="12" max="13" width="7.75" style="16" hidden="1" customWidth="1"/>
    <col min="14" max="19" width="5.75" style="16" hidden="1" customWidth="1"/>
    <col min="20" max="21" width="7.75" style="16" hidden="1" customWidth="1"/>
    <col min="22" max="23" width="8.25" style="16" hidden="1" customWidth="1"/>
    <col min="24" max="25" width="9" style="16" hidden="1" customWidth="1"/>
    <col min="26" max="26" width="8" hidden="1" customWidth="1"/>
    <col min="27" max="27" width="4.75" style="353" hidden="1" customWidth="1"/>
    <col min="28" max="28" width="9" style="16" hidden="1" customWidth="1"/>
    <col min="29" max="30" width="7" style="16" hidden="1" customWidth="1"/>
    <col min="31" max="36" width="6.75" style="16" hidden="1" customWidth="1"/>
    <col min="37" max="38" width="7.75" style="16" hidden="1" customWidth="1"/>
    <col min="39" max="44" width="5.75" style="16" hidden="1" customWidth="1"/>
    <col min="45" max="46" width="7.75" style="16" hidden="1" customWidth="1"/>
    <col min="47" max="48" width="8.25" style="16" hidden="1" customWidth="1"/>
    <col min="49" max="50" width="9" style="16" hidden="1" customWidth="1"/>
    <col min="51" max="61" width="9" hidden="1" customWidth="1"/>
    <col min="62" max="63" width="0" hidden="1" customWidth="1"/>
    <col min="64" max="64" width="10.875" hidden="1" customWidth="1"/>
    <col min="65" max="88" width="0" hidden="1" customWidth="1"/>
    <col min="89" max="89" width="10.875" hidden="1" customWidth="1"/>
    <col min="90" max="112" width="0" hidden="1" customWidth="1"/>
  </cols>
  <sheetData>
    <row r="1" spans="2:111" ht="21">
      <c r="C1" s="93"/>
      <c r="D1" s="859" t="str">
        <f>CONCATENATE("कार्यालय का नाम"," ,  ",'Master Data'!D5)</f>
        <v>कार्यालय का नाम ,  Mahtma Gandhi Government School (English Medium) Bar, Pali</v>
      </c>
      <c r="E1" s="859"/>
      <c r="F1" s="859"/>
      <c r="G1" s="859"/>
      <c r="H1" s="859"/>
      <c r="I1" s="859"/>
      <c r="J1" s="859"/>
      <c r="K1" s="859"/>
      <c r="L1" s="859"/>
      <c r="M1" s="859"/>
      <c r="N1" s="859"/>
      <c r="O1" s="859"/>
      <c r="P1" s="859"/>
      <c r="Q1" s="860" t="str">
        <f>'Att. Dairy'!N1</f>
        <v>April-2023</v>
      </c>
      <c r="R1" s="860"/>
      <c r="S1" s="860"/>
      <c r="T1" s="860"/>
      <c r="U1" s="860"/>
      <c r="Z1" s="320">
        <f>'Opening Balance'!I16</f>
        <v>5.45</v>
      </c>
      <c r="AB1" s="93"/>
      <c r="AC1" s="859" t="str">
        <f>CONCATENATE("कार्यालय का नाम"," ,  ",'Master Data'!D5)</f>
        <v>कार्यालय का नाम ,  Mahtma Gandhi Government School (English Medium) Bar, Pali</v>
      </c>
      <c r="AD1" s="859"/>
      <c r="AE1" s="859"/>
      <c r="AF1" s="859"/>
      <c r="AG1" s="859"/>
      <c r="AH1" s="859"/>
      <c r="AI1" s="859"/>
      <c r="AJ1" s="859"/>
      <c r="AK1" s="859"/>
      <c r="AL1" s="859"/>
      <c r="AM1" s="859"/>
      <c r="AN1" s="859"/>
      <c r="AO1" s="859"/>
      <c r="AP1" s="860" t="str">
        <f>'Att. Dairy'!N1</f>
        <v>April-2023</v>
      </c>
      <c r="AQ1" s="860"/>
      <c r="AR1" s="860"/>
      <c r="AS1" s="860"/>
      <c r="AT1" s="860"/>
      <c r="AY1" s="319">
        <f>'Opening Balance'!I18</f>
        <v>8.17</v>
      </c>
    </row>
    <row r="2" spans="2:111" ht="34.5">
      <c r="C2" s="855" t="s">
        <v>115</v>
      </c>
      <c r="D2" s="854" t="s">
        <v>116</v>
      </c>
      <c r="E2" s="854"/>
      <c r="F2" s="854" t="s">
        <v>122</v>
      </c>
      <c r="G2" s="854"/>
      <c r="H2" s="861" t="s">
        <v>123</v>
      </c>
      <c r="I2" s="861"/>
      <c r="J2" s="861" t="s">
        <v>124</v>
      </c>
      <c r="K2" s="861"/>
      <c r="L2" s="855" t="s">
        <v>126</v>
      </c>
      <c r="M2" s="855"/>
      <c r="N2" s="854" t="s">
        <v>395</v>
      </c>
      <c r="O2" s="854"/>
      <c r="P2" s="854"/>
      <c r="Q2" s="854" t="s">
        <v>129</v>
      </c>
      <c r="R2" s="854"/>
      <c r="S2" s="854"/>
      <c r="T2" s="854" t="s">
        <v>132</v>
      </c>
      <c r="U2" s="854"/>
      <c r="V2" s="855" t="s">
        <v>133</v>
      </c>
      <c r="W2" s="855"/>
      <c r="X2" s="856" t="s">
        <v>134</v>
      </c>
      <c r="Y2" s="854" t="s">
        <v>135</v>
      </c>
      <c r="AB2" s="855" t="s">
        <v>115</v>
      </c>
      <c r="AC2" s="854" t="s">
        <v>116</v>
      </c>
      <c r="AD2" s="854"/>
      <c r="AE2" s="854" t="s">
        <v>122</v>
      </c>
      <c r="AF2" s="854"/>
      <c r="AG2" s="861" t="s">
        <v>123</v>
      </c>
      <c r="AH2" s="861"/>
      <c r="AI2" s="861" t="s">
        <v>124</v>
      </c>
      <c r="AJ2" s="861"/>
      <c r="AK2" s="855" t="s">
        <v>126</v>
      </c>
      <c r="AL2" s="855"/>
      <c r="AM2" s="854" t="s">
        <v>394</v>
      </c>
      <c r="AN2" s="854"/>
      <c r="AO2" s="854"/>
      <c r="AP2" s="854" t="s">
        <v>393</v>
      </c>
      <c r="AQ2" s="854"/>
      <c r="AR2" s="854"/>
      <c r="AS2" s="854" t="s">
        <v>132</v>
      </c>
      <c r="AT2" s="854"/>
      <c r="AU2" s="855" t="s">
        <v>133</v>
      </c>
      <c r="AV2" s="855"/>
      <c r="AW2" s="856" t="s">
        <v>134</v>
      </c>
      <c r="AX2" s="854" t="s">
        <v>135</v>
      </c>
      <c r="BK2" s="394"/>
      <c r="BL2" s="394"/>
      <c r="BM2" s="845" t="s">
        <v>457</v>
      </c>
      <c r="BN2" s="845"/>
      <c r="BO2" s="845"/>
      <c r="BP2" s="845"/>
      <c r="BQ2" s="845"/>
      <c r="BR2" s="845"/>
      <c r="BS2" s="845"/>
      <c r="BT2" s="845"/>
      <c r="BU2" s="845"/>
      <c r="BV2" s="845"/>
      <c r="BW2" s="845"/>
      <c r="BX2" s="845"/>
      <c r="BY2" s="845"/>
      <c r="BZ2" s="845"/>
      <c r="CA2" s="845"/>
      <c r="CB2" s="845"/>
      <c r="CC2" s="845"/>
      <c r="CD2" s="845"/>
      <c r="CE2" s="421" t="s">
        <v>19</v>
      </c>
      <c r="CF2" s="846" t="str">
        <f>'Att. Dairy'!N1</f>
        <v>April-2023</v>
      </c>
      <c r="CG2" s="846"/>
      <c r="CJ2" s="394"/>
      <c r="CK2" s="394"/>
      <c r="CL2" s="845" t="s">
        <v>458</v>
      </c>
      <c r="CM2" s="845"/>
      <c r="CN2" s="845"/>
      <c r="CO2" s="845"/>
      <c r="CP2" s="845"/>
      <c r="CQ2" s="845"/>
      <c r="CR2" s="845"/>
      <c r="CS2" s="845"/>
      <c r="CT2" s="845"/>
      <c r="CU2" s="845"/>
      <c r="CV2" s="845"/>
      <c r="CW2" s="845"/>
      <c r="CX2" s="845"/>
      <c r="CY2" s="845"/>
      <c r="CZ2" s="845"/>
      <c r="DA2" s="845"/>
      <c r="DB2" s="845"/>
      <c r="DC2" s="845"/>
      <c r="DD2" s="421" t="s">
        <v>19</v>
      </c>
      <c r="DE2" s="846" t="str">
        <f>'Att. Dairy'!N1</f>
        <v>April-2023</v>
      </c>
      <c r="DF2" s="846"/>
    </row>
    <row r="3" spans="2:111" ht="21.75" customHeight="1">
      <c r="C3" s="855"/>
      <c r="D3" s="854"/>
      <c r="E3" s="854"/>
      <c r="F3" s="854"/>
      <c r="G3" s="854"/>
      <c r="H3" s="861"/>
      <c r="I3" s="861"/>
      <c r="J3" s="861"/>
      <c r="K3" s="861"/>
      <c r="L3" s="855"/>
      <c r="M3" s="855"/>
      <c r="N3" s="854"/>
      <c r="O3" s="854"/>
      <c r="P3" s="854"/>
      <c r="Q3" s="854"/>
      <c r="R3" s="854"/>
      <c r="S3" s="854"/>
      <c r="T3" s="854"/>
      <c r="U3" s="854"/>
      <c r="V3" s="855"/>
      <c r="W3" s="855"/>
      <c r="X3" s="856"/>
      <c r="Y3" s="854"/>
      <c r="Z3" t="str">
        <f>IF('PS Balance Sheet'!Q1="","",'PS Balance Sheet'!Q1)</f>
        <v>July-2023</v>
      </c>
      <c r="AB3" s="855"/>
      <c r="AC3" s="854"/>
      <c r="AD3" s="854"/>
      <c r="AE3" s="854"/>
      <c r="AF3" s="854"/>
      <c r="AG3" s="861"/>
      <c r="AH3" s="861"/>
      <c r="AI3" s="861"/>
      <c r="AJ3" s="861"/>
      <c r="AK3" s="855"/>
      <c r="AL3" s="855"/>
      <c r="AM3" s="854"/>
      <c r="AN3" s="854"/>
      <c r="AO3" s="854"/>
      <c r="AP3" s="854"/>
      <c r="AQ3" s="854"/>
      <c r="AR3" s="854"/>
      <c r="AS3" s="854"/>
      <c r="AT3" s="854"/>
      <c r="AU3" s="855"/>
      <c r="AV3" s="855"/>
      <c r="AW3" s="856"/>
      <c r="AX3" s="854"/>
      <c r="AY3" t="str">
        <f>IF('UPS Balance Sheet'!Q1="","",'UPS Balance Sheet'!Q1)</f>
        <v>July-2023</v>
      </c>
      <c r="BK3" s="394"/>
      <c r="BL3" s="394"/>
      <c r="BM3" s="432"/>
      <c r="BN3" s="434"/>
      <c r="BO3" s="434"/>
      <c r="BP3" s="434"/>
      <c r="BQ3" s="432"/>
      <c r="BR3" s="432"/>
      <c r="BS3" s="432"/>
      <c r="BT3" s="432"/>
      <c r="BU3" s="432"/>
      <c r="BV3" s="432"/>
      <c r="BW3" s="432"/>
      <c r="BX3" s="432"/>
      <c r="BY3" s="432"/>
      <c r="BZ3" s="432"/>
      <c r="CA3" s="432"/>
      <c r="CB3" s="432"/>
      <c r="CC3" s="432"/>
      <c r="CD3" s="432"/>
      <c r="CE3" s="421"/>
      <c r="CF3" s="420"/>
      <c r="CG3" s="420"/>
      <c r="CJ3" s="394"/>
      <c r="CK3" s="394"/>
      <c r="CL3" s="432"/>
      <c r="CM3" s="434"/>
      <c r="CN3" s="434"/>
      <c r="CO3" s="434"/>
      <c r="CP3" s="432"/>
      <c r="CQ3" s="432"/>
      <c r="CR3" s="432"/>
      <c r="CS3" s="432"/>
      <c r="CT3" s="432"/>
      <c r="CU3" s="432"/>
      <c r="CV3" s="432"/>
      <c r="CW3" s="432"/>
      <c r="CX3" s="432"/>
      <c r="CY3" s="432"/>
      <c r="CZ3" s="432"/>
      <c r="DA3" s="432"/>
      <c r="DB3" s="432"/>
      <c r="DC3" s="432"/>
      <c r="DD3" s="421"/>
      <c r="DE3" s="420"/>
      <c r="DF3" s="420"/>
    </row>
    <row r="4" spans="2:111" ht="15" customHeight="1">
      <c r="C4" s="855"/>
      <c r="D4" s="854"/>
      <c r="E4" s="854"/>
      <c r="F4" s="854"/>
      <c r="G4" s="854"/>
      <c r="H4" s="857" t="s">
        <v>125</v>
      </c>
      <c r="I4" s="857"/>
      <c r="J4" s="857" t="s">
        <v>125</v>
      </c>
      <c r="K4" s="857"/>
      <c r="L4" s="855"/>
      <c r="M4" s="855"/>
      <c r="N4" s="854"/>
      <c r="O4" s="854"/>
      <c r="P4" s="854"/>
      <c r="Q4" s="854"/>
      <c r="R4" s="854"/>
      <c r="S4" s="854"/>
      <c r="T4" s="854"/>
      <c r="U4" s="854"/>
      <c r="V4" s="855"/>
      <c r="W4" s="855"/>
      <c r="X4" s="856"/>
      <c r="Y4" s="854"/>
      <c r="AB4" s="855"/>
      <c r="AC4" s="854"/>
      <c r="AD4" s="854"/>
      <c r="AE4" s="854"/>
      <c r="AF4" s="854"/>
      <c r="AG4" s="857" t="s">
        <v>125</v>
      </c>
      <c r="AH4" s="857"/>
      <c r="AI4" s="857" t="s">
        <v>125</v>
      </c>
      <c r="AJ4" s="857"/>
      <c r="AK4" s="855"/>
      <c r="AL4" s="855"/>
      <c r="AM4" s="854"/>
      <c r="AN4" s="854"/>
      <c r="AO4" s="854"/>
      <c r="AP4" s="854"/>
      <c r="AQ4" s="854"/>
      <c r="AR4" s="854"/>
      <c r="AS4" s="854"/>
      <c r="AT4" s="854"/>
      <c r="AU4" s="855"/>
      <c r="AV4" s="855"/>
      <c r="AW4" s="856"/>
      <c r="AX4" s="854"/>
      <c r="BK4" s="847" t="s">
        <v>449</v>
      </c>
      <c r="BL4" s="848" t="s">
        <v>426</v>
      </c>
      <c r="BM4" s="848" t="s">
        <v>282</v>
      </c>
      <c r="BN4" s="849" t="s">
        <v>427</v>
      </c>
      <c r="BO4" s="849"/>
      <c r="BP4" s="849"/>
      <c r="BQ4" s="850" t="s">
        <v>456</v>
      </c>
      <c r="BR4" s="850"/>
      <c r="BS4" s="850"/>
      <c r="BT4" s="850"/>
      <c r="BU4" s="850"/>
      <c r="BV4" s="850"/>
      <c r="BW4" s="850" t="s">
        <v>431</v>
      </c>
      <c r="BX4" s="850"/>
      <c r="BY4" s="850"/>
      <c r="BZ4" s="850"/>
      <c r="CA4" s="850"/>
      <c r="CB4" s="850"/>
      <c r="CC4" s="851" t="s">
        <v>438</v>
      </c>
      <c r="CD4" s="852"/>
      <c r="CE4" s="852"/>
      <c r="CF4" s="852"/>
      <c r="CG4" s="853"/>
      <c r="CJ4" s="847" t="s">
        <v>449</v>
      </c>
      <c r="CK4" s="848" t="s">
        <v>426</v>
      </c>
      <c r="CL4" s="848" t="s">
        <v>282</v>
      </c>
      <c r="CM4" s="849" t="s">
        <v>428</v>
      </c>
      <c r="CN4" s="849"/>
      <c r="CO4" s="849"/>
      <c r="CP4" s="850" t="s">
        <v>456</v>
      </c>
      <c r="CQ4" s="850"/>
      <c r="CR4" s="850"/>
      <c r="CS4" s="850"/>
      <c r="CT4" s="850"/>
      <c r="CU4" s="850"/>
      <c r="CV4" s="850" t="s">
        <v>431</v>
      </c>
      <c r="CW4" s="850"/>
      <c r="CX4" s="850"/>
      <c r="CY4" s="850"/>
      <c r="CZ4" s="850"/>
      <c r="DA4" s="850"/>
      <c r="DB4" s="851" t="s">
        <v>438</v>
      </c>
      <c r="DC4" s="852"/>
      <c r="DD4" s="852"/>
      <c r="DE4" s="852"/>
      <c r="DF4" s="853"/>
    </row>
    <row r="5" spans="2:111" ht="25.5">
      <c r="C5" s="855"/>
      <c r="D5" s="127" t="s">
        <v>117</v>
      </c>
      <c r="E5" s="127" t="s">
        <v>118</v>
      </c>
      <c r="F5" s="127" t="s">
        <v>117</v>
      </c>
      <c r="G5" s="127" t="s">
        <v>118</v>
      </c>
      <c r="H5" s="127" t="s">
        <v>117</v>
      </c>
      <c r="I5" s="127" t="s">
        <v>118</v>
      </c>
      <c r="J5" s="127" t="s">
        <v>117</v>
      </c>
      <c r="K5" s="127" t="s">
        <v>118</v>
      </c>
      <c r="L5" s="127" t="s">
        <v>117</v>
      </c>
      <c r="M5" s="127" t="s">
        <v>118</v>
      </c>
      <c r="N5" s="127" t="s">
        <v>119</v>
      </c>
      <c r="O5" s="127" t="s">
        <v>120</v>
      </c>
      <c r="P5" s="127" t="s">
        <v>121</v>
      </c>
      <c r="Q5" s="127" t="s">
        <v>119</v>
      </c>
      <c r="R5" s="127" t="s">
        <v>120</v>
      </c>
      <c r="S5" s="127" t="s">
        <v>121</v>
      </c>
      <c r="T5" s="127" t="s">
        <v>117</v>
      </c>
      <c r="U5" s="127" t="s">
        <v>118</v>
      </c>
      <c r="V5" s="127" t="s">
        <v>117</v>
      </c>
      <c r="W5" s="127" t="s">
        <v>118</v>
      </c>
      <c r="X5" s="856"/>
      <c r="Y5" s="854"/>
      <c r="AB5" s="855"/>
      <c r="AC5" s="127" t="s">
        <v>117</v>
      </c>
      <c r="AD5" s="127" t="s">
        <v>118</v>
      </c>
      <c r="AE5" s="127" t="s">
        <v>117</v>
      </c>
      <c r="AF5" s="127" t="s">
        <v>118</v>
      </c>
      <c r="AG5" s="127" t="s">
        <v>117</v>
      </c>
      <c r="AH5" s="127" t="s">
        <v>118</v>
      </c>
      <c r="AI5" s="127" t="s">
        <v>117</v>
      </c>
      <c r="AJ5" s="127" t="s">
        <v>118</v>
      </c>
      <c r="AK5" s="127" t="s">
        <v>117</v>
      </c>
      <c r="AL5" s="127" t="s">
        <v>118</v>
      </c>
      <c r="AM5" s="127" t="s">
        <v>119</v>
      </c>
      <c r="AN5" s="127" t="s">
        <v>120</v>
      </c>
      <c r="AO5" s="127" t="s">
        <v>121</v>
      </c>
      <c r="AP5" s="127" t="s">
        <v>119</v>
      </c>
      <c r="AQ5" s="127" t="s">
        <v>120</v>
      </c>
      <c r="AR5" s="127" t="s">
        <v>121</v>
      </c>
      <c r="AS5" s="127" t="s">
        <v>117</v>
      </c>
      <c r="AT5" s="127" t="s">
        <v>118</v>
      </c>
      <c r="AU5" s="127" t="s">
        <v>117</v>
      </c>
      <c r="AV5" s="127" t="s">
        <v>118</v>
      </c>
      <c r="AW5" s="856"/>
      <c r="AX5" s="854"/>
      <c r="BK5" s="847"/>
      <c r="BL5" s="848"/>
      <c r="BM5" s="848"/>
      <c r="BN5" s="395" t="s">
        <v>119</v>
      </c>
      <c r="BO5" s="396" t="s">
        <v>120</v>
      </c>
      <c r="BP5" s="397" t="s">
        <v>417</v>
      </c>
      <c r="BQ5" s="426" t="s">
        <v>452</v>
      </c>
      <c r="BR5" s="426" t="s">
        <v>433</v>
      </c>
      <c r="BS5" s="426" t="s">
        <v>434</v>
      </c>
      <c r="BT5" s="426" t="s">
        <v>450</v>
      </c>
      <c r="BU5" s="426" t="s">
        <v>459</v>
      </c>
      <c r="BV5" s="427" t="s">
        <v>435</v>
      </c>
      <c r="BW5" s="426" t="s">
        <v>452</v>
      </c>
      <c r="BX5" s="426" t="s">
        <v>461</v>
      </c>
      <c r="BY5" s="426" t="s">
        <v>434</v>
      </c>
      <c r="BZ5" s="426" t="s">
        <v>450</v>
      </c>
      <c r="CA5" s="426" t="s">
        <v>459</v>
      </c>
      <c r="CB5" s="427" t="s">
        <v>435</v>
      </c>
      <c r="CC5" s="428" t="s">
        <v>283</v>
      </c>
      <c r="CD5" s="428" t="s">
        <v>440</v>
      </c>
      <c r="CE5" s="428" t="s">
        <v>437</v>
      </c>
      <c r="CF5" s="449" t="s">
        <v>439</v>
      </c>
      <c r="CG5" s="427" t="s">
        <v>380</v>
      </c>
      <c r="CJ5" s="847"/>
      <c r="CK5" s="848"/>
      <c r="CL5" s="848"/>
      <c r="CM5" s="395" t="s">
        <v>119</v>
      </c>
      <c r="CN5" s="396" t="s">
        <v>120</v>
      </c>
      <c r="CO5" s="397" t="s">
        <v>417</v>
      </c>
      <c r="CP5" s="426" t="s">
        <v>452</v>
      </c>
      <c r="CQ5" s="426" t="s">
        <v>433</v>
      </c>
      <c r="CR5" s="426" t="s">
        <v>434</v>
      </c>
      <c r="CS5" s="426" t="s">
        <v>450</v>
      </c>
      <c r="CT5" s="426" t="s">
        <v>451</v>
      </c>
      <c r="CU5" s="427" t="s">
        <v>435</v>
      </c>
      <c r="CV5" s="426" t="s">
        <v>452</v>
      </c>
      <c r="CW5" s="426" t="s">
        <v>461</v>
      </c>
      <c r="CX5" s="426" t="s">
        <v>434</v>
      </c>
      <c r="CY5" s="426" t="s">
        <v>450</v>
      </c>
      <c r="CZ5" s="426" t="s">
        <v>451</v>
      </c>
      <c r="DA5" s="427" t="s">
        <v>435</v>
      </c>
      <c r="DB5" s="428" t="s">
        <v>283</v>
      </c>
      <c r="DC5" s="428" t="s">
        <v>440</v>
      </c>
      <c r="DD5" s="428" t="s">
        <v>437</v>
      </c>
      <c r="DE5" s="449" t="s">
        <v>439</v>
      </c>
      <c r="DF5" s="427" t="s">
        <v>380</v>
      </c>
      <c r="DG5" t="str">
        <f>IF('Milk Distri.'!Q5="","",'Milk Distri.'!Q5)</f>
        <v>July-2023</v>
      </c>
    </row>
    <row r="6" spans="2:111">
      <c r="B6">
        <f>IF(AND($Z$3=$Q$1),1,0)</f>
        <v>0</v>
      </c>
      <c r="C6" s="116">
        <f>IF(AND('Att. Dairy'!B6=""),"",'Att. Dairy'!B6)</f>
        <v>45017</v>
      </c>
      <c r="D6" s="117">
        <f>IF(OR('Opening Balance'!G6="",'Opening Balance'!G6=0),"",'Opening Balance'!G6)</f>
        <v>300</v>
      </c>
      <c r="E6" s="117">
        <f>IF(OR('Opening Balance'!G7="",'Opening Balance'!G7=0),"",'Opening Balance'!G7)</f>
        <v>200</v>
      </c>
      <c r="F6" s="118" t="str">
        <f>IF(C6="","",IF(Sheet1!C6='Opening Balance'!$I$8,'Opening Balance'!$G$8,""))</f>
        <v/>
      </c>
      <c r="G6" s="118" t="str">
        <f>IF(C6="","",IF(Sheet1!C6='Opening Balance'!$I$9,'Opening Balance'!$G$9,""))</f>
        <v/>
      </c>
      <c r="H6" s="118" t="str">
        <f>IF(C6="","",IF(Sheet1!C6='Opening Balance'!$I$10,'Opening Balance'!$G$10,""))</f>
        <v/>
      </c>
      <c r="I6" s="118" t="str">
        <f>IF(C6="","",IF(Sheet1!C6='Opening Balance'!$I$11,'Opening Balance'!$G$11,""))</f>
        <v/>
      </c>
      <c r="J6" s="118" t="str">
        <f>IF(C6="","",IF(Sheet1!C6='Opening Balance'!$I$12,'Opening Balance'!$G$12,""))</f>
        <v/>
      </c>
      <c r="K6" s="118" t="str">
        <f>IF(C6="","",IF(Sheet1!C6='Opening Balance'!$I$13,'Opening Balance'!$G$13,""))</f>
        <v/>
      </c>
      <c r="L6" s="118">
        <f>IF(AND(D6="",F6="",H6="",J6=""),"",SUM(D6,F6,H6,J6))</f>
        <v>300</v>
      </c>
      <c r="M6" s="118">
        <f>IF(AND(E6="",G6="",I6="",K6=""),"",SUM(E6,G6,I6,K6))</f>
        <v>200</v>
      </c>
      <c r="N6" s="119">
        <f>IF('Att. Dairy'!F6="","",'Att. Dairy'!F6)</f>
        <v>123</v>
      </c>
      <c r="O6" s="119">
        <f>IF('Att. Dairy'!G6="","",'Att. Dairy'!G6)</f>
        <v>120</v>
      </c>
      <c r="P6" s="119">
        <f>IF(AND(N6="",O6=""),"",SUM(N6:O6))</f>
        <v>243</v>
      </c>
      <c r="Q6" s="119">
        <f>IF('Att. Dairy'!L6="","",'Att. Dairy'!L6)</f>
        <v>123</v>
      </c>
      <c r="R6" s="119">
        <f>IF('Att. Dairy'!M6="","",'Att. Dairy'!M6)</f>
        <v>120</v>
      </c>
      <c r="S6" s="119">
        <f>IF(AND(Q6="",R6=""),"",SUM(Q6:R6))</f>
        <v>243</v>
      </c>
      <c r="T6" s="118">
        <f>IF(AND(S6=""),0,IF(AND(BG6="W"),S6*100/1000,0))</f>
        <v>24.3</v>
      </c>
      <c r="U6" s="118">
        <f>IF(AND(S6=""),0,IF(AND(BG6="R"),S6*100/1000,0))</f>
        <v>0</v>
      </c>
      <c r="V6" s="118">
        <f>SUM(L6-T6)</f>
        <v>275.7</v>
      </c>
      <c r="W6" s="118">
        <f>SUM(M6-U6)</f>
        <v>200</v>
      </c>
      <c r="X6" s="321">
        <f>IFERROR(IF(AND('Att. Dairy'!B6=""),"",IF(AND(Y6="अवकाश"),"",IF(AND(S6=""),"",S6*$Z$1))),"")</f>
        <v>1324.3500000000001</v>
      </c>
      <c r="Y6" s="121" t="str">
        <f>IF(AND('Att. Dairy'!B6=""),"",IF(OR(S6="",S6=0),"",BC6))</f>
        <v>सब्जी रोटी</v>
      </c>
      <c r="Z6">
        <f>IF(AND($Z$3=$Q$1),1,0)</f>
        <v>0</v>
      </c>
      <c r="AA6" s="353">
        <f>IF(AND($AY$3=$AP$1),1,0)</f>
        <v>0</v>
      </c>
      <c r="AB6" s="116">
        <f>IF(AND('Att. Dairy'!B6=""),"",'Att. Dairy'!B6)</f>
        <v>45017</v>
      </c>
      <c r="AC6" s="117">
        <f>IF(OR('Opening Balance'!H6="",'Opening Balance'!H6=0),"",'Opening Balance'!H6)</f>
        <v>250</v>
      </c>
      <c r="AD6" s="117">
        <f>IF(OR('Opening Balance'!H7="",'Opening Balance'!H7=0),"",'Opening Balance'!H7)</f>
        <v>150</v>
      </c>
      <c r="AE6" s="118" t="str">
        <f>IF(AB6="","",IF(Sheet1!AB6='Opening Balance'!$I$8,'Opening Balance'!$H$8,""))</f>
        <v/>
      </c>
      <c r="AF6" s="118" t="str">
        <f>IF(AB6="","",IF(Sheet1!AB6='Opening Balance'!$I$9,'Opening Balance'!$H$9,""))</f>
        <v/>
      </c>
      <c r="AG6" s="118" t="str">
        <f>IF(AB6="","",IF(Sheet1!AB6='Opening Balance'!$I$10,'Opening Balance'!$H$10,""))</f>
        <v/>
      </c>
      <c r="AH6" s="118" t="str">
        <f>IF(AB6="","",IF(Sheet1!AB6='Opening Balance'!$I$11,'Opening Balance'!$H$11,""))</f>
        <v/>
      </c>
      <c r="AI6" s="118" t="str">
        <f>IF(AB6="","",IF(Sheet1!AB6='Opening Balance'!$I$12,'Opening Balance'!$H$12,""))</f>
        <v/>
      </c>
      <c r="AJ6" s="118" t="str">
        <f>IF(AB6="","",IF(Sheet1!AB6='Opening Balance'!$I$13,'Opening Balance'!$H$13,""))</f>
        <v/>
      </c>
      <c r="AK6" s="118">
        <f t="shared" ref="AK6:AL9" si="0">IF(AND(AC6="",AE6="",AG6="",AI6=""),"",SUM(AC6,AE6,AG6,AI6))</f>
        <v>250</v>
      </c>
      <c r="AL6" s="118">
        <f t="shared" si="0"/>
        <v>150</v>
      </c>
      <c r="AM6" s="119">
        <f>IF('Att. Dairy'!I6="","",'Att. Dairy'!I6)</f>
        <v>90</v>
      </c>
      <c r="AN6" s="119">
        <f>IF('Att. Dairy'!J6="","",'Att. Dairy'!J6)</f>
        <v>100</v>
      </c>
      <c r="AO6" s="119">
        <f>IF(AND(AM6="",AN6=""),"",SUM(AM6:AN6))</f>
        <v>190</v>
      </c>
      <c r="AP6" s="119">
        <f>IF('Att. Dairy'!O6="","",'Att. Dairy'!O6)</f>
        <v>90</v>
      </c>
      <c r="AQ6" s="119">
        <f>IF('Att. Dairy'!P6="","",'Att. Dairy'!P6)</f>
        <v>100</v>
      </c>
      <c r="AR6" s="119">
        <f>IF(AND(AP6="",AQ6=""),"",SUM(AP6:AQ6))</f>
        <v>190</v>
      </c>
      <c r="AS6" s="118">
        <f>IF(AND(AR6=""),0,IF(AND(BG6="W"),AR6*150/1000,0))</f>
        <v>28.5</v>
      </c>
      <c r="AT6" s="118">
        <f>IF(AND(AR6=""),0,IF(AND(BG6="R"),AR6*150/1000,0))</f>
        <v>0</v>
      </c>
      <c r="AU6" s="118">
        <f t="shared" ref="AU6:AV9" si="1">SUM(AK6-AS6)</f>
        <v>221.5</v>
      </c>
      <c r="AV6" s="118">
        <f t="shared" si="1"/>
        <v>150</v>
      </c>
      <c r="AW6" s="321">
        <f>IFERROR(IF(AND('Att. Dairy'!B6=""),"",IF(AND(AX6="अवकाश"),"",IF(AND(AR6=""),"",AR6*$AY$1))),"")</f>
        <v>1552.3</v>
      </c>
      <c r="AX6" s="121" t="str">
        <f>IF(AND('Att. Dairy'!B6=""),"",IF(OR(AR6="",AR6=0),"",BC6))</f>
        <v>सब्जी रोटी</v>
      </c>
      <c r="BB6" t="str">
        <f>IF(AND('Att. Dairy'!D6=""),"",'Att. Dairy'!D6)</f>
        <v>Saturday</v>
      </c>
      <c r="BC6" t="str">
        <f>IF(OR(BB6=0,BB6=""),"",IF(BB6="tuesday","दाल चावल",IF(BB6="thursday","खिचड़ी",IF(OR(BB6="monday",BB6="saturday"),"सब्जी रोटी",IF(OR(BB6="wednesday",BB6="friday"),"दाल रोटी","अवकाश")))))</f>
        <v>सब्जी रोटी</v>
      </c>
      <c r="BD6" s="318" t="str">
        <f>IF(OR(BB6=0,BB6=""),"",IF(BB6="tuesday","R",IF(BB6="thursday","R",IF(OR(BB6="monday",BB6="saturday"),"W",IF(OR(BB6="wednesday",BB6="friday"),"W","")))))</f>
        <v>W</v>
      </c>
      <c r="BE6" t="str">
        <f>IF(AND('Att. Dairy'!C6=""),"",'Att. Dairy'!C6)</f>
        <v>Wheat</v>
      </c>
      <c r="BF6" t="str">
        <f>IF(AND(BE6=""),"",IF(BE6="Rice","R",IF(BE6="Wheat","W","")))</f>
        <v>W</v>
      </c>
      <c r="BG6" s="318" t="str">
        <f>IF(AND(BF6=""),BD6,BF6)</f>
        <v>W</v>
      </c>
      <c r="BJ6">
        <f>IF(AND($DG$5=$CF$2),1,0)</f>
        <v>0</v>
      </c>
      <c r="BK6" s="392">
        <v>1</v>
      </c>
      <c r="BL6" s="422">
        <f>IF(AND('Att. Dairy'!B6=""),"",'Att. Dairy'!B6)</f>
        <v>45017</v>
      </c>
      <c r="BM6" s="423" t="str">
        <f>IF(AND('Att. Dairy'!D6=""),"",'Att. Dairy'!D6)</f>
        <v>Saturday</v>
      </c>
      <c r="BN6" s="435" t="str">
        <f>IF('Att. Dairy'!L6="","",IF('Att. Dairy'!E6='Att. Dairy'!$AD$15,'Att. Dairy'!L6,""))</f>
        <v/>
      </c>
      <c r="BO6" s="435" t="str">
        <f>IF('Att. Dairy'!M6="","",IF('Att. Dairy'!E6='Att. Dairy'!$AD$15,'Att. Dairy'!M6,""))</f>
        <v/>
      </c>
      <c r="BP6" s="436">
        <f>SUM(BN6,BO6)</f>
        <v>0</v>
      </c>
      <c r="BQ6" s="437">
        <f>IF(OR('Opening Balance'!G24="",'Opening Balance'!G24=0),"",'Opening Balance'!G24)</f>
        <v>100</v>
      </c>
      <c r="BR6" s="439" t="str">
        <f>IF(BL6="","",IF(BL6='Opening Balance'!$I$26,'Opening Balance'!$G$26,""))</f>
        <v/>
      </c>
      <c r="BS6" s="439" t="str">
        <f>IF(BL6="","",IF(BL6='Opening Balance'!$I$28,'Opening Balance'!$G$28,""))</f>
        <v/>
      </c>
      <c r="BT6" s="438">
        <f>SUM(BQ6:BS6)</f>
        <v>100</v>
      </c>
      <c r="BU6" s="446">
        <f>IF(BP6="","",BP6*'Opening Balance'!$G$30)</f>
        <v>0</v>
      </c>
      <c r="BV6" s="431">
        <f t="shared" ref="BV6:BV12" si="2">SUM(BT6-BU6)</f>
        <v>100</v>
      </c>
      <c r="BW6" s="437">
        <f>IF(OR('Opening Balance'!G25="",'Opening Balance'!G25=0),"",'Opening Balance'!G25)</f>
        <v>25</v>
      </c>
      <c r="BX6" s="446" t="str">
        <f>IF(BL6="","",IF(BL6='Opening Balance'!$I$27,'Opening Balance'!$G$27,""))</f>
        <v/>
      </c>
      <c r="BY6" s="446" t="str">
        <f>IF(BL6="","",IF(BL6='Opening Balance'!$I$29,'Opening Balance'!$G$29,""))</f>
        <v/>
      </c>
      <c r="BZ6" s="447">
        <f>SUM(BW6:BY6)</f>
        <v>25</v>
      </c>
      <c r="CA6" s="446">
        <f>IF(BP6="","",BP6*'Opening Balance'!$G$31)</f>
        <v>0</v>
      </c>
      <c r="CB6" s="448">
        <f>SUM(BZ6-CA6)</f>
        <v>25</v>
      </c>
      <c r="CC6" s="467">
        <f>IF(OR('Opening Balance'!G32="",'Opening Balance'!G32=0),"",'Opening Balance'!G32)</f>
        <v>2000</v>
      </c>
      <c r="CD6" s="468">
        <f>IF(BL6="","",IF(BL6='Opening Balance'!$I$33,'Opening Balance'!$G$33,""))</f>
        <v>2000</v>
      </c>
      <c r="CE6" s="468">
        <f>SUM(CC6:CD6)</f>
        <v>4000</v>
      </c>
      <c r="CF6" s="470">
        <f>IF(BL6="","",IF(BL6='Opening Balance'!$I$35,'Opening Balance'!$G$35,0))</f>
        <v>0</v>
      </c>
      <c r="CG6" s="469">
        <f>IFERROR(SUM(CE6-CF6),"")</f>
        <v>4000</v>
      </c>
      <c r="CJ6" s="392">
        <v>1</v>
      </c>
      <c r="CK6" s="422">
        <f>IF(AND('Att. Dairy'!B6=""),"",'Att. Dairy'!B6)</f>
        <v>45017</v>
      </c>
      <c r="CL6" s="423" t="str">
        <f>IF(AND('Att. Dairy'!D6=""),"",'Att. Dairy'!D6)</f>
        <v>Saturday</v>
      </c>
      <c r="CM6" s="435" t="str">
        <f>IF('Att. Dairy'!O6="","",IF('Att. Dairy'!E6='Att. Dairy'!$AD$15,'Att. Dairy'!O6,""))</f>
        <v/>
      </c>
      <c r="CN6" s="435" t="str">
        <f>IF('Att. Dairy'!P6="","",IF('Att. Dairy'!E6='Att. Dairy'!$AD$15,'Att. Dairy'!P6,""))</f>
        <v/>
      </c>
      <c r="CO6" s="436">
        <f>SUM(CM6,CN6)</f>
        <v>0</v>
      </c>
      <c r="CP6" s="452">
        <f>IF(OR('Opening Balance'!H24="",'Opening Balance'!H24=0),"",'Opening Balance'!H24)</f>
        <v>150</v>
      </c>
      <c r="CQ6" s="438" t="str">
        <f>IF(CK6="","",IF(CK6='Opening Balance'!$I$26,'Opening Balance'!$H$26,""))</f>
        <v/>
      </c>
      <c r="CR6" s="438" t="str">
        <f>IF(CK6="","",IF(CK6='Opening Balance'!$I$28,'Opening Balance'!$H$28,""))</f>
        <v/>
      </c>
      <c r="CS6" s="438">
        <f>SUM(CP6:CR6)</f>
        <v>150</v>
      </c>
      <c r="CT6" s="430">
        <f>IF(CO6="","",CO6*'Opening Balance'!$H$30)</f>
        <v>0</v>
      </c>
      <c r="CU6" s="431">
        <f t="shared" ref="CU6:CU36" si="3">SUM(CS6-CT6)</f>
        <v>150</v>
      </c>
      <c r="CV6" s="452">
        <f>IF(OR('Opening Balance'!H25="",'Opening Balance'!H25=0),"",'Opening Balance'!H25)</f>
        <v>30</v>
      </c>
      <c r="CW6" s="430" t="str">
        <f>IF(CK6="","",IF(CK6='Opening Balance'!$I$27,'Opening Balance'!$H$27,""))</f>
        <v/>
      </c>
      <c r="CX6" s="429" t="str">
        <f>IF(CK6="","",IF(CK6='Opening Balance'!$I$29,'Opening Balance'!$H$29,""))</f>
        <v/>
      </c>
      <c r="CY6" s="438">
        <f>SUM(CV6:CX6)</f>
        <v>30</v>
      </c>
      <c r="CZ6" s="430">
        <f>IF(CO6="","",CO6*'Opening Balance'!$H$31)</f>
        <v>0</v>
      </c>
      <c r="DA6" s="431">
        <f>SUM(CY6-CZ6)</f>
        <v>30</v>
      </c>
      <c r="DB6" s="467">
        <f>IF(OR('Opening Balance'!H32="",'Opening Balance'!H32=0),"",'Opening Balance'!H32)</f>
        <v>2000</v>
      </c>
      <c r="DC6" s="468">
        <f>IF(CK6="","",IF(CK6='Opening Balance'!$I$33,'Opening Balance'!$H$33,""))</f>
        <v>2000</v>
      </c>
      <c r="DD6" s="468">
        <f>SUM(DB6:DC6)</f>
        <v>4000</v>
      </c>
      <c r="DE6" s="470">
        <f>IF(CK6="","",IF(CK6='Opening Balance'!$I$35,'Opening Balance'!$H$35,0))</f>
        <v>0</v>
      </c>
      <c r="DF6" s="469">
        <f>IFERROR(SUM(DD6-DE6),"")</f>
        <v>4000</v>
      </c>
    </row>
    <row r="7" spans="2:111">
      <c r="B7">
        <f>IF(AND($Z$3=$Q$1),MAX($B$5:B6)+1,0)</f>
        <v>0</v>
      </c>
      <c r="C7" s="116">
        <f>IF(AND('Att. Dairy'!B7=""),"",'Att. Dairy'!B7)</f>
        <v>45018</v>
      </c>
      <c r="D7" s="118">
        <f>IFERROR(IF(AND(V6=""),"",V6),"")</f>
        <v>275.7</v>
      </c>
      <c r="E7" s="118">
        <f>IFERROR(IF(AND(W6=""),"",W6),"")</f>
        <v>200</v>
      </c>
      <c r="F7" s="118" t="str">
        <f>IF(C7="","",IF(Sheet1!C7='Opening Balance'!$I$8,'Opening Balance'!$G$8,""))</f>
        <v/>
      </c>
      <c r="G7" s="118" t="str">
        <f>IF(C7="","",IF(Sheet1!C7='Opening Balance'!$I$9,'Opening Balance'!$G$9,""))</f>
        <v/>
      </c>
      <c r="H7" s="118" t="str">
        <f>IF(C7="","",IF(Sheet1!C7='Opening Balance'!$I$10,'Opening Balance'!$G$10,""))</f>
        <v/>
      </c>
      <c r="I7" s="118" t="str">
        <f>IF(C7="","",IF(Sheet1!C7='Opening Balance'!$I$11,'Opening Balance'!$G$11,""))</f>
        <v/>
      </c>
      <c r="J7" s="118" t="str">
        <f>IF(C7="","",IF(Sheet1!C7='Opening Balance'!$I$12,'Opening Balance'!$G$12,""))</f>
        <v/>
      </c>
      <c r="K7" s="118" t="str">
        <f>IF(C7="","",IF(Sheet1!C7='Opening Balance'!$I$13,'Opening Balance'!$G$13,""))</f>
        <v/>
      </c>
      <c r="L7" s="118">
        <f>IF(AND(D7="",F7="",H7="",J7=""),"",SUM(D7,F7,H7,J7))</f>
        <v>275.7</v>
      </c>
      <c r="M7" s="118">
        <f>IF(AND(E7="",G7="",I7="",K7=""),"",SUM(E7,G7,I7,K7))</f>
        <v>200</v>
      </c>
      <c r="N7" s="119" t="str">
        <f>IF('Att. Dairy'!F7="","",'Att. Dairy'!F7)</f>
        <v/>
      </c>
      <c r="O7" s="119" t="str">
        <f>IF('Att. Dairy'!G7="","",'Att. Dairy'!G7)</f>
        <v/>
      </c>
      <c r="P7" s="119" t="str">
        <f>IF(AND(N7="",O7=""),"",SUM(N7:O7))</f>
        <v/>
      </c>
      <c r="Q7" s="119" t="str">
        <f>IF('Att. Dairy'!L7="","",'Att. Dairy'!L7)</f>
        <v/>
      </c>
      <c r="R7" s="119" t="str">
        <f>IF('Att. Dairy'!M7="","",'Att. Dairy'!M7)</f>
        <v/>
      </c>
      <c r="S7" s="119" t="str">
        <f>IF(AND(Q7="",R7=""),"",SUM(Q7:R7))</f>
        <v/>
      </c>
      <c r="T7" s="118">
        <f>IF(AND(S7=""),0,IF(AND(BG7="W"),S7*100/1000,0))</f>
        <v>0</v>
      </c>
      <c r="U7" s="118">
        <f>IF(AND(S7=""),0,IF(AND(BG7="R"),S7*100/1000,0))</f>
        <v>0</v>
      </c>
      <c r="V7" s="118">
        <f>SUM(L7-T7)</f>
        <v>275.7</v>
      </c>
      <c r="W7" s="118">
        <f>SUM(M7-U7)</f>
        <v>200</v>
      </c>
      <c r="X7" s="321" t="str">
        <f>IFERROR(IF(AND('Att. Dairy'!B7=""),"",IF(AND(Y7="अवकाश"),"",IF(AND(S7=""),"",S7*$Z$1))),"")</f>
        <v/>
      </c>
      <c r="Y7" s="121" t="str">
        <f>IF(AND('Att. Dairy'!B7=""),"",IF(OR(S7="",S7=0),"",BC7))</f>
        <v/>
      </c>
      <c r="AA7" s="353">
        <f>IF(AND($AY$3=$AP$1),MAX($AA$5:AA6)+1,0)</f>
        <v>0</v>
      </c>
      <c r="AB7" s="116">
        <f>IF(AND('Att. Dairy'!B7=""),"",'Att. Dairy'!B7)</f>
        <v>45018</v>
      </c>
      <c r="AC7" s="118">
        <f>IFERROR(IF(AND(AU6=""),"",AU6),"")</f>
        <v>221.5</v>
      </c>
      <c r="AD7" s="118">
        <f t="shared" ref="AC7:AD9" si="4">IFERROR(IF(AND(AV6=""),"",AV6),"")</f>
        <v>150</v>
      </c>
      <c r="AE7" s="118" t="str">
        <f>IF(AB7="","",IF(Sheet1!AB7='Opening Balance'!$I$8,'Opening Balance'!$H$8,""))</f>
        <v/>
      </c>
      <c r="AF7" s="118" t="str">
        <f>IF(AB7="","",IF(Sheet1!AB7='Opening Balance'!$I$9,'Opening Balance'!$H$9,""))</f>
        <v/>
      </c>
      <c r="AG7" s="118" t="str">
        <f>IF(AB7="","",IF(Sheet1!AB7='Opening Balance'!$I$10,'Opening Balance'!$H$10,""))</f>
        <v/>
      </c>
      <c r="AH7" s="118" t="str">
        <f>IF(AB7="","",IF(Sheet1!AB7='Opening Balance'!$I$11,'Opening Balance'!$H$11,""))</f>
        <v/>
      </c>
      <c r="AI7" s="118" t="str">
        <f>IF(AB7="","",IF(Sheet1!AB7='Opening Balance'!$I$12,'Opening Balance'!$H$12,""))</f>
        <v/>
      </c>
      <c r="AJ7" s="118" t="str">
        <f>IF(AB7="","",IF(Sheet1!AB7='Opening Balance'!$I$13,'Opening Balance'!$H$13,""))</f>
        <v/>
      </c>
      <c r="AK7" s="118">
        <f t="shared" si="0"/>
        <v>221.5</v>
      </c>
      <c r="AL7" s="118">
        <f t="shared" si="0"/>
        <v>150</v>
      </c>
      <c r="AM7" s="119" t="str">
        <f>IF('Att. Dairy'!I7="","",'Att. Dairy'!I7)</f>
        <v/>
      </c>
      <c r="AN7" s="119" t="str">
        <f>IF('Att. Dairy'!J7="","",'Att. Dairy'!J7)</f>
        <v/>
      </c>
      <c r="AO7" s="119" t="str">
        <f>IF(AND(AM7="",AN7=""),"",SUM(AM7:AN7))</f>
        <v/>
      </c>
      <c r="AP7" s="119" t="str">
        <f>IF('Att. Dairy'!O7="","",'Att. Dairy'!O7)</f>
        <v/>
      </c>
      <c r="AQ7" s="119" t="str">
        <f>IF('Att. Dairy'!P7="","",'Att. Dairy'!P7)</f>
        <v/>
      </c>
      <c r="AR7" s="119" t="str">
        <f>IF(AND(AP7="",AQ7=""),"",SUM(AP7:AQ7))</f>
        <v/>
      </c>
      <c r="AS7" s="118">
        <f>IF(AND(AR7=""),0,IF(AND(BG7="W"),AR7*150/1000,0))</f>
        <v>0</v>
      </c>
      <c r="AT7" s="118">
        <f>IF(AND(AR7=""),0,IF(AND(BG7="R"),AR7*150/1000,0))</f>
        <v>0</v>
      </c>
      <c r="AU7" s="118">
        <f t="shared" si="1"/>
        <v>221.5</v>
      </c>
      <c r="AV7" s="118">
        <f t="shared" si="1"/>
        <v>150</v>
      </c>
      <c r="AW7" s="321" t="str">
        <f>IFERROR(IF(AND('Att. Dairy'!B7=""),"",IF(AND(AX7="अवकाश"),"",IF(AND(AR7=""),"",AR7*$AY$1))),"")</f>
        <v/>
      </c>
      <c r="AX7" s="121" t="str">
        <f>IF(AND('Att. Dairy'!B7=""),"",IF(OR(AR7="",AR7=0),"",BC7))</f>
        <v/>
      </c>
      <c r="BB7" s="304" t="str">
        <f>IF(AND('Att. Dairy'!D7=""),"",'Att. Dairy'!D7)</f>
        <v>Sunday</v>
      </c>
      <c r="BC7" s="304" t="str">
        <f>IF(OR(BB7=0,BB7=""),"",IF(BB7="tuesday","दाल चावल",IF(BB7="thursday","खिचड़ी",IF(OR(BB7="monday",BB7="saturday"),"सब्जी रोटी",IF(OR(BB7="wednesday",BB7="friday"),"दाल रोटी","अवकाश")))))</f>
        <v>अवकाश</v>
      </c>
      <c r="BD7" s="318" t="str">
        <f t="shared" ref="BD7:BD36" si="5">IF(OR(BB7=0,BB7=""),"",IF(BB7="tuesday","R",IF(BB7="thursday","R",IF(OR(BB7="monday",BB7="saturday"),"W",IF(OR(BB7="wednesday",BB7="friday"),"W","")))))</f>
        <v/>
      </c>
      <c r="BE7" s="304" t="str">
        <f>IF(AND('Att. Dairy'!C7=""),"",'Att. Dairy'!C7)</f>
        <v/>
      </c>
      <c r="BF7" s="304" t="str">
        <f t="shared" ref="BF7:BF36" si="6">IF(AND(BE7=""),"",IF(BE7="Rice","R",IF(BE7="Wheat","W","")))</f>
        <v/>
      </c>
      <c r="BG7" s="318" t="str">
        <f t="shared" ref="BG7:BG36" si="7">IF(AND(BF7=""),BD7,BF7)</f>
        <v/>
      </c>
      <c r="BJ7">
        <f>IF(AND($DG$5=$CF$2),MAX($BJ$5:BJ6)+1,0)</f>
        <v>0</v>
      </c>
      <c r="BK7" s="389">
        <v>2</v>
      </c>
      <c r="BL7" s="422">
        <f>IF(AND('Att. Dairy'!B7=""),"",'Att. Dairy'!B7)</f>
        <v>45018</v>
      </c>
      <c r="BM7" s="423" t="str">
        <f>IF(AND('Att. Dairy'!D7=""),"",'Att. Dairy'!D7)</f>
        <v>Sunday</v>
      </c>
      <c r="BN7" s="435" t="str">
        <f>IF('Att. Dairy'!L7="","",IF('Att. Dairy'!E7='Att. Dairy'!$AD$15,'Att. Dairy'!L7,""))</f>
        <v/>
      </c>
      <c r="BO7" s="435" t="str">
        <f>IF('Att. Dairy'!M7="","",IF('Att. Dairy'!E7='Att. Dairy'!$AD$15,'Att. Dairy'!M7,""))</f>
        <v/>
      </c>
      <c r="BP7" s="436">
        <f t="shared" ref="BP7:BP36" si="8">SUM(BN7,BO7)</f>
        <v>0</v>
      </c>
      <c r="BQ7" s="453">
        <f>IFERROR(IF(AND(BV6=""),"",BV6),"")</f>
        <v>100</v>
      </c>
      <c r="BR7" s="439" t="str">
        <f>IF(BL7="","",IF(BL7='Opening Balance'!$I$26,'Opening Balance'!$G$26,""))</f>
        <v/>
      </c>
      <c r="BS7" s="439" t="str">
        <f>IF(BL7="","",IF(BL7='Opening Balance'!$I$28,'Opening Balance'!$G$28,""))</f>
        <v/>
      </c>
      <c r="BT7" s="411">
        <f t="shared" ref="BT7:BT12" si="9">SUM(BQ7:BS7)</f>
        <v>100</v>
      </c>
      <c r="BU7" s="430">
        <f>IF(BP7="","",BP7*'Opening Balance'!$G$30)</f>
        <v>0</v>
      </c>
      <c r="BV7" s="414">
        <f t="shared" si="2"/>
        <v>100</v>
      </c>
      <c r="BW7" s="453">
        <f>IFERROR(IF(AND(CB6=""),"",CB6),"")</f>
        <v>25</v>
      </c>
      <c r="BX7" s="430" t="str">
        <f>IF(BL7="","",IF(BL7='Opening Balance'!$I$27,'Opening Balance'!$G$27,""))</f>
        <v/>
      </c>
      <c r="BY7" s="430" t="str">
        <f>IF(BL7="","",IF(BL7='Opening Balance'!$I$29,'Opening Balance'!$G$29,""))</f>
        <v/>
      </c>
      <c r="BZ7" s="438">
        <f t="shared" ref="BZ7:BZ36" si="10">SUM(BW7:BY7)</f>
        <v>25</v>
      </c>
      <c r="CA7" s="430">
        <f>IF(BP7="","",BP7*'Opening Balance'!$G$31)</f>
        <v>0</v>
      </c>
      <c r="CB7" s="431">
        <f t="shared" ref="CB7:CB36" si="11">SUM(BZ7-CA7)</f>
        <v>25</v>
      </c>
      <c r="CC7" s="474">
        <f>IFERROR(IF(AND(CG6=""),"",CG6),"")</f>
        <v>4000</v>
      </c>
      <c r="CD7" s="468" t="str">
        <f>IF(BL7="","",IF(BL7='Opening Balance'!$I$33,'Opening Balance'!$G$33,""))</f>
        <v/>
      </c>
      <c r="CE7" s="468">
        <f>SUM(CC7:CD7)</f>
        <v>4000</v>
      </c>
      <c r="CF7" s="470">
        <f>IF(BL7="","",IF(BL7='Opening Balance'!$I$35,'Opening Balance'!$G$35,0))</f>
        <v>0</v>
      </c>
      <c r="CG7" s="469">
        <f>IFERROR(SUM(CE7-CF7),"")</f>
        <v>4000</v>
      </c>
      <c r="CJ7" s="389">
        <v>2</v>
      </c>
      <c r="CK7" s="422">
        <f>IF(AND('Att. Dairy'!B7=""),"",'Att. Dairy'!B7)</f>
        <v>45018</v>
      </c>
      <c r="CL7" s="423" t="str">
        <f>IF(AND('Att. Dairy'!D7=""),"",'Att. Dairy'!D7)</f>
        <v>Sunday</v>
      </c>
      <c r="CM7" s="435" t="str">
        <f>IF('Att. Dairy'!O7="","",IF('Att. Dairy'!E7='Att. Dairy'!$AD$15,'Att. Dairy'!O7,""))</f>
        <v/>
      </c>
      <c r="CN7" s="435" t="str">
        <f>IF('Att. Dairy'!P7="","",IF('Att. Dairy'!E7='Att. Dairy'!$AD$15,'Att. Dairy'!P7,""))</f>
        <v/>
      </c>
      <c r="CO7" s="436">
        <f t="shared" ref="CO7:CO36" si="12">SUM(CM7,CN7)</f>
        <v>0</v>
      </c>
      <c r="CP7" s="453">
        <f>IFERROR(IF(AND(CU6=""),"",CU6),"")</f>
        <v>150</v>
      </c>
      <c r="CQ7" s="438" t="str">
        <f>IF(CK7="","",IF(CK7='Opening Balance'!$I$26,'Opening Balance'!$H$26,""))</f>
        <v/>
      </c>
      <c r="CR7" s="438" t="str">
        <f>IF(CK7="","",IF(CK7='Opening Balance'!$I$28,'Opening Balance'!$H$28,""))</f>
        <v/>
      </c>
      <c r="CS7" s="438">
        <f t="shared" ref="CS7:CS36" si="13">SUM(CP7:CR7)</f>
        <v>150</v>
      </c>
      <c r="CT7" s="430">
        <f>IF(CO7="","",CO7*'Opening Balance'!$H$30)</f>
        <v>0</v>
      </c>
      <c r="CU7" s="431">
        <f t="shared" si="3"/>
        <v>150</v>
      </c>
      <c r="CV7" s="453">
        <f>IFERROR(IF(AND(DA6=""),"",DA6),"")</f>
        <v>30</v>
      </c>
      <c r="CW7" s="430" t="str">
        <f>IF(CK7="","",IF(CK7='Opening Balance'!$I$27,'Opening Balance'!$H$27,""))</f>
        <v/>
      </c>
      <c r="CX7" s="429" t="str">
        <f>IF(CK7="","",IF(CK7='Opening Balance'!$I$29,'Opening Balance'!$H$29,""))</f>
        <v/>
      </c>
      <c r="CY7" s="438">
        <f t="shared" ref="CY7:CY36" si="14">SUM(CV7:CX7)</f>
        <v>30</v>
      </c>
      <c r="CZ7" s="430">
        <f>IF(CO7="","",CO7*'Opening Balance'!$H$31)</f>
        <v>0</v>
      </c>
      <c r="DA7" s="431">
        <f t="shared" ref="DA7:DA36" si="15">SUM(CY7-CZ7)</f>
        <v>30</v>
      </c>
      <c r="DB7" s="474">
        <f>IFERROR(IF(AND(DF6=""),"",DF6),"")</f>
        <v>4000</v>
      </c>
      <c r="DC7" s="468" t="str">
        <f>IF(CK7="","",IF(CK7='Opening Balance'!$I$33,'Opening Balance'!$H$33,""))</f>
        <v/>
      </c>
      <c r="DD7" s="468">
        <f>SUM(DB7:DC7)</f>
        <v>4000</v>
      </c>
      <c r="DE7" s="470">
        <f>IF(CK7="","",IF(CK7='Opening Balance'!$I$35,'Opening Balance'!$H$35,0))</f>
        <v>0</v>
      </c>
      <c r="DF7" s="469">
        <f>IFERROR(SUM(DD7-DE7),"")</f>
        <v>4000</v>
      </c>
    </row>
    <row r="8" spans="2:111">
      <c r="B8" s="352">
        <f>IF(AND($Z$3=$Q$1),MAX($B$5:B7)+1,0)</f>
        <v>0</v>
      </c>
      <c r="C8" s="116">
        <f>IF(AND('Att. Dairy'!B8=""),"",'Att. Dairy'!B8)</f>
        <v>45019</v>
      </c>
      <c r="D8" s="118">
        <f t="shared" ref="D8:D36" si="16">IFERROR(IF(AND(V7=""),"",V7),"")</f>
        <v>275.7</v>
      </c>
      <c r="E8" s="118">
        <f t="shared" ref="E8:E36" si="17">IFERROR(IF(AND(W7=""),"",W7),"")</f>
        <v>200</v>
      </c>
      <c r="F8" s="118" t="str">
        <f>IF(C8="","",IF(Sheet1!C8='Opening Balance'!$I$8,'Opening Balance'!$G$8,""))</f>
        <v/>
      </c>
      <c r="G8" s="118" t="str">
        <f>IF(C8="","",IF(Sheet1!C8='Opening Balance'!$I$9,'Opening Balance'!$G$9,""))</f>
        <v/>
      </c>
      <c r="H8" s="118" t="str">
        <f>IF(C8="","",IF(Sheet1!C8='Opening Balance'!$I$10,'Opening Balance'!$G$10,""))</f>
        <v/>
      </c>
      <c r="I8" s="118" t="str">
        <f>IF(C8="","",IF(Sheet1!C8='Opening Balance'!$I$11,'Opening Balance'!$G$11,""))</f>
        <v/>
      </c>
      <c r="J8" s="118" t="str">
        <f>IF(C8="","",IF(Sheet1!C8='Opening Balance'!$I$12,'Opening Balance'!$G$12,""))</f>
        <v/>
      </c>
      <c r="K8" s="118" t="str">
        <f>IF(C8="","",IF(Sheet1!C8='Opening Balance'!$I$13,'Opening Balance'!$G$13,""))</f>
        <v/>
      </c>
      <c r="L8" s="118">
        <f t="shared" ref="L8:L36" si="18">IF(AND(D8="",F8="",H8="",J8=""),"",SUM(D8,F8,H8,J8))</f>
        <v>275.7</v>
      </c>
      <c r="M8" s="118">
        <f t="shared" ref="M8:M36" si="19">IF(AND(E8="",G8="",I8="",K8=""),"",SUM(E8,G8,I8,K8))</f>
        <v>200</v>
      </c>
      <c r="N8" s="119">
        <f>IF('Att. Dairy'!F8="","",'Att. Dairy'!F8)</f>
        <v>123</v>
      </c>
      <c r="O8" s="119">
        <f>IF('Att. Dairy'!G8="","",'Att. Dairy'!G8)</f>
        <v>120</v>
      </c>
      <c r="P8" s="119">
        <f t="shared" ref="P8:P36" si="20">IF(AND(N8="",O8=""),"",SUM(N8:O8))</f>
        <v>243</v>
      </c>
      <c r="Q8" s="119">
        <f>IF('Att. Dairy'!L8="","",'Att. Dairy'!L8)</f>
        <v>115</v>
      </c>
      <c r="R8" s="119">
        <f>IF('Att. Dairy'!M8="","",'Att. Dairy'!M8)</f>
        <v>118</v>
      </c>
      <c r="S8" s="119">
        <f t="shared" ref="S8:S36" si="21">IF(AND(Q8="",R8=""),"",SUM(Q8:R8))</f>
        <v>233</v>
      </c>
      <c r="T8" s="118">
        <f t="shared" ref="T8:T36" si="22">IF(AND(S8=""),0,IF(AND(BG8="W"),S8*100/1000,0))</f>
        <v>23.3</v>
      </c>
      <c r="U8" s="118">
        <f t="shared" ref="U8:U36" si="23">IF(AND(S8=""),0,IF(AND(BG8="R"),S8*100/1000,0))</f>
        <v>0</v>
      </c>
      <c r="V8" s="118">
        <f t="shared" ref="V8:V36" si="24">SUM(L8-T8)</f>
        <v>252.39999999999998</v>
      </c>
      <c r="W8" s="118">
        <f t="shared" ref="W8:W36" si="25">SUM(M8-U8)</f>
        <v>200</v>
      </c>
      <c r="X8" s="321">
        <f>IFERROR(IF(AND('Att. Dairy'!B8=""),"",IF(AND(Y8="अवकाश"),"",IF(AND(S8=""),"",S8*$Z$1))),"")</f>
        <v>1269.8500000000001</v>
      </c>
      <c r="Y8" s="121" t="str">
        <f>IF(AND('Att. Dairy'!B8=""),"",IF(OR(S8="",S8=0),"",BC8))</f>
        <v>सब्जी रोटी</v>
      </c>
      <c r="AA8" s="353">
        <f>IF(AND($AY$3=$AP$1),MAX($AA$5:AA7)+1,0)</f>
        <v>0</v>
      </c>
      <c r="AB8" s="116">
        <f>IF(AND('Att. Dairy'!B8=""),"",'Att. Dairy'!B8)</f>
        <v>45019</v>
      </c>
      <c r="AC8" s="118">
        <f t="shared" si="4"/>
        <v>221.5</v>
      </c>
      <c r="AD8" s="118">
        <f t="shared" si="4"/>
        <v>150</v>
      </c>
      <c r="AE8" s="118" t="str">
        <f>IF(AB8="","",IF(Sheet1!AB8='Opening Balance'!$I$8,'Opening Balance'!$H$8,""))</f>
        <v/>
      </c>
      <c r="AF8" s="118" t="str">
        <f>IF(AB8="","",IF(Sheet1!AB8='Opening Balance'!$I$9,'Opening Balance'!$H$9,""))</f>
        <v/>
      </c>
      <c r="AG8" s="118" t="str">
        <f>IF(AB8="","",IF(Sheet1!AB8='Opening Balance'!$I$10,'Opening Balance'!$H$10,""))</f>
        <v/>
      </c>
      <c r="AH8" s="118" t="str">
        <f>IF(AB8="","",IF(Sheet1!AB8='Opening Balance'!$I$11,'Opening Balance'!$H$11,""))</f>
        <v/>
      </c>
      <c r="AI8" s="118" t="str">
        <f>IF(AB8="","",IF(Sheet1!AB8='Opening Balance'!$I$12,'Opening Balance'!$H$12,""))</f>
        <v/>
      </c>
      <c r="AJ8" s="118" t="str">
        <f>IF(AB8="","",IF(Sheet1!AB8='Opening Balance'!$I$13,'Opening Balance'!$H$13,""))</f>
        <v/>
      </c>
      <c r="AK8" s="118">
        <f t="shared" si="0"/>
        <v>221.5</v>
      </c>
      <c r="AL8" s="118">
        <f t="shared" si="0"/>
        <v>150</v>
      </c>
      <c r="AM8" s="119">
        <f>IF('Att. Dairy'!I8="","",'Att. Dairy'!I8)</f>
        <v>90</v>
      </c>
      <c r="AN8" s="119">
        <f>IF('Att. Dairy'!J8="","",'Att. Dairy'!J8)</f>
        <v>100</v>
      </c>
      <c r="AO8" s="119">
        <f>IF(AND(AM8="",AN8=""),"",SUM(AM8:AN8))</f>
        <v>190</v>
      </c>
      <c r="AP8" s="119">
        <f>IF('Att. Dairy'!O8="","",'Att. Dairy'!O8)</f>
        <v>88</v>
      </c>
      <c r="AQ8" s="119">
        <f>IF('Att. Dairy'!P8="","",'Att. Dairy'!P8)</f>
        <v>97</v>
      </c>
      <c r="AR8" s="119">
        <f>IF(AND(AP8="",AQ8=""),"",SUM(AP8:AQ8))</f>
        <v>185</v>
      </c>
      <c r="AS8" s="118">
        <f t="shared" ref="AS8:AS36" si="26">IF(AND(AR8=""),0,IF(AND(BG8="W"),AR8*150/1000,0))</f>
        <v>27.75</v>
      </c>
      <c r="AT8" s="118">
        <f t="shared" ref="AT8:AT36" si="27">IF(AND(AR8=""),0,IF(AND(BG8="R"),AR8*150/1000,0))</f>
        <v>0</v>
      </c>
      <c r="AU8" s="118">
        <f t="shared" si="1"/>
        <v>193.75</v>
      </c>
      <c r="AV8" s="118">
        <f t="shared" si="1"/>
        <v>150</v>
      </c>
      <c r="AW8" s="321">
        <f>IFERROR(IF(AND('Att. Dairy'!B8=""),"",IF(AND(AX8="अवकाश"),"",IF(AND(AR8=""),"",AR8*$AY$1))),"")</f>
        <v>1511.45</v>
      </c>
      <c r="AX8" s="121" t="str">
        <f>IF(AND('Att. Dairy'!B8=""),"",IF(OR(AR8="",AR8=0),"",BC8))</f>
        <v>सब्जी रोटी</v>
      </c>
      <c r="BB8" s="304" t="str">
        <f>IF(AND('Att. Dairy'!D8=""),"",'Att. Dairy'!D8)</f>
        <v>Monday</v>
      </c>
      <c r="BC8" s="304" t="str">
        <f t="shared" ref="BC8:BC36" si="28">IF(OR(BB8=0,BB8=""),"",IF(BB8="tuesday","दाल चावल",IF(BB8="thursday","खिचड़ी",IF(OR(BB8="monday",BB8="saturday"),"सब्जी रोटी",IF(OR(BB8="wednesday",BB8="friday"),"दाल रोटी","अवकाश")))))</f>
        <v>सब्जी रोटी</v>
      </c>
      <c r="BD8" s="318" t="str">
        <f t="shared" si="5"/>
        <v>W</v>
      </c>
      <c r="BE8" s="304" t="str">
        <f>IF(AND('Att. Dairy'!C8=""),"",'Att. Dairy'!C8)</f>
        <v>Wheat</v>
      </c>
      <c r="BF8" s="304" t="str">
        <f t="shared" si="6"/>
        <v>W</v>
      </c>
      <c r="BG8" s="318" t="str">
        <f t="shared" si="7"/>
        <v>W</v>
      </c>
      <c r="BJ8" s="487">
        <f>IF(AND($DG$5=$CF$2),MAX($BJ$5:BJ7)+1,0)</f>
        <v>0</v>
      </c>
      <c r="BK8" s="389">
        <v>3</v>
      </c>
      <c r="BL8" s="422">
        <f>IF(AND('Att. Dairy'!B8=""),"",'Att. Dairy'!B8)</f>
        <v>45019</v>
      </c>
      <c r="BM8" s="423" t="str">
        <f>IF(AND('Att. Dairy'!D8=""),"",'Att. Dairy'!D8)</f>
        <v>Monday</v>
      </c>
      <c r="BN8" s="435" t="str">
        <f>IF('Att. Dairy'!L8="","",IF('Att. Dairy'!E8='Att. Dairy'!$AD$15,'Att. Dairy'!L8,""))</f>
        <v/>
      </c>
      <c r="BO8" s="435" t="str">
        <f>IF('Att. Dairy'!M8="","",IF('Att. Dairy'!E8='Att. Dairy'!$AD$15,'Att. Dairy'!M8,""))</f>
        <v/>
      </c>
      <c r="BP8" s="436">
        <f t="shared" si="8"/>
        <v>0</v>
      </c>
      <c r="BQ8" s="453">
        <f t="shared" ref="BQ8:BQ36" si="29">IFERROR(IF(AND(BV7=""),"",BV7),"")</f>
        <v>100</v>
      </c>
      <c r="BR8" s="439" t="str">
        <f>IF(BL8="","",IF(BL8='Opening Balance'!$I$26,'Opening Balance'!$G$26,""))</f>
        <v/>
      </c>
      <c r="BS8" s="439" t="str">
        <f>IF(BL8="","",IF(BL8='Opening Balance'!$I$28,'Opening Balance'!$G$28,""))</f>
        <v/>
      </c>
      <c r="BT8" s="411">
        <f t="shared" si="9"/>
        <v>100</v>
      </c>
      <c r="BU8" s="430">
        <f>IF(BP8="","",BP8*'Opening Balance'!$G$30)</f>
        <v>0</v>
      </c>
      <c r="BV8" s="415">
        <f t="shared" si="2"/>
        <v>100</v>
      </c>
      <c r="BW8" s="453">
        <f t="shared" ref="BW8:BW36" si="30">IFERROR(IF(AND(CB7=""),"",CB7),"")</f>
        <v>25</v>
      </c>
      <c r="BX8" s="430" t="str">
        <f>IF(BL8="","",IF(BL8='Opening Balance'!$I$27,'Opening Balance'!$G$27,""))</f>
        <v/>
      </c>
      <c r="BY8" s="430" t="str">
        <f>IF(BL8="","",IF(BL8='Opening Balance'!$I$29,'Opening Balance'!$G$29,""))</f>
        <v/>
      </c>
      <c r="BZ8" s="438">
        <f t="shared" si="10"/>
        <v>25</v>
      </c>
      <c r="CA8" s="430">
        <f>IF(BP8="","",BP8*'Opening Balance'!$G$31)</f>
        <v>0</v>
      </c>
      <c r="CB8" s="431">
        <f t="shared" si="11"/>
        <v>25</v>
      </c>
      <c r="CC8" s="474">
        <f t="shared" ref="CC8:CC36" si="31">IFERROR(IF(AND(CG7=""),"",CG7),"")</f>
        <v>4000</v>
      </c>
      <c r="CD8" s="468" t="str">
        <f>IF(BL8="","",IF(BL8='Opening Balance'!$I$33,'Opening Balance'!$G$33,""))</f>
        <v/>
      </c>
      <c r="CE8" s="468">
        <f t="shared" ref="CE8:CE36" si="32">SUM(CC8:CD8)</f>
        <v>4000</v>
      </c>
      <c r="CF8" s="470">
        <f>IF(BL8="","",IF(BL8='Opening Balance'!$I$35,'Opening Balance'!$G$35,0))</f>
        <v>0</v>
      </c>
      <c r="CG8" s="469">
        <f t="shared" ref="CG8:CG35" si="33">IFERROR(SUM(CE8-CF8),"")</f>
        <v>4000</v>
      </c>
      <c r="CJ8" s="389">
        <v>3</v>
      </c>
      <c r="CK8" s="422">
        <f>IF(AND('Att. Dairy'!B8=""),"",'Att. Dairy'!B8)</f>
        <v>45019</v>
      </c>
      <c r="CL8" s="423" t="str">
        <f>IF(AND('Att. Dairy'!D8=""),"",'Att. Dairy'!D8)</f>
        <v>Monday</v>
      </c>
      <c r="CM8" s="435" t="str">
        <f>IF('Att. Dairy'!O8="","",IF('Att. Dairy'!E8='Att. Dairy'!$AD$15,'Att. Dairy'!O8,""))</f>
        <v/>
      </c>
      <c r="CN8" s="435" t="str">
        <f>IF('Att. Dairy'!P8="","",IF('Att. Dairy'!E8='Att. Dairy'!$AD$15,'Att. Dairy'!P8,""))</f>
        <v/>
      </c>
      <c r="CO8" s="436">
        <f t="shared" si="12"/>
        <v>0</v>
      </c>
      <c r="CP8" s="453">
        <f t="shared" ref="CP8:CP36" si="34">IFERROR(IF(AND(CU7=""),"",CU7),"")</f>
        <v>150</v>
      </c>
      <c r="CQ8" s="438" t="str">
        <f>IF(CK8="","",IF(CK8='Opening Balance'!$I$26,'Opening Balance'!$H$26,""))</f>
        <v/>
      </c>
      <c r="CR8" s="438" t="str">
        <f>IF(CK8="","",IF(CK8='Opening Balance'!$I$28,'Opening Balance'!$H$28,""))</f>
        <v/>
      </c>
      <c r="CS8" s="438">
        <f t="shared" si="13"/>
        <v>150</v>
      </c>
      <c r="CT8" s="430">
        <f>IF(CO8="","",CO8*'Opening Balance'!$H$30)</f>
        <v>0</v>
      </c>
      <c r="CU8" s="431">
        <f t="shared" si="3"/>
        <v>150</v>
      </c>
      <c r="CV8" s="453">
        <f t="shared" ref="CV8:CV36" si="35">IFERROR(IF(AND(DA7=""),"",DA7),"")</f>
        <v>30</v>
      </c>
      <c r="CW8" s="430" t="str">
        <f>IF(CK8="","",IF(CK8='Opening Balance'!$I$27,'Opening Balance'!$H$27,""))</f>
        <v/>
      </c>
      <c r="CX8" s="429" t="str">
        <f>IF(CK8="","",IF(CK8='Opening Balance'!$I$29,'Opening Balance'!$H$29,""))</f>
        <v/>
      </c>
      <c r="CY8" s="438">
        <f t="shared" si="14"/>
        <v>30</v>
      </c>
      <c r="CZ8" s="430">
        <f>IF(CO8="","",CO8*'Opening Balance'!$H$31)</f>
        <v>0</v>
      </c>
      <c r="DA8" s="431">
        <f t="shared" si="15"/>
        <v>30</v>
      </c>
      <c r="DB8" s="474">
        <f t="shared" ref="DB8:DB36" si="36">IFERROR(IF(AND(DF7=""),"",DF7),"")</f>
        <v>4000</v>
      </c>
      <c r="DC8" s="468" t="str">
        <f>IF(CK8="","",IF(CK8='Opening Balance'!$I$33,'Opening Balance'!$H$33,""))</f>
        <v/>
      </c>
      <c r="DD8" s="468">
        <f t="shared" ref="DD8:DD36" si="37">SUM(DB8:DC8)</f>
        <v>4000</v>
      </c>
      <c r="DE8" s="470">
        <f>IF(CK8="","",IF(CK8='Opening Balance'!$I$35,'Opening Balance'!$H$35,0))</f>
        <v>0</v>
      </c>
      <c r="DF8" s="469">
        <f t="shared" ref="DF8:DF36" si="38">IFERROR(SUM(DD8-DE8),"")</f>
        <v>4000</v>
      </c>
    </row>
    <row r="9" spans="2:111">
      <c r="B9" s="352">
        <f>IF(AND($Z$3=$Q$1),MAX($B$5:B8)+1,0)</f>
        <v>0</v>
      </c>
      <c r="C9" s="116">
        <f>IF(AND('Att. Dairy'!B9=""),"",'Att. Dairy'!B9)</f>
        <v>45020</v>
      </c>
      <c r="D9" s="118">
        <f t="shared" si="16"/>
        <v>252.39999999999998</v>
      </c>
      <c r="E9" s="118">
        <f t="shared" si="17"/>
        <v>200</v>
      </c>
      <c r="F9" s="118" t="str">
        <f>IF(C9="","",IF(Sheet1!C9='Opening Balance'!$I$8,'Opening Balance'!$G$8,""))</f>
        <v/>
      </c>
      <c r="G9" s="118" t="str">
        <f>IF(C9="","",IF(Sheet1!C9='Opening Balance'!$I$9,'Opening Balance'!$G$9,""))</f>
        <v/>
      </c>
      <c r="H9" s="118" t="str">
        <f>IF(C9="","",IF(Sheet1!C9='Opening Balance'!$I$10,'Opening Balance'!$G$10,""))</f>
        <v/>
      </c>
      <c r="I9" s="118" t="str">
        <f>IF(C9="","",IF(Sheet1!C9='Opening Balance'!$I$11,'Opening Balance'!$G$11,""))</f>
        <v/>
      </c>
      <c r="J9" s="118" t="str">
        <f>IF(C9="","",IF(Sheet1!C9='Opening Balance'!$I$12,'Opening Balance'!$G$12,""))</f>
        <v/>
      </c>
      <c r="K9" s="118" t="str">
        <f>IF(C9="","",IF(Sheet1!C9='Opening Balance'!$I$13,'Opening Balance'!$G$13,""))</f>
        <v/>
      </c>
      <c r="L9" s="118">
        <f t="shared" si="18"/>
        <v>252.39999999999998</v>
      </c>
      <c r="M9" s="118">
        <f t="shared" si="19"/>
        <v>200</v>
      </c>
      <c r="N9" s="119">
        <f>IF('Att. Dairy'!F9="","",'Att. Dairy'!F9)</f>
        <v>123</v>
      </c>
      <c r="O9" s="119">
        <f>IF('Att. Dairy'!G9="","",'Att. Dairy'!G9)</f>
        <v>120</v>
      </c>
      <c r="P9" s="119">
        <f t="shared" si="20"/>
        <v>243</v>
      </c>
      <c r="Q9" s="119">
        <f>IF('Att. Dairy'!L9="","",'Att. Dairy'!L9)</f>
        <v>115</v>
      </c>
      <c r="R9" s="119">
        <f>IF('Att. Dairy'!M9="","",'Att. Dairy'!M9)</f>
        <v>116</v>
      </c>
      <c r="S9" s="119">
        <f t="shared" si="21"/>
        <v>231</v>
      </c>
      <c r="T9" s="118">
        <f t="shared" si="22"/>
        <v>0</v>
      </c>
      <c r="U9" s="118">
        <f t="shared" si="23"/>
        <v>23.1</v>
      </c>
      <c r="V9" s="118">
        <f t="shared" si="24"/>
        <v>252.39999999999998</v>
      </c>
      <c r="W9" s="118">
        <f t="shared" si="25"/>
        <v>176.9</v>
      </c>
      <c r="X9" s="321">
        <f>IFERROR(IF(AND('Att. Dairy'!B9=""),"",IF(AND(Y9="अवकाश"),"",IF(AND(S9=""),"",S9*$Z$1))),"")</f>
        <v>1258.95</v>
      </c>
      <c r="Y9" s="121" t="str">
        <f>IF(AND('Att. Dairy'!B9=""),"",IF(OR(S9="",S9=0),"",BC9))</f>
        <v>दाल चावल</v>
      </c>
      <c r="AA9" s="353">
        <f>IF(AND($AY$3=$AP$1),MAX($AA$5:AA8)+1,0)</f>
        <v>0</v>
      </c>
      <c r="AB9" s="116">
        <f>IF(AND('Att. Dairy'!B9=""),"",'Att. Dairy'!B9)</f>
        <v>45020</v>
      </c>
      <c r="AC9" s="118">
        <f t="shared" si="4"/>
        <v>193.75</v>
      </c>
      <c r="AD9" s="118">
        <f t="shared" si="4"/>
        <v>150</v>
      </c>
      <c r="AE9" s="118" t="str">
        <f>IF(AB9="","",IF(Sheet1!AB9='Opening Balance'!$I$8,'Opening Balance'!$H$8,""))</f>
        <v/>
      </c>
      <c r="AF9" s="118" t="str">
        <f>IF(AB9="","",IF(Sheet1!AB9='Opening Balance'!$I$9,'Opening Balance'!$H$9,""))</f>
        <v/>
      </c>
      <c r="AG9" s="118" t="str">
        <f>IF(AB9="","",IF(Sheet1!AB9='Opening Balance'!$I$10,'Opening Balance'!$H$10,""))</f>
        <v/>
      </c>
      <c r="AH9" s="118" t="str">
        <f>IF(AB9="","",IF(Sheet1!AB9='Opening Balance'!$I$11,'Opening Balance'!$H$11,""))</f>
        <v/>
      </c>
      <c r="AI9" s="118" t="str">
        <f>IF(AB9="","",IF(Sheet1!AB9='Opening Balance'!$I$12,'Opening Balance'!$H$12,""))</f>
        <v/>
      </c>
      <c r="AJ9" s="118" t="str">
        <f>IF(AB9="","",IF(Sheet1!AB9='Opening Balance'!$I$13,'Opening Balance'!$H$13,""))</f>
        <v/>
      </c>
      <c r="AK9" s="118">
        <f t="shared" si="0"/>
        <v>193.75</v>
      </c>
      <c r="AL9" s="118">
        <f t="shared" si="0"/>
        <v>150</v>
      </c>
      <c r="AM9" s="119">
        <f>IF('Att. Dairy'!I9="","",'Att. Dairy'!I9)</f>
        <v>90</v>
      </c>
      <c r="AN9" s="119">
        <f>IF('Att. Dairy'!J9="","",'Att. Dairy'!J9)</f>
        <v>100</v>
      </c>
      <c r="AO9" s="119">
        <f>IF(AND(AM9="",AN9=""),"",SUM(AM9:AN9))</f>
        <v>190</v>
      </c>
      <c r="AP9" s="119">
        <f>IF('Att. Dairy'!O9="","",'Att. Dairy'!O9)</f>
        <v>80</v>
      </c>
      <c r="AQ9" s="119">
        <f>IF('Att. Dairy'!P9="","",'Att. Dairy'!P9)</f>
        <v>90</v>
      </c>
      <c r="AR9" s="119">
        <f>IF(AND(AP9="",AQ9=""),"",SUM(AP9:AQ9))</f>
        <v>170</v>
      </c>
      <c r="AS9" s="118">
        <f t="shared" si="26"/>
        <v>0</v>
      </c>
      <c r="AT9" s="118">
        <f t="shared" si="27"/>
        <v>25.5</v>
      </c>
      <c r="AU9" s="118">
        <f t="shared" si="1"/>
        <v>193.75</v>
      </c>
      <c r="AV9" s="118">
        <f t="shared" si="1"/>
        <v>124.5</v>
      </c>
      <c r="AW9" s="321">
        <f>IFERROR(IF(AND('Att. Dairy'!B9=""),"",IF(AND(AX9="अवकाश"),"",IF(AND(AR9=""),"",AR9*$AY$1))),"")</f>
        <v>1388.9</v>
      </c>
      <c r="AX9" s="121" t="str">
        <f>IF(AND('Att. Dairy'!B9=""),"",IF(OR(AR9="",AR9=0),"",BC9))</f>
        <v>दाल चावल</v>
      </c>
      <c r="BB9" s="304" t="str">
        <f>IF(AND('Att. Dairy'!D9=""),"",'Att. Dairy'!D9)</f>
        <v>Tuesday</v>
      </c>
      <c r="BC9" s="304" t="str">
        <f t="shared" si="28"/>
        <v>दाल चावल</v>
      </c>
      <c r="BD9" s="318" t="str">
        <f t="shared" si="5"/>
        <v>R</v>
      </c>
      <c r="BE9" s="304" t="str">
        <f>IF(AND('Att. Dairy'!C9=""),"",'Att. Dairy'!C9)</f>
        <v>Rice</v>
      </c>
      <c r="BF9" s="304" t="str">
        <f t="shared" si="6"/>
        <v>R</v>
      </c>
      <c r="BG9" s="318" t="str">
        <f t="shared" si="7"/>
        <v>R</v>
      </c>
      <c r="BJ9" s="487">
        <f>IF(AND($DG$5=$CF$2),MAX($BJ$5:BJ8)+1,0)</f>
        <v>0</v>
      </c>
      <c r="BK9" s="389">
        <v>4</v>
      </c>
      <c r="BL9" s="422">
        <f>IF(AND('Att. Dairy'!B9=""),"",'Att. Dairy'!B9)</f>
        <v>45020</v>
      </c>
      <c r="BM9" s="423" t="str">
        <f>IF(AND('Att. Dairy'!D9=""),"",'Att. Dairy'!D9)</f>
        <v>Tuesday</v>
      </c>
      <c r="BN9" s="435" t="str">
        <f>IF('Att. Dairy'!L9="","",IF('Att. Dairy'!E9='Att. Dairy'!$AD$15,'Att. Dairy'!L9,""))</f>
        <v/>
      </c>
      <c r="BO9" s="435" t="str">
        <f>IF('Att. Dairy'!M9="","",IF('Att. Dairy'!E9='Att. Dairy'!$AD$15,'Att. Dairy'!M9,""))</f>
        <v/>
      </c>
      <c r="BP9" s="436">
        <f t="shared" si="8"/>
        <v>0</v>
      </c>
      <c r="BQ9" s="453">
        <f t="shared" si="29"/>
        <v>100</v>
      </c>
      <c r="BR9" s="439" t="str">
        <f>IF(BL9="","",IF(BL9='Opening Balance'!$I$26,'Opening Balance'!$G$26,""))</f>
        <v/>
      </c>
      <c r="BS9" s="439" t="str">
        <f>IF(BL9="","",IF(BL9='Opening Balance'!$I$28,'Opening Balance'!$G$28,""))</f>
        <v/>
      </c>
      <c r="BT9" s="411">
        <f t="shared" si="9"/>
        <v>100</v>
      </c>
      <c r="BU9" s="430">
        <f>IF(BP9="","",BP9*'Opening Balance'!$G$30)</f>
        <v>0</v>
      </c>
      <c r="BV9" s="415">
        <f t="shared" si="2"/>
        <v>100</v>
      </c>
      <c r="BW9" s="453">
        <f t="shared" si="30"/>
        <v>25</v>
      </c>
      <c r="BX9" s="430" t="str">
        <f>IF(BL9="","",IF(BL9='Opening Balance'!$I$27,'Opening Balance'!$G$27,""))</f>
        <v/>
      </c>
      <c r="BY9" s="430" t="str">
        <f>IF(BL9="","",IF(BL9='Opening Balance'!$I$29,'Opening Balance'!$G$29,""))</f>
        <v/>
      </c>
      <c r="BZ9" s="438">
        <f t="shared" si="10"/>
        <v>25</v>
      </c>
      <c r="CA9" s="430">
        <f>IF(BP9="","",BP9*'Opening Balance'!$G$31)</f>
        <v>0</v>
      </c>
      <c r="CB9" s="431">
        <f t="shared" si="11"/>
        <v>25</v>
      </c>
      <c r="CC9" s="474">
        <f t="shared" si="31"/>
        <v>4000</v>
      </c>
      <c r="CD9" s="468" t="str">
        <f>IF(BL9="","",IF(BL9='Opening Balance'!$I$33,'Opening Balance'!$G$33,""))</f>
        <v/>
      </c>
      <c r="CE9" s="468">
        <f t="shared" si="32"/>
        <v>4000</v>
      </c>
      <c r="CF9" s="470">
        <f>IF(BL9="","",IF(BL9='Opening Balance'!$I$35,'Opening Balance'!$G$35,0))</f>
        <v>0</v>
      </c>
      <c r="CG9" s="469">
        <f t="shared" si="33"/>
        <v>4000</v>
      </c>
      <c r="CJ9" s="389">
        <v>4</v>
      </c>
      <c r="CK9" s="422">
        <f>IF(AND('Att. Dairy'!B9=""),"",'Att. Dairy'!B9)</f>
        <v>45020</v>
      </c>
      <c r="CL9" s="423" t="str">
        <f>IF(AND('Att. Dairy'!D9=""),"",'Att. Dairy'!D9)</f>
        <v>Tuesday</v>
      </c>
      <c r="CM9" s="435" t="str">
        <f>IF('Att. Dairy'!O9="","",IF('Att. Dairy'!E9='Att. Dairy'!$AD$15,'Att. Dairy'!O9,""))</f>
        <v/>
      </c>
      <c r="CN9" s="435" t="str">
        <f>IF('Att. Dairy'!P9="","",IF('Att. Dairy'!E9='Att. Dairy'!$AD$15,'Att. Dairy'!P9,""))</f>
        <v/>
      </c>
      <c r="CO9" s="436">
        <f t="shared" si="12"/>
        <v>0</v>
      </c>
      <c r="CP9" s="453">
        <f t="shared" si="34"/>
        <v>150</v>
      </c>
      <c r="CQ9" s="438" t="str">
        <f>IF(CK9="","",IF(CK9='Opening Balance'!$I$26,'Opening Balance'!$H$26,""))</f>
        <v/>
      </c>
      <c r="CR9" s="438" t="str">
        <f>IF(CK9="","",IF(CK9='Opening Balance'!$I$28,'Opening Balance'!$H$28,""))</f>
        <v/>
      </c>
      <c r="CS9" s="438">
        <f t="shared" si="13"/>
        <v>150</v>
      </c>
      <c r="CT9" s="430">
        <f>IF(CO9="","",CO9*'Opening Balance'!$H$30)</f>
        <v>0</v>
      </c>
      <c r="CU9" s="431">
        <f t="shared" si="3"/>
        <v>150</v>
      </c>
      <c r="CV9" s="453">
        <f t="shared" si="35"/>
        <v>30</v>
      </c>
      <c r="CW9" s="430" t="str">
        <f>IF(CK9="","",IF(CK9='Opening Balance'!$I$27,'Opening Balance'!$H$27,""))</f>
        <v/>
      </c>
      <c r="CX9" s="429" t="str">
        <f>IF(CK9="","",IF(CK9='Opening Balance'!$I$29,'Opening Balance'!$H$29,""))</f>
        <v/>
      </c>
      <c r="CY9" s="438">
        <f t="shared" si="14"/>
        <v>30</v>
      </c>
      <c r="CZ9" s="430">
        <f>IF(CO9="","",CO9*'Opening Balance'!$H$31)</f>
        <v>0</v>
      </c>
      <c r="DA9" s="431">
        <f t="shared" si="15"/>
        <v>30</v>
      </c>
      <c r="DB9" s="474">
        <f t="shared" si="36"/>
        <v>4000</v>
      </c>
      <c r="DC9" s="468" t="str">
        <f>IF(CK9="","",IF(CK9='Opening Balance'!$I$33,'Opening Balance'!$H$33,""))</f>
        <v/>
      </c>
      <c r="DD9" s="468">
        <f t="shared" si="37"/>
        <v>4000</v>
      </c>
      <c r="DE9" s="470">
        <f>IF(CK9="","",IF(CK9='Opening Balance'!$I$35,'Opening Balance'!$H$35,0))</f>
        <v>0</v>
      </c>
      <c r="DF9" s="469">
        <f t="shared" si="38"/>
        <v>4000</v>
      </c>
    </row>
    <row r="10" spans="2:111">
      <c r="B10" s="352">
        <f>IF(AND($Z$3=$Q$1),MAX($B$5:B9)+1,0)</f>
        <v>0</v>
      </c>
      <c r="C10" s="116">
        <f>IF(AND('Att. Dairy'!B10=""),"",'Att. Dairy'!B10)</f>
        <v>45021</v>
      </c>
      <c r="D10" s="118">
        <f t="shared" si="16"/>
        <v>252.39999999999998</v>
      </c>
      <c r="E10" s="118">
        <f t="shared" si="17"/>
        <v>176.9</v>
      </c>
      <c r="F10" s="118" t="str">
        <f>IF(C10="","",IF(Sheet1!C10='Opening Balance'!$I$8,'Opening Balance'!$G$8,""))</f>
        <v/>
      </c>
      <c r="G10" s="118" t="str">
        <f>IF(C10="","",IF(Sheet1!C10='Opening Balance'!$I$9,'Opening Balance'!$G$9,""))</f>
        <v/>
      </c>
      <c r="H10" s="118" t="str">
        <f>IF(C10="","",IF(Sheet1!C10='Opening Balance'!$I$10,'Opening Balance'!$G$10,""))</f>
        <v/>
      </c>
      <c r="I10" s="118" t="str">
        <f>IF(C10="","",IF(Sheet1!C10='Opening Balance'!$I$11,'Opening Balance'!$G$11,""))</f>
        <v/>
      </c>
      <c r="J10" s="118" t="str">
        <f>IF(C10="","",IF(Sheet1!C10='Opening Balance'!$I$12,'Opening Balance'!$G$12,""))</f>
        <v/>
      </c>
      <c r="K10" s="118" t="str">
        <f>IF(C10="","",IF(Sheet1!C10='Opening Balance'!$I$13,'Opening Balance'!$G$13,""))</f>
        <v/>
      </c>
      <c r="L10" s="118">
        <f t="shared" si="18"/>
        <v>252.39999999999998</v>
      </c>
      <c r="M10" s="118">
        <f t="shared" si="19"/>
        <v>176.9</v>
      </c>
      <c r="N10" s="119">
        <f>IF('Att. Dairy'!F10="","",'Att. Dairy'!F10)</f>
        <v>123</v>
      </c>
      <c r="O10" s="119">
        <f>IF('Att. Dairy'!G10="","",'Att. Dairy'!G10)</f>
        <v>120</v>
      </c>
      <c r="P10" s="119">
        <f t="shared" si="20"/>
        <v>243</v>
      </c>
      <c r="Q10" s="119">
        <f>IF('Att. Dairy'!L10="","",'Att. Dairy'!L10)</f>
        <v>114</v>
      </c>
      <c r="R10" s="119">
        <f>IF('Att. Dairy'!M10="","",'Att. Dairy'!M10)</f>
        <v>111</v>
      </c>
      <c r="S10" s="119">
        <f t="shared" si="21"/>
        <v>225</v>
      </c>
      <c r="T10" s="118">
        <f t="shared" si="22"/>
        <v>22.5</v>
      </c>
      <c r="U10" s="118">
        <f t="shared" si="23"/>
        <v>0</v>
      </c>
      <c r="V10" s="118">
        <f t="shared" si="24"/>
        <v>229.89999999999998</v>
      </c>
      <c r="W10" s="118">
        <f t="shared" si="25"/>
        <v>176.9</v>
      </c>
      <c r="X10" s="321">
        <f>IFERROR(IF(AND('Att. Dairy'!B10=""),"",IF(AND(Y10="अवकाश"),"",IF(AND(S10=""),"",S10*$Z$1))),"")</f>
        <v>1226.25</v>
      </c>
      <c r="Y10" s="121" t="str">
        <f>IF(AND('Att. Dairy'!B10=""),"",IF(OR(S10="",S10=0),"",BC10))</f>
        <v>दाल रोटी</v>
      </c>
      <c r="AA10" s="353">
        <f>IF(AND($AY$3=$AP$1),MAX($AA$5:AA9)+1,0)</f>
        <v>0</v>
      </c>
      <c r="AB10" s="116">
        <f>IF(AND('Att. Dairy'!B10=""),"",'Att. Dairy'!B10)</f>
        <v>45021</v>
      </c>
      <c r="AC10" s="118">
        <f t="shared" ref="AC10:AC36" si="39">IFERROR(IF(AND(AU9=""),"",AU9),"")</f>
        <v>193.75</v>
      </c>
      <c r="AD10" s="118">
        <f t="shared" ref="AD10:AD36" si="40">IFERROR(IF(AND(AV9=""),"",AV9),"")</f>
        <v>124.5</v>
      </c>
      <c r="AE10" s="118" t="str">
        <f>IF(AB10="","",IF(Sheet1!AB10='Opening Balance'!$I$8,'Opening Balance'!$H$8,""))</f>
        <v/>
      </c>
      <c r="AF10" s="118" t="str">
        <f>IF(AB10="","",IF(Sheet1!AB10='Opening Balance'!$I$9,'Opening Balance'!$H$9,""))</f>
        <v/>
      </c>
      <c r="AG10" s="118" t="str">
        <f>IF(AB10="","",IF(Sheet1!AB10='Opening Balance'!$I$10,'Opening Balance'!$H$10,""))</f>
        <v/>
      </c>
      <c r="AH10" s="118" t="str">
        <f>IF(AB10="","",IF(Sheet1!AB10='Opening Balance'!$I$11,'Opening Balance'!$H$11,""))</f>
        <v/>
      </c>
      <c r="AI10" s="118" t="str">
        <f>IF(AB10="","",IF(Sheet1!AB10='Opening Balance'!$I$12,'Opening Balance'!$H$12,""))</f>
        <v/>
      </c>
      <c r="AJ10" s="118" t="str">
        <f>IF(AB10="","",IF(Sheet1!AB10='Opening Balance'!$I$13,'Opening Balance'!$H$13,""))</f>
        <v/>
      </c>
      <c r="AK10" s="118">
        <f t="shared" ref="AK10:AK36" si="41">IF(AND(AC10="",AE10="",AG10="",AI10=""),"",SUM(AC10,AE10,AG10,AI10))</f>
        <v>193.75</v>
      </c>
      <c r="AL10" s="118">
        <f t="shared" ref="AL10:AL36" si="42">IF(AND(AD10="",AF10="",AH10="",AJ10=""),"",SUM(AD10,AF10,AH10,AJ10))</f>
        <v>124.5</v>
      </c>
      <c r="AM10" s="119">
        <f>IF('Att. Dairy'!I10="","",'Att. Dairy'!I10)</f>
        <v>90</v>
      </c>
      <c r="AN10" s="119">
        <f>IF('Att. Dairy'!J10="","",'Att. Dairy'!J10)</f>
        <v>100</v>
      </c>
      <c r="AO10" s="119">
        <f t="shared" ref="AO10:AO36" si="43">IF(AND(AM10="",AN10=""),"",SUM(AM10:AN10))</f>
        <v>190</v>
      </c>
      <c r="AP10" s="119">
        <f>IF('Att. Dairy'!O10="","",'Att. Dairy'!O10)</f>
        <v>80</v>
      </c>
      <c r="AQ10" s="119">
        <f>IF('Att. Dairy'!P10="","",'Att. Dairy'!P10)</f>
        <v>85</v>
      </c>
      <c r="AR10" s="119">
        <f t="shared" ref="AR10:AR36" si="44">IF(AND(AP10="",AQ10=""),"",SUM(AP10:AQ10))</f>
        <v>165</v>
      </c>
      <c r="AS10" s="118">
        <f t="shared" si="26"/>
        <v>24.75</v>
      </c>
      <c r="AT10" s="118">
        <f t="shared" si="27"/>
        <v>0</v>
      </c>
      <c r="AU10" s="118">
        <f t="shared" ref="AU10:AU36" si="45">SUM(AK10-AS10)</f>
        <v>169</v>
      </c>
      <c r="AV10" s="118">
        <f t="shared" ref="AV10:AV36" si="46">SUM(AL10-AT10)</f>
        <v>124.5</v>
      </c>
      <c r="AW10" s="321">
        <f>IFERROR(IF(AND('Att. Dairy'!B10=""),"",IF(AND(AX10="अवकाश"),"",IF(AND(AR10=""),"",AR10*$AY$1))),"")</f>
        <v>1348.05</v>
      </c>
      <c r="AX10" s="121" t="str">
        <f>IF(AND('Att. Dairy'!B10=""),"",IF(OR(AR10="",AR10=0),"",BC10))</f>
        <v>दाल रोटी</v>
      </c>
      <c r="BB10" s="304" t="str">
        <f>IF(AND('Att. Dairy'!D10=""),"",'Att. Dairy'!D10)</f>
        <v>Wednesday</v>
      </c>
      <c r="BC10" s="304" t="str">
        <f t="shared" si="28"/>
        <v>दाल रोटी</v>
      </c>
      <c r="BD10" s="318" t="str">
        <f t="shared" si="5"/>
        <v>W</v>
      </c>
      <c r="BE10" s="304" t="str">
        <f>IF(AND('Att. Dairy'!C10=""),"",'Att. Dairy'!C10)</f>
        <v>Wheat</v>
      </c>
      <c r="BF10" s="304" t="str">
        <f t="shared" si="6"/>
        <v>W</v>
      </c>
      <c r="BG10" s="318" t="str">
        <f t="shared" si="7"/>
        <v>W</v>
      </c>
      <c r="BJ10" s="487">
        <f>IF(AND($DG$5=$CF$2),MAX($BJ$5:BJ9)+1,0)</f>
        <v>0</v>
      </c>
      <c r="BK10" s="389">
        <v>5</v>
      </c>
      <c r="BL10" s="422">
        <f>IF(AND('Att. Dairy'!B10=""),"",'Att. Dairy'!B10)</f>
        <v>45021</v>
      </c>
      <c r="BM10" s="423" t="str">
        <f>IF(AND('Att. Dairy'!D10=""),"",'Att. Dairy'!D10)</f>
        <v>Wednesday</v>
      </c>
      <c r="BN10" s="435">
        <f>IF('Att. Dairy'!L10="","",IF('Att. Dairy'!E10='Att. Dairy'!$AD$15,'Att. Dairy'!L10,""))</f>
        <v>114</v>
      </c>
      <c r="BO10" s="435">
        <f>IF('Att. Dairy'!M10="","",IF('Att. Dairy'!E10='Att. Dairy'!$AD$15,'Att. Dairy'!M10,""))</f>
        <v>111</v>
      </c>
      <c r="BP10" s="436">
        <f t="shared" si="8"/>
        <v>225</v>
      </c>
      <c r="BQ10" s="453">
        <f t="shared" si="29"/>
        <v>100</v>
      </c>
      <c r="BR10" s="439" t="str">
        <f>IF(BL10="","",IF(BL10='Opening Balance'!$I$26,'Opening Balance'!$G$26,""))</f>
        <v/>
      </c>
      <c r="BS10" s="439" t="str">
        <f>IF(BL10="","",IF(BL10='Opening Balance'!$I$28,'Opening Balance'!$G$28,""))</f>
        <v/>
      </c>
      <c r="BT10" s="411">
        <f t="shared" si="9"/>
        <v>100</v>
      </c>
      <c r="BU10" s="430">
        <f>IF(BP10="","",BP10*'Opening Balance'!$G$30)</f>
        <v>3.375</v>
      </c>
      <c r="BV10" s="414">
        <f t="shared" si="2"/>
        <v>96.625</v>
      </c>
      <c r="BW10" s="453">
        <f t="shared" si="30"/>
        <v>25</v>
      </c>
      <c r="BX10" s="430" t="str">
        <f>IF(BL10="","",IF(BL10='Opening Balance'!$I$27,'Opening Balance'!$G$27,""))</f>
        <v/>
      </c>
      <c r="BY10" s="430" t="str">
        <f>IF(BL10="","",IF(BL10='Opening Balance'!$I$29,'Opening Balance'!$G$29,""))</f>
        <v/>
      </c>
      <c r="BZ10" s="438">
        <f t="shared" si="10"/>
        <v>25</v>
      </c>
      <c r="CA10" s="430">
        <f>IF(BP10="","",BP10*'Opening Balance'!$G$31)</f>
        <v>1.89</v>
      </c>
      <c r="CB10" s="431">
        <f t="shared" si="11"/>
        <v>23.11</v>
      </c>
      <c r="CC10" s="474">
        <f t="shared" si="31"/>
        <v>4000</v>
      </c>
      <c r="CD10" s="468" t="str">
        <f>IF(BL10="","",IF(BL10='Opening Balance'!$I$33,'Opening Balance'!$G$33,""))</f>
        <v/>
      </c>
      <c r="CE10" s="468">
        <f t="shared" si="32"/>
        <v>4000</v>
      </c>
      <c r="CF10" s="470">
        <f>IF(BL10="","",IF(BL10='Opening Balance'!$I$35,'Opening Balance'!$G$35,0))</f>
        <v>3500</v>
      </c>
      <c r="CG10" s="469">
        <f t="shared" si="33"/>
        <v>500</v>
      </c>
      <c r="CJ10" s="389">
        <v>5</v>
      </c>
      <c r="CK10" s="422">
        <f>IF(AND('Att. Dairy'!B10=""),"",'Att. Dairy'!B10)</f>
        <v>45021</v>
      </c>
      <c r="CL10" s="423" t="str">
        <f>IF(AND('Att. Dairy'!D10=""),"",'Att. Dairy'!D10)</f>
        <v>Wednesday</v>
      </c>
      <c r="CM10" s="435">
        <f>IF('Att. Dairy'!O10="","",IF('Att. Dairy'!E10='Att. Dairy'!$AD$15,'Att. Dairy'!O10,""))</f>
        <v>80</v>
      </c>
      <c r="CN10" s="435">
        <f>IF('Att. Dairy'!P10="","",IF('Att. Dairy'!E10='Att. Dairy'!$AD$15,'Att. Dairy'!P10,""))</f>
        <v>85</v>
      </c>
      <c r="CO10" s="436">
        <f t="shared" si="12"/>
        <v>165</v>
      </c>
      <c r="CP10" s="453">
        <f t="shared" si="34"/>
        <v>150</v>
      </c>
      <c r="CQ10" s="438" t="str">
        <f>IF(CK10="","",IF(CK10='Opening Balance'!$I$26,'Opening Balance'!$H$26,""))</f>
        <v/>
      </c>
      <c r="CR10" s="438" t="str">
        <f>IF(CK10="","",IF(CK10='Opening Balance'!$I$28,'Opening Balance'!$H$28,""))</f>
        <v/>
      </c>
      <c r="CS10" s="438">
        <f t="shared" si="13"/>
        <v>150</v>
      </c>
      <c r="CT10" s="430">
        <f>IF(CO10="","",CO10*'Opening Balance'!$H$30)</f>
        <v>3.3000000000000003</v>
      </c>
      <c r="CU10" s="431">
        <f t="shared" si="3"/>
        <v>146.69999999999999</v>
      </c>
      <c r="CV10" s="453">
        <f t="shared" si="35"/>
        <v>30</v>
      </c>
      <c r="CW10" s="430" t="str">
        <f>IF(CK10="","",IF(CK10='Opening Balance'!$I$27,'Opening Balance'!$H$27,""))</f>
        <v/>
      </c>
      <c r="CX10" s="429" t="str">
        <f>IF(CK10="","",IF(CK10='Opening Balance'!$I$29,'Opening Balance'!$H$29,""))</f>
        <v/>
      </c>
      <c r="CY10" s="438">
        <f t="shared" si="14"/>
        <v>30</v>
      </c>
      <c r="CZ10" s="430">
        <f>IF(CO10="","",CO10*'Opening Balance'!$H$31)</f>
        <v>1.6830000000000001</v>
      </c>
      <c r="DA10" s="431">
        <f t="shared" si="15"/>
        <v>28.317</v>
      </c>
      <c r="DB10" s="474">
        <f t="shared" si="36"/>
        <v>4000</v>
      </c>
      <c r="DC10" s="468" t="str">
        <f>IF(CK10="","",IF(CK10='Opening Balance'!$I$33,'Opening Balance'!$H$33,""))</f>
        <v/>
      </c>
      <c r="DD10" s="468">
        <f t="shared" si="37"/>
        <v>4000</v>
      </c>
      <c r="DE10" s="470">
        <f>IF(CK10="","",IF(CK10='Opening Balance'!$I$35,'Opening Balance'!$H$35,0))</f>
        <v>3200</v>
      </c>
      <c r="DF10" s="469">
        <f t="shared" si="38"/>
        <v>800</v>
      </c>
    </row>
    <row r="11" spans="2:111">
      <c r="B11" s="352">
        <f>IF(AND($Z$3=$Q$1),MAX($B$5:B10)+1,0)</f>
        <v>0</v>
      </c>
      <c r="C11" s="116">
        <f>IF(AND('Att. Dairy'!B11=""),"",'Att. Dairy'!B11)</f>
        <v>45022</v>
      </c>
      <c r="D11" s="118">
        <f t="shared" si="16"/>
        <v>229.89999999999998</v>
      </c>
      <c r="E11" s="118">
        <f t="shared" si="17"/>
        <v>176.9</v>
      </c>
      <c r="F11" s="118" t="str">
        <f>IF(C11="","",IF(Sheet1!C11='Opening Balance'!$I$8,'Opening Balance'!$G$8,""))</f>
        <v/>
      </c>
      <c r="G11" s="118" t="str">
        <f>IF(C11="","",IF(Sheet1!C11='Opening Balance'!$I$9,'Opening Balance'!$G$9,""))</f>
        <v/>
      </c>
      <c r="H11" s="118" t="str">
        <f>IF(C11="","",IF(Sheet1!C11='Opening Balance'!$I$10,'Opening Balance'!$G$10,""))</f>
        <v/>
      </c>
      <c r="I11" s="118" t="str">
        <f>IF(C11="","",IF(Sheet1!C11='Opening Balance'!$I$11,'Opening Balance'!$G$11,""))</f>
        <v/>
      </c>
      <c r="J11" s="118" t="str">
        <f>IF(C11="","",IF(Sheet1!C11='Opening Balance'!$I$12,'Opening Balance'!$G$12,""))</f>
        <v/>
      </c>
      <c r="K11" s="118" t="str">
        <f>IF(C11="","",IF(Sheet1!C11='Opening Balance'!$I$13,'Opening Balance'!$G$13,""))</f>
        <v/>
      </c>
      <c r="L11" s="118">
        <f t="shared" si="18"/>
        <v>229.89999999999998</v>
      </c>
      <c r="M11" s="118">
        <f t="shared" si="19"/>
        <v>176.9</v>
      </c>
      <c r="N11" s="119">
        <f>IF('Att. Dairy'!F11="","",'Att. Dairy'!F11)</f>
        <v>123</v>
      </c>
      <c r="O11" s="119">
        <f>IF('Att. Dairy'!G11="","",'Att. Dairy'!G11)</f>
        <v>120</v>
      </c>
      <c r="P11" s="119">
        <f t="shared" si="20"/>
        <v>243</v>
      </c>
      <c r="Q11" s="119">
        <f>IF('Att. Dairy'!L11="","",'Att. Dairy'!L11)</f>
        <v>116</v>
      </c>
      <c r="R11" s="119">
        <f>IF('Att. Dairy'!M11="","",'Att. Dairy'!M11)</f>
        <v>118</v>
      </c>
      <c r="S11" s="119">
        <f t="shared" si="21"/>
        <v>234</v>
      </c>
      <c r="T11" s="118">
        <f t="shared" si="22"/>
        <v>0</v>
      </c>
      <c r="U11" s="118">
        <f t="shared" si="23"/>
        <v>23.4</v>
      </c>
      <c r="V11" s="118">
        <f t="shared" si="24"/>
        <v>229.89999999999998</v>
      </c>
      <c r="W11" s="118">
        <f t="shared" si="25"/>
        <v>153.5</v>
      </c>
      <c r="X11" s="321">
        <f>IFERROR(IF(AND('Att. Dairy'!B11=""),"",IF(AND(Y11="अवकाश"),"",IF(AND(S11=""),"",S11*$Z$1))),"")</f>
        <v>1275.3</v>
      </c>
      <c r="Y11" s="121" t="str">
        <f>IF(AND('Att. Dairy'!B11=""),"",IF(OR(S11="",S11=0),"",BC11))</f>
        <v>खिचड़ी</v>
      </c>
      <c r="AA11" s="353">
        <f>IF(AND($AY$3=$AP$1),MAX($AA$5:AA10)+1,0)</f>
        <v>0</v>
      </c>
      <c r="AB11" s="116">
        <f>IF(AND('Att. Dairy'!B11=""),"",'Att. Dairy'!B11)</f>
        <v>45022</v>
      </c>
      <c r="AC11" s="118">
        <f t="shared" si="39"/>
        <v>169</v>
      </c>
      <c r="AD11" s="118">
        <f t="shared" si="40"/>
        <v>124.5</v>
      </c>
      <c r="AE11" s="118" t="str">
        <f>IF(AB11="","",IF(Sheet1!AB11='Opening Balance'!$I$8,'Opening Balance'!$H$8,""))</f>
        <v/>
      </c>
      <c r="AF11" s="118" t="str">
        <f>IF(AB11="","",IF(Sheet1!AB11='Opening Balance'!$I$9,'Opening Balance'!$H$9,""))</f>
        <v/>
      </c>
      <c r="AG11" s="118" t="str">
        <f>IF(AB11="","",IF(Sheet1!AB11='Opening Balance'!$I$10,'Opening Balance'!$H$10,""))</f>
        <v/>
      </c>
      <c r="AH11" s="118" t="str">
        <f>IF(AB11="","",IF(Sheet1!AB11='Opening Balance'!$I$11,'Opening Balance'!$H$11,""))</f>
        <v/>
      </c>
      <c r="AI11" s="118" t="str">
        <f>IF(AB11="","",IF(Sheet1!AB11='Opening Balance'!$I$12,'Opening Balance'!$H$12,""))</f>
        <v/>
      </c>
      <c r="AJ11" s="118" t="str">
        <f>IF(AB11="","",IF(Sheet1!AB11='Opening Balance'!$I$13,'Opening Balance'!$H$13,""))</f>
        <v/>
      </c>
      <c r="AK11" s="118">
        <f t="shared" si="41"/>
        <v>169</v>
      </c>
      <c r="AL11" s="118">
        <f t="shared" si="42"/>
        <v>124.5</v>
      </c>
      <c r="AM11" s="119">
        <f>IF('Att. Dairy'!I11="","",'Att. Dairy'!I11)</f>
        <v>90</v>
      </c>
      <c r="AN11" s="119">
        <f>IF('Att. Dairy'!J11="","",'Att. Dairy'!J11)</f>
        <v>100</v>
      </c>
      <c r="AO11" s="119">
        <f t="shared" si="43"/>
        <v>190</v>
      </c>
      <c r="AP11" s="119">
        <f>IF('Att. Dairy'!O11="","",'Att. Dairy'!O11)</f>
        <v>70</v>
      </c>
      <c r="AQ11" s="119">
        <f>IF('Att. Dairy'!P11="","",'Att. Dairy'!P11)</f>
        <v>75</v>
      </c>
      <c r="AR11" s="119">
        <f t="shared" si="44"/>
        <v>145</v>
      </c>
      <c r="AS11" s="118">
        <f t="shared" si="26"/>
        <v>0</v>
      </c>
      <c r="AT11" s="118">
        <f t="shared" si="27"/>
        <v>21.75</v>
      </c>
      <c r="AU11" s="118">
        <f t="shared" si="45"/>
        <v>169</v>
      </c>
      <c r="AV11" s="118">
        <f t="shared" si="46"/>
        <v>102.75</v>
      </c>
      <c r="AW11" s="321">
        <f>IFERROR(IF(AND('Att. Dairy'!B11=""),"",IF(AND(AX11="अवकाश"),"",IF(AND(AR11=""),"",AR11*$AY$1))),"")</f>
        <v>1184.6500000000001</v>
      </c>
      <c r="AX11" s="121" t="str">
        <f>IF(AND('Att. Dairy'!B11=""),"",IF(OR(AR11="",AR11=0),"",BC11))</f>
        <v>खिचड़ी</v>
      </c>
      <c r="BB11" s="304" t="str">
        <f>IF(AND('Att. Dairy'!D11=""),"",'Att. Dairy'!D11)</f>
        <v>Thursday</v>
      </c>
      <c r="BC11" s="304" t="str">
        <f t="shared" si="28"/>
        <v>खिचड़ी</v>
      </c>
      <c r="BD11" s="318" t="str">
        <f t="shared" si="5"/>
        <v>R</v>
      </c>
      <c r="BE11" s="304" t="str">
        <f>IF(AND('Att. Dairy'!C11=""),"",'Att. Dairy'!C11)</f>
        <v>Rice</v>
      </c>
      <c r="BF11" s="304" t="str">
        <f t="shared" si="6"/>
        <v>R</v>
      </c>
      <c r="BG11" s="318" t="str">
        <f t="shared" si="7"/>
        <v>R</v>
      </c>
      <c r="BJ11" s="487">
        <f>IF(AND($DG$5=$CF$2),MAX($BJ$5:BJ10)+1,0)</f>
        <v>0</v>
      </c>
      <c r="BK11" s="389">
        <v>6</v>
      </c>
      <c r="BL11" s="422">
        <f>IF(AND('Att. Dairy'!B11=""),"",'Att. Dairy'!B11)</f>
        <v>45022</v>
      </c>
      <c r="BM11" s="423" t="str">
        <f>IF(AND('Att. Dairy'!D11=""),"",'Att. Dairy'!D11)</f>
        <v>Thursday</v>
      </c>
      <c r="BN11" s="435" t="str">
        <f>IF('Att. Dairy'!L11="","",IF('Att. Dairy'!E11='Att. Dairy'!$AD$15,'Att. Dairy'!L11,""))</f>
        <v/>
      </c>
      <c r="BO11" s="435" t="str">
        <f>IF('Att. Dairy'!M11="","",IF('Att. Dairy'!E11='Att. Dairy'!$AD$15,'Att. Dairy'!M11,""))</f>
        <v/>
      </c>
      <c r="BP11" s="436">
        <f t="shared" si="8"/>
        <v>0</v>
      </c>
      <c r="BQ11" s="453">
        <f t="shared" si="29"/>
        <v>96.625</v>
      </c>
      <c r="BR11" s="439" t="str">
        <f>IF(BL11="","",IF(BL11='Opening Balance'!$I$26,'Opening Balance'!$G$26,""))</f>
        <v/>
      </c>
      <c r="BS11" s="439" t="str">
        <f>IF(BL11="","",IF(BL11='Opening Balance'!$I$28,'Opening Balance'!$G$28,""))</f>
        <v/>
      </c>
      <c r="BT11" s="411">
        <f t="shared" si="9"/>
        <v>96.625</v>
      </c>
      <c r="BU11" s="430">
        <f>IF(BP11="","",BP11*'Opening Balance'!$G$30)</f>
        <v>0</v>
      </c>
      <c r="BV11" s="414">
        <f t="shared" si="2"/>
        <v>96.625</v>
      </c>
      <c r="BW11" s="453">
        <f t="shared" si="30"/>
        <v>23.11</v>
      </c>
      <c r="BX11" s="430" t="str">
        <f>IF(BL11="","",IF(BL11='Opening Balance'!$I$27,'Opening Balance'!$G$27,""))</f>
        <v/>
      </c>
      <c r="BY11" s="430" t="str">
        <f>IF(BL11="","",IF(BL11='Opening Balance'!$I$29,'Opening Balance'!$G$29,""))</f>
        <v/>
      </c>
      <c r="BZ11" s="438">
        <f t="shared" si="10"/>
        <v>23.11</v>
      </c>
      <c r="CA11" s="430">
        <f>IF(BP11="","",BP11*'Opening Balance'!$G$31)</f>
        <v>0</v>
      </c>
      <c r="CB11" s="431">
        <f t="shared" si="11"/>
        <v>23.11</v>
      </c>
      <c r="CC11" s="474">
        <f t="shared" si="31"/>
        <v>500</v>
      </c>
      <c r="CD11" s="468" t="str">
        <f>IF(BL11="","",IF(BL11='Opening Balance'!$I$33,'Opening Balance'!$G$33,""))</f>
        <v/>
      </c>
      <c r="CE11" s="468">
        <f t="shared" si="32"/>
        <v>500</v>
      </c>
      <c r="CF11" s="470">
        <f>IF(BL11="","",IF(BL11='Opening Balance'!$I$35,'Opening Balance'!$G$35,0))</f>
        <v>0</v>
      </c>
      <c r="CG11" s="469">
        <f t="shared" si="33"/>
        <v>500</v>
      </c>
      <c r="CJ11" s="389">
        <v>6</v>
      </c>
      <c r="CK11" s="422">
        <f>IF(AND('Att. Dairy'!B11=""),"",'Att. Dairy'!B11)</f>
        <v>45022</v>
      </c>
      <c r="CL11" s="423" t="str">
        <f>IF(AND('Att. Dairy'!D11=""),"",'Att. Dairy'!D11)</f>
        <v>Thursday</v>
      </c>
      <c r="CM11" s="435" t="str">
        <f>IF('Att. Dairy'!O11="","",IF('Att. Dairy'!E11='Att. Dairy'!$AD$15,'Att. Dairy'!O11,""))</f>
        <v/>
      </c>
      <c r="CN11" s="435" t="str">
        <f>IF('Att. Dairy'!P11="","",IF('Att. Dairy'!E11='Att. Dairy'!$AD$15,'Att. Dairy'!P11,""))</f>
        <v/>
      </c>
      <c r="CO11" s="436">
        <f t="shared" si="12"/>
        <v>0</v>
      </c>
      <c r="CP11" s="453">
        <f t="shared" si="34"/>
        <v>146.69999999999999</v>
      </c>
      <c r="CQ11" s="438" t="str">
        <f>IF(CK11="","",IF(CK11='Opening Balance'!$I$26,'Opening Balance'!$H$26,""))</f>
        <v/>
      </c>
      <c r="CR11" s="438" t="str">
        <f>IF(CK11="","",IF(CK11='Opening Balance'!$I$28,'Opening Balance'!$H$28,""))</f>
        <v/>
      </c>
      <c r="CS11" s="438">
        <f t="shared" si="13"/>
        <v>146.69999999999999</v>
      </c>
      <c r="CT11" s="430">
        <f>IF(CO11="","",CO11*'Opening Balance'!$H$30)</f>
        <v>0</v>
      </c>
      <c r="CU11" s="431">
        <f t="shared" si="3"/>
        <v>146.69999999999999</v>
      </c>
      <c r="CV11" s="453">
        <f t="shared" si="35"/>
        <v>28.317</v>
      </c>
      <c r="CW11" s="430" t="str">
        <f>IF(CK11="","",IF(CK11='Opening Balance'!$I$27,'Opening Balance'!$H$27,""))</f>
        <v/>
      </c>
      <c r="CX11" s="429" t="str">
        <f>IF(CK11="","",IF(CK11='Opening Balance'!$I$29,'Opening Balance'!$H$29,""))</f>
        <v/>
      </c>
      <c r="CY11" s="438">
        <f t="shared" si="14"/>
        <v>28.317</v>
      </c>
      <c r="CZ11" s="430">
        <f>IF(CO11="","",CO11*'Opening Balance'!$H$31)</f>
        <v>0</v>
      </c>
      <c r="DA11" s="431">
        <f t="shared" si="15"/>
        <v>28.317</v>
      </c>
      <c r="DB11" s="474">
        <f t="shared" si="36"/>
        <v>800</v>
      </c>
      <c r="DC11" s="468" t="str">
        <f>IF(CK11="","",IF(CK11='Opening Balance'!$I$33,'Opening Balance'!$H$33,""))</f>
        <v/>
      </c>
      <c r="DD11" s="468">
        <f t="shared" si="37"/>
        <v>800</v>
      </c>
      <c r="DE11" s="470">
        <f>IF(CK11="","",IF(CK11='Opening Balance'!$I$35,'Opening Balance'!$H$35,0))</f>
        <v>0</v>
      </c>
      <c r="DF11" s="469">
        <f t="shared" si="38"/>
        <v>800</v>
      </c>
    </row>
    <row r="12" spans="2:111">
      <c r="B12" s="352">
        <f>IF(AND($Z$3=$Q$1),MAX($B$5:B11)+1,0)</f>
        <v>0</v>
      </c>
      <c r="C12" s="116">
        <f>IF(AND('Att. Dairy'!B12=""),"",'Att. Dairy'!B12)</f>
        <v>45023</v>
      </c>
      <c r="D12" s="118">
        <f t="shared" si="16"/>
        <v>229.89999999999998</v>
      </c>
      <c r="E12" s="118">
        <f t="shared" si="17"/>
        <v>153.5</v>
      </c>
      <c r="F12" s="118" t="str">
        <f>IF(C12="","",IF(Sheet1!C12='Opening Balance'!$I$8,'Opening Balance'!$G$8,""))</f>
        <v/>
      </c>
      <c r="G12" s="118" t="str">
        <f>IF(C12="","",IF(Sheet1!C12='Opening Balance'!$I$9,'Opening Balance'!$G$9,""))</f>
        <v/>
      </c>
      <c r="H12" s="118" t="str">
        <f>IF(C12="","",IF(Sheet1!C12='Opening Balance'!$I$10,'Opening Balance'!$G$10,""))</f>
        <v/>
      </c>
      <c r="I12" s="118" t="str">
        <f>IF(C12="","",IF(Sheet1!C12='Opening Balance'!$I$11,'Opening Balance'!$G$11,""))</f>
        <v/>
      </c>
      <c r="J12" s="118" t="str">
        <f>IF(C12="","",IF(Sheet1!C12='Opening Balance'!$I$12,'Opening Balance'!$G$12,""))</f>
        <v/>
      </c>
      <c r="K12" s="118" t="str">
        <f>IF(C12="","",IF(Sheet1!C12='Opening Balance'!$I$13,'Opening Balance'!$G$13,""))</f>
        <v/>
      </c>
      <c r="L12" s="118">
        <f t="shared" si="18"/>
        <v>229.89999999999998</v>
      </c>
      <c r="M12" s="118">
        <f t="shared" si="19"/>
        <v>153.5</v>
      </c>
      <c r="N12" s="119">
        <f>IF('Att. Dairy'!F12="","",'Att. Dairy'!F12)</f>
        <v>123</v>
      </c>
      <c r="O12" s="119">
        <f>IF('Att. Dairy'!G12="","",'Att. Dairy'!G12)</f>
        <v>120</v>
      </c>
      <c r="P12" s="119">
        <f t="shared" si="20"/>
        <v>243</v>
      </c>
      <c r="Q12" s="119">
        <f>IF('Att. Dairy'!L12="","",'Att. Dairy'!L12)</f>
        <v>111</v>
      </c>
      <c r="R12" s="119">
        <f>IF('Att. Dairy'!M12="","",'Att. Dairy'!M12)</f>
        <v>110</v>
      </c>
      <c r="S12" s="119">
        <f t="shared" si="21"/>
        <v>221</v>
      </c>
      <c r="T12" s="118">
        <f t="shared" si="22"/>
        <v>22.1</v>
      </c>
      <c r="U12" s="118">
        <f t="shared" si="23"/>
        <v>0</v>
      </c>
      <c r="V12" s="118">
        <f t="shared" si="24"/>
        <v>207.79999999999998</v>
      </c>
      <c r="W12" s="118">
        <f t="shared" si="25"/>
        <v>153.5</v>
      </c>
      <c r="X12" s="321">
        <f>IFERROR(IF(AND('Att. Dairy'!B12=""),"",IF(AND(Y12="अवकाश"),"",IF(AND(S12=""),"",S12*$Z$1))),"")</f>
        <v>1204.45</v>
      </c>
      <c r="Y12" s="121" t="str">
        <f>IF(AND('Att. Dairy'!B12=""),"",IF(OR(S12="",S12=0),"",BC12))</f>
        <v>दाल रोटी</v>
      </c>
      <c r="AA12" s="353">
        <f>IF(AND($AY$3=$AP$1),MAX($AA$5:AA11)+1,0)</f>
        <v>0</v>
      </c>
      <c r="AB12" s="116">
        <f>IF(AND('Att. Dairy'!B12=""),"",'Att. Dairy'!B12)</f>
        <v>45023</v>
      </c>
      <c r="AC12" s="118">
        <f t="shared" si="39"/>
        <v>169</v>
      </c>
      <c r="AD12" s="118">
        <f t="shared" si="40"/>
        <v>102.75</v>
      </c>
      <c r="AE12" s="118" t="str">
        <f>IF(AB12="","",IF(Sheet1!AB12='Opening Balance'!$I$8,'Opening Balance'!$H$8,""))</f>
        <v/>
      </c>
      <c r="AF12" s="118" t="str">
        <f>IF(AB12="","",IF(Sheet1!AB12='Opening Balance'!$I$9,'Opening Balance'!$H$9,""))</f>
        <v/>
      </c>
      <c r="AG12" s="118" t="str">
        <f>IF(AB12="","",IF(Sheet1!AB12='Opening Balance'!$I$10,'Opening Balance'!$H$10,""))</f>
        <v/>
      </c>
      <c r="AH12" s="118" t="str">
        <f>IF(AB12="","",IF(Sheet1!AB12='Opening Balance'!$I$11,'Opening Balance'!$H$11,""))</f>
        <v/>
      </c>
      <c r="AI12" s="118" t="str">
        <f>IF(AB12="","",IF(Sheet1!AB12='Opening Balance'!$I$12,'Opening Balance'!$H$12,""))</f>
        <v/>
      </c>
      <c r="AJ12" s="118" t="str">
        <f>IF(AB12="","",IF(Sheet1!AB12='Opening Balance'!$I$13,'Opening Balance'!$H$13,""))</f>
        <v/>
      </c>
      <c r="AK12" s="118">
        <f t="shared" si="41"/>
        <v>169</v>
      </c>
      <c r="AL12" s="118">
        <f t="shared" si="42"/>
        <v>102.75</v>
      </c>
      <c r="AM12" s="119">
        <f>IF('Att. Dairy'!I12="","",'Att. Dairy'!I12)</f>
        <v>90</v>
      </c>
      <c r="AN12" s="119">
        <f>IF('Att. Dairy'!J12="","",'Att. Dairy'!J12)</f>
        <v>100</v>
      </c>
      <c r="AO12" s="119">
        <f t="shared" si="43"/>
        <v>190</v>
      </c>
      <c r="AP12" s="119">
        <f>IF('Att. Dairy'!O12="","",'Att. Dairy'!O12)</f>
        <v>78</v>
      </c>
      <c r="AQ12" s="119">
        <f>IF('Att. Dairy'!P12="","",'Att. Dairy'!P12)</f>
        <v>88</v>
      </c>
      <c r="AR12" s="119">
        <f t="shared" si="44"/>
        <v>166</v>
      </c>
      <c r="AS12" s="118">
        <f t="shared" si="26"/>
        <v>24.9</v>
      </c>
      <c r="AT12" s="118">
        <f t="shared" si="27"/>
        <v>0</v>
      </c>
      <c r="AU12" s="118">
        <f t="shared" si="45"/>
        <v>144.1</v>
      </c>
      <c r="AV12" s="118">
        <f t="shared" si="46"/>
        <v>102.75</v>
      </c>
      <c r="AW12" s="321">
        <f>IFERROR(IF(AND('Att. Dairy'!B12=""),"",IF(AND(AX12="अवकाश"),"",IF(AND(AR12=""),"",AR12*$AY$1))),"")</f>
        <v>1356.22</v>
      </c>
      <c r="AX12" s="121" t="str">
        <f>IF(AND('Att. Dairy'!B12=""),"",IF(OR(AR12="",AR12=0),"",BC12))</f>
        <v>दाल रोटी</v>
      </c>
      <c r="BB12" s="304" t="str">
        <f>IF(AND('Att. Dairy'!D12=""),"",'Att. Dairy'!D12)</f>
        <v>Friday</v>
      </c>
      <c r="BC12" s="304" t="str">
        <f t="shared" si="28"/>
        <v>दाल रोटी</v>
      </c>
      <c r="BD12" s="318" t="str">
        <f t="shared" si="5"/>
        <v>W</v>
      </c>
      <c r="BE12" s="304" t="str">
        <f>IF(AND('Att. Dairy'!C12=""),"",'Att. Dairy'!C12)</f>
        <v>Wheat</v>
      </c>
      <c r="BF12" s="304" t="str">
        <f t="shared" si="6"/>
        <v>W</v>
      </c>
      <c r="BG12" s="318" t="str">
        <f t="shared" si="7"/>
        <v>W</v>
      </c>
      <c r="BJ12" s="487">
        <f>IF(AND($DG$5=$CF$2),MAX($BJ$5:BJ11)+1,0)</f>
        <v>0</v>
      </c>
      <c r="BK12" s="389">
        <v>7</v>
      </c>
      <c r="BL12" s="422">
        <f>IF(AND('Att. Dairy'!B12=""),"",'Att. Dairy'!B12)</f>
        <v>45023</v>
      </c>
      <c r="BM12" s="423" t="str">
        <f>IF(AND('Att. Dairy'!D12=""),"",'Att. Dairy'!D12)</f>
        <v>Friday</v>
      </c>
      <c r="BN12" s="435">
        <f>IF('Att. Dairy'!L12="","",IF('Att. Dairy'!E12='Att. Dairy'!$AD$15,'Att. Dairy'!L12,""))</f>
        <v>111</v>
      </c>
      <c r="BO12" s="435">
        <f>IF('Att. Dairy'!M12="","",IF('Att. Dairy'!E12='Att. Dairy'!$AD$15,'Att. Dairy'!M12,""))</f>
        <v>110</v>
      </c>
      <c r="BP12" s="436">
        <f t="shared" si="8"/>
        <v>221</v>
      </c>
      <c r="BQ12" s="453">
        <f t="shared" si="29"/>
        <v>96.625</v>
      </c>
      <c r="BR12" s="439" t="str">
        <f>IF(BL12="","",IF(BL12='Opening Balance'!$I$26,'Opening Balance'!$G$26,""))</f>
        <v/>
      </c>
      <c r="BS12" s="439" t="str">
        <f>IF(BL12="","",IF(BL12='Opening Balance'!$I$28,'Opening Balance'!$G$28,""))</f>
        <v/>
      </c>
      <c r="BT12" s="411">
        <f t="shared" si="9"/>
        <v>96.625</v>
      </c>
      <c r="BU12" s="430">
        <f>IF(BP12="","",BP12*'Opening Balance'!$G$30)</f>
        <v>3.3149999999999999</v>
      </c>
      <c r="BV12" s="415">
        <f t="shared" si="2"/>
        <v>93.31</v>
      </c>
      <c r="BW12" s="453">
        <f t="shared" si="30"/>
        <v>23.11</v>
      </c>
      <c r="BX12" s="430" t="str">
        <f>IF(BL12="","",IF(BL12='Opening Balance'!$I$27,'Opening Balance'!$G$27,""))</f>
        <v/>
      </c>
      <c r="BY12" s="430" t="str">
        <f>IF(BL12="","",IF(BL12='Opening Balance'!$I$29,'Opening Balance'!$G$29,""))</f>
        <v/>
      </c>
      <c r="BZ12" s="438">
        <f t="shared" si="10"/>
        <v>23.11</v>
      </c>
      <c r="CA12" s="430">
        <f>IF(BP12="","",BP12*'Opening Balance'!$G$31)</f>
        <v>1.8563999999999998</v>
      </c>
      <c r="CB12" s="431">
        <f t="shared" si="11"/>
        <v>21.253599999999999</v>
      </c>
      <c r="CC12" s="474">
        <f t="shared" si="31"/>
        <v>500</v>
      </c>
      <c r="CD12" s="468" t="str">
        <f>IF(BL12="","",IF(BL12='Opening Balance'!$I$33,'Opening Balance'!$G$33,""))</f>
        <v/>
      </c>
      <c r="CE12" s="468">
        <f t="shared" si="32"/>
        <v>500</v>
      </c>
      <c r="CF12" s="470">
        <f>IF(BL12="","",IF(BL12='Opening Balance'!$I$35,'Opening Balance'!$G$35,0))</f>
        <v>0</v>
      </c>
      <c r="CG12" s="469">
        <f t="shared" si="33"/>
        <v>500</v>
      </c>
      <c r="CJ12" s="389">
        <v>7</v>
      </c>
      <c r="CK12" s="422">
        <f>IF(AND('Att. Dairy'!B12=""),"",'Att. Dairy'!B12)</f>
        <v>45023</v>
      </c>
      <c r="CL12" s="423" t="str">
        <f>IF(AND('Att. Dairy'!D12=""),"",'Att. Dairy'!D12)</f>
        <v>Friday</v>
      </c>
      <c r="CM12" s="435">
        <f>IF('Att. Dairy'!O12="","",IF('Att. Dairy'!E12='Att. Dairy'!$AD$15,'Att. Dairy'!O12,""))</f>
        <v>78</v>
      </c>
      <c r="CN12" s="435">
        <f>IF('Att. Dairy'!P12="","",IF('Att. Dairy'!E12='Att. Dairy'!$AD$15,'Att. Dairy'!P12,""))</f>
        <v>88</v>
      </c>
      <c r="CO12" s="436">
        <f t="shared" si="12"/>
        <v>166</v>
      </c>
      <c r="CP12" s="453">
        <f t="shared" si="34"/>
        <v>146.69999999999999</v>
      </c>
      <c r="CQ12" s="438" t="str">
        <f>IF(CK12="","",IF(CK12='Opening Balance'!$I$26,'Opening Balance'!$H$26,""))</f>
        <v/>
      </c>
      <c r="CR12" s="438" t="str">
        <f>IF(CK12="","",IF(CK12='Opening Balance'!$I$28,'Opening Balance'!$H$28,""))</f>
        <v/>
      </c>
      <c r="CS12" s="438">
        <f t="shared" si="13"/>
        <v>146.69999999999999</v>
      </c>
      <c r="CT12" s="430">
        <f>IF(CO12="","",CO12*'Opening Balance'!$H$30)</f>
        <v>3.3200000000000003</v>
      </c>
      <c r="CU12" s="431">
        <f t="shared" si="3"/>
        <v>143.38</v>
      </c>
      <c r="CV12" s="453">
        <f t="shared" si="35"/>
        <v>28.317</v>
      </c>
      <c r="CW12" s="430" t="str">
        <f>IF(CK12="","",IF(CK12='Opening Balance'!$I$27,'Opening Balance'!$H$27,""))</f>
        <v/>
      </c>
      <c r="CX12" s="429" t="str">
        <f>IF(CK12="","",IF(CK12='Opening Balance'!$I$29,'Opening Balance'!$H$29,""))</f>
        <v/>
      </c>
      <c r="CY12" s="438">
        <f t="shared" si="14"/>
        <v>28.317</v>
      </c>
      <c r="CZ12" s="430">
        <f>IF(CO12="","",CO12*'Opening Balance'!$H$31)</f>
        <v>1.6932</v>
      </c>
      <c r="DA12" s="431">
        <f t="shared" si="15"/>
        <v>26.623799999999999</v>
      </c>
      <c r="DB12" s="474">
        <f t="shared" si="36"/>
        <v>800</v>
      </c>
      <c r="DC12" s="468" t="str">
        <f>IF(CK12="","",IF(CK12='Opening Balance'!$I$33,'Opening Balance'!$H$33,""))</f>
        <v/>
      </c>
      <c r="DD12" s="468">
        <f t="shared" si="37"/>
        <v>800</v>
      </c>
      <c r="DE12" s="470">
        <f>IF(CK12="","",IF(CK12='Opening Balance'!$I$35,'Opening Balance'!$H$35,0))</f>
        <v>0</v>
      </c>
      <c r="DF12" s="469">
        <f t="shared" si="38"/>
        <v>800</v>
      </c>
    </row>
    <row r="13" spans="2:111">
      <c r="B13" s="352">
        <f>IF(AND($Z$3=$Q$1),MAX($B$5:B12)+1,0)</f>
        <v>0</v>
      </c>
      <c r="C13" s="116">
        <f>IF(AND('Att. Dairy'!B13=""),"",'Att. Dairy'!B13)</f>
        <v>45024</v>
      </c>
      <c r="D13" s="118">
        <f t="shared" si="16"/>
        <v>207.79999999999998</v>
      </c>
      <c r="E13" s="118">
        <f t="shared" si="17"/>
        <v>153.5</v>
      </c>
      <c r="F13" s="118" t="str">
        <f>IF(C13="","",IF(Sheet1!C13='Opening Balance'!$I$8,'Opening Balance'!$G$8,""))</f>
        <v/>
      </c>
      <c r="G13" s="118" t="str">
        <f>IF(C13="","",IF(Sheet1!C13='Opening Balance'!$I$9,'Opening Balance'!$G$9,""))</f>
        <v/>
      </c>
      <c r="H13" s="118" t="str">
        <f>IF(C13="","",IF(Sheet1!C13='Opening Balance'!$I$10,'Opening Balance'!$G$10,""))</f>
        <v/>
      </c>
      <c r="I13" s="118" t="str">
        <f>IF(C13="","",IF(Sheet1!C13='Opening Balance'!$I$11,'Opening Balance'!$G$11,""))</f>
        <v/>
      </c>
      <c r="J13" s="118" t="str">
        <f>IF(C13="","",IF(Sheet1!C13='Opening Balance'!$I$12,'Opening Balance'!$G$12,""))</f>
        <v/>
      </c>
      <c r="K13" s="118" t="str">
        <f>IF(C13="","",IF(Sheet1!C13='Opening Balance'!$I$13,'Opening Balance'!$G$13,""))</f>
        <v/>
      </c>
      <c r="L13" s="118">
        <f t="shared" si="18"/>
        <v>207.79999999999998</v>
      </c>
      <c r="M13" s="118">
        <f t="shared" si="19"/>
        <v>153.5</v>
      </c>
      <c r="N13" s="119" t="str">
        <f>IF('Att. Dairy'!F13="","",'Att. Dairy'!F13)</f>
        <v/>
      </c>
      <c r="O13" s="119" t="str">
        <f>IF('Att. Dairy'!G13="","",'Att. Dairy'!G13)</f>
        <v/>
      </c>
      <c r="P13" s="119" t="str">
        <f t="shared" si="20"/>
        <v/>
      </c>
      <c r="Q13" s="119" t="str">
        <f>IF('Att. Dairy'!L13="","",'Att. Dairy'!L13)</f>
        <v/>
      </c>
      <c r="R13" s="119" t="str">
        <f>IF('Att. Dairy'!M13="","",'Att. Dairy'!M13)</f>
        <v/>
      </c>
      <c r="S13" s="119" t="str">
        <f t="shared" si="21"/>
        <v/>
      </c>
      <c r="T13" s="118">
        <f t="shared" si="22"/>
        <v>0</v>
      </c>
      <c r="U13" s="118">
        <f t="shared" si="23"/>
        <v>0</v>
      </c>
      <c r="V13" s="118">
        <f t="shared" si="24"/>
        <v>207.79999999999998</v>
      </c>
      <c r="W13" s="118">
        <f t="shared" si="25"/>
        <v>153.5</v>
      </c>
      <c r="X13" s="321" t="str">
        <f>IFERROR(IF(AND('Att. Dairy'!B13=""),"",IF(AND(Y13="अवकाश"),"",IF(AND(S13=""),"",S13*$Z$1))),"")</f>
        <v/>
      </c>
      <c r="Y13" s="121" t="str">
        <f>IF(AND('Att. Dairy'!B13=""),"",IF(OR(S13="",S13=0),"",BC13))</f>
        <v/>
      </c>
      <c r="AA13" s="353">
        <f>IF(AND($AY$3=$AP$1),MAX($AA$5:AA12)+1,0)</f>
        <v>0</v>
      </c>
      <c r="AB13" s="116">
        <f>IF(AND('Att. Dairy'!B13=""),"",'Att. Dairy'!B13)</f>
        <v>45024</v>
      </c>
      <c r="AC13" s="118">
        <f t="shared" si="39"/>
        <v>144.1</v>
      </c>
      <c r="AD13" s="118">
        <f t="shared" si="40"/>
        <v>102.75</v>
      </c>
      <c r="AE13" s="118" t="str">
        <f>IF(AB13="","",IF(Sheet1!AB13='Opening Balance'!$I$8,'Opening Balance'!$H$8,""))</f>
        <v/>
      </c>
      <c r="AF13" s="118" t="str">
        <f>IF(AB13="","",IF(Sheet1!AB13='Opening Balance'!$I$9,'Opening Balance'!$H$9,""))</f>
        <v/>
      </c>
      <c r="AG13" s="118" t="str">
        <f>IF(AB13="","",IF(Sheet1!AB13='Opening Balance'!$I$10,'Opening Balance'!$H$10,""))</f>
        <v/>
      </c>
      <c r="AH13" s="118" t="str">
        <f>IF(AB13="","",IF(Sheet1!AB13='Opening Balance'!$I$11,'Opening Balance'!$H$11,""))</f>
        <v/>
      </c>
      <c r="AI13" s="118" t="str">
        <f>IF(AB13="","",IF(Sheet1!AB13='Opening Balance'!$I$12,'Opening Balance'!$H$12,""))</f>
        <v/>
      </c>
      <c r="AJ13" s="118" t="str">
        <f>IF(AB13="","",IF(Sheet1!AB13='Opening Balance'!$I$13,'Opening Balance'!$H$13,""))</f>
        <v/>
      </c>
      <c r="AK13" s="118">
        <f t="shared" si="41"/>
        <v>144.1</v>
      </c>
      <c r="AL13" s="118">
        <f t="shared" si="42"/>
        <v>102.75</v>
      </c>
      <c r="AM13" s="119" t="str">
        <f>IF('Att. Dairy'!I13="","",'Att. Dairy'!I13)</f>
        <v/>
      </c>
      <c r="AN13" s="119" t="str">
        <f>IF('Att. Dairy'!J13="","",'Att. Dairy'!J13)</f>
        <v/>
      </c>
      <c r="AO13" s="119" t="str">
        <f t="shared" si="43"/>
        <v/>
      </c>
      <c r="AP13" s="119" t="str">
        <f>IF('Att. Dairy'!O13="","",'Att. Dairy'!O13)</f>
        <v/>
      </c>
      <c r="AQ13" s="119" t="str">
        <f>IF('Att. Dairy'!P13="","",'Att. Dairy'!P13)</f>
        <v/>
      </c>
      <c r="AR13" s="119" t="str">
        <f t="shared" si="44"/>
        <v/>
      </c>
      <c r="AS13" s="118">
        <f t="shared" si="26"/>
        <v>0</v>
      </c>
      <c r="AT13" s="118">
        <f t="shared" si="27"/>
        <v>0</v>
      </c>
      <c r="AU13" s="118">
        <f t="shared" si="45"/>
        <v>144.1</v>
      </c>
      <c r="AV13" s="118">
        <f t="shared" si="46"/>
        <v>102.75</v>
      </c>
      <c r="AW13" s="321" t="str">
        <f>IFERROR(IF(AND('Att. Dairy'!B13=""),"",IF(AND(AX13="अवकाश"),"",IF(AND(AR13=""),"",AR13*$AY$1))),"")</f>
        <v/>
      </c>
      <c r="AX13" s="121" t="str">
        <f>IF(AND('Att. Dairy'!B13=""),"",IF(OR(AR13="",AR13=0),"",BC13))</f>
        <v/>
      </c>
      <c r="BB13" s="304" t="str">
        <f>IF(AND('Att. Dairy'!D13=""),"",'Att. Dairy'!D13)</f>
        <v>Saturday</v>
      </c>
      <c r="BC13" s="304" t="str">
        <f t="shared" si="28"/>
        <v>सब्जी रोटी</v>
      </c>
      <c r="BD13" s="318" t="str">
        <f t="shared" si="5"/>
        <v>W</v>
      </c>
      <c r="BE13" s="304" t="str">
        <f>IF(AND('Att. Dairy'!C13=""),"",'Att. Dairy'!C13)</f>
        <v/>
      </c>
      <c r="BF13" s="304" t="str">
        <f t="shared" si="6"/>
        <v/>
      </c>
      <c r="BG13" s="318" t="str">
        <f t="shared" si="7"/>
        <v>W</v>
      </c>
      <c r="BJ13" s="487">
        <f>IF(AND($DG$5=$CF$2),MAX($BJ$5:BJ12)+1,0)</f>
        <v>0</v>
      </c>
      <c r="BK13" s="389">
        <v>8</v>
      </c>
      <c r="BL13" s="422">
        <f>IF(AND('Att. Dairy'!B13=""),"",'Att. Dairy'!B13)</f>
        <v>45024</v>
      </c>
      <c r="BM13" s="423" t="str">
        <f>IF(AND('Att. Dairy'!D13=""),"",'Att. Dairy'!D13)</f>
        <v>Saturday</v>
      </c>
      <c r="BN13" s="435" t="str">
        <f>IF('Att. Dairy'!L13="","",IF('Att. Dairy'!E13='Att. Dairy'!$AD$15,'Att. Dairy'!L13,""))</f>
        <v/>
      </c>
      <c r="BO13" s="435" t="str">
        <f>IF('Att. Dairy'!M13="","",IF('Att. Dairy'!E13='Att. Dairy'!$AD$15,'Att. Dairy'!M13,""))</f>
        <v/>
      </c>
      <c r="BP13" s="436">
        <f t="shared" si="8"/>
        <v>0</v>
      </c>
      <c r="BQ13" s="453">
        <f t="shared" si="29"/>
        <v>93.31</v>
      </c>
      <c r="BR13" s="439" t="str">
        <f>IF(BL13="","",IF(BL13='Opening Balance'!$I$26,'Opening Balance'!$G$26,""))</f>
        <v/>
      </c>
      <c r="BS13" s="439" t="str">
        <f>IF(BL13="","",IF(BL13='Opening Balance'!$I$28,'Opening Balance'!$G$28,""))</f>
        <v/>
      </c>
      <c r="BT13" s="411">
        <f t="shared" ref="BT13:BT36" si="47">SUM(BQ13:BS13)</f>
        <v>93.31</v>
      </c>
      <c r="BU13" s="430">
        <f>IF(BP13="","",BP13*'Opening Balance'!$G$30)</f>
        <v>0</v>
      </c>
      <c r="BV13" s="415">
        <f t="shared" ref="BV13:BV36" si="48">SUM(BT13-BU13)</f>
        <v>93.31</v>
      </c>
      <c r="BW13" s="453">
        <f t="shared" si="30"/>
        <v>21.253599999999999</v>
      </c>
      <c r="BX13" s="430" t="str">
        <f>IF(BL13="","",IF(BL13='Opening Balance'!$I$27,'Opening Balance'!$G$27,""))</f>
        <v/>
      </c>
      <c r="BY13" s="430" t="str">
        <f>IF(BL13="","",IF(BL13='Opening Balance'!$I$29,'Opening Balance'!$G$29,""))</f>
        <v/>
      </c>
      <c r="BZ13" s="438">
        <f t="shared" si="10"/>
        <v>21.253599999999999</v>
      </c>
      <c r="CA13" s="430">
        <f>IF(BP13="","",BP13*'Opening Balance'!$G$31)</f>
        <v>0</v>
      </c>
      <c r="CB13" s="431">
        <f t="shared" si="11"/>
        <v>21.253599999999999</v>
      </c>
      <c r="CC13" s="474">
        <f t="shared" si="31"/>
        <v>500</v>
      </c>
      <c r="CD13" s="468" t="str">
        <f>IF(BL13="","",IF(BL13='Opening Balance'!$I$33,'Opening Balance'!$G$33,""))</f>
        <v/>
      </c>
      <c r="CE13" s="468">
        <f t="shared" si="32"/>
        <v>500</v>
      </c>
      <c r="CF13" s="470">
        <f>IF(BL13="","",IF(BL13='Opening Balance'!$I$35,'Opening Balance'!$G$35,0))</f>
        <v>0</v>
      </c>
      <c r="CG13" s="469">
        <f t="shared" si="33"/>
        <v>500</v>
      </c>
      <c r="CJ13" s="389">
        <v>8</v>
      </c>
      <c r="CK13" s="422">
        <f>IF(AND('Att. Dairy'!B13=""),"",'Att. Dairy'!B13)</f>
        <v>45024</v>
      </c>
      <c r="CL13" s="423" t="str">
        <f>IF(AND('Att. Dairy'!D13=""),"",'Att. Dairy'!D13)</f>
        <v>Saturday</v>
      </c>
      <c r="CM13" s="435" t="str">
        <f>IF('Att. Dairy'!O13="","",IF('Att. Dairy'!E13='Att. Dairy'!$AD$15,'Att. Dairy'!O13,""))</f>
        <v/>
      </c>
      <c r="CN13" s="435" t="str">
        <f>IF('Att. Dairy'!P13="","",IF('Att. Dairy'!E13='Att. Dairy'!$AD$15,'Att. Dairy'!P13,""))</f>
        <v/>
      </c>
      <c r="CO13" s="436">
        <f t="shared" si="12"/>
        <v>0</v>
      </c>
      <c r="CP13" s="453">
        <f t="shared" si="34"/>
        <v>143.38</v>
      </c>
      <c r="CQ13" s="438" t="str">
        <f>IF(CK13="","",IF(CK13='Opening Balance'!$I$26,'Opening Balance'!$H$26,""))</f>
        <v/>
      </c>
      <c r="CR13" s="438" t="str">
        <f>IF(CK13="","",IF(CK13='Opening Balance'!$I$28,'Opening Balance'!$H$28,""))</f>
        <v/>
      </c>
      <c r="CS13" s="438">
        <f t="shared" si="13"/>
        <v>143.38</v>
      </c>
      <c r="CT13" s="430">
        <f>IF(CO13="","",CO13*'Opening Balance'!$H$30)</f>
        <v>0</v>
      </c>
      <c r="CU13" s="431">
        <f t="shared" si="3"/>
        <v>143.38</v>
      </c>
      <c r="CV13" s="453">
        <f t="shared" si="35"/>
        <v>26.623799999999999</v>
      </c>
      <c r="CW13" s="430" t="str">
        <f>IF(CK13="","",IF(CK13='Opening Balance'!$I$27,'Opening Balance'!$H$27,""))</f>
        <v/>
      </c>
      <c r="CX13" s="429" t="str">
        <f>IF(CK13="","",IF(CK13='Opening Balance'!$I$29,'Opening Balance'!$H$29,""))</f>
        <v/>
      </c>
      <c r="CY13" s="438">
        <f t="shared" si="14"/>
        <v>26.623799999999999</v>
      </c>
      <c r="CZ13" s="430">
        <f>IF(CO13="","",CO13*'Opening Balance'!$H$31)</f>
        <v>0</v>
      </c>
      <c r="DA13" s="431">
        <f t="shared" si="15"/>
        <v>26.623799999999999</v>
      </c>
      <c r="DB13" s="474">
        <f t="shared" si="36"/>
        <v>800</v>
      </c>
      <c r="DC13" s="468" t="str">
        <f>IF(CK13="","",IF(CK13='Opening Balance'!$I$33,'Opening Balance'!$H$33,""))</f>
        <v/>
      </c>
      <c r="DD13" s="468">
        <f t="shared" si="37"/>
        <v>800</v>
      </c>
      <c r="DE13" s="470">
        <f>IF(CK13="","",IF(CK13='Opening Balance'!$I$35,'Opening Balance'!$H$35,0))</f>
        <v>0</v>
      </c>
      <c r="DF13" s="469">
        <f t="shared" si="38"/>
        <v>800</v>
      </c>
    </row>
    <row r="14" spans="2:111">
      <c r="B14" s="352">
        <f>IF(AND($Z$3=$Q$1),MAX($B$5:B13)+1,0)</f>
        <v>0</v>
      </c>
      <c r="C14" s="116">
        <f>IF(AND('Att. Dairy'!B14=""),"",'Att. Dairy'!B14)</f>
        <v>45025</v>
      </c>
      <c r="D14" s="118">
        <f t="shared" si="16"/>
        <v>207.79999999999998</v>
      </c>
      <c r="E14" s="118">
        <f t="shared" si="17"/>
        <v>153.5</v>
      </c>
      <c r="F14" s="118" t="str">
        <f>IF(C14="","",IF(Sheet1!C14='Opening Balance'!$I$8,'Opening Balance'!$G$8,""))</f>
        <v/>
      </c>
      <c r="G14" s="118" t="str">
        <f>IF(C14="","",IF(Sheet1!C14='Opening Balance'!$I$9,'Opening Balance'!$G$9,""))</f>
        <v/>
      </c>
      <c r="H14" s="118" t="str">
        <f>IF(C14="","",IF(Sheet1!C14='Opening Balance'!$I$10,'Opening Balance'!$G$10,""))</f>
        <v/>
      </c>
      <c r="I14" s="118" t="str">
        <f>IF(C14="","",IF(Sheet1!C14='Opening Balance'!$I$11,'Opening Balance'!$G$11,""))</f>
        <v/>
      </c>
      <c r="J14" s="118" t="str">
        <f>IF(C14="","",IF(Sheet1!C14='Opening Balance'!$I$12,'Opening Balance'!$G$12,""))</f>
        <v/>
      </c>
      <c r="K14" s="118" t="str">
        <f>IF(C14="","",IF(Sheet1!C14='Opening Balance'!$I$13,'Opening Balance'!$G$13,""))</f>
        <v/>
      </c>
      <c r="L14" s="118">
        <f t="shared" si="18"/>
        <v>207.79999999999998</v>
      </c>
      <c r="M14" s="118">
        <f t="shared" si="19"/>
        <v>153.5</v>
      </c>
      <c r="N14" s="119" t="str">
        <f>IF('Att. Dairy'!F14="","",'Att. Dairy'!F14)</f>
        <v/>
      </c>
      <c r="O14" s="119" t="str">
        <f>IF('Att. Dairy'!G14="","",'Att. Dairy'!G14)</f>
        <v/>
      </c>
      <c r="P14" s="119" t="str">
        <f t="shared" si="20"/>
        <v/>
      </c>
      <c r="Q14" s="119" t="str">
        <f>IF('Att. Dairy'!L14="","",'Att. Dairy'!L14)</f>
        <v/>
      </c>
      <c r="R14" s="119" t="str">
        <f>IF('Att. Dairy'!M14="","",'Att. Dairy'!M14)</f>
        <v/>
      </c>
      <c r="S14" s="119" t="str">
        <f t="shared" si="21"/>
        <v/>
      </c>
      <c r="T14" s="118">
        <f t="shared" si="22"/>
        <v>0</v>
      </c>
      <c r="U14" s="118">
        <f t="shared" si="23"/>
        <v>0</v>
      </c>
      <c r="V14" s="118">
        <f t="shared" si="24"/>
        <v>207.79999999999998</v>
      </c>
      <c r="W14" s="118">
        <f t="shared" si="25"/>
        <v>153.5</v>
      </c>
      <c r="X14" s="321" t="str">
        <f>IFERROR(IF(AND('Att. Dairy'!B14=""),"",IF(AND(Y14="अवकाश"),"",IF(AND(S14=""),"",S14*$Z$1))),"")</f>
        <v/>
      </c>
      <c r="Y14" s="121" t="str">
        <f>IF(AND('Att. Dairy'!B14=""),"",IF(OR(S14="",S14=0),"",BC14))</f>
        <v/>
      </c>
      <c r="AA14" s="353">
        <f>IF(AND($AY$3=$AP$1),MAX($AA$5:AA13)+1,0)</f>
        <v>0</v>
      </c>
      <c r="AB14" s="116">
        <f>IF(AND('Att. Dairy'!B14=""),"",'Att. Dairy'!B14)</f>
        <v>45025</v>
      </c>
      <c r="AC14" s="118">
        <f t="shared" si="39"/>
        <v>144.1</v>
      </c>
      <c r="AD14" s="118">
        <f t="shared" si="40"/>
        <v>102.75</v>
      </c>
      <c r="AE14" s="118" t="str">
        <f>IF(AB14="","",IF(Sheet1!AB14='Opening Balance'!$I$8,'Opening Balance'!$H$8,""))</f>
        <v/>
      </c>
      <c r="AF14" s="118" t="str">
        <f>IF(AB14="","",IF(Sheet1!AB14='Opening Balance'!$I$9,'Opening Balance'!$H$9,""))</f>
        <v/>
      </c>
      <c r="AG14" s="118" t="str">
        <f>IF(AB14="","",IF(Sheet1!AB14='Opening Balance'!$I$10,'Opening Balance'!$H$10,""))</f>
        <v/>
      </c>
      <c r="AH14" s="118" t="str">
        <f>IF(AB14="","",IF(Sheet1!AB14='Opening Balance'!$I$11,'Opening Balance'!$H$11,""))</f>
        <v/>
      </c>
      <c r="AI14" s="118" t="str">
        <f>IF(AB14="","",IF(Sheet1!AB14='Opening Balance'!$I$12,'Opening Balance'!$H$12,""))</f>
        <v/>
      </c>
      <c r="AJ14" s="118" t="str">
        <f>IF(AB14="","",IF(Sheet1!AB14='Opening Balance'!$I$13,'Opening Balance'!$H$13,""))</f>
        <v/>
      </c>
      <c r="AK14" s="118">
        <f t="shared" si="41"/>
        <v>144.1</v>
      </c>
      <c r="AL14" s="118">
        <f t="shared" si="42"/>
        <v>102.75</v>
      </c>
      <c r="AM14" s="119" t="str">
        <f>IF('Att. Dairy'!I14="","",'Att. Dairy'!I14)</f>
        <v/>
      </c>
      <c r="AN14" s="119" t="str">
        <f>IF('Att. Dairy'!J14="","",'Att. Dairy'!J14)</f>
        <v/>
      </c>
      <c r="AO14" s="119" t="str">
        <f t="shared" si="43"/>
        <v/>
      </c>
      <c r="AP14" s="119" t="str">
        <f>IF('Att. Dairy'!O14="","",'Att. Dairy'!O14)</f>
        <v/>
      </c>
      <c r="AQ14" s="119" t="str">
        <f>IF('Att. Dairy'!P14="","",'Att. Dairy'!P14)</f>
        <v/>
      </c>
      <c r="AR14" s="119" t="str">
        <f t="shared" si="44"/>
        <v/>
      </c>
      <c r="AS14" s="118">
        <f t="shared" si="26"/>
        <v>0</v>
      </c>
      <c r="AT14" s="118">
        <f t="shared" si="27"/>
        <v>0</v>
      </c>
      <c r="AU14" s="118">
        <f t="shared" si="45"/>
        <v>144.1</v>
      </c>
      <c r="AV14" s="118">
        <f t="shared" si="46"/>
        <v>102.75</v>
      </c>
      <c r="AW14" s="321" t="str">
        <f>IFERROR(IF(AND('Att. Dairy'!B14=""),"",IF(AND(AX14="अवकाश"),"",IF(AND(AR14=""),"",AR14*$AY$1))),"")</f>
        <v/>
      </c>
      <c r="AX14" s="121" t="str">
        <f>IF(AND('Att. Dairy'!B14=""),"",IF(OR(AR14="",AR14=0),"",BC14))</f>
        <v/>
      </c>
      <c r="BB14" s="304" t="str">
        <f>IF(AND('Att. Dairy'!D14=""),"",'Att. Dairy'!D14)</f>
        <v>Sunday</v>
      </c>
      <c r="BC14" s="304" t="str">
        <f t="shared" si="28"/>
        <v>अवकाश</v>
      </c>
      <c r="BD14" s="318" t="str">
        <f t="shared" si="5"/>
        <v/>
      </c>
      <c r="BE14" s="304" t="str">
        <f>IF(AND('Att. Dairy'!C14=""),"",'Att. Dairy'!C14)</f>
        <v/>
      </c>
      <c r="BF14" s="304" t="str">
        <f t="shared" si="6"/>
        <v/>
      </c>
      <c r="BG14" s="318" t="str">
        <f t="shared" si="7"/>
        <v/>
      </c>
      <c r="BJ14" s="487">
        <f>IF(AND($DG$5=$CF$2),MAX($BJ$5:BJ13)+1,0)</f>
        <v>0</v>
      </c>
      <c r="BK14" s="389">
        <v>9</v>
      </c>
      <c r="BL14" s="422">
        <f>IF(AND('Att. Dairy'!B14=""),"",'Att. Dairy'!B14)</f>
        <v>45025</v>
      </c>
      <c r="BM14" s="423" t="str">
        <f>IF(AND('Att. Dairy'!D14=""),"",'Att. Dairy'!D14)</f>
        <v>Sunday</v>
      </c>
      <c r="BN14" s="435" t="str">
        <f>IF('Att. Dairy'!L14="","",IF('Att. Dairy'!E14='Att. Dairy'!$AD$15,'Att. Dairy'!L14,""))</f>
        <v/>
      </c>
      <c r="BO14" s="435" t="str">
        <f>IF('Att. Dairy'!M14="","",IF('Att. Dairy'!E14='Att. Dairy'!$AD$15,'Att. Dairy'!M14,""))</f>
        <v/>
      </c>
      <c r="BP14" s="436">
        <f t="shared" si="8"/>
        <v>0</v>
      </c>
      <c r="BQ14" s="453">
        <f t="shared" si="29"/>
        <v>93.31</v>
      </c>
      <c r="BR14" s="439" t="str">
        <f>IF(BL14="","",IF(BL14='Opening Balance'!$I$26,'Opening Balance'!$G$26,""))</f>
        <v/>
      </c>
      <c r="BS14" s="439" t="str">
        <f>IF(BL14="","",IF(BL14='Opening Balance'!$I$28,'Opening Balance'!$G$28,""))</f>
        <v/>
      </c>
      <c r="BT14" s="411">
        <f t="shared" si="47"/>
        <v>93.31</v>
      </c>
      <c r="BU14" s="430">
        <f>IF(BP14="","",BP14*'Opening Balance'!$G$30)</f>
        <v>0</v>
      </c>
      <c r="BV14" s="415">
        <f t="shared" si="48"/>
        <v>93.31</v>
      </c>
      <c r="BW14" s="453">
        <f t="shared" si="30"/>
        <v>21.253599999999999</v>
      </c>
      <c r="BX14" s="430" t="str">
        <f>IF(BL14="","",IF(BL14='Opening Balance'!$I$27,'Opening Balance'!$G$27,""))</f>
        <v/>
      </c>
      <c r="BY14" s="430" t="str">
        <f>IF(BL14="","",IF(BL14='Opening Balance'!$I$29,'Opening Balance'!$G$29,""))</f>
        <v/>
      </c>
      <c r="BZ14" s="438">
        <f t="shared" si="10"/>
        <v>21.253599999999999</v>
      </c>
      <c r="CA14" s="430">
        <f>IF(BP14="","",BP14*'Opening Balance'!$G$31)</f>
        <v>0</v>
      </c>
      <c r="CB14" s="431">
        <f t="shared" si="11"/>
        <v>21.253599999999999</v>
      </c>
      <c r="CC14" s="474">
        <f t="shared" si="31"/>
        <v>500</v>
      </c>
      <c r="CD14" s="468" t="str">
        <f>IF(BL14="","",IF(BL14='Opening Balance'!$I$33,'Opening Balance'!$G$33,""))</f>
        <v/>
      </c>
      <c r="CE14" s="468">
        <f t="shared" si="32"/>
        <v>500</v>
      </c>
      <c r="CF14" s="470">
        <f>IF(BL14="","",IF(BL14='Opening Balance'!$I$35,'Opening Balance'!$G$35,0))</f>
        <v>0</v>
      </c>
      <c r="CG14" s="469">
        <f t="shared" si="33"/>
        <v>500</v>
      </c>
      <c r="CJ14" s="389">
        <v>9</v>
      </c>
      <c r="CK14" s="422">
        <f>IF(AND('Att. Dairy'!B14=""),"",'Att. Dairy'!B14)</f>
        <v>45025</v>
      </c>
      <c r="CL14" s="423" t="str">
        <f>IF(AND('Att. Dairy'!D14=""),"",'Att. Dairy'!D14)</f>
        <v>Sunday</v>
      </c>
      <c r="CM14" s="435" t="str">
        <f>IF('Att. Dairy'!O14="","",IF('Att. Dairy'!E14='Att. Dairy'!$AD$15,'Att. Dairy'!O14,""))</f>
        <v/>
      </c>
      <c r="CN14" s="435" t="str">
        <f>IF('Att. Dairy'!P14="","",IF('Att. Dairy'!E14='Att. Dairy'!$AD$15,'Att. Dairy'!P14,""))</f>
        <v/>
      </c>
      <c r="CO14" s="436">
        <f t="shared" si="12"/>
        <v>0</v>
      </c>
      <c r="CP14" s="453">
        <f t="shared" si="34"/>
        <v>143.38</v>
      </c>
      <c r="CQ14" s="438" t="str">
        <f>IF(CK14="","",IF(CK14='Opening Balance'!$I$26,'Opening Balance'!$H$26,""))</f>
        <v/>
      </c>
      <c r="CR14" s="438" t="str">
        <f>IF(CK14="","",IF(CK14='Opening Balance'!$I$28,'Opening Balance'!$H$28,""))</f>
        <v/>
      </c>
      <c r="CS14" s="438">
        <f t="shared" si="13"/>
        <v>143.38</v>
      </c>
      <c r="CT14" s="430">
        <f>IF(CO14="","",CO14*'Opening Balance'!$H$30)</f>
        <v>0</v>
      </c>
      <c r="CU14" s="431">
        <f t="shared" si="3"/>
        <v>143.38</v>
      </c>
      <c r="CV14" s="453">
        <f t="shared" si="35"/>
        <v>26.623799999999999</v>
      </c>
      <c r="CW14" s="430" t="str">
        <f>IF(CK14="","",IF(CK14='Opening Balance'!$I$27,'Opening Balance'!$H$27,""))</f>
        <v/>
      </c>
      <c r="CX14" s="429" t="str">
        <f>IF(CK14="","",IF(CK14='Opening Balance'!$I$29,'Opening Balance'!$H$29,""))</f>
        <v/>
      </c>
      <c r="CY14" s="438">
        <f t="shared" si="14"/>
        <v>26.623799999999999</v>
      </c>
      <c r="CZ14" s="430">
        <f>IF(CO14="","",CO14*'Opening Balance'!$H$31)</f>
        <v>0</v>
      </c>
      <c r="DA14" s="431">
        <f t="shared" si="15"/>
        <v>26.623799999999999</v>
      </c>
      <c r="DB14" s="474">
        <f t="shared" si="36"/>
        <v>800</v>
      </c>
      <c r="DC14" s="468" t="str">
        <f>IF(CK14="","",IF(CK14='Opening Balance'!$I$33,'Opening Balance'!$H$33,""))</f>
        <v/>
      </c>
      <c r="DD14" s="468">
        <f t="shared" si="37"/>
        <v>800</v>
      </c>
      <c r="DE14" s="470">
        <f>IF(CK14="","",IF(CK14='Opening Balance'!$I$35,'Opening Balance'!$H$35,0))</f>
        <v>0</v>
      </c>
      <c r="DF14" s="469">
        <f t="shared" si="38"/>
        <v>800</v>
      </c>
    </row>
    <row r="15" spans="2:111">
      <c r="B15" s="352">
        <f>IF(AND($Z$3=$Q$1),MAX($B$5:B14)+1,0)</f>
        <v>0</v>
      </c>
      <c r="C15" s="116">
        <f>IF(AND('Att. Dairy'!B15=""),"",'Att. Dairy'!B15)</f>
        <v>45026</v>
      </c>
      <c r="D15" s="118">
        <f t="shared" si="16"/>
        <v>207.79999999999998</v>
      </c>
      <c r="E15" s="118">
        <f t="shared" si="17"/>
        <v>153.5</v>
      </c>
      <c r="F15" s="118" t="str">
        <f>IF(C15="","",IF(Sheet1!C15='Opening Balance'!$I$8,'Opening Balance'!$G$8,""))</f>
        <v/>
      </c>
      <c r="G15" s="118" t="str">
        <f>IF(C15="","",IF(Sheet1!C15='Opening Balance'!$I$9,'Opening Balance'!$G$9,""))</f>
        <v/>
      </c>
      <c r="H15" s="118" t="str">
        <f>IF(C15="","",IF(Sheet1!C15='Opening Balance'!$I$10,'Opening Balance'!$G$10,""))</f>
        <v/>
      </c>
      <c r="I15" s="118" t="str">
        <f>IF(C15="","",IF(Sheet1!C15='Opening Balance'!$I$11,'Opening Balance'!$G$11,""))</f>
        <v/>
      </c>
      <c r="J15" s="118" t="str">
        <f>IF(C15="","",IF(Sheet1!C15='Opening Balance'!$I$12,'Opening Balance'!$G$12,""))</f>
        <v/>
      </c>
      <c r="K15" s="118" t="str">
        <f>IF(C15="","",IF(Sheet1!C15='Opening Balance'!$I$13,'Opening Balance'!$G$13,""))</f>
        <v/>
      </c>
      <c r="L15" s="118">
        <f t="shared" si="18"/>
        <v>207.79999999999998</v>
      </c>
      <c r="M15" s="118">
        <f t="shared" si="19"/>
        <v>153.5</v>
      </c>
      <c r="N15" s="119" t="str">
        <f>IF('Att. Dairy'!F15="","",'Att. Dairy'!F15)</f>
        <v/>
      </c>
      <c r="O15" s="119" t="str">
        <f>IF('Att. Dairy'!G15="","",'Att. Dairy'!G15)</f>
        <v/>
      </c>
      <c r="P15" s="119" t="str">
        <f t="shared" si="20"/>
        <v/>
      </c>
      <c r="Q15" s="119" t="str">
        <f>IF('Att. Dairy'!L15="","",'Att. Dairy'!L15)</f>
        <v/>
      </c>
      <c r="R15" s="119" t="str">
        <f>IF('Att. Dairy'!M15="","",'Att. Dairy'!M15)</f>
        <v/>
      </c>
      <c r="S15" s="119" t="str">
        <f t="shared" si="21"/>
        <v/>
      </c>
      <c r="T15" s="118">
        <f t="shared" si="22"/>
        <v>0</v>
      </c>
      <c r="U15" s="118">
        <f t="shared" si="23"/>
        <v>0</v>
      </c>
      <c r="V15" s="118">
        <f t="shared" si="24"/>
        <v>207.79999999999998</v>
      </c>
      <c r="W15" s="118">
        <f t="shared" si="25"/>
        <v>153.5</v>
      </c>
      <c r="X15" s="321" t="str">
        <f>IFERROR(IF(AND('Att. Dairy'!B15=""),"",IF(AND(Y15="अवकाश"),"",IF(AND(S15=""),"",S15*$Z$1))),"")</f>
        <v/>
      </c>
      <c r="Y15" s="121" t="str">
        <f>IF(AND('Att. Dairy'!B15=""),"",IF(OR(S15="",S15=0),"",BC15))</f>
        <v/>
      </c>
      <c r="AA15" s="353">
        <f>IF(AND($AY$3=$AP$1),MAX($AA$5:AA14)+1,0)</f>
        <v>0</v>
      </c>
      <c r="AB15" s="116">
        <f>IF(AND('Att. Dairy'!B15=""),"",'Att. Dairy'!B15)</f>
        <v>45026</v>
      </c>
      <c r="AC15" s="118">
        <f t="shared" si="39"/>
        <v>144.1</v>
      </c>
      <c r="AD15" s="118">
        <f t="shared" si="40"/>
        <v>102.75</v>
      </c>
      <c r="AE15" s="118" t="str">
        <f>IF(AB15="","",IF(Sheet1!AB15='Opening Balance'!$I$8,'Opening Balance'!$H$8,""))</f>
        <v/>
      </c>
      <c r="AF15" s="118" t="str">
        <f>IF(AB15="","",IF(Sheet1!AB15='Opening Balance'!$I$9,'Opening Balance'!$H$9,""))</f>
        <v/>
      </c>
      <c r="AG15" s="118" t="str">
        <f>IF(AB15="","",IF(Sheet1!AB15='Opening Balance'!$I$10,'Opening Balance'!$H$10,""))</f>
        <v/>
      </c>
      <c r="AH15" s="118" t="str">
        <f>IF(AB15="","",IF(Sheet1!AB15='Opening Balance'!$I$11,'Opening Balance'!$H$11,""))</f>
        <v/>
      </c>
      <c r="AI15" s="118" t="str">
        <f>IF(AB15="","",IF(Sheet1!AB15='Opening Balance'!$I$12,'Opening Balance'!$H$12,""))</f>
        <v/>
      </c>
      <c r="AJ15" s="118" t="str">
        <f>IF(AB15="","",IF(Sheet1!AB15='Opening Balance'!$I$13,'Opening Balance'!$H$13,""))</f>
        <v/>
      </c>
      <c r="AK15" s="118">
        <f t="shared" si="41"/>
        <v>144.1</v>
      </c>
      <c r="AL15" s="118">
        <f t="shared" si="42"/>
        <v>102.75</v>
      </c>
      <c r="AM15" s="119" t="str">
        <f>IF('Att. Dairy'!I15="","",'Att. Dairy'!I15)</f>
        <v/>
      </c>
      <c r="AN15" s="119" t="str">
        <f>IF('Att. Dairy'!J15="","",'Att. Dairy'!J15)</f>
        <v/>
      </c>
      <c r="AO15" s="119" t="str">
        <f t="shared" si="43"/>
        <v/>
      </c>
      <c r="AP15" s="119" t="str">
        <f>IF('Att. Dairy'!O15="","",'Att. Dairy'!O15)</f>
        <v/>
      </c>
      <c r="AQ15" s="119" t="str">
        <f>IF('Att. Dairy'!P15="","",'Att. Dairy'!P15)</f>
        <v/>
      </c>
      <c r="AR15" s="119" t="str">
        <f t="shared" si="44"/>
        <v/>
      </c>
      <c r="AS15" s="118">
        <f t="shared" si="26"/>
        <v>0</v>
      </c>
      <c r="AT15" s="118">
        <f t="shared" si="27"/>
        <v>0</v>
      </c>
      <c r="AU15" s="118">
        <f t="shared" si="45"/>
        <v>144.1</v>
      </c>
      <c r="AV15" s="118">
        <f t="shared" si="46"/>
        <v>102.75</v>
      </c>
      <c r="AW15" s="321" t="str">
        <f>IFERROR(IF(AND('Att. Dairy'!B15=""),"",IF(AND(AX15="अवकाश"),"",IF(AND(AR15=""),"",AR15*$AY$1))),"")</f>
        <v/>
      </c>
      <c r="AX15" s="121" t="str">
        <f>IF(AND('Att. Dairy'!B15=""),"",IF(OR(AR15="",AR15=0),"",BC15))</f>
        <v/>
      </c>
      <c r="BB15" s="304" t="str">
        <f>IF(AND('Att. Dairy'!D15=""),"",'Att. Dairy'!D15)</f>
        <v>Monday</v>
      </c>
      <c r="BC15" s="304" t="str">
        <f t="shared" si="28"/>
        <v>सब्जी रोटी</v>
      </c>
      <c r="BD15" s="318" t="str">
        <f t="shared" si="5"/>
        <v>W</v>
      </c>
      <c r="BE15" s="304" t="str">
        <f>IF(AND('Att. Dairy'!C15=""),"",'Att. Dairy'!C15)</f>
        <v/>
      </c>
      <c r="BF15" s="304" t="str">
        <f t="shared" si="6"/>
        <v/>
      </c>
      <c r="BG15" s="318" t="str">
        <f t="shared" si="7"/>
        <v>W</v>
      </c>
      <c r="BJ15" s="487">
        <f>IF(AND($DG$5=$CF$2),MAX($BJ$5:BJ14)+1,0)</f>
        <v>0</v>
      </c>
      <c r="BK15" s="389">
        <v>10</v>
      </c>
      <c r="BL15" s="422">
        <f>IF(AND('Att. Dairy'!B15=""),"",'Att. Dairy'!B15)</f>
        <v>45026</v>
      </c>
      <c r="BM15" s="423" t="str">
        <f>IF(AND('Att. Dairy'!D15=""),"",'Att. Dairy'!D15)</f>
        <v>Monday</v>
      </c>
      <c r="BN15" s="435" t="str">
        <f>IF('Att. Dairy'!L15="","",IF('Att. Dairy'!E15='Att. Dairy'!$AD$15,'Att. Dairy'!L15,""))</f>
        <v/>
      </c>
      <c r="BO15" s="435" t="str">
        <f>IF('Att. Dairy'!M15="","",IF('Att. Dairy'!E15='Att. Dairy'!$AD$15,'Att. Dairy'!M15,""))</f>
        <v/>
      </c>
      <c r="BP15" s="436">
        <f t="shared" si="8"/>
        <v>0</v>
      </c>
      <c r="BQ15" s="453">
        <f t="shared" si="29"/>
        <v>93.31</v>
      </c>
      <c r="BR15" s="439" t="str">
        <f>IF(BL15="","",IF(BL15='Opening Balance'!$I$26,'Opening Balance'!$G$26,""))</f>
        <v/>
      </c>
      <c r="BS15" s="439" t="str">
        <f>IF(BL15="","",IF(BL15='Opening Balance'!$I$28,'Opening Balance'!$G$28,""))</f>
        <v/>
      </c>
      <c r="BT15" s="411">
        <f t="shared" si="47"/>
        <v>93.31</v>
      </c>
      <c r="BU15" s="430">
        <f>IF(BP15="","",BP15*'Opening Balance'!$G$30)</f>
        <v>0</v>
      </c>
      <c r="BV15" s="415">
        <f t="shared" si="48"/>
        <v>93.31</v>
      </c>
      <c r="BW15" s="453">
        <f t="shared" si="30"/>
        <v>21.253599999999999</v>
      </c>
      <c r="BX15" s="430" t="str">
        <f>IF(BL15="","",IF(BL15='Opening Balance'!$I$27,'Opening Balance'!$G$27,""))</f>
        <v/>
      </c>
      <c r="BY15" s="430" t="str">
        <f>IF(BL15="","",IF(BL15='Opening Balance'!$I$29,'Opening Balance'!$G$29,""))</f>
        <v/>
      </c>
      <c r="BZ15" s="438">
        <f t="shared" si="10"/>
        <v>21.253599999999999</v>
      </c>
      <c r="CA15" s="430">
        <f>IF(BP15="","",BP15*'Opening Balance'!$G$31)</f>
        <v>0</v>
      </c>
      <c r="CB15" s="431">
        <f t="shared" si="11"/>
        <v>21.253599999999999</v>
      </c>
      <c r="CC15" s="474">
        <f t="shared" si="31"/>
        <v>500</v>
      </c>
      <c r="CD15" s="468" t="str">
        <f>IF(BL15="","",IF(BL15='Opening Balance'!$I$33,'Opening Balance'!$G$33,""))</f>
        <v/>
      </c>
      <c r="CE15" s="468">
        <f t="shared" si="32"/>
        <v>500</v>
      </c>
      <c r="CF15" s="470">
        <f>IF(BL15="","",IF(BL15='Opening Balance'!$I$35,'Opening Balance'!$G$35,0))</f>
        <v>0</v>
      </c>
      <c r="CG15" s="469">
        <f t="shared" si="33"/>
        <v>500</v>
      </c>
      <c r="CJ15" s="389">
        <v>10</v>
      </c>
      <c r="CK15" s="422">
        <f>IF(AND('Att. Dairy'!B15=""),"",'Att. Dairy'!B15)</f>
        <v>45026</v>
      </c>
      <c r="CL15" s="423" t="str">
        <f>IF(AND('Att. Dairy'!D15=""),"",'Att. Dairy'!D15)</f>
        <v>Monday</v>
      </c>
      <c r="CM15" s="435" t="str">
        <f>IF('Att. Dairy'!O15="","",IF('Att. Dairy'!E15='Att. Dairy'!$AD$15,'Att. Dairy'!O15,""))</f>
        <v/>
      </c>
      <c r="CN15" s="435" t="str">
        <f>IF('Att. Dairy'!P15="","",IF('Att. Dairy'!E15='Att. Dairy'!$AD$15,'Att. Dairy'!P15,""))</f>
        <v/>
      </c>
      <c r="CO15" s="436">
        <f t="shared" si="12"/>
        <v>0</v>
      </c>
      <c r="CP15" s="453">
        <f t="shared" si="34"/>
        <v>143.38</v>
      </c>
      <c r="CQ15" s="438" t="str">
        <f>IF(CK15="","",IF(CK15='Opening Balance'!$I$26,'Opening Balance'!$H$26,""))</f>
        <v/>
      </c>
      <c r="CR15" s="438" t="str">
        <f>IF(CK15="","",IF(CK15='Opening Balance'!$I$28,'Opening Balance'!$H$28,""))</f>
        <v/>
      </c>
      <c r="CS15" s="438">
        <f t="shared" si="13"/>
        <v>143.38</v>
      </c>
      <c r="CT15" s="430">
        <f>IF(CO15="","",CO15*'Opening Balance'!$H$30)</f>
        <v>0</v>
      </c>
      <c r="CU15" s="431">
        <f t="shared" si="3"/>
        <v>143.38</v>
      </c>
      <c r="CV15" s="453">
        <f t="shared" si="35"/>
        <v>26.623799999999999</v>
      </c>
      <c r="CW15" s="430" t="str">
        <f>IF(CK15="","",IF(CK15='Opening Balance'!$I$27,'Opening Balance'!$H$27,""))</f>
        <v/>
      </c>
      <c r="CX15" s="429" t="str">
        <f>IF(CK15="","",IF(CK15='Opening Balance'!$I$29,'Opening Balance'!$H$29,""))</f>
        <v/>
      </c>
      <c r="CY15" s="438">
        <f t="shared" si="14"/>
        <v>26.623799999999999</v>
      </c>
      <c r="CZ15" s="430">
        <f>IF(CO15="","",CO15*'Opening Balance'!$H$31)</f>
        <v>0</v>
      </c>
      <c r="DA15" s="431">
        <f t="shared" si="15"/>
        <v>26.623799999999999</v>
      </c>
      <c r="DB15" s="474">
        <f t="shared" si="36"/>
        <v>800</v>
      </c>
      <c r="DC15" s="468" t="str">
        <f>IF(CK15="","",IF(CK15='Opening Balance'!$I$33,'Opening Balance'!$H$33,""))</f>
        <v/>
      </c>
      <c r="DD15" s="468">
        <f t="shared" si="37"/>
        <v>800</v>
      </c>
      <c r="DE15" s="470">
        <f>IF(CK15="","",IF(CK15='Opening Balance'!$I$35,'Opening Balance'!$H$35,0))</f>
        <v>0</v>
      </c>
      <c r="DF15" s="469">
        <f t="shared" si="38"/>
        <v>800</v>
      </c>
    </row>
    <row r="16" spans="2:111">
      <c r="B16" s="352">
        <f>IF(AND($Z$3=$Q$1),MAX($B$5:B15)+1,0)</f>
        <v>0</v>
      </c>
      <c r="C16" s="116">
        <f>IF(AND('Att. Dairy'!B16=""),"",'Att. Dairy'!B16)</f>
        <v>45027</v>
      </c>
      <c r="D16" s="118">
        <f t="shared" si="16"/>
        <v>207.79999999999998</v>
      </c>
      <c r="E16" s="118">
        <f t="shared" si="17"/>
        <v>153.5</v>
      </c>
      <c r="F16" s="118" t="str">
        <f>IF(C16="","",IF(Sheet1!C16='Opening Balance'!$I$8,'Opening Balance'!$G$8,""))</f>
        <v/>
      </c>
      <c r="G16" s="118" t="str">
        <f>IF(C16="","",IF(Sheet1!C16='Opening Balance'!$I$9,'Opening Balance'!$G$9,""))</f>
        <v/>
      </c>
      <c r="H16" s="118" t="str">
        <f>IF(C16="","",IF(Sheet1!C16='Opening Balance'!$I$10,'Opening Balance'!$G$10,""))</f>
        <v/>
      </c>
      <c r="I16" s="118" t="str">
        <f>IF(C16="","",IF(Sheet1!C16='Opening Balance'!$I$11,'Opening Balance'!$G$11,""))</f>
        <v/>
      </c>
      <c r="J16" s="118" t="str">
        <f>IF(C16="","",IF(Sheet1!C16='Opening Balance'!$I$12,'Opening Balance'!$G$12,""))</f>
        <v/>
      </c>
      <c r="K16" s="118" t="str">
        <f>IF(C16="","",IF(Sheet1!C16='Opening Balance'!$I$13,'Opening Balance'!$G$13,""))</f>
        <v/>
      </c>
      <c r="L16" s="118">
        <f t="shared" si="18"/>
        <v>207.79999999999998</v>
      </c>
      <c r="M16" s="118">
        <f t="shared" si="19"/>
        <v>153.5</v>
      </c>
      <c r="N16" s="119" t="str">
        <f>IF('Att. Dairy'!F16="","",'Att. Dairy'!F16)</f>
        <v/>
      </c>
      <c r="O16" s="119" t="str">
        <f>IF('Att. Dairy'!G16="","",'Att. Dairy'!G16)</f>
        <v/>
      </c>
      <c r="P16" s="119" t="str">
        <f t="shared" si="20"/>
        <v/>
      </c>
      <c r="Q16" s="119" t="str">
        <f>IF('Att. Dairy'!L16="","",'Att. Dairy'!L16)</f>
        <v/>
      </c>
      <c r="R16" s="119" t="str">
        <f>IF('Att. Dairy'!M16="","",'Att. Dairy'!M16)</f>
        <v/>
      </c>
      <c r="S16" s="119" t="str">
        <f t="shared" si="21"/>
        <v/>
      </c>
      <c r="T16" s="118">
        <f t="shared" si="22"/>
        <v>0</v>
      </c>
      <c r="U16" s="118">
        <f t="shared" si="23"/>
        <v>0</v>
      </c>
      <c r="V16" s="118">
        <f t="shared" si="24"/>
        <v>207.79999999999998</v>
      </c>
      <c r="W16" s="118">
        <f t="shared" si="25"/>
        <v>153.5</v>
      </c>
      <c r="X16" s="321" t="str">
        <f>IFERROR(IF(AND('Att. Dairy'!B16=""),"",IF(AND(Y16="अवकाश"),"",IF(AND(S16=""),"",S16*$Z$1))),"")</f>
        <v/>
      </c>
      <c r="Y16" s="121" t="str">
        <f>IF(AND('Att. Dairy'!B16=""),"",IF(OR(S16="",S16=0),"",BC16))</f>
        <v/>
      </c>
      <c r="AA16" s="353">
        <f>IF(AND($AY$3=$AP$1),MAX($AA$5:AA15)+1,0)</f>
        <v>0</v>
      </c>
      <c r="AB16" s="116">
        <f>IF(AND('Att. Dairy'!B16=""),"",'Att. Dairy'!B16)</f>
        <v>45027</v>
      </c>
      <c r="AC16" s="118">
        <f t="shared" si="39"/>
        <v>144.1</v>
      </c>
      <c r="AD16" s="118">
        <f t="shared" si="40"/>
        <v>102.75</v>
      </c>
      <c r="AE16" s="118" t="str">
        <f>IF(AB16="","",IF(Sheet1!AB16='Opening Balance'!$I$8,'Opening Balance'!$H$8,""))</f>
        <v/>
      </c>
      <c r="AF16" s="118" t="str">
        <f>IF(AB16="","",IF(Sheet1!AB16='Opening Balance'!$I$9,'Opening Balance'!$H$9,""))</f>
        <v/>
      </c>
      <c r="AG16" s="118" t="str">
        <f>IF(AB16="","",IF(Sheet1!AB16='Opening Balance'!$I$10,'Opening Balance'!$H$10,""))</f>
        <v/>
      </c>
      <c r="AH16" s="118" t="str">
        <f>IF(AB16="","",IF(Sheet1!AB16='Opening Balance'!$I$11,'Opening Balance'!$H$11,""))</f>
        <v/>
      </c>
      <c r="AI16" s="118" t="str">
        <f>IF(AB16="","",IF(Sheet1!AB16='Opening Balance'!$I$12,'Opening Balance'!$H$12,""))</f>
        <v/>
      </c>
      <c r="AJ16" s="118" t="str">
        <f>IF(AB16="","",IF(Sheet1!AB16='Opening Balance'!$I$13,'Opening Balance'!$H$13,""))</f>
        <v/>
      </c>
      <c r="AK16" s="118">
        <f t="shared" si="41"/>
        <v>144.1</v>
      </c>
      <c r="AL16" s="118">
        <f t="shared" si="42"/>
        <v>102.75</v>
      </c>
      <c r="AM16" s="119" t="str">
        <f>IF('Att. Dairy'!I16="","",'Att. Dairy'!I16)</f>
        <v/>
      </c>
      <c r="AN16" s="119" t="str">
        <f>IF('Att. Dairy'!J16="","",'Att. Dairy'!J16)</f>
        <v/>
      </c>
      <c r="AO16" s="119" t="str">
        <f t="shared" si="43"/>
        <v/>
      </c>
      <c r="AP16" s="119" t="str">
        <f>IF('Att. Dairy'!O16="","",'Att. Dairy'!O16)</f>
        <v/>
      </c>
      <c r="AQ16" s="119" t="str">
        <f>IF('Att. Dairy'!P16="","",'Att. Dairy'!P16)</f>
        <v/>
      </c>
      <c r="AR16" s="119" t="str">
        <f t="shared" si="44"/>
        <v/>
      </c>
      <c r="AS16" s="118">
        <f t="shared" si="26"/>
        <v>0</v>
      </c>
      <c r="AT16" s="118">
        <f t="shared" si="27"/>
        <v>0</v>
      </c>
      <c r="AU16" s="118">
        <f t="shared" si="45"/>
        <v>144.1</v>
      </c>
      <c r="AV16" s="118">
        <f t="shared" si="46"/>
        <v>102.75</v>
      </c>
      <c r="AW16" s="321" t="str">
        <f>IFERROR(IF(AND('Att. Dairy'!B16=""),"",IF(AND(AX16="अवकाश"),"",IF(AND(AR16=""),"",AR16*$AY$1))),"")</f>
        <v/>
      </c>
      <c r="AX16" s="121" t="str">
        <f>IF(AND('Att. Dairy'!B16=""),"",IF(OR(AR16="",AR16=0),"",BC16))</f>
        <v/>
      </c>
      <c r="BB16" s="304" t="str">
        <f>IF(AND('Att. Dairy'!D16=""),"",'Att. Dairy'!D16)</f>
        <v>Tuesday</v>
      </c>
      <c r="BC16" s="304" t="str">
        <f t="shared" si="28"/>
        <v>दाल चावल</v>
      </c>
      <c r="BD16" s="318" t="str">
        <f t="shared" si="5"/>
        <v>R</v>
      </c>
      <c r="BE16" s="304" t="str">
        <f>IF(AND('Att. Dairy'!C16=""),"",'Att. Dairy'!C16)</f>
        <v/>
      </c>
      <c r="BF16" s="304" t="str">
        <f t="shared" si="6"/>
        <v/>
      </c>
      <c r="BG16" s="318" t="str">
        <f t="shared" si="7"/>
        <v>R</v>
      </c>
      <c r="BJ16" s="487">
        <f>IF(AND($DG$5=$CF$2),MAX($BJ$5:BJ15)+1,0)</f>
        <v>0</v>
      </c>
      <c r="BK16" s="389">
        <v>11</v>
      </c>
      <c r="BL16" s="422">
        <f>IF(AND('Att. Dairy'!B16=""),"",'Att. Dairy'!B16)</f>
        <v>45027</v>
      </c>
      <c r="BM16" s="423" t="str">
        <f>IF(AND('Att. Dairy'!D16=""),"",'Att. Dairy'!D16)</f>
        <v>Tuesday</v>
      </c>
      <c r="BN16" s="435" t="str">
        <f>IF('Att. Dairy'!L16="","",IF('Att. Dairy'!E16='Att. Dairy'!$AD$15,'Att. Dairy'!L16,""))</f>
        <v/>
      </c>
      <c r="BO16" s="435" t="str">
        <f>IF('Att. Dairy'!M16="","",IF('Att. Dairy'!E16='Att. Dairy'!$AD$15,'Att. Dairy'!M16,""))</f>
        <v/>
      </c>
      <c r="BP16" s="436">
        <f t="shared" si="8"/>
        <v>0</v>
      </c>
      <c r="BQ16" s="453">
        <f t="shared" si="29"/>
        <v>93.31</v>
      </c>
      <c r="BR16" s="439" t="str">
        <f>IF(BL16="","",IF(BL16='Opening Balance'!$I$26,'Opening Balance'!$G$26,""))</f>
        <v/>
      </c>
      <c r="BS16" s="439" t="str">
        <f>IF(BL16="","",IF(BL16='Opening Balance'!$I$28,'Opening Balance'!$G$28,""))</f>
        <v/>
      </c>
      <c r="BT16" s="411">
        <f t="shared" si="47"/>
        <v>93.31</v>
      </c>
      <c r="BU16" s="430">
        <f>IF(BP16="","",BP16*'Opening Balance'!$G$30)</f>
        <v>0</v>
      </c>
      <c r="BV16" s="415">
        <f t="shared" si="48"/>
        <v>93.31</v>
      </c>
      <c r="BW16" s="453">
        <f t="shared" si="30"/>
        <v>21.253599999999999</v>
      </c>
      <c r="BX16" s="430" t="str">
        <f>IF(BL16="","",IF(BL16='Opening Balance'!$I$27,'Opening Balance'!$G$27,""))</f>
        <v/>
      </c>
      <c r="BY16" s="430" t="str">
        <f>IF(BL16="","",IF(BL16='Opening Balance'!$I$29,'Opening Balance'!$G$29,""))</f>
        <v/>
      </c>
      <c r="BZ16" s="438">
        <f t="shared" si="10"/>
        <v>21.253599999999999</v>
      </c>
      <c r="CA16" s="430">
        <f>IF(BP16="","",BP16*'Opening Balance'!$G$31)</f>
        <v>0</v>
      </c>
      <c r="CB16" s="431">
        <f t="shared" si="11"/>
        <v>21.253599999999999</v>
      </c>
      <c r="CC16" s="474">
        <f t="shared" si="31"/>
        <v>500</v>
      </c>
      <c r="CD16" s="468" t="str">
        <f>IF(BL16="","",IF(BL16='Opening Balance'!$I$33,'Opening Balance'!$G$33,""))</f>
        <v/>
      </c>
      <c r="CE16" s="468">
        <f t="shared" si="32"/>
        <v>500</v>
      </c>
      <c r="CF16" s="470">
        <f>IF(BL16="","",IF(BL16='Opening Balance'!$I$35,'Opening Balance'!$G$35,0))</f>
        <v>0</v>
      </c>
      <c r="CG16" s="469">
        <f t="shared" si="33"/>
        <v>500</v>
      </c>
      <c r="CJ16" s="389">
        <v>11</v>
      </c>
      <c r="CK16" s="422">
        <f>IF(AND('Att. Dairy'!B16=""),"",'Att. Dairy'!B16)</f>
        <v>45027</v>
      </c>
      <c r="CL16" s="423" t="str">
        <f>IF(AND('Att. Dairy'!D16=""),"",'Att. Dairy'!D16)</f>
        <v>Tuesday</v>
      </c>
      <c r="CM16" s="435" t="str">
        <f>IF('Att. Dairy'!O16="","",IF('Att. Dairy'!E16='Att. Dairy'!$AD$15,'Att. Dairy'!O16,""))</f>
        <v/>
      </c>
      <c r="CN16" s="435" t="str">
        <f>IF('Att. Dairy'!P16="","",IF('Att. Dairy'!E16='Att. Dairy'!$AD$15,'Att. Dairy'!P16,""))</f>
        <v/>
      </c>
      <c r="CO16" s="436">
        <f t="shared" si="12"/>
        <v>0</v>
      </c>
      <c r="CP16" s="453">
        <f t="shared" si="34"/>
        <v>143.38</v>
      </c>
      <c r="CQ16" s="438" t="str">
        <f>IF(CK16="","",IF(CK16='Opening Balance'!$I$26,'Opening Balance'!$H$26,""))</f>
        <v/>
      </c>
      <c r="CR16" s="438" t="str">
        <f>IF(CK16="","",IF(CK16='Opening Balance'!$I$28,'Opening Balance'!$H$28,""))</f>
        <v/>
      </c>
      <c r="CS16" s="438">
        <f t="shared" si="13"/>
        <v>143.38</v>
      </c>
      <c r="CT16" s="430">
        <f>IF(CO16="","",CO16*'Opening Balance'!$H$30)</f>
        <v>0</v>
      </c>
      <c r="CU16" s="431">
        <f t="shared" si="3"/>
        <v>143.38</v>
      </c>
      <c r="CV16" s="453">
        <f t="shared" si="35"/>
        <v>26.623799999999999</v>
      </c>
      <c r="CW16" s="430" t="str">
        <f>IF(CK16="","",IF(CK16='Opening Balance'!$I$27,'Opening Balance'!$H$27,""))</f>
        <v/>
      </c>
      <c r="CX16" s="429" t="str">
        <f>IF(CK16="","",IF(CK16='Opening Balance'!$I$29,'Opening Balance'!$H$29,""))</f>
        <v/>
      </c>
      <c r="CY16" s="438">
        <f t="shared" si="14"/>
        <v>26.623799999999999</v>
      </c>
      <c r="CZ16" s="430">
        <f>IF(CO16="","",CO16*'Opening Balance'!$H$31)</f>
        <v>0</v>
      </c>
      <c r="DA16" s="431">
        <f t="shared" si="15"/>
        <v>26.623799999999999</v>
      </c>
      <c r="DB16" s="474">
        <f t="shared" si="36"/>
        <v>800</v>
      </c>
      <c r="DC16" s="468" t="str">
        <f>IF(CK16="","",IF(CK16='Opening Balance'!$I$33,'Opening Balance'!$H$33,""))</f>
        <v/>
      </c>
      <c r="DD16" s="468">
        <f t="shared" si="37"/>
        <v>800</v>
      </c>
      <c r="DE16" s="470">
        <f>IF(CK16="","",IF(CK16='Opening Balance'!$I$35,'Opening Balance'!$H$35,0))</f>
        <v>0</v>
      </c>
      <c r="DF16" s="469">
        <f t="shared" si="38"/>
        <v>800</v>
      </c>
    </row>
    <row r="17" spans="2:110">
      <c r="B17" s="352">
        <f>IF(AND($Z$3=$Q$1),MAX($B$5:B16)+1,0)</f>
        <v>0</v>
      </c>
      <c r="C17" s="116">
        <f>IF(AND('Att. Dairy'!B17=""),"",'Att. Dairy'!B17)</f>
        <v>45028</v>
      </c>
      <c r="D17" s="118">
        <f t="shared" si="16"/>
        <v>207.79999999999998</v>
      </c>
      <c r="E17" s="118">
        <f t="shared" si="17"/>
        <v>153.5</v>
      </c>
      <c r="F17" s="118" t="str">
        <f>IF(C17="","",IF(Sheet1!C17='Opening Balance'!$I$8,'Opening Balance'!$G$8,""))</f>
        <v/>
      </c>
      <c r="G17" s="118" t="str">
        <f>IF(C17="","",IF(Sheet1!C17='Opening Balance'!$I$9,'Opening Balance'!$G$9,""))</f>
        <v/>
      </c>
      <c r="H17" s="118" t="str">
        <f>IF(C17="","",IF(Sheet1!C17='Opening Balance'!$I$10,'Opening Balance'!$G$10,""))</f>
        <v/>
      </c>
      <c r="I17" s="118" t="str">
        <f>IF(C17="","",IF(Sheet1!C17='Opening Balance'!$I$11,'Opening Balance'!$G$11,""))</f>
        <v/>
      </c>
      <c r="J17" s="118" t="str">
        <f>IF(C17="","",IF(Sheet1!C17='Opening Balance'!$I$12,'Opening Balance'!$G$12,""))</f>
        <v/>
      </c>
      <c r="K17" s="118" t="str">
        <f>IF(C17="","",IF(Sheet1!C17='Opening Balance'!$I$13,'Opening Balance'!$G$13,""))</f>
        <v/>
      </c>
      <c r="L17" s="118">
        <f t="shared" si="18"/>
        <v>207.79999999999998</v>
      </c>
      <c r="M17" s="118">
        <f t="shared" si="19"/>
        <v>153.5</v>
      </c>
      <c r="N17" s="119" t="str">
        <f>IF('Att. Dairy'!F17="","",'Att. Dairy'!F17)</f>
        <v/>
      </c>
      <c r="O17" s="119" t="str">
        <f>IF('Att. Dairy'!G17="","",'Att. Dairy'!G17)</f>
        <v/>
      </c>
      <c r="P17" s="119" t="str">
        <f t="shared" si="20"/>
        <v/>
      </c>
      <c r="Q17" s="119" t="str">
        <f>IF('Att. Dairy'!L17="","",'Att. Dairy'!L17)</f>
        <v/>
      </c>
      <c r="R17" s="119" t="str">
        <f>IF('Att. Dairy'!M17="","",'Att. Dairy'!M17)</f>
        <v/>
      </c>
      <c r="S17" s="119" t="str">
        <f t="shared" si="21"/>
        <v/>
      </c>
      <c r="T17" s="118">
        <f t="shared" si="22"/>
        <v>0</v>
      </c>
      <c r="U17" s="118">
        <f t="shared" si="23"/>
        <v>0</v>
      </c>
      <c r="V17" s="118">
        <f t="shared" si="24"/>
        <v>207.79999999999998</v>
      </c>
      <c r="W17" s="118">
        <f t="shared" si="25"/>
        <v>153.5</v>
      </c>
      <c r="X17" s="321" t="str">
        <f>IFERROR(IF(AND('Att. Dairy'!B17=""),"",IF(AND(Y17="अवकाश"),"",IF(AND(S17=""),"",S17*$Z$1))),"")</f>
        <v/>
      </c>
      <c r="Y17" s="121" t="str">
        <f>IF(AND('Att. Dairy'!B17=""),"",IF(OR(S17="",S17=0),"",BC17))</f>
        <v/>
      </c>
      <c r="AA17" s="353">
        <f>IF(AND($AY$3=$AP$1),MAX($AA$5:AA16)+1,0)</f>
        <v>0</v>
      </c>
      <c r="AB17" s="116">
        <f>IF(AND('Att. Dairy'!B17=""),"",'Att. Dairy'!B17)</f>
        <v>45028</v>
      </c>
      <c r="AC17" s="118">
        <f t="shared" si="39"/>
        <v>144.1</v>
      </c>
      <c r="AD17" s="118">
        <f t="shared" si="40"/>
        <v>102.75</v>
      </c>
      <c r="AE17" s="118" t="str">
        <f>IF(AB17="","",IF(Sheet1!AB17='Opening Balance'!$I$8,'Opening Balance'!$H$8,""))</f>
        <v/>
      </c>
      <c r="AF17" s="118" t="str">
        <f>IF(AB17="","",IF(Sheet1!AB17='Opening Balance'!$I$9,'Opening Balance'!$H$9,""))</f>
        <v/>
      </c>
      <c r="AG17" s="118" t="str">
        <f>IF(AB17="","",IF(Sheet1!AB17='Opening Balance'!$I$10,'Opening Balance'!$H$10,""))</f>
        <v/>
      </c>
      <c r="AH17" s="118" t="str">
        <f>IF(AB17="","",IF(Sheet1!AB17='Opening Balance'!$I$11,'Opening Balance'!$H$11,""))</f>
        <v/>
      </c>
      <c r="AI17" s="118" t="str">
        <f>IF(AB17="","",IF(Sheet1!AB17='Opening Balance'!$I$12,'Opening Balance'!$H$12,""))</f>
        <v/>
      </c>
      <c r="AJ17" s="118" t="str">
        <f>IF(AB17="","",IF(Sheet1!AB17='Opening Balance'!$I$13,'Opening Balance'!$H$13,""))</f>
        <v/>
      </c>
      <c r="AK17" s="118">
        <f t="shared" si="41"/>
        <v>144.1</v>
      </c>
      <c r="AL17" s="118">
        <f t="shared" si="42"/>
        <v>102.75</v>
      </c>
      <c r="AM17" s="119" t="str">
        <f>IF('Att. Dairy'!I17="","",'Att. Dairy'!I17)</f>
        <v/>
      </c>
      <c r="AN17" s="119" t="str">
        <f>IF('Att. Dairy'!J17="","",'Att. Dairy'!J17)</f>
        <v/>
      </c>
      <c r="AO17" s="119" t="str">
        <f t="shared" si="43"/>
        <v/>
      </c>
      <c r="AP17" s="119" t="str">
        <f>IF('Att. Dairy'!O17="","",'Att. Dairy'!O17)</f>
        <v/>
      </c>
      <c r="AQ17" s="119" t="str">
        <f>IF('Att. Dairy'!P17="","",'Att. Dairy'!P17)</f>
        <v/>
      </c>
      <c r="AR17" s="119" t="str">
        <f t="shared" si="44"/>
        <v/>
      </c>
      <c r="AS17" s="118">
        <f t="shared" si="26"/>
        <v>0</v>
      </c>
      <c r="AT17" s="118">
        <f t="shared" si="27"/>
        <v>0</v>
      </c>
      <c r="AU17" s="118">
        <f t="shared" si="45"/>
        <v>144.1</v>
      </c>
      <c r="AV17" s="118">
        <f t="shared" si="46"/>
        <v>102.75</v>
      </c>
      <c r="AW17" s="321" t="str">
        <f>IFERROR(IF(AND('Att. Dairy'!B17=""),"",IF(AND(AX17="अवकाश"),"",IF(AND(AR17=""),"",AR17*$AY$1))),"")</f>
        <v/>
      </c>
      <c r="AX17" s="121" t="str">
        <f>IF(AND('Att. Dairy'!B17=""),"",IF(OR(AR17="",AR17=0),"",BC17))</f>
        <v/>
      </c>
      <c r="BB17" s="304" t="str">
        <f>IF(AND('Att. Dairy'!D17=""),"",'Att. Dairy'!D17)</f>
        <v>Wednesday</v>
      </c>
      <c r="BC17" s="304" t="str">
        <f t="shared" si="28"/>
        <v>दाल रोटी</v>
      </c>
      <c r="BD17" s="318" t="str">
        <f t="shared" si="5"/>
        <v>W</v>
      </c>
      <c r="BE17" s="304" t="str">
        <f>IF(AND('Att. Dairy'!C17=""),"",'Att. Dairy'!C17)</f>
        <v/>
      </c>
      <c r="BF17" s="304" t="str">
        <f t="shared" si="6"/>
        <v/>
      </c>
      <c r="BG17" s="318" t="str">
        <f t="shared" si="7"/>
        <v>W</v>
      </c>
      <c r="BJ17" s="487">
        <f>IF(AND($DG$5=$CF$2),MAX($BJ$5:BJ16)+1,0)</f>
        <v>0</v>
      </c>
      <c r="BK17" s="389">
        <v>12</v>
      </c>
      <c r="BL17" s="422">
        <f>IF(AND('Att. Dairy'!B17=""),"",'Att. Dairy'!B17)</f>
        <v>45028</v>
      </c>
      <c r="BM17" s="423" t="str">
        <f>IF(AND('Att. Dairy'!D17=""),"",'Att. Dairy'!D17)</f>
        <v>Wednesday</v>
      </c>
      <c r="BN17" s="435" t="str">
        <f>IF('Att. Dairy'!L17="","",IF('Att. Dairy'!E17='Att. Dairy'!$AD$15,'Att. Dairy'!L17,""))</f>
        <v/>
      </c>
      <c r="BO17" s="435" t="str">
        <f>IF('Att. Dairy'!M17="","",IF('Att. Dairy'!E17='Att. Dairy'!$AD$15,'Att. Dairy'!M17,""))</f>
        <v/>
      </c>
      <c r="BP17" s="436">
        <f t="shared" si="8"/>
        <v>0</v>
      </c>
      <c r="BQ17" s="453">
        <f t="shared" si="29"/>
        <v>93.31</v>
      </c>
      <c r="BR17" s="439" t="str">
        <f>IF(BL17="","",IF(BL17='Opening Balance'!$I$26,'Opening Balance'!$G$26,""))</f>
        <v/>
      </c>
      <c r="BS17" s="439" t="str">
        <f>IF(BL17="","",IF(BL17='Opening Balance'!$I$28,'Opening Balance'!$G$28,""))</f>
        <v/>
      </c>
      <c r="BT17" s="411">
        <f t="shared" si="47"/>
        <v>93.31</v>
      </c>
      <c r="BU17" s="430">
        <f>IF(BP17="","",BP17*'Opening Balance'!$G$30)</f>
        <v>0</v>
      </c>
      <c r="BV17" s="415">
        <f t="shared" si="48"/>
        <v>93.31</v>
      </c>
      <c r="BW17" s="453">
        <f t="shared" si="30"/>
        <v>21.253599999999999</v>
      </c>
      <c r="BX17" s="430" t="str">
        <f>IF(BL17="","",IF(BL17='Opening Balance'!$I$27,'Opening Balance'!$G$27,""))</f>
        <v/>
      </c>
      <c r="BY17" s="430" t="str">
        <f>IF(BL17="","",IF(BL17='Opening Balance'!$I$29,'Opening Balance'!$G$29,""))</f>
        <v/>
      </c>
      <c r="BZ17" s="438">
        <f t="shared" si="10"/>
        <v>21.253599999999999</v>
      </c>
      <c r="CA17" s="430">
        <f>IF(BP17="","",BP17*'Opening Balance'!$G$31)</f>
        <v>0</v>
      </c>
      <c r="CB17" s="431">
        <f t="shared" si="11"/>
        <v>21.253599999999999</v>
      </c>
      <c r="CC17" s="474">
        <f t="shared" si="31"/>
        <v>500</v>
      </c>
      <c r="CD17" s="468" t="str">
        <f>IF(BL17="","",IF(BL17='Opening Balance'!$I$33,'Opening Balance'!$G$33,""))</f>
        <v/>
      </c>
      <c r="CE17" s="468">
        <f t="shared" si="32"/>
        <v>500</v>
      </c>
      <c r="CF17" s="470">
        <f>IF(BL17="","",IF(BL17='Opening Balance'!$I$35,'Opening Balance'!$G$35,0))</f>
        <v>0</v>
      </c>
      <c r="CG17" s="469">
        <f t="shared" si="33"/>
        <v>500</v>
      </c>
      <c r="CJ17" s="389">
        <v>12</v>
      </c>
      <c r="CK17" s="422">
        <f>IF(AND('Att. Dairy'!B17=""),"",'Att. Dairy'!B17)</f>
        <v>45028</v>
      </c>
      <c r="CL17" s="423" t="str">
        <f>IF(AND('Att. Dairy'!D17=""),"",'Att. Dairy'!D17)</f>
        <v>Wednesday</v>
      </c>
      <c r="CM17" s="435" t="str">
        <f>IF('Att. Dairy'!O17="","",IF('Att. Dairy'!E17='Att. Dairy'!$AD$15,'Att. Dairy'!O17,""))</f>
        <v/>
      </c>
      <c r="CN17" s="435" t="str">
        <f>IF('Att. Dairy'!P17="","",IF('Att. Dairy'!E17='Att. Dairy'!$AD$15,'Att. Dairy'!P17,""))</f>
        <v/>
      </c>
      <c r="CO17" s="436">
        <f t="shared" si="12"/>
        <v>0</v>
      </c>
      <c r="CP17" s="453">
        <f t="shared" si="34"/>
        <v>143.38</v>
      </c>
      <c r="CQ17" s="438" t="str">
        <f>IF(CK17="","",IF(CK17='Opening Balance'!$I$26,'Opening Balance'!$H$26,""))</f>
        <v/>
      </c>
      <c r="CR17" s="438" t="str">
        <f>IF(CK17="","",IF(CK17='Opening Balance'!$I$28,'Opening Balance'!$H$28,""))</f>
        <v/>
      </c>
      <c r="CS17" s="438">
        <f t="shared" si="13"/>
        <v>143.38</v>
      </c>
      <c r="CT17" s="430">
        <f>IF(CO17="","",CO17*'Opening Balance'!$H$30)</f>
        <v>0</v>
      </c>
      <c r="CU17" s="431">
        <f t="shared" si="3"/>
        <v>143.38</v>
      </c>
      <c r="CV17" s="453">
        <f t="shared" si="35"/>
        <v>26.623799999999999</v>
      </c>
      <c r="CW17" s="430" t="str">
        <f>IF(CK17="","",IF(CK17='Opening Balance'!$I$27,'Opening Balance'!$H$27,""))</f>
        <v/>
      </c>
      <c r="CX17" s="429" t="str">
        <f>IF(CK17="","",IF(CK17='Opening Balance'!$I$29,'Opening Balance'!$H$29,""))</f>
        <v/>
      </c>
      <c r="CY17" s="438">
        <f t="shared" si="14"/>
        <v>26.623799999999999</v>
      </c>
      <c r="CZ17" s="430">
        <f>IF(CO17="","",CO17*'Opening Balance'!$H$31)</f>
        <v>0</v>
      </c>
      <c r="DA17" s="431">
        <f t="shared" si="15"/>
        <v>26.623799999999999</v>
      </c>
      <c r="DB17" s="474">
        <f t="shared" si="36"/>
        <v>800</v>
      </c>
      <c r="DC17" s="468" t="str">
        <f>IF(CK17="","",IF(CK17='Opening Balance'!$I$33,'Opening Balance'!$H$33,""))</f>
        <v/>
      </c>
      <c r="DD17" s="468">
        <f t="shared" si="37"/>
        <v>800</v>
      </c>
      <c r="DE17" s="470">
        <f>IF(CK17="","",IF(CK17='Opening Balance'!$I$35,'Opening Balance'!$H$35,0))</f>
        <v>0</v>
      </c>
      <c r="DF17" s="469">
        <f t="shared" si="38"/>
        <v>800</v>
      </c>
    </row>
    <row r="18" spans="2:110">
      <c r="B18" s="352">
        <f>IF(AND($Z$3=$Q$1),MAX($B$5:B17)+1,0)</f>
        <v>0</v>
      </c>
      <c r="C18" s="116">
        <f>IF(AND('Att. Dairy'!B18=""),"",'Att. Dairy'!B18)</f>
        <v>45029</v>
      </c>
      <c r="D18" s="118">
        <f t="shared" si="16"/>
        <v>207.79999999999998</v>
      </c>
      <c r="E18" s="118">
        <f t="shared" si="17"/>
        <v>153.5</v>
      </c>
      <c r="F18" s="118" t="str">
        <f>IF(C18="","",IF(Sheet1!C18='Opening Balance'!$I$8,'Opening Balance'!$G$8,""))</f>
        <v/>
      </c>
      <c r="G18" s="118" t="str">
        <f>IF(C18="","",IF(Sheet1!C18='Opening Balance'!$I$9,'Opening Balance'!$G$9,""))</f>
        <v/>
      </c>
      <c r="H18" s="118" t="str">
        <f>IF(C18="","",IF(Sheet1!C18='Opening Balance'!$I$10,'Opening Balance'!$G$10,""))</f>
        <v/>
      </c>
      <c r="I18" s="118" t="str">
        <f>IF(C18="","",IF(Sheet1!C18='Opening Balance'!$I$11,'Opening Balance'!$G$11,""))</f>
        <v/>
      </c>
      <c r="J18" s="118" t="str">
        <f>IF(C18="","",IF(Sheet1!C18='Opening Balance'!$I$12,'Opening Balance'!$G$12,""))</f>
        <v/>
      </c>
      <c r="K18" s="118" t="str">
        <f>IF(C18="","",IF(Sheet1!C18='Opening Balance'!$I$13,'Opening Balance'!$G$13,""))</f>
        <v/>
      </c>
      <c r="L18" s="118">
        <f t="shared" si="18"/>
        <v>207.79999999999998</v>
      </c>
      <c r="M18" s="118">
        <f t="shared" si="19"/>
        <v>153.5</v>
      </c>
      <c r="N18" s="119" t="str">
        <f>IF('Att. Dairy'!F18="","",'Att. Dairy'!F18)</f>
        <v/>
      </c>
      <c r="O18" s="119" t="str">
        <f>IF('Att. Dairy'!G18="","",'Att. Dairy'!G18)</f>
        <v/>
      </c>
      <c r="P18" s="119" t="str">
        <f t="shared" si="20"/>
        <v/>
      </c>
      <c r="Q18" s="119" t="str">
        <f>IF('Att. Dairy'!L18="","",'Att. Dairy'!L18)</f>
        <v/>
      </c>
      <c r="R18" s="119" t="str">
        <f>IF('Att. Dairy'!M18="","",'Att. Dairy'!M18)</f>
        <v/>
      </c>
      <c r="S18" s="119" t="str">
        <f t="shared" si="21"/>
        <v/>
      </c>
      <c r="T18" s="118">
        <f t="shared" si="22"/>
        <v>0</v>
      </c>
      <c r="U18" s="118">
        <f t="shared" si="23"/>
        <v>0</v>
      </c>
      <c r="V18" s="118">
        <f t="shared" si="24"/>
        <v>207.79999999999998</v>
      </c>
      <c r="W18" s="118">
        <f t="shared" si="25"/>
        <v>153.5</v>
      </c>
      <c r="X18" s="321" t="str">
        <f>IFERROR(IF(AND('Att. Dairy'!B18=""),"",IF(AND(Y18="अवकाश"),"",IF(AND(S18=""),"",S18*$Z$1))),"")</f>
        <v/>
      </c>
      <c r="Y18" s="121" t="str">
        <f>IF(AND('Att. Dairy'!B18=""),"",IF(OR(S18="",S18=0),"",BC18))</f>
        <v/>
      </c>
      <c r="AA18" s="353">
        <f>IF(AND($AY$3=$AP$1),MAX($AA$5:AA17)+1,0)</f>
        <v>0</v>
      </c>
      <c r="AB18" s="116">
        <f>IF(AND('Att. Dairy'!B18=""),"",'Att. Dairy'!B18)</f>
        <v>45029</v>
      </c>
      <c r="AC18" s="118">
        <f t="shared" si="39"/>
        <v>144.1</v>
      </c>
      <c r="AD18" s="118">
        <f t="shared" si="40"/>
        <v>102.75</v>
      </c>
      <c r="AE18" s="118" t="str">
        <f>IF(AB18="","",IF(Sheet1!AB18='Opening Balance'!$I$8,'Opening Balance'!$H$8,""))</f>
        <v/>
      </c>
      <c r="AF18" s="118" t="str">
        <f>IF(AB18="","",IF(Sheet1!AB18='Opening Balance'!$I$9,'Opening Balance'!$H$9,""))</f>
        <v/>
      </c>
      <c r="AG18" s="118" t="str">
        <f>IF(AB18="","",IF(Sheet1!AB18='Opening Balance'!$I$10,'Opening Balance'!$H$10,""))</f>
        <v/>
      </c>
      <c r="AH18" s="118" t="str">
        <f>IF(AB18="","",IF(Sheet1!AB18='Opening Balance'!$I$11,'Opening Balance'!$H$11,""))</f>
        <v/>
      </c>
      <c r="AI18" s="118" t="str">
        <f>IF(AB18="","",IF(Sheet1!AB18='Opening Balance'!$I$12,'Opening Balance'!$H$12,""))</f>
        <v/>
      </c>
      <c r="AJ18" s="118" t="str">
        <f>IF(AB18="","",IF(Sheet1!AB18='Opening Balance'!$I$13,'Opening Balance'!$H$13,""))</f>
        <v/>
      </c>
      <c r="AK18" s="118">
        <f t="shared" si="41"/>
        <v>144.1</v>
      </c>
      <c r="AL18" s="118">
        <f t="shared" si="42"/>
        <v>102.75</v>
      </c>
      <c r="AM18" s="119" t="str">
        <f>IF('Att. Dairy'!I18="","",'Att. Dairy'!I18)</f>
        <v/>
      </c>
      <c r="AN18" s="119" t="str">
        <f>IF('Att. Dairy'!J18="","",'Att. Dairy'!J18)</f>
        <v/>
      </c>
      <c r="AO18" s="119" t="str">
        <f t="shared" si="43"/>
        <v/>
      </c>
      <c r="AP18" s="119" t="str">
        <f>IF('Att. Dairy'!O18="","",'Att. Dairy'!O18)</f>
        <v/>
      </c>
      <c r="AQ18" s="119" t="str">
        <f>IF('Att. Dairy'!P18="","",'Att. Dairy'!P18)</f>
        <v/>
      </c>
      <c r="AR18" s="119" t="str">
        <f t="shared" si="44"/>
        <v/>
      </c>
      <c r="AS18" s="118">
        <f t="shared" si="26"/>
        <v>0</v>
      </c>
      <c r="AT18" s="118">
        <f t="shared" si="27"/>
        <v>0</v>
      </c>
      <c r="AU18" s="118">
        <f t="shared" si="45"/>
        <v>144.1</v>
      </c>
      <c r="AV18" s="118">
        <f t="shared" si="46"/>
        <v>102.75</v>
      </c>
      <c r="AW18" s="321" t="str">
        <f>IFERROR(IF(AND('Att. Dairy'!B18=""),"",IF(AND(AX18="अवकाश"),"",IF(AND(AR18=""),"",AR18*$AY$1))),"")</f>
        <v/>
      </c>
      <c r="AX18" s="121" t="str">
        <f>IF(AND('Att. Dairy'!B18=""),"",IF(OR(AR18="",AR18=0),"",BC18))</f>
        <v/>
      </c>
      <c r="BB18" s="304" t="str">
        <f>IF(AND('Att. Dairy'!D18=""),"",'Att. Dairy'!D18)</f>
        <v>Thursday</v>
      </c>
      <c r="BC18" s="304" t="str">
        <f t="shared" si="28"/>
        <v>खिचड़ी</v>
      </c>
      <c r="BD18" s="318" t="str">
        <f t="shared" si="5"/>
        <v>R</v>
      </c>
      <c r="BE18" s="304" t="str">
        <f>IF(AND('Att. Dairy'!C18=""),"",'Att. Dairy'!C18)</f>
        <v/>
      </c>
      <c r="BF18" s="304" t="str">
        <f t="shared" si="6"/>
        <v/>
      </c>
      <c r="BG18" s="318" t="str">
        <f t="shared" si="7"/>
        <v>R</v>
      </c>
      <c r="BJ18" s="487">
        <f>IF(AND($DG$5=$CF$2),MAX($BJ$5:BJ17)+1,0)</f>
        <v>0</v>
      </c>
      <c r="BK18" s="389">
        <v>13</v>
      </c>
      <c r="BL18" s="422">
        <f>IF(AND('Att. Dairy'!B18=""),"",'Att. Dairy'!B18)</f>
        <v>45029</v>
      </c>
      <c r="BM18" s="423" t="str">
        <f>IF(AND('Att. Dairy'!D18=""),"",'Att. Dairy'!D18)</f>
        <v>Thursday</v>
      </c>
      <c r="BN18" s="435" t="str">
        <f>IF('Att. Dairy'!L18="","",IF('Att. Dairy'!E18='Att. Dairy'!$AD$15,'Att. Dairy'!L18,""))</f>
        <v/>
      </c>
      <c r="BO18" s="435" t="str">
        <f>IF('Att. Dairy'!M18="","",IF('Att. Dairy'!E18='Att. Dairy'!$AD$15,'Att. Dairy'!M18,""))</f>
        <v/>
      </c>
      <c r="BP18" s="436">
        <f t="shared" si="8"/>
        <v>0</v>
      </c>
      <c r="BQ18" s="453">
        <f t="shared" si="29"/>
        <v>93.31</v>
      </c>
      <c r="BR18" s="439" t="str">
        <f>IF(BL18="","",IF(BL18='Opening Balance'!$I$26,'Opening Balance'!$G$26,""))</f>
        <v/>
      </c>
      <c r="BS18" s="439" t="str">
        <f>IF(BL18="","",IF(BL18='Opening Balance'!$I$28,'Opening Balance'!$G$28,""))</f>
        <v/>
      </c>
      <c r="BT18" s="411">
        <f t="shared" si="47"/>
        <v>93.31</v>
      </c>
      <c r="BU18" s="430">
        <f>IF(BP18="","",BP18*'Opening Balance'!$G$30)</f>
        <v>0</v>
      </c>
      <c r="BV18" s="415">
        <f t="shared" si="48"/>
        <v>93.31</v>
      </c>
      <c r="BW18" s="453">
        <f t="shared" si="30"/>
        <v>21.253599999999999</v>
      </c>
      <c r="BX18" s="430" t="str">
        <f>IF(BL18="","",IF(BL18='Opening Balance'!$I$27,'Opening Balance'!$G$27,""))</f>
        <v/>
      </c>
      <c r="BY18" s="430" t="str">
        <f>IF(BL18="","",IF(BL18='Opening Balance'!$I$29,'Opening Balance'!$G$29,""))</f>
        <v/>
      </c>
      <c r="BZ18" s="438">
        <f t="shared" si="10"/>
        <v>21.253599999999999</v>
      </c>
      <c r="CA18" s="430">
        <f>IF(BP18="","",BP18*'Opening Balance'!$G$31)</f>
        <v>0</v>
      </c>
      <c r="CB18" s="431">
        <f t="shared" si="11"/>
        <v>21.253599999999999</v>
      </c>
      <c r="CC18" s="474">
        <f t="shared" si="31"/>
        <v>500</v>
      </c>
      <c r="CD18" s="468" t="str">
        <f>IF(BL18="","",IF(BL18='Opening Balance'!$I$33,'Opening Balance'!$G$33,""))</f>
        <v/>
      </c>
      <c r="CE18" s="468">
        <f t="shared" si="32"/>
        <v>500</v>
      </c>
      <c r="CF18" s="470">
        <f>IF(BL18="","",IF(BL18='Opening Balance'!$I$35,'Opening Balance'!$G$35,0))</f>
        <v>0</v>
      </c>
      <c r="CG18" s="469">
        <f t="shared" si="33"/>
        <v>500</v>
      </c>
      <c r="CJ18" s="389">
        <v>13</v>
      </c>
      <c r="CK18" s="422">
        <f>IF(AND('Att. Dairy'!B18=""),"",'Att. Dairy'!B18)</f>
        <v>45029</v>
      </c>
      <c r="CL18" s="423" t="str">
        <f>IF(AND('Att. Dairy'!D18=""),"",'Att. Dairy'!D18)</f>
        <v>Thursday</v>
      </c>
      <c r="CM18" s="435" t="str">
        <f>IF('Att. Dairy'!O18="","",IF('Att. Dairy'!E18='Att. Dairy'!$AD$15,'Att. Dairy'!O18,""))</f>
        <v/>
      </c>
      <c r="CN18" s="435" t="str">
        <f>IF('Att. Dairy'!P18="","",IF('Att. Dairy'!E18='Att. Dairy'!$AD$15,'Att. Dairy'!P18,""))</f>
        <v/>
      </c>
      <c r="CO18" s="436">
        <f t="shared" si="12"/>
        <v>0</v>
      </c>
      <c r="CP18" s="453">
        <f t="shared" si="34"/>
        <v>143.38</v>
      </c>
      <c r="CQ18" s="438" t="str">
        <f>IF(CK18="","",IF(CK18='Opening Balance'!$I$26,'Opening Balance'!$H$26,""))</f>
        <v/>
      </c>
      <c r="CR18" s="438" t="str">
        <f>IF(CK18="","",IF(CK18='Opening Balance'!$I$28,'Opening Balance'!$H$28,""))</f>
        <v/>
      </c>
      <c r="CS18" s="438">
        <f t="shared" si="13"/>
        <v>143.38</v>
      </c>
      <c r="CT18" s="430">
        <f>IF(CO18="","",CO18*'Opening Balance'!$H$30)</f>
        <v>0</v>
      </c>
      <c r="CU18" s="431">
        <f t="shared" si="3"/>
        <v>143.38</v>
      </c>
      <c r="CV18" s="453">
        <f t="shared" si="35"/>
        <v>26.623799999999999</v>
      </c>
      <c r="CW18" s="430" t="str">
        <f>IF(CK18="","",IF(CK18='Opening Balance'!$I$27,'Opening Balance'!$H$27,""))</f>
        <v/>
      </c>
      <c r="CX18" s="429" t="str">
        <f>IF(CK18="","",IF(CK18='Opening Balance'!$I$29,'Opening Balance'!$H$29,""))</f>
        <v/>
      </c>
      <c r="CY18" s="438">
        <f t="shared" si="14"/>
        <v>26.623799999999999</v>
      </c>
      <c r="CZ18" s="430">
        <f>IF(CO18="","",CO18*'Opening Balance'!$H$31)</f>
        <v>0</v>
      </c>
      <c r="DA18" s="431">
        <f t="shared" si="15"/>
        <v>26.623799999999999</v>
      </c>
      <c r="DB18" s="474">
        <f t="shared" si="36"/>
        <v>800</v>
      </c>
      <c r="DC18" s="468" t="str">
        <f>IF(CK18="","",IF(CK18='Opening Balance'!$I$33,'Opening Balance'!$H$33,""))</f>
        <v/>
      </c>
      <c r="DD18" s="468">
        <f t="shared" si="37"/>
        <v>800</v>
      </c>
      <c r="DE18" s="470">
        <f>IF(CK18="","",IF(CK18='Opening Balance'!$I$35,'Opening Balance'!$H$35,0))</f>
        <v>0</v>
      </c>
      <c r="DF18" s="469">
        <f t="shared" si="38"/>
        <v>800</v>
      </c>
    </row>
    <row r="19" spans="2:110">
      <c r="B19" s="352">
        <f>IF(AND($Z$3=$Q$1),MAX($B$5:B18)+1,0)</f>
        <v>0</v>
      </c>
      <c r="C19" s="116">
        <f>IF(AND('Att. Dairy'!B19=""),"",'Att. Dairy'!B19)</f>
        <v>45030</v>
      </c>
      <c r="D19" s="118">
        <f t="shared" si="16"/>
        <v>207.79999999999998</v>
      </c>
      <c r="E19" s="118">
        <f t="shared" si="17"/>
        <v>153.5</v>
      </c>
      <c r="F19" s="118" t="str">
        <f>IF(C19="","",IF(Sheet1!C19='Opening Balance'!$I$8,'Opening Balance'!$G$8,""))</f>
        <v/>
      </c>
      <c r="G19" s="118" t="str">
        <f>IF(C19="","",IF(Sheet1!C19='Opening Balance'!$I$9,'Opening Balance'!$G$9,""))</f>
        <v/>
      </c>
      <c r="H19" s="118" t="str">
        <f>IF(C19="","",IF(Sheet1!C19='Opening Balance'!$I$10,'Opening Balance'!$G$10,""))</f>
        <v/>
      </c>
      <c r="I19" s="118" t="str">
        <f>IF(C19="","",IF(Sheet1!C19='Opening Balance'!$I$11,'Opening Balance'!$G$11,""))</f>
        <v/>
      </c>
      <c r="J19" s="118" t="str">
        <f>IF(C19="","",IF(Sheet1!C19='Opening Balance'!$I$12,'Opening Balance'!$G$12,""))</f>
        <v/>
      </c>
      <c r="K19" s="118" t="str">
        <f>IF(C19="","",IF(Sheet1!C19='Opening Balance'!$I$13,'Opening Balance'!$G$13,""))</f>
        <v/>
      </c>
      <c r="L19" s="118">
        <f t="shared" si="18"/>
        <v>207.79999999999998</v>
      </c>
      <c r="M19" s="118">
        <f t="shared" si="19"/>
        <v>153.5</v>
      </c>
      <c r="N19" s="119" t="str">
        <f>IF('Att. Dairy'!F19="","",'Att. Dairy'!F19)</f>
        <v/>
      </c>
      <c r="O19" s="119" t="str">
        <f>IF('Att. Dairy'!G19="","",'Att. Dairy'!G19)</f>
        <v/>
      </c>
      <c r="P19" s="119" t="str">
        <f t="shared" si="20"/>
        <v/>
      </c>
      <c r="Q19" s="119" t="str">
        <f>IF('Att. Dairy'!L19="","",'Att. Dairy'!L19)</f>
        <v/>
      </c>
      <c r="R19" s="119" t="str">
        <f>IF('Att. Dairy'!M19="","",'Att. Dairy'!M19)</f>
        <v/>
      </c>
      <c r="S19" s="119" t="str">
        <f t="shared" si="21"/>
        <v/>
      </c>
      <c r="T19" s="118">
        <f t="shared" si="22"/>
        <v>0</v>
      </c>
      <c r="U19" s="118">
        <f t="shared" si="23"/>
        <v>0</v>
      </c>
      <c r="V19" s="118">
        <f t="shared" si="24"/>
        <v>207.79999999999998</v>
      </c>
      <c r="W19" s="118">
        <f t="shared" si="25"/>
        <v>153.5</v>
      </c>
      <c r="X19" s="321" t="str">
        <f>IFERROR(IF(AND('Att. Dairy'!B19=""),"",IF(AND(Y19="अवकाश"),"",IF(AND(S19=""),"",S19*$Z$1))),"")</f>
        <v/>
      </c>
      <c r="Y19" s="121" t="str">
        <f>IF(AND('Att. Dairy'!B19=""),"",IF(OR(S19="",S19=0),"",BC19))</f>
        <v/>
      </c>
      <c r="AA19" s="353">
        <f>IF(AND($AY$3=$AP$1),MAX($AA$5:AA18)+1,0)</f>
        <v>0</v>
      </c>
      <c r="AB19" s="116">
        <f>IF(AND('Att. Dairy'!B19=""),"",'Att. Dairy'!B19)</f>
        <v>45030</v>
      </c>
      <c r="AC19" s="118">
        <f t="shared" si="39"/>
        <v>144.1</v>
      </c>
      <c r="AD19" s="118">
        <f t="shared" si="40"/>
        <v>102.75</v>
      </c>
      <c r="AE19" s="118" t="str">
        <f>IF(AB19="","",IF(Sheet1!AB19='Opening Balance'!$I$8,'Opening Balance'!$H$8,""))</f>
        <v/>
      </c>
      <c r="AF19" s="118" t="str">
        <f>IF(AB19="","",IF(Sheet1!AB19='Opening Balance'!$I$9,'Opening Balance'!$H$9,""))</f>
        <v/>
      </c>
      <c r="AG19" s="118" t="str">
        <f>IF(AB19="","",IF(Sheet1!AB19='Opening Balance'!$I$10,'Opening Balance'!$H$10,""))</f>
        <v/>
      </c>
      <c r="AH19" s="118" t="str">
        <f>IF(AB19="","",IF(Sheet1!AB19='Opening Balance'!$I$11,'Opening Balance'!$H$11,""))</f>
        <v/>
      </c>
      <c r="AI19" s="118" t="str">
        <f>IF(AB19="","",IF(Sheet1!AB19='Opening Balance'!$I$12,'Opening Balance'!$H$12,""))</f>
        <v/>
      </c>
      <c r="AJ19" s="118" t="str">
        <f>IF(AB19="","",IF(Sheet1!AB19='Opening Balance'!$I$13,'Opening Balance'!$H$13,""))</f>
        <v/>
      </c>
      <c r="AK19" s="118">
        <f t="shared" si="41"/>
        <v>144.1</v>
      </c>
      <c r="AL19" s="118">
        <f t="shared" si="42"/>
        <v>102.75</v>
      </c>
      <c r="AM19" s="119" t="str">
        <f>IF('Att. Dairy'!I19="","",'Att. Dairy'!I19)</f>
        <v/>
      </c>
      <c r="AN19" s="119" t="str">
        <f>IF('Att. Dairy'!J19="","",'Att. Dairy'!J19)</f>
        <v/>
      </c>
      <c r="AO19" s="119" t="str">
        <f t="shared" si="43"/>
        <v/>
      </c>
      <c r="AP19" s="119" t="str">
        <f>IF('Att. Dairy'!O19="","",'Att. Dairy'!O19)</f>
        <v/>
      </c>
      <c r="AQ19" s="119" t="str">
        <f>IF('Att. Dairy'!P19="","",'Att. Dairy'!P19)</f>
        <v/>
      </c>
      <c r="AR19" s="119" t="str">
        <f t="shared" si="44"/>
        <v/>
      </c>
      <c r="AS19" s="118">
        <f t="shared" si="26"/>
        <v>0</v>
      </c>
      <c r="AT19" s="118">
        <f t="shared" si="27"/>
        <v>0</v>
      </c>
      <c r="AU19" s="118">
        <f t="shared" si="45"/>
        <v>144.1</v>
      </c>
      <c r="AV19" s="118">
        <f t="shared" si="46"/>
        <v>102.75</v>
      </c>
      <c r="AW19" s="321" t="str">
        <f>IFERROR(IF(AND('Att. Dairy'!B19=""),"",IF(AND(AX19="अवकाश"),"",IF(AND(AR19=""),"",AR19*$AY$1))),"")</f>
        <v/>
      </c>
      <c r="AX19" s="121" t="str">
        <f>IF(AND('Att. Dairy'!B19=""),"",IF(OR(AR19="",AR19=0),"",BC19))</f>
        <v/>
      </c>
      <c r="BB19" s="304" t="str">
        <f>IF(AND('Att. Dairy'!D19=""),"",'Att. Dairy'!D19)</f>
        <v>Friday</v>
      </c>
      <c r="BC19" s="304" t="str">
        <f t="shared" si="28"/>
        <v>दाल रोटी</v>
      </c>
      <c r="BD19" s="318" t="str">
        <f t="shared" si="5"/>
        <v>W</v>
      </c>
      <c r="BE19" s="304" t="str">
        <f>IF(AND('Att. Dairy'!C19=""),"",'Att. Dairy'!C19)</f>
        <v/>
      </c>
      <c r="BF19" s="304" t="str">
        <f t="shared" si="6"/>
        <v/>
      </c>
      <c r="BG19" s="318" t="str">
        <f t="shared" si="7"/>
        <v>W</v>
      </c>
      <c r="BJ19" s="487">
        <f>IF(AND($DG$5=$CF$2),MAX($BJ$5:BJ18)+1,0)</f>
        <v>0</v>
      </c>
      <c r="BK19" s="389">
        <v>14</v>
      </c>
      <c r="BL19" s="422">
        <f>IF(AND('Att. Dairy'!B19=""),"",'Att. Dairy'!B19)</f>
        <v>45030</v>
      </c>
      <c r="BM19" s="423" t="str">
        <f>IF(AND('Att. Dairy'!D19=""),"",'Att. Dairy'!D19)</f>
        <v>Friday</v>
      </c>
      <c r="BN19" s="435" t="str">
        <f>IF('Att. Dairy'!L19="","",IF('Att. Dairy'!E19='Att. Dairy'!$AD$15,'Att. Dairy'!L19,""))</f>
        <v/>
      </c>
      <c r="BO19" s="435" t="str">
        <f>IF('Att. Dairy'!M19="","",IF('Att. Dairy'!E19='Att. Dairy'!$AD$15,'Att. Dairy'!M19,""))</f>
        <v/>
      </c>
      <c r="BP19" s="436">
        <f t="shared" si="8"/>
        <v>0</v>
      </c>
      <c r="BQ19" s="453">
        <f t="shared" si="29"/>
        <v>93.31</v>
      </c>
      <c r="BR19" s="439" t="str">
        <f>IF(BL19="","",IF(BL19='Opening Balance'!$I$26,'Opening Balance'!$G$26,""))</f>
        <v/>
      </c>
      <c r="BS19" s="439" t="str">
        <f>IF(BL19="","",IF(BL19='Opening Balance'!$I$28,'Opening Balance'!$G$28,""))</f>
        <v/>
      </c>
      <c r="BT19" s="411">
        <f t="shared" si="47"/>
        <v>93.31</v>
      </c>
      <c r="BU19" s="430">
        <f>IF(BP19="","",BP19*'Opening Balance'!$G$30)</f>
        <v>0</v>
      </c>
      <c r="BV19" s="415">
        <f t="shared" si="48"/>
        <v>93.31</v>
      </c>
      <c r="BW19" s="453">
        <f t="shared" si="30"/>
        <v>21.253599999999999</v>
      </c>
      <c r="BX19" s="430" t="str">
        <f>IF(BL19="","",IF(BL19='Opening Balance'!$I$27,'Opening Balance'!$G$27,""))</f>
        <v/>
      </c>
      <c r="BY19" s="430" t="str">
        <f>IF(BL19="","",IF(BL19='Opening Balance'!$I$29,'Opening Balance'!$G$29,""))</f>
        <v/>
      </c>
      <c r="BZ19" s="438">
        <f t="shared" si="10"/>
        <v>21.253599999999999</v>
      </c>
      <c r="CA19" s="430">
        <f>IF(BP19="","",BP19*'Opening Balance'!$G$31)</f>
        <v>0</v>
      </c>
      <c r="CB19" s="431">
        <f t="shared" si="11"/>
        <v>21.253599999999999</v>
      </c>
      <c r="CC19" s="474">
        <f t="shared" si="31"/>
        <v>500</v>
      </c>
      <c r="CD19" s="468" t="str">
        <f>IF(BL19="","",IF(BL19='Opening Balance'!$I$33,'Opening Balance'!$G$33,""))</f>
        <v/>
      </c>
      <c r="CE19" s="468">
        <f t="shared" si="32"/>
        <v>500</v>
      </c>
      <c r="CF19" s="470">
        <f>IF(BL19="","",IF(BL19='Opening Balance'!$I$35,'Opening Balance'!$G$35,0))</f>
        <v>0</v>
      </c>
      <c r="CG19" s="469">
        <f t="shared" si="33"/>
        <v>500</v>
      </c>
      <c r="CJ19" s="389">
        <v>14</v>
      </c>
      <c r="CK19" s="422">
        <f>IF(AND('Att. Dairy'!B19=""),"",'Att. Dairy'!B19)</f>
        <v>45030</v>
      </c>
      <c r="CL19" s="423" t="str">
        <f>IF(AND('Att. Dairy'!D19=""),"",'Att. Dairy'!D19)</f>
        <v>Friday</v>
      </c>
      <c r="CM19" s="435" t="str">
        <f>IF('Att. Dairy'!O19="","",IF('Att. Dairy'!E19='Att. Dairy'!$AD$15,'Att. Dairy'!O19,""))</f>
        <v/>
      </c>
      <c r="CN19" s="435" t="str">
        <f>IF('Att. Dairy'!P19="","",IF('Att. Dairy'!E19='Att. Dairy'!$AD$15,'Att. Dairy'!P19,""))</f>
        <v/>
      </c>
      <c r="CO19" s="436">
        <f t="shared" si="12"/>
        <v>0</v>
      </c>
      <c r="CP19" s="453">
        <f t="shared" si="34"/>
        <v>143.38</v>
      </c>
      <c r="CQ19" s="438" t="str">
        <f>IF(CK19="","",IF(CK19='Opening Balance'!$I$26,'Opening Balance'!$H$26,""))</f>
        <v/>
      </c>
      <c r="CR19" s="438" t="str">
        <f>IF(CK19="","",IF(CK19='Opening Balance'!$I$28,'Opening Balance'!$H$28,""))</f>
        <v/>
      </c>
      <c r="CS19" s="438">
        <f t="shared" si="13"/>
        <v>143.38</v>
      </c>
      <c r="CT19" s="430">
        <f>IF(CO19="","",CO19*'Opening Balance'!$H$30)</f>
        <v>0</v>
      </c>
      <c r="CU19" s="431">
        <f t="shared" si="3"/>
        <v>143.38</v>
      </c>
      <c r="CV19" s="453">
        <f t="shared" si="35"/>
        <v>26.623799999999999</v>
      </c>
      <c r="CW19" s="430" t="str">
        <f>IF(CK19="","",IF(CK19='Opening Balance'!$I$27,'Opening Balance'!$H$27,""))</f>
        <v/>
      </c>
      <c r="CX19" s="429" t="str">
        <f>IF(CK19="","",IF(CK19='Opening Balance'!$I$29,'Opening Balance'!$H$29,""))</f>
        <v/>
      </c>
      <c r="CY19" s="438">
        <f t="shared" si="14"/>
        <v>26.623799999999999</v>
      </c>
      <c r="CZ19" s="430">
        <f>IF(CO19="","",CO19*'Opening Balance'!$H$31)</f>
        <v>0</v>
      </c>
      <c r="DA19" s="431">
        <f t="shared" si="15"/>
        <v>26.623799999999999</v>
      </c>
      <c r="DB19" s="474">
        <f t="shared" si="36"/>
        <v>800</v>
      </c>
      <c r="DC19" s="468" t="str">
        <f>IF(CK19="","",IF(CK19='Opening Balance'!$I$33,'Opening Balance'!$H$33,""))</f>
        <v/>
      </c>
      <c r="DD19" s="468">
        <f t="shared" si="37"/>
        <v>800</v>
      </c>
      <c r="DE19" s="470">
        <f>IF(CK19="","",IF(CK19='Opening Balance'!$I$35,'Opening Balance'!$H$35,0))</f>
        <v>0</v>
      </c>
      <c r="DF19" s="469">
        <f t="shared" si="38"/>
        <v>800</v>
      </c>
    </row>
    <row r="20" spans="2:110">
      <c r="B20" s="352">
        <f>IF(AND($Z$3=$Q$1),MAX($B$5:B19)+1,0)</f>
        <v>0</v>
      </c>
      <c r="C20" s="116">
        <f>IF(AND('Att. Dairy'!B20=""),"",'Att. Dairy'!B20)</f>
        <v>45031</v>
      </c>
      <c r="D20" s="118">
        <f t="shared" si="16"/>
        <v>207.79999999999998</v>
      </c>
      <c r="E20" s="118">
        <f t="shared" si="17"/>
        <v>153.5</v>
      </c>
      <c r="F20" s="118" t="str">
        <f>IF(C20="","",IF(Sheet1!C20='Opening Balance'!$I$8,'Opening Balance'!$G$8,""))</f>
        <v/>
      </c>
      <c r="G20" s="118" t="str">
        <f>IF(C20="","",IF(Sheet1!C20='Opening Balance'!$I$9,'Opening Balance'!$G$9,""))</f>
        <v/>
      </c>
      <c r="H20" s="118" t="str">
        <f>IF(C20="","",IF(Sheet1!C20='Opening Balance'!$I$10,'Opening Balance'!$G$10,""))</f>
        <v/>
      </c>
      <c r="I20" s="118" t="str">
        <f>IF(C20="","",IF(Sheet1!C20='Opening Balance'!$I$11,'Opening Balance'!$G$11,""))</f>
        <v/>
      </c>
      <c r="J20" s="118" t="str">
        <f>IF(C20="","",IF(Sheet1!C20='Opening Balance'!$I$12,'Opening Balance'!$G$12,""))</f>
        <v/>
      </c>
      <c r="K20" s="118" t="str">
        <f>IF(C20="","",IF(Sheet1!C20='Opening Balance'!$I$13,'Opening Balance'!$G$13,""))</f>
        <v/>
      </c>
      <c r="L20" s="118">
        <f t="shared" si="18"/>
        <v>207.79999999999998</v>
      </c>
      <c r="M20" s="118">
        <f t="shared" si="19"/>
        <v>153.5</v>
      </c>
      <c r="N20" s="119" t="str">
        <f>IF('Att. Dairy'!F20="","",'Att. Dairy'!F20)</f>
        <v/>
      </c>
      <c r="O20" s="119" t="str">
        <f>IF('Att. Dairy'!G20="","",'Att. Dairy'!G20)</f>
        <v/>
      </c>
      <c r="P20" s="119" t="str">
        <f t="shared" si="20"/>
        <v/>
      </c>
      <c r="Q20" s="119" t="str">
        <f>IF('Att. Dairy'!L20="","",'Att. Dairy'!L20)</f>
        <v/>
      </c>
      <c r="R20" s="119" t="str">
        <f>IF('Att. Dairy'!M20="","",'Att. Dairy'!M20)</f>
        <v/>
      </c>
      <c r="S20" s="119" t="str">
        <f t="shared" si="21"/>
        <v/>
      </c>
      <c r="T20" s="118">
        <f t="shared" si="22"/>
        <v>0</v>
      </c>
      <c r="U20" s="118">
        <f t="shared" si="23"/>
        <v>0</v>
      </c>
      <c r="V20" s="118">
        <f t="shared" si="24"/>
        <v>207.79999999999998</v>
      </c>
      <c r="W20" s="118">
        <f t="shared" si="25"/>
        <v>153.5</v>
      </c>
      <c r="X20" s="321" t="str">
        <f>IFERROR(IF(AND('Att. Dairy'!B20=""),"",IF(AND(Y20="अवकाश"),"",IF(AND(S20=""),"",S20*$Z$1))),"")</f>
        <v/>
      </c>
      <c r="Y20" s="121" t="str">
        <f>IF(AND('Att. Dairy'!B20=""),"",IF(OR(S20="",S20=0),"",BC20))</f>
        <v/>
      </c>
      <c r="AA20" s="353">
        <f>IF(AND($AY$3=$AP$1),MAX($AA$5:AA19)+1,0)</f>
        <v>0</v>
      </c>
      <c r="AB20" s="116">
        <f>IF(AND('Att. Dairy'!B20=""),"",'Att. Dairy'!B20)</f>
        <v>45031</v>
      </c>
      <c r="AC20" s="118">
        <f t="shared" si="39"/>
        <v>144.1</v>
      </c>
      <c r="AD20" s="118">
        <f t="shared" si="40"/>
        <v>102.75</v>
      </c>
      <c r="AE20" s="118" t="str">
        <f>IF(AB20="","",IF(Sheet1!AB20='Opening Balance'!$I$8,'Opening Balance'!$H$8,""))</f>
        <v/>
      </c>
      <c r="AF20" s="118" t="str">
        <f>IF(AB20="","",IF(Sheet1!AB20='Opening Balance'!$I$9,'Opening Balance'!$H$9,""))</f>
        <v/>
      </c>
      <c r="AG20" s="118" t="str">
        <f>IF(AB20="","",IF(Sheet1!AB20='Opening Balance'!$I$10,'Opening Balance'!$H$10,""))</f>
        <v/>
      </c>
      <c r="AH20" s="118" t="str">
        <f>IF(AB20="","",IF(Sheet1!AB20='Opening Balance'!$I$11,'Opening Balance'!$H$11,""))</f>
        <v/>
      </c>
      <c r="AI20" s="118" t="str">
        <f>IF(AB20="","",IF(Sheet1!AB20='Opening Balance'!$I$12,'Opening Balance'!$H$12,""))</f>
        <v/>
      </c>
      <c r="AJ20" s="118" t="str">
        <f>IF(AB20="","",IF(Sheet1!AB20='Opening Balance'!$I$13,'Opening Balance'!$H$13,""))</f>
        <v/>
      </c>
      <c r="AK20" s="118">
        <f t="shared" si="41"/>
        <v>144.1</v>
      </c>
      <c r="AL20" s="118">
        <f t="shared" si="42"/>
        <v>102.75</v>
      </c>
      <c r="AM20" s="119" t="str">
        <f>IF('Att. Dairy'!I20="","",'Att. Dairy'!I20)</f>
        <v/>
      </c>
      <c r="AN20" s="119" t="str">
        <f>IF('Att. Dairy'!J20="","",'Att. Dairy'!J20)</f>
        <v/>
      </c>
      <c r="AO20" s="119" t="str">
        <f t="shared" si="43"/>
        <v/>
      </c>
      <c r="AP20" s="119" t="str">
        <f>IF('Att. Dairy'!O20="","",'Att. Dairy'!O20)</f>
        <v/>
      </c>
      <c r="AQ20" s="119" t="str">
        <f>IF('Att. Dairy'!P20="","",'Att. Dairy'!P20)</f>
        <v/>
      </c>
      <c r="AR20" s="119" t="str">
        <f t="shared" si="44"/>
        <v/>
      </c>
      <c r="AS20" s="118">
        <f t="shared" si="26"/>
        <v>0</v>
      </c>
      <c r="AT20" s="118">
        <f t="shared" si="27"/>
        <v>0</v>
      </c>
      <c r="AU20" s="118">
        <f t="shared" si="45"/>
        <v>144.1</v>
      </c>
      <c r="AV20" s="118">
        <f t="shared" si="46"/>
        <v>102.75</v>
      </c>
      <c r="AW20" s="321" t="str">
        <f>IFERROR(IF(AND('Att. Dairy'!B20=""),"",IF(AND(AX20="अवकाश"),"",IF(AND(AR20=""),"",AR20*$AY$1))),"")</f>
        <v/>
      </c>
      <c r="AX20" s="121" t="str">
        <f>IF(AND('Att. Dairy'!B20=""),"",IF(OR(AR20="",AR20=0),"",BC20))</f>
        <v/>
      </c>
      <c r="BB20" s="304" t="str">
        <f>IF(AND('Att. Dairy'!D20=""),"",'Att. Dairy'!D20)</f>
        <v>Saturday</v>
      </c>
      <c r="BC20" s="304" t="str">
        <f t="shared" si="28"/>
        <v>सब्जी रोटी</v>
      </c>
      <c r="BD20" s="318" t="str">
        <f t="shared" si="5"/>
        <v>W</v>
      </c>
      <c r="BE20" s="304" t="str">
        <f>IF(AND('Att. Dairy'!C20=""),"",'Att. Dairy'!C20)</f>
        <v/>
      </c>
      <c r="BF20" s="304" t="str">
        <f t="shared" si="6"/>
        <v/>
      </c>
      <c r="BG20" s="318" t="str">
        <f t="shared" si="7"/>
        <v>W</v>
      </c>
      <c r="BJ20" s="487">
        <f>IF(AND($DG$5=$CF$2),MAX($BJ$5:BJ19)+1,0)</f>
        <v>0</v>
      </c>
      <c r="BK20" s="389">
        <v>15</v>
      </c>
      <c r="BL20" s="422">
        <f>IF(AND('Att. Dairy'!B20=""),"",'Att. Dairy'!B20)</f>
        <v>45031</v>
      </c>
      <c r="BM20" s="423" t="str">
        <f>IF(AND('Att. Dairy'!D20=""),"",'Att. Dairy'!D20)</f>
        <v>Saturday</v>
      </c>
      <c r="BN20" s="435" t="str">
        <f>IF('Att. Dairy'!L20="","",IF('Att. Dairy'!E20='Att. Dairy'!$AD$15,'Att. Dairy'!L20,""))</f>
        <v/>
      </c>
      <c r="BO20" s="435" t="str">
        <f>IF('Att. Dairy'!M20="","",IF('Att. Dairy'!E20='Att. Dairy'!$AD$15,'Att. Dairy'!M20,""))</f>
        <v/>
      </c>
      <c r="BP20" s="436">
        <f t="shared" si="8"/>
        <v>0</v>
      </c>
      <c r="BQ20" s="453">
        <f t="shared" si="29"/>
        <v>93.31</v>
      </c>
      <c r="BR20" s="439" t="str">
        <f>IF(BL20="","",IF(BL20='Opening Balance'!$I$26,'Opening Balance'!$G$26,""))</f>
        <v/>
      </c>
      <c r="BS20" s="439" t="str">
        <f>IF(BL20="","",IF(BL20='Opening Balance'!$I$28,'Opening Balance'!$G$28,""))</f>
        <v/>
      </c>
      <c r="BT20" s="411">
        <f t="shared" si="47"/>
        <v>93.31</v>
      </c>
      <c r="BU20" s="430">
        <f>IF(BP20="","",BP20*'Opening Balance'!$G$30)</f>
        <v>0</v>
      </c>
      <c r="BV20" s="415">
        <f t="shared" si="48"/>
        <v>93.31</v>
      </c>
      <c r="BW20" s="453">
        <f t="shared" si="30"/>
        <v>21.253599999999999</v>
      </c>
      <c r="BX20" s="430" t="str">
        <f>IF(BL20="","",IF(BL20='Opening Balance'!$I$27,'Opening Balance'!$G$27,""))</f>
        <v/>
      </c>
      <c r="BY20" s="430" t="str">
        <f>IF(BL20="","",IF(BL20='Opening Balance'!$I$29,'Opening Balance'!$G$29,""))</f>
        <v/>
      </c>
      <c r="BZ20" s="438">
        <f t="shared" si="10"/>
        <v>21.253599999999999</v>
      </c>
      <c r="CA20" s="430">
        <f>IF(BP20="","",BP20*'Opening Balance'!$G$31)</f>
        <v>0</v>
      </c>
      <c r="CB20" s="431">
        <f t="shared" si="11"/>
        <v>21.253599999999999</v>
      </c>
      <c r="CC20" s="474">
        <f t="shared" si="31"/>
        <v>500</v>
      </c>
      <c r="CD20" s="468" t="str">
        <f>IF(BL20="","",IF(BL20='Opening Balance'!$I$33,'Opening Balance'!$G$33,""))</f>
        <v/>
      </c>
      <c r="CE20" s="468">
        <f t="shared" si="32"/>
        <v>500</v>
      </c>
      <c r="CF20" s="470">
        <f>IF(BL20="","",IF(BL20='Opening Balance'!$I$35,'Opening Balance'!$G$35,0))</f>
        <v>0</v>
      </c>
      <c r="CG20" s="469">
        <f t="shared" si="33"/>
        <v>500</v>
      </c>
      <c r="CJ20" s="389">
        <v>15</v>
      </c>
      <c r="CK20" s="422">
        <f>IF(AND('Att. Dairy'!B20=""),"",'Att. Dairy'!B20)</f>
        <v>45031</v>
      </c>
      <c r="CL20" s="423" t="str">
        <f>IF(AND('Att. Dairy'!D20=""),"",'Att. Dairy'!D20)</f>
        <v>Saturday</v>
      </c>
      <c r="CM20" s="435" t="str">
        <f>IF('Att. Dairy'!O20="","",IF('Att. Dairy'!E20='Att. Dairy'!$AD$15,'Att. Dairy'!O20,""))</f>
        <v/>
      </c>
      <c r="CN20" s="435" t="str">
        <f>IF('Att. Dairy'!P20="","",IF('Att. Dairy'!E20='Att. Dairy'!$AD$15,'Att. Dairy'!P20,""))</f>
        <v/>
      </c>
      <c r="CO20" s="436">
        <f t="shared" si="12"/>
        <v>0</v>
      </c>
      <c r="CP20" s="453">
        <f t="shared" si="34"/>
        <v>143.38</v>
      </c>
      <c r="CQ20" s="438" t="str">
        <f>IF(CK20="","",IF(CK20='Opening Balance'!$I$26,'Opening Balance'!$H$26,""))</f>
        <v/>
      </c>
      <c r="CR20" s="438" t="str">
        <f>IF(CK20="","",IF(CK20='Opening Balance'!$I$28,'Opening Balance'!$H$28,""))</f>
        <v/>
      </c>
      <c r="CS20" s="438">
        <f t="shared" si="13"/>
        <v>143.38</v>
      </c>
      <c r="CT20" s="430">
        <f>IF(CO20="","",CO20*'Opening Balance'!$H$30)</f>
        <v>0</v>
      </c>
      <c r="CU20" s="431">
        <f t="shared" si="3"/>
        <v>143.38</v>
      </c>
      <c r="CV20" s="453">
        <f t="shared" si="35"/>
        <v>26.623799999999999</v>
      </c>
      <c r="CW20" s="430" t="str">
        <f>IF(CK20="","",IF(CK20='Opening Balance'!$I$27,'Opening Balance'!$H$27,""))</f>
        <v/>
      </c>
      <c r="CX20" s="429" t="str">
        <f>IF(CK20="","",IF(CK20='Opening Balance'!$I$29,'Opening Balance'!$H$29,""))</f>
        <v/>
      </c>
      <c r="CY20" s="438">
        <f t="shared" si="14"/>
        <v>26.623799999999999</v>
      </c>
      <c r="CZ20" s="430">
        <f>IF(CO20="","",CO20*'Opening Balance'!$H$31)</f>
        <v>0</v>
      </c>
      <c r="DA20" s="431">
        <f t="shared" si="15"/>
        <v>26.623799999999999</v>
      </c>
      <c r="DB20" s="474">
        <f t="shared" si="36"/>
        <v>800</v>
      </c>
      <c r="DC20" s="468" t="str">
        <f>IF(CK20="","",IF(CK20='Opening Balance'!$I$33,'Opening Balance'!$H$33,""))</f>
        <v/>
      </c>
      <c r="DD20" s="468">
        <f t="shared" si="37"/>
        <v>800</v>
      </c>
      <c r="DE20" s="470">
        <f>IF(CK20="","",IF(CK20='Opening Balance'!$I$35,'Opening Balance'!$H$35,0))</f>
        <v>0</v>
      </c>
      <c r="DF20" s="469">
        <f t="shared" si="38"/>
        <v>800</v>
      </c>
    </row>
    <row r="21" spans="2:110">
      <c r="B21" s="352">
        <f>IF(AND($Z$3=$Q$1),MAX($B$5:B20)+1,0)</f>
        <v>0</v>
      </c>
      <c r="C21" s="116">
        <f>IF(AND('Att. Dairy'!B21=""),"",'Att. Dairy'!B21)</f>
        <v>45032</v>
      </c>
      <c r="D21" s="118">
        <f t="shared" si="16"/>
        <v>207.79999999999998</v>
      </c>
      <c r="E21" s="118">
        <f t="shared" si="17"/>
        <v>153.5</v>
      </c>
      <c r="F21" s="118" t="str">
        <f>IF(C21="","",IF(Sheet1!C21='Opening Balance'!$I$8,'Opening Balance'!$G$8,""))</f>
        <v/>
      </c>
      <c r="G21" s="118" t="str">
        <f>IF(C21="","",IF(Sheet1!C21='Opening Balance'!$I$9,'Opening Balance'!$G$9,""))</f>
        <v/>
      </c>
      <c r="H21" s="118" t="str">
        <f>IF(C21="","",IF(Sheet1!C21='Opening Balance'!$I$10,'Opening Balance'!$G$10,""))</f>
        <v/>
      </c>
      <c r="I21" s="118" t="str">
        <f>IF(C21="","",IF(Sheet1!C21='Opening Balance'!$I$11,'Opening Balance'!$G$11,""))</f>
        <v/>
      </c>
      <c r="J21" s="118" t="str">
        <f>IF(C21="","",IF(Sheet1!C21='Opening Balance'!$I$12,'Opening Balance'!$G$12,""))</f>
        <v/>
      </c>
      <c r="K21" s="118" t="str">
        <f>IF(C21="","",IF(Sheet1!C21='Opening Balance'!$I$13,'Opening Balance'!$G$13,""))</f>
        <v/>
      </c>
      <c r="L21" s="118">
        <f t="shared" si="18"/>
        <v>207.79999999999998</v>
      </c>
      <c r="M21" s="118">
        <f t="shared" si="19"/>
        <v>153.5</v>
      </c>
      <c r="N21" s="119" t="str">
        <f>IF('Att. Dairy'!F21="","",'Att. Dairy'!F21)</f>
        <v/>
      </c>
      <c r="O21" s="119" t="str">
        <f>IF('Att. Dairy'!G21="","",'Att. Dairy'!G21)</f>
        <v/>
      </c>
      <c r="P21" s="119" t="str">
        <f t="shared" si="20"/>
        <v/>
      </c>
      <c r="Q21" s="119" t="str">
        <f>IF('Att. Dairy'!L21="","",'Att. Dairy'!L21)</f>
        <v/>
      </c>
      <c r="R21" s="119" t="str">
        <f>IF('Att. Dairy'!M21="","",'Att. Dairy'!M21)</f>
        <v/>
      </c>
      <c r="S21" s="119" t="str">
        <f t="shared" si="21"/>
        <v/>
      </c>
      <c r="T21" s="118">
        <f t="shared" si="22"/>
        <v>0</v>
      </c>
      <c r="U21" s="118">
        <f t="shared" si="23"/>
        <v>0</v>
      </c>
      <c r="V21" s="118">
        <f t="shared" si="24"/>
        <v>207.79999999999998</v>
      </c>
      <c r="W21" s="118">
        <f t="shared" si="25"/>
        <v>153.5</v>
      </c>
      <c r="X21" s="321" t="str">
        <f>IFERROR(IF(AND('Att. Dairy'!B21=""),"",IF(AND(Y21="अवकाश"),"",IF(AND(S21=""),"",S21*$Z$1))),"")</f>
        <v/>
      </c>
      <c r="Y21" s="121" t="str">
        <f>IF(AND('Att. Dairy'!B21=""),"",IF(OR(S21="",S21=0),"",BC21))</f>
        <v/>
      </c>
      <c r="AA21" s="353">
        <f>IF(AND($AY$3=$AP$1),MAX($AA$5:AA20)+1,0)</f>
        <v>0</v>
      </c>
      <c r="AB21" s="116">
        <f>IF(AND('Att. Dairy'!B21=""),"",'Att. Dairy'!B21)</f>
        <v>45032</v>
      </c>
      <c r="AC21" s="118">
        <f t="shared" si="39"/>
        <v>144.1</v>
      </c>
      <c r="AD21" s="118">
        <f t="shared" si="40"/>
        <v>102.75</v>
      </c>
      <c r="AE21" s="118" t="str">
        <f>IF(AB21="","",IF(Sheet1!AB21='Opening Balance'!$I$8,'Opening Balance'!$H$8,""))</f>
        <v/>
      </c>
      <c r="AF21" s="118" t="str">
        <f>IF(AB21="","",IF(Sheet1!AB21='Opening Balance'!$I$9,'Opening Balance'!$H$9,""))</f>
        <v/>
      </c>
      <c r="AG21" s="118" t="str">
        <f>IF(AB21="","",IF(Sheet1!AB21='Opening Balance'!$I$10,'Opening Balance'!$H$10,""))</f>
        <v/>
      </c>
      <c r="AH21" s="118" t="str">
        <f>IF(AB21="","",IF(Sheet1!AB21='Opening Balance'!$I$11,'Opening Balance'!$H$11,""))</f>
        <v/>
      </c>
      <c r="AI21" s="118" t="str">
        <f>IF(AB21="","",IF(Sheet1!AB21='Opening Balance'!$I$12,'Opening Balance'!$H$12,""))</f>
        <v/>
      </c>
      <c r="AJ21" s="118" t="str">
        <f>IF(AB21="","",IF(Sheet1!AB21='Opening Balance'!$I$13,'Opening Balance'!$H$13,""))</f>
        <v/>
      </c>
      <c r="AK21" s="118">
        <f t="shared" si="41"/>
        <v>144.1</v>
      </c>
      <c r="AL21" s="118">
        <f t="shared" si="42"/>
        <v>102.75</v>
      </c>
      <c r="AM21" s="119" t="str">
        <f>IF('Att. Dairy'!I21="","",'Att. Dairy'!I21)</f>
        <v/>
      </c>
      <c r="AN21" s="119" t="str">
        <f>IF('Att. Dairy'!J21="","",'Att. Dairy'!J21)</f>
        <v/>
      </c>
      <c r="AO21" s="119" t="str">
        <f t="shared" si="43"/>
        <v/>
      </c>
      <c r="AP21" s="119" t="str">
        <f>IF('Att. Dairy'!O21="","",'Att. Dairy'!O21)</f>
        <v/>
      </c>
      <c r="AQ21" s="119" t="str">
        <f>IF('Att. Dairy'!P21="","",'Att. Dairy'!P21)</f>
        <v/>
      </c>
      <c r="AR21" s="119" t="str">
        <f t="shared" si="44"/>
        <v/>
      </c>
      <c r="AS21" s="118">
        <f t="shared" si="26"/>
        <v>0</v>
      </c>
      <c r="AT21" s="118">
        <f t="shared" si="27"/>
        <v>0</v>
      </c>
      <c r="AU21" s="118">
        <f t="shared" si="45"/>
        <v>144.1</v>
      </c>
      <c r="AV21" s="118">
        <f t="shared" si="46"/>
        <v>102.75</v>
      </c>
      <c r="AW21" s="321" t="str">
        <f>IFERROR(IF(AND('Att. Dairy'!B21=""),"",IF(AND(AX21="अवकाश"),"",IF(AND(AR21=""),"",AR21*$AY$1))),"")</f>
        <v/>
      </c>
      <c r="AX21" s="121" t="str">
        <f>IF(AND('Att. Dairy'!B21=""),"",IF(OR(AR21="",AR21=0),"",BC21))</f>
        <v/>
      </c>
      <c r="BB21" s="304" t="str">
        <f>IF(AND('Att. Dairy'!D21=""),"",'Att. Dairy'!D21)</f>
        <v>Sunday</v>
      </c>
      <c r="BC21" s="304" t="str">
        <f t="shared" si="28"/>
        <v>अवकाश</v>
      </c>
      <c r="BD21" s="318" t="str">
        <f t="shared" si="5"/>
        <v/>
      </c>
      <c r="BE21" s="304" t="str">
        <f>IF(AND('Att. Dairy'!C21=""),"",'Att. Dairy'!C21)</f>
        <v/>
      </c>
      <c r="BF21" s="304" t="str">
        <f t="shared" si="6"/>
        <v/>
      </c>
      <c r="BG21" s="318" t="str">
        <f t="shared" si="7"/>
        <v/>
      </c>
      <c r="BJ21" s="487">
        <f>IF(AND($DG$5=$CF$2),MAX($BJ$5:BJ20)+1,0)</f>
        <v>0</v>
      </c>
      <c r="BK21" s="389">
        <v>16</v>
      </c>
      <c r="BL21" s="422">
        <f>IF(AND('Att. Dairy'!B21=""),"",'Att. Dairy'!B21)</f>
        <v>45032</v>
      </c>
      <c r="BM21" s="423" t="str">
        <f>IF(AND('Att. Dairy'!D21=""),"",'Att. Dairy'!D21)</f>
        <v>Sunday</v>
      </c>
      <c r="BN21" s="435" t="str">
        <f>IF('Att. Dairy'!L21="","",IF('Att. Dairy'!E21='Att. Dairy'!$AD$15,'Att. Dairy'!L21,""))</f>
        <v/>
      </c>
      <c r="BO21" s="435" t="str">
        <f>IF('Att. Dairy'!M21="","",IF('Att. Dairy'!E21='Att. Dairy'!$AD$15,'Att. Dairy'!M21,""))</f>
        <v/>
      </c>
      <c r="BP21" s="436">
        <f t="shared" si="8"/>
        <v>0</v>
      </c>
      <c r="BQ21" s="453">
        <f t="shared" si="29"/>
        <v>93.31</v>
      </c>
      <c r="BR21" s="439" t="str">
        <f>IF(BL21="","",IF(BL21='Opening Balance'!$I$26,'Opening Balance'!$G$26,""))</f>
        <v/>
      </c>
      <c r="BS21" s="439" t="str">
        <f>IF(BL21="","",IF(BL21='Opening Balance'!$I$28,'Opening Balance'!$G$28,""))</f>
        <v/>
      </c>
      <c r="BT21" s="411">
        <f t="shared" si="47"/>
        <v>93.31</v>
      </c>
      <c r="BU21" s="430">
        <f>IF(BP21="","",BP21*'Opening Balance'!$G$30)</f>
        <v>0</v>
      </c>
      <c r="BV21" s="415">
        <f t="shared" si="48"/>
        <v>93.31</v>
      </c>
      <c r="BW21" s="453">
        <f t="shared" si="30"/>
        <v>21.253599999999999</v>
      </c>
      <c r="BX21" s="430" t="str">
        <f>IF(BL21="","",IF(BL21='Opening Balance'!$I$27,'Opening Balance'!$G$27,""))</f>
        <v/>
      </c>
      <c r="BY21" s="430" t="str">
        <f>IF(BL21="","",IF(BL21='Opening Balance'!$I$29,'Opening Balance'!$G$29,""))</f>
        <v/>
      </c>
      <c r="BZ21" s="438">
        <f t="shared" si="10"/>
        <v>21.253599999999999</v>
      </c>
      <c r="CA21" s="430">
        <f>IF(BP21="","",BP21*'Opening Balance'!$G$31)</f>
        <v>0</v>
      </c>
      <c r="CB21" s="431">
        <f t="shared" si="11"/>
        <v>21.253599999999999</v>
      </c>
      <c r="CC21" s="474">
        <f t="shared" si="31"/>
        <v>500</v>
      </c>
      <c r="CD21" s="468" t="str">
        <f>IF(BL21="","",IF(BL21='Opening Balance'!$I$33,'Opening Balance'!$G$33,""))</f>
        <v/>
      </c>
      <c r="CE21" s="468">
        <f t="shared" si="32"/>
        <v>500</v>
      </c>
      <c r="CF21" s="470">
        <f>IF(BL21="","",IF(BL21='Opening Balance'!$I$35,'Opening Balance'!$G$35,0))</f>
        <v>0</v>
      </c>
      <c r="CG21" s="469">
        <f t="shared" si="33"/>
        <v>500</v>
      </c>
      <c r="CJ21" s="389">
        <v>16</v>
      </c>
      <c r="CK21" s="422">
        <f>IF(AND('Att. Dairy'!B21=""),"",'Att. Dairy'!B21)</f>
        <v>45032</v>
      </c>
      <c r="CL21" s="423" t="str">
        <f>IF(AND('Att. Dairy'!D21=""),"",'Att. Dairy'!D21)</f>
        <v>Sunday</v>
      </c>
      <c r="CM21" s="435" t="str">
        <f>IF('Att. Dairy'!O21="","",IF('Att. Dairy'!E21='Att. Dairy'!$AD$15,'Att. Dairy'!O21,""))</f>
        <v/>
      </c>
      <c r="CN21" s="435" t="str">
        <f>IF('Att. Dairy'!P21="","",IF('Att. Dairy'!E21='Att. Dairy'!$AD$15,'Att. Dairy'!P21,""))</f>
        <v/>
      </c>
      <c r="CO21" s="436">
        <f t="shared" si="12"/>
        <v>0</v>
      </c>
      <c r="CP21" s="453">
        <f t="shared" si="34"/>
        <v>143.38</v>
      </c>
      <c r="CQ21" s="438" t="str">
        <f>IF(CK21="","",IF(CK21='Opening Balance'!$I$26,'Opening Balance'!$H$26,""))</f>
        <v/>
      </c>
      <c r="CR21" s="438" t="str">
        <f>IF(CK21="","",IF(CK21='Opening Balance'!$I$28,'Opening Balance'!$H$28,""))</f>
        <v/>
      </c>
      <c r="CS21" s="438">
        <f t="shared" si="13"/>
        <v>143.38</v>
      </c>
      <c r="CT21" s="430">
        <f>IF(CO21="","",CO21*'Opening Balance'!$H$30)</f>
        <v>0</v>
      </c>
      <c r="CU21" s="431">
        <f t="shared" si="3"/>
        <v>143.38</v>
      </c>
      <c r="CV21" s="453">
        <f t="shared" si="35"/>
        <v>26.623799999999999</v>
      </c>
      <c r="CW21" s="430" t="str">
        <f>IF(CK21="","",IF(CK21='Opening Balance'!$I$27,'Opening Balance'!$H$27,""))</f>
        <v/>
      </c>
      <c r="CX21" s="429" t="str">
        <f>IF(CK21="","",IF(CK21='Opening Balance'!$I$29,'Opening Balance'!$H$29,""))</f>
        <v/>
      </c>
      <c r="CY21" s="438">
        <f t="shared" si="14"/>
        <v>26.623799999999999</v>
      </c>
      <c r="CZ21" s="430">
        <f>IF(CO21="","",CO21*'Opening Balance'!$H$31)</f>
        <v>0</v>
      </c>
      <c r="DA21" s="431">
        <f t="shared" si="15"/>
        <v>26.623799999999999</v>
      </c>
      <c r="DB21" s="474">
        <f t="shared" si="36"/>
        <v>800</v>
      </c>
      <c r="DC21" s="468" t="str">
        <f>IF(CK21="","",IF(CK21='Opening Balance'!$I$33,'Opening Balance'!$H$33,""))</f>
        <v/>
      </c>
      <c r="DD21" s="468">
        <f t="shared" si="37"/>
        <v>800</v>
      </c>
      <c r="DE21" s="470">
        <f>IF(CK21="","",IF(CK21='Opening Balance'!$I$35,'Opening Balance'!$H$35,0))</f>
        <v>0</v>
      </c>
      <c r="DF21" s="469">
        <f t="shared" si="38"/>
        <v>800</v>
      </c>
    </row>
    <row r="22" spans="2:110">
      <c r="B22" s="352">
        <f>IF(AND($Z$3=$Q$1),MAX($B$5:B21)+1,0)</f>
        <v>0</v>
      </c>
      <c r="C22" s="116">
        <f>IF(AND('Att. Dairy'!B22=""),"",'Att. Dairy'!B22)</f>
        <v>45033</v>
      </c>
      <c r="D22" s="118">
        <f t="shared" si="16"/>
        <v>207.79999999999998</v>
      </c>
      <c r="E22" s="118">
        <f t="shared" si="17"/>
        <v>153.5</v>
      </c>
      <c r="F22" s="118" t="str">
        <f>IF(C22="","",IF(Sheet1!C22='Opening Balance'!$I$8,'Opening Balance'!$G$8,""))</f>
        <v/>
      </c>
      <c r="G22" s="118" t="str">
        <f>IF(C22="","",IF(Sheet1!C22='Opening Balance'!$I$9,'Opening Balance'!$G$9,""))</f>
        <v/>
      </c>
      <c r="H22" s="118" t="str">
        <f>IF(C22="","",IF(Sheet1!C22='Opening Balance'!$I$10,'Opening Balance'!$G$10,""))</f>
        <v/>
      </c>
      <c r="I22" s="118" t="str">
        <f>IF(C22="","",IF(Sheet1!C22='Opening Balance'!$I$11,'Opening Balance'!$G$11,""))</f>
        <v/>
      </c>
      <c r="J22" s="118" t="str">
        <f>IF(C22="","",IF(Sheet1!C22='Opening Balance'!$I$12,'Opening Balance'!$G$12,""))</f>
        <v/>
      </c>
      <c r="K22" s="118" t="str">
        <f>IF(C22="","",IF(Sheet1!C22='Opening Balance'!$I$13,'Opening Balance'!$G$13,""))</f>
        <v/>
      </c>
      <c r="L22" s="118">
        <f t="shared" si="18"/>
        <v>207.79999999999998</v>
      </c>
      <c r="M22" s="118">
        <f t="shared" si="19"/>
        <v>153.5</v>
      </c>
      <c r="N22" s="119" t="str">
        <f>IF('Att. Dairy'!F22="","",'Att. Dairy'!F22)</f>
        <v/>
      </c>
      <c r="O22" s="119" t="str">
        <f>IF('Att. Dairy'!G22="","",'Att. Dairy'!G22)</f>
        <v/>
      </c>
      <c r="P22" s="119" t="str">
        <f t="shared" si="20"/>
        <v/>
      </c>
      <c r="Q22" s="119" t="str">
        <f>IF('Att. Dairy'!L22="","",'Att. Dairy'!L22)</f>
        <v/>
      </c>
      <c r="R22" s="119" t="str">
        <f>IF('Att. Dairy'!M22="","",'Att. Dairy'!M22)</f>
        <v/>
      </c>
      <c r="S22" s="119" t="str">
        <f t="shared" si="21"/>
        <v/>
      </c>
      <c r="T22" s="118">
        <f t="shared" si="22"/>
        <v>0</v>
      </c>
      <c r="U22" s="118">
        <f t="shared" si="23"/>
        <v>0</v>
      </c>
      <c r="V22" s="118">
        <f t="shared" si="24"/>
        <v>207.79999999999998</v>
      </c>
      <c r="W22" s="118">
        <f t="shared" si="25"/>
        <v>153.5</v>
      </c>
      <c r="X22" s="321" t="str">
        <f>IFERROR(IF(AND('Att. Dairy'!B22=""),"",IF(AND(Y22="अवकाश"),"",IF(AND(S22=""),"",S22*$Z$1))),"")</f>
        <v/>
      </c>
      <c r="Y22" s="121" t="str">
        <f>IF(AND('Att. Dairy'!B22=""),"",IF(OR(S22="",S22=0),"",BC22))</f>
        <v/>
      </c>
      <c r="AA22" s="353">
        <f>IF(AND($AY$3=$AP$1),MAX($AA$5:AA21)+1,0)</f>
        <v>0</v>
      </c>
      <c r="AB22" s="116">
        <f>IF(AND('Att. Dairy'!B22=""),"",'Att. Dairy'!B22)</f>
        <v>45033</v>
      </c>
      <c r="AC22" s="118">
        <f t="shared" si="39"/>
        <v>144.1</v>
      </c>
      <c r="AD22" s="118">
        <f t="shared" si="40"/>
        <v>102.75</v>
      </c>
      <c r="AE22" s="118" t="str">
        <f>IF(AB22="","",IF(Sheet1!AB22='Opening Balance'!$I$8,'Opening Balance'!$H$8,""))</f>
        <v/>
      </c>
      <c r="AF22" s="118" t="str">
        <f>IF(AB22="","",IF(Sheet1!AB22='Opening Balance'!$I$9,'Opening Balance'!$H$9,""))</f>
        <v/>
      </c>
      <c r="AG22" s="118" t="str">
        <f>IF(AB22="","",IF(Sheet1!AB22='Opening Balance'!$I$10,'Opening Balance'!$H$10,""))</f>
        <v/>
      </c>
      <c r="AH22" s="118" t="str">
        <f>IF(AB22="","",IF(Sheet1!AB22='Opening Balance'!$I$11,'Opening Balance'!$H$11,""))</f>
        <v/>
      </c>
      <c r="AI22" s="118" t="str">
        <f>IF(AB22="","",IF(Sheet1!AB22='Opening Balance'!$I$12,'Opening Balance'!$H$12,""))</f>
        <v/>
      </c>
      <c r="AJ22" s="118" t="str">
        <f>IF(AB22="","",IF(Sheet1!AB22='Opening Balance'!$I$13,'Opening Balance'!$H$13,""))</f>
        <v/>
      </c>
      <c r="AK22" s="118">
        <f t="shared" si="41"/>
        <v>144.1</v>
      </c>
      <c r="AL22" s="118">
        <f t="shared" si="42"/>
        <v>102.75</v>
      </c>
      <c r="AM22" s="119" t="str">
        <f>IF('Att. Dairy'!I22="","",'Att. Dairy'!I22)</f>
        <v/>
      </c>
      <c r="AN22" s="119" t="str">
        <f>IF('Att. Dairy'!J22="","",'Att. Dairy'!J22)</f>
        <v/>
      </c>
      <c r="AO22" s="119" t="str">
        <f t="shared" si="43"/>
        <v/>
      </c>
      <c r="AP22" s="119" t="str">
        <f>IF('Att. Dairy'!O22="","",'Att. Dairy'!O22)</f>
        <v/>
      </c>
      <c r="AQ22" s="119" t="str">
        <f>IF('Att. Dairy'!P22="","",'Att. Dairy'!P22)</f>
        <v/>
      </c>
      <c r="AR22" s="119" t="str">
        <f t="shared" si="44"/>
        <v/>
      </c>
      <c r="AS22" s="118">
        <f t="shared" si="26"/>
        <v>0</v>
      </c>
      <c r="AT22" s="118">
        <f t="shared" si="27"/>
        <v>0</v>
      </c>
      <c r="AU22" s="118">
        <f t="shared" si="45"/>
        <v>144.1</v>
      </c>
      <c r="AV22" s="118">
        <f t="shared" si="46"/>
        <v>102.75</v>
      </c>
      <c r="AW22" s="321" t="str">
        <f>IFERROR(IF(AND('Att. Dairy'!B22=""),"",IF(AND(AX22="अवकाश"),"",IF(AND(AR22=""),"",AR22*$AY$1))),"")</f>
        <v/>
      </c>
      <c r="AX22" s="121" t="str">
        <f>IF(AND('Att. Dairy'!B22=""),"",IF(OR(AR22="",AR22=0),"",BC22))</f>
        <v/>
      </c>
      <c r="BB22" s="304" t="str">
        <f>IF(AND('Att. Dairy'!D22=""),"",'Att. Dairy'!D22)</f>
        <v>Monday</v>
      </c>
      <c r="BC22" s="304" t="str">
        <f t="shared" si="28"/>
        <v>सब्जी रोटी</v>
      </c>
      <c r="BD22" s="318" t="str">
        <f t="shared" si="5"/>
        <v>W</v>
      </c>
      <c r="BE22" s="304" t="str">
        <f>IF(AND('Att. Dairy'!C22=""),"",'Att. Dairy'!C22)</f>
        <v/>
      </c>
      <c r="BF22" s="304" t="str">
        <f t="shared" si="6"/>
        <v/>
      </c>
      <c r="BG22" s="318" t="str">
        <f t="shared" si="7"/>
        <v>W</v>
      </c>
      <c r="BJ22" s="487">
        <f>IF(AND($DG$5=$CF$2),MAX($BJ$5:BJ21)+1,0)</f>
        <v>0</v>
      </c>
      <c r="BK22" s="389">
        <v>17</v>
      </c>
      <c r="BL22" s="422">
        <f>IF(AND('Att. Dairy'!B22=""),"",'Att. Dairy'!B22)</f>
        <v>45033</v>
      </c>
      <c r="BM22" s="423" t="str">
        <f>IF(AND('Att. Dairy'!D22=""),"",'Att. Dairy'!D22)</f>
        <v>Monday</v>
      </c>
      <c r="BN22" s="435" t="str">
        <f>IF('Att. Dairy'!L22="","",IF('Att. Dairy'!E22='Att. Dairy'!$AD$15,'Att. Dairy'!L22,""))</f>
        <v/>
      </c>
      <c r="BO22" s="435" t="str">
        <f>IF('Att. Dairy'!M22="","",IF('Att. Dairy'!E22='Att. Dairy'!$AD$15,'Att. Dairy'!M22,""))</f>
        <v/>
      </c>
      <c r="BP22" s="436">
        <f t="shared" si="8"/>
        <v>0</v>
      </c>
      <c r="BQ22" s="453">
        <f t="shared" si="29"/>
        <v>93.31</v>
      </c>
      <c r="BR22" s="439" t="str">
        <f>IF(BL22="","",IF(BL22='Opening Balance'!$I$26,'Opening Balance'!$G$26,""))</f>
        <v/>
      </c>
      <c r="BS22" s="439" t="str">
        <f>IF(BL22="","",IF(BL22='Opening Balance'!$I$28,'Opening Balance'!$G$28,""))</f>
        <v/>
      </c>
      <c r="BT22" s="411">
        <f t="shared" si="47"/>
        <v>93.31</v>
      </c>
      <c r="BU22" s="430">
        <f>IF(BP22="","",BP22*'Opening Balance'!$G$30)</f>
        <v>0</v>
      </c>
      <c r="BV22" s="415">
        <f t="shared" si="48"/>
        <v>93.31</v>
      </c>
      <c r="BW22" s="453">
        <f t="shared" si="30"/>
        <v>21.253599999999999</v>
      </c>
      <c r="BX22" s="430" t="str">
        <f>IF(BL22="","",IF(BL22='Opening Balance'!$I$27,'Opening Balance'!$G$27,""))</f>
        <v/>
      </c>
      <c r="BY22" s="430" t="str">
        <f>IF(BL22="","",IF(BL22='Opening Balance'!$I$29,'Opening Balance'!$G$29,""))</f>
        <v/>
      </c>
      <c r="BZ22" s="438">
        <f t="shared" si="10"/>
        <v>21.253599999999999</v>
      </c>
      <c r="CA22" s="430">
        <f>IF(BP22="","",BP22*'Opening Balance'!$G$31)</f>
        <v>0</v>
      </c>
      <c r="CB22" s="431">
        <f t="shared" si="11"/>
        <v>21.253599999999999</v>
      </c>
      <c r="CC22" s="474">
        <f t="shared" si="31"/>
        <v>500</v>
      </c>
      <c r="CD22" s="468" t="str">
        <f>IF(BL22="","",IF(BL22='Opening Balance'!$I$33,'Opening Balance'!$G$33,""))</f>
        <v/>
      </c>
      <c r="CE22" s="468">
        <f t="shared" si="32"/>
        <v>500</v>
      </c>
      <c r="CF22" s="470">
        <f>IF(BL22="","",IF(BL22='Opening Balance'!$I$35,'Opening Balance'!$G$35,0))</f>
        <v>0</v>
      </c>
      <c r="CG22" s="469">
        <f t="shared" si="33"/>
        <v>500</v>
      </c>
      <c r="CJ22" s="389">
        <v>17</v>
      </c>
      <c r="CK22" s="422">
        <f>IF(AND('Att. Dairy'!B22=""),"",'Att. Dairy'!B22)</f>
        <v>45033</v>
      </c>
      <c r="CL22" s="423" t="str">
        <f>IF(AND('Att. Dairy'!D22=""),"",'Att. Dairy'!D22)</f>
        <v>Monday</v>
      </c>
      <c r="CM22" s="435" t="str">
        <f>IF('Att. Dairy'!O22="","",IF('Att. Dairy'!E22='Att. Dairy'!$AD$15,'Att. Dairy'!O22,""))</f>
        <v/>
      </c>
      <c r="CN22" s="435" t="str">
        <f>IF('Att. Dairy'!P22="","",IF('Att. Dairy'!E22='Att. Dairy'!$AD$15,'Att. Dairy'!P22,""))</f>
        <v/>
      </c>
      <c r="CO22" s="436">
        <f t="shared" si="12"/>
        <v>0</v>
      </c>
      <c r="CP22" s="453">
        <f t="shared" si="34"/>
        <v>143.38</v>
      </c>
      <c r="CQ22" s="438" t="str">
        <f>IF(CK22="","",IF(CK22='Opening Balance'!$I$26,'Opening Balance'!$H$26,""))</f>
        <v/>
      </c>
      <c r="CR22" s="438" t="str">
        <f>IF(CK22="","",IF(CK22='Opening Balance'!$I$28,'Opening Balance'!$H$28,""))</f>
        <v/>
      </c>
      <c r="CS22" s="438">
        <f t="shared" si="13"/>
        <v>143.38</v>
      </c>
      <c r="CT22" s="430">
        <f>IF(CO22="","",CO22*'Opening Balance'!$H$30)</f>
        <v>0</v>
      </c>
      <c r="CU22" s="431">
        <f t="shared" si="3"/>
        <v>143.38</v>
      </c>
      <c r="CV22" s="453">
        <f t="shared" si="35"/>
        <v>26.623799999999999</v>
      </c>
      <c r="CW22" s="430" t="str">
        <f>IF(CK22="","",IF(CK22='Opening Balance'!$I$27,'Opening Balance'!$H$27,""))</f>
        <v/>
      </c>
      <c r="CX22" s="429" t="str">
        <f>IF(CK22="","",IF(CK22='Opening Balance'!$I$29,'Opening Balance'!$H$29,""))</f>
        <v/>
      </c>
      <c r="CY22" s="438">
        <f t="shared" si="14"/>
        <v>26.623799999999999</v>
      </c>
      <c r="CZ22" s="430">
        <f>IF(CO22="","",CO22*'Opening Balance'!$H$31)</f>
        <v>0</v>
      </c>
      <c r="DA22" s="431">
        <f t="shared" si="15"/>
        <v>26.623799999999999</v>
      </c>
      <c r="DB22" s="474">
        <f t="shared" si="36"/>
        <v>800</v>
      </c>
      <c r="DC22" s="468" t="str">
        <f>IF(CK22="","",IF(CK22='Opening Balance'!$I$33,'Opening Balance'!$H$33,""))</f>
        <v/>
      </c>
      <c r="DD22" s="468">
        <f t="shared" si="37"/>
        <v>800</v>
      </c>
      <c r="DE22" s="470">
        <f>IF(CK22="","",IF(CK22='Opening Balance'!$I$35,'Opening Balance'!$H$35,0))</f>
        <v>0</v>
      </c>
      <c r="DF22" s="469">
        <f t="shared" si="38"/>
        <v>800</v>
      </c>
    </row>
    <row r="23" spans="2:110">
      <c r="B23" s="352">
        <f>IF(AND($Z$3=$Q$1),MAX($B$5:B22)+1,0)</f>
        <v>0</v>
      </c>
      <c r="C23" s="116">
        <f>IF(AND('Att. Dairy'!B23=""),"",'Att. Dairy'!B23)</f>
        <v>45034</v>
      </c>
      <c r="D23" s="118">
        <f t="shared" si="16"/>
        <v>207.79999999999998</v>
      </c>
      <c r="E23" s="118">
        <f t="shared" si="17"/>
        <v>153.5</v>
      </c>
      <c r="F23" s="118" t="str">
        <f>IF(C23="","",IF(Sheet1!C23='Opening Balance'!$I$8,'Opening Balance'!$G$8,""))</f>
        <v/>
      </c>
      <c r="G23" s="118" t="str">
        <f>IF(C23="","",IF(Sheet1!C23='Opening Balance'!$I$9,'Opening Balance'!$G$9,""))</f>
        <v/>
      </c>
      <c r="H23" s="118" t="str">
        <f>IF(C23="","",IF(Sheet1!C23='Opening Balance'!$I$10,'Opening Balance'!$G$10,""))</f>
        <v/>
      </c>
      <c r="I23" s="118" t="str">
        <f>IF(C23="","",IF(Sheet1!C23='Opening Balance'!$I$11,'Opening Balance'!$G$11,""))</f>
        <v/>
      </c>
      <c r="J23" s="118" t="str">
        <f>IF(C23="","",IF(Sheet1!C23='Opening Balance'!$I$12,'Opening Balance'!$G$12,""))</f>
        <v/>
      </c>
      <c r="K23" s="118" t="str">
        <f>IF(C23="","",IF(Sheet1!C23='Opening Balance'!$I$13,'Opening Balance'!$G$13,""))</f>
        <v/>
      </c>
      <c r="L23" s="118">
        <f t="shared" si="18"/>
        <v>207.79999999999998</v>
      </c>
      <c r="M23" s="118">
        <f t="shared" si="19"/>
        <v>153.5</v>
      </c>
      <c r="N23" s="119" t="str">
        <f>IF('Att. Dairy'!F23="","",'Att. Dairy'!F23)</f>
        <v/>
      </c>
      <c r="O23" s="119" t="str">
        <f>IF('Att. Dairy'!G23="","",'Att. Dairy'!G23)</f>
        <v/>
      </c>
      <c r="P23" s="119" t="str">
        <f t="shared" si="20"/>
        <v/>
      </c>
      <c r="Q23" s="119" t="str">
        <f>IF('Att. Dairy'!L23="","",'Att. Dairy'!L23)</f>
        <v/>
      </c>
      <c r="R23" s="119" t="str">
        <f>IF('Att. Dairy'!M23="","",'Att. Dairy'!M23)</f>
        <v/>
      </c>
      <c r="S23" s="119" t="str">
        <f t="shared" si="21"/>
        <v/>
      </c>
      <c r="T23" s="118">
        <f t="shared" si="22"/>
        <v>0</v>
      </c>
      <c r="U23" s="118">
        <f t="shared" si="23"/>
        <v>0</v>
      </c>
      <c r="V23" s="118">
        <f t="shared" si="24"/>
        <v>207.79999999999998</v>
      </c>
      <c r="W23" s="118">
        <f t="shared" si="25"/>
        <v>153.5</v>
      </c>
      <c r="X23" s="321" t="str">
        <f>IFERROR(IF(AND('Att. Dairy'!B23=""),"",IF(AND(Y23="अवकाश"),"",IF(AND(S23=""),"",S23*$Z$1))),"")</f>
        <v/>
      </c>
      <c r="Y23" s="121" t="str">
        <f>IF(AND('Att. Dairy'!B23=""),"",IF(OR(S23="",S23=0),"",BC23))</f>
        <v/>
      </c>
      <c r="AA23" s="353">
        <f>IF(AND($AY$3=$AP$1),MAX($AA$5:AA22)+1,0)</f>
        <v>0</v>
      </c>
      <c r="AB23" s="116">
        <f>IF(AND('Att. Dairy'!B23=""),"",'Att. Dairy'!B23)</f>
        <v>45034</v>
      </c>
      <c r="AC23" s="118">
        <f t="shared" si="39"/>
        <v>144.1</v>
      </c>
      <c r="AD23" s="118">
        <f t="shared" si="40"/>
        <v>102.75</v>
      </c>
      <c r="AE23" s="118" t="str">
        <f>IF(AB23="","",IF(Sheet1!AB23='Opening Balance'!$I$8,'Opening Balance'!$H$8,""))</f>
        <v/>
      </c>
      <c r="AF23" s="118" t="str">
        <f>IF(AB23="","",IF(Sheet1!AB23='Opening Balance'!$I$9,'Opening Balance'!$H$9,""))</f>
        <v/>
      </c>
      <c r="AG23" s="118" t="str">
        <f>IF(AB23="","",IF(Sheet1!AB23='Opening Balance'!$I$10,'Opening Balance'!$H$10,""))</f>
        <v/>
      </c>
      <c r="AH23" s="118" t="str">
        <f>IF(AB23="","",IF(Sheet1!AB23='Opening Balance'!$I$11,'Opening Balance'!$H$11,""))</f>
        <v/>
      </c>
      <c r="AI23" s="118" t="str">
        <f>IF(AB23="","",IF(Sheet1!AB23='Opening Balance'!$I$12,'Opening Balance'!$H$12,""))</f>
        <v/>
      </c>
      <c r="AJ23" s="118" t="str">
        <f>IF(AB23="","",IF(Sheet1!AB23='Opening Balance'!$I$13,'Opening Balance'!$H$13,""))</f>
        <v/>
      </c>
      <c r="AK23" s="118">
        <f t="shared" si="41"/>
        <v>144.1</v>
      </c>
      <c r="AL23" s="118">
        <f t="shared" si="42"/>
        <v>102.75</v>
      </c>
      <c r="AM23" s="119" t="str">
        <f>IF('Att. Dairy'!I23="","",'Att. Dairy'!I23)</f>
        <v/>
      </c>
      <c r="AN23" s="119" t="str">
        <f>IF('Att. Dairy'!J23="","",'Att. Dairy'!J23)</f>
        <v/>
      </c>
      <c r="AO23" s="119" t="str">
        <f t="shared" si="43"/>
        <v/>
      </c>
      <c r="AP23" s="119" t="str">
        <f>IF('Att. Dairy'!O23="","",'Att. Dairy'!O23)</f>
        <v/>
      </c>
      <c r="AQ23" s="119" t="str">
        <f>IF('Att. Dairy'!P23="","",'Att. Dairy'!P23)</f>
        <v/>
      </c>
      <c r="AR23" s="119" t="str">
        <f t="shared" si="44"/>
        <v/>
      </c>
      <c r="AS23" s="118">
        <f t="shared" si="26"/>
        <v>0</v>
      </c>
      <c r="AT23" s="118">
        <f t="shared" si="27"/>
        <v>0</v>
      </c>
      <c r="AU23" s="118">
        <f t="shared" si="45"/>
        <v>144.1</v>
      </c>
      <c r="AV23" s="118">
        <f t="shared" si="46"/>
        <v>102.75</v>
      </c>
      <c r="AW23" s="321" t="str">
        <f>IFERROR(IF(AND('Att. Dairy'!B23=""),"",IF(AND(AX23="अवकाश"),"",IF(AND(AR23=""),"",AR23*$AY$1))),"")</f>
        <v/>
      </c>
      <c r="AX23" s="121" t="str">
        <f>IF(AND('Att. Dairy'!B23=""),"",IF(OR(AR23="",AR23=0),"",BC23))</f>
        <v/>
      </c>
      <c r="BB23" s="304" t="str">
        <f>IF(AND('Att. Dairy'!D23=""),"",'Att. Dairy'!D23)</f>
        <v>Tuesday</v>
      </c>
      <c r="BC23" s="304" t="str">
        <f t="shared" si="28"/>
        <v>दाल चावल</v>
      </c>
      <c r="BD23" s="318" t="str">
        <f t="shared" si="5"/>
        <v>R</v>
      </c>
      <c r="BE23" s="304" t="str">
        <f>IF(AND('Att. Dairy'!C23=""),"",'Att. Dairy'!C23)</f>
        <v/>
      </c>
      <c r="BF23" s="304" t="str">
        <f t="shared" si="6"/>
        <v/>
      </c>
      <c r="BG23" s="318" t="str">
        <f t="shared" si="7"/>
        <v>R</v>
      </c>
      <c r="BJ23" s="487">
        <f>IF(AND($DG$5=$CF$2),MAX($BJ$5:BJ22)+1,0)</f>
        <v>0</v>
      </c>
      <c r="BK23" s="389">
        <v>18</v>
      </c>
      <c r="BL23" s="422">
        <f>IF(AND('Att. Dairy'!B23=""),"",'Att. Dairy'!B23)</f>
        <v>45034</v>
      </c>
      <c r="BM23" s="423" t="str">
        <f>IF(AND('Att. Dairy'!D23=""),"",'Att. Dairy'!D23)</f>
        <v>Tuesday</v>
      </c>
      <c r="BN23" s="435" t="str">
        <f>IF('Att. Dairy'!L23="","",IF('Att. Dairy'!E23='Att. Dairy'!$AD$15,'Att. Dairy'!L23,""))</f>
        <v/>
      </c>
      <c r="BO23" s="435" t="str">
        <f>IF('Att. Dairy'!M23="","",IF('Att. Dairy'!E23='Att. Dairy'!$AD$15,'Att. Dairy'!M23,""))</f>
        <v/>
      </c>
      <c r="BP23" s="436">
        <f t="shared" si="8"/>
        <v>0</v>
      </c>
      <c r="BQ23" s="453">
        <f t="shared" si="29"/>
        <v>93.31</v>
      </c>
      <c r="BR23" s="439" t="str">
        <f>IF(BL23="","",IF(BL23='Opening Balance'!$I$26,'Opening Balance'!$G$26,""))</f>
        <v/>
      </c>
      <c r="BS23" s="439" t="str">
        <f>IF(BL23="","",IF(BL23='Opening Balance'!$I$28,'Opening Balance'!$G$28,""))</f>
        <v/>
      </c>
      <c r="BT23" s="411">
        <f t="shared" si="47"/>
        <v>93.31</v>
      </c>
      <c r="BU23" s="430">
        <f>IF(BP23="","",BP23*'Opening Balance'!$G$30)</f>
        <v>0</v>
      </c>
      <c r="BV23" s="415">
        <f t="shared" si="48"/>
        <v>93.31</v>
      </c>
      <c r="BW23" s="453">
        <f t="shared" si="30"/>
        <v>21.253599999999999</v>
      </c>
      <c r="BX23" s="430" t="str">
        <f>IF(BL23="","",IF(BL23='Opening Balance'!$I$27,'Opening Balance'!$G$27,""))</f>
        <v/>
      </c>
      <c r="BY23" s="430" t="str">
        <f>IF(BL23="","",IF(BL23='Opening Balance'!$I$29,'Opening Balance'!$G$29,""))</f>
        <v/>
      </c>
      <c r="BZ23" s="438">
        <f t="shared" si="10"/>
        <v>21.253599999999999</v>
      </c>
      <c r="CA23" s="430">
        <f>IF(BP23="","",BP23*'Opening Balance'!$G$31)</f>
        <v>0</v>
      </c>
      <c r="CB23" s="431">
        <f t="shared" si="11"/>
        <v>21.253599999999999</v>
      </c>
      <c r="CC23" s="474">
        <f t="shared" si="31"/>
        <v>500</v>
      </c>
      <c r="CD23" s="468" t="str">
        <f>IF(BL23="","",IF(BL23='Opening Balance'!$I$33,'Opening Balance'!$G$33,""))</f>
        <v/>
      </c>
      <c r="CE23" s="468">
        <f t="shared" si="32"/>
        <v>500</v>
      </c>
      <c r="CF23" s="470">
        <f>IF(BL23="","",IF(BL23='Opening Balance'!$I$35,'Opening Balance'!$G$35,0))</f>
        <v>0</v>
      </c>
      <c r="CG23" s="469">
        <f t="shared" si="33"/>
        <v>500</v>
      </c>
      <c r="CJ23" s="389">
        <v>18</v>
      </c>
      <c r="CK23" s="422">
        <f>IF(AND('Att. Dairy'!B23=""),"",'Att. Dairy'!B23)</f>
        <v>45034</v>
      </c>
      <c r="CL23" s="423" t="str">
        <f>IF(AND('Att. Dairy'!D23=""),"",'Att. Dairy'!D23)</f>
        <v>Tuesday</v>
      </c>
      <c r="CM23" s="435" t="str">
        <f>IF('Att. Dairy'!O23="","",IF('Att. Dairy'!E23='Att. Dairy'!$AD$15,'Att. Dairy'!O23,""))</f>
        <v/>
      </c>
      <c r="CN23" s="435" t="str">
        <f>IF('Att. Dairy'!P23="","",IF('Att. Dairy'!E23='Att. Dairy'!$AD$15,'Att. Dairy'!P23,""))</f>
        <v/>
      </c>
      <c r="CO23" s="436">
        <f t="shared" si="12"/>
        <v>0</v>
      </c>
      <c r="CP23" s="453">
        <f t="shared" si="34"/>
        <v>143.38</v>
      </c>
      <c r="CQ23" s="438" t="str">
        <f>IF(CK23="","",IF(CK23='Opening Balance'!$I$26,'Opening Balance'!$H$26,""))</f>
        <v/>
      </c>
      <c r="CR23" s="438" t="str">
        <f>IF(CK23="","",IF(CK23='Opening Balance'!$I$28,'Opening Balance'!$H$28,""))</f>
        <v/>
      </c>
      <c r="CS23" s="438">
        <f t="shared" si="13"/>
        <v>143.38</v>
      </c>
      <c r="CT23" s="430">
        <f>IF(CO23="","",CO23*'Opening Balance'!$H$30)</f>
        <v>0</v>
      </c>
      <c r="CU23" s="431">
        <f t="shared" si="3"/>
        <v>143.38</v>
      </c>
      <c r="CV23" s="453">
        <f t="shared" si="35"/>
        <v>26.623799999999999</v>
      </c>
      <c r="CW23" s="430" t="str">
        <f>IF(CK23="","",IF(CK23='Opening Balance'!$I$27,'Opening Balance'!$H$27,""))</f>
        <v/>
      </c>
      <c r="CX23" s="429" t="str">
        <f>IF(CK23="","",IF(CK23='Opening Balance'!$I$29,'Opening Balance'!$H$29,""))</f>
        <v/>
      </c>
      <c r="CY23" s="438">
        <f t="shared" si="14"/>
        <v>26.623799999999999</v>
      </c>
      <c r="CZ23" s="430">
        <f>IF(CO23="","",CO23*'Opening Balance'!$H$31)</f>
        <v>0</v>
      </c>
      <c r="DA23" s="431">
        <f t="shared" si="15"/>
        <v>26.623799999999999</v>
      </c>
      <c r="DB23" s="474">
        <f t="shared" si="36"/>
        <v>800</v>
      </c>
      <c r="DC23" s="468" t="str">
        <f>IF(CK23="","",IF(CK23='Opening Balance'!$I$33,'Opening Balance'!$H$33,""))</f>
        <v/>
      </c>
      <c r="DD23" s="468">
        <f t="shared" si="37"/>
        <v>800</v>
      </c>
      <c r="DE23" s="470">
        <f>IF(CK23="","",IF(CK23='Opening Balance'!$I$35,'Opening Balance'!$H$35,0))</f>
        <v>0</v>
      </c>
      <c r="DF23" s="469">
        <f t="shared" si="38"/>
        <v>800</v>
      </c>
    </row>
    <row r="24" spans="2:110">
      <c r="B24" s="352">
        <f>IF(AND($Z$3=$Q$1),MAX($B$5:B23)+1,0)</f>
        <v>0</v>
      </c>
      <c r="C24" s="116">
        <f>IF(AND('Att. Dairy'!B24=""),"",'Att. Dairy'!B24)</f>
        <v>45035</v>
      </c>
      <c r="D24" s="118">
        <f t="shared" si="16"/>
        <v>207.79999999999998</v>
      </c>
      <c r="E24" s="118">
        <f t="shared" si="17"/>
        <v>153.5</v>
      </c>
      <c r="F24" s="118" t="str">
        <f>IF(C24="","",IF(Sheet1!C24='Opening Balance'!$I$8,'Opening Balance'!$G$8,""))</f>
        <v/>
      </c>
      <c r="G24" s="118" t="str">
        <f>IF(C24="","",IF(Sheet1!C24='Opening Balance'!$I$9,'Opening Balance'!$G$9,""))</f>
        <v/>
      </c>
      <c r="H24" s="118" t="str">
        <f>IF(C24="","",IF(Sheet1!C24='Opening Balance'!$I$10,'Opening Balance'!$G$10,""))</f>
        <v/>
      </c>
      <c r="I24" s="118" t="str">
        <f>IF(C24="","",IF(Sheet1!C24='Opening Balance'!$I$11,'Opening Balance'!$G$11,""))</f>
        <v/>
      </c>
      <c r="J24" s="118" t="str">
        <f>IF(C24="","",IF(Sheet1!C24='Opening Balance'!$I$12,'Opening Balance'!$G$12,""))</f>
        <v/>
      </c>
      <c r="K24" s="118" t="str">
        <f>IF(C24="","",IF(Sheet1!C24='Opening Balance'!$I$13,'Opening Balance'!$G$13,""))</f>
        <v/>
      </c>
      <c r="L24" s="118">
        <f t="shared" si="18"/>
        <v>207.79999999999998</v>
      </c>
      <c r="M24" s="118">
        <f t="shared" si="19"/>
        <v>153.5</v>
      </c>
      <c r="N24" s="119" t="str">
        <f>IF('Att. Dairy'!F24="","",'Att. Dairy'!F24)</f>
        <v/>
      </c>
      <c r="O24" s="119" t="str">
        <f>IF('Att. Dairy'!G24="","",'Att. Dairy'!G24)</f>
        <v/>
      </c>
      <c r="P24" s="119" t="str">
        <f t="shared" si="20"/>
        <v/>
      </c>
      <c r="Q24" s="119" t="str">
        <f>IF('Att. Dairy'!L24="","",'Att. Dairy'!L24)</f>
        <v/>
      </c>
      <c r="R24" s="119" t="str">
        <f>IF('Att. Dairy'!M24="","",'Att. Dairy'!M24)</f>
        <v/>
      </c>
      <c r="S24" s="119" t="str">
        <f t="shared" si="21"/>
        <v/>
      </c>
      <c r="T24" s="118">
        <f t="shared" si="22"/>
        <v>0</v>
      </c>
      <c r="U24" s="118">
        <f t="shared" si="23"/>
        <v>0</v>
      </c>
      <c r="V24" s="118">
        <f t="shared" si="24"/>
        <v>207.79999999999998</v>
      </c>
      <c r="W24" s="118">
        <f t="shared" si="25"/>
        <v>153.5</v>
      </c>
      <c r="X24" s="321" t="str">
        <f>IFERROR(IF(AND('Att. Dairy'!B24=""),"",IF(AND(Y24="अवकाश"),"",IF(AND(S24=""),"",S24*$Z$1))),"")</f>
        <v/>
      </c>
      <c r="Y24" s="121" t="str">
        <f>IF(AND('Att. Dairy'!B24=""),"",IF(OR(S24="",S24=0),"",BC24))</f>
        <v/>
      </c>
      <c r="AA24" s="353">
        <f>IF(AND($AY$3=$AP$1),MAX($AA$5:AA23)+1,0)</f>
        <v>0</v>
      </c>
      <c r="AB24" s="116">
        <f>IF(AND('Att. Dairy'!B24=""),"",'Att. Dairy'!B24)</f>
        <v>45035</v>
      </c>
      <c r="AC24" s="118">
        <f t="shared" si="39"/>
        <v>144.1</v>
      </c>
      <c r="AD24" s="118">
        <f t="shared" si="40"/>
        <v>102.75</v>
      </c>
      <c r="AE24" s="118" t="str">
        <f>IF(AB24="","",IF(Sheet1!AB24='Opening Balance'!$I$8,'Opening Balance'!$H$8,""))</f>
        <v/>
      </c>
      <c r="AF24" s="118" t="str">
        <f>IF(AB24="","",IF(Sheet1!AB24='Opening Balance'!$I$9,'Opening Balance'!$H$9,""))</f>
        <v/>
      </c>
      <c r="AG24" s="118" t="str">
        <f>IF(AB24="","",IF(Sheet1!AB24='Opening Balance'!$I$10,'Opening Balance'!$H$10,""))</f>
        <v/>
      </c>
      <c r="AH24" s="118" t="str">
        <f>IF(AB24="","",IF(Sheet1!AB24='Opening Balance'!$I$11,'Opening Balance'!$H$11,""))</f>
        <v/>
      </c>
      <c r="AI24" s="118" t="str">
        <f>IF(AB24="","",IF(Sheet1!AB24='Opening Balance'!$I$12,'Opening Balance'!$H$12,""))</f>
        <v/>
      </c>
      <c r="AJ24" s="118" t="str">
        <f>IF(AB24="","",IF(Sheet1!AB24='Opening Balance'!$I$13,'Opening Balance'!$H$13,""))</f>
        <v/>
      </c>
      <c r="AK24" s="118">
        <f t="shared" si="41"/>
        <v>144.1</v>
      </c>
      <c r="AL24" s="118">
        <f t="shared" si="42"/>
        <v>102.75</v>
      </c>
      <c r="AM24" s="119" t="str">
        <f>IF('Att. Dairy'!I24="","",'Att. Dairy'!I24)</f>
        <v/>
      </c>
      <c r="AN24" s="119" t="str">
        <f>IF('Att. Dairy'!J24="","",'Att. Dairy'!J24)</f>
        <v/>
      </c>
      <c r="AO24" s="119" t="str">
        <f t="shared" si="43"/>
        <v/>
      </c>
      <c r="AP24" s="119" t="str">
        <f>IF('Att. Dairy'!O24="","",'Att. Dairy'!O24)</f>
        <v/>
      </c>
      <c r="AQ24" s="119" t="str">
        <f>IF('Att. Dairy'!P24="","",'Att. Dairy'!P24)</f>
        <v/>
      </c>
      <c r="AR24" s="119" t="str">
        <f t="shared" si="44"/>
        <v/>
      </c>
      <c r="AS24" s="118">
        <f t="shared" si="26"/>
        <v>0</v>
      </c>
      <c r="AT24" s="118">
        <f t="shared" si="27"/>
        <v>0</v>
      </c>
      <c r="AU24" s="118">
        <f t="shared" si="45"/>
        <v>144.1</v>
      </c>
      <c r="AV24" s="118">
        <f t="shared" si="46"/>
        <v>102.75</v>
      </c>
      <c r="AW24" s="321" t="str">
        <f>IFERROR(IF(AND('Att. Dairy'!B24=""),"",IF(AND(AX24="अवकाश"),"",IF(AND(AR24=""),"",AR24*$AY$1))),"")</f>
        <v/>
      </c>
      <c r="AX24" s="121" t="str">
        <f>IF(AND('Att. Dairy'!B24=""),"",IF(OR(AR24="",AR24=0),"",BC24))</f>
        <v/>
      </c>
      <c r="BB24" s="304" t="str">
        <f>IF(AND('Att. Dairy'!D24=""),"",'Att. Dairy'!D24)</f>
        <v>Wednesday</v>
      </c>
      <c r="BC24" s="304" t="str">
        <f t="shared" si="28"/>
        <v>दाल रोटी</v>
      </c>
      <c r="BD24" s="318" t="str">
        <f t="shared" si="5"/>
        <v>W</v>
      </c>
      <c r="BE24" s="304" t="str">
        <f>IF(AND('Att. Dairy'!C24=""),"",'Att. Dairy'!C24)</f>
        <v/>
      </c>
      <c r="BF24" s="304" t="str">
        <f t="shared" si="6"/>
        <v/>
      </c>
      <c r="BG24" s="318" t="str">
        <f t="shared" si="7"/>
        <v>W</v>
      </c>
      <c r="BJ24" s="487">
        <f>IF(AND($DG$5=$CF$2),MAX($BJ$5:BJ23)+1,0)</f>
        <v>0</v>
      </c>
      <c r="BK24" s="389">
        <v>19</v>
      </c>
      <c r="BL24" s="422">
        <f>IF(AND('Att. Dairy'!B24=""),"",'Att. Dairy'!B24)</f>
        <v>45035</v>
      </c>
      <c r="BM24" s="423" t="str">
        <f>IF(AND('Att. Dairy'!D24=""),"",'Att. Dairy'!D24)</f>
        <v>Wednesday</v>
      </c>
      <c r="BN24" s="435" t="str">
        <f>IF('Att. Dairy'!L24="","",IF('Att. Dairy'!E24='Att. Dairy'!$AD$15,'Att. Dairy'!L24,""))</f>
        <v/>
      </c>
      <c r="BO24" s="435" t="str">
        <f>IF('Att. Dairy'!M24="","",IF('Att. Dairy'!E24='Att. Dairy'!$AD$15,'Att. Dairy'!M24,""))</f>
        <v/>
      </c>
      <c r="BP24" s="436">
        <f t="shared" si="8"/>
        <v>0</v>
      </c>
      <c r="BQ24" s="453">
        <f t="shared" si="29"/>
        <v>93.31</v>
      </c>
      <c r="BR24" s="439" t="str">
        <f>IF(BL24="","",IF(BL24='Opening Balance'!$I$26,'Opening Balance'!$G$26,""))</f>
        <v/>
      </c>
      <c r="BS24" s="439" t="str">
        <f>IF(BL24="","",IF(BL24='Opening Balance'!$I$28,'Opening Balance'!$G$28,""))</f>
        <v/>
      </c>
      <c r="BT24" s="411">
        <f t="shared" si="47"/>
        <v>93.31</v>
      </c>
      <c r="BU24" s="430">
        <f>IF(BP24="","",BP24*'Opening Balance'!$G$30)</f>
        <v>0</v>
      </c>
      <c r="BV24" s="415">
        <f t="shared" si="48"/>
        <v>93.31</v>
      </c>
      <c r="BW24" s="453">
        <f t="shared" si="30"/>
        <v>21.253599999999999</v>
      </c>
      <c r="BX24" s="430" t="str">
        <f>IF(BL24="","",IF(BL24='Opening Balance'!$I$27,'Opening Balance'!$G$27,""))</f>
        <v/>
      </c>
      <c r="BY24" s="430" t="str">
        <f>IF(BL24="","",IF(BL24='Opening Balance'!$I$29,'Opening Balance'!$G$29,""))</f>
        <v/>
      </c>
      <c r="BZ24" s="438">
        <f t="shared" si="10"/>
        <v>21.253599999999999</v>
      </c>
      <c r="CA24" s="430">
        <f>IF(BP24="","",BP24*'Opening Balance'!$G$31)</f>
        <v>0</v>
      </c>
      <c r="CB24" s="431">
        <f t="shared" si="11"/>
        <v>21.253599999999999</v>
      </c>
      <c r="CC24" s="474">
        <f t="shared" si="31"/>
        <v>500</v>
      </c>
      <c r="CD24" s="468" t="str">
        <f>IF(BL24="","",IF(BL24='Opening Balance'!$I$33,'Opening Balance'!$G$33,""))</f>
        <v/>
      </c>
      <c r="CE24" s="468">
        <f t="shared" si="32"/>
        <v>500</v>
      </c>
      <c r="CF24" s="470">
        <f>IF(BL24="","",IF(BL24='Opening Balance'!$I$35,'Opening Balance'!$G$35,0))</f>
        <v>0</v>
      </c>
      <c r="CG24" s="469">
        <f t="shared" si="33"/>
        <v>500</v>
      </c>
      <c r="CJ24" s="389">
        <v>19</v>
      </c>
      <c r="CK24" s="422">
        <f>IF(AND('Att. Dairy'!B24=""),"",'Att. Dairy'!B24)</f>
        <v>45035</v>
      </c>
      <c r="CL24" s="423" t="str">
        <f>IF(AND('Att. Dairy'!D24=""),"",'Att. Dairy'!D24)</f>
        <v>Wednesday</v>
      </c>
      <c r="CM24" s="435" t="str">
        <f>IF('Att. Dairy'!O24="","",IF('Att. Dairy'!E24='Att. Dairy'!$AD$15,'Att. Dairy'!O24,""))</f>
        <v/>
      </c>
      <c r="CN24" s="435" t="str">
        <f>IF('Att. Dairy'!P24="","",IF('Att. Dairy'!E24='Att. Dairy'!$AD$15,'Att. Dairy'!P24,""))</f>
        <v/>
      </c>
      <c r="CO24" s="436">
        <f t="shared" si="12"/>
        <v>0</v>
      </c>
      <c r="CP24" s="453">
        <f t="shared" si="34"/>
        <v>143.38</v>
      </c>
      <c r="CQ24" s="438" t="str">
        <f>IF(CK24="","",IF(CK24='Opening Balance'!$I$26,'Opening Balance'!$H$26,""))</f>
        <v/>
      </c>
      <c r="CR24" s="438" t="str">
        <f>IF(CK24="","",IF(CK24='Opening Balance'!$I$28,'Opening Balance'!$H$28,""))</f>
        <v/>
      </c>
      <c r="CS24" s="438">
        <f t="shared" si="13"/>
        <v>143.38</v>
      </c>
      <c r="CT24" s="430">
        <f>IF(CO24="","",CO24*'Opening Balance'!$H$30)</f>
        <v>0</v>
      </c>
      <c r="CU24" s="431">
        <f t="shared" si="3"/>
        <v>143.38</v>
      </c>
      <c r="CV24" s="453">
        <f t="shared" si="35"/>
        <v>26.623799999999999</v>
      </c>
      <c r="CW24" s="430" t="str">
        <f>IF(CK24="","",IF(CK24='Opening Balance'!$I$27,'Opening Balance'!$H$27,""))</f>
        <v/>
      </c>
      <c r="CX24" s="429" t="str">
        <f>IF(CK24="","",IF(CK24='Opening Balance'!$I$29,'Opening Balance'!$H$29,""))</f>
        <v/>
      </c>
      <c r="CY24" s="438">
        <f t="shared" si="14"/>
        <v>26.623799999999999</v>
      </c>
      <c r="CZ24" s="430">
        <f>IF(CO24="","",CO24*'Opening Balance'!$H$31)</f>
        <v>0</v>
      </c>
      <c r="DA24" s="431">
        <f t="shared" si="15"/>
        <v>26.623799999999999</v>
      </c>
      <c r="DB24" s="474">
        <f t="shared" si="36"/>
        <v>800</v>
      </c>
      <c r="DC24" s="468" t="str">
        <f>IF(CK24="","",IF(CK24='Opening Balance'!$I$33,'Opening Balance'!$H$33,""))</f>
        <v/>
      </c>
      <c r="DD24" s="468">
        <f t="shared" si="37"/>
        <v>800</v>
      </c>
      <c r="DE24" s="470">
        <f>IF(CK24="","",IF(CK24='Opening Balance'!$I$35,'Opening Balance'!$H$35,0))</f>
        <v>0</v>
      </c>
      <c r="DF24" s="469">
        <f t="shared" si="38"/>
        <v>800</v>
      </c>
    </row>
    <row r="25" spans="2:110">
      <c r="B25" s="352">
        <f>IF(AND($Z$3=$Q$1),MAX($B$5:B24)+1,0)</f>
        <v>0</v>
      </c>
      <c r="C25" s="116">
        <f>IF(AND('Att. Dairy'!B25=""),"",'Att. Dairy'!B25)</f>
        <v>45036</v>
      </c>
      <c r="D25" s="118">
        <f t="shared" si="16"/>
        <v>207.79999999999998</v>
      </c>
      <c r="E25" s="118">
        <f t="shared" si="17"/>
        <v>153.5</v>
      </c>
      <c r="F25" s="118" t="str">
        <f>IF(C25="","",IF(Sheet1!C25='Opening Balance'!$I$8,'Opening Balance'!$G$8,""))</f>
        <v/>
      </c>
      <c r="G25" s="118" t="str">
        <f>IF(C25="","",IF(Sheet1!C25='Opening Balance'!$I$9,'Opening Balance'!$G$9,""))</f>
        <v/>
      </c>
      <c r="H25" s="118" t="str">
        <f>IF(C25="","",IF(Sheet1!C25='Opening Balance'!$I$10,'Opening Balance'!$G$10,""))</f>
        <v/>
      </c>
      <c r="I25" s="118" t="str">
        <f>IF(C25="","",IF(Sheet1!C25='Opening Balance'!$I$11,'Opening Balance'!$G$11,""))</f>
        <v/>
      </c>
      <c r="J25" s="118" t="str">
        <f>IF(C25="","",IF(Sheet1!C25='Opening Balance'!$I$12,'Opening Balance'!$G$12,""))</f>
        <v/>
      </c>
      <c r="K25" s="118" t="str">
        <f>IF(C25="","",IF(Sheet1!C25='Opening Balance'!$I$13,'Opening Balance'!$G$13,""))</f>
        <v/>
      </c>
      <c r="L25" s="118">
        <f t="shared" si="18"/>
        <v>207.79999999999998</v>
      </c>
      <c r="M25" s="118">
        <f t="shared" si="19"/>
        <v>153.5</v>
      </c>
      <c r="N25" s="119" t="str">
        <f>IF('Att. Dairy'!F25="","",'Att. Dairy'!F25)</f>
        <v/>
      </c>
      <c r="O25" s="119" t="str">
        <f>IF('Att. Dairy'!G25="","",'Att. Dairy'!G25)</f>
        <v/>
      </c>
      <c r="P25" s="119" t="str">
        <f t="shared" si="20"/>
        <v/>
      </c>
      <c r="Q25" s="119" t="str">
        <f>IF('Att. Dairy'!L25="","",'Att. Dairy'!L25)</f>
        <v/>
      </c>
      <c r="R25" s="119" t="str">
        <f>IF('Att. Dairy'!M25="","",'Att. Dairy'!M25)</f>
        <v/>
      </c>
      <c r="S25" s="119" t="str">
        <f t="shared" si="21"/>
        <v/>
      </c>
      <c r="T25" s="118">
        <f t="shared" si="22"/>
        <v>0</v>
      </c>
      <c r="U25" s="118">
        <f t="shared" si="23"/>
        <v>0</v>
      </c>
      <c r="V25" s="118">
        <f t="shared" si="24"/>
        <v>207.79999999999998</v>
      </c>
      <c r="W25" s="118">
        <f t="shared" si="25"/>
        <v>153.5</v>
      </c>
      <c r="X25" s="321" t="str">
        <f>IFERROR(IF(AND('Att. Dairy'!B25=""),"",IF(AND(Y25="अवकाश"),"",IF(AND(S25=""),"",S25*$Z$1))),"")</f>
        <v/>
      </c>
      <c r="Y25" s="121" t="str">
        <f>IF(AND('Att. Dairy'!B25=""),"",IF(OR(S25="",S25=0),"",BC25))</f>
        <v/>
      </c>
      <c r="AA25" s="353">
        <f>IF(AND($AY$3=$AP$1),MAX($AA$5:AA24)+1,0)</f>
        <v>0</v>
      </c>
      <c r="AB25" s="116">
        <f>IF(AND('Att. Dairy'!B25=""),"",'Att. Dairy'!B25)</f>
        <v>45036</v>
      </c>
      <c r="AC25" s="118">
        <f t="shared" si="39"/>
        <v>144.1</v>
      </c>
      <c r="AD25" s="118">
        <f t="shared" si="40"/>
        <v>102.75</v>
      </c>
      <c r="AE25" s="118" t="str">
        <f>IF(AB25="","",IF(Sheet1!AB25='Opening Balance'!$I$8,'Opening Balance'!$H$8,""))</f>
        <v/>
      </c>
      <c r="AF25" s="118" t="str">
        <f>IF(AB25="","",IF(Sheet1!AB25='Opening Balance'!$I$9,'Opening Balance'!$H$9,""))</f>
        <v/>
      </c>
      <c r="AG25" s="118" t="str">
        <f>IF(AB25="","",IF(Sheet1!AB25='Opening Balance'!$I$10,'Opening Balance'!$H$10,""))</f>
        <v/>
      </c>
      <c r="AH25" s="118" t="str">
        <f>IF(AB25="","",IF(Sheet1!AB25='Opening Balance'!$I$11,'Opening Balance'!$H$11,""))</f>
        <v/>
      </c>
      <c r="AI25" s="118" t="str">
        <f>IF(AB25="","",IF(Sheet1!AB25='Opening Balance'!$I$12,'Opening Balance'!$H$12,""))</f>
        <v/>
      </c>
      <c r="AJ25" s="118" t="str">
        <f>IF(AB25="","",IF(Sheet1!AB25='Opening Balance'!$I$13,'Opening Balance'!$H$13,""))</f>
        <v/>
      </c>
      <c r="AK25" s="118">
        <f t="shared" si="41"/>
        <v>144.1</v>
      </c>
      <c r="AL25" s="118">
        <f t="shared" si="42"/>
        <v>102.75</v>
      </c>
      <c r="AM25" s="119" t="str">
        <f>IF('Att. Dairy'!I25="","",'Att. Dairy'!I25)</f>
        <v/>
      </c>
      <c r="AN25" s="119" t="str">
        <f>IF('Att. Dairy'!J25="","",'Att. Dairy'!J25)</f>
        <v/>
      </c>
      <c r="AO25" s="119" t="str">
        <f t="shared" si="43"/>
        <v/>
      </c>
      <c r="AP25" s="119" t="str">
        <f>IF('Att. Dairy'!O25="","",'Att. Dairy'!O25)</f>
        <v/>
      </c>
      <c r="AQ25" s="119" t="str">
        <f>IF('Att. Dairy'!P25="","",'Att. Dairy'!P25)</f>
        <v/>
      </c>
      <c r="AR25" s="119" t="str">
        <f t="shared" si="44"/>
        <v/>
      </c>
      <c r="AS25" s="118">
        <f t="shared" si="26"/>
        <v>0</v>
      </c>
      <c r="AT25" s="118">
        <f t="shared" si="27"/>
        <v>0</v>
      </c>
      <c r="AU25" s="118">
        <f t="shared" si="45"/>
        <v>144.1</v>
      </c>
      <c r="AV25" s="118">
        <f t="shared" si="46"/>
        <v>102.75</v>
      </c>
      <c r="AW25" s="321" t="str">
        <f>IFERROR(IF(AND('Att. Dairy'!B25=""),"",IF(AND(AX25="अवकाश"),"",IF(AND(AR25=""),"",AR25*$AY$1))),"")</f>
        <v/>
      </c>
      <c r="AX25" s="121" t="str">
        <f>IF(AND('Att. Dairy'!B25=""),"",IF(OR(AR25="",AR25=0),"",BC25))</f>
        <v/>
      </c>
      <c r="BB25" s="304" t="str">
        <f>IF(AND('Att. Dairy'!D25=""),"",'Att. Dairy'!D25)</f>
        <v>Thursday</v>
      </c>
      <c r="BC25" s="304" t="str">
        <f t="shared" si="28"/>
        <v>खिचड़ी</v>
      </c>
      <c r="BD25" s="318" t="str">
        <f t="shared" si="5"/>
        <v>R</v>
      </c>
      <c r="BE25" s="304" t="str">
        <f>IF(AND('Att. Dairy'!C25=""),"",'Att. Dairy'!C25)</f>
        <v/>
      </c>
      <c r="BF25" s="304" t="str">
        <f t="shared" si="6"/>
        <v/>
      </c>
      <c r="BG25" s="318" t="str">
        <f t="shared" si="7"/>
        <v>R</v>
      </c>
      <c r="BJ25" s="487">
        <f>IF(AND($DG$5=$CF$2),MAX($BJ$5:BJ24)+1,0)</f>
        <v>0</v>
      </c>
      <c r="BK25" s="389">
        <v>20</v>
      </c>
      <c r="BL25" s="422">
        <f>IF(AND('Att. Dairy'!B25=""),"",'Att. Dairy'!B25)</f>
        <v>45036</v>
      </c>
      <c r="BM25" s="423" t="str">
        <f>IF(AND('Att. Dairy'!D25=""),"",'Att. Dairy'!D25)</f>
        <v>Thursday</v>
      </c>
      <c r="BN25" s="435" t="str">
        <f>IF('Att. Dairy'!L25="","",IF('Att. Dairy'!E25='Att. Dairy'!$AD$15,'Att. Dairy'!L25,""))</f>
        <v/>
      </c>
      <c r="BO25" s="435" t="str">
        <f>IF('Att. Dairy'!M25="","",IF('Att. Dairy'!E25='Att. Dairy'!$AD$15,'Att. Dairy'!M25,""))</f>
        <v/>
      </c>
      <c r="BP25" s="436">
        <f t="shared" si="8"/>
        <v>0</v>
      </c>
      <c r="BQ25" s="453">
        <f t="shared" si="29"/>
        <v>93.31</v>
      </c>
      <c r="BR25" s="439" t="str">
        <f>IF(BL25="","",IF(BL25='Opening Balance'!$I$26,'Opening Balance'!$G$26,""))</f>
        <v/>
      </c>
      <c r="BS25" s="439" t="str">
        <f>IF(BL25="","",IF(BL25='Opening Balance'!$I$28,'Opening Balance'!$G$28,""))</f>
        <v/>
      </c>
      <c r="BT25" s="411">
        <f t="shared" si="47"/>
        <v>93.31</v>
      </c>
      <c r="BU25" s="430">
        <f>IF(BP25="","",BP25*'Opening Balance'!$G$30)</f>
        <v>0</v>
      </c>
      <c r="BV25" s="415">
        <f t="shared" si="48"/>
        <v>93.31</v>
      </c>
      <c r="BW25" s="453">
        <f t="shared" si="30"/>
        <v>21.253599999999999</v>
      </c>
      <c r="BX25" s="430" t="str">
        <f>IF(BL25="","",IF(BL25='Opening Balance'!$I$27,'Opening Balance'!$G$27,""))</f>
        <v/>
      </c>
      <c r="BY25" s="430" t="str">
        <f>IF(BL25="","",IF(BL25='Opening Balance'!$I$29,'Opening Balance'!$G$29,""))</f>
        <v/>
      </c>
      <c r="BZ25" s="438">
        <f t="shared" si="10"/>
        <v>21.253599999999999</v>
      </c>
      <c r="CA25" s="430">
        <f>IF(BP25="","",BP25*'Opening Balance'!$G$31)</f>
        <v>0</v>
      </c>
      <c r="CB25" s="431">
        <f t="shared" si="11"/>
        <v>21.253599999999999</v>
      </c>
      <c r="CC25" s="474">
        <f t="shared" si="31"/>
        <v>500</v>
      </c>
      <c r="CD25" s="468" t="str">
        <f>IF(BL25="","",IF(BL25='Opening Balance'!$I$33,'Opening Balance'!$G$33,""))</f>
        <v/>
      </c>
      <c r="CE25" s="468">
        <f t="shared" si="32"/>
        <v>500</v>
      </c>
      <c r="CF25" s="470">
        <f>IF(BL25="","",IF(BL25='Opening Balance'!$I$35,'Opening Balance'!$G$35,0))</f>
        <v>0</v>
      </c>
      <c r="CG25" s="469">
        <f t="shared" si="33"/>
        <v>500</v>
      </c>
      <c r="CJ25" s="389">
        <v>20</v>
      </c>
      <c r="CK25" s="422">
        <f>IF(AND('Att. Dairy'!B25=""),"",'Att. Dairy'!B25)</f>
        <v>45036</v>
      </c>
      <c r="CL25" s="423" t="str">
        <f>IF(AND('Att. Dairy'!D25=""),"",'Att. Dairy'!D25)</f>
        <v>Thursday</v>
      </c>
      <c r="CM25" s="435" t="str">
        <f>IF('Att. Dairy'!O25="","",IF('Att. Dairy'!E25='Att. Dairy'!$AD$15,'Att. Dairy'!O25,""))</f>
        <v/>
      </c>
      <c r="CN25" s="435" t="str">
        <f>IF('Att. Dairy'!P25="","",IF('Att. Dairy'!E25='Att. Dairy'!$AD$15,'Att. Dairy'!P25,""))</f>
        <v/>
      </c>
      <c r="CO25" s="436">
        <f t="shared" si="12"/>
        <v>0</v>
      </c>
      <c r="CP25" s="453">
        <f t="shared" si="34"/>
        <v>143.38</v>
      </c>
      <c r="CQ25" s="438" t="str">
        <f>IF(CK25="","",IF(CK25='Opening Balance'!$I$26,'Opening Balance'!$H$26,""))</f>
        <v/>
      </c>
      <c r="CR25" s="438" t="str">
        <f>IF(CK25="","",IF(CK25='Opening Balance'!$I$28,'Opening Balance'!$H$28,""))</f>
        <v/>
      </c>
      <c r="CS25" s="438">
        <f t="shared" si="13"/>
        <v>143.38</v>
      </c>
      <c r="CT25" s="430">
        <f>IF(CO25="","",CO25*'Opening Balance'!$H$30)</f>
        <v>0</v>
      </c>
      <c r="CU25" s="431">
        <f t="shared" si="3"/>
        <v>143.38</v>
      </c>
      <c r="CV25" s="453">
        <f t="shared" si="35"/>
        <v>26.623799999999999</v>
      </c>
      <c r="CW25" s="430" t="str">
        <f>IF(CK25="","",IF(CK25='Opening Balance'!$I$27,'Opening Balance'!$H$27,""))</f>
        <v/>
      </c>
      <c r="CX25" s="429" t="str">
        <f>IF(CK25="","",IF(CK25='Opening Balance'!$I$29,'Opening Balance'!$H$29,""))</f>
        <v/>
      </c>
      <c r="CY25" s="438">
        <f t="shared" si="14"/>
        <v>26.623799999999999</v>
      </c>
      <c r="CZ25" s="430">
        <f>IF(CO25="","",CO25*'Opening Balance'!$H$31)</f>
        <v>0</v>
      </c>
      <c r="DA25" s="431">
        <f t="shared" si="15"/>
        <v>26.623799999999999</v>
      </c>
      <c r="DB25" s="474">
        <f t="shared" si="36"/>
        <v>800</v>
      </c>
      <c r="DC25" s="468" t="str">
        <f>IF(CK25="","",IF(CK25='Opening Balance'!$I$33,'Opening Balance'!$H$33,""))</f>
        <v/>
      </c>
      <c r="DD25" s="468">
        <f t="shared" si="37"/>
        <v>800</v>
      </c>
      <c r="DE25" s="470">
        <f>IF(CK25="","",IF(CK25='Opening Balance'!$I$35,'Opening Balance'!$H$35,0))</f>
        <v>0</v>
      </c>
      <c r="DF25" s="469">
        <f t="shared" si="38"/>
        <v>800</v>
      </c>
    </row>
    <row r="26" spans="2:110">
      <c r="B26" s="352">
        <f>IF(AND($Z$3=$Q$1),MAX($B$5:B25)+1,0)</f>
        <v>0</v>
      </c>
      <c r="C26" s="116">
        <f>IF(AND('Att. Dairy'!B26=""),"",'Att. Dairy'!B26)</f>
        <v>45037</v>
      </c>
      <c r="D26" s="118">
        <f t="shared" si="16"/>
        <v>207.79999999999998</v>
      </c>
      <c r="E26" s="118">
        <f t="shared" si="17"/>
        <v>153.5</v>
      </c>
      <c r="F26" s="118" t="str">
        <f>IF(C26="","",IF(Sheet1!C26='Opening Balance'!$I$8,'Opening Balance'!$G$8,""))</f>
        <v/>
      </c>
      <c r="G26" s="118" t="str">
        <f>IF(C26="","",IF(Sheet1!C26='Opening Balance'!$I$9,'Opening Balance'!$G$9,""))</f>
        <v/>
      </c>
      <c r="H26" s="118" t="str">
        <f>IF(C26="","",IF(Sheet1!C26='Opening Balance'!$I$10,'Opening Balance'!$G$10,""))</f>
        <v/>
      </c>
      <c r="I26" s="118" t="str">
        <f>IF(C26="","",IF(Sheet1!C26='Opening Balance'!$I$11,'Opening Balance'!$G$11,""))</f>
        <v/>
      </c>
      <c r="J26" s="118" t="str">
        <f>IF(C26="","",IF(Sheet1!C26='Opening Balance'!$I$12,'Opening Balance'!$G$12,""))</f>
        <v/>
      </c>
      <c r="K26" s="118" t="str">
        <f>IF(C26="","",IF(Sheet1!C26='Opening Balance'!$I$13,'Opening Balance'!$G$13,""))</f>
        <v/>
      </c>
      <c r="L26" s="118">
        <f t="shared" si="18"/>
        <v>207.79999999999998</v>
      </c>
      <c r="M26" s="118">
        <f t="shared" si="19"/>
        <v>153.5</v>
      </c>
      <c r="N26" s="119" t="str">
        <f>IF('Att. Dairy'!F26="","",'Att. Dairy'!F26)</f>
        <v/>
      </c>
      <c r="O26" s="119" t="str">
        <f>IF('Att. Dairy'!G26="","",'Att. Dairy'!G26)</f>
        <v/>
      </c>
      <c r="P26" s="119" t="str">
        <f t="shared" si="20"/>
        <v/>
      </c>
      <c r="Q26" s="119" t="str">
        <f>IF('Att. Dairy'!L26="","",'Att. Dairy'!L26)</f>
        <v/>
      </c>
      <c r="R26" s="119" t="str">
        <f>IF('Att. Dairy'!M26="","",'Att. Dairy'!M26)</f>
        <v/>
      </c>
      <c r="S26" s="119" t="str">
        <f t="shared" si="21"/>
        <v/>
      </c>
      <c r="T26" s="118">
        <f t="shared" si="22"/>
        <v>0</v>
      </c>
      <c r="U26" s="118">
        <f t="shared" si="23"/>
        <v>0</v>
      </c>
      <c r="V26" s="118">
        <f t="shared" si="24"/>
        <v>207.79999999999998</v>
      </c>
      <c r="W26" s="118">
        <f t="shared" si="25"/>
        <v>153.5</v>
      </c>
      <c r="X26" s="321" t="str">
        <f>IFERROR(IF(AND('Att. Dairy'!B26=""),"",IF(AND(Y26="अवकाश"),"",IF(AND(S26=""),"",S26*$Z$1))),"")</f>
        <v/>
      </c>
      <c r="Y26" s="121" t="str">
        <f>IF(AND('Att. Dairy'!B26=""),"",IF(OR(S26="",S26=0),"",BC26))</f>
        <v/>
      </c>
      <c r="AA26" s="353">
        <f>IF(AND($AY$3=$AP$1),MAX($AA$5:AA25)+1,0)</f>
        <v>0</v>
      </c>
      <c r="AB26" s="116">
        <f>IF(AND('Att. Dairy'!B26=""),"",'Att. Dairy'!B26)</f>
        <v>45037</v>
      </c>
      <c r="AC26" s="118">
        <f t="shared" si="39"/>
        <v>144.1</v>
      </c>
      <c r="AD26" s="118">
        <f t="shared" si="40"/>
        <v>102.75</v>
      </c>
      <c r="AE26" s="118" t="str">
        <f>IF(AB26="","",IF(Sheet1!AB26='Opening Balance'!$I$8,'Opening Balance'!$H$8,""))</f>
        <v/>
      </c>
      <c r="AF26" s="118" t="str">
        <f>IF(AB26="","",IF(Sheet1!AB26='Opening Balance'!$I$9,'Opening Balance'!$H$9,""))</f>
        <v/>
      </c>
      <c r="AG26" s="118" t="str">
        <f>IF(AB26="","",IF(Sheet1!AB26='Opening Balance'!$I$10,'Opening Balance'!$H$10,""))</f>
        <v/>
      </c>
      <c r="AH26" s="118" t="str">
        <f>IF(AB26="","",IF(Sheet1!AB26='Opening Balance'!$I$11,'Opening Balance'!$H$11,""))</f>
        <v/>
      </c>
      <c r="AI26" s="118" t="str">
        <f>IF(AB26="","",IF(Sheet1!AB26='Opening Balance'!$I$12,'Opening Balance'!$H$12,""))</f>
        <v/>
      </c>
      <c r="AJ26" s="118" t="str">
        <f>IF(AB26="","",IF(Sheet1!AB26='Opening Balance'!$I$13,'Opening Balance'!$H$13,""))</f>
        <v/>
      </c>
      <c r="AK26" s="118">
        <f t="shared" si="41"/>
        <v>144.1</v>
      </c>
      <c r="AL26" s="118">
        <f t="shared" si="42"/>
        <v>102.75</v>
      </c>
      <c r="AM26" s="119" t="str">
        <f>IF('Att. Dairy'!I26="","",'Att. Dairy'!I26)</f>
        <v/>
      </c>
      <c r="AN26" s="119" t="str">
        <f>IF('Att. Dairy'!J26="","",'Att. Dairy'!J26)</f>
        <v/>
      </c>
      <c r="AO26" s="119" t="str">
        <f t="shared" si="43"/>
        <v/>
      </c>
      <c r="AP26" s="119" t="str">
        <f>IF('Att. Dairy'!O26="","",'Att. Dairy'!O26)</f>
        <v/>
      </c>
      <c r="AQ26" s="119" t="str">
        <f>IF('Att. Dairy'!P26="","",'Att. Dairy'!P26)</f>
        <v/>
      </c>
      <c r="AR26" s="119" t="str">
        <f t="shared" si="44"/>
        <v/>
      </c>
      <c r="AS26" s="118">
        <f t="shared" si="26"/>
        <v>0</v>
      </c>
      <c r="AT26" s="118">
        <f t="shared" si="27"/>
        <v>0</v>
      </c>
      <c r="AU26" s="118">
        <f t="shared" si="45"/>
        <v>144.1</v>
      </c>
      <c r="AV26" s="118">
        <f t="shared" si="46"/>
        <v>102.75</v>
      </c>
      <c r="AW26" s="321" t="str">
        <f>IFERROR(IF(AND('Att. Dairy'!B26=""),"",IF(AND(AX26="अवकाश"),"",IF(AND(AR26=""),"",AR26*$AY$1))),"")</f>
        <v/>
      </c>
      <c r="AX26" s="121" t="str">
        <f>IF(AND('Att. Dairy'!B26=""),"",IF(OR(AR26="",AR26=0),"",BC26))</f>
        <v/>
      </c>
      <c r="BB26" s="304" t="str">
        <f>IF(AND('Att. Dairy'!D26=""),"",'Att. Dairy'!D26)</f>
        <v>Friday</v>
      </c>
      <c r="BC26" s="304" t="str">
        <f t="shared" si="28"/>
        <v>दाल रोटी</v>
      </c>
      <c r="BD26" s="318" t="str">
        <f t="shared" si="5"/>
        <v>W</v>
      </c>
      <c r="BE26" s="304" t="str">
        <f>IF(AND('Att. Dairy'!C26=""),"",'Att. Dairy'!C26)</f>
        <v/>
      </c>
      <c r="BF26" s="304" t="str">
        <f t="shared" si="6"/>
        <v/>
      </c>
      <c r="BG26" s="318" t="str">
        <f t="shared" si="7"/>
        <v>W</v>
      </c>
      <c r="BJ26" s="487">
        <f>IF(AND($DG$5=$CF$2),MAX($BJ$5:BJ25)+1,0)</f>
        <v>0</v>
      </c>
      <c r="BK26" s="389">
        <v>21</v>
      </c>
      <c r="BL26" s="422">
        <f>IF(AND('Att. Dairy'!B26=""),"",'Att. Dairy'!B26)</f>
        <v>45037</v>
      </c>
      <c r="BM26" s="423" t="str">
        <f>IF(AND('Att. Dairy'!D26=""),"",'Att. Dairy'!D26)</f>
        <v>Friday</v>
      </c>
      <c r="BN26" s="435" t="str">
        <f>IF('Att. Dairy'!L26="","",IF('Att. Dairy'!E26='Att. Dairy'!$AD$15,'Att. Dairy'!L26,""))</f>
        <v/>
      </c>
      <c r="BO26" s="435" t="str">
        <f>IF('Att. Dairy'!M26="","",IF('Att. Dairy'!E26='Att. Dairy'!$AD$15,'Att. Dairy'!M26,""))</f>
        <v/>
      </c>
      <c r="BP26" s="436">
        <f t="shared" si="8"/>
        <v>0</v>
      </c>
      <c r="BQ26" s="453">
        <f t="shared" si="29"/>
        <v>93.31</v>
      </c>
      <c r="BR26" s="439" t="str">
        <f>IF(BL26="","",IF(BL26='Opening Balance'!$I$26,'Opening Balance'!$G$26,""))</f>
        <v/>
      </c>
      <c r="BS26" s="439" t="str">
        <f>IF(BL26="","",IF(BL26='Opening Balance'!$I$28,'Opening Balance'!$G$28,""))</f>
        <v/>
      </c>
      <c r="BT26" s="411">
        <f t="shared" si="47"/>
        <v>93.31</v>
      </c>
      <c r="BU26" s="430">
        <f>IF(BP26="","",BP26*'Opening Balance'!$G$30)</f>
        <v>0</v>
      </c>
      <c r="BV26" s="415">
        <f t="shared" si="48"/>
        <v>93.31</v>
      </c>
      <c r="BW26" s="453">
        <f t="shared" si="30"/>
        <v>21.253599999999999</v>
      </c>
      <c r="BX26" s="430" t="str">
        <f>IF(BL26="","",IF(BL26='Opening Balance'!$I$27,'Opening Balance'!$G$27,""))</f>
        <v/>
      </c>
      <c r="BY26" s="430" t="str">
        <f>IF(BL26="","",IF(BL26='Opening Balance'!$I$29,'Opening Balance'!$G$29,""))</f>
        <v/>
      </c>
      <c r="BZ26" s="438">
        <f t="shared" si="10"/>
        <v>21.253599999999999</v>
      </c>
      <c r="CA26" s="430">
        <f>IF(BP26="","",BP26*'Opening Balance'!$G$31)</f>
        <v>0</v>
      </c>
      <c r="CB26" s="431">
        <f t="shared" si="11"/>
        <v>21.253599999999999</v>
      </c>
      <c r="CC26" s="474">
        <f t="shared" si="31"/>
        <v>500</v>
      </c>
      <c r="CD26" s="468" t="str">
        <f>IF(BL26="","",IF(BL26='Opening Balance'!$I$33,'Opening Balance'!$G$33,""))</f>
        <v/>
      </c>
      <c r="CE26" s="468">
        <f t="shared" si="32"/>
        <v>500</v>
      </c>
      <c r="CF26" s="470">
        <f>IF(BL26="","",IF(BL26='Opening Balance'!$I$35,'Opening Balance'!$G$35,0))</f>
        <v>0</v>
      </c>
      <c r="CG26" s="469">
        <f t="shared" si="33"/>
        <v>500</v>
      </c>
      <c r="CJ26" s="389">
        <v>21</v>
      </c>
      <c r="CK26" s="422">
        <f>IF(AND('Att. Dairy'!B26=""),"",'Att. Dairy'!B26)</f>
        <v>45037</v>
      </c>
      <c r="CL26" s="423" t="str">
        <f>IF(AND('Att. Dairy'!D26=""),"",'Att. Dairy'!D26)</f>
        <v>Friday</v>
      </c>
      <c r="CM26" s="435" t="str">
        <f>IF('Att. Dairy'!O26="","",IF('Att. Dairy'!E26='Att. Dairy'!$AD$15,'Att. Dairy'!O26,""))</f>
        <v/>
      </c>
      <c r="CN26" s="435" t="str">
        <f>IF('Att. Dairy'!P26="","",IF('Att. Dairy'!E26='Att. Dairy'!$AD$15,'Att. Dairy'!P26,""))</f>
        <v/>
      </c>
      <c r="CO26" s="436">
        <f t="shared" si="12"/>
        <v>0</v>
      </c>
      <c r="CP26" s="453">
        <f t="shared" si="34"/>
        <v>143.38</v>
      </c>
      <c r="CQ26" s="438" t="str">
        <f>IF(CK26="","",IF(CK26='Opening Balance'!$I$26,'Opening Balance'!$H$26,""))</f>
        <v/>
      </c>
      <c r="CR26" s="438" t="str">
        <f>IF(CK26="","",IF(CK26='Opening Balance'!$I$28,'Opening Balance'!$H$28,""))</f>
        <v/>
      </c>
      <c r="CS26" s="438">
        <f t="shared" si="13"/>
        <v>143.38</v>
      </c>
      <c r="CT26" s="430">
        <f>IF(CO26="","",CO26*'Opening Balance'!$H$30)</f>
        <v>0</v>
      </c>
      <c r="CU26" s="431">
        <f t="shared" si="3"/>
        <v>143.38</v>
      </c>
      <c r="CV26" s="453">
        <f t="shared" si="35"/>
        <v>26.623799999999999</v>
      </c>
      <c r="CW26" s="430" t="str">
        <f>IF(CK26="","",IF(CK26='Opening Balance'!$I$27,'Opening Balance'!$H$27,""))</f>
        <v/>
      </c>
      <c r="CX26" s="429" t="str">
        <f>IF(CK26="","",IF(CK26='Opening Balance'!$I$29,'Opening Balance'!$H$29,""))</f>
        <v/>
      </c>
      <c r="CY26" s="438">
        <f t="shared" si="14"/>
        <v>26.623799999999999</v>
      </c>
      <c r="CZ26" s="430">
        <f>IF(CO26="","",CO26*'Opening Balance'!$H$31)</f>
        <v>0</v>
      </c>
      <c r="DA26" s="431">
        <f t="shared" si="15"/>
        <v>26.623799999999999</v>
      </c>
      <c r="DB26" s="474">
        <f t="shared" si="36"/>
        <v>800</v>
      </c>
      <c r="DC26" s="468" t="str">
        <f>IF(CK26="","",IF(CK26='Opening Balance'!$I$33,'Opening Balance'!$H$33,""))</f>
        <v/>
      </c>
      <c r="DD26" s="468">
        <f t="shared" si="37"/>
        <v>800</v>
      </c>
      <c r="DE26" s="470">
        <f>IF(CK26="","",IF(CK26='Opening Balance'!$I$35,'Opening Balance'!$H$35,0))</f>
        <v>0</v>
      </c>
      <c r="DF26" s="469">
        <f t="shared" si="38"/>
        <v>800</v>
      </c>
    </row>
    <row r="27" spans="2:110">
      <c r="B27" s="352">
        <f>IF(AND($Z$3=$Q$1),MAX($B$5:B26)+1,0)</f>
        <v>0</v>
      </c>
      <c r="C27" s="116">
        <f>IF(AND('Att. Dairy'!B27=""),"",'Att. Dairy'!B27)</f>
        <v>45038</v>
      </c>
      <c r="D27" s="118">
        <f t="shared" si="16"/>
        <v>207.79999999999998</v>
      </c>
      <c r="E27" s="118">
        <f t="shared" si="17"/>
        <v>153.5</v>
      </c>
      <c r="F27" s="118" t="str">
        <f>IF(C27="","",IF(Sheet1!C27='Opening Balance'!$I$8,'Opening Balance'!$G$8,""))</f>
        <v/>
      </c>
      <c r="G27" s="118" t="str">
        <f>IF(C27="","",IF(Sheet1!C27='Opening Balance'!$I$9,'Opening Balance'!$G$9,""))</f>
        <v/>
      </c>
      <c r="H27" s="118" t="str">
        <f>IF(C27="","",IF(Sheet1!C27='Opening Balance'!$I$10,'Opening Balance'!$G$10,""))</f>
        <v/>
      </c>
      <c r="I27" s="118" t="str">
        <f>IF(C27="","",IF(Sheet1!C27='Opening Balance'!$I$11,'Opening Balance'!$G$11,""))</f>
        <v/>
      </c>
      <c r="J27" s="118" t="str">
        <f>IF(C27="","",IF(Sheet1!C27='Opening Balance'!$I$12,'Opening Balance'!$G$12,""))</f>
        <v/>
      </c>
      <c r="K27" s="118" t="str">
        <f>IF(C27="","",IF(Sheet1!C27='Opening Balance'!$I$13,'Opening Balance'!$G$13,""))</f>
        <v/>
      </c>
      <c r="L27" s="118">
        <f t="shared" si="18"/>
        <v>207.79999999999998</v>
      </c>
      <c r="M27" s="118">
        <f t="shared" si="19"/>
        <v>153.5</v>
      </c>
      <c r="N27" s="119" t="str">
        <f>IF('Att. Dairy'!F27="","",'Att. Dairy'!F27)</f>
        <v/>
      </c>
      <c r="O27" s="119" t="str">
        <f>IF('Att. Dairy'!G27="","",'Att. Dairy'!G27)</f>
        <v/>
      </c>
      <c r="P27" s="119" t="str">
        <f t="shared" si="20"/>
        <v/>
      </c>
      <c r="Q27" s="119" t="str">
        <f>IF('Att. Dairy'!L27="","",'Att. Dairy'!L27)</f>
        <v/>
      </c>
      <c r="R27" s="119" t="str">
        <f>IF('Att. Dairy'!M27="","",'Att. Dairy'!M27)</f>
        <v/>
      </c>
      <c r="S27" s="119" t="str">
        <f t="shared" si="21"/>
        <v/>
      </c>
      <c r="T27" s="118">
        <f t="shared" si="22"/>
        <v>0</v>
      </c>
      <c r="U27" s="118">
        <f t="shared" si="23"/>
        <v>0</v>
      </c>
      <c r="V27" s="118">
        <f t="shared" si="24"/>
        <v>207.79999999999998</v>
      </c>
      <c r="W27" s="118">
        <f t="shared" si="25"/>
        <v>153.5</v>
      </c>
      <c r="X27" s="321" t="str">
        <f>IFERROR(IF(AND('Att. Dairy'!B27=""),"",IF(AND(Y27="अवकाश"),"",IF(AND(S27=""),"",S27*$Z$1))),"")</f>
        <v/>
      </c>
      <c r="Y27" s="121" t="str">
        <f>IF(AND('Att. Dairy'!B27=""),"",IF(OR(S27="",S27=0),"",BC27))</f>
        <v/>
      </c>
      <c r="AA27" s="353">
        <f>IF(AND($AY$3=$AP$1),MAX($AA$5:AA26)+1,0)</f>
        <v>0</v>
      </c>
      <c r="AB27" s="116">
        <f>IF(AND('Att. Dairy'!B27=""),"",'Att. Dairy'!B27)</f>
        <v>45038</v>
      </c>
      <c r="AC27" s="118">
        <f t="shared" si="39"/>
        <v>144.1</v>
      </c>
      <c r="AD27" s="118">
        <f t="shared" si="40"/>
        <v>102.75</v>
      </c>
      <c r="AE27" s="118" t="str">
        <f>IF(AB27="","",IF(Sheet1!AB27='Opening Balance'!$I$8,'Opening Balance'!$H$8,""))</f>
        <v/>
      </c>
      <c r="AF27" s="118" t="str">
        <f>IF(AB27="","",IF(Sheet1!AB27='Opening Balance'!$I$9,'Opening Balance'!$H$9,""))</f>
        <v/>
      </c>
      <c r="AG27" s="118" t="str">
        <f>IF(AB27="","",IF(Sheet1!AB27='Opening Balance'!$I$10,'Opening Balance'!$H$10,""))</f>
        <v/>
      </c>
      <c r="AH27" s="118" t="str">
        <f>IF(AB27="","",IF(Sheet1!AB27='Opening Balance'!$I$11,'Opening Balance'!$H$11,""))</f>
        <v/>
      </c>
      <c r="AI27" s="118" t="str">
        <f>IF(AB27="","",IF(Sheet1!AB27='Opening Balance'!$I$12,'Opening Balance'!$H$12,""))</f>
        <v/>
      </c>
      <c r="AJ27" s="118" t="str">
        <f>IF(AB27="","",IF(Sheet1!AB27='Opening Balance'!$I$13,'Opening Balance'!$H$13,""))</f>
        <v/>
      </c>
      <c r="AK27" s="118">
        <f t="shared" si="41"/>
        <v>144.1</v>
      </c>
      <c r="AL27" s="118">
        <f t="shared" si="42"/>
        <v>102.75</v>
      </c>
      <c r="AM27" s="119" t="str">
        <f>IF('Att. Dairy'!I27="","",'Att. Dairy'!I27)</f>
        <v/>
      </c>
      <c r="AN27" s="119" t="str">
        <f>IF('Att. Dairy'!J27="","",'Att. Dairy'!J27)</f>
        <v/>
      </c>
      <c r="AO27" s="119" t="str">
        <f t="shared" si="43"/>
        <v/>
      </c>
      <c r="AP27" s="119" t="str">
        <f>IF('Att. Dairy'!O27="","",'Att. Dairy'!O27)</f>
        <v/>
      </c>
      <c r="AQ27" s="119" t="str">
        <f>IF('Att. Dairy'!P27="","",'Att. Dairy'!P27)</f>
        <v/>
      </c>
      <c r="AR27" s="119" t="str">
        <f t="shared" si="44"/>
        <v/>
      </c>
      <c r="AS27" s="118">
        <f t="shared" si="26"/>
        <v>0</v>
      </c>
      <c r="AT27" s="118">
        <f t="shared" si="27"/>
        <v>0</v>
      </c>
      <c r="AU27" s="118">
        <f t="shared" si="45"/>
        <v>144.1</v>
      </c>
      <c r="AV27" s="118">
        <f t="shared" si="46"/>
        <v>102.75</v>
      </c>
      <c r="AW27" s="321" t="str">
        <f>IFERROR(IF(AND('Att. Dairy'!B27=""),"",IF(AND(AX27="अवकाश"),"",IF(AND(AR27=""),"",AR27*$AY$1))),"")</f>
        <v/>
      </c>
      <c r="AX27" s="121" t="str">
        <f>IF(AND('Att. Dairy'!B27=""),"",IF(OR(AR27="",AR27=0),"",BC27))</f>
        <v/>
      </c>
      <c r="BB27" s="304" t="str">
        <f>IF(AND('Att. Dairy'!D27=""),"",'Att. Dairy'!D27)</f>
        <v>Saturday</v>
      </c>
      <c r="BC27" s="304" t="str">
        <f t="shared" si="28"/>
        <v>सब्जी रोटी</v>
      </c>
      <c r="BD27" s="318" t="str">
        <f t="shared" si="5"/>
        <v>W</v>
      </c>
      <c r="BE27" s="304" t="str">
        <f>IF(AND('Att. Dairy'!C27=""),"",'Att. Dairy'!C27)</f>
        <v/>
      </c>
      <c r="BF27" s="304" t="str">
        <f t="shared" si="6"/>
        <v/>
      </c>
      <c r="BG27" s="318" t="str">
        <f t="shared" si="7"/>
        <v>W</v>
      </c>
      <c r="BJ27" s="487">
        <f>IF(AND($DG$5=$CF$2),MAX($BJ$5:BJ26)+1,0)</f>
        <v>0</v>
      </c>
      <c r="BK27" s="389">
        <v>22</v>
      </c>
      <c r="BL27" s="422">
        <f>IF(AND('Att. Dairy'!B27=""),"",'Att. Dairy'!B27)</f>
        <v>45038</v>
      </c>
      <c r="BM27" s="423" t="str">
        <f>IF(AND('Att. Dairy'!D27=""),"",'Att. Dairy'!D27)</f>
        <v>Saturday</v>
      </c>
      <c r="BN27" s="435" t="str">
        <f>IF('Att. Dairy'!L27="","",IF('Att. Dairy'!E27='Att. Dairy'!$AD$15,'Att. Dairy'!L27,""))</f>
        <v/>
      </c>
      <c r="BO27" s="435" t="str">
        <f>IF('Att. Dairy'!M27="","",IF('Att. Dairy'!E27='Att. Dairy'!$AD$15,'Att. Dairy'!M27,""))</f>
        <v/>
      </c>
      <c r="BP27" s="436">
        <f t="shared" si="8"/>
        <v>0</v>
      </c>
      <c r="BQ27" s="453">
        <f t="shared" si="29"/>
        <v>93.31</v>
      </c>
      <c r="BR27" s="439" t="str">
        <f>IF(BL27="","",IF(BL27='Opening Balance'!$I$26,'Opening Balance'!$G$26,""))</f>
        <v/>
      </c>
      <c r="BS27" s="439" t="str">
        <f>IF(BL27="","",IF(BL27='Opening Balance'!$I$28,'Opening Balance'!$G$28,""))</f>
        <v/>
      </c>
      <c r="BT27" s="411">
        <f t="shared" si="47"/>
        <v>93.31</v>
      </c>
      <c r="BU27" s="430">
        <f>IF(BP27="","",BP27*'Opening Balance'!$G$30)</f>
        <v>0</v>
      </c>
      <c r="BV27" s="415">
        <f t="shared" si="48"/>
        <v>93.31</v>
      </c>
      <c r="BW27" s="453">
        <f t="shared" si="30"/>
        <v>21.253599999999999</v>
      </c>
      <c r="BX27" s="430" t="str">
        <f>IF(BL27="","",IF(BL27='Opening Balance'!$I$27,'Opening Balance'!$G$27,""))</f>
        <v/>
      </c>
      <c r="BY27" s="430" t="str">
        <f>IF(BL27="","",IF(BL27='Opening Balance'!$I$29,'Opening Balance'!$G$29,""))</f>
        <v/>
      </c>
      <c r="BZ27" s="438">
        <f t="shared" si="10"/>
        <v>21.253599999999999</v>
      </c>
      <c r="CA27" s="430">
        <f>IF(BP27="","",BP27*'Opening Balance'!$G$31)</f>
        <v>0</v>
      </c>
      <c r="CB27" s="431">
        <f t="shared" si="11"/>
        <v>21.253599999999999</v>
      </c>
      <c r="CC27" s="474">
        <f t="shared" si="31"/>
        <v>500</v>
      </c>
      <c r="CD27" s="468" t="str">
        <f>IF(BL27="","",IF(BL27='Opening Balance'!$I$33,'Opening Balance'!$G$33,""))</f>
        <v/>
      </c>
      <c r="CE27" s="468">
        <f t="shared" si="32"/>
        <v>500</v>
      </c>
      <c r="CF27" s="470">
        <f>IF(BL27="","",IF(BL27='Opening Balance'!$I$35,'Opening Balance'!$G$35,0))</f>
        <v>0</v>
      </c>
      <c r="CG27" s="469">
        <f t="shared" si="33"/>
        <v>500</v>
      </c>
      <c r="CJ27" s="389">
        <v>22</v>
      </c>
      <c r="CK27" s="422">
        <f>IF(AND('Att. Dairy'!B27=""),"",'Att. Dairy'!B27)</f>
        <v>45038</v>
      </c>
      <c r="CL27" s="423" t="str">
        <f>IF(AND('Att. Dairy'!D27=""),"",'Att. Dairy'!D27)</f>
        <v>Saturday</v>
      </c>
      <c r="CM27" s="435" t="str">
        <f>IF('Att. Dairy'!O27="","",IF('Att. Dairy'!E27='Att. Dairy'!$AD$15,'Att. Dairy'!O27,""))</f>
        <v/>
      </c>
      <c r="CN27" s="435" t="str">
        <f>IF('Att. Dairy'!P27="","",IF('Att. Dairy'!E27='Att. Dairy'!$AD$15,'Att. Dairy'!P27,""))</f>
        <v/>
      </c>
      <c r="CO27" s="436">
        <f t="shared" si="12"/>
        <v>0</v>
      </c>
      <c r="CP27" s="453">
        <f t="shared" si="34"/>
        <v>143.38</v>
      </c>
      <c r="CQ27" s="438" t="str">
        <f>IF(CK27="","",IF(CK27='Opening Balance'!$I$26,'Opening Balance'!$H$26,""))</f>
        <v/>
      </c>
      <c r="CR27" s="438" t="str">
        <f>IF(CK27="","",IF(CK27='Opening Balance'!$I$28,'Opening Balance'!$H$28,""))</f>
        <v/>
      </c>
      <c r="CS27" s="438">
        <f t="shared" si="13"/>
        <v>143.38</v>
      </c>
      <c r="CT27" s="430">
        <f>IF(CO27="","",CO27*'Opening Balance'!$H$30)</f>
        <v>0</v>
      </c>
      <c r="CU27" s="431">
        <f t="shared" si="3"/>
        <v>143.38</v>
      </c>
      <c r="CV27" s="453">
        <f t="shared" si="35"/>
        <v>26.623799999999999</v>
      </c>
      <c r="CW27" s="430" t="str">
        <f>IF(CK27="","",IF(CK27='Opening Balance'!$I$27,'Opening Balance'!$H$27,""))</f>
        <v/>
      </c>
      <c r="CX27" s="429" t="str">
        <f>IF(CK27="","",IF(CK27='Opening Balance'!$I$29,'Opening Balance'!$H$29,""))</f>
        <v/>
      </c>
      <c r="CY27" s="438">
        <f t="shared" si="14"/>
        <v>26.623799999999999</v>
      </c>
      <c r="CZ27" s="430">
        <f>IF(CO27="","",CO27*'Opening Balance'!$H$31)</f>
        <v>0</v>
      </c>
      <c r="DA27" s="431">
        <f t="shared" si="15"/>
        <v>26.623799999999999</v>
      </c>
      <c r="DB27" s="474">
        <f t="shared" si="36"/>
        <v>800</v>
      </c>
      <c r="DC27" s="468" t="str">
        <f>IF(CK27="","",IF(CK27='Opening Balance'!$I$33,'Opening Balance'!$H$33,""))</f>
        <v/>
      </c>
      <c r="DD27" s="468">
        <f t="shared" si="37"/>
        <v>800</v>
      </c>
      <c r="DE27" s="470">
        <f>IF(CK27="","",IF(CK27='Opening Balance'!$I$35,'Opening Balance'!$H$35,0))</f>
        <v>0</v>
      </c>
      <c r="DF27" s="469">
        <f t="shared" si="38"/>
        <v>800</v>
      </c>
    </row>
    <row r="28" spans="2:110">
      <c r="B28" s="352">
        <f>IF(AND($Z$3=$Q$1),MAX($B$5:B27)+1,0)</f>
        <v>0</v>
      </c>
      <c r="C28" s="116">
        <f>IF(AND('Att. Dairy'!B28=""),"",'Att. Dairy'!B28)</f>
        <v>45039</v>
      </c>
      <c r="D28" s="118">
        <f t="shared" si="16"/>
        <v>207.79999999999998</v>
      </c>
      <c r="E28" s="118">
        <f t="shared" si="17"/>
        <v>153.5</v>
      </c>
      <c r="F28" s="118" t="str">
        <f>IF(C28="","",IF(Sheet1!C28='Opening Balance'!$I$8,'Opening Balance'!$G$8,""))</f>
        <v/>
      </c>
      <c r="G28" s="118" t="str">
        <f>IF(C28="","",IF(Sheet1!C28='Opening Balance'!$I$9,'Opening Balance'!$G$9,""))</f>
        <v/>
      </c>
      <c r="H28" s="118" t="str">
        <f>IF(C28="","",IF(Sheet1!C28='Opening Balance'!$I$10,'Opening Balance'!$G$10,""))</f>
        <v/>
      </c>
      <c r="I28" s="118" t="str">
        <f>IF(C28="","",IF(Sheet1!C28='Opening Balance'!$I$11,'Opening Balance'!$G$11,""))</f>
        <v/>
      </c>
      <c r="J28" s="118" t="str">
        <f>IF(C28="","",IF(Sheet1!C28='Opening Balance'!$I$12,'Opening Balance'!$G$12,""))</f>
        <v/>
      </c>
      <c r="K28" s="118" t="str">
        <f>IF(C28="","",IF(Sheet1!C28='Opening Balance'!$I$13,'Opening Balance'!$G$13,""))</f>
        <v/>
      </c>
      <c r="L28" s="118">
        <f t="shared" si="18"/>
        <v>207.79999999999998</v>
      </c>
      <c r="M28" s="118">
        <f t="shared" si="19"/>
        <v>153.5</v>
      </c>
      <c r="N28" s="119" t="str">
        <f>IF('Att. Dairy'!F28="","",'Att. Dairy'!F28)</f>
        <v/>
      </c>
      <c r="O28" s="119" t="str">
        <f>IF('Att. Dairy'!G28="","",'Att. Dairy'!G28)</f>
        <v/>
      </c>
      <c r="P28" s="119" t="str">
        <f t="shared" si="20"/>
        <v/>
      </c>
      <c r="Q28" s="119" t="str">
        <f>IF('Att. Dairy'!L28="","",'Att. Dairy'!L28)</f>
        <v/>
      </c>
      <c r="R28" s="119" t="str">
        <f>IF('Att. Dairy'!M28="","",'Att. Dairy'!M28)</f>
        <v/>
      </c>
      <c r="S28" s="119" t="str">
        <f t="shared" si="21"/>
        <v/>
      </c>
      <c r="T28" s="118">
        <f t="shared" si="22"/>
        <v>0</v>
      </c>
      <c r="U28" s="118">
        <f t="shared" si="23"/>
        <v>0</v>
      </c>
      <c r="V28" s="118">
        <f t="shared" si="24"/>
        <v>207.79999999999998</v>
      </c>
      <c r="W28" s="118">
        <f t="shared" si="25"/>
        <v>153.5</v>
      </c>
      <c r="X28" s="321" t="str">
        <f>IFERROR(IF(AND('Att. Dairy'!B28=""),"",IF(AND(Y28="अवकाश"),"",IF(AND(S28=""),"",S28*$Z$1))),"")</f>
        <v/>
      </c>
      <c r="Y28" s="121" t="str">
        <f>IF(AND('Att. Dairy'!B28=""),"",IF(OR(S28="",S28=0),"",BC28))</f>
        <v/>
      </c>
      <c r="AA28" s="353">
        <f>IF(AND($AY$3=$AP$1),MAX($AA$5:AA27)+1,0)</f>
        <v>0</v>
      </c>
      <c r="AB28" s="116">
        <f>IF(AND('Att. Dairy'!B28=""),"",'Att. Dairy'!B28)</f>
        <v>45039</v>
      </c>
      <c r="AC28" s="118">
        <f t="shared" si="39"/>
        <v>144.1</v>
      </c>
      <c r="AD28" s="118">
        <f t="shared" si="40"/>
        <v>102.75</v>
      </c>
      <c r="AE28" s="118" t="str">
        <f>IF(AB28="","",IF(Sheet1!AB28='Opening Balance'!$I$8,'Opening Balance'!$H$8,""))</f>
        <v/>
      </c>
      <c r="AF28" s="118" t="str">
        <f>IF(AB28="","",IF(Sheet1!AB28='Opening Balance'!$I$9,'Opening Balance'!$H$9,""))</f>
        <v/>
      </c>
      <c r="AG28" s="118" t="str">
        <f>IF(AB28="","",IF(Sheet1!AB28='Opening Balance'!$I$10,'Opening Balance'!$H$10,""))</f>
        <v/>
      </c>
      <c r="AH28" s="118" t="str">
        <f>IF(AB28="","",IF(Sheet1!AB28='Opening Balance'!$I$11,'Opening Balance'!$H$11,""))</f>
        <v/>
      </c>
      <c r="AI28" s="118" t="str">
        <f>IF(AB28="","",IF(Sheet1!AB28='Opening Balance'!$I$12,'Opening Balance'!$H$12,""))</f>
        <v/>
      </c>
      <c r="AJ28" s="118" t="str">
        <f>IF(AB28="","",IF(Sheet1!AB28='Opening Balance'!$I$13,'Opening Balance'!$H$13,""))</f>
        <v/>
      </c>
      <c r="AK28" s="118">
        <f t="shared" si="41"/>
        <v>144.1</v>
      </c>
      <c r="AL28" s="118">
        <f t="shared" si="42"/>
        <v>102.75</v>
      </c>
      <c r="AM28" s="119" t="str">
        <f>IF('Att. Dairy'!I28="","",'Att. Dairy'!I28)</f>
        <v/>
      </c>
      <c r="AN28" s="119" t="str">
        <f>IF('Att. Dairy'!J28="","",'Att. Dairy'!J28)</f>
        <v/>
      </c>
      <c r="AO28" s="119" t="str">
        <f t="shared" si="43"/>
        <v/>
      </c>
      <c r="AP28" s="119" t="str">
        <f>IF('Att. Dairy'!O28="","",'Att. Dairy'!O28)</f>
        <v/>
      </c>
      <c r="AQ28" s="119" t="str">
        <f>IF('Att. Dairy'!P28="","",'Att. Dairy'!P28)</f>
        <v/>
      </c>
      <c r="AR28" s="119" t="str">
        <f t="shared" si="44"/>
        <v/>
      </c>
      <c r="AS28" s="118">
        <f t="shared" si="26"/>
        <v>0</v>
      </c>
      <c r="AT28" s="118">
        <f t="shared" si="27"/>
        <v>0</v>
      </c>
      <c r="AU28" s="118">
        <f t="shared" si="45"/>
        <v>144.1</v>
      </c>
      <c r="AV28" s="118">
        <f t="shared" si="46"/>
        <v>102.75</v>
      </c>
      <c r="AW28" s="321" t="str">
        <f>IFERROR(IF(AND('Att. Dairy'!B28=""),"",IF(AND(AX28="अवकाश"),"",IF(AND(AR28=""),"",AR28*$AY$1))),"")</f>
        <v/>
      </c>
      <c r="AX28" s="121" t="str">
        <f>IF(AND('Att. Dairy'!B28=""),"",IF(OR(AR28="",AR28=0),"",BC28))</f>
        <v/>
      </c>
      <c r="BB28" s="304" t="str">
        <f>IF(AND('Att. Dairy'!D28=""),"",'Att. Dairy'!D28)</f>
        <v>Sunday</v>
      </c>
      <c r="BC28" s="304" t="str">
        <f t="shared" si="28"/>
        <v>अवकाश</v>
      </c>
      <c r="BD28" s="318" t="str">
        <f t="shared" si="5"/>
        <v/>
      </c>
      <c r="BE28" s="304" t="str">
        <f>IF(AND('Att. Dairy'!C28=""),"",'Att. Dairy'!C28)</f>
        <v/>
      </c>
      <c r="BF28" s="304" t="str">
        <f t="shared" si="6"/>
        <v/>
      </c>
      <c r="BG28" s="318" t="str">
        <f t="shared" si="7"/>
        <v/>
      </c>
      <c r="BJ28" s="487">
        <f>IF(AND($DG$5=$CF$2),MAX($BJ$5:BJ27)+1,0)</f>
        <v>0</v>
      </c>
      <c r="BK28" s="389">
        <v>23</v>
      </c>
      <c r="BL28" s="422">
        <f>IF(AND('Att. Dairy'!B28=""),"",'Att. Dairy'!B28)</f>
        <v>45039</v>
      </c>
      <c r="BM28" s="423" t="str">
        <f>IF(AND('Att. Dairy'!D28=""),"",'Att. Dairy'!D28)</f>
        <v>Sunday</v>
      </c>
      <c r="BN28" s="435" t="str">
        <f>IF('Att. Dairy'!L28="","",IF('Att. Dairy'!E28='Att. Dairy'!$AD$15,'Att. Dairy'!L28,""))</f>
        <v/>
      </c>
      <c r="BO28" s="435" t="str">
        <f>IF('Att. Dairy'!M28="","",IF('Att. Dairy'!E28='Att. Dairy'!$AD$15,'Att. Dairy'!M28,""))</f>
        <v/>
      </c>
      <c r="BP28" s="436">
        <f t="shared" si="8"/>
        <v>0</v>
      </c>
      <c r="BQ28" s="453">
        <f t="shared" si="29"/>
        <v>93.31</v>
      </c>
      <c r="BR28" s="439" t="str">
        <f>IF(BL28="","",IF(BL28='Opening Balance'!$I$26,'Opening Balance'!$G$26,""))</f>
        <v/>
      </c>
      <c r="BS28" s="439" t="str">
        <f>IF(BL28="","",IF(BL28='Opening Balance'!$I$28,'Opening Balance'!$G$28,""))</f>
        <v/>
      </c>
      <c r="BT28" s="411">
        <f t="shared" si="47"/>
        <v>93.31</v>
      </c>
      <c r="BU28" s="430">
        <f>IF(BP28="","",BP28*'Opening Balance'!$G$30)</f>
        <v>0</v>
      </c>
      <c r="BV28" s="415">
        <f t="shared" si="48"/>
        <v>93.31</v>
      </c>
      <c r="BW28" s="453">
        <f t="shared" si="30"/>
        <v>21.253599999999999</v>
      </c>
      <c r="BX28" s="430" t="str">
        <f>IF(BL28="","",IF(BL28='Opening Balance'!$I$27,'Opening Balance'!$G$27,""))</f>
        <v/>
      </c>
      <c r="BY28" s="430" t="str">
        <f>IF(BL28="","",IF(BL28='Opening Balance'!$I$29,'Opening Balance'!$G$29,""))</f>
        <v/>
      </c>
      <c r="BZ28" s="438">
        <f t="shared" si="10"/>
        <v>21.253599999999999</v>
      </c>
      <c r="CA28" s="430">
        <f>IF(BP28="","",BP28*'Opening Balance'!$G$31)</f>
        <v>0</v>
      </c>
      <c r="CB28" s="431">
        <f t="shared" si="11"/>
        <v>21.253599999999999</v>
      </c>
      <c r="CC28" s="474">
        <f t="shared" si="31"/>
        <v>500</v>
      </c>
      <c r="CD28" s="468" t="str">
        <f>IF(BL28="","",IF(BL28='Opening Balance'!$I$33,'Opening Balance'!$G$33,""))</f>
        <v/>
      </c>
      <c r="CE28" s="468">
        <f t="shared" si="32"/>
        <v>500</v>
      </c>
      <c r="CF28" s="470">
        <f>IF(BL28="","",IF(BL28='Opening Balance'!$I$35,'Opening Balance'!$G$35,0))</f>
        <v>0</v>
      </c>
      <c r="CG28" s="469">
        <f t="shared" si="33"/>
        <v>500</v>
      </c>
      <c r="CJ28" s="389">
        <v>23</v>
      </c>
      <c r="CK28" s="422">
        <f>IF(AND('Att. Dairy'!B28=""),"",'Att. Dairy'!B28)</f>
        <v>45039</v>
      </c>
      <c r="CL28" s="423" t="str">
        <f>IF(AND('Att. Dairy'!D28=""),"",'Att. Dairy'!D28)</f>
        <v>Sunday</v>
      </c>
      <c r="CM28" s="435" t="str">
        <f>IF('Att. Dairy'!O28="","",IF('Att. Dairy'!E28='Att. Dairy'!$AD$15,'Att. Dairy'!O28,""))</f>
        <v/>
      </c>
      <c r="CN28" s="435" t="str">
        <f>IF('Att. Dairy'!P28="","",IF('Att. Dairy'!E28='Att. Dairy'!$AD$15,'Att. Dairy'!P28,""))</f>
        <v/>
      </c>
      <c r="CO28" s="436">
        <f t="shared" si="12"/>
        <v>0</v>
      </c>
      <c r="CP28" s="453">
        <f t="shared" si="34"/>
        <v>143.38</v>
      </c>
      <c r="CQ28" s="438" t="str">
        <f>IF(CK28="","",IF(CK28='Opening Balance'!$I$26,'Opening Balance'!$H$26,""))</f>
        <v/>
      </c>
      <c r="CR28" s="438" t="str">
        <f>IF(CK28="","",IF(CK28='Opening Balance'!$I$28,'Opening Balance'!$H$28,""))</f>
        <v/>
      </c>
      <c r="CS28" s="438">
        <f t="shared" si="13"/>
        <v>143.38</v>
      </c>
      <c r="CT28" s="430">
        <f>IF(CO28="","",CO28*'Opening Balance'!$H$30)</f>
        <v>0</v>
      </c>
      <c r="CU28" s="431">
        <f t="shared" si="3"/>
        <v>143.38</v>
      </c>
      <c r="CV28" s="453">
        <f t="shared" si="35"/>
        <v>26.623799999999999</v>
      </c>
      <c r="CW28" s="430" t="str">
        <f>IF(CK28="","",IF(CK28='Opening Balance'!$I$27,'Opening Balance'!$H$27,""))</f>
        <v/>
      </c>
      <c r="CX28" s="429" t="str">
        <f>IF(CK28="","",IF(CK28='Opening Balance'!$I$29,'Opening Balance'!$H$29,""))</f>
        <v/>
      </c>
      <c r="CY28" s="438">
        <f t="shared" si="14"/>
        <v>26.623799999999999</v>
      </c>
      <c r="CZ28" s="430">
        <f>IF(CO28="","",CO28*'Opening Balance'!$H$31)</f>
        <v>0</v>
      </c>
      <c r="DA28" s="431">
        <f t="shared" si="15"/>
        <v>26.623799999999999</v>
      </c>
      <c r="DB28" s="474">
        <f t="shared" si="36"/>
        <v>800</v>
      </c>
      <c r="DC28" s="468" t="str">
        <f>IF(CK28="","",IF(CK28='Opening Balance'!$I$33,'Opening Balance'!$H$33,""))</f>
        <v/>
      </c>
      <c r="DD28" s="468">
        <f t="shared" si="37"/>
        <v>800</v>
      </c>
      <c r="DE28" s="470">
        <f>IF(CK28="","",IF(CK28='Opening Balance'!$I$35,'Opening Balance'!$H$35,0))</f>
        <v>0</v>
      </c>
      <c r="DF28" s="469">
        <f t="shared" si="38"/>
        <v>800</v>
      </c>
    </row>
    <row r="29" spans="2:110">
      <c r="B29" s="352">
        <f>IF(AND($Z$3=$Q$1),MAX($B$5:B28)+1,0)</f>
        <v>0</v>
      </c>
      <c r="C29" s="116">
        <f>IF(AND('Att. Dairy'!B29=""),"",'Att. Dairy'!B29)</f>
        <v>45040</v>
      </c>
      <c r="D29" s="118">
        <f t="shared" si="16"/>
        <v>207.79999999999998</v>
      </c>
      <c r="E29" s="118">
        <f t="shared" si="17"/>
        <v>153.5</v>
      </c>
      <c r="F29" s="118" t="str">
        <f>IF(C29="","",IF(Sheet1!C29='Opening Balance'!$I$8,'Opening Balance'!$G$8,""))</f>
        <v/>
      </c>
      <c r="G29" s="118" t="str">
        <f>IF(C29="","",IF(Sheet1!C29='Opening Balance'!$I$9,'Opening Balance'!$G$9,""))</f>
        <v/>
      </c>
      <c r="H29" s="118" t="str">
        <f>IF(C29="","",IF(Sheet1!C29='Opening Balance'!$I$10,'Opening Balance'!$G$10,""))</f>
        <v/>
      </c>
      <c r="I29" s="118" t="str">
        <f>IF(C29="","",IF(Sheet1!C29='Opening Balance'!$I$11,'Opening Balance'!$G$11,""))</f>
        <v/>
      </c>
      <c r="J29" s="118" t="str">
        <f>IF(C29="","",IF(Sheet1!C29='Opening Balance'!$I$12,'Opening Balance'!$G$12,""))</f>
        <v/>
      </c>
      <c r="K29" s="118" t="str">
        <f>IF(C29="","",IF(Sheet1!C29='Opening Balance'!$I$13,'Opening Balance'!$G$13,""))</f>
        <v/>
      </c>
      <c r="L29" s="118">
        <f t="shared" si="18"/>
        <v>207.79999999999998</v>
      </c>
      <c r="M29" s="118">
        <f t="shared" si="19"/>
        <v>153.5</v>
      </c>
      <c r="N29" s="119" t="str">
        <f>IF('Att. Dairy'!F29="","",'Att. Dairy'!F29)</f>
        <v/>
      </c>
      <c r="O29" s="119" t="str">
        <f>IF('Att. Dairy'!G29="","",'Att. Dairy'!G29)</f>
        <v/>
      </c>
      <c r="P29" s="119" t="str">
        <f t="shared" si="20"/>
        <v/>
      </c>
      <c r="Q29" s="119" t="str">
        <f>IF('Att. Dairy'!L29="","",'Att. Dairy'!L29)</f>
        <v/>
      </c>
      <c r="R29" s="119" t="str">
        <f>IF('Att. Dairy'!M29="","",'Att. Dairy'!M29)</f>
        <v/>
      </c>
      <c r="S29" s="119" t="str">
        <f t="shared" si="21"/>
        <v/>
      </c>
      <c r="T29" s="118">
        <f t="shared" si="22"/>
        <v>0</v>
      </c>
      <c r="U29" s="118">
        <f t="shared" si="23"/>
        <v>0</v>
      </c>
      <c r="V29" s="118">
        <f t="shared" si="24"/>
        <v>207.79999999999998</v>
      </c>
      <c r="W29" s="118">
        <f t="shared" si="25"/>
        <v>153.5</v>
      </c>
      <c r="X29" s="321" t="str">
        <f>IFERROR(IF(AND('Att. Dairy'!B29=""),"",IF(AND(Y29="अवकाश"),"",IF(AND(S29=""),"",S29*$Z$1))),"")</f>
        <v/>
      </c>
      <c r="Y29" s="121" t="str">
        <f>IF(AND('Att. Dairy'!B29=""),"",IF(OR(S29="",S29=0),"",BC29))</f>
        <v/>
      </c>
      <c r="AA29" s="353">
        <f>IF(AND($AY$3=$AP$1),MAX($AA$5:AA28)+1,0)</f>
        <v>0</v>
      </c>
      <c r="AB29" s="116">
        <f>IF(AND('Att. Dairy'!B29=""),"",'Att. Dairy'!B29)</f>
        <v>45040</v>
      </c>
      <c r="AC29" s="118">
        <f t="shared" si="39"/>
        <v>144.1</v>
      </c>
      <c r="AD29" s="118">
        <f t="shared" si="40"/>
        <v>102.75</v>
      </c>
      <c r="AE29" s="118" t="str">
        <f>IF(AB29="","",IF(Sheet1!AB29='Opening Balance'!$I$8,'Opening Balance'!$H$8,""))</f>
        <v/>
      </c>
      <c r="AF29" s="118" t="str">
        <f>IF(AB29="","",IF(Sheet1!AB29='Opening Balance'!$I$9,'Opening Balance'!$H$9,""))</f>
        <v/>
      </c>
      <c r="AG29" s="118" t="str">
        <f>IF(AB29="","",IF(Sheet1!AB29='Opening Balance'!$I$10,'Opening Balance'!$H$10,""))</f>
        <v/>
      </c>
      <c r="AH29" s="118" t="str">
        <f>IF(AB29="","",IF(Sheet1!AB29='Opening Balance'!$I$11,'Opening Balance'!$H$11,""))</f>
        <v/>
      </c>
      <c r="AI29" s="118" t="str">
        <f>IF(AB29="","",IF(Sheet1!AB29='Opening Balance'!$I$12,'Opening Balance'!$H$12,""))</f>
        <v/>
      </c>
      <c r="AJ29" s="118" t="str">
        <f>IF(AB29="","",IF(Sheet1!AB29='Opening Balance'!$I$13,'Opening Balance'!$H$13,""))</f>
        <v/>
      </c>
      <c r="AK29" s="118">
        <f t="shared" si="41"/>
        <v>144.1</v>
      </c>
      <c r="AL29" s="118">
        <f t="shared" si="42"/>
        <v>102.75</v>
      </c>
      <c r="AM29" s="119" t="str">
        <f>IF('Att. Dairy'!I29="","",'Att. Dairy'!I29)</f>
        <v/>
      </c>
      <c r="AN29" s="119" t="str">
        <f>IF('Att. Dairy'!J29="","",'Att. Dairy'!J29)</f>
        <v/>
      </c>
      <c r="AO29" s="119" t="str">
        <f t="shared" si="43"/>
        <v/>
      </c>
      <c r="AP29" s="119" t="str">
        <f>IF('Att. Dairy'!O29="","",'Att. Dairy'!O29)</f>
        <v/>
      </c>
      <c r="AQ29" s="119" t="str">
        <f>IF('Att. Dairy'!P29="","",'Att. Dairy'!P29)</f>
        <v/>
      </c>
      <c r="AR29" s="119" t="str">
        <f t="shared" si="44"/>
        <v/>
      </c>
      <c r="AS29" s="118">
        <f t="shared" si="26"/>
        <v>0</v>
      </c>
      <c r="AT29" s="118">
        <f t="shared" si="27"/>
        <v>0</v>
      </c>
      <c r="AU29" s="118">
        <f t="shared" si="45"/>
        <v>144.1</v>
      </c>
      <c r="AV29" s="118">
        <f t="shared" si="46"/>
        <v>102.75</v>
      </c>
      <c r="AW29" s="321" t="str">
        <f>IFERROR(IF(AND('Att. Dairy'!B29=""),"",IF(AND(AX29="अवकाश"),"",IF(AND(AR29=""),"",AR29*$AY$1))),"")</f>
        <v/>
      </c>
      <c r="AX29" s="121" t="str">
        <f>IF(AND('Att. Dairy'!B29=""),"",IF(OR(AR29="",AR29=0),"",BC29))</f>
        <v/>
      </c>
      <c r="BB29" s="304" t="str">
        <f>IF(AND('Att. Dairy'!D29=""),"",'Att. Dairy'!D29)</f>
        <v>Monday</v>
      </c>
      <c r="BC29" s="304" t="str">
        <f t="shared" si="28"/>
        <v>सब्जी रोटी</v>
      </c>
      <c r="BD29" s="318" t="str">
        <f t="shared" si="5"/>
        <v>W</v>
      </c>
      <c r="BE29" s="304" t="str">
        <f>IF(AND('Att. Dairy'!C29=""),"",'Att. Dairy'!C29)</f>
        <v/>
      </c>
      <c r="BF29" s="304" t="str">
        <f t="shared" si="6"/>
        <v/>
      </c>
      <c r="BG29" s="318" t="str">
        <f t="shared" si="7"/>
        <v>W</v>
      </c>
      <c r="BJ29" s="487">
        <f>IF(AND($DG$5=$CF$2),MAX($BJ$5:BJ28)+1,0)</f>
        <v>0</v>
      </c>
      <c r="BK29" s="389">
        <v>24</v>
      </c>
      <c r="BL29" s="422">
        <f>IF(AND('Att. Dairy'!B29=""),"",'Att. Dairy'!B29)</f>
        <v>45040</v>
      </c>
      <c r="BM29" s="423" t="str">
        <f>IF(AND('Att. Dairy'!D29=""),"",'Att. Dairy'!D29)</f>
        <v>Monday</v>
      </c>
      <c r="BN29" s="435" t="str">
        <f>IF('Att. Dairy'!L29="","",IF('Att. Dairy'!E29='Att. Dairy'!$AD$15,'Att. Dairy'!L29,""))</f>
        <v/>
      </c>
      <c r="BO29" s="435" t="str">
        <f>IF('Att. Dairy'!M29="","",IF('Att. Dairy'!E29='Att. Dairy'!$AD$15,'Att. Dairy'!M29,""))</f>
        <v/>
      </c>
      <c r="BP29" s="436">
        <f t="shared" si="8"/>
        <v>0</v>
      </c>
      <c r="BQ29" s="453">
        <f t="shared" si="29"/>
        <v>93.31</v>
      </c>
      <c r="BR29" s="439" t="str">
        <f>IF(BL29="","",IF(BL29='Opening Balance'!$I$26,'Opening Balance'!$G$26,""))</f>
        <v/>
      </c>
      <c r="BS29" s="439" t="str">
        <f>IF(BL29="","",IF(BL29='Opening Balance'!$I$28,'Opening Balance'!$G$28,""))</f>
        <v/>
      </c>
      <c r="BT29" s="411">
        <f t="shared" si="47"/>
        <v>93.31</v>
      </c>
      <c r="BU29" s="430">
        <f>IF(BP29="","",BP29*'Opening Balance'!$G$30)</f>
        <v>0</v>
      </c>
      <c r="BV29" s="415">
        <f t="shared" si="48"/>
        <v>93.31</v>
      </c>
      <c r="BW29" s="453">
        <f t="shared" si="30"/>
        <v>21.253599999999999</v>
      </c>
      <c r="BX29" s="430" t="str">
        <f>IF(BL29="","",IF(BL29='Opening Balance'!$I$27,'Opening Balance'!$G$27,""))</f>
        <v/>
      </c>
      <c r="BY29" s="430" t="str">
        <f>IF(BL29="","",IF(BL29='Opening Balance'!$I$29,'Opening Balance'!$G$29,""))</f>
        <v/>
      </c>
      <c r="BZ29" s="438">
        <f t="shared" si="10"/>
        <v>21.253599999999999</v>
      </c>
      <c r="CA29" s="430">
        <f>IF(BP29="","",BP29*'Opening Balance'!$G$31)</f>
        <v>0</v>
      </c>
      <c r="CB29" s="431">
        <f t="shared" si="11"/>
        <v>21.253599999999999</v>
      </c>
      <c r="CC29" s="474">
        <f t="shared" si="31"/>
        <v>500</v>
      </c>
      <c r="CD29" s="468" t="str">
        <f>IF(BL29="","",IF(BL29='Opening Balance'!$I$33,'Opening Balance'!$G$33,""))</f>
        <v/>
      </c>
      <c r="CE29" s="468">
        <f t="shared" si="32"/>
        <v>500</v>
      </c>
      <c r="CF29" s="470">
        <f>IF(BL29="","",IF(BL29='Opening Balance'!$I$35,'Opening Balance'!$G$35,0))</f>
        <v>0</v>
      </c>
      <c r="CG29" s="469">
        <f t="shared" si="33"/>
        <v>500</v>
      </c>
      <c r="CJ29" s="389">
        <v>24</v>
      </c>
      <c r="CK29" s="422">
        <f>IF(AND('Att. Dairy'!B29=""),"",'Att. Dairy'!B29)</f>
        <v>45040</v>
      </c>
      <c r="CL29" s="423" t="str">
        <f>IF(AND('Att. Dairy'!D29=""),"",'Att. Dairy'!D29)</f>
        <v>Monday</v>
      </c>
      <c r="CM29" s="435" t="str">
        <f>IF('Att. Dairy'!O29="","",IF('Att. Dairy'!E29='Att. Dairy'!$AD$15,'Att. Dairy'!O29,""))</f>
        <v/>
      </c>
      <c r="CN29" s="435" t="str">
        <f>IF('Att. Dairy'!P29="","",IF('Att. Dairy'!E29='Att. Dairy'!$AD$15,'Att. Dairy'!P29,""))</f>
        <v/>
      </c>
      <c r="CO29" s="436">
        <f t="shared" si="12"/>
        <v>0</v>
      </c>
      <c r="CP29" s="453">
        <f t="shared" si="34"/>
        <v>143.38</v>
      </c>
      <c r="CQ29" s="438" t="str">
        <f>IF(CK29="","",IF(CK29='Opening Balance'!$I$26,'Opening Balance'!$H$26,""))</f>
        <v/>
      </c>
      <c r="CR29" s="438" t="str">
        <f>IF(CK29="","",IF(CK29='Opening Balance'!$I$28,'Opening Balance'!$H$28,""))</f>
        <v/>
      </c>
      <c r="CS29" s="438">
        <f t="shared" si="13"/>
        <v>143.38</v>
      </c>
      <c r="CT29" s="430">
        <f>IF(CO29="","",CO29*'Opening Balance'!$H$30)</f>
        <v>0</v>
      </c>
      <c r="CU29" s="431">
        <f t="shared" si="3"/>
        <v>143.38</v>
      </c>
      <c r="CV29" s="453">
        <f t="shared" si="35"/>
        <v>26.623799999999999</v>
      </c>
      <c r="CW29" s="430" t="str">
        <f>IF(CK29="","",IF(CK29='Opening Balance'!$I$27,'Opening Balance'!$H$27,""))</f>
        <v/>
      </c>
      <c r="CX29" s="429" t="str">
        <f>IF(CK29="","",IF(CK29='Opening Balance'!$I$29,'Opening Balance'!$H$29,""))</f>
        <v/>
      </c>
      <c r="CY29" s="438">
        <f t="shared" si="14"/>
        <v>26.623799999999999</v>
      </c>
      <c r="CZ29" s="430">
        <f>IF(CO29="","",CO29*'Opening Balance'!$H$31)</f>
        <v>0</v>
      </c>
      <c r="DA29" s="431">
        <f t="shared" si="15"/>
        <v>26.623799999999999</v>
      </c>
      <c r="DB29" s="474">
        <f t="shared" si="36"/>
        <v>800</v>
      </c>
      <c r="DC29" s="468" t="str">
        <f>IF(CK29="","",IF(CK29='Opening Balance'!$I$33,'Opening Balance'!$H$33,""))</f>
        <v/>
      </c>
      <c r="DD29" s="468">
        <f t="shared" si="37"/>
        <v>800</v>
      </c>
      <c r="DE29" s="470">
        <f>IF(CK29="","",IF(CK29='Opening Balance'!$I$35,'Opening Balance'!$H$35,0))</f>
        <v>0</v>
      </c>
      <c r="DF29" s="469">
        <f t="shared" si="38"/>
        <v>800</v>
      </c>
    </row>
    <row r="30" spans="2:110">
      <c r="B30" s="352">
        <f>IF(AND($Z$3=$Q$1),MAX($B$5:B29)+1,0)</f>
        <v>0</v>
      </c>
      <c r="C30" s="116">
        <f>IF(AND('Att. Dairy'!B30=""),"",'Att. Dairy'!B30)</f>
        <v>45041</v>
      </c>
      <c r="D30" s="118">
        <f t="shared" si="16"/>
        <v>207.79999999999998</v>
      </c>
      <c r="E30" s="118">
        <f t="shared" si="17"/>
        <v>153.5</v>
      </c>
      <c r="F30" s="118" t="str">
        <f>IF(C30="","",IF(Sheet1!C30='Opening Balance'!$I$8,'Opening Balance'!$G$8,""))</f>
        <v/>
      </c>
      <c r="G30" s="118" t="str">
        <f>IF(C30="","",IF(Sheet1!C30='Opening Balance'!$I$9,'Opening Balance'!$G$9,""))</f>
        <v/>
      </c>
      <c r="H30" s="118" t="str">
        <f>IF(C30="","",IF(Sheet1!C30='Opening Balance'!$I$10,'Opening Balance'!$G$10,""))</f>
        <v/>
      </c>
      <c r="I30" s="118" t="str">
        <f>IF(C30="","",IF(Sheet1!C30='Opening Balance'!$I$11,'Opening Balance'!$G$11,""))</f>
        <v/>
      </c>
      <c r="J30" s="118" t="str">
        <f>IF(C30="","",IF(Sheet1!C30='Opening Balance'!$I$12,'Opening Balance'!$G$12,""))</f>
        <v/>
      </c>
      <c r="K30" s="118" t="str">
        <f>IF(C30="","",IF(Sheet1!C30='Opening Balance'!$I$13,'Opening Balance'!$G$13,""))</f>
        <v/>
      </c>
      <c r="L30" s="118">
        <f t="shared" si="18"/>
        <v>207.79999999999998</v>
      </c>
      <c r="M30" s="118">
        <f t="shared" si="19"/>
        <v>153.5</v>
      </c>
      <c r="N30" s="119" t="str">
        <f>IF('Att. Dairy'!F30="","",'Att. Dairy'!F30)</f>
        <v/>
      </c>
      <c r="O30" s="119" t="str">
        <f>IF('Att. Dairy'!G30="","",'Att. Dairy'!G30)</f>
        <v/>
      </c>
      <c r="P30" s="119" t="str">
        <f t="shared" si="20"/>
        <v/>
      </c>
      <c r="Q30" s="119" t="str">
        <f>IF('Att. Dairy'!L30="","",'Att. Dairy'!L30)</f>
        <v/>
      </c>
      <c r="R30" s="119" t="str">
        <f>IF('Att. Dairy'!M30="","",'Att. Dairy'!M30)</f>
        <v/>
      </c>
      <c r="S30" s="119" t="str">
        <f t="shared" si="21"/>
        <v/>
      </c>
      <c r="T30" s="118">
        <f t="shared" si="22"/>
        <v>0</v>
      </c>
      <c r="U30" s="118">
        <f t="shared" si="23"/>
        <v>0</v>
      </c>
      <c r="V30" s="118">
        <f t="shared" si="24"/>
        <v>207.79999999999998</v>
      </c>
      <c r="W30" s="118">
        <f t="shared" si="25"/>
        <v>153.5</v>
      </c>
      <c r="X30" s="321" t="str">
        <f>IFERROR(IF(AND('Att. Dairy'!B30=""),"",IF(AND(Y30="अवकाश"),"",IF(AND(S30=""),"",S30*$Z$1))),"")</f>
        <v/>
      </c>
      <c r="Y30" s="121" t="str">
        <f>IF(AND('Att. Dairy'!B30=""),"",IF(OR(S30="",S30=0),"",BC30))</f>
        <v/>
      </c>
      <c r="AA30" s="353">
        <f>IF(AND($AY$3=$AP$1),MAX($AA$5:AA29)+1,0)</f>
        <v>0</v>
      </c>
      <c r="AB30" s="116">
        <f>IF(AND('Att. Dairy'!B30=""),"",'Att. Dairy'!B30)</f>
        <v>45041</v>
      </c>
      <c r="AC30" s="118">
        <f t="shared" si="39"/>
        <v>144.1</v>
      </c>
      <c r="AD30" s="118">
        <f t="shared" si="40"/>
        <v>102.75</v>
      </c>
      <c r="AE30" s="118" t="str">
        <f>IF(AB30="","",IF(Sheet1!AB30='Opening Balance'!$I$8,'Opening Balance'!$H$8,""))</f>
        <v/>
      </c>
      <c r="AF30" s="118" t="str">
        <f>IF(AB30="","",IF(Sheet1!AB30='Opening Balance'!$I$9,'Opening Balance'!$H$9,""))</f>
        <v/>
      </c>
      <c r="AG30" s="118" t="str">
        <f>IF(AB30="","",IF(Sheet1!AB30='Opening Balance'!$I$10,'Opening Balance'!$H$10,""))</f>
        <v/>
      </c>
      <c r="AH30" s="118" t="str">
        <f>IF(AB30="","",IF(Sheet1!AB30='Opening Balance'!$I$11,'Opening Balance'!$H$11,""))</f>
        <v/>
      </c>
      <c r="AI30" s="118" t="str">
        <f>IF(AB30="","",IF(Sheet1!AB30='Opening Balance'!$I$12,'Opening Balance'!$H$12,""))</f>
        <v/>
      </c>
      <c r="AJ30" s="118" t="str">
        <f>IF(AB30="","",IF(Sheet1!AB30='Opening Balance'!$I$13,'Opening Balance'!$H$13,""))</f>
        <v/>
      </c>
      <c r="AK30" s="118">
        <f t="shared" si="41"/>
        <v>144.1</v>
      </c>
      <c r="AL30" s="118">
        <f t="shared" si="42"/>
        <v>102.75</v>
      </c>
      <c r="AM30" s="119" t="str">
        <f>IF('Att. Dairy'!I30="","",'Att. Dairy'!I30)</f>
        <v/>
      </c>
      <c r="AN30" s="119" t="str">
        <f>IF('Att. Dairy'!J30="","",'Att. Dairy'!J30)</f>
        <v/>
      </c>
      <c r="AO30" s="119" t="str">
        <f t="shared" si="43"/>
        <v/>
      </c>
      <c r="AP30" s="119" t="str">
        <f>IF('Att. Dairy'!O30="","",'Att. Dairy'!O30)</f>
        <v/>
      </c>
      <c r="AQ30" s="119" t="str">
        <f>IF('Att. Dairy'!P30="","",'Att. Dairy'!P30)</f>
        <v/>
      </c>
      <c r="AR30" s="119" t="str">
        <f t="shared" si="44"/>
        <v/>
      </c>
      <c r="AS30" s="118">
        <f t="shared" si="26"/>
        <v>0</v>
      </c>
      <c r="AT30" s="118">
        <f t="shared" si="27"/>
        <v>0</v>
      </c>
      <c r="AU30" s="118">
        <f t="shared" si="45"/>
        <v>144.1</v>
      </c>
      <c r="AV30" s="118">
        <f t="shared" si="46"/>
        <v>102.75</v>
      </c>
      <c r="AW30" s="321" t="str">
        <f>IFERROR(IF(AND('Att. Dairy'!B30=""),"",IF(AND(AX30="अवकाश"),"",IF(AND(AR30=""),"",AR30*$AY$1))),"")</f>
        <v/>
      </c>
      <c r="AX30" s="121" t="str">
        <f>IF(AND('Att. Dairy'!B30=""),"",IF(OR(AR30="",AR30=0),"",BC30))</f>
        <v/>
      </c>
      <c r="BB30" s="304" t="str">
        <f>IF(AND('Att. Dairy'!D30=""),"",'Att. Dairy'!D30)</f>
        <v>Tuesday</v>
      </c>
      <c r="BC30" s="304" t="str">
        <f t="shared" si="28"/>
        <v>दाल चावल</v>
      </c>
      <c r="BD30" s="318" t="str">
        <f t="shared" si="5"/>
        <v>R</v>
      </c>
      <c r="BE30" s="304" t="str">
        <f>IF(AND('Att. Dairy'!C30=""),"",'Att. Dairy'!C30)</f>
        <v/>
      </c>
      <c r="BF30" s="304" t="str">
        <f t="shared" si="6"/>
        <v/>
      </c>
      <c r="BG30" s="318" t="str">
        <f t="shared" si="7"/>
        <v>R</v>
      </c>
      <c r="BJ30" s="487">
        <f>IF(AND($DG$5=$CF$2),MAX($BJ$5:BJ29)+1,0)</f>
        <v>0</v>
      </c>
      <c r="BK30" s="389">
        <v>25</v>
      </c>
      <c r="BL30" s="422">
        <f>IF(AND('Att. Dairy'!B30=""),"",'Att. Dairy'!B30)</f>
        <v>45041</v>
      </c>
      <c r="BM30" s="423" t="str">
        <f>IF(AND('Att. Dairy'!D30=""),"",'Att. Dairy'!D30)</f>
        <v>Tuesday</v>
      </c>
      <c r="BN30" s="435" t="str">
        <f>IF('Att. Dairy'!L30="","",IF('Att. Dairy'!E30='Att. Dairy'!$AD$15,'Att. Dairy'!L30,""))</f>
        <v/>
      </c>
      <c r="BO30" s="435" t="str">
        <f>IF('Att. Dairy'!M30="","",IF('Att. Dairy'!E30='Att. Dairy'!$AD$15,'Att. Dairy'!M30,""))</f>
        <v/>
      </c>
      <c r="BP30" s="436">
        <f t="shared" si="8"/>
        <v>0</v>
      </c>
      <c r="BQ30" s="453">
        <f t="shared" si="29"/>
        <v>93.31</v>
      </c>
      <c r="BR30" s="439" t="str">
        <f>IF(BL30="","",IF(BL30='Opening Balance'!$I$26,'Opening Balance'!$G$26,""))</f>
        <v/>
      </c>
      <c r="BS30" s="439" t="str">
        <f>IF(BL30="","",IF(BL30='Opening Balance'!$I$28,'Opening Balance'!$G$28,""))</f>
        <v/>
      </c>
      <c r="BT30" s="411">
        <f t="shared" si="47"/>
        <v>93.31</v>
      </c>
      <c r="BU30" s="430">
        <f>IF(BP30="","",BP30*'Opening Balance'!$G$30)</f>
        <v>0</v>
      </c>
      <c r="BV30" s="415">
        <f t="shared" si="48"/>
        <v>93.31</v>
      </c>
      <c r="BW30" s="453">
        <f t="shared" si="30"/>
        <v>21.253599999999999</v>
      </c>
      <c r="BX30" s="430" t="str">
        <f>IF(BL30="","",IF(BL30='Opening Balance'!$I$27,'Opening Balance'!$G$27,""))</f>
        <v/>
      </c>
      <c r="BY30" s="430" t="str">
        <f>IF(BL30="","",IF(BL30='Opening Balance'!$I$29,'Opening Balance'!$G$29,""))</f>
        <v/>
      </c>
      <c r="BZ30" s="438">
        <f t="shared" si="10"/>
        <v>21.253599999999999</v>
      </c>
      <c r="CA30" s="430">
        <f>IF(BP30="","",BP30*'Opening Balance'!$G$31)</f>
        <v>0</v>
      </c>
      <c r="CB30" s="431">
        <f t="shared" si="11"/>
        <v>21.253599999999999</v>
      </c>
      <c r="CC30" s="474">
        <f t="shared" si="31"/>
        <v>500</v>
      </c>
      <c r="CD30" s="468" t="str">
        <f>IF(BL30="","",IF(BL30='Opening Balance'!$I$33,'Opening Balance'!$G$33,""))</f>
        <v/>
      </c>
      <c r="CE30" s="468">
        <f t="shared" si="32"/>
        <v>500</v>
      </c>
      <c r="CF30" s="470">
        <f>IF(BL30="","",IF(BL30='Opening Balance'!$I$35,'Opening Balance'!$G$35,0))</f>
        <v>0</v>
      </c>
      <c r="CG30" s="469">
        <f t="shared" si="33"/>
        <v>500</v>
      </c>
      <c r="CJ30" s="389">
        <v>25</v>
      </c>
      <c r="CK30" s="422">
        <f>IF(AND('Att. Dairy'!B30=""),"",'Att. Dairy'!B30)</f>
        <v>45041</v>
      </c>
      <c r="CL30" s="423" t="str">
        <f>IF(AND('Att. Dairy'!D30=""),"",'Att. Dairy'!D30)</f>
        <v>Tuesday</v>
      </c>
      <c r="CM30" s="435" t="str">
        <f>IF('Att. Dairy'!O30="","",IF('Att. Dairy'!E30='Att. Dairy'!$AD$15,'Att. Dairy'!O30,""))</f>
        <v/>
      </c>
      <c r="CN30" s="435" t="str">
        <f>IF('Att. Dairy'!P30="","",IF('Att. Dairy'!E30='Att. Dairy'!$AD$15,'Att. Dairy'!P30,""))</f>
        <v/>
      </c>
      <c r="CO30" s="436">
        <f t="shared" si="12"/>
        <v>0</v>
      </c>
      <c r="CP30" s="453">
        <f t="shared" si="34"/>
        <v>143.38</v>
      </c>
      <c r="CQ30" s="438" t="str">
        <f>IF(CK30="","",IF(CK30='Opening Balance'!$I$26,'Opening Balance'!$H$26,""))</f>
        <v/>
      </c>
      <c r="CR30" s="438" t="str">
        <f>IF(CK30="","",IF(CK30='Opening Balance'!$I$28,'Opening Balance'!$H$28,""))</f>
        <v/>
      </c>
      <c r="CS30" s="438">
        <f t="shared" si="13"/>
        <v>143.38</v>
      </c>
      <c r="CT30" s="430">
        <f>IF(CO30="","",CO30*'Opening Balance'!$H$30)</f>
        <v>0</v>
      </c>
      <c r="CU30" s="431">
        <f t="shared" si="3"/>
        <v>143.38</v>
      </c>
      <c r="CV30" s="453">
        <f t="shared" si="35"/>
        <v>26.623799999999999</v>
      </c>
      <c r="CW30" s="430" t="str">
        <f>IF(CK30="","",IF(CK30='Opening Balance'!$I$27,'Opening Balance'!$H$27,""))</f>
        <v/>
      </c>
      <c r="CX30" s="429" t="str">
        <f>IF(CK30="","",IF(CK30='Opening Balance'!$I$29,'Opening Balance'!$H$29,""))</f>
        <v/>
      </c>
      <c r="CY30" s="438">
        <f t="shared" si="14"/>
        <v>26.623799999999999</v>
      </c>
      <c r="CZ30" s="430">
        <f>IF(CO30="","",CO30*'Opening Balance'!$H$31)</f>
        <v>0</v>
      </c>
      <c r="DA30" s="431">
        <f t="shared" si="15"/>
        <v>26.623799999999999</v>
      </c>
      <c r="DB30" s="474">
        <f t="shared" si="36"/>
        <v>800</v>
      </c>
      <c r="DC30" s="468" t="str">
        <f>IF(CK30="","",IF(CK30='Opening Balance'!$I$33,'Opening Balance'!$H$33,""))</f>
        <v/>
      </c>
      <c r="DD30" s="468">
        <f t="shared" si="37"/>
        <v>800</v>
      </c>
      <c r="DE30" s="470">
        <f>IF(CK30="","",IF(CK30='Opening Balance'!$I$35,'Opening Balance'!$H$35,0))</f>
        <v>0</v>
      </c>
      <c r="DF30" s="469">
        <f t="shared" si="38"/>
        <v>800</v>
      </c>
    </row>
    <row r="31" spans="2:110">
      <c r="B31" s="352">
        <f>IF(AND($Z$3=$Q$1),MAX($B$5:B30)+1,0)</f>
        <v>0</v>
      </c>
      <c r="C31" s="116">
        <f>IF(AND('Att. Dairy'!B31=""),"",'Att. Dairy'!B31)</f>
        <v>45042</v>
      </c>
      <c r="D31" s="118">
        <f t="shared" si="16"/>
        <v>207.79999999999998</v>
      </c>
      <c r="E31" s="118">
        <f t="shared" si="17"/>
        <v>153.5</v>
      </c>
      <c r="F31" s="118" t="str">
        <f>IF(C31="","",IF(Sheet1!C31='Opening Balance'!$I$8,'Opening Balance'!$G$8,""))</f>
        <v/>
      </c>
      <c r="G31" s="118" t="str">
        <f>IF(C31="","",IF(Sheet1!C31='Opening Balance'!$I$9,'Opening Balance'!$G$9,""))</f>
        <v/>
      </c>
      <c r="H31" s="118" t="str">
        <f>IF(C31="","",IF(Sheet1!C31='Opening Balance'!$I$10,'Opening Balance'!$G$10,""))</f>
        <v/>
      </c>
      <c r="I31" s="118" t="str">
        <f>IF(C31="","",IF(Sheet1!C31='Opening Balance'!$I$11,'Opening Balance'!$G$11,""))</f>
        <v/>
      </c>
      <c r="J31" s="118" t="str">
        <f>IF(C31="","",IF(Sheet1!C31='Opening Balance'!$I$12,'Opening Balance'!$G$12,""))</f>
        <v/>
      </c>
      <c r="K31" s="118" t="str">
        <f>IF(C31="","",IF(Sheet1!C31='Opening Balance'!$I$13,'Opening Balance'!$G$13,""))</f>
        <v/>
      </c>
      <c r="L31" s="118">
        <f t="shared" si="18"/>
        <v>207.79999999999998</v>
      </c>
      <c r="M31" s="118">
        <f t="shared" si="19"/>
        <v>153.5</v>
      </c>
      <c r="N31" s="119" t="str">
        <f>IF('Att. Dairy'!F31="","",'Att. Dairy'!F31)</f>
        <v/>
      </c>
      <c r="O31" s="119" t="str">
        <f>IF('Att. Dairy'!G31="","",'Att. Dairy'!G31)</f>
        <v/>
      </c>
      <c r="P31" s="119" t="str">
        <f t="shared" si="20"/>
        <v/>
      </c>
      <c r="Q31" s="119" t="str">
        <f>IF('Att. Dairy'!L31="","",'Att. Dairy'!L31)</f>
        <v/>
      </c>
      <c r="R31" s="119" t="str">
        <f>IF('Att. Dairy'!M31="","",'Att. Dairy'!M31)</f>
        <v/>
      </c>
      <c r="S31" s="119" t="str">
        <f t="shared" si="21"/>
        <v/>
      </c>
      <c r="T31" s="118">
        <f t="shared" si="22"/>
        <v>0</v>
      </c>
      <c r="U31" s="118">
        <f t="shared" si="23"/>
        <v>0</v>
      </c>
      <c r="V31" s="118">
        <f t="shared" si="24"/>
        <v>207.79999999999998</v>
      </c>
      <c r="W31" s="118">
        <f t="shared" si="25"/>
        <v>153.5</v>
      </c>
      <c r="X31" s="321" t="str">
        <f>IFERROR(IF(AND('Att. Dairy'!B31=""),"",IF(AND(Y31="अवकाश"),"",IF(AND(S31=""),"",S31*$Z$1))),"")</f>
        <v/>
      </c>
      <c r="Y31" s="121" t="str">
        <f>IF(AND('Att. Dairy'!B31=""),"",IF(OR(S31="",S31=0),"",BC31))</f>
        <v/>
      </c>
      <c r="AA31" s="353">
        <f>IF(AND($AY$3=$AP$1),MAX($AA$5:AA30)+1,0)</f>
        <v>0</v>
      </c>
      <c r="AB31" s="116">
        <f>IF(AND('Att. Dairy'!B31=""),"",'Att. Dairy'!B31)</f>
        <v>45042</v>
      </c>
      <c r="AC31" s="118">
        <f t="shared" si="39"/>
        <v>144.1</v>
      </c>
      <c r="AD31" s="118">
        <f t="shared" si="40"/>
        <v>102.75</v>
      </c>
      <c r="AE31" s="118" t="str">
        <f>IF(AB31="","",IF(Sheet1!AB31='Opening Balance'!$I$8,'Opening Balance'!$H$8,""))</f>
        <v/>
      </c>
      <c r="AF31" s="118" t="str">
        <f>IF(AB31="","",IF(Sheet1!AB31='Opening Balance'!$I$9,'Opening Balance'!$H$9,""))</f>
        <v/>
      </c>
      <c r="AG31" s="118" t="str">
        <f>IF(AB31="","",IF(Sheet1!AB31='Opening Balance'!$I$10,'Opening Balance'!$H$10,""))</f>
        <v/>
      </c>
      <c r="AH31" s="118" t="str">
        <f>IF(AB31="","",IF(Sheet1!AB31='Opening Balance'!$I$11,'Opening Balance'!$H$11,""))</f>
        <v/>
      </c>
      <c r="AI31" s="118" t="str">
        <f>IF(AB31="","",IF(Sheet1!AB31='Opening Balance'!$I$12,'Opening Balance'!$H$12,""))</f>
        <v/>
      </c>
      <c r="AJ31" s="118" t="str">
        <f>IF(AB31="","",IF(Sheet1!AB31='Opening Balance'!$I$13,'Opening Balance'!$H$13,""))</f>
        <v/>
      </c>
      <c r="AK31" s="118">
        <f t="shared" si="41"/>
        <v>144.1</v>
      </c>
      <c r="AL31" s="118">
        <f t="shared" si="42"/>
        <v>102.75</v>
      </c>
      <c r="AM31" s="119" t="str">
        <f>IF('Att. Dairy'!I31="","",'Att. Dairy'!I31)</f>
        <v/>
      </c>
      <c r="AN31" s="119" t="str">
        <f>IF('Att. Dairy'!J31="","",'Att. Dairy'!J31)</f>
        <v/>
      </c>
      <c r="AO31" s="119" t="str">
        <f t="shared" si="43"/>
        <v/>
      </c>
      <c r="AP31" s="119" t="str">
        <f>IF('Att. Dairy'!O31="","",'Att. Dairy'!O31)</f>
        <v/>
      </c>
      <c r="AQ31" s="119" t="str">
        <f>IF('Att. Dairy'!P31="","",'Att. Dairy'!P31)</f>
        <v/>
      </c>
      <c r="AR31" s="119" t="str">
        <f t="shared" si="44"/>
        <v/>
      </c>
      <c r="AS31" s="118">
        <f t="shared" si="26"/>
        <v>0</v>
      </c>
      <c r="AT31" s="118">
        <f t="shared" si="27"/>
        <v>0</v>
      </c>
      <c r="AU31" s="118">
        <f t="shared" si="45"/>
        <v>144.1</v>
      </c>
      <c r="AV31" s="118">
        <f t="shared" si="46"/>
        <v>102.75</v>
      </c>
      <c r="AW31" s="321" t="str">
        <f>IFERROR(IF(AND('Att. Dairy'!B31=""),"",IF(AND(AX31="अवकाश"),"",IF(AND(AR31=""),"",AR31*$AY$1))),"")</f>
        <v/>
      </c>
      <c r="AX31" s="121" t="str">
        <f>IF(AND('Att. Dairy'!B31=""),"",IF(OR(AR31="",AR31=0),"",BC31))</f>
        <v/>
      </c>
      <c r="BB31" s="304" t="str">
        <f>IF(AND('Att. Dairy'!D31=""),"",'Att. Dairy'!D31)</f>
        <v>Wednesday</v>
      </c>
      <c r="BC31" s="304" t="str">
        <f t="shared" si="28"/>
        <v>दाल रोटी</v>
      </c>
      <c r="BD31" s="318" t="str">
        <f t="shared" si="5"/>
        <v>W</v>
      </c>
      <c r="BE31" s="304" t="str">
        <f>IF(AND('Att. Dairy'!C31=""),"",'Att. Dairy'!C31)</f>
        <v/>
      </c>
      <c r="BF31" s="304" t="str">
        <f t="shared" si="6"/>
        <v/>
      </c>
      <c r="BG31" s="318" t="str">
        <f t="shared" si="7"/>
        <v>W</v>
      </c>
      <c r="BJ31" s="487">
        <f>IF(AND($DG$5=$CF$2),MAX($BJ$5:BJ30)+1,0)</f>
        <v>0</v>
      </c>
      <c r="BK31" s="389">
        <v>26</v>
      </c>
      <c r="BL31" s="422">
        <f>IF(AND('Att. Dairy'!B31=""),"",'Att. Dairy'!B31)</f>
        <v>45042</v>
      </c>
      <c r="BM31" s="423" t="str">
        <f>IF(AND('Att. Dairy'!D31=""),"",'Att. Dairy'!D31)</f>
        <v>Wednesday</v>
      </c>
      <c r="BN31" s="435" t="str">
        <f>IF('Att. Dairy'!L31="","",IF('Att. Dairy'!E31='Att. Dairy'!$AD$15,'Att. Dairy'!L31,""))</f>
        <v/>
      </c>
      <c r="BO31" s="435" t="str">
        <f>IF('Att. Dairy'!M31="","",IF('Att. Dairy'!E31='Att. Dairy'!$AD$15,'Att. Dairy'!M31,""))</f>
        <v/>
      </c>
      <c r="BP31" s="436">
        <f t="shared" si="8"/>
        <v>0</v>
      </c>
      <c r="BQ31" s="453">
        <f t="shared" si="29"/>
        <v>93.31</v>
      </c>
      <c r="BR31" s="439" t="str">
        <f>IF(BL31="","",IF(BL31='Opening Balance'!$I$26,'Opening Balance'!$G$26,""))</f>
        <v/>
      </c>
      <c r="BS31" s="439" t="str">
        <f>IF(BL31="","",IF(BL31='Opening Balance'!$I$28,'Opening Balance'!$G$28,""))</f>
        <v/>
      </c>
      <c r="BT31" s="411">
        <f t="shared" si="47"/>
        <v>93.31</v>
      </c>
      <c r="BU31" s="430">
        <f>IF(BP31="","",BP31*'Opening Balance'!$G$30)</f>
        <v>0</v>
      </c>
      <c r="BV31" s="415">
        <f t="shared" si="48"/>
        <v>93.31</v>
      </c>
      <c r="BW31" s="453">
        <f t="shared" si="30"/>
        <v>21.253599999999999</v>
      </c>
      <c r="BX31" s="430" t="str">
        <f>IF(BL31="","",IF(BL31='Opening Balance'!$I$27,'Opening Balance'!$G$27,""))</f>
        <v/>
      </c>
      <c r="BY31" s="430" t="str">
        <f>IF(BL31="","",IF(BL31='Opening Balance'!$I$29,'Opening Balance'!$G$29,""))</f>
        <v/>
      </c>
      <c r="BZ31" s="438">
        <f t="shared" si="10"/>
        <v>21.253599999999999</v>
      </c>
      <c r="CA31" s="430">
        <f>IF(BP31="","",BP31*'Opening Balance'!$G$31)</f>
        <v>0</v>
      </c>
      <c r="CB31" s="431">
        <f t="shared" si="11"/>
        <v>21.253599999999999</v>
      </c>
      <c r="CC31" s="474">
        <f t="shared" si="31"/>
        <v>500</v>
      </c>
      <c r="CD31" s="468" t="str">
        <f>IF(BL31="","",IF(BL31='Opening Balance'!$I$33,'Opening Balance'!$G$33,""))</f>
        <v/>
      </c>
      <c r="CE31" s="468">
        <f t="shared" si="32"/>
        <v>500</v>
      </c>
      <c r="CF31" s="470">
        <f>IF(BL31="","",IF(BL31='Opening Balance'!$I$35,'Opening Balance'!$G$35,0))</f>
        <v>0</v>
      </c>
      <c r="CG31" s="469">
        <f t="shared" si="33"/>
        <v>500</v>
      </c>
      <c r="CJ31" s="389">
        <v>26</v>
      </c>
      <c r="CK31" s="422">
        <f>IF(AND('Att. Dairy'!B31=""),"",'Att. Dairy'!B31)</f>
        <v>45042</v>
      </c>
      <c r="CL31" s="423" t="str">
        <f>IF(AND('Att. Dairy'!D31=""),"",'Att. Dairy'!D31)</f>
        <v>Wednesday</v>
      </c>
      <c r="CM31" s="435" t="str">
        <f>IF('Att. Dairy'!O31="","",IF('Att. Dairy'!E31='Att. Dairy'!$AD$15,'Att. Dairy'!O31,""))</f>
        <v/>
      </c>
      <c r="CN31" s="435" t="str">
        <f>IF('Att. Dairy'!P31="","",IF('Att. Dairy'!E31='Att. Dairy'!$AD$15,'Att. Dairy'!P31,""))</f>
        <v/>
      </c>
      <c r="CO31" s="436">
        <f t="shared" si="12"/>
        <v>0</v>
      </c>
      <c r="CP31" s="453">
        <f t="shared" si="34"/>
        <v>143.38</v>
      </c>
      <c r="CQ31" s="438" t="str">
        <f>IF(CK31="","",IF(CK31='Opening Balance'!$I$26,'Opening Balance'!$H$26,""))</f>
        <v/>
      </c>
      <c r="CR31" s="438" t="str">
        <f>IF(CK31="","",IF(CK31='Opening Balance'!$I$28,'Opening Balance'!$H$28,""))</f>
        <v/>
      </c>
      <c r="CS31" s="438">
        <f t="shared" si="13"/>
        <v>143.38</v>
      </c>
      <c r="CT31" s="430">
        <f>IF(CO31="","",CO31*'Opening Balance'!$H$30)</f>
        <v>0</v>
      </c>
      <c r="CU31" s="431">
        <f t="shared" si="3"/>
        <v>143.38</v>
      </c>
      <c r="CV31" s="453">
        <f t="shared" si="35"/>
        <v>26.623799999999999</v>
      </c>
      <c r="CW31" s="430" t="str">
        <f>IF(CK31="","",IF(CK31='Opening Balance'!$I$27,'Opening Balance'!$H$27,""))</f>
        <v/>
      </c>
      <c r="CX31" s="429" t="str">
        <f>IF(CK31="","",IF(CK31='Opening Balance'!$I$29,'Opening Balance'!$H$29,""))</f>
        <v/>
      </c>
      <c r="CY31" s="438">
        <f t="shared" si="14"/>
        <v>26.623799999999999</v>
      </c>
      <c r="CZ31" s="430">
        <f>IF(CO31="","",CO31*'Opening Balance'!$H$31)</f>
        <v>0</v>
      </c>
      <c r="DA31" s="431">
        <f t="shared" si="15"/>
        <v>26.623799999999999</v>
      </c>
      <c r="DB31" s="474">
        <f t="shared" si="36"/>
        <v>800</v>
      </c>
      <c r="DC31" s="468" t="str">
        <f>IF(CK31="","",IF(CK31='Opening Balance'!$I$33,'Opening Balance'!$H$33,""))</f>
        <v/>
      </c>
      <c r="DD31" s="468">
        <f t="shared" si="37"/>
        <v>800</v>
      </c>
      <c r="DE31" s="470">
        <f>IF(CK31="","",IF(CK31='Opening Balance'!$I$35,'Opening Balance'!$H$35,0))</f>
        <v>0</v>
      </c>
      <c r="DF31" s="469">
        <f t="shared" si="38"/>
        <v>800</v>
      </c>
    </row>
    <row r="32" spans="2:110">
      <c r="B32" s="352">
        <f>IF(AND($Z$3=$Q$1),MAX($B$5:B31)+1,0)</f>
        <v>0</v>
      </c>
      <c r="C32" s="116">
        <f>IF(AND('Att. Dairy'!B32=""),"",'Att. Dairy'!B32)</f>
        <v>45043</v>
      </c>
      <c r="D32" s="118">
        <f t="shared" si="16"/>
        <v>207.79999999999998</v>
      </c>
      <c r="E32" s="118">
        <f t="shared" si="17"/>
        <v>153.5</v>
      </c>
      <c r="F32" s="118" t="str">
        <f>IF(C32="","",IF(Sheet1!C32='Opening Balance'!$I$8,'Opening Balance'!$G$8,""))</f>
        <v/>
      </c>
      <c r="G32" s="118" t="str">
        <f>IF(C32="","",IF(Sheet1!C32='Opening Balance'!$I$9,'Opening Balance'!$G$9,""))</f>
        <v/>
      </c>
      <c r="H32" s="118" t="str">
        <f>IF(C32="","",IF(Sheet1!C32='Opening Balance'!$I$10,'Opening Balance'!$G$10,""))</f>
        <v/>
      </c>
      <c r="I32" s="118" t="str">
        <f>IF(C32="","",IF(Sheet1!C32='Opening Balance'!$I$11,'Opening Balance'!$G$11,""))</f>
        <v/>
      </c>
      <c r="J32" s="118" t="str">
        <f>IF(C32="","",IF(Sheet1!C32='Opening Balance'!$I$12,'Opening Balance'!$G$12,""))</f>
        <v/>
      </c>
      <c r="K32" s="118" t="str">
        <f>IF(C32="","",IF(Sheet1!C32='Opening Balance'!$I$13,'Opening Balance'!$G$13,""))</f>
        <v/>
      </c>
      <c r="L32" s="118">
        <f t="shared" si="18"/>
        <v>207.79999999999998</v>
      </c>
      <c r="M32" s="118">
        <f t="shared" si="19"/>
        <v>153.5</v>
      </c>
      <c r="N32" s="119" t="str">
        <f>IF('Att. Dairy'!F32="","",'Att. Dairy'!F32)</f>
        <v/>
      </c>
      <c r="O32" s="119" t="str">
        <f>IF('Att. Dairy'!G32="","",'Att. Dairy'!G32)</f>
        <v/>
      </c>
      <c r="P32" s="119" t="str">
        <f t="shared" si="20"/>
        <v/>
      </c>
      <c r="Q32" s="119" t="str">
        <f>IF('Att. Dairy'!L32="","",'Att. Dairy'!L32)</f>
        <v/>
      </c>
      <c r="R32" s="119" t="str">
        <f>IF('Att. Dairy'!M32="","",'Att. Dairy'!M32)</f>
        <v/>
      </c>
      <c r="S32" s="119" t="str">
        <f t="shared" si="21"/>
        <v/>
      </c>
      <c r="T32" s="118">
        <f t="shared" si="22"/>
        <v>0</v>
      </c>
      <c r="U32" s="118">
        <f t="shared" si="23"/>
        <v>0</v>
      </c>
      <c r="V32" s="118">
        <f t="shared" si="24"/>
        <v>207.79999999999998</v>
      </c>
      <c r="W32" s="118">
        <f t="shared" si="25"/>
        <v>153.5</v>
      </c>
      <c r="X32" s="321" t="str">
        <f>IFERROR(IF(AND('Att. Dairy'!B32=""),"",IF(AND(Y32="अवकाश"),"",IF(AND(S32=""),"",S32*$Z$1))),"")</f>
        <v/>
      </c>
      <c r="Y32" s="121" t="str">
        <f>IF(AND('Att. Dairy'!B32=""),"",IF(OR(S32="",S32=0),"",BC32))</f>
        <v/>
      </c>
      <c r="AA32" s="353">
        <f>IF(AND($AY$3=$AP$1),MAX($AA$5:AA31)+1,0)</f>
        <v>0</v>
      </c>
      <c r="AB32" s="116">
        <f>IF(AND('Att. Dairy'!B32=""),"",'Att. Dairy'!B32)</f>
        <v>45043</v>
      </c>
      <c r="AC32" s="118">
        <f t="shared" si="39"/>
        <v>144.1</v>
      </c>
      <c r="AD32" s="118">
        <f t="shared" si="40"/>
        <v>102.75</v>
      </c>
      <c r="AE32" s="118" t="str">
        <f>IF(AB32="","",IF(Sheet1!AB32='Opening Balance'!$I$8,'Opening Balance'!$H$8,""))</f>
        <v/>
      </c>
      <c r="AF32" s="118" t="str">
        <f>IF(AB32="","",IF(Sheet1!AB32='Opening Balance'!$I$9,'Opening Balance'!$H$9,""))</f>
        <v/>
      </c>
      <c r="AG32" s="118" t="str">
        <f>IF(AB32="","",IF(Sheet1!AB32='Opening Balance'!$I$10,'Opening Balance'!$H$10,""))</f>
        <v/>
      </c>
      <c r="AH32" s="118" t="str">
        <f>IF(AB32="","",IF(Sheet1!AB32='Opening Balance'!$I$11,'Opening Balance'!$H$11,""))</f>
        <v/>
      </c>
      <c r="AI32" s="118" t="str">
        <f>IF(AB32="","",IF(Sheet1!AB32='Opening Balance'!$I$12,'Opening Balance'!$H$12,""))</f>
        <v/>
      </c>
      <c r="AJ32" s="118" t="str">
        <f>IF(AB32="","",IF(Sheet1!AB32='Opening Balance'!$I$13,'Opening Balance'!$H$13,""))</f>
        <v/>
      </c>
      <c r="AK32" s="118">
        <f t="shared" si="41"/>
        <v>144.1</v>
      </c>
      <c r="AL32" s="118">
        <f t="shared" si="42"/>
        <v>102.75</v>
      </c>
      <c r="AM32" s="119" t="str">
        <f>IF('Att. Dairy'!I32="","",'Att. Dairy'!I32)</f>
        <v/>
      </c>
      <c r="AN32" s="119" t="str">
        <f>IF('Att. Dairy'!J32="","",'Att. Dairy'!J32)</f>
        <v/>
      </c>
      <c r="AO32" s="119" t="str">
        <f t="shared" si="43"/>
        <v/>
      </c>
      <c r="AP32" s="119" t="str">
        <f>IF('Att. Dairy'!O32="","",'Att. Dairy'!O32)</f>
        <v/>
      </c>
      <c r="AQ32" s="119" t="str">
        <f>IF('Att. Dairy'!P32="","",'Att. Dairy'!P32)</f>
        <v/>
      </c>
      <c r="AR32" s="119" t="str">
        <f t="shared" si="44"/>
        <v/>
      </c>
      <c r="AS32" s="118">
        <f t="shared" si="26"/>
        <v>0</v>
      </c>
      <c r="AT32" s="118">
        <f t="shared" si="27"/>
        <v>0</v>
      </c>
      <c r="AU32" s="118">
        <f t="shared" si="45"/>
        <v>144.1</v>
      </c>
      <c r="AV32" s="118">
        <f t="shared" si="46"/>
        <v>102.75</v>
      </c>
      <c r="AW32" s="321" t="str">
        <f>IFERROR(IF(AND('Att. Dairy'!B32=""),"",IF(AND(AX32="अवकाश"),"",IF(AND(AR32=""),"",AR32*$AY$1))),"")</f>
        <v/>
      </c>
      <c r="AX32" s="121" t="str">
        <f>IF(AND('Att. Dairy'!B32=""),"",IF(OR(AR32="",AR32=0),"",BC32))</f>
        <v/>
      </c>
      <c r="BB32" s="304" t="str">
        <f>IF(AND('Att. Dairy'!D32=""),"",'Att. Dairy'!D32)</f>
        <v>Thursday</v>
      </c>
      <c r="BC32" s="304" t="str">
        <f t="shared" si="28"/>
        <v>खिचड़ी</v>
      </c>
      <c r="BD32" s="318" t="str">
        <f t="shared" si="5"/>
        <v>R</v>
      </c>
      <c r="BE32" s="304" t="str">
        <f>IF(AND('Att. Dairy'!C32=""),"",'Att. Dairy'!C32)</f>
        <v/>
      </c>
      <c r="BF32" s="304" t="str">
        <f t="shared" si="6"/>
        <v/>
      </c>
      <c r="BG32" s="318" t="str">
        <f t="shared" si="7"/>
        <v>R</v>
      </c>
      <c r="BJ32" s="487">
        <f>IF(AND($DG$5=$CF$2),MAX($BJ$5:BJ31)+1,0)</f>
        <v>0</v>
      </c>
      <c r="BK32" s="389">
        <v>27</v>
      </c>
      <c r="BL32" s="422">
        <f>IF(AND('Att. Dairy'!B32=""),"",'Att. Dairy'!B32)</f>
        <v>45043</v>
      </c>
      <c r="BM32" s="423" t="str">
        <f>IF(AND('Att. Dairy'!D32=""),"",'Att. Dairy'!D32)</f>
        <v>Thursday</v>
      </c>
      <c r="BN32" s="435" t="str">
        <f>IF('Att. Dairy'!L32="","",IF('Att. Dairy'!E32='Att. Dairy'!$AD$15,'Att. Dairy'!L32,""))</f>
        <v/>
      </c>
      <c r="BO32" s="435" t="str">
        <f>IF('Att. Dairy'!M32="","",IF('Att. Dairy'!E32='Att. Dairy'!$AD$15,'Att. Dairy'!M32,""))</f>
        <v/>
      </c>
      <c r="BP32" s="436">
        <f t="shared" si="8"/>
        <v>0</v>
      </c>
      <c r="BQ32" s="453">
        <f t="shared" si="29"/>
        <v>93.31</v>
      </c>
      <c r="BR32" s="439" t="str">
        <f>IF(BL32="","",IF(BL32='Opening Balance'!$I$26,'Opening Balance'!$G$26,""))</f>
        <v/>
      </c>
      <c r="BS32" s="439" t="str">
        <f>IF(BL32="","",IF(BL32='Opening Balance'!$I$28,'Opening Balance'!$G$28,""))</f>
        <v/>
      </c>
      <c r="BT32" s="411">
        <f t="shared" si="47"/>
        <v>93.31</v>
      </c>
      <c r="BU32" s="430">
        <f>IF(BP32="","",BP32*'Opening Balance'!$G$30)</f>
        <v>0</v>
      </c>
      <c r="BV32" s="415">
        <f t="shared" si="48"/>
        <v>93.31</v>
      </c>
      <c r="BW32" s="453">
        <f t="shared" si="30"/>
        <v>21.253599999999999</v>
      </c>
      <c r="BX32" s="430" t="str">
        <f>IF(BL32="","",IF(BL32='Opening Balance'!$I$27,'Opening Balance'!$G$27,""))</f>
        <v/>
      </c>
      <c r="BY32" s="430" t="str">
        <f>IF(BL32="","",IF(BL32='Opening Balance'!$I$29,'Opening Balance'!$G$29,""))</f>
        <v/>
      </c>
      <c r="BZ32" s="438">
        <f t="shared" si="10"/>
        <v>21.253599999999999</v>
      </c>
      <c r="CA32" s="430">
        <f>IF(BP32="","",BP32*'Opening Balance'!$G$31)</f>
        <v>0</v>
      </c>
      <c r="CB32" s="431">
        <f t="shared" si="11"/>
        <v>21.253599999999999</v>
      </c>
      <c r="CC32" s="474">
        <f t="shared" si="31"/>
        <v>500</v>
      </c>
      <c r="CD32" s="468" t="str">
        <f>IF(BL32="","",IF(BL32='Opening Balance'!$I$33,'Opening Balance'!$G$33,""))</f>
        <v/>
      </c>
      <c r="CE32" s="468">
        <f t="shared" si="32"/>
        <v>500</v>
      </c>
      <c r="CF32" s="470">
        <f>IF(BL32="","",IF(BL32='Opening Balance'!$I$35,'Opening Balance'!$G$35,0))</f>
        <v>0</v>
      </c>
      <c r="CG32" s="469">
        <f t="shared" si="33"/>
        <v>500</v>
      </c>
      <c r="CJ32" s="389">
        <v>27</v>
      </c>
      <c r="CK32" s="422">
        <f>IF(AND('Att. Dairy'!B32=""),"",'Att. Dairy'!B32)</f>
        <v>45043</v>
      </c>
      <c r="CL32" s="423" t="str">
        <f>IF(AND('Att. Dairy'!D32=""),"",'Att. Dairy'!D32)</f>
        <v>Thursday</v>
      </c>
      <c r="CM32" s="435" t="str">
        <f>IF('Att. Dairy'!O32="","",IF('Att. Dairy'!E32='Att. Dairy'!$AD$15,'Att. Dairy'!O32,""))</f>
        <v/>
      </c>
      <c r="CN32" s="435" t="str">
        <f>IF('Att. Dairy'!P32="","",IF('Att. Dairy'!E32='Att. Dairy'!$AD$15,'Att. Dairy'!P32,""))</f>
        <v/>
      </c>
      <c r="CO32" s="436">
        <f t="shared" si="12"/>
        <v>0</v>
      </c>
      <c r="CP32" s="453">
        <f t="shared" si="34"/>
        <v>143.38</v>
      </c>
      <c r="CQ32" s="438" t="str">
        <f>IF(CK32="","",IF(CK32='Opening Balance'!$I$26,'Opening Balance'!$H$26,""))</f>
        <v/>
      </c>
      <c r="CR32" s="438" t="str">
        <f>IF(CK32="","",IF(CK32='Opening Balance'!$I$28,'Opening Balance'!$H$28,""))</f>
        <v/>
      </c>
      <c r="CS32" s="438">
        <f t="shared" si="13"/>
        <v>143.38</v>
      </c>
      <c r="CT32" s="430">
        <f>IF(CO32="","",CO32*'Opening Balance'!$H$30)</f>
        <v>0</v>
      </c>
      <c r="CU32" s="431">
        <f t="shared" si="3"/>
        <v>143.38</v>
      </c>
      <c r="CV32" s="453">
        <f t="shared" si="35"/>
        <v>26.623799999999999</v>
      </c>
      <c r="CW32" s="430" t="str">
        <f>IF(CK32="","",IF(CK32='Opening Balance'!$I$27,'Opening Balance'!$H$27,""))</f>
        <v/>
      </c>
      <c r="CX32" s="429" t="str">
        <f>IF(CK32="","",IF(CK32='Opening Balance'!$I$29,'Opening Balance'!$H$29,""))</f>
        <v/>
      </c>
      <c r="CY32" s="438">
        <f t="shared" si="14"/>
        <v>26.623799999999999</v>
      </c>
      <c r="CZ32" s="430">
        <f>IF(CO32="","",CO32*'Opening Balance'!$H$31)</f>
        <v>0</v>
      </c>
      <c r="DA32" s="431">
        <f t="shared" si="15"/>
        <v>26.623799999999999</v>
      </c>
      <c r="DB32" s="474">
        <f t="shared" si="36"/>
        <v>800</v>
      </c>
      <c r="DC32" s="468" t="str">
        <f>IF(CK32="","",IF(CK32='Opening Balance'!$I$33,'Opening Balance'!$H$33,""))</f>
        <v/>
      </c>
      <c r="DD32" s="468">
        <f t="shared" si="37"/>
        <v>800</v>
      </c>
      <c r="DE32" s="470">
        <f>IF(CK32="","",IF(CK32='Opening Balance'!$I$35,'Opening Balance'!$H$35,0))</f>
        <v>0</v>
      </c>
      <c r="DF32" s="469">
        <f t="shared" si="38"/>
        <v>800</v>
      </c>
    </row>
    <row r="33" spans="1:110">
      <c r="B33" s="352">
        <f>IF(AND($Z$3=$Q$1),MAX($B$5:B32)+1,0)</f>
        <v>0</v>
      </c>
      <c r="C33" s="116">
        <f>IF(AND('Att. Dairy'!B33=""),"",'Att. Dairy'!B33)</f>
        <v>45044</v>
      </c>
      <c r="D33" s="118">
        <f t="shared" si="16"/>
        <v>207.79999999999998</v>
      </c>
      <c r="E33" s="118">
        <f t="shared" si="17"/>
        <v>153.5</v>
      </c>
      <c r="F33" s="118" t="str">
        <f>IF(C33="","",IF(Sheet1!C33='Opening Balance'!$I$8,'Opening Balance'!$G$8,""))</f>
        <v/>
      </c>
      <c r="G33" s="118" t="str">
        <f>IF(C33="","",IF(Sheet1!C33='Opening Balance'!$I$9,'Opening Balance'!$G$9,""))</f>
        <v/>
      </c>
      <c r="H33" s="118" t="str">
        <f>IF(C33="","",IF(Sheet1!C33='Opening Balance'!$I$10,'Opening Balance'!$G$10,""))</f>
        <v/>
      </c>
      <c r="I33" s="118" t="str">
        <f>IF(C33="","",IF(Sheet1!C33='Opening Balance'!$I$11,'Opening Balance'!$G$11,""))</f>
        <v/>
      </c>
      <c r="J33" s="118" t="str">
        <f>IF(C33="","",IF(Sheet1!C33='Opening Balance'!$I$12,'Opening Balance'!$G$12,""))</f>
        <v/>
      </c>
      <c r="K33" s="118" t="str">
        <f>IF(C33="","",IF(Sheet1!C33='Opening Balance'!$I$13,'Opening Balance'!$G$13,""))</f>
        <v/>
      </c>
      <c r="L33" s="118">
        <f t="shared" si="18"/>
        <v>207.79999999999998</v>
      </c>
      <c r="M33" s="118">
        <f t="shared" si="19"/>
        <v>153.5</v>
      </c>
      <c r="N33" s="119" t="str">
        <f>IF('Att. Dairy'!F33="","",'Att. Dairy'!F33)</f>
        <v/>
      </c>
      <c r="O33" s="119" t="str">
        <f>IF('Att. Dairy'!G33="","",'Att. Dairy'!G33)</f>
        <v/>
      </c>
      <c r="P33" s="119" t="str">
        <f t="shared" si="20"/>
        <v/>
      </c>
      <c r="Q33" s="119" t="str">
        <f>IF('Att. Dairy'!L33="","",'Att. Dairy'!L33)</f>
        <v/>
      </c>
      <c r="R33" s="119" t="str">
        <f>IF('Att. Dairy'!M33="","",'Att. Dairy'!M33)</f>
        <v/>
      </c>
      <c r="S33" s="119" t="str">
        <f t="shared" si="21"/>
        <v/>
      </c>
      <c r="T33" s="118">
        <f t="shared" si="22"/>
        <v>0</v>
      </c>
      <c r="U33" s="118">
        <f t="shared" si="23"/>
        <v>0</v>
      </c>
      <c r="V33" s="118">
        <f t="shared" si="24"/>
        <v>207.79999999999998</v>
      </c>
      <c r="W33" s="118">
        <f t="shared" si="25"/>
        <v>153.5</v>
      </c>
      <c r="X33" s="321" t="str">
        <f>IFERROR(IF(AND('Att. Dairy'!B33=""),"",IF(AND(Y33="अवकाश"),"",IF(AND(S33=""),"",S33*$Z$1))),"")</f>
        <v/>
      </c>
      <c r="Y33" s="121" t="str">
        <f>IF(AND('Att. Dairy'!B33=""),"",IF(OR(S33="",S33=0),"",BC33))</f>
        <v/>
      </c>
      <c r="AA33" s="353">
        <f>IF(AND($AY$3=$AP$1),MAX($AA$5:AA32)+1,0)</f>
        <v>0</v>
      </c>
      <c r="AB33" s="116">
        <f>IF(AND('Att. Dairy'!B33=""),"",'Att. Dairy'!B33)</f>
        <v>45044</v>
      </c>
      <c r="AC33" s="118">
        <f t="shared" si="39"/>
        <v>144.1</v>
      </c>
      <c r="AD33" s="118">
        <f t="shared" si="40"/>
        <v>102.75</v>
      </c>
      <c r="AE33" s="118" t="str">
        <f>IF(AB33="","",IF(Sheet1!AB33='Opening Balance'!$I$8,'Opening Balance'!$H$8,""))</f>
        <v/>
      </c>
      <c r="AF33" s="118" t="str">
        <f>IF(AB33="","",IF(Sheet1!AB33='Opening Balance'!$I$9,'Opening Balance'!$H$9,""))</f>
        <v/>
      </c>
      <c r="AG33" s="118" t="str">
        <f>IF(AB33="","",IF(Sheet1!AB33='Opening Balance'!$I$10,'Opening Balance'!$H$10,""))</f>
        <v/>
      </c>
      <c r="AH33" s="118" t="str">
        <f>IF(AB33="","",IF(Sheet1!AB33='Opening Balance'!$I$11,'Opening Balance'!$H$11,""))</f>
        <v/>
      </c>
      <c r="AI33" s="118" t="str">
        <f>IF(AB33="","",IF(Sheet1!AB33='Opening Balance'!$I$12,'Opening Balance'!$H$12,""))</f>
        <v/>
      </c>
      <c r="AJ33" s="118" t="str">
        <f>IF(AB33="","",IF(Sheet1!AB33='Opening Balance'!$I$13,'Opening Balance'!$H$13,""))</f>
        <v/>
      </c>
      <c r="AK33" s="118">
        <f t="shared" si="41"/>
        <v>144.1</v>
      </c>
      <c r="AL33" s="118">
        <f t="shared" si="42"/>
        <v>102.75</v>
      </c>
      <c r="AM33" s="119" t="str">
        <f>IF('Att. Dairy'!I33="","",'Att. Dairy'!I33)</f>
        <v/>
      </c>
      <c r="AN33" s="119" t="str">
        <f>IF('Att. Dairy'!J33="","",'Att. Dairy'!J33)</f>
        <v/>
      </c>
      <c r="AO33" s="119" t="str">
        <f t="shared" si="43"/>
        <v/>
      </c>
      <c r="AP33" s="119" t="str">
        <f>IF('Att. Dairy'!O33="","",'Att. Dairy'!O33)</f>
        <v/>
      </c>
      <c r="AQ33" s="119" t="str">
        <f>IF('Att. Dairy'!P33="","",'Att. Dairy'!P33)</f>
        <v/>
      </c>
      <c r="AR33" s="119" t="str">
        <f t="shared" si="44"/>
        <v/>
      </c>
      <c r="AS33" s="118">
        <f t="shared" si="26"/>
        <v>0</v>
      </c>
      <c r="AT33" s="118">
        <f t="shared" si="27"/>
        <v>0</v>
      </c>
      <c r="AU33" s="118">
        <f t="shared" si="45"/>
        <v>144.1</v>
      </c>
      <c r="AV33" s="118">
        <f t="shared" si="46"/>
        <v>102.75</v>
      </c>
      <c r="AW33" s="321" t="str">
        <f>IFERROR(IF(AND('Att. Dairy'!B33=""),"",IF(AND(AX33="अवकाश"),"",IF(AND(AR33=""),"",AR33*$AY$1))),"")</f>
        <v/>
      </c>
      <c r="AX33" s="121" t="str">
        <f>IF(AND('Att. Dairy'!B33=""),"",IF(OR(AR33="",AR33=0),"",BC33))</f>
        <v/>
      </c>
      <c r="BB33" s="304" t="str">
        <f>IF(AND('Att. Dairy'!D33=""),"",'Att. Dairy'!D33)</f>
        <v>Friday</v>
      </c>
      <c r="BC33" s="304" t="str">
        <f t="shared" si="28"/>
        <v>दाल रोटी</v>
      </c>
      <c r="BD33" s="318" t="str">
        <f t="shared" si="5"/>
        <v>W</v>
      </c>
      <c r="BE33" s="304" t="str">
        <f>IF(AND('Att. Dairy'!C33=""),"",'Att. Dairy'!C33)</f>
        <v/>
      </c>
      <c r="BF33" s="304" t="str">
        <f t="shared" si="6"/>
        <v/>
      </c>
      <c r="BG33" s="318" t="str">
        <f t="shared" si="7"/>
        <v>W</v>
      </c>
      <c r="BJ33" s="487">
        <f>IF(AND($DG$5=$CF$2),MAX($BJ$5:BJ32)+1,0)</f>
        <v>0</v>
      </c>
      <c r="BK33" s="389">
        <v>28</v>
      </c>
      <c r="BL33" s="422">
        <f>IF(AND('Att. Dairy'!B33=""),"",'Att. Dairy'!B33)</f>
        <v>45044</v>
      </c>
      <c r="BM33" s="423" t="str">
        <f>IF(AND('Att. Dairy'!D33=""),"",'Att. Dairy'!D33)</f>
        <v>Friday</v>
      </c>
      <c r="BN33" s="435" t="str">
        <f>IF('Att. Dairy'!L33="","",IF('Att. Dairy'!E33='Att. Dairy'!$AD$15,'Att. Dairy'!L33,""))</f>
        <v/>
      </c>
      <c r="BO33" s="435" t="str">
        <f>IF('Att. Dairy'!M33="","",IF('Att. Dairy'!E33='Att. Dairy'!$AD$15,'Att. Dairy'!M33,""))</f>
        <v/>
      </c>
      <c r="BP33" s="436">
        <f t="shared" si="8"/>
        <v>0</v>
      </c>
      <c r="BQ33" s="453">
        <f t="shared" si="29"/>
        <v>93.31</v>
      </c>
      <c r="BR33" s="439" t="str">
        <f>IF(BL33="","",IF(BL33='Opening Balance'!$I$26,'Opening Balance'!$G$26,""))</f>
        <v/>
      </c>
      <c r="BS33" s="439" t="str">
        <f>IF(BL33="","",IF(BL33='Opening Balance'!$I$28,'Opening Balance'!$G$28,""))</f>
        <v/>
      </c>
      <c r="BT33" s="411">
        <f t="shared" si="47"/>
        <v>93.31</v>
      </c>
      <c r="BU33" s="430">
        <f>IF(BP33="","",BP33*'Opening Balance'!$G$30)</f>
        <v>0</v>
      </c>
      <c r="BV33" s="415">
        <f t="shared" si="48"/>
        <v>93.31</v>
      </c>
      <c r="BW33" s="453">
        <f t="shared" si="30"/>
        <v>21.253599999999999</v>
      </c>
      <c r="BX33" s="430" t="str">
        <f>IF(BL33="","",IF(BL33='Opening Balance'!$I$27,'Opening Balance'!$G$27,""))</f>
        <v/>
      </c>
      <c r="BY33" s="430" t="str">
        <f>IF(BL33="","",IF(BL33='Opening Balance'!$I$29,'Opening Balance'!$G$29,""))</f>
        <v/>
      </c>
      <c r="BZ33" s="438">
        <f t="shared" si="10"/>
        <v>21.253599999999999</v>
      </c>
      <c r="CA33" s="430">
        <f>IF(BP33="","",BP33*'Opening Balance'!$G$31)</f>
        <v>0</v>
      </c>
      <c r="CB33" s="431">
        <f t="shared" si="11"/>
        <v>21.253599999999999</v>
      </c>
      <c r="CC33" s="474">
        <f t="shared" si="31"/>
        <v>500</v>
      </c>
      <c r="CD33" s="468" t="str">
        <f>IF(BL33="","",IF(BL33='Opening Balance'!$I$33,'Opening Balance'!$G$33,""))</f>
        <v/>
      </c>
      <c r="CE33" s="468">
        <f t="shared" si="32"/>
        <v>500</v>
      </c>
      <c r="CF33" s="470">
        <f>IF(BL33="","",IF(BL33='Opening Balance'!$I$35,'Opening Balance'!$G$35,0))</f>
        <v>0</v>
      </c>
      <c r="CG33" s="469">
        <f t="shared" si="33"/>
        <v>500</v>
      </c>
      <c r="CJ33" s="389">
        <v>28</v>
      </c>
      <c r="CK33" s="422">
        <f>IF(AND('Att. Dairy'!B33=""),"",'Att. Dairy'!B33)</f>
        <v>45044</v>
      </c>
      <c r="CL33" s="423" t="str">
        <f>IF(AND('Att. Dairy'!D33=""),"",'Att. Dairy'!D33)</f>
        <v>Friday</v>
      </c>
      <c r="CM33" s="435" t="str">
        <f>IF('Att. Dairy'!O33="","",IF('Att. Dairy'!E33='Att. Dairy'!$AD$15,'Att. Dairy'!O33,""))</f>
        <v/>
      </c>
      <c r="CN33" s="435" t="str">
        <f>IF('Att. Dairy'!P33="","",IF('Att. Dairy'!E33='Att. Dairy'!$AD$15,'Att. Dairy'!P33,""))</f>
        <v/>
      </c>
      <c r="CO33" s="436">
        <f t="shared" si="12"/>
        <v>0</v>
      </c>
      <c r="CP33" s="453">
        <f t="shared" si="34"/>
        <v>143.38</v>
      </c>
      <c r="CQ33" s="438" t="str">
        <f>IF(CK33="","",IF(CK33='Opening Balance'!$I$26,'Opening Balance'!$H$26,""))</f>
        <v/>
      </c>
      <c r="CR33" s="438" t="str">
        <f>IF(CK33="","",IF(CK33='Opening Balance'!$I$28,'Opening Balance'!$H$28,""))</f>
        <v/>
      </c>
      <c r="CS33" s="438">
        <f t="shared" si="13"/>
        <v>143.38</v>
      </c>
      <c r="CT33" s="430">
        <f>IF(CO33="","",CO33*'Opening Balance'!$H$30)</f>
        <v>0</v>
      </c>
      <c r="CU33" s="431">
        <f t="shared" si="3"/>
        <v>143.38</v>
      </c>
      <c r="CV33" s="453">
        <f t="shared" si="35"/>
        <v>26.623799999999999</v>
      </c>
      <c r="CW33" s="430" t="str">
        <f>IF(CK33="","",IF(CK33='Opening Balance'!$I$27,'Opening Balance'!$H$27,""))</f>
        <v/>
      </c>
      <c r="CX33" s="429" t="str">
        <f>IF(CK33="","",IF(CK33='Opening Balance'!$I$29,'Opening Balance'!$H$29,""))</f>
        <v/>
      </c>
      <c r="CY33" s="438">
        <f t="shared" si="14"/>
        <v>26.623799999999999</v>
      </c>
      <c r="CZ33" s="430">
        <f>IF(CO33="","",CO33*'Opening Balance'!$H$31)</f>
        <v>0</v>
      </c>
      <c r="DA33" s="431">
        <f t="shared" si="15"/>
        <v>26.623799999999999</v>
      </c>
      <c r="DB33" s="474">
        <f t="shared" si="36"/>
        <v>800</v>
      </c>
      <c r="DC33" s="468" t="str">
        <f>IF(CK33="","",IF(CK33='Opening Balance'!$I$33,'Opening Balance'!$H$33,""))</f>
        <v/>
      </c>
      <c r="DD33" s="468">
        <f t="shared" si="37"/>
        <v>800</v>
      </c>
      <c r="DE33" s="470">
        <f>IF(CK33="","",IF(CK33='Opening Balance'!$I$35,'Opening Balance'!$H$35,0))</f>
        <v>0</v>
      </c>
      <c r="DF33" s="469">
        <f t="shared" si="38"/>
        <v>800</v>
      </c>
    </row>
    <row r="34" spans="1:110">
      <c r="B34" s="352">
        <f>IF(AND($Z$3=$Q$1),MAX($B$5:B33)+1,0)</f>
        <v>0</v>
      </c>
      <c r="C34" s="116">
        <f>IF(AND('Att. Dairy'!B34=""),"",'Att. Dairy'!B34)</f>
        <v>45045</v>
      </c>
      <c r="D34" s="118">
        <f t="shared" si="16"/>
        <v>207.79999999999998</v>
      </c>
      <c r="E34" s="118">
        <f t="shared" si="17"/>
        <v>153.5</v>
      </c>
      <c r="F34" s="118" t="str">
        <f>IF(C34="","",IF(Sheet1!C34='Opening Balance'!$I$8,'Opening Balance'!$G$8,""))</f>
        <v/>
      </c>
      <c r="G34" s="118" t="str">
        <f>IF(C34="","",IF(Sheet1!C34='Opening Balance'!$I$9,'Opening Balance'!$G$9,""))</f>
        <v/>
      </c>
      <c r="H34" s="118" t="str">
        <f>IF(C34="","",IF(Sheet1!C34='Opening Balance'!$I$10,'Opening Balance'!$G$10,""))</f>
        <v/>
      </c>
      <c r="I34" s="118" t="str">
        <f>IF(C34="","",IF(Sheet1!C34='Opening Balance'!$I$11,'Opening Balance'!$G$11,""))</f>
        <v/>
      </c>
      <c r="J34" s="118" t="str">
        <f>IF(C34="","",IF(Sheet1!C34='Opening Balance'!$I$12,'Opening Balance'!$G$12,""))</f>
        <v/>
      </c>
      <c r="K34" s="118" t="str">
        <f>IF(C34="","",IF(Sheet1!C34='Opening Balance'!$I$13,'Opening Balance'!$G$13,""))</f>
        <v/>
      </c>
      <c r="L34" s="118">
        <f t="shared" si="18"/>
        <v>207.79999999999998</v>
      </c>
      <c r="M34" s="118">
        <f t="shared" si="19"/>
        <v>153.5</v>
      </c>
      <c r="N34" s="119" t="str">
        <f>IF('Att. Dairy'!F34="","",'Att. Dairy'!F34)</f>
        <v/>
      </c>
      <c r="O34" s="119" t="str">
        <f>IF('Att. Dairy'!G34="","",'Att. Dairy'!G34)</f>
        <v/>
      </c>
      <c r="P34" s="119" t="str">
        <f t="shared" si="20"/>
        <v/>
      </c>
      <c r="Q34" s="119" t="str">
        <f>IF('Att. Dairy'!L34="","",'Att. Dairy'!L34)</f>
        <v/>
      </c>
      <c r="R34" s="119" t="str">
        <f>IF('Att. Dairy'!M34="","",'Att. Dairy'!M34)</f>
        <v/>
      </c>
      <c r="S34" s="119" t="str">
        <f t="shared" si="21"/>
        <v/>
      </c>
      <c r="T34" s="118">
        <f t="shared" si="22"/>
        <v>0</v>
      </c>
      <c r="U34" s="118">
        <f t="shared" si="23"/>
        <v>0</v>
      </c>
      <c r="V34" s="118">
        <f t="shared" si="24"/>
        <v>207.79999999999998</v>
      </c>
      <c r="W34" s="118">
        <f t="shared" si="25"/>
        <v>153.5</v>
      </c>
      <c r="X34" s="321" t="str">
        <f>IFERROR(IF(AND('Att. Dairy'!B34=""),"",IF(AND(Y34="अवकाश"),"",IF(AND(S34=""),"",S34*$Z$1))),"")</f>
        <v/>
      </c>
      <c r="Y34" s="121" t="str">
        <f>IF(AND('Att. Dairy'!B34=""),"",IF(OR(S34="",S34=0),"",BC34))</f>
        <v/>
      </c>
      <c r="AA34" s="353">
        <f>IF(AND($AY$3=$AP$1),MAX($AA$5:AA33)+1,0)</f>
        <v>0</v>
      </c>
      <c r="AB34" s="116">
        <f>IF(AND('Att. Dairy'!B34=""),"",'Att. Dairy'!B34)</f>
        <v>45045</v>
      </c>
      <c r="AC34" s="118">
        <f t="shared" si="39"/>
        <v>144.1</v>
      </c>
      <c r="AD34" s="118">
        <f t="shared" si="40"/>
        <v>102.75</v>
      </c>
      <c r="AE34" s="118" t="str">
        <f>IF(AB34="","",IF(Sheet1!AB34='Opening Balance'!$I$8,'Opening Balance'!$H$8,""))</f>
        <v/>
      </c>
      <c r="AF34" s="118" t="str">
        <f>IF(AB34="","",IF(Sheet1!AB34='Opening Balance'!$I$9,'Opening Balance'!$H$9,""))</f>
        <v/>
      </c>
      <c r="AG34" s="118" t="str">
        <f>IF(AB34="","",IF(Sheet1!AB34='Opening Balance'!$I$10,'Opening Balance'!$H$10,""))</f>
        <v/>
      </c>
      <c r="AH34" s="118" t="str">
        <f>IF(AB34="","",IF(Sheet1!AB34='Opening Balance'!$I$11,'Opening Balance'!$H$11,""))</f>
        <v/>
      </c>
      <c r="AI34" s="118" t="str">
        <f>IF(AB34="","",IF(Sheet1!AB34='Opening Balance'!$I$12,'Opening Balance'!$H$12,""))</f>
        <v/>
      </c>
      <c r="AJ34" s="118" t="str">
        <f>IF(AB34="","",IF(Sheet1!AB34='Opening Balance'!$I$13,'Opening Balance'!$H$13,""))</f>
        <v/>
      </c>
      <c r="AK34" s="118">
        <f t="shared" si="41"/>
        <v>144.1</v>
      </c>
      <c r="AL34" s="118">
        <f t="shared" si="42"/>
        <v>102.75</v>
      </c>
      <c r="AM34" s="119" t="str">
        <f>IF('Att. Dairy'!I34="","",'Att. Dairy'!I34)</f>
        <v/>
      </c>
      <c r="AN34" s="119" t="str">
        <f>IF('Att. Dairy'!J34="","",'Att. Dairy'!J34)</f>
        <v/>
      </c>
      <c r="AO34" s="119" t="str">
        <f t="shared" si="43"/>
        <v/>
      </c>
      <c r="AP34" s="119" t="str">
        <f>IF('Att. Dairy'!O34="","",'Att. Dairy'!O34)</f>
        <v/>
      </c>
      <c r="AQ34" s="119" t="str">
        <f>IF('Att. Dairy'!P34="","",'Att. Dairy'!P34)</f>
        <v/>
      </c>
      <c r="AR34" s="119" t="str">
        <f t="shared" si="44"/>
        <v/>
      </c>
      <c r="AS34" s="118">
        <f t="shared" si="26"/>
        <v>0</v>
      </c>
      <c r="AT34" s="118">
        <f t="shared" si="27"/>
        <v>0</v>
      </c>
      <c r="AU34" s="118">
        <f t="shared" si="45"/>
        <v>144.1</v>
      </c>
      <c r="AV34" s="118">
        <f t="shared" si="46"/>
        <v>102.75</v>
      </c>
      <c r="AW34" s="321" t="str">
        <f>IFERROR(IF(AND('Att. Dairy'!B34=""),"",IF(AND(AX34="अवकाश"),"",IF(AND(AR34=""),"",AR34*$AY$1))),"")</f>
        <v/>
      </c>
      <c r="AX34" s="121" t="str">
        <f>IF(AND('Att. Dairy'!B34=""),"",IF(OR(AR34="",AR34=0),"",BC34))</f>
        <v/>
      </c>
      <c r="BB34" s="304" t="str">
        <f>IF(AND('Att. Dairy'!D34=""),"",'Att. Dairy'!D34)</f>
        <v>Saturday</v>
      </c>
      <c r="BC34" s="304" t="str">
        <f t="shared" si="28"/>
        <v>सब्जी रोटी</v>
      </c>
      <c r="BD34" s="318" t="str">
        <f t="shared" si="5"/>
        <v>W</v>
      </c>
      <c r="BE34" s="304" t="str">
        <f>IF(AND('Att. Dairy'!C34=""),"",'Att. Dairy'!C34)</f>
        <v/>
      </c>
      <c r="BF34" s="304" t="str">
        <f t="shared" si="6"/>
        <v/>
      </c>
      <c r="BG34" s="318" t="str">
        <f t="shared" si="7"/>
        <v>W</v>
      </c>
      <c r="BJ34" s="487">
        <f>IF(AND($DG$5=$CF$2),MAX($BJ$5:BJ33)+1,0)</f>
        <v>0</v>
      </c>
      <c r="BK34" s="389">
        <v>29</v>
      </c>
      <c r="BL34" s="422">
        <f>IF(AND('Att. Dairy'!B34=""),"",'Att. Dairy'!B34)</f>
        <v>45045</v>
      </c>
      <c r="BM34" s="423" t="str">
        <f>IF(AND('Att. Dairy'!D34=""),"",'Att. Dairy'!D34)</f>
        <v>Saturday</v>
      </c>
      <c r="BN34" s="435" t="str">
        <f>IF('Att. Dairy'!L34="","",IF('Att. Dairy'!E34='Att. Dairy'!$AD$15,'Att. Dairy'!L34,""))</f>
        <v/>
      </c>
      <c r="BO34" s="435" t="str">
        <f>IF('Att. Dairy'!M34="","",IF('Att. Dairy'!E34='Att. Dairy'!$AD$15,'Att. Dairy'!M34,""))</f>
        <v/>
      </c>
      <c r="BP34" s="436">
        <f t="shared" si="8"/>
        <v>0</v>
      </c>
      <c r="BQ34" s="453">
        <f t="shared" si="29"/>
        <v>93.31</v>
      </c>
      <c r="BR34" s="439" t="str">
        <f>IF(BL34="","",IF(BL34='Opening Balance'!$I$26,'Opening Balance'!$G$26,""))</f>
        <v/>
      </c>
      <c r="BS34" s="439" t="str">
        <f>IF(BL34="","",IF(BL34='Opening Balance'!$I$28,'Opening Balance'!$G$28,""))</f>
        <v/>
      </c>
      <c r="BT34" s="411">
        <f t="shared" si="47"/>
        <v>93.31</v>
      </c>
      <c r="BU34" s="430">
        <f>IF(BP34="","",BP34*'Opening Balance'!$G$30)</f>
        <v>0</v>
      </c>
      <c r="BV34" s="415">
        <f t="shared" si="48"/>
        <v>93.31</v>
      </c>
      <c r="BW34" s="453">
        <f t="shared" si="30"/>
        <v>21.253599999999999</v>
      </c>
      <c r="BX34" s="430" t="str">
        <f>IF(BL34="","",IF(BL34='Opening Balance'!$I$27,'Opening Balance'!$G$27,""))</f>
        <v/>
      </c>
      <c r="BY34" s="430" t="str">
        <f>IF(BL34="","",IF(BL34='Opening Balance'!$I$29,'Opening Balance'!$G$29,""))</f>
        <v/>
      </c>
      <c r="BZ34" s="438">
        <f t="shared" si="10"/>
        <v>21.253599999999999</v>
      </c>
      <c r="CA34" s="430">
        <f>IF(BP34="","",BP34*'Opening Balance'!$G$31)</f>
        <v>0</v>
      </c>
      <c r="CB34" s="431">
        <f t="shared" si="11"/>
        <v>21.253599999999999</v>
      </c>
      <c r="CC34" s="474">
        <f t="shared" si="31"/>
        <v>500</v>
      </c>
      <c r="CD34" s="468" t="str">
        <f>IF(BL34="","",IF(BL34='Opening Balance'!$I$33,'Opening Balance'!$G$33,""))</f>
        <v/>
      </c>
      <c r="CE34" s="468">
        <f t="shared" si="32"/>
        <v>500</v>
      </c>
      <c r="CF34" s="470">
        <f>IF(BL34="","",IF(BL34='Opening Balance'!$I$35,'Opening Balance'!$G$35,0))</f>
        <v>0</v>
      </c>
      <c r="CG34" s="469">
        <f t="shared" si="33"/>
        <v>500</v>
      </c>
      <c r="CJ34" s="389">
        <v>29</v>
      </c>
      <c r="CK34" s="422">
        <f>IF(AND('Att. Dairy'!B34=""),"",'Att. Dairy'!B34)</f>
        <v>45045</v>
      </c>
      <c r="CL34" s="423" t="str">
        <f>IF(AND('Att. Dairy'!D34=""),"",'Att. Dairy'!D34)</f>
        <v>Saturday</v>
      </c>
      <c r="CM34" s="435" t="str">
        <f>IF('Att. Dairy'!O34="","",IF('Att. Dairy'!E34='Att. Dairy'!$AD$15,'Att. Dairy'!O34,""))</f>
        <v/>
      </c>
      <c r="CN34" s="435" t="str">
        <f>IF('Att. Dairy'!P34="","",IF('Att. Dairy'!E34='Att. Dairy'!$AD$15,'Att. Dairy'!P34,""))</f>
        <v/>
      </c>
      <c r="CO34" s="436">
        <f t="shared" si="12"/>
        <v>0</v>
      </c>
      <c r="CP34" s="453">
        <f t="shared" si="34"/>
        <v>143.38</v>
      </c>
      <c r="CQ34" s="438" t="str">
        <f>IF(CK34="","",IF(CK34='Opening Balance'!$I$26,'Opening Balance'!$H$26,""))</f>
        <v/>
      </c>
      <c r="CR34" s="438" t="str">
        <f>IF(CK34="","",IF(CK34='Opening Balance'!$I$28,'Opening Balance'!$H$28,""))</f>
        <v/>
      </c>
      <c r="CS34" s="438">
        <f t="shared" si="13"/>
        <v>143.38</v>
      </c>
      <c r="CT34" s="430">
        <f>IF(CO34="","",CO34*'Opening Balance'!$H$30)</f>
        <v>0</v>
      </c>
      <c r="CU34" s="431">
        <f t="shared" si="3"/>
        <v>143.38</v>
      </c>
      <c r="CV34" s="453">
        <f t="shared" si="35"/>
        <v>26.623799999999999</v>
      </c>
      <c r="CW34" s="430" t="str">
        <f>IF(CK34="","",IF(CK34='Opening Balance'!$I$27,'Opening Balance'!$H$27,""))</f>
        <v/>
      </c>
      <c r="CX34" s="429" t="str">
        <f>IF(CK34="","",IF(CK34='Opening Balance'!$I$29,'Opening Balance'!$H$29,""))</f>
        <v/>
      </c>
      <c r="CY34" s="438">
        <f t="shared" si="14"/>
        <v>26.623799999999999</v>
      </c>
      <c r="CZ34" s="430">
        <f>IF(CO34="","",CO34*'Opening Balance'!$H$31)</f>
        <v>0</v>
      </c>
      <c r="DA34" s="431">
        <f t="shared" si="15"/>
        <v>26.623799999999999</v>
      </c>
      <c r="DB34" s="474">
        <f t="shared" si="36"/>
        <v>800</v>
      </c>
      <c r="DC34" s="468" t="str">
        <f>IF(CK34="","",IF(CK34='Opening Balance'!$I$33,'Opening Balance'!$H$33,""))</f>
        <v/>
      </c>
      <c r="DD34" s="468">
        <f t="shared" si="37"/>
        <v>800</v>
      </c>
      <c r="DE34" s="470">
        <f>IF(CK34="","",IF(CK34='Opening Balance'!$I$35,'Opening Balance'!$H$35,0))</f>
        <v>0</v>
      </c>
      <c r="DF34" s="469">
        <f t="shared" si="38"/>
        <v>800</v>
      </c>
    </row>
    <row r="35" spans="1:110">
      <c r="B35" s="352">
        <f>IF(AND($Z$3=$Q$1),MAX($B$5:B34)+1,0)</f>
        <v>0</v>
      </c>
      <c r="C35" s="116">
        <f>IF(AND('Att. Dairy'!B35=""),"",'Att. Dairy'!B35)</f>
        <v>45046</v>
      </c>
      <c r="D35" s="118">
        <f t="shared" si="16"/>
        <v>207.79999999999998</v>
      </c>
      <c r="E35" s="118">
        <f t="shared" si="17"/>
        <v>153.5</v>
      </c>
      <c r="F35" s="118" t="str">
        <f>IF(C35="","",IF(Sheet1!C35='Opening Balance'!$I$8,'Opening Balance'!$G$8,""))</f>
        <v/>
      </c>
      <c r="G35" s="118" t="str">
        <f>IF(C35="","",IF(Sheet1!C35='Opening Balance'!$I$9,'Opening Balance'!$G$9,""))</f>
        <v/>
      </c>
      <c r="H35" s="118" t="str">
        <f>IF(C35="","",IF(Sheet1!C35='Opening Balance'!$I$10,'Opening Balance'!$G$10,""))</f>
        <v/>
      </c>
      <c r="I35" s="118" t="str">
        <f>IF(C35="","",IF(Sheet1!C35='Opening Balance'!$I$11,'Opening Balance'!$G$11,""))</f>
        <v/>
      </c>
      <c r="J35" s="118" t="str">
        <f>IF(C35="","",IF(Sheet1!C35='Opening Balance'!$I$12,'Opening Balance'!$G$12,""))</f>
        <v/>
      </c>
      <c r="K35" s="118" t="str">
        <f>IF(C35="","",IF(Sheet1!C35='Opening Balance'!$I$13,'Opening Balance'!$G$13,""))</f>
        <v/>
      </c>
      <c r="L35" s="118">
        <f t="shared" si="18"/>
        <v>207.79999999999998</v>
      </c>
      <c r="M35" s="118">
        <f t="shared" si="19"/>
        <v>153.5</v>
      </c>
      <c r="N35" s="119" t="str">
        <f>IF('Att. Dairy'!F35="","",'Att. Dairy'!F35)</f>
        <v/>
      </c>
      <c r="O35" s="119" t="str">
        <f>IF('Att. Dairy'!G35="","",'Att. Dairy'!G35)</f>
        <v/>
      </c>
      <c r="P35" s="119" t="str">
        <f t="shared" si="20"/>
        <v/>
      </c>
      <c r="Q35" s="119" t="str">
        <f>IF('Att. Dairy'!L35="","",'Att. Dairy'!L35)</f>
        <v/>
      </c>
      <c r="R35" s="119" t="str">
        <f>IF('Att. Dairy'!M35="","",'Att. Dairy'!M35)</f>
        <v/>
      </c>
      <c r="S35" s="119" t="str">
        <f t="shared" si="21"/>
        <v/>
      </c>
      <c r="T35" s="118">
        <f t="shared" si="22"/>
        <v>0</v>
      </c>
      <c r="U35" s="118">
        <f t="shared" si="23"/>
        <v>0</v>
      </c>
      <c r="V35" s="118">
        <f t="shared" si="24"/>
        <v>207.79999999999998</v>
      </c>
      <c r="W35" s="118">
        <f t="shared" si="25"/>
        <v>153.5</v>
      </c>
      <c r="X35" s="321" t="str">
        <f>IFERROR(IF(AND('Att. Dairy'!B35=""),"",IF(AND(Y35="अवकाश"),"",IF(AND(S35=""),"",S35*$Z$1))),"")</f>
        <v/>
      </c>
      <c r="Y35" s="121" t="str">
        <f>IF(AND('Att. Dairy'!B35=""),"",IF(OR(S35="",S35=0),"",BC35))</f>
        <v/>
      </c>
      <c r="AA35" s="353">
        <f>IF(AND($AY$3=$AP$1),MAX($AA$5:AA34)+1,0)</f>
        <v>0</v>
      </c>
      <c r="AB35" s="116">
        <f>IF(AND('Att. Dairy'!B35=""),"",'Att. Dairy'!B35)</f>
        <v>45046</v>
      </c>
      <c r="AC35" s="118">
        <f t="shared" si="39"/>
        <v>144.1</v>
      </c>
      <c r="AD35" s="118">
        <f t="shared" si="40"/>
        <v>102.75</v>
      </c>
      <c r="AE35" s="118" t="str">
        <f>IF(AB35="","",IF(Sheet1!AB35='Opening Balance'!$I$8,'Opening Balance'!$H$8,""))</f>
        <v/>
      </c>
      <c r="AF35" s="118" t="str">
        <f>IF(AB35="","",IF(Sheet1!AB35='Opening Balance'!$I$9,'Opening Balance'!$H$9,""))</f>
        <v/>
      </c>
      <c r="AG35" s="118" t="str">
        <f>IF(AB35="","",IF(Sheet1!AB35='Opening Balance'!$I$10,'Opening Balance'!$H$10,""))</f>
        <v/>
      </c>
      <c r="AH35" s="118" t="str">
        <f>IF(AB35="","",IF(Sheet1!AB35='Opening Balance'!$I$11,'Opening Balance'!$H$11,""))</f>
        <v/>
      </c>
      <c r="AI35" s="118" t="str">
        <f>IF(AB35="","",IF(Sheet1!AB35='Opening Balance'!$I$12,'Opening Balance'!$H$12,""))</f>
        <v/>
      </c>
      <c r="AJ35" s="118" t="str">
        <f>IF(AB35="","",IF(Sheet1!AB35='Opening Balance'!$I$13,'Opening Balance'!$H$13,""))</f>
        <v/>
      </c>
      <c r="AK35" s="118">
        <f t="shared" si="41"/>
        <v>144.1</v>
      </c>
      <c r="AL35" s="118">
        <f t="shared" si="42"/>
        <v>102.75</v>
      </c>
      <c r="AM35" s="119" t="str">
        <f>IF('Att. Dairy'!I35="","",'Att. Dairy'!I35)</f>
        <v/>
      </c>
      <c r="AN35" s="119" t="str">
        <f>IF('Att. Dairy'!J35="","",'Att. Dairy'!J35)</f>
        <v/>
      </c>
      <c r="AO35" s="119" t="str">
        <f t="shared" si="43"/>
        <v/>
      </c>
      <c r="AP35" s="119" t="str">
        <f>IF('Att. Dairy'!O35="","",'Att. Dairy'!O35)</f>
        <v/>
      </c>
      <c r="AQ35" s="119" t="str">
        <f>IF('Att. Dairy'!P35="","",'Att. Dairy'!P35)</f>
        <v/>
      </c>
      <c r="AR35" s="119" t="str">
        <f t="shared" si="44"/>
        <v/>
      </c>
      <c r="AS35" s="118">
        <f t="shared" si="26"/>
        <v>0</v>
      </c>
      <c r="AT35" s="118">
        <f t="shared" si="27"/>
        <v>0</v>
      </c>
      <c r="AU35" s="118">
        <f t="shared" si="45"/>
        <v>144.1</v>
      </c>
      <c r="AV35" s="118">
        <f t="shared" si="46"/>
        <v>102.75</v>
      </c>
      <c r="AW35" s="321" t="str">
        <f>IFERROR(IF(AND('Att. Dairy'!B35=""),"",IF(AND(AX35="अवकाश"),"",IF(AND(AR35=""),"",AR35*$AY$1))),"")</f>
        <v/>
      </c>
      <c r="AX35" s="121" t="str">
        <f>IF(AND('Att. Dairy'!B35=""),"",IF(OR(AR35="",AR35=0),"",BC35))</f>
        <v/>
      </c>
      <c r="BB35" s="304" t="str">
        <f>IF(AND('Att. Dairy'!D35=""),"",'Att. Dairy'!D35)</f>
        <v>Sunday</v>
      </c>
      <c r="BC35" s="304" t="str">
        <f t="shared" si="28"/>
        <v>अवकाश</v>
      </c>
      <c r="BD35" s="318" t="str">
        <f t="shared" si="5"/>
        <v/>
      </c>
      <c r="BE35" s="304" t="str">
        <f>IF(AND('Att. Dairy'!C35=""),"",'Att. Dairy'!C35)</f>
        <v/>
      </c>
      <c r="BF35" s="304" t="str">
        <f t="shared" si="6"/>
        <v/>
      </c>
      <c r="BG35" s="318" t="str">
        <f t="shared" si="7"/>
        <v/>
      </c>
      <c r="BJ35" s="487">
        <f>IF(AND($DG$5=$CF$2),MAX($BJ$5:BJ34)+1,0)</f>
        <v>0</v>
      </c>
      <c r="BK35" s="389">
        <v>30</v>
      </c>
      <c r="BL35" s="422">
        <f>IF(AND('Att. Dairy'!B35=""),"",'Att. Dairy'!B35)</f>
        <v>45046</v>
      </c>
      <c r="BM35" s="423" t="str">
        <f>IF(AND('Att. Dairy'!D35=""),"",'Att. Dairy'!D35)</f>
        <v>Sunday</v>
      </c>
      <c r="BN35" s="435" t="str">
        <f>IF('Att. Dairy'!L35="","",IF('Att. Dairy'!E35='Att. Dairy'!$AD$15,'Att. Dairy'!L35,""))</f>
        <v/>
      </c>
      <c r="BO35" s="435" t="str">
        <f>IF('Att. Dairy'!M35="","",IF('Att. Dairy'!E35='Att. Dairy'!$AD$15,'Att. Dairy'!M35,""))</f>
        <v/>
      </c>
      <c r="BP35" s="436">
        <f t="shared" si="8"/>
        <v>0</v>
      </c>
      <c r="BQ35" s="453">
        <f t="shared" si="29"/>
        <v>93.31</v>
      </c>
      <c r="BR35" s="439" t="str">
        <f>IF(BL35="","",IF(BL35='Opening Balance'!$I$26,'Opening Balance'!$G$26,""))</f>
        <v/>
      </c>
      <c r="BS35" s="439" t="str">
        <f>IF(BL35="","",IF(BL35='Opening Balance'!$I$28,'Opening Balance'!$G$28,""))</f>
        <v/>
      </c>
      <c r="BT35" s="411">
        <f t="shared" si="47"/>
        <v>93.31</v>
      </c>
      <c r="BU35" s="430">
        <f>IF(BP35="","",BP35*'Opening Balance'!$G$30)</f>
        <v>0</v>
      </c>
      <c r="BV35" s="415">
        <f t="shared" si="48"/>
        <v>93.31</v>
      </c>
      <c r="BW35" s="453">
        <f t="shared" si="30"/>
        <v>21.253599999999999</v>
      </c>
      <c r="BX35" s="430" t="str">
        <f>IF(BL35="","",IF(BL35='Opening Balance'!$I$27,'Opening Balance'!$G$27,""))</f>
        <v/>
      </c>
      <c r="BY35" s="430" t="str">
        <f>IF(BL35="","",IF(BL35='Opening Balance'!$I$29,'Opening Balance'!$G$29,""))</f>
        <v/>
      </c>
      <c r="BZ35" s="438">
        <f t="shared" si="10"/>
        <v>21.253599999999999</v>
      </c>
      <c r="CA35" s="430">
        <f>IF(BP35="","",BP35*'Opening Balance'!$G$31)</f>
        <v>0</v>
      </c>
      <c r="CB35" s="431">
        <f t="shared" si="11"/>
        <v>21.253599999999999</v>
      </c>
      <c r="CC35" s="474">
        <f t="shared" si="31"/>
        <v>500</v>
      </c>
      <c r="CD35" s="468" t="str">
        <f>IF(BL35="","",IF(BL35='Opening Balance'!$I$33,'Opening Balance'!$G$33,""))</f>
        <v/>
      </c>
      <c r="CE35" s="468">
        <f t="shared" si="32"/>
        <v>500</v>
      </c>
      <c r="CF35" s="470">
        <f>IF(BL35="","",IF(BL35='Opening Balance'!$I$35,'Opening Balance'!$G$35,0))</f>
        <v>0</v>
      </c>
      <c r="CG35" s="469">
        <f t="shared" si="33"/>
        <v>500</v>
      </c>
      <c r="CJ35" s="389">
        <v>30</v>
      </c>
      <c r="CK35" s="422">
        <f>IF(AND('Att. Dairy'!B35=""),"",'Att. Dairy'!B35)</f>
        <v>45046</v>
      </c>
      <c r="CL35" s="423" t="str">
        <f>IF(AND('Att. Dairy'!D35=""),"",'Att. Dairy'!D35)</f>
        <v>Sunday</v>
      </c>
      <c r="CM35" s="435" t="str">
        <f>IF('Att. Dairy'!O35="","",IF('Att. Dairy'!E35='Att. Dairy'!$AD$15,'Att. Dairy'!O35,""))</f>
        <v/>
      </c>
      <c r="CN35" s="435" t="str">
        <f>IF('Att. Dairy'!P35="","",IF('Att. Dairy'!E35='Att. Dairy'!$AD$15,'Att. Dairy'!P35,""))</f>
        <v/>
      </c>
      <c r="CO35" s="436">
        <f t="shared" si="12"/>
        <v>0</v>
      </c>
      <c r="CP35" s="453">
        <f t="shared" si="34"/>
        <v>143.38</v>
      </c>
      <c r="CQ35" s="438" t="str">
        <f>IF(CK35="","",IF(CK35='Opening Balance'!$I$26,'Opening Balance'!$H$26,""))</f>
        <v/>
      </c>
      <c r="CR35" s="438" t="str">
        <f>IF(CK35="","",IF(CK35='Opening Balance'!$I$28,'Opening Balance'!$H$28,""))</f>
        <v/>
      </c>
      <c r="CS35" s="438">
        <f t="shared" si="13"/>
        <v>143.38</v>
      </c>
      <c r="CT35" s="430">
        <f>IF(CO35="","",CO35*'Opening Balance'!$H$30)</f>
        <v>0</v>
      </c>
      <c r="CU35" s="431">
        <f t="shared" si="3"/>
        <v>143.38</v>
      </c>
      <c r="CV35" s="453">
        <f t="shared" si="35"/>
        <v>26.623799999999999</v>
      </c>
      <c r="CW35" s="430" t="str">
        <f>IF(CK35="","",IF(CK35='Opening Balance'!$I$27,'Opening Balance'!$H$27,""))</f>
        <v/>
      </c>
      <c r="CX35" s="429" t="str">
        <f>IF(CK35="","",IF(CK35='Opening Balance'!$I$29,'Opening Balance'!$H$29,""))</f>
        <v/>
      </c>
      <c r="CY35" s="438">
        <f t="shared" si="14"/>
        <v>26.623799999999999</v>
      </c>
      <c r="CZ35" s="430">
        <f>IF(CO35="","",CO35*'Opening Balance'!$H$31)</f>
        <v>0</v>
      </c>
      <c r="DA35" s="431">
        <f t="shared" si="15"/>
        <v>26.623799999999999</v>
      </c>
      <c r="DB35" s="474">
        <f t="shared" si="36"/>
        <v>800</v>
      </c>
      <c r="DC35" s="468" t="str">
        <f>IF(CK35="","",IF(CK35='Opening Balance'!$I$33,'Opening Balance'!$H$33,""))</f>
        <v/>
      </c>
      <c r="DD35" s="468">
        <f t="shared" si="37"/>
        <v>800</v>
      </c>
      <c r="DE35" s="470">
        <f>IF(CK35="","",IF(CK35='Opening Balance'!$I$35,'Opening Balance'!$H$35,0))</f>
        <v>0</v>
      </c>
      <c r="DF35" s="469">
        <f t="shared" si="38"/>
        <v>800</v>
      </c>
    </row>
    <row r="36" spans="1:110">
      <c r="B36" s="352">
        <f>IF(AND($Z$3=$Q$1),MAX($B$5:B35)+1,0)</f>
        <v>0</v>
      </c>
      <c r="C36" s="116" t="str">
        <f>IF(AND('Att. Dairy'!B36=""),"",'Att. Dairy'!B36)</f>
        <v/>
      </c>
      <c r="D36" s="118">
        <f t="shared" si="16"/>
        <v>207.79999999999998</v>
      </c>
      <c r="E36" s="118">
        <f t="shared" si="17"/>
        <v>153.5</v>
      </c>
      <c r="F36" s="118" t="str">
        <f>IF(C36="","",IF(Sheet1!C36='Opening Balance'!$I$8,'Opening Balance'!$G$8,""))</f>
        <v/>
      </c>
      <c r="G36" s="118" t="str">
        <f>IF(C36="","",IF(Sheet1!C36='Opening Balance'!$I$9,'Opening Balance'!$G$9,""))</f>
        <v/>
      </c>
      <c r="H36" s="118" t="str">
        <f>IF(C36="","",IF(Sheet1!C36='Opening Balance'!$I$10,'Opening Balance'!$G$10,""))</f>
        <v/>
      </c>
      <c r="I36" s="118" t="str">
        <f>IF(C36="","",IF(Sheet1!C36='Opening Balance'!$I$11,'Opening Balance'!$G$11,""))</f>
        <v/>
      </c>
      <c r="J36" s="118" t="str">
        <f>IF(C36="","",IF(Sheet1!C36='Opening Balance'!$I$12,'Opening Balance'!$G$12,""))</f>
        <v/>
      </c>
      <c r="K36" s="118" t="str">
        <f>IF(C36="","",IF(Sheet1!C36='Opening Balance'!$I$13,'Opening Balance'!$G$13,""))</f>
        <v/>
      </c>
      <c r="L36" s="118">
        <f t="shared" si="18"/>
        <v>207.79999999999998</v>
      </c>
      <c r="M36" s="118">
        <f t="shared" si="19"/>
        <v>153.5</v>
      </c>
      <c r="N36" s="119" t="str">
        <f>IF('Att. Dairy'!F36="","",'Att. Dairy'!F36)</f>
        <v/>
      </c>
      <c r="O36" s="119" t="str">
        <f>IF('Att. Dairy'!G36="","",'Att. Dairy'!G36)</f>
        <v/>
      </c>
      <c r="P36" s="119" t="str">
        <f t="shared" si="20"/>
        <v/>
      </c>
      <c r="Q36" s="119" t="str">
        <f>IF('Att. Dairy'!L36="","",'Att. Dairy'!L36)</f>
        <v/>
      </c>
      <c r="R36" s="119" t="str">
        <f>IF('Att. Dairy'!M36="","",'Att. Dairy'!M36)</f>
        <v/>
      </c>
      <c r="S36" s="119" t="str">
        <f t="shared" si="21"/>
        <v/>
      </c>
      <c r="T36" s="118">
        <f t="shared" si="22"/>
        <v>0</v>
      </c>
      <c r="U36" s="118">
        <f t="shared" si="23"/>
        <v>0</v>
      </c>
      <c r="V36" s="118">
        <f t="shared" si="24"/>
        <v>207.79999999999998</v>
      </c>
      <c r="W36" s="118">
        <f t="shared" si="25"/>
        <v>153.5</v>
      </c>
      <c r="X36" s="321" t="str">
        <f>IFERROR(IF(AND('Att. Dairy'!B36=""),"",IF(AND(Y36="अवकाश"),"",IF(AND(S36=""),"",S36*$Z$1))),"")</f>
        <v/>
      </c>
      <c r="Y36" s="121" t="str">
        <f>IF(AND('Att. Dairy'!B36=""),"",IF(OR(S36="",S36=0),"",BC36))</f>
        <v/>
      </c>
      <c r="AA36" s="353">
        <f>IF(AND($AY$3=$AP$1),MAX($AA$5:AA35)+1,0)</f>
        <v>0</v>
      </c>
      <c r="AB36" s="116" t="str">
        <f>IF(AND('Att. Dairy'!B36=""),"",'Att. Dairy'!B36)</f>
        <v/>
      </c>
      <c r="AC36" s="118">
        <f t="shared" si="39"/>
        <v>144.1</v>
      </c>
      <c r="AD36" s="118">
        <f t="shared" si="40"/>
        <v>102.75</v>
      </c>
      <c r="AE36" s="118" t="str">
        <f>IF(AB36="","",IF(Sheet1!AB36='Opening Balance'!$I$8,'Opening Balance'!$H$8,""))</f>
        <v/>
      </c>
      <c r="AF36" s="118" t="str">
        <f>IF(AB36="","",IF(Sheet1!AB36='Opening Balance'!$I$9,'Opening Balance'!$H$9,""))</f>
        <v/>
      </c>
      <c r="AG36" s="118" t="str">
        <f>IF(AB36="","",IF(Sheet1!AB36='Opening Balance'!$I$10,'Opening Balance'!$H$10,""))</f>
        <v/>
      </c>
      <c r="AH36" s="118" t="str">
        <f>IF(AB36="","",IF(Sheet1!AB36='Opening Balance'!$I$11,'Opening Balance'!$H$11,""))</f>
        <v/>
      </c>
      <c r="AI36" s="118" t="str">
        <f>IF(AB36="","",IF(Sheet1!AB36='Opening Balance'!$I$12,'Opening Balance'!$H$12,""))</f>
        <v/>
      </c>
      <c r="AJ36" s="118" t="str">
        <f>IF(AB36="","",IF(Sheet1!AB36='Opening Balance'!$I$13,'Opening Balance'!$H$13,""))</f>
        <v/>
      </c>
      <c r="AK36" s="118">
        <f t="shared" si="41"/>
        <v>144.1</v>
      </c>
      <c r="AL36" s="118">
        <f t="shared" si="42"/>
        <v>102.75</v>
      </c>
      <c r="AM36" s="119" t="str">
        <f>IF('Att. Dairy'!I36="","",'Att. Dairy'!I36)</f>
        <v/>
      </c>
      <c r="AN36" s="119" t="str">
        <f>IF('Att. Dairy'!J36="","",'Att. Dairy'!J36)</f>
        <v/>
      </c>
      <c r="AO36" s="119" t="str">
        <f t="shared" si="43"/>
        <v/>
      </c>
      <c r="AP36" s="119" t="str">
        <f>IF('Att. Dairy'!O36="","",'Att. Dairy'!O36)</f>
        <v/>
      </c>
      <c r="AQ36" s="119" t="str">
        <f>IF('Att. Dairy'!P36="","",'Att. Dairy'!P36)</f>
        <v/>
      </c>
      <c r="AR36" s="119" t="str">
        <f t="shared" si="44"/>
        <v/>
      </c>
      <c r="AS36" s="118">
        <f t="shared" si="26"/>
        <v>0</v>
      </c>
      <c r="AT36" s="118">
        <f t="shared" si="27"/>
        <v>0</v>
      </c>
      <c r="AU36" s="118">
        <f t="shared" si="45"/>
        <v>144.1</v>
      </c>
      <c r="AV36" s="118">
        <f t="shared" si="46"/>
        <v>102.75</v>
      </c>
      <c r="AW36" s="321" t="str">
        <f>IFERROR(IF(AND('Att. Dairy'!B36=""),"",IF(AND(AX36="अवकाश"),"",IF(AND(AR36=""),"",AR36*$AY$1))),"")</f>
        <v/>
      </c>
      <c r="AX36" s="121" t="str">
        <f>IF(AND('Att. Dairy'!B36=""),"",IF(OR(AR36="",AR36=0),"",BC36))</f>
        <v/>
      </c>
      <c r="BB36" s="304" t="str">
        <f>IF(AND('Att. Dairy'!D36=""),"",'Att. Dairy'!D36)</f>
        <v xml:space="preserve"> </v>
      </c>
      <c r="BC36" s="304" t="str">
        <f t="shared" si="28"/>
        <v>अवकाश</v>
      </c>
      <c r="BD36" s="318" t="str">
        <f t="shared" si="5"/>
        <v/>
      </c>
      <c r="BE36" s="304" t="str">
        <f>IF(AND('Att. Dairy'!C36=""),"",'Att. Dairy'!C36)</f>
        <v/>
      </c>
      <c r="BF36" s="304" t="str">
        <f t="shared" si="6"/>
        <v/>
      </c>
      <c r="BG36" s="318" t="str">
        <f t="shared" si="7"/>
        <v/>
      </c>
      <c r="BJ36" s="487">
        <f>IF(AND($DG$5=$CF$2),MAX($BJ$5:BJ35)+1,0)</f>
        <v>0</v>
      </c>
      <c r="BK36" s="391">
        <v>31</v>
      </c>
      <c r="BL36" s="422" t="str">
        <f>IF(AND('Att. Dairy'!B36=""),"",'Att. Dairy'!B36)</f>
        <v/>
      </c>
      <c r="BM36" s="423" t="str">
        <f>IF(AND('Att. Dairy'!D36=""),"",'Att. Dairy'!D36)</f>
        <v xml:space="preserve"> </v>
      </c>
      <c r="BN36" s="435" t="str">
        <f>IF('Att. Dairy'!L36="","",IF('Att. Dairy'!E36='Att. Dairy'!$AD$15,'Att. Dairy'!L36,""))</f>
        <v/>
      </c>
      <c r="BO36" s="435" t="str">
        <f>IF('Att. Dairy'!M36="","",IF('Att. Dairy'!E36='Att. Dairy'!$AD$15,'Att. Dairy'!M36,""))</f>
        <v/>
      </c>
      <c r="BP36" s="436">
        <f t="shared" si="8"/>
        <v>0</v>
      </c>
      <c r="BQ36" s="453">
        <f t="shared" si="29"/>
        <v>93.31</v>
      </c>
      <c r="BR36" s="439" t="str">
        <f>IF(BL36="","",IF(BL36='Opening Balance'!$I$26,'Opening Balance'!$G$26,""))</f>
        <v/>
      </c>
      <c r="BS36" s="439" t="str">
        <f>IF(BL36="","",IF(BL36='Opening Balance'!$I$28,'Opening Balance'!$G$28,""))</f>
        <v/>
      </c>
      <c r="BT36" s="411">
        <f t="shared" si="47"/>
        <v>93.31</v>
      </c>
      <c r="BU36" s="430">
        <f>IF(BP36="","",BP36*'Opening Balance'!$G$30)</f>
        <v>0</v>
      </c>
      <c r="BV36" s="415">
        <f t="shared" si="48"/>
        <v>93.31</v>
      </c>
      <c r="BW36" s="453">
        <f t="shared" si="30"/>
        <v>21.253599999999999</v>
      </c>
      <c r="BX36" s="430" t="str">
        <f>IF(BL36="","",IF(BL36='Opening Balance'!$I$27,'Opening Balance'!$G$27,""))</f>
        <v/>
      </c>
      <c r="BY36" s="430" t="str">
        <f>IF(BL36="","",IF(BL36='Opening Balance'!$I$29,'Opening Balance'!$G$29,""))</f>
        <v/>
      </c>
      <c r="BZ36" s="438">
        <f t="shared" si="10"/>
        <v>21.253599999999999</v>
      </c>
      <c r="CA36" s="430">
        <f>IF(BP36="","",BP36*'Opening Balance'!$G$31)</f>
        <v>0</v>
      </c>
      <c r="CB36" s="431">
        <f t="shared" si="11"/>
        <v>21.253599999999999</v>
      </c>
      <c r="CC36" s="474">
        <f t="shared" si="31"/>
        <v>500</v>
      </c>
      <c r="CD36" s="468" t="str">
        <f>IF(BL36="","",IF(BL36='Opening Balance'!$I$33,'Opening Balance'!$G$33,""))</f>
        <v/>
      </c>
      <c r="CE36" s="468">
        <f t="shared" si="32"/>
        <v>500</v>
      </c>
      <c r="CF36" s="470" t="str">
        <f>IF(BL36="","",IF(BL36='Opening Balance'!$I$35,'Opening Balance'!$G$35,0))</f>
        <v/>
      </c>
      <c r="CG36" s="469" t="str">
        <f>IFERROR(SUM(CE36-CF36),"")</f>
        <v/>
      </c>
      <c r="CH36" s="475"/>
      <c r="CJ36" s="391">
        <v>31</v>
      </c>
      <c r="CK36" s="422" t="str">
        <f>IF(AND('Att. Dairy'!B36=""),"",'Att. Dairy'!B36)</f>
        <v/>
      </c>
      <c r="CL36" s="423" t="str">
        <f>IF(AND('Att. Dairy'!D36=""),"",'Att. Dairy'!D36)</f>
        <v xml:space="preserve"> </v>
      </c>
      <c r="CM36" s="435" t="str">
        <f>IF('Att. Dairy'!O36="","",IF('Att. Dairy'!E36='Att. Dairy'!$AD$15,'Att. Dairy'!O36,""))</f>
        <v/>
      </c>
      <c r="CN36" s="435" t="str">
        <f>IF('Att. Dairy'!P36="","",IF('Att. Dairy'!E36='Att. Dairy'!$AD$15,'Att. Dairy'!P36,""))</f>
        <v/>
      </c>
      <c r="CO36" s="436">
        <f t="shared" si="12"/>
        <v>0</v>
      </c>
      <c r="CP36" s="453">
        <f t="shared" si="34"/>
        <v>143.38</v>
      </c>
      <c r="CQ36" s="438" t="str">
        <f>IF(CK36="","",IF(CK36='Opening Balance'!$I$26,'Opening Balance'!$H$26,""))</f>
        <v/>
      </c>
      <c r="CR36" s="438" t="str">
        <f>IF(CK36="","",IF(CK36='Opening Balance'!$I$28,'Opening Balance'!$H$28,""))</f>
        <v/>
      </c>
      <c r="CS36" s="438">
        <f t="shared" si="13"/>
        <v>143.38</v>
      </c>
      <c r="CT36" s="430">
        <f>IF(CO36="","",CO36*'Opening Balance'!$H$30)</f>
        <v>0</v>
      </c>
      <c r="CU36" s="431">
        <f t="shared" si="3"/>
        <v>143.38</v>
      </c>
      <c r="CV36" s="453">
        <f t="shared" si="35"/>
        <v>26.623799999999999</v>
      </c>
      <c r="CW36" s="430" t="str">
        <f>IF(CK36="","",IF(CK36='Opening Balance'!$I$27,'Opening Balance'!$H$27,""))</f>
        <v/>
      </c>
      <c r="CX36" s="429" t="str">
        <f>IF(CK36="","",IF(CK36='Opening Balance'!$I$29,'Opening Balance'!$H$29,""))</f>
        <v/>
      </c>
      <c r="CY36" s="438">
        <f t="shared" si="14"/>
        <v>26.623799999999999</v>
      </c>
      <c r="CZ36" s="430">
        <f>IF(CO36="","",CO36*'Opening Balance'!$H$31)</f>
        <v>0</v>
      </c>
      <c r="DA36" s="431">
        <f t="shared" si="15"/>
        <v>26.623799999999999</v>
      </c>
      <c r="DB36" s="474">
        <f t="shared" si="36"/>
        <v>800</v>
      </c>
      <c r="DC36" s="468" t="str">
        <f>IF(CK36="","",IF(CK36='Opening Balance'!$I$33,'Opening Balance'!$H$33,""))</f>
        <v/>
      </c>
      <c r="DD36" s="468">
        <f t="shared" si="37"/>
        <v>800</v>
      </c>
      <c r="DE36" s="470" t="str">
        <f>IF(CK36="","",IF(CK36='Opening Balance'!$I$35,'Opening Balance'!$H$35,0))</f>
        <v/>
      </c>
      <c r="DF36" s="469" t="str">
        <f t="shared" si="38"/>
        <v/>
      </c>
    </row>
    <row r="37" spans="1:110" ht="20.25">
      <c r="A37" s="580">
        <v>1</v>
      </c>
      <c r="C37" s="122"/>
      <c r="D37" s="858"/>
      <c r="E37" s="858"/>
      <c r="F37" s="123">
        <f t="shared" ref="F37:K37" si="49">SUM(F6:F36)</f>
        <v>0</v>
      </c>
      <c r="G37" s="123">
        <f t="shared" si="49"/>
        <v>0</v>
      </c>
      <c r="H37" s="123">
        <f t="shared" si="49"/>
        <v>0</v>
      </c>
      <c r="I37" s="123">
        <f t="shared" si="49"/>
        <v>0</v>
      </c>
      <c r="J37" s="123">
        <f t="shared" si="49"/>
        <v>0</v>
      </c>
      <c r="K37" s="123">
        <f t="shared" si="49"/>
        <v>0</v>
      </c>
      <c r="L37" s="123"/>
      <c r="M37" s="123"/>
      <c r="N37" s="124">
        <f t="shared" ref="N37:U37" si="50">SUM(N6:N36)</f>
        <v>738</v>
      </c>
      <c r="O37" s="124">
        <f t="shared" si="50"/>
        <v>720</v>
      </c>
      <c r="P37" s="124">
        <f t="shared" si="50"/>
        <v>1458</v>
      </c>
      <c r="Q37" s="124">
        <f t="shared" si="50"/>
        <v>694</v>
      </c>
      <c r="R37" s="124">
        <f t="shared" si="50"/>
        <v>693</v>
      </c>
      <c r="S37" s="124">
        <f t="shared" si="50"/>
        <v>1387</v>
      </c>
      <c r="T37" s="125">
        <f t="shared" si="50"/>
        <v>92.199999999999989</v>
      </c>
      <c r="U37" s="125">
        <f t="shared" si="50"/>
        <v>46.5</v>
      </c>
      <c r="V37" s="125"/>
      <c r="W37" s="125"/>
      <c r="X37" s="123">
        <f>SUM(X6:X36)</f>
        <v>7559.1500000000005</v>
      </c>
      <c r="Y37" s="126"/>
      <c r="AB37" s="122"/>
      <c r="AC37" s="858"/>
      <c r="AD37" s="858"/>
      <c r="AE37" s="123">
        <f t="shared" ref="AE37:AJ37" si="51">SUM(AE6:AE36)</f>
        <v>0</v>
      </c>
      <c r="AF37" s="123">
        <f t="shared" si="51"/>
        <v>0</v>
      </c>
      <c r="AG37" s="123">
        <f t="shared" si="51"/>
        <v>0</v>
      </c>
      <c r="AH37" s="123">
        <f t="shared" si="51"/>
        <v>0</v>
      </c>
      <c r="AI37" s="123">
        <f t="shared" si="51"/>
        <v>0</v>
      </c>
      <c r="AJ37" s="123">
        <f t="shared" si="51"/>
        <v>0</v>
      </c>
      <c r="AK37" s="123"/>
      <c r="AL37" s="123"/>
      <c r="AM37" s="124">
        <f t="shared" ref="AM37:AT37" si="52">SUM(AM6:AM36)</f>
        <v>540</v>
      </c>
      <c r="AN37" s="124">
        <f t="shared" si="52"/>
        <v>600</v>
      </c>
      <c r="AO37" s="124">
        <f t="shared" si="52"/>
        <v>1140</v>
      </c>
      <c r="AP37" s="124">
        <f t="shared" si="52"/>
        <v>486</v>
      </c>
      <c r="AQ37" s="124">
        <f t="shared" si="52"/>
        <v>535</v>
      </c>
      <c r="AR37" s="124">
        <f t="shared" si="52"/>
        <v>1021</v>
      </c>
      <c r="AS37" s="125">
        <f t="shared" si="52"/>
        <v>105.9</v>
      </c>
      <c r="AT37" s="125">
        <f t="shared" si="52"/>
        <v>47.25</v>
      </c>
      <c r="AU37" s="125"/>
      <c r="AV37" s="125"/>
      <c r="AW37" s="123">
        <f>SUM(AW6:AW36)</f>
        <v>8341.57</v>
      </c>
      <c r="AX37" s="126"/>
      <c r="BI37">
        <v>1</v>
      </c>
      <c r="BK37" s="844" t="s">
        <v>455</v>
      </c>
      <c r="BL37" s="844"/>
      <c r="BM37" s="844"/>
      <c r="BN37" s="488">
        <f>SUM(BN6:BN36)</f>
        <v>225</v>
      </c>
      <c r="BO37" s="488">
        <f t="shared" ref="BO37" si="53">SUM(BO6:BO36)</f>
        <v>221</v>
      </c>
      <c r="BP37" s="488">
        <f t="shared" ref="BP37" si="54">SUM(BP6:BP36)</f>
        <v>446</v>
      </c>
      <c r="BQ37" s="488"/>
      <c r="BR37" s="489">
        <f t="shared" ref="BR37" si="55">SUM(BR6:BR36)</f>
        <v>0</v>
      </c>
      <c r="BS37" s="489">
        <f t="shared" ref="BS37" si="56">SUM(BS6:BS36)</f>
        <v>0</v>
      </c>
      <c r="BT37" s="489"/>
      <c r="BU37" s="489">
        <f t="shared" ref="BU37" si="57">SUM(BU6:BU36)</f>
        <v>6.6899999999999995</v>
      </c>
      <c r="BV37" s="416"/>
      <c r="BW37" s="412"/>
      <c r="BX37" s="489">
        <f t="shared" ref="BX37" si="58">SUM(BX6:BX36)</f>
        <v>0</v>
      </c>
      <c r="BY37" s="489">
        <f>SUM(BY6:BY36)</f>
        <v>0</v>
      </c>
      <c r="BZ37" s="489"/>
      <c r="CA37" s="489">
        <f t="shared" ref="CA37" si="59">SUM(CA6:CA36)</f>
        <v>3.7463999999999995</v>
      </c>
      <c r="CB37" s="417"/>
      <c r="CC37" s="471"/>
      <c r="CD37" s="476">
        <f>SUM(CD6:CD36)</f>
        <v>2000</v>
      </c>
      <c r="CE37" s="472"/>
      <c r="CF37" s="476">
        <f>SUM(CF6:CF36)</f>
        <v>3500</v>
      </c>
      <c r="CG37" s="473"/>
      <c r="CJ37" s="844" t="s">
        <v>455</v>
      </c>
      <c r="CK37" s="844"/>
      <c r="CL37" s="844"/>
      <c r="CM37" s="488">
        <f>SUM(CM6:CM36)</f>
        <v>158</v>
      </c>
      <c r="CN37" s="488">
        <f t="shared" ref="CN37" si="60">SUM(CN6:CN36)</f>
        <v>173</v>
      </c>
      <c r="CO37" s="488">
        <f t="shared" ref="CO37" si="61">SUM(CO6:CO36)</f>
        <v>331</v>
      </c>
      <c r="CP37" s="488"/>
      <c r="CQ37" s="489">
        <f t="shared" ref="CQ37" si="62">SUM(CQ6:CQ36)</f>
        <v>0</v>
      </c>
      <c r="CR37" s="489">
        <f t="shared" ref="CR37" si="63">SUM(CR6:CR36)</f>
        <v>0</v>
      </c>
      <c r="CS37" s="489"/>
      <c r="CT37" s="489">
        <f t="shared" ref="CT37" si="64">SUM(CT6:CT36)</f>
        <v>6.620000000000001</v>
      </c>
      <c r="CU37" s="416"/>
      <c r="CV37" s="412"/>
      <c r="CW37" s="489">
        <f t="shared" ref="CW37" si="65">SUM(CW6:CW36)</f>
        <v>0</v>
      </c>
      <c r="CX37" s="489">
        <f t="shared" ref="CX37" si="66">SUM(CX6:CX36)</f>
        <v>0</v>
      </c>
      <c r="CY37" s="489"/>
      <c r="CZ37" s="489">
        <f t="shared" ref="CZ37" si="67">SUM(CZ6:CZ36)</f>
        <v>3.3761999999999999</v>
      </c>
      <c r="DA37" s="417"/>
      <c r="DB37" s="471"/>
      <c r="DC37" s="476">
        <f>SUM(DC6:DC36)</f>
        <v>2000</v>
      </c>
      <c r="DD37" s="472"/>
      <c r="DE37" s="476">
        <f>SUM(DE6:DE36)</f>
        <v>3200</v>
      </c>
      <c r="DF37" s="450">
        <f t="shared" ref="DF37" si="68">SUM(DD37-DE37)</f>
        <v>-3200</v>
      </c>
    </row>
    <row r="38" spans="1:110">
      <c r="C38" s="16">
        <v>3</v>
      </c>
      <c r="D38" s="16">
        <v>4</v>
      </c>
      <c r="E38" s="16">
        <v>5</v>
      </c>
      <c r="F38" s="16">
        <v>6</v>
      </c>
      <c r="G38" s="16">
        <v>7</v>
      </c>
      <c r="H38" s="16">
        <v>8</v>
      </c>
      <c r="I38" s="16">
        <v>9</v>
      </c>
      <c r="J38" s="16">
        <v>10</v>
      </c>
      <c r="K38" s="16">
        <v>11</v>
      </c>
      <c r="L38" s="16">
        <v>12</v>
      </c>
      <c r="M38" s="16">
        <v>13</v>
      </c>
      <c r="N38" s="16">
        <v>14</v>
      </c>
      <c r="O38" s="16">
        <v>15</v>
      </c>
      <c r="P38" s="16">
        <v>16</v>
      </c>
      <c r="Q38" s="16">
        <v>17</v>
      </c>
      <c r="R38" s="16">
        <v>18</v>
      </c>
      <c r="S38" s="16">
        <v>19</v>
      </c>
      <c r="T38" s="16">
        <v>20</v>
      </c>
      <c r="U38" s="16">
        <v>21</v>
      </c>
      <c r="V38" s="16">
        <v>22</v>
      </c>
      <c r="W38" s="16">
        <v>23</v>
      </c>
      <c r="X38" s="16">
        <v>24</v>
      </c>
      <c r="Y38" s="16">
        <v>25</v>
      </c>
      <c r="AB38" s="16">
        <v>28</v>
      </c>
      <c r="AC38" s="16">
        <v>29</v>
      </c>
      <c r="AD38" s="16">
        <v>30</v>
      </c>
      <c r="AE38" s="16">
        <v>31</v>
      </c>
      <c r="AF38" s="16">
        <v>32</v>
      </c>
      <c r="AG38" s="16">
        <v>33</v>
      </c>
      <c r="AH38" s="16">
        <v>34</v>
      </c>
      <c r="AI38" s="16">
        <v>35</v>
      </c>
      <c r="AJ38" s="16">
        <v>36</v>
      </c>
      <c r="AK38" s="16">
        <v>37</v>
      </c>
      <c r="AL38" s="16">
        <v>38</v>
      </c>
      <c r="AM38" s="16">
        <v>39</v>
      </c>
      <c r="AN38" s="16">
        <v>40</v>
      </c>
      <c r="AO38" s="16">
        <v>41</v>
      </c>
      <c r="AP38" s="16">
        <v>42</v>
      </c>
      <c r="AQ38" s="16">
        <v>43</v>
      </c>
      <c r="AR38" s="16">
        <v>44</v>
      </c>
      <c r="AS38" s="16">
        <v>45</v>
      </c>
      <c r="AT38" s="16">
        <v>46</v>
      </c>
      <c r="AU38" s="16">
        <v>47</v>
      </c>
      <c r="AV38" s="16">
        <v>48</v>
      </c>
      <c r="AW38" s="16">
        <v>49</v>
      </c>
      <c r="AX38" s="16">
        <v>50</v>
      </c>
      <c r="AY38" s="16"/>
      <c r="AZ38" s="16"/>
      <c r="BA38" s="16"/>
      <c r="BB38" s="16"/>
      <c r="BC38" s="16"/>
      <c r="BD38" s="16"/>
      <c r="BE38" s="16"/>
      <c r="BF38" s="16"/>
      <c r="BG38" s="16"/>
      <c r="BH38" s="16"/>
      <c r="BI38" s="16"/>
      <c r="BJ38" s="16"/>
      <c r="BK38" s="16">
        <v>63</v>
      </c>
      <c r="BL38">
        <v>64</v>
      </c>
      <c r="BM38" s="16">
        <v>65</v>
      </c>
      <c r="BN38" s="602">
        <v>66</v>
      </c>
      <c r="BO38" s="16">
        <v>67</v>
      </c>
      <c r="BP38" s="602">
        <v>68</v>
      </c>
      <c r="BQ38" s="16">
        <v>69</v>
      </c>
      <c r="BR38" s="602">
        <v>70</v>
      </c>
      <c r="BS38" s="16">
        <v>71</v>
      </c>
      <c r="BT38" s="602">
        <v>72</v>
      </c>
      <c r="BU38" s="16">
        <v>73</v>
      </c>
      <c r="BV38" s="602">
        <v>74</v>
      </c>
      <c r="BW38" s="16">
        <v>75</v>
      </c>
      <c r="BX38" s="602">
        <v>76</v>
      </c>
      <c r="BY38" s="16">
        <v>77</v>
      </c>
      <c r="BZ38" s="602">
        <v>78</v>
      </c>
      <c r="CA38" s="16">
        <v>79</v>
      </c>
      <c r="CB38" s="602">
        <v>80</v>
      </c>
      <c r="CC38" s="16">
        <v>81</v>
      </c>
      <c r="CD38" s="602">
        <v>82</v>
      </c>
      <c r="CE38" s="16">
        <v>83</v>
      </c>
      <c r="CF38" s="602">
        <v>84</v>
      </c>
      <c r="CG38" s="16">
        <v>85</v>
      </c>
      <c r="CH38" s="602"/>
      <c r="CI38" s="16"/>
      <c r="CJ38" s="602">
        <v>88</v>
      </c>
      <c r="CK38" s="16">
        <v>89</v>
      </c>
      <c r="CL38" s="602">
        <v>90</v>
      </c>
      <c r="CM38" s="16">
        <v>91</v>
      </c>
      <c r="CN38" s="602">
        <v>92</v>
      </c>
      <c r="CO38" s="16">
        <v>93</v>
      </c>
      <c r="CP38" s="602">
        <v>94</v>
      </c>
      <c r="CQ38" s="16">
        <v>95</v>
      </c>
      <c r="CR38" s="602">
        <v>96</v>
      </c>
      <c r="CS38" s="16">
        <v>97</v>
      </c>
      <c r="CT38" s="602">
        <v>98</v>
      </c>
      <c r="CU38" s="16">
        <v>99</v>
      </c>
      <c r="CV38" s="602">
        <v>100</v>
      </c>
      <c r="CW38" s="16">
        <v>101</v>
      </c>
      <c r="CX38" s="602">
        <v>102</v>
      </c>
      <c r="CY38" s="16">
        <v>103</v>
      </c>
      <c r="CZ38" s="602">
        <v>104</v>
      </c>
      <c r="DA38" s="16">
        <v>105</v>
      </c>
      <c r="DB38" s="602">
        <v>106</v>
      </c>
      <c r="DC38" s="16">
        <v>107</v>
      </c>
      <c r="DD38" s="602">
        <v>108</v>
      </c>
      <c r="DE38" s="16">
        <v>109</v>
      </c>
      <c r="DF38" s="602">
        <v>110</v>
      </c>
    </row>
    <row r="39" spans="1:110" s="304" customFormat="1" ht="21">
      <c r="A39" s="580"/>
      <c r="C39" s="93"/>
      <c r="D39" s="859" t="str">
        <f>D1</f>
        <v>कार्यालय का नाम ,  Mahtma Gandhi Government School (English Medium) Bar, Pali</v>
      </c>
      <c r="E39" s="859"/>
      <c r="F39" s="859"/>
      <c r="G39" s="859"/>
      <c r="H39" s="859"/>
      <c r="I39" s="859"/>
      <c r="J39" s="859"/>
      <c r="K39" s="859"/>
      <c r="L39" s="859"/>
      <c r="M39" s="859"/>
      <c r="N39" s="859"/>
      <c r="O39" s="859"/>
      <c r="P39" s="859"/>
      <c r="Q39" s="860" t="str">
        <f>'Att. Dairy'!N45</f>
        <v>May-2023</v>
      </c>
      <c r="R39" s="860"/>
      <c r="S39" s="860"/>
      <c r="T39" s="860"/>
      <c r="U39" s="860"/>
      <c r="V39" s="16"/>
      <c r="W39" s="16"/>
      <c r="X39" s="16"/>
      <c r="Y39" s="16"/>
      <c r="Z39" s="320">
        <f>'Opening Balance'!I54</f>
        <v>5.45</v>
      </c>
      <c r="AA39" s="353"/>
      <c r="AB39" s="93"/>
      <c r="AC39" s="859" t="str">
        <f>AC1</f>
        <v>कार्यालय का नाम ,  Mahtma Gandhi Government School (English Medium) Bar, Pali</v>
      </c>
      <c r="AD39" s="859"/>
      <c r="AE39" s="859"/>
      <c r="AF39" s="859"/>
      <c r="AG39" s="859"/>
      <c r="AH39" s="859"/>
      <c r="AI39" s="859"/>
      <c r="AJ39" s="859"/>
      <c r="AK39" s="859"/>
      <c r="AL39" s="859"/>
      <c r="AM39" s="859"/>
      <c r="AN39" s="859"/>
      <c r="AO39" s="859"/>
      <c r="AP39" s="860" t="str">
        <f>'Att. Dairy'!N45</f>
        <v>May-2023</v>
      </c>
      <c r="AQ39" s="860"/>
      <c r="AR39" s="860"/>
      <c r="AS39" s="860"/>
      <c r="AT39" s="860"/>
      <c r="AU39" s="16"/>
      <c r="AV39" s="16"/>
      <c r="AW39" s="16"/>
      <c r="AX39" s="16"/>
      <c r="AY39" s="319">
        <f>'Opening Balance'!I56</f>
        <v>8.17</v>
      </c>
    </row>
    <row r="40" spans="1:110" s="304" customFormat="1" ht="34.5">
      <c r="A40" s="580"/>
      <c r="C40" s="855" t="s">
        <v>115</v>
      </c>
      <c r="D40" s="854" t="s">
        <v>116</v>
      </c>
      <c r="E40" s="854"/>
      <c r="F40" s="854" t="s">
        <v>122</v>
      </c>
      <c r="G40" s="854"/>
      <c r="H40" s="861" t="s">
        <v>123</v>
      </c>
      <c r="I40" s="861"/>
      <c r="J40" s="861" t="s">
        <v>124</v>
      </c>
      <c r="K40" s="861"/>
      <c r="L40" s="855" t="s">
        <v>126</v>
      </c>
      <c r="M40" s="855"/>
      <c r="N40" s="854" t="s">
        <v>395</v>
      </c>
      <c r="O40" s="854"/>
      <c r="P40" s="854"/>
      <c r="Q40" s="854" t="s">
        <v>129</v>
      </c>
      <c r="R40" s="854"/>
      <c r="S40" s="854"/>
      <c r="T40" s="854" t="s">
        <v>132</v>
      </c>
      <c r="U40" s="854"/>
      <c r="V40" s="855" t="s">
        <v>133</v>
      </c>
      <c r="W40" s="855"/>
      <c r="X40" s="856" t="s">
        <v>134</v>
      </c>
      <c r="Y40" s="854" t="s">
        <v>135</v>
      </c>
      <c r="AA40" s="353"/>
      <c r="AB40" s="855" t="s">
        <v>115</v>
      </c>
      <c r="AC40" s="854" t="s">
        <v>116</v>
      </c>
      <c r="AD40" s="854"/>
      <c r="AE40" s="854" t="s">
        <v>122</v>
      </c>
      <c r="AF40" s="854"/>
      <c r="AG40" s="861" t="s">
        <v>123</v>
      </c>
      <c r="AH40" s="861"/>
      <c r="AI40" s="861" t="s">
        <v>124</v>
      </c>
      <c r="AJ40" s="861"/>
      <c r="AK40" s="855" t="s">
        <v>126</v>
      </c>
      <c r="AL40" s="855"/>
      <c r="AM40" s="854" t="s">
        <v>394</v>
      </c>
      <c r="AN40" s="854"/>
      <c r="AO40" s="854"/>
      <c r="AP40" s="854" t="s">
        <v>393</v>
      </c>
      <c r="AQ40" s="854"/>
      <c r="AR40" s="854"/>
      <c r="AS40" s="854" t="s">
        <v>132</v>
      </c>
      <c r="AT40" s="854"/>
      <c r="AU40" s="855" t="s">
        <v>133</v>
      </c>
      <c r="AV40" s="855"/>
      <c r="AW40" s="856" t="s">
        <v>134</v>
      </c>
      <c r="AX40" s="854" t="s">
        <v>135</v>
      </c>
      <c r="BK40" s="394"/>
      <c r="BL40" s="394"/>
      <c r="BM40" s="845" t="s">
        <v>457</v>
      </c>
      <c r="BN40" s="845"/>
      <c r="BO40" s="845"/>
      <c r="BP40" s="845"/>
      <c r="BQ40" s="845"/>
      <c r="BR40" s="845"/>
      <c r="BS40" s="845"/>
      <c r="BT40" s="845"/>
      <c r="BU40" s="845"/>
      <c r="BV40" s="845"/>
      <c r="BW40" s="845"/>
      <c r="BX40" s="845"/>
      <c r="BY40" s="845"/>
      <c r="BZ40" s="845"/>
      <c r="CA40" s="845"/>
      <c r="CB40" s="845"/>
      <c r="CC40" s="845"/>
      <c r="CD40" s="845"/>
      <c r="CE40" s="421" t="s">
        <v>19</v>
      </c>
      <c r="CF40" s="846" t="str">
        <f>'Att. Dairy'!N45</f>
        <v>May-2023</v>
      </c>
      <c r="CG40" s="846"/>
      <c r="CH40" s="466"/>
      <c r="CI40" s="466"/>
      <c r="CJ40" s="394"/>
      <c r="CK40" s="394"/>
      <c r="CL40" s="845" t="s">
        <v>458</v>
      </c>
      <c r="CM40" s="845"/>
      <c r="CN40" s="845"/>
      <c r="CO40" s="845"/>
      <c r="CP40" s="845"/>
      <c r="CQ40" s="845"/>
      <c r="CR40" s="845"/>
      <c r="CS40" s="845"/>
      <c r="CT40" s="845"/>
      <c r="CU40" s="845"/>
      <c r="CV40" s="845"/>
      <c r="CW40" s="845"/>
      <c r="CX40" s="845"/>
      <c r="CY40" s="845"/>
      <c r="CZ40" s="845"/>
      <c r="DA40" s="845"/>
      <c r="DB40" s="845"/>
      <c r="DC40" s="845"/>
      <c r="DD40" s="421" t="s">
        <v>19</v>
      </c>
      <c r="DE40" s="846" t="str">
        <f>'Att. Dairy'!N45</f>
        <v>May-2023</v>
      </c>
      <c r="DF40" s="846"/>
    </row>
    <row r="41" spans="1:110" s="304" customFormat="1" ht="21.75" customHeight="1">
      <c r="A41" s="580"/>
      <c r="C41" s="855"/>
      <c r="D41" s="854"/>
      <c r="E41" s="854"/>
      <c r="F41" s="854"/>
      <c r="G41" s="854"/>
      <c r="H41" s="861"/>
      <c r="I41" s="861"/>
      <c r="J41" s="861"/>
      <c r="K41" s="861"/>
      <c r="L41" s="855"/>
      <c r="M41" s="855"/>
      <c r="N41" s="854"/>
      <c r="O41" s="854"/>
      <c r="P41" s="854"/>
      <c r="Q41" s="854"/>
      <c r="R41" s="854"/>
      <c r="S41" s="854"/>
      <c r="T41" s="854"/>
      <c r="U41" s="854"/>
      <c r="V41" s="855"/>
      <c r="W41" s="855"/>
      <c r="X41" s="856"/>
      <c r="Y41" s="854"/>
      <c r="AA41" s="353"/>
      <c r="AB41" s="855"/>
      <c r="AC41" s="854"/>
      <c r="AD41" s="854"/>
      <c r="AE41" s="854"/>
      <c r="AF41" s="854"/>
      <c r="AG41" s="861"/>
      <c r="AH41" s="861"/>
      <c r="AI41" s="861"/>
      <c r="AJ41" s="861"/>
      <c r="AK41" s="855"/>
      <c r="AL41" s="855"/>
      <c r="AM41" s="854"/>
      <c r="AN41" s="854"/>
      <c r="AO41" s="854"/>
      <c r="AP41" s="854"/>
      <c r="AQ41" s="854"/>
      <c r="AR41" s="854"/>
      <c r="AS41" s="854"/>
      <c r="AT41" s="854"/>
      <c r="AU41" s="855"/>
      <c r="AV41" s="855"/>
      <c r="AW41" s="856"/>
      <c r="AX41" s="854"/>
      <c r="BK41" s="394"/>
      <c r="BL41" s="394"/>
      <c r="BM41" s="432"/>
      <c r="BN41" s="465"/>
      <c r="BO41" s="465"/>
      <c r="BP41" s="465"/>
      <c r="BQ41" s="432"/>
      <c r="BR41" s="432"/>
      <c r="BS41" s="432"/>
      <c r="BT41" s="432"/>
      <c r="BU41" s="432"/>
      <c r="BV41" s="432"/>
      <c r="BW41" s="432"/>
      <c r="BX41" s="432"/>
      <c r="BY41" s="432"/>
      <c r="BZ41" s="432"/>
      <c r="CA41" s="432"/>
      <c r="CB41" s="432"/>
      <c r="CC41" s="432"/>
      <c r="CD41" s="432"/>
      <c r="CE41" s="421"/>
      <c r="CF41" s="420"/>
      <c r="CG41" s="420"/>
      <c r="CH41" s="466"/>
      <c r="CI41" s="466"/>
      <c r="CJ41" s="394"/>
      <c r="CK41" s="394"/>
      <c r="CL41" s="432"/>
      <c r="CM41" s="465"/>
      <c r="CN41" s="465"/>
      <c r="CO41" s="465"/>
      <c r="CP41" s="432"/>
      <c r="CQ41" s="432"/>
      <c r="CR41" s="432"/>
      <c r="CS41" s="432"/>
      <c r="CT41" s="432"/>
      <c r="CU41" s="432"/>
      <c r="CV41" s="432"/>
      <c r="CW41" s="432"/>
      <c r="CX41" s="432"/>
      <c r="CY41" s="432"/>
      <c r="CZ41" s="432"/>
      <c r="DA41" s="432"/>
      <c r="DB41" s="432"/>
      <c r="DC41" s="432"/>
      <c r="DD41" s="421"/>
      <c r="DE41" s="420"/>
      <c r="DF41" s="420"/>
    </row>
    <row r="42" spans="1:110" s="304" customFormat="1" ht="15" customHeight="1">
      <c r="A42" s="580"/>
      <c r="C42" s="855"/>
      <c r="D42" s="854"/>
      <c r="E42" s="854"/>
      <c r="F42" s="854"/>
      <c r="G42" s="854"/>
      <c r="H42" s="857" t="s">
        <v>125</v>
      </c>
      <c r="I42" s="857"/>
      <c r="J42" s="857" t="s">
        <v>125</v>
      </c>
      <c r="K42" s="857"/>
      <c r="L42" s="855"/>
      <c r="M42" s="855"/>
      <c r="N42" s="854"/>
      <c r="O42" s="854"/>
      <c r="P42" s="854"/>
      <c r="Q42" s="854"/>
      <c r="R42" s="854"/>
      <c r="S42" s="854"/>
      <c r="T42" s="854"/>
      <c r="U42" s="854"/>
      <c r="V42" s="855"/>
      <c r="W42" s="855"/>
      <c r="X42" s="856"/>
      <c r="Y42" s="854"/>
      <c r="AA42" s="353"/>
      <c r="AB42" s="855"/>
      <c r="AC42" s="854"/>
      <c r="AD42" s="854"/>
      <c r="AE42" s="854"/>
      <c r="AF42" s="854"/>
      <c r="AG42" s="857" t="s">
        <v>125</v>
      </c>
      <c r="AH42" s="857"/>
      <c r="AI42" s="857" t="s">
        <v>125</v>
      </c>
      <c r="AJ42" s="857"/>
      <c r="AK42" s="855"/>
      <c r="AL42" s="855"/>
      <c r="AM42" s="854"/>
      <c r="AN42" s="854"/>
      <c r="AO42" s="854"/>
      <c r="AP42" s="854"/>
      <c r="AQ42" s="854"/>
      <c r="AR42" s="854"/>
      <c r="AS42" s="854"/>
      <c r="AT42" s="854"/>
      <c r="AU42" s="855"/>
      <c r="AV42" s="855"/>
      <c r="AW42" s="856"/>
      <c r="AX42" s="854"/>
      <c r="BK42" s="847" t="s">
        <v>449</v>
      </c>
      <c r="BL42" s="848" t="s">
        <v>426</v>
      </c>
      <c r="BM42" s="848" t="s">
        <v>282</v>
      </c>
      <c r="BN42" s="849" t="s">
        <v>427</v>
      </c>
      <c r="BO42" s="849"/>
      <c r="BP42" s="849"/>
      <c r="BQ42" s="850" t="s">
        <v>456</v>
      </c>
      <c r="BR42" s="850"/>
      <c r="BS42" s="850"/>
      <c r="BT42" s="850"/>
      <c r="BU42" s="850"/>
      <c r="BV42" s="850"/>
      <c r="BW42" s="850" t="s">
        <v>431</v>
      </c>
      <c r="BX42" s="850"/>
      <c r="BY42" s="850"/>
      <c r="BZ42" s="850"/>
      <c r="CA42" s="850"/>
      <c r="CB42" s="850"/>
      <c r="CC42" s="851" t="s">
        <v>438</v>
      </c>
      <c r="CD42" s="852"/>
      <c r="CE42" s="852"/>
      <c r="CF42" s="852"/>
      <c r="CG42" s="853"/>
      <c r="CH42" s="466"/>
      <c r="CI42" s="466"/>
      <c r="CJ42" s="847" t="s">
        <v>449</v>
      </c>
      <c r="CK42" s="848" t="s">
        <v>426</v>
      </c>
      <c r="CL42" s="848" t="s">
        <v>282</v>
      </c>
      <c r="CM42" s="849" t="s">
        <v>428</v>
      </c>
      <c r="CN42" s="849"/>
      <c r="CO42" s="849"/>
      <c r="CP42" s="850" t="s">
        <v>456</v>
      </c>
      <c r="CQ42" s="850"/>
      <c r="CR42" s="850"/>
      <c r="CS42" s="850"/>
      <c r="CT42" s="850"/>
      <c r="CU42" s="850"/>
      <c r="CV42" s="850" t="s">
        <v>431</v>
      </c>
      <c r="CW42" s="850"/>
      <c r="CX42" s="850"/>
      <c r="CY42" s="850"/>
      <c r="CZ42" s="850"/>
      <c r="DA42" s="850"/>
      <c r="DB42" s="851" t="s">
        <v>438</v>
      </c>
      <c r="DC42" s="852"/>
      <c r="DD42" s="852"/>
      <c r="DE42" s="852"/>
      <c r="DF42" s="853"/>
    </row>
    <row r="43" spans="1:110" s="304" customFormat="1" ht="25.5">
      <c r="A43" s="580"/>
      <c r="C43" s="855"/>
      <c r="D43" s="127" t="s">
        <v>117</v>
      </c>
      <c r="E43" s="127" t="s">
        <v>118</v>
      </c>
      <c r="F43" s="127" t="s">
        <v>117</v>
      </c>
      <c r="G43" s="127" t="s">
        <v>118</v>
      </c>
      <c r="H43" s="127" t="s">
        <v>117</v>
      </c>
      <c r="I43" s="127" t="s">
        <v>118</v>
      </c>
      <c r="J43" s="127" t="s">
        <v>117</v>
      </c>
      <c r="K43" s="127" t="s">
        <v>118</v>
      </c>
      <c r="L43" s="127" t="s">
        <v>117</v>
      </c>
      <c r="M43" s="127" t="s">
        <v>118</v>
      </c>
      <c r="N43" s="127" t="s">
        <v>119</v>
      </c>
      <c r="O43" s="127" t="s">
        <v>120</v>
      </c>
      <c r="P43" s="127" t="s">
        <v>121</v>
      </c>
      <c r="Q43" s="127" t="s">
        <v>119</v>
      </c>
      <c r="R43" s="127" t="s">
        <v>120</v>
      </c>
      <c r="S43" s="127" t="s">
        <v>121</v>
      </c>
      <c r="T43" s="127" t="s">
        <v>117</v>
      </c>
      <c r="U43" s="127" t="s">
        <v>118</v>
      </c>
      <c r="V43" s="127" t="s">
        <v>117</v>
      </c>
      <c r="W43" s="127" t="s">
        <v>118</v>
      </c>
      <c r="X43" s="856"/>
      <c r="Y43" s="854"/>
      <c r="AA43" s="353"/>
      <c r="AB43" s="855"/>
      <c r="AC43" s="127" t="s">
        <v>117</v>
      </c>
      <c r="AD43" s="127" t="s">
        <v>118</v>
      </c>
      <c r="AE43" s="127" t="s">
        <v>117</v>
      </c>
      <c r="AF43" s="127" t="s">
        <v>118</v>
      </c>
      <c r="AG43" s="127" t="s">
        <v>117</v>
      </c>
      <c r="AH43" s="127" t="s">
        <v>118</v>
      </c>
      <c r="AI43" s="127" t="s">
        <v>117</v>
      </c>
      <c r="AJ43" s="127" t="s">
        <v>118</v>
      </c>
      <c r="AK43" s="127" t="s">
        <v>117</v>
      </c>
      <c r="AL43" s="127" t="s">
        <v>118</v>
      </c>
      <c r="AM43" s="127" t="s">
        <v>119</v>
      </c>
      <c r="AN43" s="127" t="s">
        <v>120</v>
      </c>
      <c r="AO43" s="127" t="s">
        <v>121</v>
      </c>
      <c r="AP43" s="127" t="s">
        <v>119</v>
      </c>
      <c r="AQ43" s="127" t="s">
        <v>120</v>
      </c>
      <c r="AR43" s="127" t="s">
        <v>121</v>
      </c>
      <c r="AS43" s="127" t="s">
        <v>117</v>
      </c>
      <c r="AT43" s="127" t="s">
        <v>118</v>
      </c>
      <c r="AU43" s="127" t="s">
        <v>117</v>
      </c>
      <c r="AV43" s="127" t="s">
        <v>118</v>
      </c>
      <c r="AW43" s="856"/>
      <c r="AX43" s="854"/>
      <c r="BK43" s="847"/>
      <c r="BL43" s="848"/>
      <c r="BM43" s="848"/>
      <c r="BN43" s="395" t="s">
        <v>119</v>
      </c>
      <c r="BO43" s="396" t="s">
        <v>120</v>
      </c>
      <c r="BP43" s="397" t="s">
        <v>417</v>
      </c>
      <c r="BQ43" s="426" t="s">
        <v>452</v>
      </c>
      <c r="BR43" s="426" t="s">
        <v>433</v>
      </c>
      <c r="BS43" s="426" t="s">
        <v>434</v>
      </c>
      <c r="BT43" s="426" t="s">
        <v>450</v>
      </c>
      <c r="BU43" s="426" t="s">
        <v>459</v>
      </c>
      <c r="BV43" s="427" t="s">
        <v>435</v>
      </c>
      <c r="BW43" s="426" t="s">
        <v>452</v>
      </c>
      <c r="BX43" s="426" t="s">
        <v>461</v>
      </c>
      <c r="BY43" s="426" t="s">
        <v>434</v>
      </c>
      <c r="BZ43" s="426" t="s">
        <v>450</v>
      </c>
      <c r="CA43" s="426" t="s">
        <v>459</v>
      </c>
      <c r="CB43" s="427" t="s">
        <v>435</v>
      </c>
      <c r="CC43" s="428" t="s">
        <v>283</v>
      </c>
      <c r="CD43" s="428" t="s">
        <v>440</v>
      </c>
      <c r="CE43" s="428" t="s">
        <v>437</v>
      </c>
      <c r="CF43" s="449" t="s">
        <v>439</v>
      </c>
      <c r="CG43" s="427" t="s">
        <v>380</v>
      </c>
      <c r="CH43" s="466"/>
      <c r="CI43" s="466"/>
      <c r="CJ43" s="847"/>
      <c r="CK43" s="848"/>
      <c r="CL43" s="848"/>
      <c r="CM43" s="395" t="s">
        <v>119</v>
      </c>
      <c r="CN43" s="396" t="s">
        <v>120</v>
      </c>
      <c r="CO43" s="397" t="s">
        <v>417</v>
      </c>
      <c r="CP43" s="426" t="s">
        <v>452</v>
      </c>
      <c r="CQ43" s="426" t="s">
        <v>433</v>
      </c>
      <c r="CR43" s="426" t="s">
        <v>434</v>
      </c>
      <c r="CS43" s="426" t="s">
        <v>450</v>
      </c>
      <c r="CT43" s="426" t="s">
        <v>451</v>
      </c>
      <c r="CU43" s="427" t="s">
        <v>435</v>
      </c>
      <c r="CV43" s="426" t="s">
        <v>452</v>
      </c>
      <c r="CW43" s="426" t="s">
        <v>461</v>
      </c>
      <c r="CX43" s="426" t="s">
        <v>434</v>
      </c>
      <c r="CY43" s="426" t="s">
        <v>450</v>
      </c>
      <c r="CZ43" s="426" t="s">
        <v>451</v>
      </c>
      <c r="DA43" s="427" t="s">
        <v>435</v>
      </c>
      <c r="DB43" s="428" t="s">
        <v>283</v>
      </c>
      <c r="DC43" s="428" t="s">
        <v>440</v>
      </c>
      <c r="DD43" s="428" t="s">
        <v>437</v>
      </c>
      <c r="DE43" s="449" t="s">
        <v>439</v>
      </c>
      <c r="DF43" s="427" t="s">
        <v>380</v>
      </c>
    </row>
    <row r="44" spans="1:110" s="304" customFormat="1">
      <c r="A44" s="580"/>
      <c r="B44" s="352">
        <f>IF(AND($Z$3=$Q$39),1,0)</f>
        <v>0</v>
      </c>
      <c r="C44" s="116">
        <f>IF(AND('Att. Dairy'!B50=""),"",'Att. Dairy'!B50)</f>
        <v>45047</v>
      </c>
      <c r="D44" s="117">
        <f>IF(OR('Opening Balance'!G44="",'Opening Balance'!G44=0),"",'Opening Balance'!G44)</f>
        <v>207.79999999999998</v>
      </c>
      <c r="E44" s="117">
        <f>IF(OR('Opening Balance'!G45="",'Opening Balance'!G45=0),"",'Opening Balance'!G45)</f>
        <v>153.5</v>
      </c>
      <c r="F44" s="118" t="str">
        <f>IF(C44="","",IF(Sheet1!C44='Opening Balance'!$I$46,'Opening Balance'!$G$46,""))</f>
        <v/>
      </c>
      <c r="G44" s="118" t="str">
        <f>IF(C44="","",IF(Sheet1!C44='Opening Balance'!$I$47,'Opening Balance'!$G$47,""))</f>
        <v/>
      </c>
      <c r="H44" s="118" t="str">
        <f>IF(C44="","",IF(Sheet1!C44='Opening Balance'!$I$48,'Opening Balance'!$G$48,""))</f>
        <v/>
      </c>
      <c r="I44" s="118" t="str">
        <f>IF(C44="","",IF(Sheet1!C44='Opening Balance'!$I$49,'Opening Balance'!$G$49,""))</f>
        <v/>
      </c>
      <c r="J44" s="118" t="str">
        <f>IF(C44="","",IF(Sheet1!C44='Opening Balance'!$I$50,'Opening Balance'!$G$50,""))</f>
        <v/>
      </c>
      <c r="K44" s="118" t="str">
        <f>IF(C44="","",IF(Sheet1!C44='Opening Balance'!$I$51,'Opening Balance'!$G$51,""))</f>
        <v/>
      </c>
      <c r="L44" s="118">
        <f>IF(AND(D44="",F44="",H44="",J44=""),"",SUM(D44,F44,H44,J44))</f>
        <v>207.79999999999998</v>
      </c>
      <c r="M44" s="118">
        <f>IF(AND(E44="",G44="",I44="",K44=""),"",SUM(E44,G44,I44,K44))</f>
        <v>153.5</v>
      </c>
      <c r="N44" s="119">
        <f>IF('Att. Dairy'!F50="","",'Att. Dairy'!F50)</f>
        <v>123</v>
      </c>
      <c r="O44" s="119">
        <f>IF('Att. Dairy'!G50="","",'Att. Dairy'!G50)</f>
        <v>123</v>
      </c>
      <c r="P44" s="119">
        <f>IF(AND(N44="",O44=""),"",SUM(N44:O44))</f>
        <v>246</v>
      </c>
      <c r="Q44" s="119">
        <f>IF('Att. Dairy'!L50="","",'Att. Dairy'!L50)</f>
        <v>123</v>
      </c>
      <c r="R44" s="119">
        <f>IF('Att. Dairy'!M50="","",'Att. Dairy'!M50)</f>
        <v>123</v>
      </c>
      <c r="S44" s="119">
        <f>IF(AND(Q44="",R44=""),"",SUM(Q44:R44))</f>
        <v>246</v>
      </c>
      <c r="T44" s="118">
        <f>IF(AND(S44=""),0,IF(AND(BG44="W"),S44*100/1000,0))</f>
        <v>24.6</v>
      </c>
      <c r="U44" s="118">
        <f>IF(AND(S44=""),0,IF(AND(BG44="R"),S44*100/1000,0))</f>
        <v>0</v>
      </c>
      <c r="V44" s="118">
        <f>SUM(L44-T44)</f>
        <v>183.2</v>
      </c>
      <c r="W44" s="118">
        <f>SUM(M44-U44)</f>
        <v>153.5</v>
      </c>
      <c r="X44" s="321">
        <f>IFERROR(IF(AND('Att. Dairy'!B50=""),"",IF(AND(Y44="अवकाश"),"",IF(AND(S44=""),"",S44*$Z$39))),"")</f>
        <v>1340.7</v>
      </c>
      <c r="Y44" s="121" t="str">
        <f>IF(AND('Att. Dairy'!B50=""),"",IF(OR(S44="",S44=0),"",BC44))</f>
        <v>सब्जी रोटी</v>
      </c>
      <c r="AA44" s="353">
        <f>IF(AND($AY$3=$AP$39),1,0)</f>
        <v>0</v>
      </c>
      <c r="AB44" s="116">
        <f>IF(AND('Att. Dairy'!B50=""),"",'Att. Dairy'!B50)</f>
        <v>45047</v>
      </c>
      <c r="AC44" s="117">
        <f>IF(OR('Opening Balance'!H44="",'Opening Balance'!H44=0),"",'Opening Balance'!H44)</f>
        <v>144.1</v>
      </c>
      <c r="AD44" s="117">
        <f>IF(OR('Opening Balance'!H45="",'Opening Balance'!H45=0),"",'Opening Balance'!H45)</f>
        <v>102.75</v>
      </c>
      <c r="AE44" s="118" t="str">
        <f>IF(AB44="","",IF(Sheet1!AB44='Opening Balance'!$I$46,'Opening Balance'!$H$46,""))</f>
        <v/>
      </c>
      <c r="AF44" s="118" t="str">
        <f>IF(AB44="","",IF(Sheet1!AB44='Opening Balance'!$I$47,'Opening Balance'!$H$47,""))</f>
        <v/>
      </c>
      <c r="AG44" s="118" t="str">
        <f>IF(AB44="","",IF(Sheet1!AB44='Opening Balance'!$I$48,'Opening Balance'!$H$48,""))</f>
        <v/>
      </c>
      <c r="AH44" s="118" t="str">
        <f>IF(AB44="","",IF(Sheet1!AB44='Opening Balance'!$I$49,'Opening Balance'!$H$49,""))</f>
        <v/>
      </c>
      <c r="AI44" s="118" t="str">
        <f>IF(AB44="","",IF(Sheet1!AB44='Opening Balance'!$I$50,'Opening Balance'!$H$50,""))</f>
        <v/>
      </c>
      <c r="AJ44" s="118" t="str">
        <f>IF(AB44="","",IF(Sheet1!AB44='Opening Balance'!$I$51,'Opening Balance'!$H$51,""))</f>
        <v/>
      </c>
      <c r="AK44" s="118">
        <f>IF(AND(AC44="",AE44="",AG44="",AI44=""),"",SUM(AC44,AE44,AG44,AI44))</f>
        <v>144.1</v>
      </c>
      <c r="AL44" s="118">
        <f>IF(AND(AD44="",AF44="",AH44="",AJ44=""),"",SUM(AD44,AF44,AH44,AJ44))</f>
        <v>102.75</v>
      </c>
      <c r="AM44" s="119">
        <f>IF('Att. Dairy'!I50="","",'Att. Dairy'!I50)</f>
        <v>90</v>
      </c>
      <c r="AN44" s="119">
        <f>IF('Att. Dairy'!J50="","",'Att. Dairy'!J50)</f>
        <v>100</v>
      </c>
      <c r="AO44" s="119">
        <f>IF(AND(AM44="",AN44=""),"",SUM(AM44:AN44))</f>
        <v>190</v>
      </c>
      <c r="AP44" s="119">
        <f>IF('Att. Dairy'!O50="","",'Att. Dairy'!O50)</f>
        <v>90</v>
      </c>
      <c r="AQ44" s="119">
        <f>IF('Att. Dairy'!P50="","",'Att. Dairy'!P50)</f>
        <v>100</v>
      </c>
      <c r="AR44" s="119">
        <f>IF(AND(AP44="",AQ44=""),"",SUM(AP44:AQ44))</f>
        <v>190</v>
      </c>
      <c r="AS44" s="118">
        <f>IF(AND(AR44=""),0,IF(AND(BG44="W"),AR44*150/1000,0))</f>
        <v>28.5</v>
      </c>
      <c r="AT44" s="118">
        <f>IF(AND(AR44=""),0,IF(AND(BG44="R"),AR44*150/1000,0))</f>
        <v>0</v>
      </c>
      <c r="AU44" s="118">
        <f t="shared" ref="AU44:AV47" si="69">SUM(AK44-AS44)</f>
        <v>115.6</v>
      </c>
      <c r="AV44" s="118">
        <f t="shared" si="69"/>
        <v>102.75</v>
      </c>
      <c r="AW44" s="321">
        <f>IFERROR(IF(AND('Att. Dairy'!B50=""),"",IF(AND(AX44="अवकाश"),"",IF(AND(AR44=""),"",AR44*$AY$39))),"")</f>
        <v>1552.3</v>
      </c>
      <c r="AX44" s="121" t="str">
        <f>IF(AND('Att. Dairy'!B50=""),"",IF(OR(AR44="",AR44=0),"",BC44))</f>
        <v>सब्जी रोटी</v>
      </c>
      <c r="BB44" s="304" t="str">
        <f>IF(AND('Att. Dairy'!D50=""),"",'Att. Dairy'!D50)</f>
        <v>Monday</v>
      </c>
      <c r="BC44" s="304" t="str">
        <f>IF(OR(BB44=0,BB44=""),"",IF(BB44="tuesday","दाल चावल",IF(BB44="thursday","खिचड़ी",IF(OR(BB44="monday",BB44="saturday"),"सब्जी रोटी",IF(OR(BB44="wednesday",BB44="friday"),"दाल रोटी","अवकाश")))))</f>
        <v>सब्जी रोटी</v>
      </c>
      <c r="BD44" s="318" t="str">
        <f>IF(OR(BB44=0,BB44=""),"",IF(BB44="tuesday","R",IF(BB44="thursday","R",IF(OR(BB44="monday",BB44="saturday"),"W",IF(OR(BB44="wednesday",BB44="friday"),"W","")))))</f>
        <v>W</v>
      </c>
      <c r="BE44" s="304" t="str">
        <f>IF(AND('Att. Dairy'!C50=""),"",'Att. Dairy'!C50)</f>
        <v>Wheat</v>
      </c>
      <c r="BF44" s="304" t="str">
        <f>IF(AND(BE44=""),"",IF(BE44="Rice","R",IF(BE44="Wheat","W","")))</f>
        <v>W</v>
      </c>
      <c r="BG44" s="318" t="str">
        <f>IF(AND(BF44=""),BD44,BF44)</f>
        <v>W</v>
      </c>
      <c r="BJ44" s="487">
        <f>IF(AND($DG$5=$CF$40),1,0)</f>
        <v>0</v>
      </c>
      <c r="BK44" s="392">
        <v>1</v>
      </c>
      <c r="BL44" s="422">
        <f>IF(AND('Att. Dairy'!B50=""),"",'Att. Dairy'!B50)</f>
        <v>45047</v>
      </c>
      <c r="BM44" s="423" t="str">
        <f>IF(AND('Att. Dairy'!D50=""),"",'Att. Dairy'!D50)</f>
        <v>Monday</v>
      </c>
      <c r="BN44" s="435" t="str">
        <f>IF('Att. Dairy'!L50="","",IF('Att. Dairy'!E50='Att. Dairy'!$AD$15,'Att. Dairy'!L50,""))</f>
        <v/>
      </c>
      <c r="BO44" s="435" t="str">
        <f>IF('Att. Dairy'!M50="","",IF('Att. Dairy'!E50='Att. Dairy'!$AD$15,'Att. Dairy'!M50,""))</f>
        <v/>
      </c>
      <c r="BP44" s="436">
        <f>SUM(BN44,BO44)</f>
        <v>0</v>
      </c>
      <c r="BQ44" s="437">
        <f>IF(OR('Opening Balance'!G62="",'Opening Balance'!G62=0),"",'Opening Balance'!G62)</f>
        <v>93.31</v>
      </c>
      <c r="BR44" s="439" t="str">
        <f>IF(BL44="","",IF(BL44='Opening Balance'!$I$64,'Opening Balance'!$G$64,""))</f>
        <v/>
      </c>
      <c r="BS44" s="439" t="str">
        <f>IF(BL44="","",IF(BL44='Opening Balance'!$I$66,'Opening Balance'!$G$66,""))</f>
        <v/>
      </c>
      <c r="BT44" s="438">
        <f>SUM(BQ44:BS44)</f>
        <v>93.31</v>
      </c>
      <c r="BU44" s="446">
        <f>IF(BP44="","",BP44*'Opening Balance'!$G$68)</f>
        <v>0</v>
      </c>
      <c r="BV44" s="431">
        <f t="shared" ref="BV44:BV74" si="70">SUM(BT44-BU44)</f>
        <v>93.31</v>
      </c>
      <c r="BW44" s="437">
        <f>IF(OR('Opening Balance'!G63="",'Opening Balance'!G63=0),"",'Opening Balance'!G63)</f>
        <v>21.253599999999999</v>
      </c>
      <c r="BX44" s="446" t="str">
        <f>IF(BL44="","",IF(BL44='Opening Balance'!$I$65,'Opening Balance'!$G$65,""))</f>
        <v/>
      </c>
      <c r="BY44" s="446" t="str">
        <f>IF(BL44="","",IF(BL44='Opening Balance'!$I$67,'Opening Balance'!$G$67,""))</f>
        <v/>
      </c>
      <c r="BZ44" s="447">
        <f>SUM(BW44:BY44)</f>
        <v>21.253599999999999</v>
      </c>
      <c r="CA44" s="446">
        <f>IF(BP44="","",BP44*'Opening Balance'!$G$69)</f>
        <v>0</v>
      </c>
      <c r="CB44" s="448">
        <f>SUM(BZ44-CA44)</f>
        <v>21.253599999999999</v>
      </c>
      <c r="CC44" s="467">
        <f>IF(OR('Opening Balance'!G70="",'Opening Balance'!G70=0),"",'Opening Balance'!G70)</f>
        <v>500</v>
      </c>
      <c r="CD44" s="468" t="str">
        <f>IF(BL44="","",IF(BL44='Opening Balance'!$I$71,'Opening Balance'!$G$71,""))</f>
        <v/>
      </c>
      <c r="CE44" s="468">
        <f>SUM(CC44:CD44)</f>
        <v>500</v>
      </c>
      <c r="CF44" s="470">
        <f>IF(BL44="","",IF(BL44='Opening Balance'!$I$73,'Opening Balance'!$G$73,0))</f>
        <v>0</v>
      </c>
      <c r="CG44" s="469">
        <f>IFERROR(SUM(CE44-CF44),"")</f>
        <v>500</v>
      </c>
      <c r="CH44" s="466"/>
      <c r="CI44" s="466"/>
      <c r="CJ44" s="392">
        <v>1</v>
      </c>
      <c r="CK44" s="422">
        <f>IF(AND('Att. Dairy'!B50=""),"",'Att. Dairy'!B50)</f>
        <v>45047</v>
      </c>
      <c r="CL44" s="423" t="str">
        <f>IF(AND('Att. Dairy'!D50=""),"",'Att. Dairy'!D50)</f>
        <v>Monday</v>
      </c>
      <c r="CM44" s="435" t="str">
        <f>IF('Att. Dairy'!O50="","",IF('Att. Dairy'!E50='Att. Dairy'!$AD$15,'Att. Dairy'!O50,""))</f>
        <v/>
      </c>
      <c r="CN44" s="435" t="str">
        <f>IF('Att. Dairy'!P50="","",IF('Att. Dairy'!E50='Att. Dairy'!$AD$15,'Att. Dairy'!P50,""))</f>
        <v/>
      </c>
      <c r="CO44" s="436">
        <f>SUM(CM44,CN44)</f>
        <v>0</v>
      </c>
      <c r="CP44" s="452">
        <f>IF(OR('Opening Balance'!H62="",'Opening Balance'!H62=0),"",'Opening Balance'!H62)</f>
        <v>143.38</v>
      </c>
      <c r="CQ44" s="438" t="str">
        <f>IF(CK44="","",IF(CK44='Opening Balance'!$I$64,'Opening Balance'!$H$64,""))</f>
        <v/>
      </c>
      <c r="CR44" s="438" t="str">
        <f>IF(CK44="","",IF(CK44='Opening Balance'!$I$66,'Opening Balance'!$H$66,""))</f>
        <v/>
      </c>
      <c r="CS44" s="438">
        <f>SUM(CP44:CR44)</f>
        <v>143.38</v>
      </c>
      <c r="CT44" s="430">
        <f>IF(CO44="","",CO44*'Opening Balance'!$H$68)</f>
        <v>0</v>
      </c>
      <c r="CU44" s="431">
        <f t="shared" ref="CU44:CU74" si="71">SUM(CS44-CT44)</f>
        <v>143.38</v>
      </c>
      <c r="CV44" s="452">
        <f>IF(OR('Opening Balance'!H63="",'Opening Balance'!H63=0),"",'Opening Balance'!H63)</f>
        <v>26.623799999999999</v>
      </c>
      <c r="CW44" s="430" t="str">
        <f>IF(CK44="","",IF(CK44='Opening Balance'!$I$65,'Opening Balance'!$H$65,""))</f>
        <v/>
      </c>
      <c r="CX44" s="429" t="str">
        <f>IF(CK44="","",IF(CK44='Opening Balance'!$I$67,'Opening Balance'!$H$67,""))</f>
        <v/>
      </c>
      <c r="CY44" s="438">
        <f>SUM(CV44:CX44)</f>
        <v>26.623799999999999</v>
      </c>
      <c r="CZ44" s="430">
        <f>IF(CO44="","",CO44*'Opening Balance'!$H$69)</f>
        <v>0</v>
      </c>
      <c r="DA44" s="431">
        <f>SUM(CY44-CZ44)</f>
        <v>26.623799999999999</v>
      </c>
      <c r="DB44" s="467">
        <f>IF(OR('Opening Balance'!H70="",'Opening Balance'!H70=0),"",'Opening Balance'!H70)</f>
        <v>800</v>
      </c>
      <c r="DC44" s="468" t="str">
        <f>IF(CK44="","",IF(CK44='Opening Balance'!$I$71,'Opening Balance'!$H$71,""))</f>
        <v/>
      </c>
      <c r="DD44" s="468">
        <f>SUM(DB44:DC44)</f>
        <v>800</v>
      </c>
      <c r="DE44" s="470">
        <f>IF(CK44="","",IF(CK44='Opening Balance'!$I$73,'Opening Balance'!$H$73,0))</f>
        <v>0</v>
      </c>
      <c r="DF44" s="469">
        <f>IFERROR(SUM(DD44-DE44),"")</f>
        <v>800</v>
      </c>
    </row>
    <row r="45" spans="1:110" s="304" customFormat="1">
      <c r="A45" s="580"/>
      <c r="B45" s="352">
        <f>IF(AND($Z$3=$Q$39),MAX($B$43:B44)+1,0)</f>
        <v>0</v>
      </c>
      <c r="C45" s="116">
        <f>IF(AND('Att. Dairy'!B51=""),"",'Att. Dairy'!B51)</f>
        <v>45048</v>
      </c>
      <c r="D45" s="118">
        <f>IFERROR(IF(AND(V44=""),"",V44),"")</f>
        <v>183.2</v>
      </c>
      <c r="E45" s="118">
        <f>IFERROR(IF(AND(W44=""),"",W44),"")</f>
        <v>153.5</v>
      </c>
      <c r="F45" s="118" t="str">
        <f>IF(C45="","",IF(Sheet1!C45='Opening Balance'!$I$46,'Opening Balance'!$G$46,""))</f>
        <v/>
      </c>
      <c r="G45" s="118" t="str">
        <f>IF(C45="","",IF(Sheet1!C45='Opening Balance'!$I$47,'Opening Balance'!$G$47,""))</f>
        <v/>
      </c>
      <c r="H45" s="118" t="str">
        <f>IF(C45="","",IF(Sheet1!C45='Opening Balance'!$I$48,'Opening Balance'!$G$48,""))</f>
        <v/>
      </c>
      <c r="I45" s="118" t="str">
        <f>IF(C45="","",IF(Sheet1!C45='Opening Balance'!$I$49,'Opening Balance'!$G$49,""))</f>
        <v/>
      </c>
      <c r="J45" s="118" t="str">
        <f>IF(C45="","",IF(Sheet1!C45='Opening Balance'!$I$50,'Opening Balance'!$G$50,""))</f>
        <v/>
      </c>
      <c r="K45" s="118" t="str">
        <f>IF(C45="","",IF(Sheet1!C45='Opening Balance'!$I$51,'Opening Balance'!$G$51,""))</f>
        <v/>
      </c>
      <c r="L45" s="118">
        <f>IF(AND(D45="",F45="",H45="",J45=""),"",SUM(D45,F45,H45,J45))</f>
        <v>183.2</v>
      </c>
      <c r="M45" s="118">
        <f>IF(AND(E45="",G45="",I45="",K45=""),"",SUM(E45,G45,I45,K45))</f>
        <v>153.5</v>
      </c>
      <c r="N45" s="119">
        <f>IF('Att. Dairy'!F51="","",'Att. Dairy'!F51)</f>
        <v>123</v>
      </c>
      <c r="O45" s="119">
        <f>IF('Att. Dairy'!G51="","",'Att. Dairy'!G51)</f>
        <v>120</v>
      </c>
      <c r="P45" s="119">
        <f>IF(AND(N45="",O45=""),"",SUM(N45:O45))</f>
        <v>243</v>
      </c>
      <c r="Q45" s="119">
        <f>IF('Att. Dairy'!L51="","",'Att. Dairy'!L51)</f>
        <v>120</v>
      </c>
      <c r="R45" s="119">
        <f>IF('Att. Dairy'!M51="","",'Att. Dairy'!M51)</f>
        <v>115</v>
      </c>
      <c r="S45" s="119">
        <f>IF(AND(Q45="",R45=""),"",SUM(Q45:R45))</f>
        <v>235</v>
      </c>
      <c r="T45" s="118">
        <f>IF(AND(S45=""),0,IF(AND(BG45="W"),S45*100/1000,0))</f>
        <v>0</v>
      </c>
      <c r="U45" s="118">
        <f>IF(AND(S45=""),0,IF(AND(BG45="R"),S45*100/1000,0))</f>
        <v>23.5</v>
      </c>
      <c r="V45" s="118">
        <f>SUM(L45-T45)</f>
        <v>183.2</v>
      </c>
      <c r="W45" s="118">
        <f>SUM(M45-U45)</f>
        <v>130</v>
      </c>
      <c r="X45" s="321">
        <f>IFERROR(IF(AND('Att. Dairy'!B51=""),"",IF(AND(Y45="अवकाश"),"",IF(AND(S45=""),"",S45*$Z$39))),"")</f>
        <v>1280.75</v>
      </c>
      <c r="Y45" s="121" t="str">
        <f>IF(AND('Att. Dairy'!B51=""),"",IF(OR(S45="",S45=0),"",BC45))</f>
        <v>दाल चावल</v>
      </c>
      <c r="AA45" s="353">
        <f>IF(AND($AY$3=$AP$39),MAX($AA$43:AA44)+1,0)</f>
        <v>0</v>
      </c>
      <c r="AB45" s="116">
        <f>IF(AND('Att. Dairy'!B51=""),"",'Att. Dairy'!B51)</f>
        <v>45048</v>
      </c>
      <c r="AC45" s="118">
        <f>IFERROR(IF(AND(AU44=""),"",AU44),"")</f>
        <v>115.6</v>
      </c>
      <c r="AD45" s="118">
        <f>IFERROR(IF(AND(AV44=""),"",AV44),"")</f>
        <v>102.75</v>
      </c>
      <c r="AE45" s="118" t="str">
        <f>IF(AB45="","",IF(Sheet1!AB45='Opening Balance'!$I$46,'Opening Balance'!$H$46,""))</f>
        <v/>
      </c>
      <c r="AF45" s="118" t="str">
        <f>IF(AB45="","",IF(Sheet1!AB45='Opening Balance'!$I$47,'Opening Balance'!$H$47,""))</f>
        <v/>
      </c>
      <c r="AG45" s="118" t="str">
        <f>IF(AB45="","",IF(Sheet1!AB45='Opening Balance'!$I$48,'Opening Balance'!$H$48,""))</f>
        <v/>
      </c>
      <c r="AH45" s="118" t="str">
        <f>IF(AB45="","",IF(Sheet1!AB45='Opening Balance'!$I$49,'Opening Balance'!$H$49,""))</f>
        <v/>
      </c>
      <c r="AI45" s="118" t="str">
        <f>IF(AB45="","",IF(Sheet1!AB45='Opening Balance'!$I$50,'Opening Balance'!$H$50,""))</f>
        <v/>
      </c>
      <c r="AJ45" s="118" t="str">
        <f>IF(AB45="","",IF(Sheet1!AB45='Opening Balance'!$I$51,'Opening Balance'!$H$51,""))</f>
        <v/>
      </c>
      <c r="AK45" s="118">
        <f>IF(AND(AC45="",AE45="",AG45="",AI45=""),"",SUM(AC45,AE45,AG45,AI45))</f>
        <v>115.6</v>
      </c>
      <c r="AL45" s="118">
        <f>IF(AND(AD45="",AF45="",AH45="",AJ45=""),"",SUM(AD45,AF45,AH45,AJ45))</f>
        <v>102.75</v>
      </c>
      <c r="AM45" s="119">
        <f>IF('Att. Dairy'!I51="","",'Att. Dairy'!I51)</f>
        <v>90</v>
      </c>
      <c r="AN45" s="119">
        <f>IF('Att. Dairy'!J51="","",'Att. Dairy'!J51)</f>
        <v>95</v>
      </c>
      <c r="AO45" s="119">
        <f>IF(AND(AM45="",AN45=""),"",SUM(AM45:AN45))</f>
        <v>185</v>
      </c>
      <c r="AP45" s="119">
        <f>IF('Att. Dairy'!O51="","",'Att. Dairy'!O51)</f>
        <v>85</v>
      </c>
      <c r="AQ45" s="119">
        <f>IF('Att. Dairy'!P51="","",'Att. Dairy'!P51)</f>
        <v>90</v>
      </c>
      <c r="AR45" s="119">
        <f>IF(AND(AP45="",AQ45=""),"",SUM(AP45:AQ45))</f>
        <v>175</v>
      </c>
      <c r="AS45" s="118">
        <f>IF(AND(AR45=""),0,IF(AND(BG45="W"),AR45*150/1000,0))</f>
        <v>0</v>
      </c>
      <c r="AT45" s="118">
        <f>IF(AND(AR45=""),0,IF(AND(BG45="R"),AR45*150/1000,0))</f>
        <v>26.25</v>
      </c>
      <c r="AU45" s="118">
        <f t="shared" si="69"/>
        <v>115.6</v>
      </c>
      <c r="AV45" s="118">
        <f t="shared" si="69"/>
        <v>76.5</v>
      </c>
      <c r="AW45" s="321">
        <f>IFERROR(IF(AND('Att. Dairy'!B51=""),"",IF(AND(AX45="अवकाश"),"",IF(AND(AR45=""),"",AR45*$AY$39))),"")</f>
        <v>1429.75</v>
      </c>
      <c r="AX45" s="121" t="str">
        <f>IF(AND('Att. Dairy'!B51=""),"",IF(OR(AR45="",AR45=0),"",BC45))</f>
        <v>दाल चावल</v>
      </c>
      <c r="BB45" s="304" t="str">
        <f>IF(AND('Att. Dairy'!D51=""),"",'Att. Dairy'!D51)</f>
        <v>Tuesday</v>
      </c>
      <c r="BC45" s="304" t="str">
        <f>IF(OR(BB45=0,BB45=""),"",IF(BB45="tuesday","दाल चावल",IF(BB45="thursday","खिचड़ी",IF(OR(BB45="monday",BB45="saturday"),"सब्जी रोटी",IF(OR(BB45="wednesday",BB45="friday"),"दाल रोटी","अवकाश")))))</f>
        <v>दाल चावल</v>
      </c>
      <c r="BD45" s="318" t="str">
        <f t="shared" ref="BD45:BD74" si="72">IF(OR(BB45=0,BB45=""),"",IF(BB45="tuesday","R",IF(BB45="thursday","R",IF(OR(BB45="monday",BB45="saturday"),"W",IF(OR(BB45="wednesday",BB45="friday"),"W","")))))</f>
        <v>R</v>
      </c>
      <c r="BE45" s="304" t="str">
        <f>IF(AND('Att. Dairy'!C51=""),"",'Att. Dairy'!C51)</f>
        <v>Rice</v>
      </c>
      <c r="BF45" s="304" t="str">
        <f t="shared" ref="BF45:BF74" si="73">IF(AND(BE45=""),"",IF(BE45="Rice","R",IF(BE45="Wheat","W","")))</f>
        <v>R</v>
      </c>
      <c r="BG45" s="318" t="str">
        <f t="shared" ref="BG45:BG74" si="74">IF(AND(BF45=""),BD45,BF45)</f>
        <v>R</v>
      </c>
      <c r="BJ45" s="487">
        <f>IF(AND($DG$5=$CF$40),MAX($BJ$43:BJ44)+1,0)</f>
        <v>0</v>
      </c>
      <c r="BK45" s="389">
        <v>2</v>
      </c>
      <c r="BL45" s="422">
        <f>IF(AND('Att. Dairy'!B51=""),"",'Att. Dairy'!B51)</f>
        <v>45048</v>
      </c>
      <c r="BM45" s="423" t="str">
        <f>IF(AND('Att. Dairy'!D51=""),"",'Att. Dairy'!D51)</f>
        <v>Tuesday</v>
      </c>
      <c r="BN45" s="435" t="str">
        <f>IF('Att. Dairy'!L51="","",IF('Att. Dairy'!E51='Att. Dairy'!$AD$15,'Att. Dairy'!L51,""))</f>
        <v/>
      </c>
      <c r="BO45" s="435" t="str">
        <f>IF('Att. Dairy'!M51="","",IF('Att. Dairy'!E51='Att. Dairy'!$AD$15,'Att. Dairy'!M51,""))</f>
        <v/>
      </c>
      <c r="BP45" s="436">
        <f t="shared" ref="BP45:BP74" si="75">SUM(BN45,BO45)</f>
        <v>0</v>
      </c>
      <c r="BQ45" s="453">
        <f>IFERROR(IF(AND(BV44=""),"",BV44),"")</f>
        <v>93.31</v>
      </c>
      <c r="BR45" s="439" t="str">
        <f>IF(BL45="","",IF(BL45='Opening Balance'!$I$64,'Opening Balance'!$G$64,""))</f>
        <v/>
      </c>
      <c r="BS45" s="439" t="str">
        <f>IF(BL45="","",IF(BL45='Opening Balance'!$I$66,'Opening Balance'!$G$66,""))</f>
        <v/>
      </c>
      <c r="BT45" s="438">
        <f t="shared" ref="BT45:BT74" si="76">SUM(BQ45:BS45)</f>
        <v>93.31</v>
      </c>
      <c r="BU45" s="446">
        <f>IF(BP45="","",BP45*'Opening Balance'!$G$68)</f>
        <v>0</v>
      </c>
      <c r="BV45" s="414">
        <f t="shared" si="70"/>
        <v>93.31</v>
      </c>
      <c r="BW45" s="453">
        <f>IFERROR(IF(AND(CB44=""),"",CB44),"")</f>
        <v>21.253599999999999</v>
      </c>
      <c r="BX45" s="446" t="str">
        <f>IF(BL45="","",IF(BL45='Opening Balance'!$I$65,'Opening Balance'!$G$65,""))</f>
        <v/>
      </c>
      <c r="BY45" s="446" t="str">
        <f>IF(BL45="","",IF(BL45='Opening Balance'!$I$67,'Opening Balance'!$G$67,""))</f>
        <v/>
      </c>
      <c r="BZ45" s="447">
        <f t="shared" ref="BZ45:BZ74" si="77">SUM(BW45:BY45)</f>
        <v>21.253599999999999</v>
      </c>
      <c r="CA45" s="446">
        <f>IF(BP45="","",BP45*'Opening Balance'!$G$69)</f>
        <v>0</v>
      </c>
      <c r="CB45" s="431">
        <f t="shared" ref="CB45:CB74" si="78">SUM(BZ45-CA45)</f>
        <v>21.253599999999999</v>
      </c>
      <c r="CC45" s="474">
        <f>IFERROR(IF(AND(CG44=""),"",CG44),"")</f>
        <v>500</v>
      </c>
      <c r="CD45" s="468" t="str">
        <f>IF(BL45="","",IF(BL45='Opening Balance'!$I$71,'Opening Balance'!$G$71,""))</f>
        <v/>
      </c>
      <c r="CE45" s="468">
        <f>SUM(CC45:CD45)</f>
        <v>500</v>
      </c>
      <c r="CF45" s="470">
        <f>IF(BL45="","",IF(BL45='Opening Balance'!$I$73,'Opening Balance'!$G$73,0))</f>
        <v>0</v>
      </c>
      <c r="CG45" s="469">
        <f>IFERROR(SUM(CE45-CF45),"")</f>
        <v>500</v>
      </c>
      <c r="CH45" s="466"/>
      <c r="CI45" s="466"/>
      <c r="CJ45" s="389">
        <v>2</v>
      </c>
      <c r="CK45" s="422">
        <f>IF(AND('Att. Dairy'!B51=""),"",'Att. Dairy'!B51)</f>
        <v>45048</v>
      </c>
      <c r="CL45" s="423" t="str">
        <f>IF(AND('Att. Dairy'!D51=""),"",'Att. Dairy'!D51)</f>
        <v>Tuesday</v>
      </c>
      <c r="CM45" s="435" t="str">
        <f>IF('Att. Dairy'!O51="","",IF('Att. Dairy'!E51='Att. Dairy'!$AD$15,'Att. Dairy'!O51,""))</f>
        <v/>
      </c>
      <c r="CN45" s="435" t="str">
        <f>IF('Att. Dairy'!P51="","",IF('Att. Dairy'!E51='Att. Dairy'!$AD$15,'Att. Dairy'!P51,""))</f>
        <v/>
      </c>
      <c r="CO45" s="436">
        <f t="shared" ref="CO45:CO74" si="79">SUM(CM45,CN45)</f>
        <v>0</v>
      </c>
      <c r="CP45" s="453">
        <f>IFERROR(IF(AND(CU44=""),"",CU44),"")</f>
        <v>143.38</v>
      </c>
      <c r="CQ45" s="438" t="str">
        <f>IF(CK45="","",IF(CK45='Opening Balance'!$I$64,'Opening Balance'!$H$64,""))</f>
        <v/>
      </c>
      <c r="CR45" s="438" t="str">
        <f>IF(CK45="","",IF(CK45='Opening Balance'!$I$66,'Opening Balance'!$H$66,""))</f>
        <v/>
      </c>
      <c r="CS45" s="438">
        <f t="shared" ref="CS45:CS74" si="80">SUM(CP45:CR45)</f>
        <v>143.38</v>
      </c>
      <c r="CT45" s="430">
        <f>IF(CO45="","",CO45*'Opening Balance'!$H$68)</f>
        <v>0</v>
      </c>
      <c r="CU45" s="431">
        <f t="shared" si="71"/>
        <v>143.38</v>
      </c>
      <c r="CV45" s="453">
        <f>IFERROR(IF(AND(DA44=""),"",DA44),"")</f>
        <v>26.623799999999999</v>
      </c>
      <c r="CW45" s="430" t="str">
        <f>IF(CK45="","",IF(CK45='Opening Balance'!$I$65,'Opening Balance'!$H$65,""))</f>
        <v/>
      </c>
      <c r="CX45" s="429" t="str">
        <f>IF(CK45="","",IF(CK45='Opening Balance'!$I$67,'Opening Balance'!$H$67,""))</f>
        <v/>
      </c>
      <c r="CY45" s="438">
        <f t="shared" ref="CY45:CY74" si="81">SUM(CV45:CX45)</f>
        <v>26.623799999999999</v>
      </c>
      <c r="CZ45" s="430">
        <f>IF(CO45="","",CO45*'Opening Balance'!$H$69)</f>
        <v>0</v>
      </c>
      <c r="DA45" s="431">
        <f t="shared" ref="DA45:DA74" si="82">SUM(CY45-CZ45)</f>
        <v>26.623799999999999</v>
      </c>
      <c r="DB45" s="474">
        <f>IFERROR(IF(AND(DF44=""),"",DF44),"")</f>
        <v>800</v>
      </c>
      <c r="DC45" s="468" t="str">
        <f>IF(CK45="","",IF(CK45='Opening Balance'!$I$71,'Opening Balance'!$H$71,""))</f>
        <v/>
      </c>
      <c r="DD45" s="468">
        <f t="shared" ref="DD45:DD74" si="83">SUM(DB45:DC45)</f>
        <v>800</v>
      </c>
      <c r="DE45" s="470">
        <f>IF(CK45="","",IF(CK45='Opening Balance'!$I$73,'Opening Balance'!$H$73,0))</f>
        <v>0</v>
      </c>
      <c r="DF45" s="469">
        <f>IFERROR(SUM(DD45-DE45),"")</f>
        <v>800</v>
      </c>
    </row>
    <row r="46" spans="1:110" s="304" customFormat="1">
      <c r="A46" s="580"/>
      <c r="B46" s="352">
        <f>IF(AND($Z$3=$Q$39),MAX($B$43:B45)+1,0)</f>
        <v>0</v>
      </c>
      <c r="C46" s="116">
        <f>IF(AND('Att. Dairy'!B52=""),"",'Att. Dairy'!B52)</f>
        <v>45049</v>
      </c>
      <c r="D46" s="118">
        <f t="shared" ref="D46:D74" si="84">IFERROR(IF(AND(V45=""),"",V45),"")</f>
        <v>183.2</v>
      </c>
      <c r="E46" s="118">
        <f t="shared" ref="E46:E74" si="85">IFERROR(IF(AND(W45=""),"",W45),"")</f>
        <v>130</v>
      </c>
      <c r="F46" s="118" t="str">
        <f>IF(C46="","",IF(Sheet1!C46='Opening Balance'!$I$46,'Opening Balance'!$G$46,""))</f>
        <v/>
      </c>
      <c r="G46" s="118" t="str">
        <f>IF(C46="","",IF(Sheet1!C46='Opening Balance'!$I$47,'Opening Balance'!$G$47,""))</f>
        <v/>
      </c>
      <c r="H46" s="118" t="str">
        <f>IF(C46="","",IF(Sheet1!C46='Opening Balance'!$I$48,'Opening Balance'!$G$48,""))</f>
        <v/>
      </c>
      <c r="I46" s="118" t="str">
        <f>IF(C46="","",IF(Sheet1!C46='Opening Balance'!$I$49,'Opening Balance'!$G$49,""))</f>
        <v/>
      </c>
      <c r="J46" s="118" t="str">
        <f>IF(C46="","",IF(Sheet1!C46='Opening Balance'!$I$50,'Opening Balance'!$G$50,""))</f>
        <v/>
      </c>
      <c r="K46" s="118" t="str">
        <f>IF(C46="","",IF(Sheet1!C46='Opening Balance'!$I$51,'Opening Balance'!$G$51,""))</f>
        <v/>
      </c>
      <c r="L46" s="118">
        <f t="shared" ref="L46:L74" si="86">IF(AND(D46="",F46="",H46="",J46=""),"",SUM(D46,F46,H46,J46))</f>
        <v>183.2</v>
      </c>
      <c r="M46" s="118">
        <f t="shared" ref="M46:M74" si="87">IF(AND(E46="",G46="",I46="",K46=""),"",SUM(E46,G46,I46,K46))</f>
        <v>130</v>
      </c>
      <c r="N46" s="119">
        <f>IF('Att. Dairy'!F52="","",'Att. Dairy'!F52)</f>
        <v>123</v>
      </c>
      <c r="O46" s="119">
        <f>IF('Att. Dairy'!G52="","",'Att. Dairy'!G52)</f>
        <v>120</v>
      </c>
      <c r="P46" s="119">
        <f t="shared" ref="P46:P74" si="88">IF(AND(N46="",O46=""),"",SUM(N46:O46))</f>
        <v>243</v>
      </c>
      <c r="Q46" s="119">
        <f>IF('Att. Dairy'!L52="","",'Att. Dairy'!L52)</f>
        <v>110</v>
      </c>
      <c r="R46" s="119">
        <f>IF('Att. Dairy'!M52="","",'Att. Dairy'!M52)</f>
        <v>110</v>
      </c>
      <c r="S46" s="119">
        <f t="shared" ref="S46:S74" si="89">IF(AND(Q46="",R46=""),"",SUM(Q46:R46))</f>
        <v>220</v>
      </c>
      <c r="T46" s="118">
        <f t="shared" ref="T46:T74" si="90">IF(AND(S46=""),0,IF(AND(BG46="W"),S46*100/1000,0))</f>
        <v>22</v>
      </c>
      <c r="U46" s="118">
        <f t="shared" ref="U46:U74" si="91">IF(AND(S46=""),0,IF(AND(BG46="R"),S46*100/1000,0))</f>
        <v>0</v>
      </c>
      <c r="V46" s="118">
        <f t="shared" ref="V46:V74" si="92">SUM(L46-T46)</f>
        <v>161.19999999999999</v>
      </c>
      <c r="W46" s="118">
        <f t="shared" ref="W46:W74" si="93">SUM(M46-U46)</f>
        <v>130</v>
      </c>
      <c r="X46" s="321">
        <f>IFERROR(IF(AND('Att. Dairy'!B52=""),"",IF(AND(Y46="अवकाश"),"",IF(AND(S46=""),"",S46*$Z$39))),"")</f>
        <v>1199</v>
      </c>
      <c r="Y46" s="121" t="str">
        <f>IF(AND('Att. Dairy'!B52=""),"",IF(OR(S46="",S46=0),"",BC46))</f>
        <v>दाल रोटी</v>
      </c>
      <c r="AA46" s="353">
        <f>IF(AND($AY$3=$AP$39),MAX($AA$43:AA45)+1,0)</f>
        <v>0</v>
      </c>
      <c r="AB46" s="116">
        <f>IF(AND('Att. Dairy'!B52=""),"",'Att. Dairy'!B52)</f>
        <v>45049</v>
      </c>
      <c r="AC46" s="118">
        <f t="shared" ref="AC46:AC74" si="94">IFERROR(IF(AND(AU45=""),"",AU45),"")</f>
        <v>115.6</v>
      </c>
      <c r="AD46" s="118">
        <f t="shared" ref="AD46:AD74" si="95">IFERROR(IF(AND(AV45=""),"",AV45),"")</f>
        <v>76.5</v>
      </c>
      <c r="AE46" s="118" t="str">
        <f>IF(AB46="","",IF(Sheet1!AB46='Opening Balance'!$I$46,'Opening Balance'!$H$46,""))</f>
        <v/>
      </c>
      <c r="AF46" s="118" t="str">
        <f>IF(AB46="","",IF(Sheet1!AB46='Opening Balance'!$I$47,'Opening Balance'!$H$47,""))</f>
        <v/>
      </c>
      <c r="AG46" s="118" t="str">
        <f>IF(AB46="","",IF(Sheet1!AB46='Opening Balance'!$I$48,'Opening Balance'!$H$48,""))</f>
        <v/>
      </c>
      <c r="AH46" s="118" t="str">
        <f>IF(AB46="","",IF(Sheet1!AB46='Opening Balance'!$I$49,'Opening Balance'!$H$49,""))</f>
        <v/>
      </c>
      <c r="AI46" s="118" t="str">
        <f>IF(AB46="","",IF(Sheet1!AB46='Opening Balance'!$I$50,'Opening Balance'!$H$50,""))</f>
        <v/>
      </c>
      <c r="AJ46" s="118" t="str">
        <f>IF(AB46="","",IF(Sheet1!AB46='Opening Balance'!$I$51,'Opening Balance'!$H$51,""))</f>
        <v/>
      </c>
      <c r="AK46" s="118">
        <f t="shared" ref="AK46:AK74" si="96">IF(AND(AC46="",AE46="",AG46="",AI46=""),"",SUM(AC46,AE46,AG46,AI46))</f>
        <v>115.6</v>
      </c>
      <c r="AL46" s="118">
        <f t="shared" ref="AL46:AL73" si="97">IF(AND(AD46="",AF46="",AH46="",AJ46=""),"",SUM(AD46,AF46,AH46,AJ46))</f>
        <v>76.5</v>
      </c>
      <c r="AM46" s="119">
        <f>IF('Att. Dairy'!I52="","",'Att. Dairy'!I52)</f>
        <v>90</v>
      </c>
      <c r="AN46" s="119">
        <f>IF('Att. Dairy'!J52="","",'Att. Dairy'!J52)</f>
        <v>95</v>
      </c>
      <c r="AO46" s="119">
        <f t="shared" ref="AO46:AO74" si="98">IF(AND(AM46="",AN46=""),"",SUM(AM46:AN46))</f>
        <v>185</v>
      </c>
      <c r="AP46" s="119">
        <f>IF('Att. Dairy'!O52="","",'Att. Dairy'!O52)</f>
        <v>80</v>
      </c>
      <c r="AQ46" s="119">
        <f>IF('Att. Dairy'!P52="","",'Att. Dairy'!P52)</f>
        <v>82</v>
      </c>
      <c r="AR46" s="119">
        <f t="shared" ref="AR46:AR74" si="99">IF(AND(AP46="",AQ46=""),"",SUM(AP46:AQ46))</f>
        <v>162</v>
      </c>
      <c r="AS46" s="118">
        <f t="shared" ref="AS46:AS74" si="100">IF(AND(AR46=""),0,IF(AND(BG46="W"),AR46*150/1000,0))</f>
        <v>24.3</v>
      </c>
      <c r="AT46" s="118">
        <f t="shared" ref="AT46:AT74" si="101">IF(AND(AR46=""),0,IF(AND(BG46="R"),AR46*150/1000,0))</f>
        <v>0</v>
      </c>
      <c r="AU46" s="118">
        <f t="shared" si="69"/>
        <v>91.3</v>
      </c>
      <c r="AV46" s="118">
        <f t="shared" si="69"/>
        <v>76.5</v>
      </c>
      <c r="AW46" s="321">
        <f>IFERROR(IF(AND('Att. Dairy'!B52=""),"",IF(AND(AX46="अवकाश"),"",IF(AND(AR46=""),"",AR46*$AY$39))),"")</f>
        <v>1323.54</v>
      </c>
      <c r="AX46" s="121" t="str">
        <f>IF(AND('Att. Dairy'!B52=""),"",IF(OR(AR46="",AR46=0),"",BC46))</f>
        <v>दाल रोटी</v>
      </c>
      <c r="BB46" s="304" t="str">
        <f>IF(AND('Att. Dairy'!D52=""),"",'Att. Dairy'!D52)</f>
        <v>Wednesday</v>
      </c>
      <c r="BC46" s="304" t="str">
        <f t="shared" ref="BC46:BC74" si="102">IF(OR(BB46=0,BB46=""),"",IF(BB46="tuesday","दाल चावल",IF(BB46="thursday","खिचड़ी",IF(OR(BB46="monday",BB46="saturday"),"सब्जी रोटी",IF(OR(BB46="wednesday",BB46="friday"),"दाल रोटी","अवकाश")))))</f>
        <v>दाल रोटी</v>
      </c>
      <c r="BD46" s="318" t="str">
        <f t="shared" si="72"/>
        <v>W</v>
      </c>
      <c r="BE46" s="304" t="str">
        <f>IF(AND('Att. Dairy'!C52=""),"",'Att. Dairy'!C52)</f>
        <v>Wheat</v>
      </c>
      <c r="BF46" s="304" t="str">
        <f t="shared" si="73"/>
        <v>W</v>
      </c>
      <c r="BG46" s="318" t="str">
        <f t="shared" si="74"/>
        <v>W</v>
      </c>
      <c r="BJ46" s="487">
        <f>IF(AND($DG$5=$CF$40),MAX($BJ$43:BJ45)+1,0)</f>
        <v>0</v>
      </c>
      <c r="BK46" s="389">
        <v>3</v>
      </c>
      <c r="BL46" s="422">
        <f>IF(AND('Att. Dairy'!B52=""),"",'Att. Dairy'!B52)</f>
        <v>45049</v>
      </c>
      <c r="BM46" s="423" t="str">
        <f>IF(AND('Att. Dairy'!D52=""),"",'Att. Dairy'!D52)</f>
        <v>Wednesday</v>
      </c>
      <c r="BN46" s="435">
        <f>IF('Att. Dairy'!L52="","",IF('Att. Dairy'!E52='Att. Dairy'!$AD$15,'Att. Dairy'!L52,""))</f>
        <v>110</v>
      </c>
      <c r="BO46" s="435">
        <f>IF('Att. Dairy'!M52="","",IF('Att. Dairy'!E52='Att. Dairy'!$AD$15,'Att. Dairy'!M52,""))</f>
        <v>110</v>
      </c>
      <c r="BP46" s="436">
        <f t="shared" si="75"/>
        <v>220</v>
      </c>
      <c r="BQ46" s="453">
        <f t="shared" ref="BQ46:BQ74" si="103">IFERROR(IF(AND(BV45=""),"",BV45),"")</f>
        <v>93.31</v>
      </c>
      <c r="BR46" s="439" t="str">
        <f>IF(BL46="","",IF(BL46='Opening Balance'!$I$64,'Opening Balance'!$G$64,""))</f>
        <v/>
      </c>
      <c r="BS46" s="439" t="str">
        <f>IF(BL46="","",IF(BL46='Opening Balance'!$I$66,'Opening Balance'!$G$66,""))</f>
        <v/>
      </c>
      <c r="BT46" s="438">
        <f t="shared" si="76"/>
        <v>93.31</v>
      </c>
      <c r="BU46" s="446">
        <f>IF(BP46="","",BP46*'Opening Balance'!$G$68)</f>
        <v>3.3</v>
      </c>
      <c r="BV46" s="415">
        <f t="shared" si="70"/>
        <v>90.01</v>
      </c>
      <c r="BW46" s="453">
        <f t="shared" ref="BW46:BW74" si="104">IFERROR(IF(AND(CB45=""),"",CB45),"")</f>
        <v>21.253599999999999</v>
      </c>
      <c r="BX46" s="446" t="str">
        <f>IF(BL46="","",IF(BL46='Opening Balance'!$I$65,'Opening Balance'!$G$65,""))</f>
        <v/>
      </c>
      <c r="BY46" s="446" t="str">
        <f>IF(BL46="","",IF(BL46='Opening Balance'!$I$67,'Opening Balance'!$G$67,""))</f>
        <v/>
      </c>
      <c r="BZ46" s="447">
        <f t="shared" si="77"/>
        <v>21.253599999999999</v>
      </c>
      <c r="CA46" s="446">
        <f>IF(BP46="","",BP46*'Opening Balance'!$G$69)</f>
        <v>1.8479999999999999</v>
      </c>
      <c r="CB46" s="431">
        <f t="shared" si="78"/>
        <v>19.4056</v>
      </c>
      <c r="CC46" s="474">
        <f t="shared" ref="CC46:CC74" si="105">IFERROR(IF(AND(CG45=""),"",CG45),"")</f>
        <v>500</v>
      </c>
      <c r="CD46" s="468" t="str">
        <f>IF(BL46="","",IF(BL46='Opening Balance'!$I$71,'Opening Balance'!$G$71,""))</f>
        <v/>
      </c>
      <c r="CE46" s="468">
        <f t="shared" ref="CE46:CE74" si="106">SUM(CC46:CD46)</f>
        <v>500</v>
      </c>
      <c r="CF46" s="470">
        <f>IF(BL46="","",IF(BL46='Opening Balance'!$I$73,'Opening Balance'!$G$73,0))</f>
        <v>0</v>
      </c>
      <c r="CG46" s="469">
        <f t="shared" ref="CG46:CG73" si="107">IFERROR(SUM(CE46-CF46),"")</f>
        <v>500</v>
      </c>
      <c r="CH46" s="466"/>
      <c r="CI46" s="466"/>
      <c r="CJ46" s="389">
        <v>3</v>
      </c>
      <c r="CK46" s="422">
        <f>IF(AND('Att. Dairy'!B52=""),"",'Att. Dairy'!B52)</f>
        <v>45049</v>
      </c>
      <c r="CL46" s="423" t="str">
        <f>IF(AND('Att. Dairy'!D52=""),"",'Att. Dairy'!D52)</f>
        <v>Wednesday</v>
      </c>
      <c r="CM46" s="435">
        <f>IF('Att. Dairy'!O52="","",IF('Att. Dairy'!E52='Att. Dairy'!$AD$15,'Att. Dairy'!O52,""))</f>
        <v>80</v>
      </c>
      <c r="CN46" s="435">
        <f>IF('Att. Dairy'!P52="","",IF('Att. Dairy'!E52='Att. Dairy'!$AD$15,'Att. Dairy'!P52,""))</f>
        <v>82</v>
      </c>
      <c r="CO46" s="436">
        <f t="shared" si="79"/>
        <v>162</v>
      </c>
      <c r="CP46" s="453">
        <f t="shared" ref="CP46:CP74" si="108">IFERROR(IF(AND(CU45=""),"",CU45),"")</f>
        <v>143.38</v>
      </c>
      <c r="CQ46" s="438" t="str">
        <f>IF(CK46="","",IF(CK46='Opening Balance'!$I$64,'Opening Balance'!$H$64,""))</f>
        <v/>
      </c>
      <c r="CR46" s="438" t="str">
        <f>IF(CK46="","",IF(CK46='Opening Balance'!$I$66,'Opening Balance'!$H$66,""))</f>
        <v/>
      </c>
      <c r="CS46" s="438">
        <f t="shared" si="80"/>
        <v>143.38</v>
      </c>
      <c r="CT46" s="430">
        <f>IF(CO46="","",CO46*'Opening Balance'!$H$68)</f>
        <v>3.24</v>
      </c>
      <c r="CU46" s="431">
        <f t="shared" si="71"/>
        <v>140.13999999999999</v>
      </c>
      <c r="CV46" s="453">
        <f t="shared" ref="CV46:CV74" si="109">IFERROR(IF(AND(DA45=""),"",DA45),"")</f>
        <v>26.623799999999999</v>
      </c>
      <c r="CW46" s="430" t="str">
        <f>IF(CK46="","",IF(CK46='Opening Balance'!$I$65,'Opening Balance'!$H$65,""))</f>
        <v/>
      </c>
      <c r="CX46" s="429" t="str">
        <f>IF(CK46="","",IF(CK46='Opening Balance'!$I$67,'Opening Balance'!$H$67,""))</f>
        <v/>
      </c>
      <c r="CY46" s="438">
        <f t="shared" si="81"/>
        <v>26.623799999999999</v>
      </c>
      <c r="CZ46" s="430">
        <f>IF(CO46="","",CO46*'Opening Balance'!$H$69)</f>
        <v>1.6524000000000001</v>
      </c>
      <c r="DA46" s="431">
        <f t="shared" si="82"/>
        <v>24.971399999999999</v>
      </c>
      <c r="DB46" s="474">
        <f t="shared" ref="DB46:DB74" si="110">IFERROR(IF(AND(DF45=""),"",DF45),"")</f>
        <v>800</v>
      </c>
      <c r="DC46" s="468" t="str">
        <f>IF(CK46="","",IF(CK46='Opening Balance'!$I$71,'Opening Balance'!$H$71,""))</f>
        <v/>
      </c>
      <c r="DD46" s="468">
        <f t="shared" si="83"/>
        <v>800</v>
      </c>
      <c r="DE46" s="470">
        <f>IF(CK46="","",IF(CK46='Opening Balance'!$I$73,'Opening Balance'!$H$73,0))</f>
        <v>0</v>
      </c>
      <c r="DF46" s="469">
        <f t="shared" ref="DF46:DF74" si="111">IFERROR(SUM(DD46-DE46),"")</f>
        <v>800</v>
      </c>
    </row>
    <row r="47" spans="1:110" s="304" customFormat="1">
      <c r="A47" s="580"/>
      <c r="B47" s="352">
        <f>IF(AND($Z$3=$Q$39),MAX($B$43:B46)+1,0)</f>
        <v>0</v>
      </c>
      <c r="C47" s="116">
        <f>IF(AND('Att. Dairy'!B53=""),"",'Att. Dairy'!B53)</f>
        <v>45050</v>
      </c>
      <c r="D47" s="118">
        <f t="shared" si="84"/>
        <v>161.19999999999999</v>
      </c>
      <c r="E47" s="118">
        <f t="shared" si="85"/>
        <v>130</v>
      </c>
      <c r="F47" s="118" t="str">
        <f>IF(C47="","",IF(Sheet1!C47='Opening Balance'!$I$46,'Opening Balance'!$G$46,""))</f>
        <v/>
      </c>
      <c r="G47" s="118" t="str">
        <f>IF(C47="","",IF(Sheet1!C47='Opening Balance'!$I$47,'Opening Balance'!$G$47,""))</f>
        <v/>
      </c>
      <c r="H47" s="118" t="str">
        <f>IF(C47="","",IF(Sheet1!C47='Opening Balance'!$I$48,'Opening Balance'!$G$48,""))</f>
        <v/>
      </c>
      <c r="I47" s="118" t="str">
        <f>IF(C47="","",IF(Sheet1!C47='Opening Balance'!$I$49,'Opening Balance'!$G$49,""))</f>
        <v/>
      </c>
      <c r="J47" s="118" t="str">
        <f>IF(C47="","",IF(Sheet1!C47='Opening Balance'!$I$50,'Opening Balance'!$G$50,""))</f>
        <v/>
      </c>
      <c r="K47" s="118" t="str">
        <f>IF(C47="","",IF(Sheet1!C47='Opening Balance'!$I$51,'Opening Balance'!$G$51,""))</f>
        <v/>
      </c>
      <c r="L47" s="118">
        <f t="shared" si="86"/>
        <v>161.19999999999999</v>
      </c>
      <c r="M47" s="118">
        <f t="shared" si="87"/>
        <v>130</v>
      </c>
      <c r="N47" s="119">
        <f>IF('Att. Dairy'!F53="","",'Att. Dairy'!F53)</f>
        <v>123</v>
      </c>
      <c r="O47" s="119">
        <f>IF('Att. Dairy'!G53="","",'Att. Dairy'!G53)</f>
        <v>120</v>
      </c>
      <c r="P47" s="119">
        <f t="shared" si="88"/>
        <v>243</v>
      </c>
      <c r="Q47" s="119">
        <f>IF('Att. Dairy'!L53="","",'Att. Dairy'!L53)</f>
        <v>108</v>
      </c>
      <c r="R47" s="119">
        <f>IF('Att. Dairy'!M53="","",'Att. Dairy'!M53)</f>
        <v>109</v>
      </c>
      <c r="S47" s="119">
        <f t="shared" si="89"/>
        <v>217</v>
      </c>
      <c r="T47" s="118">
        <f t="shared" si="90"/>
        <v>0</v>
      </c>
      <c r="U47" s="118">
        <f t="shared" si="91"/>
        <v>21.7</v>
      </c>
      <c r="V47" s="118">
        <f t="shared" si="92"/>
        <v>161.19999999999999</v>
      </c>
      <c r="W47" s="118">
        <f t="shared" si="93"/>
        <v>108.3</v>
      </c>
      <c r="X47" s="321">
        <f>IFERROR(IF(AND('Att. Dairy'!B53=""),"",IF(AND(Y47="अवकाश"),"",IF(AND(S47=""),"",S47*$Z$39))),"")</f>
        <v>1182.6500000000001</v>
      </c>
      <c r="Y47" s="121" t="str">
        <f>IF(AND('Att. Dairy'!B53=""),"",IF(OR(S47="",S47=0),"",BC47))</f>
        <v>खिचड़ी</v>
      </c>
      <c r="AA47" s="353">
        <f>IF(AND($AY$3=$AP$39),MAX($AA$43:AA46)+1,0)</f>
        <v>0</v>
      </c>
      <c r="AB47" s="116">
        <f>IF(AND('Att. Dairy'!B53=""),"",'Att. Dairy'!B53)</f>
        <v>45050</v>
      </c>
      <c r="AC47" s="118">
        <f t="shared" si="94"/>
        <v>91.3</v>
      </c>
      <c r="AD47" s="118">
        <f t="shared" si="95"/>
        <v>76.5</v>
      </c>
      <c r="AE47" s="118" t="str">
        <f>IF(AB47="","",IF(Sheet1!AB47='Opening Balance'!$I$46,'Opening Balance'!$H$46,""))</f>
        <v/>
      </c>
      <c r="AF47" s="118" t="str">
        <f>IF(AB47="","",IF(Sheet1!AB47='Opening Balance'!$I$47,'Opening Balance'!$H$47,""))</f>
        <v/>
      </c>
      <c r="AG47" s="118" t="str">
        <f>IF(AB47="","",IF(Sheet1!AB47='Opening Balance'!$I$48,'Opening Balance'!$H$48,""))</f>
        <v/>
      </c>
      <c r="AH47" s="118" t="str">
        <f>IF(AB47="","",IF(Sheet1!AB47='Opening Balance'!$I$49,'Opening Balance'!$H$49,""))</f>
        <v/>
      </c>
      <c r="AI47" s="118" t="str">
        <f>IF(AB47="","",IF(Sheet1!AB47='Opening Balance'!$I$50,'Opening Balance'!$H$50,""))</f>
        <v/>
      </c>
      <c r="AJ47" s="118" t="str">
        <f>IF(AB47="","",IF(Sheet1!AB47='Opening Balance'!$I$51,'Opening Balance'!$H$51,""))</f>
        <v/>
      </c>
      <c r="AK47" s="118">
        <f t="shared" si="96"/>
        <v>91.3</v>
      </c>
      <c r="AL47" s="118">
        <f t="shared" si="97"/>
        <v>76.5</v>
      </c>
      <c r="AM47" s="119">
        <f>IF('Att. Dairy'!I53="","",'Att. Dairy'!I53)</f>
        <v>90</v>
      </c>
      <c r="AN47" s="119">
        <f>IF('Att. Dairy'!J53="","",'Att. Dairy'!J53)</f>
        <v>95</v>
      </c>
      <c r="AO47" s="119">
        <f t="shared" si="98"/>
        <v>185</v>
      </c>
      <c r="AP47" s="119">
        <f>IF('Att. Dairy'!O53="","",'Att. Dairy'!O53)</f>
        <v>86</v>
      </c>
      <c r="AQ47" s="119">
        <f>IF('Att. Dairy'!P53="","",'Att. Dairy'!P53)</f>
        <v>88</v>
      </c>
      <c r="AR47" s="119">
        <f t="shared" si="99"/>
        <v>174</v>
      </c>
      <c r="AS47" s="118">
        <f t="shared" si="100"/>
        <v>0</v>
      </c>
      <c r="AT47" s="118">
        <f t="shared" si="101"/>
        <v>26.1</v>
      </c>
      <c r="AU47" s="118">
        <f t="shared" si="69"/>
        <v>91.3</v>
      </c>
      <c r="AV47" s="118">
        <f t="shared" si="69"/>
        <v>50.4</v>
      </c>
      <c r="AW47" s="321">
        <f>IFERROR(IF(AND('Att. Dairy'!B53=""),"",IF(AND(AX47="अवकाश"),"",IF(AND(AR47=""),"",AR47*$AY$39))),"")</f>
        <v>1421.58</v>
      </c>
      <c r="AX47" s="121" t="str">
        <f>IF(AND('Att. Dairy'!B53=""),"",IF(OR(AR47="",AR47=0),"",BC47))</f>
        <v>खिचड़ी</v>
      </c>
      <c r="BB47" s="304" t="str">
        <f>IF(AND('Att. Dairy'!D53=""),"",'Att. Dairy'!D53)</f>
        <v>Thursday</v>
      </c>
      <c r="BC47" s="304" t="str">
        <f t="shared" si="102"/>
        <v>खिचड़ी</v>
      </c>
      <c r="BD47" s="318" t="str">
        <f t="shared" si="72"/>
        <v>R</v>
      </c>
      <c r="BE47" s="304" t="str">
        <f>IF(AND('Att. Dairy'!C53=""),"",'Att. Dairy'!C53)</f>
        <v>Rice</v>
      </c>
      <c r="BF47" s="304" t="str">
        <f t="shared" si="73"/>
        <v>R</v>
      </c>
      <c r="BG47" s="318" t="str">
        <f t="shared" si="74"/>
        <v>R</v>
      </c>
      <c r="BJ47" s="487">
        <f>IF(AND($DG$5=$CF$40),MAX($BJ$43:BJ46)+1,0)</f>
        <v>0</v>
      </c>
      <c r="BK47" s="389">
        <v>4</v>
      </c>
      <c r="BL47" s="422">
        <f>IF(AND('Att. Dairy'!B53=""),"",'Att. Dairy'!B53)</f>
        <v>45050</v>
      </c>
      <c r="BM47" s="423" t="str">
        <f>IF(AND('Att. Dairy'!D53=""),"",'Att. Dairy'!D53)</f>
        <v>Thursday</v>
      </c>
      <c r="BN47" s="435" t="str">
        <f>IF('Att. Dairy'!L53="","",IF('Att. Dairy'!E53='Att. Dairy'!$AD$15,'Att. Dairy'!L53,""))</f>
        <v/>
      </c>
      <c r="BO47" s="435" t="str">
        <f>IF('Att. Dairy'!M53="","",IF('Att. Dairy'!E53='Att. Dairy'!$AD$15,'Att. Dairy'!M53,""))</f>
        <v/>
      </c>
      <c r="BP47" s="436">
        <f t="shared" si="75"/>
        <v>0</v>
      </c>
      <c r="BQ47" s="453">
        <f t="shared" si="103"/>
        <v>90.01</v>
      </c>
      <c r="BR47" s="439" t="str">
        <f>IF(BL47="","",IF(BL47='Opening Balance'!$I$64,'Opening Balance'!$G$64,""))</f>
        <v/>
      </c>
      <c r="BS47" s="439" t="str">
        <f>IF(BL47="","",IF(BL47='Opening Balance'!$I$66,'Opening Balance'!$G$66,""))</f>
        <v/>
      </c>
      <c r="BT47" s="438">
        <f t="shared" si="76"/>
        <v>90.01</v>
      </c>
      <c r="BU47" s="446">
        <f>IF(BP47="","",BP47*'Opening Balance'!$G$68)</f>
        <v>0</v>
      </c>
      <c r="BV47" s="415">
        <f t="shared" si="70"/>
        <v>90.01</v>
      </c>
      <c r="BW47" s="453">
        <f t="shared" si="104"/>
        <v>19.4056</v>
      </c>
      <c r="BX47" s="446" t="str">
        <f>IF(BL47="","",IF(BL47='Opening Balance'!$I$65,'Opening Balance'!$G$65,""))</f>
        <v/>
      </c>
      <c r="BY47" s="446" t="str">
        <f>IF(BL47="","",IF(BL47='Opening Balance'!$I$67,'Opening Balance'!$G$67,""))</f>
        <v/>
      </c>
      <c r="BZ47" s="447">
        <f t="shared" si="77"/>
        <v>19.4056</v>
      </c>
      <c r="CA47" s="446">
        <f>IF(BP47="","",BP47*'Opening Balance'!$G$69)</f>
        <v>0</v>
      </c>
      <c r="CB47" s="431">
        <f t="shared" si="78"/>
        <v>19.4056</v>
      </c>
      <c r="CC47" s="474">
        <f t="shared" si="105"/>
        <v>500</v>
      </c>
      <c r="CD47" s="468" t="str">
        <f>IF(BL47="","",IF(BL47='Opening Balance'!$I$71,'Opening Balance'!$G$71,""))</f>
        <v/>
      </c>
      <c r="CE47" s="468">
        <f t="shared" si="106"/>
        <v>500</v>
      </c>
      <c r="CF47" s="470">
        <f>IF(BL47="","",IF(BL47='Opening Balance'!$I$73,'Opening Balance'!$G$73,0))</f>
        <v>0</v>
      </c>
      <c r="CG47" s="469">
        <f t="shared" si="107"/>
        <v>500</v>
      </c>
      <c r="CH47" s="466"/>
      <c r="CI47" s="466"/>
      <c r="CJ47" s="389">
        <v>4</v>
      </c>
      <c r="CK47" s="422">
        <f>IF(AND('Att. Dairy'!B53=""),"",'Att. Dairy'!B53)</f>
        <v>45050</v>
      </c>
      <c r="CL47" s="423" t="str">
        <f>IF(AND('Att. Dairy'!D53=""),"",'Att. Dairy'!D53)</f>
        <v>Thursday</v>
      </c>
      <c r="CM47" s="435" t="str">
        <f>IF('Att. Dairy'!O53="","",IF('Att. Dairy'!E53='Att. Dairy'!$AD$15,'Att. Dairy'!O53,""))</f>
        <v/>
      </c>
      <c r="CN47" s="435" t="str">
        <f>IF('Att. Dairy'!P53="","",IF('Att. Dairy'!E53='Att. Dairy'!$AD$15,'Att. Dairy'!P53,""))</f>
        <v/>
      </c>
      <c r="CO47" s="436">
        <f t="shared" si="79"/>
        <v>0</v>
      </c>
      <c r="CP47" s="453">
        <f t="shared" si="108"/>
        <v>140.13999999999999</v>
      </c>
      <c r="CQ47" s="438" t="str">
        <f>IF(CK47="","",IF(CK47='Opening Balance'!$I$64,'Opening Balance'!$H$64,""))</f>
        <v/>
      </c>
      <c r="CR47" s="438" t="str">
        <f>IF(CK47="","",IF(CK47='Opening Balance'!$I$66,'Opening Balance'!$H$66,""))</f>
        <v/>
      </c>
      <c r="CS47" s="438">
        <f t="shared" si="80"/>
        <v>140.13999999999999</v>
      </c>
      <c r="CT47" s="430">
        <f>IF(CO47="","",CO47*'Opening Balance'!$H$68)</f>
        <v>0</v>
      </c>
      <c r="CU47" s="431">
        <f t="shared" si="71"/>
        <v>140.13999999999999</v>
      </c>
      <c r="CV47" s="453">
        <f t="shared" si="109"/>
        <v>24.971399999999999</v>
      </c>
      <c r="CW47" s="430" t="str">
        <f>IF(CK47="","",IF(CK47='Opening Balance'!$I$65,'Opening Balance'!$H$65,""))</f>
        <v/>
      </c>
      <c r="CX47" s="429" t="str">
        <f>IF(CK47="","",IF(CK47='Opening Balance'!$I$67,'Opening Balance'!$H$67,""))</f>
        <v/>
      </c>
      <c r="CY47" s="438">
        <f t="shared" si="81"/>
        <v>24.971399999999999</v>
      </c>
      <c r="CZ47" s="430">
        <f>IF(CO47="","",CO47*'Opening Balance'!$H$69)</f>
        <v>0</v>
      </c>
      <c r="DA47" s="431">
        <f t="shared" si="82"/>
        <v>24.971399999999999</v>
      </c>
      <c r="DB47" s="474">
        <f t="shared" si="110"/>
        <v>800</v>
      </c>
      <c r="DC47" s="468" t="str">
        <f>IF(CK47="","",IF(CK47='Opening Balance'!$I$71,'Opening Balance'!$H$71,""))</f>
        <v/>
      </c>
      <c r="DD47" s="468">
        <f t="shared" si="83"/>
        <v>800</v>
      </c>
      <c r="DE47" s="470">
        <f>IF(CK47="","",IF(CK47='Opening Balance'!$I$73,'Opening Balance'!$H$73,0))</f>
        <v>0</v>
      </c>
      <c r="DF47" s="469">
        <f t="shared" si="111"/>
        <v>800</v>
      </c>
    </row>
    <row r="48" spans="1:110" s="304" customFormat="1">
      <c r="A48" s="580"/>
      <c r="B48" s="352">
        <f>IF(AND($Z$3=$Q$39),MAX($B$43:B47)+1,0)</f>
        <v>0</v>
      </c>
      <c r="C48" s="116">
        <f>IF(AND('Att. Dairy'!B54=""),"",'Att. Dairy'!B54)</f>
        <v>45051</v>
      </c>
      <c r="D48" s="118">
        <f t="shared" si="84"/>
        <v>161.19999999999999</v>
      </c>
      <c r="E48" s="118">
        <f t="shared" si="85"/>
        <v>108.3</v>
      </c>
      <c r="F48" s="118" t="str">
        <f>IF(C48="","",IF(Sheet1!C48='Opening Balance'!$I$46,'Opening Balance'!$G$46,""))</f>
        <v/>
      </c>
      <c r="G48" s="118" t="str">
        <f>IF(C48="","",IF(Sheet1!C48='Opening Balance'!$I$47,'Opening Balance'!$G$47,""))</f>
        <v/>
      </c>
      <c r="H48" s="118" t="str">
        <f>IF(C48="","",IF(Sheet1!C48='Opening Balance'!$I$48,'Opening Balance'!$G$48,""))</f>
        <v/>
      </c>
      <c r="I48" s="118" t="str">
        <f>IF(C48="","",IF(Sheet1!C48='Opening Balance'!$I$49,'Opening Balance'!$G$49,""))</f>
        <v/>
      </c>
      <c r="J48" s="118" t="str">
        <f>IF(C48="","",IF(Sheet1!C48='Opening Balance'!$I$50,'Opening Balance'!$G$50,""))</f>
        <v/>
      </c>
      <c r="K48" s="118" t="str">
        <f>IF(C48="","",IF(Sheet1!C48='Opening Balance'!$I$51,'Opening Balance'!$G$51,""))</f>
        <v/>
      </c>
      <c r="L48" s="118">
        <f t="shared" si="86"/>
        <v>161.19999999999999</v>
      </c>
      <c r="M48" s="118">
        <f t="shared" si="87"/>
        <v>108.3</v>
      </c>
      <c r="N48" s="119" t="str">
        <f>IF('Att. Dairy'!F54="","",'Att. Dairy'!F54)</f>
        <v/>
      </c>
      <c r="O48" s="119" t="str">
        <f>IF('Att. Dairy'!G54="","",'Att. Dairy'!G54)</f>
        <v/>
      </c>
      <c r="P48" s="119" t="str">
        <f t="shared" si="88"/>
        <v/>
      </c>
      <c r="Q48" s="119" t="str">
        <f>IF('Att. Dairy'!L54="","",'Att. Dairy'!L54)</f>
        <v/>
      </c>
      <c r="R48" s="119" t="str">
        <f>IF('Att. Dairy'!M54="","",'Att. Dairy'!M54)</f>
        <v/>
      </c>
      <c r="S48" s="119" t="str">
        <f t="shared" si="89"/>
        <v/>
      </c>
      <c r="T48" s="118">
        <f t="shared" si="90"/>
        <v>0</v>
      </c>
      <c r="U48" s="118">
        <f t="shared" si="91"/>
        <v>0</v>
      </c>
      <c r="V48" s="118">
        <f t="shared" si="92"/>
        <v>161.19999999999999</v>
      </c>
      <c r="W48" s="118">
        <f t="shared" si="93"/>
        <v>108.3</v>
      </c>
      <c r="X48" s="321" t="str">
        <f>IFERROR(IF(AND('Att. Dairy'!B54=""),"",IF(AND(Y48="अवकाश"),"",IF(AND(S48=""),"",S48*$Z$39))),"")</f>
        <v/>
      </c>
      <c r="Y48" s="121" t="str">
        <f>IF(AND('Att. Dairy'!B54=""),"",IF(OR(S48="",S48=0),"",BC48))</f>
        <v/>
      </c>
      <c r="AA48" s="353">
        <f>IF(AND($AY$3=$AP$39),MAX($AA$43:AA47)+1,0)</f>
        <v>0</v>
      </c>
      <c r="AB48" s="116">
        <f>IF(AND('Att. Dairy'!B54=""),"",'Att. Dairy'!B54)</f>
        <v>45051</v>
      </c>
      <c r="AC48" s="118">
        <f t="shared" si="94"/>
        <v>91.3</v>
      </c>
      <c r="AD48" s="118">
        <f t="shared" si="95"/>
        <v>50.4</v>
      </c>
      <c r="AE48" s="118" t="str">
        <f>IF(AB48="","",IF(Sheet1!AB48='Opening Balance'!$I$46,'Opening Balance'!$H$46,""))</f>
        <v/>
      </c>
      <c r="AF48" s="118" t="str">
        <f>IF(AB48="","",IF(Sheet1!AB48='Opening Balance'!$I$47,'Opening Balance'!$H$47,""))</f>
        <v/>
      </c>
      <c r="AG48" s="118" t="str">
        <f>IF(AB48="","",IF(Sheet1!AB48='Opening Balance'!$I$48,'Opening Balance'!$H$48,""))</f>
        <v/>
      </c>
      <c r="AH48" s="118" t="str">
        <f>IF(AB48="","",IF(Sheet1!AB48='Opening Balance'!$I$49,'Opening Balance'!$H$49,""))</f>
        <v/>
      </c>
      <c r="AI48" s="118" t="str">
        <f>IF(AB48="","",IF(Sheet1!AB48='Opening Balance'!$I$50,'Opening Balance'!$H$50,""))</f>
        <v/>
      </c>
      <c r="AJ48" s="118" t="str">
        <f>IF(AB48="","",IF(Sheet1!AB48='Opening Balance'!$I$51,'Opening Balance'!$H$51,""))</f>
        <v/>
      </c>
      <c r="AK48" s="118">
        <f t="shared" si="96"/>
        <v>91.3</v>
      </c>
      <c r="AL48" s="118">
        <f t="shared" si="97"/>
        <v>50.4</v>
      </c>
      <c r="AM48" s="119" t="str">
        <f>IF('Att. Dairy'!I54="","",'Att. Dairy'!I54)</f>
        <v/>
      </c>
      <c r="AN48" s="119" t="str">
        <f>IF('Att. Dairy'!J54="","",'Att. Dairy'!J54)</f>
        <v/>
      </c>
      <c r="AO48" s="119" t="str">
        <f t="shared" si="98"/>
        <v/>
      </c>
      <c r="AP48" s="119" t="str">
        <f>IF('Att. Dairy'!O54="","",'Att. Dairy'!O54)</f>
        <v/>
      </c>
      <c r="AQ48" s="119" t="str">
        <f>IF('Att. Dairy'!P54="","",'Att. Dairy'!P54)</f>
        <v/>
      </c>
      <c r="AR48" s="119" t="str">
        <f t="shared" si="99"/>
        <v/>
      </c>
      <c r="AS48" s="118">
        <f t="shared" si="100"/>
        <v>0</v>
      </c>
      <c r="AT48" s="118">
        <f t="shared" si="101"/>
        <v>0</v>
      </c>
      <c r="AU48" s="118">
        <f t="shared" ref="AU48:AU74" si="112">SUM(AK48-AS48)</f>
        <v>91.3</v>
      </c>
      <c r="AV48" s="118">
        <f t="shared" ref="AV48:AV74" si="113">SUM(AL48-AT48)</f>
        <v>50.4</v>
      </c>
      <c r="AW48" s="321" t="str">
        <f>IFERROR(IF(AND('Att. Dairy'!B54=""),"",IF(AND(AX48="अवकाश"),"",IF(AND(AR48=""),"",AR48*$AY$39))),"")</f>
        <v/>
      </c>
      <c r="AX48" s="121" t="str">
        <f>IF(AND('Att. Dairy'!B54=""),"",IF(OR(AR48="",AR48=0),"",BC48))</f>
        <v/>
      </c>
      <c r="BB48" s="304" t="str">
        <f>IF(AND('Att. Dairy'!D54=""),"",'Att. Dairy'!D54)</f>
        <v>Friday</v>
      </c>
      <c r="BC48" s="304" t="str">
        <f t="shared" si="102"/>
        <v>दाल रोटी</v>
      </c>
      <c r="BD48" s="318" t="str">
        <f t="shared" si="72"/>
        <v>W</v>
      </c>
      <c r="BE48" s="304" t="str">
        <f>IF(AND('Att. Dairy'!C54=""),"",'Att. Dairy'!C54)</f>
        <v/>
      </c>
      <c r="BF48" s="304" t="str">
        <f t="shared" si="73"/>
        <v/>
      </c>
      <c r="BG48" s="318" t="str">
        <f t="shared" si="74"/>
        <v>W</v>
      </c>
      <c r="BJ48" s="487">
        <f>IF(AND($DG$5=$CF$40),MAX($BJ$43:BJ47)+1,0)</f>
        <v>0</v>
      </c>
      <c r="BK48" s="389">
        <v>5</v>
      </c>
      <c r="BL48" s="422">
        <f>IF(AND('Att. Dairy'!B54=""),"",'Att. Dairy'!B54)</f>
        <v>45051</v>
      </c>
      <c r="BM48" s="423" t="str">
        <f>IF(AND('Att. Dairy'!D54=""),"",'Att. Dairy'!D54)</f>
        <v>Friday</v>
      </c>
      <c r="BN48" s="435" t="str">
        <f>IF('Att. Dairy'!L54="","",IF('Att. Dairy'!E54='Att. Dairy'!$AD$15,'Att. Dairy'!L54,""))</f>
        <v/>
      </c>
      <c r="BO48" s="435" t="str">
        <f>IF('Att. Dairy'!M54="","",IF('Att. Dairy'!E54='Att. Dairy'!$AD$15,'Att. Dairy'!M54,""))</f>
        <v/>
      </c>
      <c r="BP48" s="436">
        <f t="shared" si="75"/>
        <v>0</v>
      </c>
      <c r="BQ48" s="453">
        <f t="shared" si="103"/>
        <v>90.01</v>
      </c>
      <c r="BR48" s="439" t="str">
        <f>IF(BL48="","",IF(BL48='Opening Balance'!$I$64,'Opening Balance'!$G$64,""))</f>
        <v/>
      </c>
      <c r="BS48" s="439" t="str">
        <f>IF(BL48="","",IF(BL48='Opening Balance'!$I$66,'Opening Balance'!$G$66,""))</f>
        <v/>
      </c>
      <c r="BT48" s="438">
        <f t="shared" si="76"/>
        <v>90.01</v>
      </c>
      <c r="BU48" s="446">
        <f>IF(BP48="","",BP48*'Opening Balance'!$G$68)</f>
        <v>0</v>
      </c>
      <c r="BV48" s="414">
        <f t="shared" si="70"/>
        <v>90.01</v>
      </c>
      <c r="BW48" s="453">
        <f t="shared" si="104"/>
        <v>19.4056</v>
      </c>
      <c r="BX48" s="446" t="str">
        <f>IF(BL48="","",IF(BL48='Opening Balance'!$I$65,'Opening Balance'!$G$65,""))</f>
        <v/>
      </c>
      <c r="BY48" s="446" t="str">
        <f>IF(BL48="","",IF(BL48='Opening Balance'!$I$67,'Opening Balance'!$G$67,""))</f>
        <v/>
      </c>
      <c r="BZ48" s="447">
        <f t="shared" si="77"/>
        <v>19.4056</v>
      </c>
      <c r="CA48" s="446">
        <f>IF(BP48="","",BP48*'Opening Balance'!$G$69)</f>
        <v>0</v>
      </c>
      <c r="CB48" s="431">
        <f t="shared" si="78"/>
        <v>19.4056</v>
      </c>
      <c r="CC48" s="474">
        <f t="shared" si="105"/>
        <v>500</v>
      </c>
      <c r="CD48" s="468" t="str">
        <f>IF(BL48="","",IF(BL48='Opening Balance'!$I$71,'Opening Balance'!$G$71,""))</f>
        <v/>
      </c>
      <c r="CE48" s="468">
        <f t="shared" si="106"/>
        <v>500</v>
      </c>
      <c r="CF48" s="470">
        <f>IF(BL48="","",IF(BL48='Opening Balance'!$I$73,'Opening Balance'!$G$73,0))</f>
        <v>0</v>
      </c>
      <c r="CG48" s="469">
        <f t="shared" si="107"/>
        <v>500</v>
      </c>
      <c r="CH48" s="466"/>
      <c r="CI48" s="466"/>
      <c r="CJ48" s="389">
        <v>5</v>
      </c>
      <c r="CK48" s="422">
        <f>IF(AND('Att. Dairy'!B54=""),"",'Att. Dairy'!B54)</f>
        <v>45051</v>
      </c>
      <c r="CL48" s="423" t="str">
        <f>IF(AND('Att. Dairy'!D54=""),"",'Att. Dairy'!D54)</f>
        <v>Friday</v>
      </c>
      <c r="CM48" s="435" t="str">
        <f>IF('Att. Dairy'!O54="","",IF('Att. Dairy'!E54='Att. Dairy'!$AD$15,'Att. Dairy'!O54,""))</f>
        <v/>
      </c>
      <c r="CN48" s="435" t="str">
        <f>IF('Att. Dairy'!P54="","",IF('Att. Dairy'!E54='Att. Dairy'!$AD$15,'Att. Dairy'!P54,""))</f>
        <v/>
      </c>
      <c r="CO48" s="436">
        <f t="shared" si="79"/>
        <v>0</v>
      </c>
      <c r="CP48" s="453">
        <f t="shared" si="108"/>
        <v>140.13999999999999</v>
      </c>
      <c r="CQ48" s="438" t="str">
        <f>IF(CK48="","",IF(CK48='Opening Balance'!$I$64,'Opening Balance'!$H$64,""))</f>
        <v/>
      </c>
      <c r="CR48" s="438" t="str">
        <f>IF(CK48="","",IF(CK48='Opening Balance'!$I$66,'Opening Balance'!$H$66,""))</f>
        <v/>
      </c>
      <c r="CS48" s="438">
        <f t="shared" si="80"/>
        <v>140.13999999999999</v>
      </c>
      <c r="CT48" s="430">
        <f>IF(CO48="","",CO48*'Opening Balance'!$H$68)</f>
        <v>0</v>
      </c>
      <c r="CU48" s="431">
        <f t="shared" si="71"/>
        <v>140.13999999999999</v>
      </c>
      <c r="CV48" s="453">
        <f t="shared" si="109"/>
        <v>24.971399999999999</v>
      </c>
      <c r="CW48" s="430" t="str">
        <f>IF(CK48="","",IF(CK48='Opening Balance'!$I$65,'Opening Balance'!$H$65,""))</f>
        <v/>
      </c>
      <c r="CX48" s="429" t="str">
        <f>IF(CK48="","",IF(CK48='Opening Balance'!$I$67,'Opening Balance'!$H$67,""))</f>
        <v/>
      </c>
      <c r="CY48" s="438">
        <f t="shared" si="81"/>
        <v>24.971399999999999</v>
      </c>
      <c r="CZ48" s="430">
        <f>IF(CO48="","",CO48*'Opening Balance'!$H$69)</f>
        <v>0</v>
      </c>
      <c r="DA48" s="431">
        <f t="shared" si="82"/>
        <v>24.971399999999999</v>
      </c>
      <c r="DB48" s="474">
        <f t="shared" si="110"/>
        <v>800</v>
      </c>
      <c r="DC48" s="468" t="str">
        <f>IF(CK48="","",IF(CK48='Opening Balance'!$I$71,'Opening Balance'!$H$71,""))</f>
        <v/>
      </c>
      <c r="DD48" s="468">
        <f t="shared" si="83"/>
        <v>800</v>
      </c>
      <c r="DE48" s="470">
        <f>IF(CK48="","",IF(CK48='Opening Balance'!$I$73,'Opening Balance'!$H$73,0))</f>
        <v>0</v>
      </c>
      <c r="DF48" s="469">
        <f t="shared" si="111"/>
        <v>800</v>
      </c>
    </row>
    <row r="49" spans="1:110" s="304" customFormat="1">
      <c r="A49" s="580"/>
      <c r="B49" s="352">
        <f>IF(AND($Z$3=$Q$39),MAX($B$43:B48)+1,0)</f>
        <v>0</v>
      </c>
      <c r="C49" s="116">
        <f>IF(AND('Att. Dairy'!B55=""),"",'Att. Dairy'!B55)</f>
        <v>45052</v>
      </c>
      <c r="D49" s="118">
        <f t="shared" si="84"/>
        <v>161.19999999999999</v>
      </c>
      <c r="E49" s="118">
        <f t="shared" si="85"/>
        <v>108.3</v>
      </c>
      <c r="F49" s="118" t="str">
        <f>IF(C49="","",IF(Sheet1!C49='Opening Balance'!$I$46,'Opening Balance'!$G$46,""))</f>
        <v/>
      </c>
      <c r="G49" s="118" t="str">
        <f>IF(C49="","",IF(Sheet1!C49='Opening Balance'!$I$47,'Opening Balance'!$G$47,""))</f>
        <v/>
      </c>
      <c r="H49" s="118" t="str">
        <f>IF(C49="","",IF(Sheet1!C49='Opening Balance'!$I$48,'Opening Balance'!$G$48,""))</f>
        <v/>
      </c>
      <c r="I49" s="118" t="str">
        <f>IF(C49="","",IF(Sheet1!C49='Opening Balance'!$I$49,'Opening Balance'!$G$49,""))</f>
        <v/>
      </c>
      <c r="J49" s="118" t="str">
        <f>IF(C49="","",IF(Sheet1!C49='Opening Balance'!$I$50,'Opening Balance'!$G$50,""))</f>
        <v/>
      </c>
      <c r="K49" s="118" t="str">
        <f>IF(C49="","",IF(Sheet1!C49='Opening Balance'!$I$51,'Opening Balance'!$G$51,""))</f>
        <v/>
      </c>
      <c r="L49" s="118">
        <f t="shared" si="86"/>
        <v>161.19999999999999</v>
      </c>
      <c r="M49" s="118">
        <f t="shared" si="87"/>
        <v>108.3</v>
      </c>
      <c r="N49" s="119" t="str">
        <f>IF('Att. Dairy'!F55="","",'Att. Dairy'!F55)</f>
        <v/>
      </c>
      <c r="O49" s="119" t="str">
        <f>IF('Att. Dairy'!G55="","",'Att. Dairy'!G55)</f>
        <v/>
      </c>
      <c r="P49" s="119" t="str">
        <f t="shared" si="88"/>
        <v/>
      </c>
      <c r="Q49" s="119" t="str">
        <f>IF('Att. Dairy'!L55="","",'Att. Dairy'!L55)</f>
        <v/>
      </c>
      <c r="R49" s="119" t="str">
        <f>IF('Att. Dairy'!M55="","",'Att. Dairy'!M55)</f>
        <v/>
      </c>
      <c r="S49" s="119" t="str">
        <f t="shared" si="89"/>
        <v/>
      </c>
      <c r="T49" s="118">
        <f t="shared" si="90"/>
        <v>0</v>
      </c>
      <c r="U49" s="118">
        <f t="shared" si="91"/>
        <v>0</v>
      </c>
      <c r="V49" s="118">
        <f t="shared" si="92"/>
        <v>161.19999999999999</v>
      </c>
      <c r="W49" s="118">
        <f t="shared" si="93"/>
        <v>108.3</v>
      </c>
      <c r="X49" s="321" t="str">
        <f>IFERROR(IF(AND('Att. Dairy'!B55=""),"",IF(AND(Y49="अवकाश"),"",IF(AND(S49=""),"",S49*$Z$39))),"")</f>
        <v/>
      </c>
      <c r="Y49" s="121" t="str">
        <f>IF(AND('Att. Dairy'!B55=""),"",IF(OR(S49="",S49=0),"",BC49))</f>
        <v/>
      </c>
      <c r="AA49" s="353">
        <f>IF(AND($AY$3=$AP$39),MAX($AA$43:AA48)+1,0)</f>
        <v>0</v>
      </c>
      <c r="AB49" s="116">
        <f>IF(AND('Att. Dairy'!B55=""),"",'Att. Dairy'!B55)</f>
        <v>45052</v>
      </c>
      <c r="AC49" s="118">
        <f t="shared" si="94"/>
        <v>91.3</v>
      </c>
      <c r="AD49" s="118">
        <f t="shared" si="95"/>
        <v>50.4</v>
      </c>
      <c r="AE49" s="118" t="str">
        <f>IF(AB49="","",IF(Sheet1!AB49='Opening Balance'!$I$46,'Opening Balance'!$H$46,""))</f>
        <v/>
      </c>
      <c r="AF49" s="118" t="str">
        <f>IF(AB49="","",IF(Sheet1!AB49='Opening Balance'!$I$47,'Opening Balance'!$H$47,""))</f>
        <v/>
      </c>
      <c r="AG49" s="118" t="str">
        <f>IF(AB49="","",IF(Sheet1!AB49='Opening Balance'!$I$48,'Opening Balance'!$H$48,""))</f>
        <v/>
      </c>
      <c r="AH49" s="118" t="str">
        <f>IF(AB49="","",IF(Sheet1!AB49='Opening Balance'!$I$49,'Opening Balance'!$H$49,""))</f>
        <v/>
      </c>
      <c r="AI49" s="118" t="str">
        <f>IF(AB49="","",IF(Sheet1!AB49='Opening Balance'!$I$50,'Opening Balance'!$H$50,""))</f>
        <v/>
      </c>
      <c r="AJ49" s="118" t="str">
        <f>IF(AB49="","",IF(Sheet1!AB49='Opening Balance'!$I$51,'Opening Balance'!$H$51,""))</f>
        <v/>
      </c>
      <c r="AK49" s="118">
        <f t="shared" si="96"/>
        <v>91.3</v>
      </c>
      <c r="AL49" s="118">
        <f t="shared" si="97"/>
        <v>50.4</v>
      </c>
      <c r="AM49" s="119" t="str">
        <f>IF('Att. Dairy'!I55="","",'Att. Dairy'!I55)</f>
        <v/>
      </c>
      <c r="AN49" s="119" t="str">
        <f>IF('Att. Dairy'!J55="","",'Att. Dairy'!J55)</f>
        <v/>
      </c>
      <c r="AO49" s="119" t="str">
        <f t="shared" si="98"/>
        <v/>
      </c>
      <c r="AP49" s="119" t="str">
        <f>IF('Att. Dairy'!O55="","",'Att. Dairy'!O55)</f>
        <v/>
      </c>
      <c r="AQ49" s="119" t="str">
        <f>IF('Att. Dairy'!P55="","",'Att. Dairy'!P55)</f>
        <v/>
      </c>
      <c r="AR49" s="119" t="str">
        <f t="shared" si="99"/>
        <v/>
      </c>
      <c r="AS49" s="118">
        <f t="shared" si="100"/>
        <v>0</v>
      </c>
      <c r="AT49" s="118">
        <f t="shared" si="101"/>
        <v>0</v>
      </c>
      <c r="AU49" s="118">
        <f t="shared" si="112"/>
        <v>91.3</v>
      </c>
      <c r="AV49" s="118">
        <f t="shared" si="113"/>
        <v>50.4</v>
      </c>
      <c r="AW49" s="321" t="str">
        <f>IFERROR(IF(AND('Att. Dairy'!B55=""),"",IF(AND(AX49="अवकाश"),"",IF(AND(AR49=""),"",AR49*$AY$39))),"")</f>
        <v/>
      </c>
      <c r="AX49" s="121" t="str">
        <f>IF(AND('Att. Dairy'!B55=""),"",IF(OR(AR49="",AR49=0),"",BC49))</f>
        <v/>
      </c>
      <c r="BB49" s="304" t="str">
        <f>IF(AND('Att. Dairy'!D55=""),"",'Att. Dairy'!D55)</f>
        <v>Saturday</v>
      </c>
      <c r="BC49" s="304" t="str">
        <f t="shared" si="102"/>
        <v>सब्जी रोटी</v>
      </c>
      <c r="BD49" s="318" t="str">
        <f t="shared" si="72"/>
        <v>W</v>
      </c>
      <c r="BE49" s="304" t="str">
        <f>IF(AND('Att. Dairy'!C55=""),"",'Att. Dairy'!C55)</f>
        <v/>
      </c>
      <c r="BF49" s="304" t="str">
        <f t="shared" si="73"/>
        <v/>
      </c>
      <c r="BG49" s="318" t="str">
        <f t="shared" si="74"/>
        <v>W</v>
      </c>
      <c r="BJ49" s="487">
        <f>IF(AND($DG$5=$CF$40),MAX($BJ$43:BJ48)+1,0)</f>
        <v>0</v>
      </c>
      <c r="BK49" s="389">
        <v>6</v>
      </c>
      <c r="BL49" s="422">
        <f>IF(AND('Att. Dairy'!B55=""),"",'Att. Dairy'!B55)</f>
        <v>45052</v>
      </c>
      <c r="BM49" s="423" t="str">
        <f>IF(AND('Att. Dairy'!D55=""),"",'Att. Dairy'!D55)</f>
        <v>Saturday</v>
      </c>
      <c r="BN49" s="435" t="str">
        <f>IF('Att. Dairy'!L55="","",IF('Att. Dairy'!E55='Att. Dairy'!$AD$15,'Att. Dairy'!L55,""))</f>
        <v/>
      </c>
      <c r="BO49" s="435" t="str">
        <f>IF('Att. Dairy'!M55="","",IF('Att. Dairy'!E55='Att. Dairy'!$AD$15,'Att. Dairy'!M55,""))</f>
        <v/>
      </c>
      <c r="BP49" s="436">
        <f t="shared" si="75"/>
        <v>0</v>
      </c>
      <c r="BQ49" s="453">
        <f t="shared" si="103"/>
        <v>90.01</v>
      </c>
      <c r="BR49" s="439" t="str">
        <f>IF(BL49="","",IF(BL49='Opening Balance'!$I$64,'Opening Balance'!$G$64,""))</f>
        <v/>
      </c>
      <c r="BS49" s="439" t="str">
        <f>IF(BL49="","",IF(BL49='Opening Balance'!$I$66,'Opening Balance'!$G$66,""))</f>
        <v/>
      </c>
      <c r="BT49" s="438">
        <f t="shared" si="76"/>
        <v>90.01</v>
      </c>
      <c r="BU49" s="446">
        <f>IF(BP49="","",BP49*'Opening Balance'!$G$68)</f>
        <v>0</v>
      </c>
      <c r="BV49" s="414">
        <f t="shared" si="70"/>
        <v>90.01</v>
      </c>
      <c r="BW49" s="453">
        <f t="shared" si="104"/>
        <v>19.4056</v>
      </c>
      <c r="BX49" s="446" t="str">
        <f>IF(BL49="","",IF(BL49='Opening Balance'!$I$65,'Opening Balance'!$G$65,""))</f>
        <v/>
      </c>
      <c r="BY49" s="446" t="str">
        <f>IF(BL49="","",IF(BL49='Opening Balance'!$I$67,'Opening Balance'!$G$67,""))</f>
        <v/>
      </c>
      <c r="BZ49" s="447">
        <f t="shared" si="77"/>
        <v>19.4056</v>
      </c>
      <c r="CA49" s="446">
        <f>IF(BP49="","",BP49*'Opening Balance'!$G$69)</f>
        <v>0</v>
      </c>
      <c r="CB49" s="431">
        <f t="shared" si="78"/>
        <v>19.4056</v>
      </c>
      <c r="CC49" s="474">
        <f t="shared" si="105"/>
        <v>500</v>
      </c>
      <c r="CD49" s="468" t="str">
        <f>IF(BL49="","",IF(BL49='Opening Balance'!$I$71,'Opening Balance'!$G$71,""))</f>
        <v/>
      </c>
      <c r="CE49" s="468">
        <f t="shared" si="106"/>
        <v>500</v>
      </c>
      <c r="CF49" s="470">
        <f>IF(BL49="","",IF(BL49='Opening Balance'!$I$73,'Opening Balance'!$G$73,0))</f>
        <v>0</v>
      </c>
      <c r="CG49" s="469">
        <f t="shared" si="107"/>
        <v>500</v>
      </c>
      <c r="CH49" s="466"/>
      <c r="CI49" s="466"/>
      <c r="CJ49" s="389">
        <v>6</v>
      </c>
      <c r="CK49" s="422">
        <f>IF(AND('Att. Dairy'!B55=""),"",'Att. Dairy'!B55)</f>
        <v>45052</v>
      </c>
      <c r="CL49" s="423" t="str">
        <f>IF(AND('Att. Dairy'!D55=""),"",'Att. Dairy'!D55)</f>
        <v>Saturday</v>
      </c>
      <c r="CM49" s="435" t="str">
        <f>IF('Att. Dairy'!O55="","",IF('Att. Dairy'!E55='Att. Dairy'!$AD$15,'Att. Dairy'!O55,""))</f>
        <v/>
      </c>
      <c r="CN49" s="435" t="str">
        <f>IF('Att. Dairy'!P55="","",IF('Att. Dairy'!E55='Att. Dairy'!$AD$15,'Att. Dairy'!P55,""))</f>
        <v/>
      </c>
      <c r="CO49" s="436">
        <f t="shared" si="79"/>
        <v>0</v>
      </c>
      <c r="CP49" s="453">
        <f t="shared" si="108"/>
        <v>140.13999999999999</v>
      </c>
      <c r="CQ49" s="438" t="str">
        <f>IF(CK49="","",IF(CK49='Opening Balance'!$I$64,'Opening Balance'!$H$64,""))</f>
        <v/>
      </c>
      <c r="CR49" s="438" t="str">
        <f>IF(CK49="","",IF(CK49='Opening Balance'!$I$66,'Opening Balance'!$H$66,""))</f>
        <v/>
      </c>
      <c r="CS49" s="438">
        <f t="shared" si="80"/>
        <v>140.13999999999999</v>
      </c>
      <c r="CT49" s="430">
        <f>IF(CO49="","",CO49*'Opening Balance'!$H$68)</f>
        <v>0</v>
      </c>
      <c r="CU49" s="431">
        <f t="shared" si="71"/>
        <v>140.13999999999999</v>
      </c>
      <c r="CV49" s="453">
        <f t="shared" si="109"/>
        <v>24.971399999999999</v>
      </c>
      <c r="CW49" s="430" t="str">
        <f>IF(CK49="","",IF(CK49='Opening Balance'!$I$65,'Opening Balance'!$H$65,""))</f>
        <v/>
      </c>
      <c r="CX49" s="429" t="str">
        <f>IF(CK49="","",IF(CK49='Opening Balance'!$I$67,'Opening Balance'!$H$67,""))</f>
        <v/>
      </c>
      <c r="CY49" s="438">
        <f t="shared" si="81"/>
        <v>24.971399999999999</v>
      </c>
      <c r="CZ49" s="430">
        <f>IF(CO49="","",CO49*'Opening Balance'!$H$69)</f>
        <v>0</v>
      </c>
      <c r="DA49" s="431">
        <f t="shared" si="82"/>
        <v>24.971399999999999</v>
      </c>
      <c r="DB49" s="474">
        <f t="shared" si="110"/>
        <v>800</v>
      </c>
      <c r="DC49" s="468" t="str">
        <f>IF(CK49="","",IF(CK49='Opening Balance'!$I$71,'Opening Balance'!$H$71,""))</f>
        <v/>
      </c>
      <c r="DD49" s="468">
        <f t="shared" si="83"/>
        <v>800</v>
      </c>
      <c r="DE49" s="470">
        <f>IF(CK49="","",IF(CK49='Opening Balance'!$I$73,'Opening Balance'!$H$73,0))</f>
        <v>0</v>
      </c>
      <c r="DF49" s="469">
        <f t="shared" si="111"/>
        <v>800</v>
      </c>
    </row>
    <row r="50" spans="1:110" s="304" customFormat="1">
      <c r="A50" s="580"/>
      <c r="B50" s="352">
        <f>IF(AND($Z$3=$Q$39),MAX($B$43:B49)+1,0)</f>
        <v>0</v>
      </c>
      <c r="C50" s="116">
        <f>IF(AND('Att. Dairy'!B56=""),"",'Att. Dairy'!B56)</f>
        <v>45053</v>
      </c>
      <c r="D50" s="118">
        <f t="shared" si="84"/>
        <v>161.19999999999999</v>
      </c>
      <c r="E50" s="118">
        <f t="shared" si="85"/>
        <v>108.3</v>
      </c>
      <c r="F50" s="118" t="str">
        <f>IF(C50="","",IF(Sheet1!C50='Opening Balance'!$I$46,'Opening Balance'!$G$46,""))</f>
        <v/>
      </c>
      <c r="G50" s="118" t="str">
        <f>IF(C50="","",IF(Sheet1!C50='Opening Balance'!$I$47,'Opening Balance'!$G$47,""))</f>
        <v/>
      </c>
      <c r="H50" s="118" t="str">
        <f>IF(C50="","",IF(Sheet1!C50='Opening Balance'!$I$48,'Opening Balance'!$G$48,""))</f>
        <v/>
      </c>
      <c r="I50" s="118" t="str">
        <f>IF(C50="","",IF(Sheet1!C50='Opening Balance'!$I$49,'Opening Balance'!$G$49,""))</f>
        <v/>
      </c>
      <c r="J50" s="118" t="str">
        <f>IF(C50="","",IF(Sheet1!C50='Opening Balance'!$I$50,'Opening Balance'!$G$50,""))</f>
        <v/>
      </c>
      <c r="K50" s="118" t="str">
        <f>IF(C50="","",IF(Sheet1!C50='Opening Balance'!$I$51,'Opening Balance'!$G$51,""))</f>
        <v/>
      </c>
      <c r="L50" s="118">
        <f t="shared" si="86"/>
        <v>161.19999999999999</v>
      </c>
      <c r="M50" s="118">
        <f t="shared" si="87"/>
        <v>108.3</v>
      </c>
      <c r="N50" s="119" t="str">
        <f>IF('Att. Dairy'!F56="","",'Att. Dairy'!F56)</f>
        <v/>
      </c>
      <c r="O50" s="119" t="str">
        <f>IF('Att. Dairy'!G56="","",'Att. Dairy'!G56)</f>
        <v/>
      </c>
      <c r="P50" s="119" t="str">
        <f t="shared" si="88"/>
        <v/>
      </c>
      <c r="Q50" s="119" t="str">
        <f>IF('Att. Dairy'!L56="","",'Att. Dairy'!L56)</f>
        <v/>
      </c>
      <c r="R50" s="119" t="str">
        <f>IF('Att. Dairy'!M56="","",'Att. Dairy'!M56)</f>
        <v/>
      </c>
      <c r="S50" s="119" t="str">
        <f t="shared" si="89"/>
        <v/>
      </c>
      <c r="T50" s="118">
        <f t="shared" si="90"/>
        <v>0</v>
      </c>
      <c r="U50" s="118">
        <f t="shared" si="91"/>
        <v>0</v>
      </c>
      <c r="V50" s="118">
        <f t="shared" si="92"/>
        <v>161.19999999999999</v>
      </c>
      <c r="W50" s="118">
        <f t="shared" si="93"/>
        <v>108.3</v>
      </c>
      <c r="X50" s="321" t="str">
        <f>IFERROR(IF(AND('Att. Dairy'!B56=""),"",IF(AND(Y50="अवकाश"),"",IF(AND(S50=""),"",S50*$Z$39))),"")</f>
        <v/>
      </c>
      <c r="Y50" s="121" t="str">
        <f>IF(AND('Att. Dairy'!B56=""),"",IF(OR(S50="",S50=0),"",BC50))</f>
        <v/>
      </c>
      <c r="AA50" s="353">
        <f>IF(AND($AY$3=$AP$39),MAX($AA$43:AA49)+1,0)</f>
        <v>0</v>
      </c>
      <c r="AB50" s="116">
        <f>IF(AND('Att. Dairy'!B56=""),"",'Att. Dairy'!B56)</f>
        <v>45053</v>
      </c>
      <c r="AC50" s="118">
        <f t="shared" si="94"/>
        <v>91.3</v>
      </c>
      <c r="AD50" s="118">
        <f t="shared" si="95"/>
        <v>50.4</v>
      </c>
      <c r="AE50" s="118" t="str">
        <f>IF(AB50="","",IF(Sheet1!AB50='Opening Balance'!$I$46,'Opening Balance'!$H$46,""))</f>
        <v/>
      </c>
      <c r="AF50" s="118" t="str">
        <f>IF(AB50="","",IF(Sheet1!AB50='Opening Balance'!$I$47,'Opening Balance'!$H$47,""))</f>
        <v/>
      </c>
      <c r="AG50" s="118" t="str">
        <f>IF(AB50="","",IF(Sheet1!AB50='Opening Balance'!$I$48,'Opening Balance'!$H$48,""))</f>
        <v/>
      </c>
      <c r="AH50" s="118" t="str">
        <f>IF(AB50="","",IF(Sheet1!AB50='Opening Balance'!$I$49,'Opening Balance'!$H$49,""))</f>
        <v/>
      </c>
      <c r="AI50" s="118" t="str">
        <f>IF(AB50="","",IF(Sheet1!AB50='Opening Balance'!$I$50,'Opening Balance'!$H$50,""))</f>
        <v/>
      </c>
      <c r="AJ50" s="118" t="str">
        <f>IF(AB50="","",IF(Sheet1!AB50='Opening Balance'!$I$51,'Opening Balance'!$H$51,""))</f>
        <v/>
      </c>
      <c r="AK50" s="118">
        <f t="shared" si="96"/>
        <v>91.3</v>
      </c>
      <c r="AL50" s="118">
        <f t="shared" si="97"/>
        <v>50.4</v>
      </c>
      <c r="AM50" s="119" t="str">
        <f>IF('Att. Dairy'!I56="","",'Att. Dairy'!I56)</f>
        <v/>
      </c>
      <c r="AN50" s="119" t="str">
        <f>IF('Att. Dairy'!J56="","",'Att. Dairy'!J56)</f>
        <v/>
      </c>
      <c r="AO50" s="119" t="str">
        <f t="shared" si="98"/>
        <v/>
      </c>
      <c r="AP50" s="119" t="str">
        <f>IF('Att. Dairy'!O56="","",'Att. Dairy'!O56)</f>
        <v/>
      </c>
      <c r="AQ50" s="119" t="str">
        <f>IF('Att. Dairy'!P56="","",'Att. Dairy'!P56)</f>
        <v/>
      </c>
      <c r="AR50" s="119" t="str">
        <f t="shared" si="99"/>
        <v/>
      </c>
      <c r="AS50" s="118">
        <f t="shared" si="100"/>
        <v>0</v>
      </c>
      <c r="AT50" s="118">
        <f t="shared" si="101"/>
        <v>0</v>
      </c>
      <c r="AU50" s="118">
        <f t="shared" si="112"/>
        <v>91.3</v>
      </c>
      <c r="AV50" s="118">
        <f t="shared" si="113"/>
        <v>50.4</v>
      </c>
      <c r="AW50" s="321" t="str">
        <f>IFERROR(IF(AND('Att. Dairy'!B56=""),"",IF(AND(AX50="अवकाश"),"",IF(AND(AR50=""),"",AR50*$AY$39))),"")</f>
        <v/>
      </c>
      <c r="AX50" s="121" t="str">
        <f>IF(AND('Att. Dairy'!B56=""),"",IF(OR(AR50="",AR50=0),"",BC50))</f>
        <v/>
      </c>
      <c r="BB50" s="304" t="str">
        <f>IF(AND('Att. Dairy'!D56=""),"",'Att. Dairy'!D56)</f>
        <v>Sunday</v>
      </c>
      <c r="BC50" s="304" t="str">
        <f t="shared" si="102"/>
        <v>अवकाश</v>
      </c>
      <c r="BD50" s="318" t="str">
        <f t="shared" si="72"/>
        <v/>
      </c>
      <c r="BE50" s="304" t="str">
        <f>IF(AND('Att. Dairy'!C56=""),"",'Att. Dairy'!C56)</f>
        <v/>
      </c>
      <c r="BF50" s="304" t="str">
        <f t="shared" si="73"/>
        <v/>
      </c>
      <c r="BG50" s="318" t="str">
        <f t="shared" si="74"/>
        <v/>
      </c>
      <c r="BJ50" s="487">
        <f>IF(AND($DG$5=$CF$40),MAX($BJ$43:BJ49)+1,0)</f>
        <v>0</v>
      </c>
      <c r="BK50" s="389">
        <v>7</v>
      </c>
      <c r="BL50" s="422">
        <f>IF(AND('Att. Dairy'!B56=""),"",'Att. Dairy'!B56)</f>
        <v>45053</v>
      </c>
      <c r="BM50" s="423" t="str">
        <f>IF(AND('Att. Dairy'!D56=""),"",'Att. Dairy'!D56)</f>
        <v>Sunday</v>
      </c>
      <c r="BN50" s="435" t="str">
        <f>IF('Att. Dairy'!L56="","",IF('Att. Dairy'!E56='Att. Dairy'!$AD$15,'Att. Dairy'!L56,""))</f>
        <v/>
      </c>
      <c r="BO50" s="435" t="str">
        <f>IF('Att. Dairy'!M56="","",IF('Att. Dairy'!E56='Att. Dairy'!$AD$15,'Att. Dairy'!M56,""))</f>
        <v/>
      </c>
      <c r="BP50" s="436">
        <f t="shared" si="75"/>
        <v>0</v>
      </c>
      <c r="BQ50" s="453">
        <f t="shared" si="103"/>
        <v>90.01</v>
      </c>
      <c r="BR50" s="439" t="str">
        <f>IF(BL50="","",IF(BL50='Opening Balance'!$I$64,'Opening Balance'!$G$64,""))</f>
        <v/>
      </c>
      <c r="BS50" s="439" t="str">
        <f>IF(BL50="","",IF(BL50='Opening Balance'!$I$66,'Opening Balance'!$G$66,""))</f>
        <v/>
      </c>
      <c r="BT50" s="438">
        <f t="shared" si="76"/>
        <v>90.01</v>
      </c>
      <c r="BU50" s="446">
        <f>IF(BP50="","",BP50*'Opening Balance'!$G$68)</f>
        <v>0</v>
      </c>
      <c r="BV50" s="415">
        <f t="shared" si="70"/>
        <v>90.01</v>
      </c>
      <c r="BW50" s="453">
        <f t="shared" si="104"/>
        <v>19.4056</v>
      </c>
      <c r="BX50" s="446" t="str">
        <f>IF(BL50="","",IF(BL50='Opening Balance'!$I$65,'Opening Balance'!$G$65,""))</f>
        <v/>
      </c>
      <c r="BY50" s="446" t="str">
        <f>IF(BL50="","",IF(BL50='Opening Balance'!$I$67,'Opening Balance'!$G$67,""))</f>
        <v/>
      </c>
      <c r="BZ50" s="447">
        <f t="shared" si="77"/>
        <v>19.4056</v>
      </c>
      <c r="CA50" s="446">
        <f>IF(BP50="","",BP50*'Opening Balance'!$G$69)</f>
        <v>0</v>
      </c>
      <c r="CB50" s="431">
        <f t="shared" si="78"/>
        <v>19.4056</v>
      </c>
      <c r="CC50" s="474">
        <f t="shared" si="105"/>
        <v>500</v>
      </c>
      <c r="CD50" s="468" t="str">
        <f>IF(BL50="","",IF(BL50='Opening Balance'!$I$71,'Opening Balance'!$G$71,""))</f>
        <v/>
      </c>
      <c r="CE50" s="468">
        <f t="shared" si="106"/>
        <v>500</v>
      </c>
      <c r="CF50" s="470">
        <f>IF(BL50="","",IF(BL50='Opening Balance'!$I$73,'Opening Balance'!$G$73,0))</f>
        <v>0</v>
      </c>
      <c r="CG50" s="469">
        <f t="shared" si="107"/>
        <v>500</v>
      </c>
      <c r="CH50" s="466"/>
      <c r="CI50" s="466"/>
      <c r="CJ50" s="389">
        <v>7</v>
      </c>
      <c r="CK50" s="422">
        <f>IF(AND('Att. Dairy'!B56=""),"",'Att. Dairy'!B56)</f>
        <v>45053</v>
      </c>
      <c r="CL50" s="423" t="str">
        <f>IF(AND('Att. Dairy'!D56=""),"",'Att. Dairy'!D56)</f>
        <v>Sunday</v>
      </c>
      <c r="CM50" s="435" t="str">
        <f>IF('Att. Dairy'!O56="","",IF('Att. Dairy'!E56='Att. Dairy'!$AD$15,'Att. Dairy'!O56,""))</f>
        <v/>
      </c>
      <c r="CN50" s="435" t="str">
        <f>IF('Att. Dairy'!P56="","",IF('Att. Dairy'!E56='Att. Dairy'!$AD$15,'Att. Dairy'!P56,""))</f>
        <v/>
      </c>
      <c r="CO50" s="436">
        <f t="shared" si="79"/>
        <v>0</v>
      </c>
      <c r="CP50" s="453">
        <f t="shared" si="108"/>
        <v>140.13999999999999</v>
      </c>
      <c r="CQ50" s="438" t="str">
        <f>IF(CK50="","",IF(CK50='Opening Balance'!$I$64,'Opening Balance'!$H$64,""))</f>
        <v/>
      </c>
      <c r="CR50" s="438" t="str">
        <f>IF(CK50="","",IF(CK50='Opening Balance'!$I$66,'Opening Balance'!$H$66,""))</f>
        <v/>
      </c>
      <c r="CS50" s="438">
        <f t="shared" si="80"/>
        <v>140.13999999999999</v>
      </c>
      <c r="CT50" s="430">
        <f>IF(CO50="","",CO50*'Opening Balance'!$H$68)</f>
        <v>0</v>
      </c>
      <c r="CU50" s="431">
        <f t="shared" si="71"/>
        <v>140.13999999999999</v>
      </c>
      <c r="CV50" s="453">
        <f t="shared" si="109"/>
        <v>24.971399999999999</v>
      </c>
      <c r="CW50" s="430" t="str">
        <f>IF(CK50="","",IF(CK50='Opening Balance'!$I$65,'Opening Balance'!$H$65,""))</f>
        <v/>
      </c>
      <c r="CX50" s="429" t="str">
        <f>IF(CK50="","",IF(CK50='Opening Balance'!$I$67,'Opening Balance'!$H$67,""))</f>
        <v/>
      </c>
      <c r="CY50" s="438">
        <f t="shared" si="81"/>
        <v>24.971399999999999</v>
      </c>
      <c r="CZ50" s="430">
        <f>IF(CO50="","",CO50*'Opening Balance'!$H$69)</f>
        <v>0</v>
      </c>
      <c r="DA50" s="431">
        <f t="shared" si="82"/>
        <v>24.971399999999999</v>
      </c>
      <c r="DB50" s="474">
        <f t="shared" si="110"/>
        <v>800</v>
      </c>
      <c r="DC50" s="468" t="str">
        <f>IF(CK50="","",IF(CK50='Opening Balance'!$I$71,'Opening Balance'!$H$71,""))</f>
        <v/>
      </c>
      <c r="DD50" s="468">
        <f t="shared" si="83"/>
        <v>800</v>
      </c>
      <c r="DE50" s="470">
        <f>IF(CK50="","",IF(CK50='Opening Balance'!$I$73,'Opening Balance'!$H$73,0))</f>
        <v>0</v>
      </c>
      <c r="DF50" s="469">
        <f t="shared" si="111"/>
        <v>800</v>
      </c>
    </row>
    <row r="51" spans="1:110" s="304" customFormat="1">
      <c r="A51" s="580"/>
      <c r="B51" s="352">
        <f>IF(AND($Z$3=$Q$39),MAX($B$43:B50)+1,0)</f>
        <v>0</v>
      </c>
      <c r="C51" s="116">
        <f>IF(AND('Att. Dairy'!B57=""),"",'Att. Dairy'!B57)</f>
        <v>45054</v>
      </c>
      <c r="D51" s="118">
        <f t="shared" si="84"/>
        <v>161.19999999999999</v>
      </c>
      <c r="E51" s="118">
        <f t="shared" si="85"/>
        <v>108.3</v>
      </c>
      <c r="F51" s="118" t="str">
        <f>IF(C51="","",IF(Sheet1!C51='Opening Balance'!$I$46,'Opening Balance'!$G$46,""))</f>
        <v/>
      </c>
      <c r="G51" s="118" t="str">
        <f>IF(C51="","",IF(Sheet1!C51='Opening Balance'!$I$47,'Opening Balance'!$G$47,""))</f>
        <v/>
      </c>
      <c r="H51" s="118" t="str">
        <f>IF(C51="","",IF(Sheet1!C51='Opening Balance'!$I$48,'Opening Balance'!$G$48,""))</f>
        <v/>
      </c>
      <c r="I51" s="118" t="str">
        <f>IF(C51="","",IF(Sheet1!C51='Opening Balance'!$I$49,'Opening Balance'!$G$49,""))</f>
        <v/>
      </c>
      <c r="J51" s="118" t="str">
        <f>IF(C51="","",IF(Sheet1!C51='Opening Balance'!$I$50,'Opening Balance'!$G$50,""))</f>
        <v/>
      </c>
      <c r="K51" s="118" t="str">
        <f>IF(C51="","",IF(Sheet1!C51='Opening Balance'!$I$51,'Opening Balance'!$G$51,""))</f>
        <v/>
      </c>
      <c r="L51" s="118">
        <f t="shared" si="86"/>
        <v>161.19999999999999</v>
      </c>
      <c r="M51" s="118">
        <f t="shared" si="87"/>
        <v>108.3</v>
      </c>
      <c r="N51" s="119" t="str">
        <f>IF('Att. Dairy'!F57="","",'Att. Dairy'!F57)</f>
        <v/>
      </c>
      <c r="O51" s="119" t="str">
        <f>IF('Att. Dairy'!G57="","",'Att. Dairy'!G57)</f>
        <v/>
      </c>
      <c r="P51" s="119" t="str">
        <f t="shared" si="88"/>
        <v/>
      </c>
      <c r="Q51" s="119" t="str">
        <f>IF('Att. Dairy'!L57="","",'Att. Dairy'!L57)</f>
        <v/>
      </c>
      <c r="R51" s="119" t="str">
        <f>IF('Att. Dairy'!M57="","",'Att. Dairy'!M57)</f>
        <v/>
      </c>
      <c r="S51" s="119" t="str">
        <f t="shared" si="89"/>
        <v/>
      </c>
      <c r="T51" s="118">
        <f t="shared" si="90"/>
        <v>0</v>
      </c>
      <c r="U51" s="118">
        <f t="shared" si="91"/>
        <v>0</v>
      </c>
      <c r="V51" s="118">
        <f t="shared" si="92"/>
        <v>161.19999999999999</v>
      </c>
      <c r="W51" s="118">
        <f t="shared" si="93"/>
        <v>108.3</v>
      </c>
      <c r="X51" s="321" t="str">
        <f>IFERROR(IF(AND('Att. Dairy'!B57=""),"",IF(AND(Y51="अवकाश"),"",IF(AND(S51=""),"",S51*$Z$39))),"")</f>
        <v/>
      </c>
      <c r="Y51" s="121" t="str">
        <f>IF(AND('Att. Dairy'!B57=""),"",IF(OR(S51="",S51=0),"",BC51))</f>
        <v/>
      </c>
      <c r="AA51" s="353">
        <f>IF(AND($AY$3=$AP$39),MAX($AA$43:AA50)+1,0)</f>
        <v>0</v>
      </c>
      <c r="AB51" s="116">
        <f>IF(AND('Att. Dairy'!B57=""),"",'Att. Dairy'!B57)</f>
        <v>45054</v>
      </c>
      <c r="AC51" s="118">
        <f t="shared" si="94"/>
        <v>91.3</v>
      </c>
      <c r="AD51" s="118">
        <f t="shared" si="95"/>
        <v>50.4</v>
      </c>
      <c r="AE51" s="118" t="str">
        <f>IF(AB51="","",IF(Sheet1!AB51='Opening Balance'!$I$46,'Opening Balance'!$H$46,""))</f>
        <v/>
      </c>
      <c r="AF51" s="118" t="str">
        <f>IF(AB51="","",IF(Sheet1!AB51='Opening Balance'!$I$47,'Opening Balance'!$H$47,""))</f>
        <v/>
      </c>
      <c r="AG51" s="118" t="str">
        <f>IF(AB51="","",IF(Sheet1!AB51='Opening Balance'!$I$48,'Opening Balance'!$H$48,""))</f>
        <v/>
      </c>
      <c r="AH51" s="118" t="str">
        <f>IF(AB51="","",IF(Sheet1!AB51='Opening Balance'!$I$49,'Opening Balance'!$H$49,""))</f>
        <v/>
      </c>
      <c r="AI51" s="118" t="str">
        <f>IF(AB51="","",IF(Sheet1!AB51='Opening Balance'!$I$50,'Opening Balance'!$H$50,""))</f>
        <v/>
      </c>
      <c r="AJ51" s="118" t="str">
        <f>IF(AB51="","",IF(Sheet1!AB51='Opening Balance'!$I$51,'Opening Balance'!$H$51,""))</f>
        <v/>
      </c>
      <c r="AK51" s="118">
        <f t="shared" si="96"/>
        <v>91.3</v>
      </c>
      <c r="AL51" s="118">
        <f t="shared" si="97"/>
        <v>50.4</v>
      </c>
      <c r="AM51" s="119" t="str">
        <f>IF('Att. Dairy'!I57="","",'Att. Dairy'!I57)</f>
        <v/>
      </c>
      <c r="AN51" s="119" t="str">
        <f>IF('Att. Dairy'!J57="","",'Att. Dairy'!J57)</f>
        <v/>
      </c>
      <c r="AO51" s="119" t="str">
        <f t="shared" si="98"/>
        <v/>
      </c>
      <c r="AP51" s="119" t="str">
        <f>IF('Att. Dairy'!O57="","",'Att. Dairy'!O57)</f>
        <v/>
      </c>
      <c r="AQ51" s="119" t="str">
        <f>IF('Att. Dairy'!P57="","",'Att. Dairy'!P57)</f>
        <v/>
      </c>
      <c r="AR51" s="119" t="str">
        <f t="shared" si="99"/>
        <v/>
      </c>
      <c r="AS51" s="118">
        <f t="shared" si="100"/>
        <v>0</v>
      </c>
      <c r="AT51" s="118">
        <f t="shared" si="101"/>
        <v>0</v>
      </c>
      <c r="AU51" s="118">
        <f t="shared" si="112"/>
        <v>91.3</v>
      </c>
      <c r="AV51" s="118">
        <f t="shared" si="113"/>
        <v>50.4</v>
      </c>
      <c r="AW51" s="321" t="str">
        <f>IFERROR(IF(AND('Att. Dairy'!B57=""),"",IF(AND(AX51="अवकाश"),"",IF(AND(AR51=""),"",AR51*$AY$39))),"")</f>
        <v/>
      </c>
      <c r="AX51" s="121" t="str">
        <f>IF(AND('Att. Dairy'!B57=""),"",IF(OR(AR51="",AR51=0),"",BC51))</f>
        <v/>
      </c>
      <c r="BB51" s="304" t="str">
        <f>IF(AND('Att. Dairy'!D57=""),"",'Att. Dairy'!D57)</f>
        <v>Monday</v>
      </c>
      <c r="BC51" s="304" t="str">
        <f t="shared" si="102"/>
        <v>सब्जी रोटी</v>
      </c>
      <c r="BD51" s="318" t="str">
        <f t="shared" si="72"/>
        <v>W</v>
      </c>
      <c r="BE51" s="304" t="str">
        <f>IF(AND('Att. Dairy'!C57=""),"",'Att. Dairy'!C57)</f>
        <v/>
      </c>
      <c r="BF51" s="304" t="str">
        <f t="shared" si="73"/>
        <v/>
      </c>
      <c r="BG51" s="318" t="str">
        <f t="shared" si="74"/>
        <v>W</v>
      </c>
      <c r="BJ51" s="487">
        <f>IF(AND($DG$5=$CF$40),MAX($BJ$43:BJ50)+1,0)</f>
        <v>0</v>
      </c>
      <c r="BK51" s="389">
        <v>8</v>
      </c>
      <c r="BL51" s="422">
        <f>IF(AND('Att. Dairy'!B57=""),"",'Att. Dairy'!B57)</f>
        <v>45054</v>
      </c>
      <c r="BM51" s="423" t="str">
        <f>IF(AND('Att. Dairy'!D57=""),"",'Att. Dairy'!D57)</f>
        <v>Monday</v>
      </c>
      <c r="BN51" s="435" t="str">
        <f>IF('Att. Dairy'!L57="","",IF('Att. Dairy'!E57='Att. Dairy'!$AD$15,'Att. Dairy'!L57,""))</f>
        <v/>
      </c>
      <c r="BO51" s="435" t="str">
        <f>IF('Att. Dairy'!M57="","",IF('Att. Dairy'!E57='Att. Dairy'!$AD$15,'Att. Dairy'!M57,""))</f>
        <v/>
      </c>
      <c r="BP51" s="436">
        <f t="shared" si="75"/>
        <v>0</v>
      </c>
      <c r="BQ51" s="453">
        <f t="shared" si="103"/>
        <v>90.01</v>
      </c>
      <c r="BR51" s="439" t="str">
        <f>IF(BL51="","",IF(BL51='Opening Balance'!$I$64,'Opening Balance'!$G$64,""))</f>
        <v/>
      </c>
      <c r="BS51" s="439" t="str">
        <f>IF(BL51="","",IF(BL51='Opening Balance'!$I$66,'Opening Balance'!$G$66,""))</f>
        <v/>
      </c>
      <c r="BT51" s="438">
        <f t="shared" si="76"/>
        <v>90.01</v>
      </c>
      <c r="BU51" s="446">
        <f>IF(BP51="","",BP51*'Opening Balance'!$G$68)</f>
        <v>0</v>
      </c>
      <c r="BV51" s="415">
        <f t="shared" si="70"/>
        <v>90.01</v>
      </c>
      <c r="BW51" s="453">
        <f t="shared" si="104"/>
        <v>19.4056</v>
      </c>
      <c r="BX51" s="446" t="str">
        <f>IF(BL51="","",IF(BL51='Opening Balance'!$I$65,'Opening Balance'!$G$65,""))</f>
        <v/>
      </c>
      <c r="BY51" s="446" t="str">
        <f>IF(BL51="","",IF(BL51='Opening Balance'!$I$67,'Opening Balance'!$G$67,""))</f>
        <v/>
      </c>
      <c r="BZ51" s="447">
        <f t="shared" si="77"/>
        <v>19.4056</v>
      </c>
      <c r="CA51" s="446">
        <f>IF(BP51="","",BP51*'Opening Balance'!$G$69)</f>
        <v>0</v>
      </c>
      <c r="CB51" s="431">
        <f t="shared" si="78"/>
        <v>19.4056</v>
      </c>
      <c r="CC51" s="474">
        <f t="shared" si="105"/>
        <v>500</v>
      </c>
      <c r="CD51" s="468" t="str">
        <f>IF(BL51="","",IF(BL51='Opening Balance'!$I$71,'Opening Balance'!$G$71,""))</f>
        <v/>
      </c>
      <c r="CE51" s="468">
        <f t="shared" si="106"/>
        <v>500</v>
      </c>
      <c r="CF51" s="470">
        <f>IF(BL51="","",IF(BL51='Opening Balance'!$I$73,'Opening Balance'!$G$73,0))</f>
        <v>0</v>
      </c>
      <c r="CG51" s="469">
        <f t="shared" si="107"/>
        <v>500</v>
      </c>
      <c r="CH51" s="466"/>
      <c r="CI51" s="466"/>
      <c r="CJ51" s="389">
        <v>8</v>
      </c>
      <c r="CK51" s="422">
        <f>IF(AND('Att. Dairy'!B57=""),"",'Att. Dairy'!B57)</f>
        <v>45054</v>
      </c>
      <c r="CL51" s="423" t="str">
        <f>IF(AND('Att. Dairy'!D57=""),"",'Att. Dairy'!D57)</f>
        <v>Monday</v>
      </c>
      <c r="CM51" s="435" t="str">
        <f>IF('Att. Dairy'!O57="","",IF('Att. Dairy'!E57='Att. Dairy'!$AD$15,'Att. Dairy'!O57,""))</f>
        <v/>
      </c>
      <c r="CN51" s="435" t="str">
        <f>IF('Att. Dairy'!P57="","",IF('Att. Dairy'!E57='Att. Dairy'!$AD$15,'Att. Dairy'!P57,""))</f>
        <v/>
      </c>
      <c r="CO51" s="436">
        <f t="shared" si="79"/>
        <v>0</v>
      </c>
      <c r="CP51" s="453">
        <f t="shared" si="108"/>
        <v>140.13999999999999</v>
      </c>
      <c r="CQ51" s="438" t="str">
        <f>IF(CK51="","",IF(CK51='Opening Balance'!$I$64,'Opening Balance'!$H$64,""))</f>
        <v/>
      </c>
      <c r="CR51" s="438" t="str">
        <f>IF(CK51="","",IF(CK51='Opening Balance'!$I$66,'Opening Balance'!$H$66,""))</f>
        <v/>
      </c>
      <c r="CS51" s="438">
        <f t="shared" si="80"/>
        <v>140.13999999999999</v>
      </c>
      <c r="CT51" s="430">
        <f>IF(CO51="","",CO51*'Opening Balance'!$H$68)</f>
        <v>0</v>
      </c>
      <c r="CU51" s="431">
        <f t="shared" si="71"/>
        <v>140.13999999999999</v>
      </c>
      <c r="CV51" s="453">
        <f t="shared" si="109"/>
        <v>24.971399999999999</v>
      </c>
      <c r="CW51" s="430" t="str">
        <f>IF(CK51="","",IF(CK51='Opening Balance'!$I$65,'Opening Balance'!$H$65,""))</f>
        <v/>
      </c>
      <c r="CX51" s="429" t="str">
        <f>IF(CK51="","",IF(CK51='Opening Balance'!$I$67,'Opening Balance'!$H$67,""))</f>
        <v/>
      </c>
      <c r="CY51" s="438">
        <f t="shared" si="81"/>
        <v>24.971399999999999</v>
      </c>
      <c r="CZ51" s="430">
        <f>IF(CO51="","",CO51*'Opening Balance'!$H$69)</f>
        <v>0</v>
      </c>
      <c r="DA51" s="431">
        <f t="shared" si="82"/>
        <v>24.971399999999999</v>
      </c>
      <c r="DB51" s="474">
        <f t="shared" si="110"/>
        <v>800</v>
      </c>
      <c r="DC51" s="468" t="str">
        <f>IF(CK51="","",IF(CK51='Opening Balance'!$I$71,'Opening Balance'!$H$71,""))</f>
        <v/>
      </c>
      <c r="DD51" s="468">
        <f t="shared" si="83"/>
        <v>800</v>
      </c>
      <c r="DE51" s="470">
        <f>IF(CK51="","",IF(CK51='Opening Balance'!$I$73,'Opening Balance'!$H$73,0))</f>
        <v>0</v>
      </c>
      <c r="DF51" s="469">
        <f t="shared" si="111"/>
        <v>800</v>
      </c>
    </row>
    <row r="52" spans="1:110" s="304" customFormat="1">
      <c r="A52" s="580"/>
      <c r="B52" s="352">
        <f>IF(AND($Z$3=$Q$39),MAX($B$43:B51)+1,0)</f>
        <v>0</v>
      </c>
      <c r="C52" s="116">
        <f>IF(AND('Att. Dairy'!B58=""),"",'Att. Dairy'!B58)</f>
        <v>45055</v>
      </c>
      <c r="D52" s="118">
        <f t="shared" si="84"/>
        <v>161.19999999999999</v>
      </c>
      <c r="E52" s="118">
        <f t="shared" si="85"/>
        <v>108.3</v>
      </c>
      <c r="F52" s="118" t="str">
        <f>IF(C52="","",IF(Sheet1!C52='Opening Balance'!$I$46,'Opening Balance'!$G$46,""))</f>
        <v/>
      </c>
      <c r="G52" s="118" t="str">
        <f>IF(C52="","",IF(Sheet1!C52='Opening Balance'!$I$47,'Opening Balance'!$G$47,""))</f>
        <v/>
      </c>
      <c r="H52" s="118" t="str">
        <f>IF(C52="","",IF(Sheet1!C52='Opening Balance'!$I$48,'Opening Balance'!$G$48,""))</f>
        <v/>
      </c>
      <c r="I52" s="118" t="str">
        <f>IF(C52="","",IF(Sheet1!C52='Opening Balance'!$I$49,'Opening Balance'!$G$49,""))</f>
        <v/>
      </c>
      <c r="J52" s="118" t="str">
        <f>IF(C52="","",IF(Sheet1!C52='Opening Balance'!$I$50,'Opening Balance'!$G$50,""))</f>
        <v/>
      </c>
      <c r="K52" s="118" t="str">
        <f>IF(C52="","",IF(Sheet1!C52='Opening Balance'!$I$51,'Opening Balance'!$G$51,""))</f>
        <v/>
      </c>
      <c r="L52" s="118">
        <f t="shared" si="86"/>
        <v>161.19999999999999</v>
      </c>
      <c r="M52" s="118">
        <f t="shared" si="87"/>
        <v>108.3</v>
      </c>
      <c r="N52" s="119" t="str">
        <f>IF('Att. Dairy'!F58="","",'Att. Dairy'!F58)</f>
        <v/>
      </c>
      <c r="O52" s="119" t="str">
        <f>IF('Att. Dairy'!G58="","",'Att. Dairy'!G58)</f>
        <v/>
      </c>
      <c r="P52" s="119" t="str">
        <f t="shared" si="88"/>
        <v/>
      </c>
      <c r="Q52" s="119" t="str">
        <f>IF('Att. Dairy'!L58="","",'Att. Dairy'!L58)</f>
        <v/>
      </c>
      <c r="R52" s="119" t="str">
        <f>IF('Att. Dairy'!M58="","",'Att. Dairy'!M58)</f>
        <v/>
      </c>
      <c r="S52" s="119" t="str">
        <f t="shared" si="89"/>
        <v/>
      </c>
      <c r="T52" s="118">
        <f t="shared" si="90"/>
        <v>0</v>
      </c>
      <c r="U52" s="118">
        <f t="shared" si="91"/>
        <v>0</v>
      </c>
      <c r="V52" s="118">
        <f t="shared" si="92"/>
        <v>161.19999999999999</v>
      </c>
      <c r="W52" s="118">
        <f t="shared" si="93"/>
        <v>108.3</v>
      </c>
      <c r="X52" s="321" t="str">
        <f>IFERROR(IF(AND('Att. Dairy'!B58=""),"",IF(AND(Y52="अवकाश"),"",IF(AND(S52=""),"",S52*$Z$39))),"")</f>
        <v/>
      </c>
      <c r="Y52" s="121" t="str">
        <f>IF(AND('Att. Dairy'!B58=""),"",IF(OR(S52="",S52=0),"",BC52))</f>
        <v/>
      </c>
      <c r="AA52" s="353">
        <f>IF(AND($AY$3=$AP$39),MAX($AA$43:AA51)+1,0)</f>
        <v>0</v>
      </c>
      <c r="AB52" s="116">
        <f>IF(AND('Att. Dairy'!B58=""),"",'Att. Dairy'!B58)</f>
        <v>45055</v>
      </c>
      <c r="AC52" s="118">
        <f t="shared" si="94"/>
        <v>91.3</v>
      </c>
      <c r="AD52" s="118">
        <f t="shared" si="95"/>
        <v>50.4</v>
      </c>
      <c r="AE52" s="118" t="str">
        <f>IF(AB52="","",IF(Sheet1!AB52='Opening Balance'!$I$46,'Opening Balance'!$H$46,""))</f>
        <v/>
      </c>
      <c r="AF52" s="118" t="str">
        <f>IF(AB52="","",IF(Sheet1!AB52='Opening Balance'!$I$47,'Opening Balance'!$H$47,""))</f>
        <v/>
      </c>
      <c r="AG52" s="118" t="str">
        <f>IF(AB52="","",IF(Sheet1!AB52='Opening Balance'!$I$48,'Opening Balance'!$H$48,""))</f>
        <v/>
      </c>
      <c r="AH52" s="118" t="str">
        <f>IF(AB52="","",IF(Sheet1!AB52='Opening Balance'!$I$49,'Opening Balance'!$H$49,""))</f>
        <v/>
      </c>
      <c r="AI52" s="118" t="str">
        <f>IF(AB52="","",IF(Sheet1!AB52='Opening Balance'!$I$50,'Opening Balance'!$H$50,""))</f>
        <v/>
      </c>
      <c r="AJ52" s="118" t="str">
        <f>IF(AB52="","",IF(Sheet1!AB52='Opening Balance'!$I$51,'Opening Balance'!$H$51,""))</f>
        <v/>
      </c>
      <c r="AK52" s="118">
        <f t="shared" si="96"/>
        <v>91.3</v>
      </c>
      <c r="AL52" s="118">
        <f t="shared" si="97"/>
        <v>50.4</v>
      </c>
      <c r="AM52" s="119" t="str">
        <f>IF('Att. Dairy'!I58="","",'Att. Dairy'!I58)</f>
        <v/>
      </c>
      <c r="AN52" s="119" t="str">
        <f>IF('Att. Dairy'!J58="","",'Att. Dairy'!J58)</f>
        <v/>
      </c>
      <c r="AO52" s="119" t="str">
        <f t="shared" si="98"/>
        <v/>
      </c>
      <c r="AP52" s="119" t="str">
        <f>IF('Att. Dairy'!O58="","",'Att. Dairy'!O58)</f>
        <v/>
      </c>
      <c r="AQ52" s="119" t="str">
        <f>IF('Att. Dairy'!P58="","",'Att. Dairy'!P58)</f>
        <v/>
      </c>
      <c r="AR52" s="119" t="str">
        <f t="shared" si="99"/>
        <v/>
      </c>
      <c r="AS52" s="118">
        <f t="shared" si="100"/>
        <v>0</v>
      </c>
      <c r="AT52" s="118">
        <f t="shared" si="101"/>
        <v>0</v>
      </c>
      <c r="AU52" s="118">
        <f t="shared" si="112"/>
        <v>91.3</v>
      </c>
      <c r="AV52" s="118">
        <f t="shared" si="113"/>
        <v>50.4</v>
      </c>
      <c r="AW52" s="321" t="str">
        <f>IFERROR(IF(AND('Att. Dairy'!B58=""),"",IF(AND(AX52="अवकाश"),"",IF(AND(AR52=""),"",AR52*$AY$39))),"")</f>
        <v/>
      </c>
      <c r="AX52" s="121" t="str">
        <f>IF(AND('Att. Dairy'!B58=""),"",IF(OR(AR52="",AR52=0),"",BC52))</f>
        <v/>
      </c>
      <c r="BB52" s="304" t="str">
        <f>IF(AND('Att. Dairy'!D58=""),"",'Att. Dairy'!D58)</f>
        <v>Tuesday</v>
      </c>
      <c r="BC52" s="304" t="str">
        <f t="shared" si="102"/>
        <v>दाल चावल</v>
      </c>
      <c r="BD52" s="318" t="str">
        <f t="shared" si="72"/>
        <v>R</v>
      </c>
      <c r="BE52" s="304" t="str">
        <f>IF(AND('Att. Dairy'!C58=""),"",'Att. Dairy'!C58)</f>
        <v/>
      </c>
      <c r="BF52" s="304" t="str">
        <f t="shared" si="73"/>
        <v/>
      </c>
      <c r="BG52" s="318" t="str">
        <f t="shared" si="74"/>
        <v>R</v>
      </c>
      <c r="BJ52" s="487">
        <f>IF(AND($DG$5=$CF$40),MAX($BJ$43:BJ51)+1,0)</f>
        <v>0</v>
      </c>
      <c r="BK52" s="389">
        <v>9</v>
      </c>
      <c r="BL52" s="422">
        <f>IF(AND('Att. Dairy'!B58=""),"",'Att. Dairy'!B58)</f>
        <v>45055</v>
      </c>
      <c r="BM52" s="423" t="str">
        <f>IF(AND('Att. Dairy'!D58=""),"",'Att. Dairy'!D58)</f>
        <v>Tuesday</v>
      </c>
      <c r="BN52" s="435" t="str">
        <f>IF('Att. Dairy'!L58="","",IF('Att. Dairy'!E58='Att. Dairy'!$AD$15,'Att. Dairy'!L58,""))</f>
        <v/>
      </c>
      <c r="BO52" s="435" t="str">
        <f>IF('Att. Dairy'!M58="","",IF('Att. Dairy'!E58='Att. Dairy'!$AD$15,'Att. Dairy'!M58,""))</f>
        <v/>
      </c>
      <c r="BP52" s="436">
        <f t="shared" si="75"/>
        <v>0</v>
      </c>
      <c r="BQ52" s="453">
        <f t="shared" si="103"/>
        <v>90.01</v>
      </c>
      <c r="BR52" s="439" t="str">
        <f>IF(BL52="","",IF(BL52='Opening Balance'!$I$64,'Opening Balance'!$G$64,""))</f>
        <v/>
      </c>
      <c r="BS52" s="439" t="str">
        <f>IF(BL52="","",IF(BL52='Opening Balance'!$I$66,'Opening Balance'!$G$66,""))</f>
        <v/>
      </c>
      <c r="BT52" s="438">
        <f t="shared" si="76"/>
        <v>90.01</v>
      </c>
      <c r="BU52" s="446">
        <f>IF(BP52="","",BP52*'Opening Balance'!$G$68)</f>
        <v>0</v>
      </c>
      <c r="BV52" s="415">
        <f t="shared" si="70"/>
        <v>90.01</v>
      </c>
      <c r="BW52" s="453">
        <f t="shared" si="104"/>
        <v>19.4056</v>
      </c>
      <c r="BX52" s="446" t="str">
        <f>IF(BL52="","",IF(BL52='Opening Balance'!$I$65,'Opening Balance'!$G$65,""))</f>
        <v/>
      </c>
      <c r="BY52" s="446" t="str">
        <f>IF(BL52="","",IF(BL52='Opening Balance'!$I$67,'Opening Balance'!$G$67,""))</f>
        <v/>
      </c>
      <c r="BZ52" s="447">
        <f t="shared" si="77"/>
        <v>19.4056</v>
      </c>
      <c r="CA52" s="446">
        <f>IF(BP52="","",BP52*'Opening Balance'!$G$69)</f>
        <v>0</v>
      </c>
      <c r="CB52" s="431">
        <f t="shared" si="78"/>
        <v>19.4056</v>
      </c>
      <c r="CC52" s="474">
        <f t="shared" si="105"/>
        <v>500</v>
      </c>
      <c r="CD52" s="468" t="str">
        <f>IF(BL52="","",IF(BL52='Opening Balance'!$I$71,'Opening Balance'!$G$71,""))</f>
        <v/>
      </c>
      <c r="CE52" s="468">
        <f t="shared" si="106"/>
        <v>500</v>
      </c>
      <c r="CF52" s="470">
        <f>IF(BL52="","",IF(BL52='Opening Balance'!$I$73,'Opening Balance'!$G$73,0))</f>
        <v>0</v>
      </c>
      <c r="CG52" s="469">
        <f t="shared" si="107"/>
        <v>500</v>
      </c>
      <c r="CH52" s="466"/>
      <c r="CI52" s="466"/>
      <c r="CJ52" s="389">
        <v>9</v>
      </c>
      <c r="CK52" s="422">
        <f>IF(AND('Att. Dairy'!B58=""),"",'Att. Dairy'!B58)</f>
        <v>45055</v>
      </c>
      <c r="CL52" s="423" t="str">
        <f>IF(AND('Att. Dairy'!D58=""),"",'Att. Dairy'!D58)</f>
        <v>Tuesday</v>
      </c>
      <c r="CM52" s="435" t="str">
        <f>IF('Att. Dairy'!O58="","",IF('Att. Dairy'!E58='Att. Dairy'!$AD$15,'Att. Dairy'!O58,""))</f>
        <v/>
      </c>
      <c r="CN52" s="435" t="str">
        <f>IF('Att. Dairy'!P58="","",IF('Att. Dairy'!E58='Att. Dairy'!$AD$15,'Att. Dairy'!P58,""))</f>
        <v/>
      </c>
      <c r="CO52" s="436">
        <f t="shared" si="79"/>
        <v>0</v>
      </c>
      <c r="CP52" s="453">
        <f t="shared" si="108"/>
        <v>140.13999999999999</v>
      </c>
      <c r="CQ52" s="438" t="str">
        <f>IF(CK52="","",IF(CK52='Opening Balance'!$I$64,'Opening Balance'!$H$64,""))</f>
        <v/>
      </c>
      <c r="CR52" s="438" t="str">
        <f>IF(CK52="","",IF(CK52='Opening Balance'!$I$66,'Opening Balance'!$H$66,""))</f>
        <v/>
      </c>
      <c r="CS52" s="438">
        <f t="shared" si="80"/>
        <v>140.13999999999999</v>
      </c>
      <c r="CT52" s="430">
        <f>IF(CO52="","",CO52*'Opening Balance'!$H$68)</f>
        <v>0</v>
      </c>
      <c r="CU52" s="431">
        <f t="shared" si="71"/>
        <v>140.13999999999999</v>
      </c>
      <c r="CV52" s="453">
        <f t="shared" si="109"/>
        <v>24.971399999999999</v>
      </c>
      <c r="CW52" s="430" t="str">
        <f>IF(CK52="","",IF(CK52='Opening Balance'!$I$65,'Opening Balance'!$H$65,""))</f>
        <v/>
      </c>
      <c r="CX52" s="429" t="str">
        <f>IF(CK52="","",IF(CK52='Opening Balance'!$I$67,'Opening Balance'!$H$67,""))</f>
        <v/>
      </c>
      <c r="CY52" s="438">
        <f t="shared" si="81"/>
        <v>24.971399999999999</v>
      </c>
      <c r="CZ52" s="430">
        <f>IF(CO52="","",CO52*'Opening Balance'!$H$69)</f>
        <v>0</v>
      </c>
      <c r="DA52" s="431">
        <f t="shared" si="82"/>
        <v>24.971399999999999</v>
      </c>
      <c r="DB52" s="474">
        <f t="shared" si="110"/>
        <v>800</v>
      </c>
      <c r="DC52" s="468" t="str">
        <f>IF(CK52="","",IF(CK52='Opening Balance'!$I$71,'Opening Balance'!$H$71,""))</f>
        <v/>
      </c>
      <c r="DD52" s="468">
        <f t="shared" si="83"/>
        <v>800</v>
      </c>
      <c r="DE52" s="470">
        <f>IF(CK52="","",IF(CK52='Opening Balance'!$I$73,'Opening Balance'!$H$73,0))</f>
        <v>0</v>
      </c>
      <c r="DF52" s="469">
        <f t="shared" si="111"/>
        <v>800</v>
      </c>
    </row>
    <row r="53" spans="1:110" s="304" customFormat="1">
      <c r="A53" s="580"/>
      <c r="B53" s="352">
        <f>IF(AND($Z$3=$Q$39),MAX($B$43:B52)+1,0)</f>
        <v>0</v>
      </c>
      <c r="C53" s="116">
        <f>IF(AND('Att. Dairy'!B59=""),"",'Att. Dairy'!B59)</f>
        <v>45056</v>
      </c>
      <c r="D53" s="118">
        <f t="shared" si="84"/>
        <v>161.19999999999999</v>
      </c>
      <c r="E53" s="118">
        <f t="shared" si="85"/>
        <v>108.3</v>
      </c>
      <c r="F53" s="118" t="str">
        <f>IF(C53="","",IF(Sheet1!C53='Opening Balance'!$I$46,'Opening Balance'!$G$46,""))</f>
        <v/>
      </c>
      <c r="G53" s="118" t="str">
        <f>IF(C53="","",IF(Sheet1!C53='Opening Balance'!$I$47,'Opening Balance'!$G$47,""))</f>
        <v/>
      </c>
      <c r="H53" s="118" t="str">
        <f>IF(C53="","",IF(Sheet1!C53='Opening Balance'!$I$48,'Opening Balance'!$G$48,""))</f>
        <v/>
      </c>
      <c r="I53" s="118" t="str">
        <f>IF(C53="","",IF(Sheet1!C53='Opening Balance'!$I$49,'Opening Balance'!$G$49,""))</f>
        <v/>
      </c>
      <c r="J53" s="118" t="str">
        <f>IF(C53="","",IF(Sheet1!C53='Opening Balance'!$I$50,'Opening Balance'!$G$50,""))</f>
        <v/>
      </c>
      <c r="K53" s="118" t="str">
        <f>IF(C53="","",IF(Sheet1!C53='Opening Balance'!$I$51,'Opening Balance'!$G$51,""))</f>
        <v/>
      </c>
      <c r="L53" s="118">
        <f t="shared" si="86"/>
        <v>161.19999999999999</v>
      </c>
      <c r="M53" s="118">
        <f t="shared" si="87"/>
        <v>108.3</v>
      </c>
      <c r="N53" s="119" t="str">
        <f>IF('Att. Dairy'!F59="","",'Att. Dairy'!F59)</f>
        <v/>
      </c>
      <c r="O53" s="119" t="str">
        <f>IF('Att. Dairy'!G59="","",'Att. Dairy'!G59)</f>
        <v/>
      </c>
      <c r="P53" s="119" t="str">
        <f t="shared" si="88"/>
        <v/>
      </c>
      <c r="Q53" s="119" t="str">
        <f>IF('Att. Dairy'!L59="","",'Att. Dairy'!L59)</f>
        <v/>
      </c>
      <c r="R53" s="119" t="str">
        <f>IF('Att. Dairy'!M59="","",'Att. Dairy'!M59)</f>
        <v/>
      </c>
      <c r="S53" s="119" t="str">
        <f t="shared" si="89"/>
        <v/>
      </c>
      <c r="T53" s="118">
        <f t="shared" si="90"/>
        <v>0</v>
      </c>
      <c r="U53" s="118">
        <f t="shared" si="91"/>
        <v>0</v>
      </c>
      <c r="V53" s="118">
        <f t="shared" si="92"/>
        <v>161.19999999999999</v>
      </c>
      <c r="W53" s="118">
        <f t="shared" si="93"/>
        <v>108.3</v>
      </c>
      <c r="X53" s="321" t="str">
        <f>IFERROR(IF(AND('Att. Dairy'!B59=""),"",IF(AND(Y53="अवकाश"),"",IF(AND(S53=""),"",S53*$Z$39))),"")</f>
        <v/>
      </c>
      <c r="Y53" s="121" t="str">
        <f>IF(AND('Att. Dairy'!B59=""),"",IF(OR(S53="",S53=0),"",BC53))</f>
        <v/>
      </c>
      <c r="AA53" s="353">
        <f>IF(AND($AY$3=$AP$39),MAX($AA$43:AA52)+1,0)</f>
        <v>0</v>
      </c>
      <c r="AB53" s="116">
        <f>IF(AND('Att. Dairy'!B59=""),"",'Att. Dairy'!B59)</f>
        <v>45056</v>
      </c>
      <c r="AC53" s="118">
        <f t="shared" si="94"/>
        <v>91.3</v>
      </c>
      <c r="AD53" s="118">
        <f t="shared" si="95"/>
        <v>50.4</v>
      </c>
      <c r="AE53" s="118" t="str">
        <f>IF(AB53="","",IF(Sheet1!AB53='Opening Balance'!$I$46,'Opening Balance'!$H$46,""))</f>
        <v/>
      </c>
      <c r="AF53" s="118" t="str">
        <f>IF(AB53="","",IF(Sheet1!AB53='Opening Balance'!$I$47,'Opening Balance'!$H$47,""))</f>
        <v/>
      </c>
      <c r="AG53" s="118" t="str">
        <f>IF(AB53="","",IF(Sheet1!AB53='Opening Balance'!$I$48,'Opening Balance'!$H$48,""))</f>
        <v/>
      </c>
      <c r="AH53" s="118" t="str">
        <f>IF(AB53="","",IF(Sheet1!AB53='Opening Balance'!$I$49,'Opening Balance'!$H$49,""))</f>
        <v/>
      </c>
      <c r="AI53" s="118" t="str">
        <f>IF(AB53="","",IF(Sheet1!AB53='Opening Balance'!$I$50,'Opening Balance'!$H$50,""))</f>
        <v/>
      </c>
      <c r="AJ53" s="118" t="str">
        <f>IF(AB53="","",IF(Sheet1!AB53='Opening Balance'!$I$51,'Opening Balance'!$H$51,""))</f>
        <v/>
      </c>
      <c r="AK53" s="118">
        <f t="shared" si="96"/>
        <v>91.3</v>
      </c>
      <c r="AL53" s="118">
        <f t="shared" si="97"/>
        <v>50.4</v>
      </c>
      <c r="AM53" s="119" t="str">
        <f>IF('Att. Dairy'!I59="","",'Att. Dairy'!I59)</f>
        <v/>
      </c>
      <c r="AN53" s="119" t="str">
        <f>IF('Att. Dairy'!J59="","",'Att. Dairy'!J59)</f>
        <v/>
      </c>
      <c r="AO53" s="119" t="str">
        <f t="shared" si="98"/>
        <v/>
      </c>
      <c r="AP53" s="119" t="str">
        <f>IF('Att. Dairy'!O59="","",'Att. Dairy'!O59)</f>
        <v/>
      </c>
      <c r="AQ53" s="119" t="str">
        <f>IF('Att. Dairy'!P59="","",'Att. Dairy'!P59)</f>
        <v/>
      </c>
      <c r="AR53" s="119" t="str">
        <f t="shared" si="99"/>
        <v/>
      </c>
      <c r="AS53" s="118">
        <f t="shared" si="100"/>
        <v>0</v>
      </c>
      <c r="AT53" s="118">
        <f t="shared" si="101"/>
        <v>0</v>
      </c>
      <c r="AU53" s="118">
        <f t="shared" si="112"/>
        <v>91.3</v>
      </c>
      <c r="AV53" s="118">
        <f t="shared" si="113"/>
        <v>50.4</v>
      </c>
      <c r="AW53" s="321" t="str">
        <f>IFERROR(IF(AND('Att. Dairy'!B59=""),"",IF(AND(AX53="अवकाश"),"",IF(AND(AR53=""),"",AR53*$AY$39))),"")</f>
        <v/>
      </c>
      <c r="AX53" s="121" t="str">
        <f>IF(AND('Att. Dairy'!B59=""),"",IF(OR(AR53="",AR53=0),"",BC53))</f>
        <v/>
      </c>
      <c r="BB53" s="304" t="str">
        <f>IF(AND('Att. Dairy'!D59=""),"",'Att. Dairy'!D59)</f>
        <v>Wednesday</v>
      </c>
      <c r="BC53" s="304" t="str">
        <f t="shared" si="102"/>
        <v>दाल रोटी</v>
      </c>
      <c r="BD53" s="318" t="str">
        <f t="shared" si="72"/>
        <v>W</v>
      </c>
      <c r="BE53" s="304" t="str">
        <f>IF(AND('Att. Dairy'!C59=""),"",'Att. Dairy'!C59)</f>
        <v/>
      </c>
      <c r="BF53" s="304" t="str">
        <f t="shared" si="73"/>
        <v/>
      </c>
      <c r="BG53" s="318" t="str">
        <f t="shared" si="74"/>
        <v>W</v>
      </c>
      <c r="BJ53" s="487">
        <f>IF(AND($DG$5=$CF$40),MAX($BJ$43:BJ52)+1,0)</f>
        <v>0</v>
      </c>
      <c r="BK53" s="389">
        <v>10</v>
      </c>
      <c r="BL53" s="422">
        <f>IF(AND('Att. Dairy'!B59=""),"",'Att. Dairy'!B59)</f>
        <v>45056</v>
      </c>
      <c r="BM53" s="423" t="str">
        <f>IF(AND('Att. Dairy'!D59=""),"",'Att. Dairy'!D59)</f>
        <v>Wednesday</v>
      </c>
      <c r="BN53" s="435" t="str">
        <f>IF('Att. Dairy'!L59="","",IF('Att. Dairy'!E59='Att. Dairy'!$AD$15,'Att. Dairy'!L59,""))</f>
        <v/>
      </c>
      <c r="BO53" s="435" t="str">
        <f>IF('Att. Dairy'!M59="","",IF('Att. Dairy'!E59='Att. Dairy'!$AD$15,'Att. Dairy'!M59,""))</f>
        <v/>
      </c>
      <c r="BP53" s="436">
        <f t="shared" si="75"/>
        <v>0</v>
      </c>
      <c r="BQ53" s="453">
        <f t="shared" si="103"/>
        <v>90.01</v>
      </c>
      <c r="BR53" s="439" t="str">
        <f>IF(BL53="","",IF(BL53='Opening Balance'!$I$64,'Opening Balance'!$G$64,""))</f>
        <v/>
      </c>
      <c r="BS53" s="439" t="str">
        <f>IF(BL53="","",IF(BL53='Opening Balance'!$I$66,'Opening Balance'!$G$66,""))</f>
        <v/>
      </c>
      <c r="BT53" s="438">
        <f t="shared" si="76"/>
        <v>90.01</v>
      </c>
      <c r="BU53" s="446">
        <f>IF(BP53="","",BP53*'Opening Balance'!$G$68)</f>
        <v>0</v>
      </c>
      <c r="BV53" s="415">
        <f t="shared" si="70"/>
        <v>90.01</v>
      </c>
      <c r="BW53" s="453">
        <f t="shared" si="104"/>
        <v>19.4056</v>
      </c>
      <c r="BX53" s="446" t="str">
        <f>IF(BL53="","",IF(BL53='Opening Balance'!$I$65,'Opening Balance'!$G$65,""))</f>
        <v/>
      </c>
      <c r="BY53" s="446" t="str">
        <f>IF(BL53="","",IF(BL53='Opening Balance'!$I$67,'Opening Balance'!$G$67,""))</f>
        <v/>
      </c>
      <c r="BZ53" s="447">
        <f t="shared" si="77"/>
        <v>19.4056</v>
      </c>
      <c r="CA53" s="446">
        <f>IF(BP53="","",BP53*'Opening Balance'!$G$69)</f>
        <v>0</v>
      </c>
      <c r="CB53" s="431">
        <f t="shared" si="78"/>
        <v>19.4056</v>
      </c>
      <c r="CC53" s="474">
        <f t="shared" si="105"/>
        <v>500</v>
      </c>
      <c r="CD53" s="468" t="str">
        <f>IF(BL53="","",IF(BL53='Opening Balance'!$I$71,'Opening Balance'!$G$71,""))</f>
        <v/>
      </c>
      <c r="CE53" s="468">
        <f t="shared" si="106"/>
        <v>500</v>
      </c>
      <c r="CF53" s="470">
        <f>IF(BL53="","",IF(BL53='Opening Balance'!$I$73,'Opening Balance'!$G$73,0))</f>
        <v>0</v>
      </c>
      <c r="CG53" s="469">
        <f t="shared" si="107"/>
        <v>500</v>
      </c>
      <c r="CH53" s="466"/>
      <c r="CI53" s="466"/>
      <c r="CJ53" s="389">
        <v>10</v>
      </c>
      <c r="CK53" s="422">
        <f>IF(AND('Att. Dairy'!B59=""),"",'Att. Dairy'!B59)</f>
        <v>45056</v>
      </c>
      <c r="CL53" s="423" t="str">
        <f>IF(AND('Att. Dairy'!D59=""),"",'Att. Dairy'!D59)</f>
        <v>Wednesday</v>
      </c>
      <c r="CM53" s="435" t="str">
        <f>IF('Att. Dairy'!O59="","",IF('Att. Dairy'!E59='Att. Dairy'!$AD$15,'Att. Dairy'!O59,""))</f>
        <v/>
      </c>
      <c r="CN53" s="435" t="str">
        <f>IF('Att. Dairy'!P59="","",IF('Att. Dairy'!E59='Att. Dairy'!$AD$15,'Att. Dairy'!P59,""))</f>
        <v/>
      </c>
      <c r="CO53" s="436">
        <f t="shared" si="79"/>
        <v>0</v>
      </c>
      <c r="CP53" s="453">
        <f t="shared" si="108"/>
        <v>140.13999999999999</v>
      </c>
      <c r="CQ53" s="438" t="str">
        <f>IF(CK53="","",IF(CK53='Opening Balance'!$I$64,'Opening Balance'!$H$64,""))</f>
        <v/>
      </c>
      <c r="CR53" s="438" t="str">
        <f>IF(CK53="","",IF(CK53='Opening Balance'!$I$66,'Opening Balance'!$H$66,""))</f>
        <v/>
      </c>
      <c r="CS53" s="438">
        <f t="shared" si="80"/>
        <v>140.13999999999999</v>
      </c>
      <c r="CT53" s="430">
        <f>IF(CO53="","",CO53*'Opening Balance'!$H$68)</f>
        <v>0</v>
      </c>
      <c r="CU53" s="431">
        <f t="shared" si="71"/>
        <v>140.13999999999999</v>
      </c>
      <c r="CV53" s="453">
        <f t="shared" si="109"/>
        <v>24.971399999999999</v>
      </c>
      <c r="CW53" s="430" t="str">
        <f>IF(CK53="","",IF(CK53='Opening Balance'!$I$65,'Opening Balance'!$H$65,""))</f>
        <v/>
      </c>
      <c r="CX53" s="429" t="str">
        <f>IF(CK53="","",IF(CK53='Opening Balance'!$I$67,'Opening Balance'!$H$67,""))</f>
        <v/>
      </c>
      <c r="CY53" s="438">
        <f t="shared" si="81"/>
        <v>24.971399999999999</v>
      </c>
      <c r="CZ53" s="430">
        <f>IF(CO53="","",CO53*'Opening Balance'!$H$69)</f>
        <v>0</v>
      </c>
      <c r="DA53" s="431">
        <f t="shared" si="82"/>
        <v>24.971399999999999</v>
      </c>
      <c r="DB53" s="474">
        <f t="shared" si="110"/>
        <v>800</v>
      </c>
      <c r="DC53" s="468" t="str">
        <f>IF(CK53="","",IF(CK53='Opening Balance'!$I$71,'Opening Balance'!$H$71,""))</f>
        <v/>
      </c>
      <c r="DD53" s="468">
        <f t="shared" si="83"/>
        <v>800</v>
      </c>
      <c r="DE53" s="470">
        <f>IF(CK53="","",IF(CK53='Opening Balance'!$I$73,'Opening Balance'!$H$73,0))</f>
        <v>0</v>
      </c>
      <c r="DF53" s="469">
        <f t="shared" si="111"/>
        <v>800</v>
      </c>
    </row>
    <row r="54" spans="1:110" s="304" customFormat="1">
      <c r="A54" s="580"/>
      <c r="B54" s="352">
        <f>IF(AND($Z$3=$Q$39),MAX($B$43:B53)+1,0)</f>
        <v>0</v>
      </c>
      <c r="C54" s="116">
        <f>IF(AND('Att. Dairy'!B60=""),"",'Att. Dairy'!B60)</f>
        <v>45057</v>
      </c>
      <c r="D54" s="118">
        <f t="shared" si="84"/>
        <v>161.19999999999999</v>
      </c>
      <c r="E54" s="118">
        <f t="shared" si="85"/>
        <v>108.3</v>
      </c>
      <c r="F54" s="118" t="str">
        <f>IF(C54="","",IF(Sheet1!C54='Opening Balance'!$I$46,'Opening Balance'!$G$46,""))</f>
        <v/>
      </c>
      <c r="G54" s="118" t="str">
        <f>IF(C54="","",IF(Sheet1!C54='Opening Balance'!$I$47,'Opening Balance'!$G$47,""))</f>
        <v/>
      </c>
      <c r="H54" s="118" t="str">
        <f>IF(C54="","",IF(Sheet1!C54='Opening Balance'!$I$48,'Opening Balance'!$G$48,""))</f>
        <v/>
      </c>
      <c r="I54" s="118" t="str">
        <f>IF(C54="","",IF(Sheet1!C54='Opening Balance'!$I$49,'Opening Balance'!$G$49,""))</f>
        <v/>
      </c>
      <c r="J54" s="118" t="str">
        <f>IF(C54="","",IF(Sheet1!C54='Opening Balance'!$I$50,'Opening Balance'!$G$50,""))</f>
        <v/>
      </c>
      <c r="K54" s="118" t="str">
        <f>IF(C54="","",IF(Sheet1!C54='Opening Balance'!$I$51,'Opening Balance'!$G$51,""))</f>
        <v/>
      </c>
      <c r="L54" s="118">
        <f t="shared" si="86"/>
        <v>161.19999999999999</v>
      </c>
      <c r="M54" s="118">
        <f t="shared" si="87"/>
        <v>108.3</v>
      </c>
      <c r="N54" s="119" t="str">
        <f>IF('Att. Dairy'!F60="","",'Att. Dairy'!F60)</f>
        <v/>
      </c>
      <c r="O54" s="119" t="str">
        <f>IF('Att. Dairy'!G60="","",'Att. Dairy'!G60)</f>
        <v/>
      </c>
      <c r="P54" s="119" t="str">
        <f t="shared" si="88"/>
        <v/>
      </c>
      <c r="Q54" s="119" t="str">
        <f>IF('Att. Dairy'!L60="","",'Att. Dairy'!L60)</f>
        <v/>
      </c>
      <c r="R54" s="119" t="str">
        <f>IF('Att. Dairy'!M60="","",'Att. Dairy'!M60)</f>
        <v/>
      </c>
      <c r="S54" s="119" t="str">
        <f t="shared" si="89"/>
        <v/>
      </c>
      <c r="T54" s="118">
        <f t="shared" si="90"/>
        <v>0</v>
      </c>
      <c r="U54" s="118">
        <f t="shared" si="91"/>
        <v>0</v>
      </c>
      <c r="V54" s="118">
        <f t="shared" si="92"/>
        <v>161.19999999999999</v>
      </c>
      <c r="W54" s="118">
        <f t="shared" si="93"/>
        <v>108.3</v>
      </c>
      <c r="X54" s="321" t="str">
        <f>IFERROR(IF(AND('Att. Dairy'!B60=""),"",IF(AND(Y54="अवकाश"),"",IF(AND(S54=""),"",S54*$Z$39))),"")</f>
        <v/>
      </c>
      <c r="Y54" s="121" t="str">
        <f>IF(AND('Att. Dairy'!B60=""),"",IF(OR(S54="",S54=0),"",BC54))</f>
        <v/>
      </c>
      <c r="AA54" s="353">
        <f>IF(AND($AY$3=$AP$39),MAX($AA$43:AA53)+1,0)</f>
        <v>0</v>
      </c>
      <c r="AB54" s="116">
        <f>IF(AND('Att. Dairy'!B60=""),"",'Att. Dairy'!B60)</f>
        <v>45057</v>
      </c>
      <c r="AC54" s="118">
        <f t="shared" si="94"/>
        <v>91.3</v>
      </c>
      <c r="AD54" s="118">
        <f t="shared" si="95"/>
        <v>50.4</v>
      </c>
      <c r="AE54" s="118" t="str">
        <f>IF(AB54="","",IF(Sheet1!AB54='Opening Balance'!$I$46,'Opening Balance'!$H$46,""))</f>
        <v/>
      </c>
      <c r="AF54" s="118" t="str">
        <f>IF(AB54="","",IF(Sheet1!AB54='Opening Balance'!$I$47,'Opening Balance'!$H$47,""))</f>
        <v/>
      </c>
      <c r="AG54" s="118" t="str">
        <f>IF(AB54="","",IF(Sheet1!AB54='Opening Balance'!$I$48,'Opening Balance'!$H$48,""))</f>
        <v/>
      </c>
      <c r="AH54" s="118" t="str">
        <f>IF(AB54="","",IF(Sheet1!AB54='Opening Balance'!$I$49,'Opening Balance'!$H$49,""))</f>
        <v/>
      </c>
      <c r="AI54" s="118" t="str">
        <f>IF(AB54="","",IF(Sheet1!AB54='Opening Balance'!$I$50,'Opening Balance'!$H$50,""))</f>
        <v/>
      </c>
      <c r="AJ54" s="118" t="str">
        <f>IF(AB54="","",IF(Sheet1!AB54='Opening Balance'!$I$51,'Opening Balance'!$H$51,""))</f>
        <v/>
      </c>
      <c r="AK54" s="118">
        <f t="shared" si="96"/>
        <v>91.3</v>
      </c>
      <c r="AL54" s="118">
        <f t="shared" si="97"/>
        <v>50.4</v>
      </c>
      <c r="AM54" s="119" t="str">
        <f>IF('Att. Dairy'!I60="","",'Att. Dairy'!I60)</f>
        <v/>
      </c>
      <c r="AN54" s="119" t="str">
        <f>IF('Att. Dairy'!J60="","",'Att. Dairy'!J60)</f>
        <v/>
      </c>
      <c r="AO54" s="119" t="str">
        <f t="shared" si="98"/>
        <v/>
      </c>
      <c r="AP54" s="119" t="str">
        <f>IF('Att. Dairy'!O60="","",'Att. Dairy'!O60)</f>
        <v/>
      </c>
      <c r="AQ54" s="119" t="str">
        <f>IF('Att. Dairy'!P60="","",'Att. Dairy'!P60)</f>
        <v/>
      </c>
      <c r="AR54" s="119" t="str">
        <f t="shared" si="99"/>
        <v/>
      </c>
      <c r="AS54" s="118">
        <f t="shared" si="100"/>
        <v>0</v>
      </c>
      <c r="AT54" s="118">
        <f t="shared" si="101"/>
        <v>0</v>
      </c>
      <c r="AU54" s="118">
        <f t="shared" si="112"/>
        <v>91.3</v>
      </c>
      <c r="AV54" s="118">
        <f t="shared" si="113"/>
        <v>50.4</v>
      </c>
      <c r="AW54" s="321" t="str">
        <f>IFERROR(IF(AND('Att. Dairy'!B60=""),"",IF(AND(AX54="अवकाश"),"",IF(AND(AR54=""),"",AR54*$AY$39))),"")</f>
        <v/>
      </c>
      <c r="AX54" s="121" t="str">
        <f>IF(AND('Att. Dairy'!B60=""),"",IF(OR(AR54="",AR54=0),"",BC54))</f>
        <v/>
      </c>
      <c r="BB54" s="304" t="str">
        <f>IF(AND('Att. Dairy'!D60=""),"",'Att. Dairy'!D60)</f>
        <v>Thursday</v>
      </c>
      <c r="BC54" s="304" t="str">
        <f t="shared" si="102"/>
        <v>खिचड़ी</v>
      </c>
      <c r="BD54" s="318" t="str">
        <f t="shared" si="72"/>
        <v>R</v>
      </c>
      <c r="BE54" s="304" t="str">
        <f>IF(AND('Att. Dairy'!C60=""),"",'Att. Dairy'!C60)</f>
        <v/>
      </c>
      <c r="BF54" s="304" t="str">
        <f t="shared" si="73"/>
        <v/>
      </c>
      <c r="BG54" s="318" t="str">
        <f t="shared" si="74"/>
        <v>R</v>
      </c>
      <c r="BJ54" s="487">
        <f>IF(AND($DG$5=$CF$40),MAX($BJ$43:BJ53)+1,0)</f>
        <v>0</v>
      </c>
      <c r="BK54" s="389">
        <v>11</v>
      </c>
      <c r="BL54" s="422">
        <f>IF(AND('Att. Dairy'!B60=""),"",'Att. Dairy'!B60)</f>
        <v>45057</v>
      </c>
      <c r="BM54" s="423" t="str">
        <f>IF(AND('Att. Dairy'!D60=""),"",'Att. Dairy'!D60)</f>
        <v>Thursday</v>
      </c>
      <c r="BN54" s="435" t="str">
        <f>IF('Att. Dairy'!L60="","",IF('Att. Dairy'!E60='Att. Dairy'!$AD$15,'Att. Dairy'!L60,""))</f>
        <v/>
      </c>
      <c r="BO54" s="435" t="str">
        <f>IF('Att. Dairy'!M60="","",IF('Att. Dairy'!E60='Att. Dairy'!$AD$15,'Att. Dairy'!M60,""))</f>
        <v/>
      </c>
      <c r="BP54" s="436">
        <f t="shared" si="75"/>
        <v>0</v>
      </c>
      <c r="BQ54" s="453">
        <f t="shared" si="103"/>
        <v>90.01</v>
      </c>
      <c r="BR54" s="439" t="str">
        <f>IF(BL54="","",IF(BL54='Opening Balance'!$I$64,'Opening Balance'!$G$64,""))</f>
        <v/>
      </c>
      <c r="BS54" s="439" t="str">
        <f>IF(BL54="","",IF(BL54='Opening Balance'!$I$66,'Opening Balance'!$G$66,""))</f>
        <v/>
      </c>
      <c r="BT54" s="438">
        <f t="shared" si="76"/>
        <v>90.01</v>
      </c>
      <c r="BU54" s="446">
        <f>IF(BP54="","",BP54*'Opening Balance'!$G$68)</f>
        <v>0</v>
      </c>
      <c r="BV54" s="415">
        <f t="shared" si="70"/>
        <v>90.01</v>
      </c>
      <c r="BW54" s="453">
        <f t="shared" si="104"/>
        <v>19.4056</v>
      </c>
      <c r="BX54" s="446" t="str">
        <f>IF(BL54="","",IF(BL54='Opening Balance'!$I$65,'Opening Balance'!$G$65,""))</f>
        <v/>
      </c>
      <c r="BY54" s="446" t="str">
        <f>IF(BL54="","",IF(BL54='Opening Balance'!$I$67,'Opening Balance'!$G$67,""))</f>
        <v/>
      </c>
      <c r="BZ54" s="447">
        <f t="shared" si="77"/>
        <v>19.4056</v>
      </c>
      <c r="CA54" s="446">
        <f>IF(BP54="","",BP54*'Opening Balance'!$G$69)</f>
        <v>0</v>
      </c>
      <c r="CB54" s="431">
        <f t="shared" si="78"/>
        <v>19.4056</v>
      </c>
      <c r="CC54" s="474">
        <f t="shared" si="105"/>
        <v>500</v>
      </c>
      <c r="CD54" s="468" t="str">
        <f>IF(BL54="","",IF(BL54='Opening Balance'!$I$71,'Opening Balance'!$G$71,""))</f>
        <v/>
      </c>
      <c r="CE54" s="468">
        <f t="shared" si="106"/>
        <v>500</v>
      </c>
      <c r="CF54" s="470">
        <f>IF(BL54="","",IF(BL54='Opening Balance'!$I$73,'Opening Balance'!$G$73,0))</f>
        <v>0</v>
      </c>
      <c r="CG54" s="469">
        <f t="shared" si="107"/>
        <v>500</v>
      </c>
      <c r="CH54" s="466"/>
      <c r="CI54" s="466"/>
      <c r="CJ54" s="389">
        <v>11</v>
      </c>
      <c r="CK54" s="422">
        <f>IF(AND('Att. Dairy'!B60=""),"",'Att. Dairy'!B60)</f>
        <v>45057</v>
      </c>
      <c r="CL54" s="423" t="str">
        <f>IF(AND('Att. Dairy'!D60=""),"",'Att. Dairy'!D60)</f>
        <v>Thursday</v>
      </c>
      <c r="CM54" s="435" t="str">
        <f>IF('Att. Dairy'!O60="","",IF('Att. Dairy'!E60='Att. Dairy'!$AD$15,'Att. Dairy'!O60,""))</f>
        <v/>
      </c>
      <c r="CN54" s="435" t="str">
        <f>IF('Att. Dairy'!P60="","",IF('Att. Dairy'!E60='Att. Dairy'!$AD$15,'Att. Dairy'!P60,""))</f>
        <v/>
      </c>
      <c r="CO54" s="436">
        <f t="shared" si="79"/>
        <v>0</v>
      </c>
      <c r="CP54" s="453">
        <f t="shared" si="108"/>
        <v>140.13999999999999</v>
      </c>
      <c r="CQ54" s="438" t="str">
        <f>IF(CK54="","",IF(CK54='Opening Balance'!$I$64,'Opening Balance'!$H$64,""))</f>
        <v/>
      </c>
      <c r="CR54" s="438" t="str">
        <f>IF(CK54="","",IF(CK54='Opening Balance'!$I$66,'Opening Balance'!$H$66,""))</f>
        <v/>
      </c>
      <c r="CS54" s="438">
        <f t="shared" si="80"/>
        <v>140.13999999999999</v>
      </c>
      <c r="CT54" s="430">
        <f>IF(CO54="","",CO54*'Opening Balance'!$H$68)</f>
        <v>0</v>
      </c>
      <c r="CU54" s="431">
        <f t="shared" si="71"/>
        <v>140.13999999999999</v>
      </c>
      <c r="CV54" s="453">
        <f t="shared" si="109"/>
        <v>24.971399999999999</v>
      </c>
      <c r="CW54" s="430" t="str">
        <f>IF(CK54="","",IF(CK54='Opening Balance'!$I$65,'Opening Balance'!$H$65,""))</f>
        <v/>
      </c>
      <c r="CX54" s="429" t="str">
        <f>IF(CK54="","",IF(CK54='Opening Balance'!$I$67,'Opening Balance'!$H$67,""))</f>
        <v/>
      </c>
      <c r="CY54" s="438">
        <f t="shared" si="81"/>
        <v>24.971399999999999</v>
      </c>
      <c r="CZ54" s="430">
        <f>IF(CO54="","",CO54*'Opening Balance'!$H$69)</f>
        <v>0</v>
      </c>
      <c r="DA54" s="431">
        <f t="shared" si="82"/>
        <v>24.971399999999999</v>
      </c>
      <c r="DB54" s="474">
        <f t="shared" si="110"/>
        <v>800</v>
      </c>
      <c r="DC54" s="468" t="str">
        <f>IF(CK54="","",IF(CK54='Opening Balance'!$I$71,'Opening Balance'!$H$71,""))</f>
        <v/>
      </c>
      <c r="DD54" s="468">
        <f t="shared" si="83"/>
        <v>800</v>
      </c>
      <c r="DE54" s="470">
        <f>IF(CK54="","",IF(CK54='Opening Balance'!$I$73,'Opening Balance'!$H$73,0))</f>
        <v>0</v>
      </c>
      <c r="DF54" s="469">
        <f t="shared" si="111"/>
        <v>800</v>
      </c>
    </row>
    <row r="55" spans="1:110" s="304" customFormat="1">
      <c r="A55" s="580"/>
      <c r="B55" s="352">
        <f>IF(AND($Z$3=$Q$39),MAX($B$43:B54)+1,0)</f>
        <v>0</v>
      </c>
      <c r="C55" s="116">
        <f>IF(AND('Att. Dairy'!B61=""),"",'Att. Dairy'!B61)</f>
        <v>45058</v>
      </c>
      <c r="D55" s="118">
        <f t="shared" si="84"/>
        <v>161.19999999999999</v>
      </c>
      <c r="E55" s="118">
        <f t="shared" si="85"/>
        <v>108.3</v>
      </c>
      <c r="F55" s="118" t="str">
        <f>IF(C55="","",IF(Sheet1!C55='Opening Balance'!$I$46,'Opening Balance'!$G$46,""))</f>
        <v/>
      </c>
      <c r="G55" s="118" t="str">
        <f>IF(C55="","",IF(Sheet1!C55='Opening Balance'!$I$47,'Opening Balance'!$G$47,""))</f>
        <v/>
      </c>
      <c r="H55" s="118" t="str">
        <f>IF(C55="","",IF(Sheet1!C55='Opening Balance'!$I$48,'Opening Balance'!$G$48,""))</f>
        <v/>
      </c>
      <c r="I55" s="118" t="str">
        <f>IF(C55="","",IF(Sheet1!C55='Opening Balance'!$I$49,'Opening Balance'!$G$49,""))</f>
        <v/>
      </c>
      <c r="J55" s="118" t="str">
        <f>IF(C55="","",IF(Sheet1!C55='Opening Balance'!$I$50,'Opening Balance'!$G$50,""))</f>
        <v/>
      </c>
      <c r="K55" s="118" t="str">
        <f>IF(C55="","",IF(Sheet1!C55='Opening Balance'!$I$51,'Opening Balance'!$G$51,""))</f>
        <v/>
      </c>
      <c r="L55" s="118">
        <f t="shared" si="86"/>
        <v>161.19999999999999</v>
      </c>
      <c r="M55" s="118">
        <f t="shared" si="87"/>
        <v>108.3</v>
      </c>
      <c r="N55" s="119" t="str">
        <f>IF('Att. Dairy'!F61="","",'Att. Dairy'!F61)</f>
        <v/>
      </c>
      <c r="O55" s="119" t="str">
        <f>IF('Att. Dairy'!G61="","",'Att. Dairy'!G61)</f>
        <v/>
      </c>
      <c r="P55" s="119" t="str">
        <f t="shared" si="88"/>
        <v/>
      </c>
      <c r="Q55" s="119" t="str">
        <f>IF('Att. Dairy'!L61="","",'Att. Dairy'!L61)</f>
        <v/>
      </c>
      <c r="R55" s="119" t="str">
        <f>IF('Att. Dairy'!M61="","",'Att. Dairy'!M61)</f>
        <v/>
      </c>
      <c r="S55" s="119" t="str">
        <f t="shared" si="89"/>
        <v/>
      </c>
      <c r="T55" s="118">
        <f t="shared" si="90"/>
        <v>0</v>
      </c>
      <c r="U55" s="118">
        <f t="shared" si="91"/>
        <v>0</v>
      </c>
      <c r="V55" s="118">
        <f t="shared" si="92"/>
        <v>161.19999999999999</v>
      </c>
      <c r="W55" s="118">
        <f t="shared" si="93"/>
        <v>108.3</v>
      </c>
      <c r="X55" s="321" t="str">
        <f>IFERROR(IF(AND('Att. Dairy'!B61=""),"",IF(AND(Y55="अवकाश"),"",IF(AND(S55=""),"",S55*$Z$39))),"")</f>
        <v/>
      </c>
      <c r="Y55" s="121" t="str">
        <f>IF(AND('Att. Dairy'!B61=""),"",IF(OR(S55="",S55=0),"",BC55))</f>
        <v/>
      </c>
      <c r="AA55" s="353">
        <f>IF(AND($AY$3=$AP$39),MAX($AA$43:AA54)+1,0)</f>
        <v>0</v>
      </c>
      <c r="AB55" s="116">
        <f>IF(AND('Att. Dairy'!B61=""),"",'Att. Dairy'!B61)</f>
        <v>45058</v>
      </c>
      <c r="AC55" s="118">
        <f t="shared" si="94"/>
        <v>91.3</v>
      </c>
      <c r="AD55" s="118">
        <f t="shared" si="95"/>
        <v>50.4</v>
      </c>
      <c r="AE55" s="118" t="str">
        <f>IF(AB55="","",IF(Sheet1!AB55='Opening Balance'!$I$46,'Opening Balance'!$H$46,""))</f>
        <v/>
      </c>
      <c r="AF55" s="118" t="str">
        <f>IF(AB55="","",IF(Sheet1!AB55='Opening Balance'!$I$47,'Opening Balance'!$H$47,""))</f>
        <v/>
      </c>
      <c r="AG55" s="118" t="str">
        <f>IF(AB55="","",IF(Sheet1!AB55='Opening Balance'!$I$48,'Opening Balance'!$H$48,""))</f>
        <v/>
      </c>
      <c r="AH55" s="118" t="str">
        <f>IF(AB55="","",IF(Sheet1!AB55='Opening Balance'!$I$49,'Opening Balance'!$H$49,""))</f>
        <v/>
      </c>
      <c r="AI55" s="118" t="str">
        <f>IF(AB55="","",IF(Sheet1!AB55='Opening Balance'!$I$50,'Opening Balance'!$H$50,""))</f>
        <v/>
      </c>
      <c r="AJ55" s="118" t="str">
        <f>IF(AB55="","",IF(Sheet1!AB55='Opening Balance'!$I$51,'Opening Balance'!$H$51,""))</f>
        <v/>
      </c>
      <c r="AK55" s="118">
        <f t="shared" si="96"/>
        <v>91.3</v>
      </c>
      <c r="AL55" s="118">
        <f t="shared" si="97"/>
        <v>50.4</v>
      </c>
      <c r="AM55" s="119" t="str">
        <f>IF('Att. Dairy'!I61="","",'Att. Dairy'!I61)</f>
        <v/>
      </c>
      <c r="AN55" s="119" t="str">
        <f>IF('Att. Dairy'!J61="","",'Att. Dairy'!J61)</f>
        <v/>
      </c>
      <c r="AO55" s="119" t="str">
        <f t="shared" si="98"/>
        <v/>
      </c>
      <c r="AP55" s="119" t="str">
        <f>IF('Att. Dairy'!O61="","",'Att. Dairy'!O61)</f>
        <v/>
      </c>
      <c r="AQ55" s="119" t="str">
        <f>IF('Att. Dairy'!P61="","",'Att. Dairy'!P61)</f>
        <v/>
      </c>
      <c r="AR55" s="119" t="str">
        <f t="shared" si="99"/>
        <v/>
      </c>
      <c r="AS55" s="118">
        <f t="shared" si="100"/>
        <v>0</v>
      </c>
      <c r="AT55" s="118">
        <f t="shared" si="101"/>
        <v>0</v>
      </c>
      <c r="AU55" s="118">
        <f t="shared" si="112"/>
        <v>91.3</v>
      </c>
      <c r="AV55" s="118">
        <f t="shared" si="113"/>
        <v>50.4</v>
      </c>
      <c r="AW55" s="321" t="str">
        <f>IFERROR(IF(AND('Att. Dairy'!B61=""),"",IF(AND(AX55="अवकाश"),"",IF(AND(AR55=""),"",AR55*$AY$39))),"")</f>
        <v/>
      </c>
      <c r="AX55" s="121" t="str">
        <f>IF(AND('Att. Dairy'!B61=""),"",IF(OR(AR55="",AR55=0),"",BC55))</f>
        <v/>
      </c>
      <c r="BB55" s="304" t="str">
        <f>IF(AND('Att. Dairy'!D61=""),"",'Att. Dairy'!D61)</f>
        <v>Friday</v>
      </c>
      <c r="BC55" s="304" t="str">
        <f t="shared" si="102"/>
        <v>दाल रोटी</v>
      </c>
      <c r="BD55" s="318" t="str">
        <f t="shared" si="72"/>
        <v>W</v>
      </c>
      <c r="BE55" s="304" t="str">
        <f>IF(AND('Att. Dairy'!C61=""),"",'Att. Dairy'!C61)</f>
        <v/>
      </c>
      <c r="BF55" s="304" t="str">
        <f t="shared" si="73"/>
        <v/>
      </c>
      <c r="BG55" s="318" t="str">
        <f t="shared" si="74"/>
        <v>W</v>
      </c>
      <c r="BJ55" s="487">
        <f>IF(AND($DG$5=$CF$40),MAX($BJ$43:BJ54)+1,0)</f>
        <v>0</v>
      </c>
      <c r="BK55" s="389">
        <v>12</v>
      </c>
      <c r="BL55" s="422">
        <f>IF(AND('Att. Dairy'!B61=""),"",'Att. Dairy'!B61)</f>
        <v>45058</v>
      </c>
      <c r="BM55" s="423" t="str">
        <f>IF(AND('Att. Dairy'!D61=""),"",'Att. Dairy'!D61)</f>
        <v>Friday</v>
      </c>
      <c r="BN55" s="435" t="str">
        <f>IF('Att. Dairy'!L61="","",IF('Att. Dairy'!E61='Att. Dairy'!$AD$15,'Att. Dairy'!L61,""))</f>
        <v/>
      </c>
      <c r="BO55" s="435" t="str">
        <f>IF('Att. Dairy'!M61="","",IF('Att. Dairy'!E61='Att. Dairy'!$AD$15,'Att. Dairy'!M61,""))</f>
        <v/>
      </c>
      <c r="BP55" s="436">
        <f t="shared" si="75"/>
        <v>0</v>
      </c>
      <c r="BQ55" s="453">
        <f t="shared" si="103"/>
        <v>90.01</v>
      </c>
      <c r="BR55" s="439" t="str">
        <f>IF(BL55="","",IF(BL55='Opening Balance'!$I$64,'Opening Balance'!$G$64,""))</f>
        <v/>
      </c>
      <c r="BS55" s="439" t="str">
        <f>IF(BL55="","",IF(BL55='Opening Balance'!$I$66,'Opening Balance'!$G$66,""))</f>
        <v/>
      </c>
      <c r="BT55" s="438">
        <f t="shared" si="76"/>
        <v>90.01</v>
      </c>
      <c r="BU55" s="446">
        <f>IF(BP55="","",BP55*'Opening Balance'!$G$68)</f>
        <v>0</v>
      </c>
      <c r="BV55" s="415">
        <f t="shared" si="70"/>
        <v>90.01</v>
      </c>
      <c r="BW55" s="453">
        <f t="shared" si="104"/>
        <v>19.4056</v>
      </c>
      <c r="BX55" s="446" t="str">
        <f>IF(BL55="","",IF(BL55='Opening Balance'!$I$65,'Opening Balance'!$G$65,""))</f>
        <v/>
      </c>
      <c r="BY55" s="446" t="str">
        <f>IF(BL55="","",IF(BL55='Opening Balance'!$I$67,'Opening Balance'!$G$67,""))</f>
        <v/>
      </c>
      <c r="BZ55" s="447">
        <f t="shared" si="77"/>
        <v>19.4056</v>
      </c>
      <c r="CA55" s="446">
        <f>IF(BP55="","",BP55*'Opening Balance'!$G$69)</f>
        <v>0</v>
      </c>
      <c r="CB55" s="431">
        <f t="shared" si="78"/>
        <v>19.4056</v>
      </c>
      <c r="CC55" s="474">
        <f t="shared" si="105"/>
        <v>500</v>
      </c>
      <c r="CD55" s="468" t="str">
        <f>IF(BL55="","",IF(BL55='Opening Balance'!$I$71,'Opening Balance'!$G$71,""))</f>
        <v/>
      </c>
      <c r="CE55" s="468">
        <f t="shared" si="106"/>
        <v>500</v>
      </c>
      <c r="CF55" s="470">
        <f>IF(BL55="","",IF(BL55='Opening Balance'!$I$73,'Opening Balance'!$G$73,0))</f>
        <v>0</v>
      </c>
      <c r="CG55" s="469">
        <f t="shared" si="107"/>
        <v>500</v>
      </c>
      <c r="CH55" s="466"/>
      <c r="CI55" s="466"/>
      <c r="CJ55" s="389">
        <v>12</v>
      </c>
      <c r="CK55" s="422">
        <f>IF(AND('Att. Dairy'!B61=""),"",'Att. Dairy'!B61)</f>
        <v>45058</v>
      </c>
      <c r="CL55" s="423" t="str">
        <f>IF(AND('Att. Dairy'!D61=""),"",'Att. Dairy'!D61)</f>
        <v>Friday</v>
      </c>
      <c r="CM55" s="435" t="str">
        <f>IF('Att. Dairy'!O61="","",IF('Att. Dairy'!E61='Att. Dairy'!$AD$15,'Att. Dairy'!O61,""))</f>
        <v/>
      </c>
      <c r="CN55" s="435" t="str">
        <f>IF('Att. Dairy'!P61="","",IF('Att. Dairy'!E61='Att. Dairy'!$AD$15,'Att. Dairy'!P61,""))</f>
        <v/>
      </c>
      <c r="CO55" s="436">
        <f t="shared" si="79"/>
        <v>0</v>
      </c>
      <c r="CP55" s="453">
        <f t="shared" si="108"/>
        <v>140.13999999999999</v>
      </c>
      <c r="CQ55" s="438" t="str">
        <f>IF(CK55="","",IF(CK55='Opening Balance'!$I$64,'Opening Balance'!$H$64,""))</f>
        <v/>
      </c>
      <c r="CR55" s="438" t="str">
        <f>IF(CK55="","",IF(CK55='Opening Balance'!$I$66,'Opening Balance'!$H$66,""))</f>
        <v/>
      </c>
      <c r="CS55" s="438">
        <f t="shared" si="80"/>
        <v>140.13999999999999</v>
      </c>
      <c r="CT55" s="430">
        <f>IF(CO55="","",CO55*'Opening Balance'!$H$68)</f>
        <v>0</v>
      </c>
      <c r="CU55" s="431">
        <f t="shared" si="71"/>
        <v>140.13999999999999</v>
      </c>
      <c r="CV55" s="453">
        <f t="shared" si="109"/>
        <v>24.971399999999999</v>
      </c>
      <c r="CW55" s="430" t="str">
        <f>IF(CK55="","",IF(CK55='Opening Balance'!$I$65,'Opening Balance'!$H$65,""))</f>
        <v/>
      </c>
      <c r="CX55" s="429" t="str">
        <f>IF(CK55="","",IF(CK55='Opening Balance'!$I$67,'Opening Balance'!$H$67,""))</f>
        <v/>
      </c>
      <c r="CY55" s="438">
        <f t="shared" si="81"/>
        <v>24.971399999999999</v>
      </c>
      <c r="CZ55" s="430">
        <f>IF(CO55="","",CO55*'Opening Balance'!$H$69)</f>
        <v>0</v>
      </c>
      <c r="DA55" s="431">
        <f t="shared" si="82"/>
        <v>24.971399999999999</v>
      </c>
      <c r="DB55" s="474">
        <f t="shared" si="110"/>
        <v>800</v>
      </c>
      <c r="DC55" s="468" t="str">
        <f>IF(CK55="","",IF(CK55='Opening Balance'!$I$71,'Opening Balance'!$H$71,""))</f>
        <v/>
      </c>
      <c r="DD55" s="468">
        <f t="shared" si="83"/>
        <v>800</v>
      </c>
      <c r="DE55" s="470">
        <f>IF(CK55="","",IF(CK55='Opening Balance'!$I$73,'Opening Balance'!$H$73,0))</f>
        <v>0</v>
      </c>
      <c r="DF55" s="469">
        <f t="shared" si="111"/>
        <v>800</v>
      </c>
    </row>
    <row r="56" spans="1:110" s="304" customFormat="1">
      <c r="A56" s="580"/>
      <c r="B56" s="352">
        <f>IF(AND($Z$3=$Q$39),MAX($B$43:B55)+1,0)</f>
        <v>0</v>
      </c>
      <c r="C56" s="116">
        <f>IF(AND('Att. Dairy'!B62=""),"",'Att. Dairy'!B62)</f>
        <v>45059</v>
      </c>
      <c r="D56" s="118">
        <f t="shared" si="84"/>
        <v>161.19999999999999</v>
      </c>
      <c r="E56" s="118">
        <f t="shared" si="85"/>
        <v>108.3</v>
      </c>
      <c r="F56" s="118" t="str">
        <f>IF(C56="","",IF(Sheet1!C56='Opening Balance'!$I$46,'Opening Balance'!$G$46,""))</f>
        <v/>
      </c>
      <c r="G56" s="118" t="str">
        <f>IF(C56="","",IF(Sheet1!C56='Opening Balance'!$I$47,'Opening Balance'!$G$47,""))</f>
        <v/>
      </c>
      <c r="H56" s="118" t="str">
        <f>IF(C56="","",IF(Sheet1!C56='Opening Balance'!$I$48,'Opening Balance'!$G$48,""))</f>
        <v/>
      </c>
      <c r="I56" s="118" t="str">
        <f>IF(C56="","",IF(Sheet1!C56='Opening Balance'!$I$49,'Opening Balance'!$G$49,""))</f>
        <v/>
      </c>
      <c r="J56" s="118" t="str">
        <f>IF(C56="","",IF(Sheet1!C56='Opening Balance'!$I$50,'Opening Balance'!$G$50,""))</f>
        <v/>
      </c>
      <c r="K56" s="118" t="str">
        <f>IF(C56="","",IF(Sheet1!C56='Opening Balance'!$I$51,'Opening Balance'!$G$51,""))</f>
        <v/>
      </c>
      <c r="L56" s="118">
        <f t="shared" si="86"/>
        <v>161.19999999999999</v>
      </c>
      <c r="M56" s="118">
        <f t="shared" si="87"/>
        <v>108.3</v>
      </c>
      <c r="N56" s="119" t="str">
        <f>IF('Att. Dairy'!F62="","",'Att. Dairy'!F62)</f>
        <v/>
      </c>
      <c r="O56" s="119" t="str">
        <f>IF('Att. Dairy'!G62="","",'Att. Dairy'!G62)</f>
        <v/>
      </c>
      <c r="P56" s="119" t="str">
        <f t="shared" si="88"/>
        <v/>
      </c>
      <c r="Q56" s="119" t="str">
        <f>IF('Att. Dairy'!L62="","",'Att. Dairy'!L62)</f>
        <v/>
      </c>
      <c r="R56" s="119" t="str">
        <f>IF('Att. Dairy'!M62="","",'Att. Dairy'!M62)</f>
        <v/>
      </c>
      <c r="S56" s="119" t="str">
        <f t="shared" si="89"/>
        <v/>
      </c>
      <c r="T56" s="118">
        <f t="shared" si="90"/>
        <v>0</v>
      </c>
      <c r="U56" s="118">
        <f t="shared" si="91"/>
        <v>0</v>
      </c>
      <c r="V56" s="118">
        <f t="shared" si="92"/>
        <v>161.19999999999999</v>
      </c>
      <c r="W56" s="118">
        <f t="shared" si="93"/>
        <v>108.3</v>
      </c>
      <c r="X56" s="321" t="str">
        <f>IFERROR(IF(AND('Att. Dairy'!B62=""),"",IF(AND(Y56="अवकाश"),"",IF(AND(S56=""),"",S56*$Z$39))),"")</f>
        <v/>
      </c>
      <c r="Y56" s="121" t="str">
        <f>IF(AND('Att. Dairy'!B62=""),"",IF(OR(S56="",S56=0),"",BC56))</f>
        <v/>
      </c>
      <c r="AA56" s="353">
        <f>IF(AND($AY$3=$AP$39),MAX($AA$43:AA55)+1,0)</f>
        <v>0</v>
      </c>
      <c r="AB56" s="116">
        <f>IF(AND('Att. Dairy'!B62=""),"",'Att. Dairy'!B62)</f>
        <v>45059</v>
      </c>
      <c r="AC56" s="118">
        <f t="shared" si="94"/>
        <v>91.3</v>
      </c>
      <c r="AD56" s="118">
        <f t="shared" si="95"/>
        <v>50.4</v>
      </c>
      <c r="AE56" s="118" t="str">
        <f>IF(AB56="","",IF(Sheet1!AB56='Opening Balance'!$I$46,'Opening Balance'!$H$46,""))</f>
        <v/>
      </c>
      <c r="AF56" s="118" t="str">
        <f>IF(AB56="","",IF(Sheet1!AB56='Opening Balance'!$I$47,'Opening Balance'!$H$47,""))</f>
        <v/>
      </c>
      <c r="AG56" s="118" t="str">
        <f>IF(AB56="","",IF(Sheet1!AB56='Opening Balance'!$I$48,'Opening Balance'!$H$48,""))</f>
        <v/>
      </c>
      <c r="AH56" s="118" t="str">
        <f>IF(AB56="","",IF(Sheet1!AB56='Opening Balance'!$I$49,'Opening Balance'!$H$49,""))</f>
        <v/>
      </c>
      <c r="AI56" s="118" t="str">
        <f>IF(AB56="","",IF(Sheet1!AB56='Opening Balance'!$I$50,'Opening Balance'!$H$50,""))</f>
        <v/>
      </c>
      <c r="AJ56" s="118" t="str">
        <f>IF(AB56="","",IF(Sheet1!AB56='Opening Balance'!$I$51,'Opening Balance'!$H$51,""))</f>
        <v/>
      </c>
      <c r="AK56" s="118">
        <f t="shared" si="96"/>
        <v>91.3</v>
      </c>
      <c r="AL56" s="118">
        <f t="shared" si="97"/>
        <v>50.4</v>
      </c>
      <c r="AM56" s="119" t="str">
        <f>IF('Att. Dairy'!I62="","",'Att. Dairy'!I62)</f>
        <v/>
      </c>
      <c r="AN56" s="119" t="str">
        <f>IF('Att. Dairy'!J62="","",'Att. Dairy'!J62)</f>
        <v/>
      </c>
      <c r="AO56" s="119" t="str">
        <f t="shared" si="98"/>
        <v/>
      </c>
      <c r="AP56" s="119" t="str">
        <f>IF('Att. Dairy'!O62="","",'Att. Dairy'!O62)</f>
        <v/>
      </c>
      <c r="AQ56" s="119" t="str">
        <f>IF('Att. Dairy'!P62="","",'Att. Dairy'!P62)</f>
        <v/>
      </c>
      <c r="AR56" s="119" t="str">
        <f t="shared" si="99"/>
        <v/>
      </c>
      <c r="AS56" s="118">
        <f t="shared" si="100"/>
        <v>0</v>
      </c>
      <c r="AT56" s="118">
        <f t="shared" si="101"/>
        <v>0</v>
      </c>
      <c r="AU56" s="118">
        <f t="shared" si="112"/>
        <v>91.3</v>
      </c>
      <c r="AV56" s="118">
        <f t="shared" si="113"/>
        <v>50.4</v>
      </c>
      <c r="AW56" s="321" t="str">
        <f>IFERROR(IF(AND('Att. Dairy'!B62=""),"",IF(AND(AX56="अवकाश"),"",IF(AND(AR56=""),"",AR56*$AY$39))),"")</f>
        <v/>
      </c>
      <c r="AX56" s="121" t="str">
        <f>IF(AND('Att. Dairy'!B62=""),"",IF(OR(AR56="",AR56=0),"",BC56))</f>
        <v/>
      </c>
      <c r="BB56" s="304" t="str">
        <f>IF(AND('Att. Dairy'!D62=""),"",'Att. Dairy'!D62)</f>
        <v>Saturday</v>
      </c>
      <c r="BC56" s="304" t="str">
        <f t="shared" si="102"/>
        <v>सब्जी रोटी</v>
      </c>
      <c r="BD56" s="318" t="str">
        <f t="shared" si="72"/>
        <v>W</v>
      </c>
      <c r="BE56" s="304" t="str">
        <f>IF(AND('Att. Dairy'!C62=""),"",'Att. Dairy'!C62)</f>
        <v/>
      </c>
      <c r="BF56" s="304" t="str">
        <f t="shared" si="73"/>
        <v/>
      </c>
      <c r="BG56" s="318" t="str">
        <f t="shared" si="74"/>
        <v>W</v>
      </c>
      <c r="BJ56" s="487">
        <f>IF(AND($DG$5=$CF$40),MAX($BJ$43:BJ55)+1,0)</f>
        <v>0</v>
      </c>
      <c r="BK56" s="389">
        <v>13</v>
      </c>
      <c r="BL56" s="422">
        <f>IF(AND('Att. Dairy'!B62=""),"",'Att. Dairy'!B62)</f>
        <v>45059</v>
      </c>
      <c r="BM56" s="423" t="str">
        <f>IF(AND('Att. Dairy'!D62=""),"",'Att. Dairy'!D62)</f>
        <v>Saturday</v>
      </c>
      <c r="BN56" s="435" t="str">
        <f>IF('Att. Dairy'!L62="","",IF('Att. Dairy'!E62='Att. Dairy'!$AD$15,'Att. Dairy'!L62,""))</f>
        <v/>
      </c>
      <c r="BO56" s="435" t="str">
        <f>IF('Att. Dairy'!M62="","",IF('Att. Dairy'!E62='Att. Dairy'!$AD$15,'Att. Dairy'!M62,""))</f>
        <v/>
      </c>
      <c r="BP56" s="436">
        <f t="shared" si="75"/>
        <v>0</v>
      </c>
      <c r="BQ56" s="453">
        <f t="shared" si="103"/>
        <v>90.01</v>
      </c>
      <c r="BR56" s="439" t="str">
        <f>IF(BL56="","",IF(BL56='Opening Balance'!$I$64,'Opening Balance'!$G$64,""))</f>
        <v/>
      </c>
      <c r="BS56" s="439" t="str">
        <f>IF(BL56="","",IF(BL56='Opening Balance'!$I$66,'Opening Balance'!$G$66,""))</f>
        <v/>
      </c>
      <c r="BT56" s="438">
        <f t="shared" si="76"/>
        <v>90.01</v>
      </c>
      <c r="BU56" s="446">
        <f>IF(BP56="","",BP56*'Opening Balance'!$G$68)</f>
        <v>0</v>
      </c>
      <c r="BV56" s="415">
        <f t="shared" si="70"/>
        <v>90.01</v>
      </c>
      <c r="BW56" s="453">
        <f t="shared" si="104"/>
        <v>19.4056</v>
      </c>
      <c r="BX56" s="446" t="str">
        <f>IF(BL56="","",IF(BL56='Opening Balance'!$I$65,'Opening Balance'!$G$65,""))</f>
        <v/>
      </c>
      <c r="BY56" s="446" t="str">
        <f>IF(BL56="","",IF(BL56='Opening Balance'!$I$67,'Opening Balance'!$G$67,""))</f>
        <v/>
      </c>
      <c r="BZ56" s="447">
        <f t="shared" si="77"/>
        <v>19.4056</v>
      </c>
      <c r="CA56" s="446">
        <f>IF(BP56="","",BP56*'Opening Balance'!$G$69)</f>
        <v>0</v>
      </c>
      <c r="CB56" s="431">
        <f t="shared" si="78"/>
        <v>19.4056</v>
      </c>
      <c r="CC56" s="474">
        <f t="shared" si="105"/>
        <v>500</v>
      </c>
      <c r="CD56" s="468" t="str">
        <f>IF(BL56="","",IF(BL56='Opening Balance'!$I$71,'Opening Balance'!$G$71,""))</f>
        <v/>
      </c>
      <c r="CE56" s="468">
        <f t="shared" si="106"/>
        <v>500</v>
      </c>
      <c r="CF56" s="470">
        <f>IF(BL56="","",IF(BL56='Opening Balance'!$I$73,'Opening Balance'!$G$73,0))</f>
        <v>0</v>
      </c>
      <c r="CG56" s="469">
        <f t="shared" si="107"/>
        <v>500</v>
      </c>
      <c r="CH56" s="466"/>
      <c r="CI56" s="466"/>
      <c r="CJ56" s="389">
        <v>13</v>
      </c>
      <c r="CK56" s="422">
        <f>IF(AND('Att. Dairy'!B62=""),"",'Att. Dairy'!B62)</f>
        <v>45059</v>
      </c>
      <c r="CL56" s="423" t="str">
        <f>IF(AND('Att. Dairy'!D62=""),"",'Att. Dairy'!D62)</f>
        <v>Saturday</v>
      </c>
      <c r="CM56" s="435" t="str">
        <f>IF('Att. Dairy'!O62="","",IF('Att. Dairy'!E62='Att. Dairy'!$AD$15,'Att. Dairy'!O62,""))</f>
        <v/>
      </c>
      <c r="CN56" s="435" t="str">
        <f>IF('Att. Dairy'!P62="","",IF('Att. Dairy'!E62='Att. Dairy'!$AD$15,'Att. Dairy'!P62,""))</f>
        <v/>
      </c>
      <c r="CO56" s="436">
        <f t="shared" si="79"/>
        <v>0</v>
      </c>
      <c r="CP56" s="453">
        <f t="shared" si="108"/>
        <v>140.13999999999999</v>
      </c>
      <c r="CQ56" s="438" t="str">
        <f>IF(CK56="","",IF(CK56='Opening Balance'!$I$64,'Opening Balance'!$H$64,""))</f>
        <v/>
      </c>
      <c r="CR56" s="438" t="str">
        <f>IF(CK56="","",IF(CK56='Opening Balance'!$I$66,'Opening Balance'!$H$66,""))</f>
        <v/>
      </c>
      <c r="CS56" s="438">
        <f t="shared" si="80"/>
        <v>140.13999999999999</v>
      </c>
      <c r="CT56" s="430">
        <f>IF(CO56="","",CO56*'Opening Balance'!$H$68)</f>
        <v>0</v>
      </c>
      <c r="CU56" s="431">
        <f t="shared" si="71"/>
        <v>140.13999999999999</v>
      </c>
      <c r="CV56" s="453">
        <f t="shared" si="109"/>
        <v>24.971399999999999</v>
      </c>
      <c r="CW56" s="430" t="str">
        <f>IF(CK56="","",IF(CK56='Opening Balance'!$I$65,'Opening Balance'!$H$65,""))</f>
        <v/>
      </c>
      <c r="CX56" s="429" t="str">
        <f>IF(CK56="","",IF(CK56='Opening Balance'!$I$67,'Opening Balance'!$H$67,""))</f>
        <v/>
      </c>
      <c r="CY56" s="438">
        <f t="shared" si="81"/>
        <v>24.971399999999999</v>
      </c>
      <c r="CZ56" s="430">
        <f>IF(CO56="","",CO56*'Opening Balance'!$H$69)</f>
        <v>0</v>
      </c>
      <c r="DA56" s="431">
        <f t="shared" si="82"/>
        <v>24.971399999999999</v>
      </c>
      <c r="DB56" s="474">
        <f t="shared" si="110"/>
        <v>800</v>
      </c>
      <c r="DC56" s="468" t="str">
        <f>IF(CK56="","",IF(CK56='Opening Balance'!$I$71,'Opening Balance'!$H$71,""))</f>
        <v/>
      </c>
      <c r="DD56" s="468">
        <f t="shared" si="83"/>
        <v>800</v>
      </c>
      <c r="DE56" s="470">
        <f>IF(CK56="","",IF(CK56='Opening Balance'!$I$73,'Opening Balance'!$H$73,0))</f>
        <v>0</v>
      </c>
      <c r="DF56" s="469">
        <f t="shared" si="111"/>
        <v>800</v>
      </c>
    </row>
    <row r="57" spans="1:110" s="304" customFormat="1">
      <c r="A57" s="580"/>
      <c r="B57" s="352">
        <f>IF(AND($Z$3=$Q$39),MAX($B$43:B56)+1,0)</f>
        <v>0</v>
      </c>
      <c r="C57" s="116">
        <f>IF(AND('Att. Dairy'!B63=""),"",'Att. Dairy'!B63)</f>
        <v>45060</v>
      </c>
      <c r="D57" s="118">
        <f t="shared" si="84"/>
        <v>161.19999999999999</v>
      </c>
      <c r="E57" s="118">
        <f t="shared" si="85"/>
        <v>108.3</v>
      </c>
      <c r="F57" s="118" t="str">
        <f>IF(C57="","",IF(Sheet1!C57='Opening Balance'!$I$46,'Opening Balance'!$G$46,""))</f>
        <v/>
      </c>
      <c r="G57" s="118" t="str">
        <f>IF(C57="","",IF(Sheet1!C57='Opening Balance'!$I$47,'Opening Balance'!$G$47,""))</f>
        <v/>
      </c>
      <c r="H57" s="118" t="str">
        <f>IF(C57="","",IF(Sheet1!C57='Opening Balance'!$I$48,'Opening Balance'!$G$48,""))</f>
        <v/>
      </c>
      <c r="I57" s="118" t="str">
        <f>IF(C57="","",IF(Sheet1!C57='Opening Balance'!$I$49,'Opening Balance'!$G$49,""))</f>
        <v/>
      </c>
      <c r="J57" s="118" t="str">
        <f>IF(C57="","",IF(Sheet1!C57='Opening Balance'!$I$50,'Opening Balance'!$G$50,""))</f>
        <v/>
      </c>
      <c r="K57" s="118" t="str">
        <f>IF(C57="","",IF(Sheet1!C57='Opening Balance'!$I$51,'Opening Balance'!$G$51,""))</f>
        <v/>
      </c>
      <c r="L57" s="118">
        <f t="shared" si="86"/>
        <v>161.19999999999999</v>
      </c>
      <c r="M57" s="118">
        <f t="shared" si="87"/>
        <v>108.3</v>
      </c>
      <c r="N57" s="119" t="str">
        <f>IF('Att. Dairy'!F63="","",'Att. Dairy'!F63)</f>
        <v/>
      </c>
      <c r="O57" s="119" t="str">
        <f>IF('Att. Dairy'!G63="","",'Att. Dairy'!G63)</f>
        <v/>
      </c>
      <c r="P57" s="119" t="str">
        <f t="shared" si="88"/>
        <v/>
      </c>
      <c r="Q57" s="119" t="str">
        <f>IF('Att. Dairy'!L63="","",'Att. Dairy'!L63)</f>
        <v/>
      </c>
      <c r="R57" s="119" t="str">
        <f>IF('Att. Dairy'!M63="","",'Att. Dairy'!M63)</f>
        <v/>
      </c>
      <c r="S57" s="119" t="str">
        <f t="shared" si="89"/>
        <v/>
      </c>
      <c r="T57" s="118">
        <f t="shared" si="90"/>
        <v>0</v>
      </c>
      <c r="U57" s="118">
        <f t="shared" si="91"/>
        <v>0</v>
      </c>
      <c r="V57" s="118">
        <f t="shared" si="92"/>
        <v>161.19999999999999</v>
      </c>
      <c r="W57" s="118">
        <f t="shared" si="93"/>
        <v>108.3</v>
      </c>
      <c r="X57" s="321" t="str">
        <f>IFERROR(IF(AND('Att. Dairy'!B63=""),"",IF(AND(Y57="अवकाश"),"",IF(AND(S57=""),"",S57*$Z$39))),"")</f>
        <v/>
      </c>
      <c r="Y57" s="121" t="str">
        <f>IF(AND('Att. Dairy'!B63=""),"",IF(OR(S57="",S57=0),"",BC57))</f>
        <v/>
      </c>
      <c r="AA57" s="353">
        <f>IF(AND($AY$3=$AP$39),MAX($AA$43:AA56)+1,0)</f>
        <v>0</v>
      </c>
      <c r="AB57" s="116">
        <f>IF(AND('Att. Dairy'!B63=""),"",'Att. Dairy'!B63)</f>
        <v>45060</v>
      </c>
      <c r="AC57" s="118">
        <f t="shared" si="94"/>
        <v>91.3</v>
      </c>
      <c r="AD57" s="118">
        <f t="shared" si="95"/>
        <v>50.4</v>
      </c>
      <c r="AE57" s="118" t="str">
        <f>IF(AB57="","",IF(Sheet1!AB57='Opening Balance'!$I$46,'Opening Balance'!$H$46,""))</f>
        <v/>
      </c>
      <c r="AF57" s="118" t="str">
        <f>IF(AB57="","",IF(Sheet1!AB57='Opening Balance'!$I$47,'Opening Balance'!$H$47,""))</f>
        <v/>
      </c>
      <c r="AG57" s="118" t="str">
        <f>IF(AB57="","",IF(Sheet1!AB57='Opening Balance'!$I$48,'Opening Balance'!$H$48,""))</f>
        <v/>
      </c>
      <c r="AH57" s="118" t="str">
        <f>IF(AB57="","",IF(Sheet1!AB57='Opening Balance'!$I$49,'Opening Balance'!$H$49,""))</f>
        <v/>
      </c>
      <c r="AI57" s="118" t="str">
        <f>IF(AB57="","",IF(Sheet1!AB57='Opening Balance'!$I$50,'Opening Balance'!$H$50,""))</f>
        <v/>
      </c>
      <c r="AJ57" s="118" t="str">
        <f>IF(AB57="","",IF(Sheet1!AB57='Opening Balance'!$I$51,'Opening Balance'!$H$51,""))</f>
        <v/>
      </c>
      <c r="AK57" s="118">
        <f t="shared" si="96"/>
        <v>91.3</v>
      </c>
      <c r="AL57" s="118">
        <f t="shared" si="97"/>
        <v>50.4</v>
      </c>
      <c r="AM57" s="119" t="str">
        <f>IF('Att. Dairy'!I63="","",'Att. Dairy'!I63)</f>
        <v/>
      </c>
      <c r="AN57" s="119" t="str">
        <f>IF('Att. Dairy'!J63="","",'Att. Dairy'!J63)</f>
        <v/>
      </c>
      <c r="AO57" s="119" t="str">
        <f t="shared" si="98"/>
        <v/>
      </c>
      <c r="AP57" s="119" t="str">
        <f>IF('Att. Dairy'!O63="","",'Att. Dairy'!O63)</f>
        <v/>
      </c>
      <c r="AQ57" s="119" t="str">
        <f>IF('Att. Dairy'!P63="","",'Att. Dairy'!P63)</f>
        <v/>
      </c>
      <c r="AR57" s="119" t="str">
        <f t="shared" si="99"/>
        <v/>
      </c>
      <c r="AS57" s="118">
        <f t="shared" si="100"/>
        <v>0</v>
      </c>
      <c r="AT57" s="118">
        <f t="shared" si="101"/>
        <v>0</v>
      </c>
      <c r="AU57" s="118">
        <f t="shared" si="112"/>
        <v>91.3</v>
      </c>
      <c r="AV57" s="118">
        <f t="shared" si="113"/>
        <v>50.4</v>
      </c>
      <c r="AW57" s="321" t="str">
        <f>IFERROR(IF(AND('Att. Dairy'!B63=""),"",IF(AND(AX57="अवकाश"),"",IF(AND(AR57=""),"",AR57*$AY$39))),"")</f>
        <v/>
      </c>
      <c r="AX57" s="121" t="str">
        <f>IF(AND('Att. Dairy'!B63=""),"",IF(OR(AR57="",AR57=0),"",BC57))</f>
        <v/>
      </c>
      <c r="BB57" s="304" t="str">
        <f>IF(AND('Att. Dairy'!D63=""),"",'Att. Dairy'!D63)</f>
        <v>Sunday</v>
      </c>
      <c r="BC57" s="304" t="str">
        <f t="shared" si="102"/>
        <v>अवकाश</v>
      </c>
      <c r="BD57" s="318" t="str">
        <f t="shared" si="72"/>
        <v/>
      </c>
      <c r="BE57" s="304" t="str">
        <f>IF(AND('Att. Dairy'!C63=""),"",'Att. Dairy'!C63)</f>
        <v/>
      </c>
      <c r="BF57" s="304" t="str">
        <f t="shared" si="73"/>
        <v/>
      </c>
      <c r="BG57" s="318" t="str">
        <f t="shared" si="74"/>
        <v/>
      </c>
      <c r="BJ57" s="487">
        <f>IF(AND($DG$5=$CF$40),MAX($BJ$43:BJ56)+1,0)</f>
        <v>0</v>
      </c>
      <c r="BK57" s="389">
        <v>14</v>
      </c>
      <c r="BL57" s="422">
        <f>IF(AND('Att. Dairy'!B63=""),"",'Att. Dairy'!B63)</f>
        <v>45060</v>
      </c>
      <c r="BM57" s="423" t="str">
        <f>IF(AND('Att. Dairy'!D63=""),"",'Att. Dairy'!D63)</f>
        <v>Sunday</v>
      </c>
      <c r="BN57" s="435" t="str">
        <f>IF('Att. Dairy'!L63="","",IF('Att. Dairy'!E63='Att. Dairy'!$AD$15,'Att. Dairy'!L63,""))</f>
        <v/>
      </c>
      <c r="BO57" s="435" t="str">
        <f>IF('Att. Dairy'!M63="","",IF('Att. Dairy'!E63='Att. Dairy'!$AD$15,'Att. Dairy'!M63,""))</f>
        <v/>
      </c>
      <c r="BP57" s="436">
        <f t="shared" si="75"/>
        <v>0</v>
      </c>
      <c r="BQ57" s="453">
        <f t="shared" si="103"/>
        <v>90.01</v>
      </c>
      <c r="BR57" s="439" t="str">
        <f>IF(BL57="","",IF(BL57='Opening Balance'!$I$64,'Opening Balance'!$G$64,""))</f>
        <v/>
      </c>
      <c r="BS57" s="439" t="str">
        <f>IF(BL57="","",IF(BL57='Opening Balance'!$I$66,'Opening Balance'!$G$66,""))</f>
        <v/>
      </c>
      <c r="BT57" s="438">
        <f t="shared" si="76"/>
        <v>90.01</v>
      </c>
      <c r="BU57" s="446">
        <f>IF(BP57="","",BP57*'Opening Balance'!$G$68)</f>
        <v>0</v>
      </c>
      <c r="BV57" s="415">
        <f t="shared" si="70"/>
        <v>90.01</v>
      </c>
      <c r="BW57" s="453">
        <f t="shared" si="104"/>
        <v>19.4056</v>
      </c>
      <c r="BX57" s="446" t="str">
        <f>IF(BL57="","",IF(BL57='Opening Balance'!$I$65,'Opening Balance'!$G$65,""))</f>
        <v/>
      </c>
      <c r="BY57" s="446" t="str">
        <f>IF(BL57="","",IF(BL57='Opening Balance'!$I$67,'Opening Balance'!$G$67,""))</f>
        <v/>
      </c>
      <c r="BZ57" s="447">
        <f t="shared" si="77"/>
        <v>19.4056</v>
      </c>
      <c r="CA57" s="446">
        <f>IF(BP57="","",BP57*'Opening Balance'!$G$69)</f>
        <v>0</v>
      </c>
      <c r="CB57" s="431">
        <f t="shared" si="78"/>
        <v>19.4056</v>
      </c>
      <c r="CC57" s="474">
        <f t="shared" si="105"/>
        <v>500</v>
      </c>
      <c r="CD57" s="468" t="str">
        <f>IF(BL57="","",IF(BL57='Opening Balance'!$I$71,'Opening Balance'!$G$71,""))</f>
        <v/>
      </c>
      <c r="CE57" s="468">
        <f t="shared" si="106"/>
        <v>500</v>
      </c>
      <c r="CF57" s="470">
        <f>IF(BL57="","",IF(BL57='Opening Balance'!$I$73,'Opening Balance'!$G$73,0))</f>
        <v>0</v>
      </c>
      <c r="CG57" s="469">
        <f t="shared" si="107"/>
        <v>500</v>
      </c>
      <c r="CH57" s="466"/>
      <c r="CI57" s="466"/>
      <c r="CJ57" s="389">
        <v>14</v>
      </c>
      <c r="CK57" s="422">
        <f>IF(AND('Att. Dairy'!B63=""),"",'Att. Dairy'!B63)</f>
        <v>45060</v>
      </c>
      <c r="CL57" s="423" t="str">
        <f>IF(AND('Att. Dairy'!D63=""),"",'Att. Dairy'!D63)</f>
        <v>Sunday</v>
      </c>
      <c r="CM57" s="435" t="str">
        <f>IF('Att. Dairy'!O63="","",IF('Att. Dairy'!E63='Att. Dairy'!$AD$15,'Att. Dairy'!O63,""))</f>
        <v/>
      </c>
      <c r="CN57" s="435" t="str">
        <f>IF('Att. Dairy'!P63="","",IF('Att. Dairy'!E63='Att. Dairy'!$AD$15,'Att. Dairy'!P63,""))</f>
        <v/>
      </c>
      <c r="CO57" s="436">
        <f t="shared" si="79"/>
        <v>0</v>
      </c>
      <c r="CP57" s="453">
        <f t="shared" si="108"/>
        <v>140.13999999999999</v>
      </c>
      <c r="CQ57" s="438" t="str">
        <f>IF(CK57="","",IF(CK57='Opening Balance'!$I$64,'Opening Balance'!$H$64,""))</f>
        <v/>
      </c>
      <c r="CR57" s="438" t="str">
        <f>IF(CK57="","",IF(CK57='Opening Balance'!$I$66,'Opening Balance'!$H$66,""))</f>
        <v/>
      </c>
      <c r="CS57" s="438">
        <f t="shared" si="80"/>
        <v>140.13999999999999</v>
      </c>
      <c r="CT57" s="430">
        <f>IF(CO57="","",CO57*'Opening Balance'!$H$68)</f>
        <v>0</v>
      </c>
      <c r="CU57" s="431">
        <f t="shared" si="71"/>
        <v>140.13999999999999</v>
      </c>
      <c r="CV57" s="453">
        <f t="shared" si="109"/>
        <v>24.971399999999999</v>
      </c>
      <c r="CW57" s="430" t="str">
        <f>IF(CK57="","",IF(CK57='Opening Balance'!$I$65,'Opening Balance'!$H$65,""))</f>
        <v/>
      </c>
      <c r="CX57" s="429" t="str">
        <f>IF(CK57="","",IF(CK57='Opening Balance'!$I$67,'Opening Balance'!$H$67,""))</f>
        <v/>
      </c>
      <c r="CY57" s="438">
        <f t="shared" si="81"/>
        <v>24.971399999999999</v>
      </c>
      <c r="CZ57" s="430">
        <f>IF(CO57="","",CO57*'Opening Balance'!$H$69)</f>
        <v>0</v>
      </c>
      <c r="DA57" s="431">
        <f t="shared" si="82"/>
        <v>24.971399999999999</v>
      </c>
      <c r="DB57" s="474">
        <f t="shared" si="110"/>
        <v>800</v>
      </c>
      <c r="DC57" s="468" t="str">
        <f>IF(CK57="","",IF(CK57='Opening Balance'!$I$71,'Opening Balance'!$H$71,""))</f>
        <v/>
      </c>
      <c r="DD57" s="468">
        <f t="shared" si="83"/>
        <v>800</v>
      </c>
      <c r="DE57" s="470">
        <f>IF(CK57="","",IF(CK57='Opening Balance'!$I$73,'Opening Balance'!$H$73,0))</f>
        <v>0</v>
      </c>
      <c r="DF57" s="469">
        <f t="shared" si="111"/>
        <v>800</v>
      </c>
    </row>
    <row r="58" spans="1:110" s="304" customFormat="1">
      <c r="A58" s="580"/>
      <c r="B58" s="352">
        <f>IF(AND($Z$3=$Q$39),MAX($B$43:B57)+1,0)</f>
        <v>0</v>
      </c>
      <c r="C58" s="116">
        <f>IF(AND('Att. Dairy'!B64=""),"",'Att. Dairy'!B64)</f>
        <v>45061</v>
      </c>
      <c r="D58" s="118">
        <f t="shared" si="84"/>
        <v>161.19999999999999</v>
      </c>
      <c r="E58" s="118">
        <f t="shared" si="85"/>
        <v>108.3</v>
      </c>
      <c r="F58" s="118" t="str">
        <f>IF(C58="","",IF(Sheet1!C58='Opening Balance'!$I$46,'Opening Balance'!$G$46,""))</f>
        <v/>
      </c>
      <c r="G58" s="118" t="str">
        <f>IF(C58="","",IF(Sheet1!C58='Opening Balance'!$I$47,'Opening Balance'!$G$47,""))</f>
        <v/>
      </c>
      <c r="H58" s="118" t="str">
        <f>IF(C58="","",IF(Sheet1!C58='Opening Balance'!$I$48,'Opening Balance'!$G$48,""))</f>
        <v/>
      </c>
      <c r="I58" s="118" t="str">
        <f>IF(C58="","",IF(Sheet1!C58='Opening Balance'!$I$49,'Opening Balance'!$G$49,""))</f>
        <v/>
      </c>
      <c r="J58" s="118" t="str">
        <f>IF(C58="","",IF(Sheet1!C58='Opening Balance'!$I$50,'Opening Balance'!$G$50,""))</f>
        <v/>
      </c>
      <c r="K58" s="118" t="str">
        <f>IF(C58="","",IF(Sheet1!C58='Opening Balance'!$I$51,'Opening Balance'!$G$51,""))</f>
        <v/>
      </c>
      <c r="L58" s="118">
        <f t="shared" si="86"/>
        <v>161.19999999999999</v>
      </c>
      <c r="M58" s="118">
        <f t="shared" si="87"/>
        <v>108.3</v>
      </c>
      <c r="N58" s="119" t="str">
        <f>IF('Att. Dairy'!F64="","",'Att. Dairy'!F64)</f>
        <v/>
      </c>
      <c r="O58" s="119" t="str">
        <f>IF('Att. Dairy'!G64="","",'Att. Dairy'!G64)</f>
        <v/>
      </c>
      <c r="P58" s="119" t="str">
        <f t="shared" si="88"/>
        <v/>
      </c>
      <c r="Q58" s="119" t="str">
        <f>IF('Att. Dairy'!L64="","",'Att. Dairy'!L64)</f>
        <v/>
      </c>
      <c r="R58" s="119" t="str">
        <f>IF('Att. Dairy'!M64="","",'Att. Dairy'!M64)</f>
        <v/>
      </c>
      <c r="S58" s="119" t="str">
        <f t="shared" si="89"/>
        <v/>
      </c>
      <c r="T58" s="118">
        <f t="shared" si="90"/>
        <v>0</v>
      </c>
      <c r="U58" s="118">
        <f t="shared" si="91"/>
        <v>0</v>
      </c>
      <c r="V58" s="118">
        <f t="shared" si="92"/>
        <v>161.19999999999999</v>
      </c>
      <c r="W58" s="118">
        <f t="shared" si="93"/>
        <v>108.3</v>
      </c>
      <c r="X58" s="321" t="str">
        <f>IFERROR(IF(AND('Att. Dairy'!B64=""),"",IF(AND(Y58="अवकाश"),"",IF(AND(S58=""),"",S58*$Z$39))),"")</f>
        <v/>
      </c>
      <c r="Y58" s="121" t="str">
        <f>IF(AND('Att. Dairy'!B64=""),"",IF(OR(S58="",S58=0),"",BC58))</f>
        <v/>
      </c>
      <c r="AA58" s="353">
        <f>IF(AND($AY$3=$AP$39),MAX($AA$43:AA57)+1,0)</f>
        <v>0</v>
      </c>
      <c r="AB58" s="116">
        <f>IF(AND('Att. Dairy'!B64=""),"",'Att. Dairy'!B64)</f>
        <v>45061</v>
      </c>
      <c r="AC58" s="118">
        <f t="shared" si="94"/>
        <v>91.3</v>
      </c>
      <c r="AD58" s="118">
        <f t="shared" si="95"/>
        <v>50.4</v>
      </c>
      <c r="AE58" s="118" t="str">
        <f>IF(AB58="","",IF(Sheet1!AB58='Opening Balance'!$I$46,'Opening Balance'!$H$46,""))</f>
        <v/>
      </c>
      <c r="AF58" s="118" t="str">
        <f>IF(AB58="","",IF(Sheet1!AB58='Opening Balance'!$I$47,'Opening Balance'!$H$47,""))</f>
        <v/>
      </c>
      <c r="AG58" s="118" t="str">
        <f>IF(AB58="","",IF(Sheet1!AB58='Opening Balance'!$I$48,'Opening Balance'!$H$48,""))</f>
        <v/>
      </c>
      <c r="AH58" s="118" t="str">
        <f>IF(AB58="","",IF(Sheet1!AB58='Opening Balance'!$I$49,'Opening Balance'!$H$49,""))</f>
        <v/>
      </c>
      <c r="AI58" s="118" t="str">
        <f>IF(AB58="","",IF(Sheet1!AB58='Opening Balance'!$I$50,'Opening Balance'!$H$50,""))</f>
        <v/>
      </c>
      <c r="AJ58" s="118" t="str">
        <f>IF(AB58="","",IF(Sheet1!AB58='Opening Balance'!$I$51,'Opening Balance'!$H$51,""))</f>
        <v/>
      </c>
      <c r="AK58" s="118">
        <f t="shared" si="96"/>
        <v>91.3</v>
      </c>
      <c r="AL58" s="118">
        <f t="shared" si="97"/>
        <v>50.4</v>
      </c>
      <c r="AM58" s="119" t="str">
        <f>IF('Att. Dairy'!I64="","",'Att. Dairy'!I64)</f>
        <v/>
      </c>
      <c r="AN58" s="119" t="str">
        <f>IF('Att. Dairy'!J64="","",'Att. Dairy'!J64)</f>
        <v/>
      </c>
      <c r="AO58" s="119" t="str">
        <f t="shared" si="98"/>
        <v/>
      </c>
      <c r="AP58" s="119" t="str">
        <f>IF('Att. Dairy'!O64="","",'Att. Dairy'!O64)</f>
        <v/>
      </c>
      <c r="AQ58" s="119" t="str">
        <f>IF('Att. Dairy'!P64="","",'Att. Dairy'!P64)</f>
        <v/>
      </c>
      <c r="AR58" s="119" t="str">
        <f t="shared" si="99"/>
        <v/>
      </c>
      <c r="AS58" s="118">
        <f t="shared" si="100"/>
        <v>0</v>
      </c>
      <c r="AT58" s="118">
        <f t="shared" si="101"/>
        <v>0</v>
      </c>
      <c r="AU58" s="118">
        <f t="shared" si="112"/>
        <v>91.3</v>
      </c>
      <c r="AV58" s="118">
        <f t="shared" si="113"/>
        <v>50.4</v>
      </c>
      <c r="AW58" s="321" t="str">
        <f>IFERROR(IF(AND('Att. Dairy'!B64=""),"",IF(AND(AX58="अवकाश"),"",IF(AND(AR58=""),"",AR58*$AY$39))),"")</f>
        <v/>
      </c>
      <c r="AX58" s="121" t="str">
        <f>IF(AND('Att. Dairy'!B64=""),"",IF(OR(AR58="",AR58=0),"",BC58))</f>
        <v/>
      </c>
      <c r="BB58" s="304" t="str">
        <f>IF(AND('Att. Dairy'!D64=""),"",'Att. Dairy'!D64)</f>
        <v>Monday</v>
      </c>
      <c r="BC58" s="304" t="str">
        <f t="shared" si="102"/>
        <v>सब्जी रोटी</v>
      </c>
      <c r="BD58" s="318" t="str">
        <f t="shared" si="72"/>
        <v>W</v>
      </c>
      <c r="BE58" s="304" t="str">
        <f>IF(AND('Att. Dairy'!C64=""),"",'Att. Dairy'!C64)</f>
        <v/>
      </c>
      <c r="BF58" s="304" t="str">
        <f t="shared" si="73"/>
        <v/>
      </c>
      <c r="BG58" s="318" t="str">
        <f t="shared" si="74"/>
        <v>W</v>
      </c>
      <c r="BJ58" s="487">
        <f>IF(AND($DG$5=$CF$40),MAX($BJ$43:BJ57)+1,0)</f>
        <v>0</v>
      </c>
      <c r="BK58" s="389">
        <v>15</v>
      </c>
      <c r="BL58" s="422">
        <f>IF(AND('Att. Dairy'!B64=""),"",'Att. Dairy'!B64)</f>
        <v>45061</v>
      </c>
      <c r="BM58" s="423" t="str">
        <f>IF(AND('Att. Dairy'!D64=""),"",'Att. Dairy'!D64)</f>
        <v>Monday</v>
      </c>
      <c r="BN58" s="435" t="str">
        <f>IF('Att. Dairy'!L64="","",IF('Att. Dairy'!E64='Att. Dairy'!$AD$15,'Att. Dairy'!L64,""))</f>
        <v/>
      </c>
      <c r="BO58" s="435" t="str">
        <f>IF('Att. Dairy'!M64="","",IF('Att. Dairy'!E64='Att. Dairy'!$AD$15,'Att. Dairy'!M64,""))</f>
        <v/>
      </c>
      <c r="BP58" s="436">
        <f t="shared" si="75"/>
        <v>0</v>
      </c>
      <c r="BQ58" s="453">
        <f t="shared" si="103"/>
        <v>90.01</v>
      </c>
      <c r="BR58" s="439" t="str">
        <f>IF(BL58="","",IF(BL58='Opening Balance'!$I$64,'Opening Balance'!$G$64,""))</f>
        <v/>
      </c>
      <c r="BS58" s="439" t="str">
        <f>IF(BL58="","",IF(BL58='Opening Balance'!$I$66,'Opening Balance'!$G$66,""))</f>
        <v/>
      </c>
      <c r="BT58" s="438">
        <f t="shared" si="76"/>
        <v>90.01</v>
      </c>
      <c r="BU58" s="446">
        <f>IF(BP58="","",BP58*'Opening Balance'!$G$68)</f>
        <v>0</v>
      </c>
      <c r="BV58" s="415">
        <f t="shared" si="70"/>
        <v>90.01</v>
      </c>
      <c r="BW58" s="453">
        <f t="shared" si="104"/>
        <v>19.4056</v>
      </c>
      <c r="BX58" s="446" t="str">
        <f>IF(BL58="","",IF(BL58='Opening Balance'!$I$65,'Opening Balance'!$G$65,""))</f>
        <v/>
      </c>
      <c r="BY58" s="446" t="str">
        <f>IF(BL58="","",IF(BL58='Opening Balance'!$I$67,'Opening Balance'!$G$67,""))</f>
        <v/>
      </c>
      <c r="BZ58" s="447">
        <f t="shared" si="77"/>
        <v>19.4056</v>
      </c>
      <c r="CA58" s="446">
        <f>IF(BP58="","",BP58*'Opening Balance'!$G$69)</f>
        <v>0</v>
      </c>
      <c r="CB58" s="431">
        <f t="shared" si="78"/>
        <v>19.4056</v>
      </c>
      <c r="CC58" s="474">
        <f t="shared" si="105"/>
        <v>500</v>
      </c>
      <c r="CD58" s="468" t="str">
        <f>IF(BL58="","",IF(BL58='Opening Balance'!$I$71,'Opening Balance'!$G$71,""))</f>
        <v/>
      </c>
      <c r="CE58" s="468">
        <f t="shared" si="106"/>
        <v>500</v>
      </c>
      <c r="CF58" s="470">
        <f>IF(BL58="","",IF(BL58='Opening Balance'!$I$73,'Opening Balance'!$G$73,0))</f>
        <v>0</v>
      </c>
      <c r="CG58" s="469">
        <f t="shared" si="107"/>
        <v>500</v>
      </c>
      <c r="CH58" s="466"/>
      <c r="CI58" s="466"/>
      <c r="CJ58" s="389">
        <v>15</v>
      </c>
      <c r="CK58" s="422">
        <f>IF(AND('Att. Dairy'!B64=""),"",'Att. Dairy'!B64)</f>
        <v>45061</v>
      </c>
      <c r="CL58" s="423" t="str">
        <f>IF(AND('Att. Dairy'!D64=""),"",'Att. Dairy'!D64)</f>
        <v>Monday</v>
      </c>
      <c r="CM58" s="435" t="str">
        <f>IF('Att. Dairy'!O64="","",IF('Att. Dairy'!E64='Att. Dairy'!$AD$15,'Att. Dairy'!O64,""))</f>
        <v/>
      </c>
      <c r="CN58" s="435" t="str">
        <f>IF('Att. Dairy'!P64="","",IF('Att. Dairy'!E64='Att. Dairy'!$AD$15,'Att. Dairy'!P64,""))</f>
        <v/>
      </c>
      <c r="CO58" s="436">
        <f t="shared" si="79"/>
        <v>0</v>
      </c>
      <c r="CP58" s="453">
        <f t="shared" si="108"/>
        <v>140.13999999999999</v>
      </c>
      <c r="CQ58" s="438" t="str">
        <f>IF(CK58="","",IF(CK58='Opening Balance'!$I$64,'Opening Balance'!$H$64,""))</f>
        <v/>
      </c>
      <c r="CR58" s="438" t="str">
        <f>IF(CK58="","",IF(CK58='Opening Balance'!$I$66,'Opening Balance'!$H$66,""))</f>
        <v/>
      </c>
      <c r="CS58" s="438">
        <f t="shared" si="80"/>
        <v>140.13999999999999</v>
      </c>
      <c r="CT58" s="430">
        <f>IF(CO58="","",CO58*'Opening Balance'!$H$68)</f>
        <v>0</v>
      </c>
      <c r="CU58" s="431">
        <f t="shared" si="71"/>
        <v>140.13999999999999</v>
      </c>
      <c r="CV58" s="453">
        <f t="shared" si="109"/>
        <v>24.971399999999999</v>
      </c>
      <c r="CW58" s="430" t="str">
        <f>IF(CK58="","",IF(CK58='Opening Balance'!$I$65,'Opening Balance'!$H$65,""))</f>
        <v/>
      </c>
      <c r="CX58" s="429" t="str">
        <f>IF(CK58="","",IF(CK58='Opening Balance'!$I$67,'Opening Balance'!$H$67,""))</f>
        <v/>
      </c>
      <c r="CY58" s="438">
        <f t="shared" si="81"/>
        <v>24.971399999999999</v>
      </c>
      <c r="CZ58" s="430">
        <f>IF(CO58="","",CO58*'Opening Balance'!$H$69)</f>
        <v>0</v>
      </c>
      <c r="DA58" s="431">
        <f t="shared" si="82"/>
        <v>24.971399999999999</v>
      </c>
      <c r="DB58" s="474">
        <f t="shared" si="110"/>
        <v>800</v>
      </c>
      <c r="DC58" s="468" t="str">
        <f>IF(CK58="","",IF(CK58='Opening Balance'!$I$71,'Opening Balance'!$H$71,""))</f>
        <v/>
      </c>
      <c r="DD58" s="468">
        <f t="shared" si="83"/>
        <v>800</v>
      </c>
      <c r="DE58" s="470">
        <f>IF(CK58="","",IF(CK58='Opening Balance'!$I$73,'Opening Balance'!$H$73,0))</f>
        <v>0</v>
      </c>
      <c r="DF58" s="469">
        <f t="shared" si="111"/>
        <v>800</v>
      </c>
    </row>
    <row r="59" spans="1:110" s="304" customFormat="1">
      <c r="A59" s="580"/>
      <c r="B59" s="352">
        <f>IF(AND($Z$3=$Q$39),MAX($B$43:B58)+1,0)</f>
        <v>0</v>
      </c>
      <c r="C59" s="116">
        <f>IF(AND('Att. Dairy'!B65=""),"",'Att. Dairy'!B65)</f>
        <v>45062</v>
      </c>
      <c r="D59" s="118">
        <f t="shared" si="84"/>
        <v>161.19999999999999</v>
      </c>
      <c r="E59" s="118">
        <f t="shared" si="85"/>
        <v>108.3</v>
      </c>
      <c r="F59" s="118" t="str">
        <f>IF(C59="","",IF(Sheet1!C59='Opening Balance'!$I$46,'Opening Balance'!$G$46,""))</f>
        <v/>
      </c>
      <c r="G59" s="118" t="str">
        <f>IF(C59="","",IF(Sheet1!C59='Opening Balance'!$I$47,'Opening Balance'!$G$47,""))</f>
        <v/>
      </c>
      <c r="H59" s="118" t="str">
        <f>IF(C59="","",IF(Sheet1!C59='Opening Balance'!$I$48,'Opening Balance'!$G$48,""))</f>
        <v/>
      </c>
      <c r="I59" s="118" t="str">
        <f>IF(C59="","",IF(Sheet1!C59='Opening Balance'!$I$49,'Opening Balance'!$G$49,""))</f>
        <v/>
      </c>
      <c r="J59" s="118" t="str">
        <f>IF(C59="","",IF(Sheet1!C59='Opening Balance'!$I$50,'Opening Balance'!$G$50,""))</f>
        <v/>
      </c>
      <c r="K59" s="118" t="str">
        <f>IF(C59="","",IF(Sheet1!C59='Opening Balance'!$I$51,'Opening Balance'!$G$51,""))</f>
        <v/>
      </c>
      <c r="L59" s="118">
        <f t="shared" si="86"/>
        <v>161.19999999999999</v>
      </c>
      <c r="M59" s="118">
        <f t="shared" si="87"/>
        <v>108.3</v>
      </c>
      <c r="N59" s="119" t="str">
        <f>IF('Att. Dairy'!F65="","",'Att. Dairy'!F65)</f>
        <v/>
      </c>
      <c r="O59" s="119" t="str">
        <f>IF('Att. Dairy'!G65="","",'Att. Dairy'!G65)</f>
        <v/>
      </c>
      <c r="P59" s="119" t="str">
        <f t="shared" si="88"/>
        <v/>
      </c>
      <c r="Q59" s="119" t="str">
        <f>IF('Att. Dairy'!L65="","",'Att. Dairy'!L65)</f>
        <v/>
      </c>
      <c r="R59" s="119" t="str">
        <f>IF('Att. Dairy'!M65="","",'Att. Dairy'!M65)</f>
        <v/>
      </c>
      <c r="S59" s="119" t="str">
        <f t="shared" si="89"/>
        <v/>
      </c>
      <c r="T59" s="118">
        <f t="shared" si="90"/>
        <v>0</v>
      </c>
      <c r="U59" s="118">
        <f t="shared" si="91"/>
        <v>0</v>
      </c>
      <c r="V59" s="118">
        <f t="shared" si="92"/>
        <v>161.19999999999999</v>
      </c>
      <c r="W59" s="118">
        <f t="shared" si="93"/>
        <v>108.3</v>
      </c>
      <c r="X59" s="321" t="str">
        <f>IFERROR(IF(AND('Att. Dairy'!B65=""),"",IF(AND(Y59="अवकाश"),"",IF(AND(S59=""),"",S59*$Z$39))),"")</f>
        <v/>
      </c>
      <c r="Y59" s="121" t="str">
        <f>IF(AND('Att. Dairy'!B65=""),"",IF(OR(S59="",S59=0),"",BC59))</f>
        <v/>
      </c>
      <c r="AA59" s="353">
        <f>IF(AND($AY$3=$AP$39),MAX($AA$43:AA58)+1,0)</f>
        <v>0</v>
      </c>
      <c r="AB59" s="116">
        <f>IF(AND('Att. Dairy'!B65=""),"",'Att. Dairy'!B65)</f>
        <v>45062</v>
      </c>
      <c r="AC59" s="118">
        <f t="shared" si="94"/>
        <v>91.3</v>
      </c>
      <c r="AD59" s="118">
        <f t="shared" si="95"/>
        <v>50.4</v>
      </c>
      <c r="AE59" s="118" t="str">
        <f>IF(AB59="","",IF(Sheet1!AB59='Opening Balance'!$I$46,'Opening Balance'!$H$46,""))</f>
        <v/>
      </c>
      <c r="AF59" s="118" t="str">
        <f>IF(AB59="","",IF(Sheet1!AB59='Opening Balance'!$I$47,'Opening Balance'!$H$47,""))</f>
        <v/>
      </c>
      <c r="AG59" s="118" t="str">
        <f>IF(AB59="","",IF(Sheet1!AB59='Opening Balance'!$I$48,'Opening Balance'!$H$48,""))</f>
        <v/>
      </c>
      <c r="AH59" s="118" t="str">
        <f>IF(AB59="","",IF(Sheet1!AB59='Opening Balance'!$I$49,'Opening Balance'!$H$49,""))</f>
        <v/>
      </c>
      <c r="AI59" s="118" t="str">
        <f>IF(AB59="","",IF(Sheet1!AB59='Opening Balance'!$I$50,'Opening Balance'!$H$50,""))</f>
        <v/>
      </c>
      <c r="AJ59" s="118" t="str">
        <f>IF(AB59="","",IF(Sheet1!AB59='Opening Balance'!$I$51,'Opening Balance'!$H$51,""))</f>
        <v/>
      </c>
      <c r="AK59" s="118">
        <f t="shared" si="96"/>
        <v>91.3</v>
      </c>
      <c r="AL59" s="118">
        <f t="shared" si="97"/>
        <v>50.4</v>
      </c>
      <c r="AM59" s="119" t="str">
        <f>IF('Att. Dairy'!I65="","",'Att. Dairy'!I65)</f>
        <v/>
      </c>
      <c r="AN59" s="119" t="str">
        <f>IF('Att. Dairy'!J65="","",'Att. Dairy'!J65)</f>
        <v/>
      </c>
      <c r="AO59" s="119" t="str">
        <f t="shared" si="98"/>
        <v/>
      </c>
      <c r="AP59" s="119" t="str">
        <f>IF('Att. Dairy'!O65="","",'Att. Dairy'!O65)</f>
        <v/>
      </c>
      <c r="AQ59" s="119" t="str">
        <f>IF('Att. Dairy'!P65="","",'Att. Dairy'!P65)</f>
        <v/>
      </c>
      <c r="AR59" s="119" t="str">
        <f t="shared" si="99"/>
        <v/>
      </c>
      <c r="AS59" s="118">
        <f t="shared" si="100"/>
        <v>0</v>
      </c>
      <c r="AT59" s="118">
        <f t="shared" si="101"/>
        <v>0</v>
      </c>
      <c r="AU59" s="118">
        <f t="shared" si="112"/>
        <v>91.3</v>
      </c>
      <c r="AV59" s="118">
        <f t="shared" si="113"/>
        <v>50.4</v>
      </c>
      <c r="AW59" s="321" t="str">
        <f>IFERROR(IF(AND('Att. Dairy'!B65=""),"",IF(AND(AX59="अवकाश"),"",IF(AND(AR59=""),"",AR59*$AY$39))),"")</f>
        <v/>
      </c>
      <c r="AX59" s="121" t="str">
        <f>IF(AND('Att. Dairy'!B65=""),"",IF(OR(AR59="",AR59=0),"",BC59))</f>
        <v/>
      </c>
      <c r="BB59" s="304" t="str">
        <f>IF(AND('Att. Dairy'!D65=""),"",'Att. Dairy'!D65)</f>
        <v>Tuesday</v>
      </c>
      <c r="BC59" s="304" t="str">
        <f t="shared" si="102"/>
        <v>दाल चावल</v>
      </c>
      <c r="BD59" s="318" t="str">
        <f t="shared" si="72"/>
        <v>R</v>
      </c>
      <c r="BE59" s="304" t="str">
        <f>IF(AND('Att. Dairy'!C65=""),"",'Att. Dairy'!C65)</f>
        <v/>
      </c>
      <c r="BF59" s="304" t="str">
        <f t="shared" si="73"/>
        <v/>
      </c>
      <c r="BG59" s="318" t="str">
        <f t="shared" si="74"/>
        <v>R</v>
      </c>
      <c r="BJ59" s="487">
        <f>IF(AND($DG$5=$CF$40),MAX($BJ$43:BJ58)+1,0)</f>
        <v>0</v>
      </c>
      <c r="BK59" s="389">
        <v>16</v>
      </c>
      <c r="BL59" s="422">
        <f>IF(AND('Att. Dairy'!B65=""),"",'Att. Dairy'!B65)</f>
        <v>45062</v>
      </c>
      <c r="BM59" s="423" t="str">
        <f>IF(AND('Att. Dairy'!D65=""),"",'Att. Dairy'!D65)</f>
        <v>Tuesday</v>
      </c>
      <c r="BN59" s="435" t="str">
        <f>IF('Att. Dairy'!L65="","",IF('Att. Dairy'!E65='Att. Dairy'!$AD$15,'Att. Dairy'!L65,""))</f>
        <v/>
      </c>
      <c r="BO59" s="435" t="str">
        <f>IF('Att. Dairy'!M65="","",IF('Att. Dairy'!E65='Att. Dairy'!$AD$15,'Att. Dairy'!M65,""))</f>
        <v/>
      </c>
      <c r="BP59" s="436">
        <f t="shared" si="75"/>
        <v>0</v>
      </c>
      <c r="BQ59" s="453">
        <f t="shared" si="103"/>
        <v>90.01</v>
      </c>
      <c r="BR59" s="439" t="str">
        <f>IF(BL59="","",IF(BL59='Opening Balance'!$I$64,'Opening Balance'!$G$64,""))</f>
        <v/>
      </c>
      <c r="BS59" s="439" t="str">
        <f>IF(BL59="","",IF(BL59='Opening Balance'!$I$66,'Opening Balance'!$G$66,""))</f>
        <v/>
      </c>
      <c r="BT59" s="438">
        <f t="shared" si="76"/>
        <v>90.01</v>
      </c>
      <c r="BU59" s="446">
        <f>IF(BP59="","",BP59*'Opening Balance'!$G$68)</f>
        <v>0</v>
      </c>
      <c r="BV59" s="415">
        <f t="shared" si="70"/>
        <v>90.01</v>
      </c>
      <c r="BW59" s="453">
        <f t="shared" si="104"/>
        <v>19.4056</v>
      </c>
      <c r="BX59" s="446" t="str">
        <f>IF(BL59="","",IF(BL59='Opening Balance'!$I$65,'Opening Balance'!$G$65,""))</f>
        <v/>
      </c>
      <c r="BY59" s="446" t="str">
        <f>IF(BL59="","",IF(BL59='Opening Balance'!$I$67,'Opening Balance'!$G$67,""))</f>
        <v/>
      </c>
      <c r="BZ59" s="447">
        <f t="shared" si="77"/>
        <v>19.4056</v>
      </c>
      <c r="CA59" s="446">
        <f>IF(BP59="","",BP59*'Opening Balance'!$G$69)</f>
        <v>0</v>
      </c>
      <c r="CB59" s="431">
        <f t="shared" si="78"/>
        <v>19.4056</v>
      </c>
      <c r="CC59" s="474">
        <f t="shared" si="105"/>
        <v>500</v>
      </c>
      <c r="CD59" s="468" t="str">
        <f>IF(BL59="","",IF(BL59='Opening Balance'!$I$71,'Opening Balance'!$G$71,""))</f>
        <v/>
      </c>
      <c r="CE59" s="468">
        <f t="shared" si="106"/>
        <v>500</v>
      </c>
      <c r="CF59" s="470">
        <f>IF(BL59="","",IF(BL59='Opening Balance'!$I$73,'Opening Balance'!$G$73,0))</f>
        <v>0</v>
      </c>
      <c r="CG59" s="469">
        <f t="shared" si="107"/>
        <v>500</v>
      </c>
      <c r="CH59" s="466"/>
      <c r="CI59" s="466"/>
      <c r="CJ59" s="389">
        <v>16</v>
      </c>
      <c r="CK59" s="422">
        <f>IF(AND('Att. Dairy'!B65=""),"",'Att. Dairy'!B65)</f>
        <v>45062</v>
      </c>
      <c r="CL59" s="423" t="str">
        <f>IF(AND('Att. Dairy'!D65=""),"",'Att. Dairy'!D65)</f>
        <v>Tuesday</v>
      </c>
      <c r="CM59" s="435" t="str">
        <f>IF('Att. Dairy'!O65="","",IF('Att. Dairy'!E65='Att. Dairy'!$AD$15,'Att. Dairy'!O65,""))</f>
        <v/>
      </c>
      <c r="CN59" s="435" t="str">
        <f>IF('Att. Dairy'!P65="","",IF('Att. Dairy'!E65='Att. Dairy'!$AD$15,'Att. Dairy'!P65,""))</f>
        <v/>
      </c>
      <c r="CO59" s="436">
        <f t="shared" si="79"/>
        <v>0</v>
      </c>
      <c r="CP59" s="453">
        <f t="shared" si="108"/>
        <v>140.13999999999999</v>
      </c>
      <c r="CQ59" s="438" t="str">
        <f>IF(CK59="","",IF(CK59='Opening Balance'!$I$64,'Opening Balance'!$H$64,""))</f>
        <v/>
      </c>
      <c r="CR59" s="438" t="str">
        <f>IF(CK59="","",IF(CK59='Opening Balance'!$I$66,'Opening Balance'!$H$66,""))</f>
        <v/>
      </c>
      <c r="CS59" s="438">
        <f t="shared" si="80"/>
        <v>140.13999999999999</v>
      </c>
      <c r="CT59" s="430">
        <f>IF(CO59="","",CO59*'Opening Balance'!$H$68)</f>
        <v>0</v>
      </c>
      <c r="CU59" s="431">
        <f t="shared" si="71"/>
        <v>140.13999999999999</v>
      </c>
      <c r="CV59" s="453">
        <f t="shared" si="109"/>
        <v>24.971399999999999</v>
      </c>
      <c r="CW59" s="430" t="str">
        <f>IF(CK59="","",IF(CK59='Opening Balance'!$I$65,'Opening Balance'!$H$65,""))</f>
        <v/>
      </c>
      <c r="CX59" s="429" t="str">
        <f>IF(CK59="","",IF(CK59='Opening Balance'!$I$67,'Opening Balance'!$H$67,""))</f>
        <v/>
      </c>
      <c r="CY59" s="438">
        <f t="shared" si="81"/>
        <v>24.971399999999999</v>
      </c>
      <c r="CZ59" s="430">
        <f>IF(CO59="","",CO59*'Opening Balance'!$H$69)</f>
        <v>0</v>
      </c>
      <c r="DA59" s="431">
        <f t="shared" si="82"/>
        <v>24.971399999999999</v>
      </c>
      <c r="DB59" s="474">
        <f t="shared" si="110"/>
        <v>800</v>
      </c>
      <c r="DC59" s="468" t="str">
        <f>IF(CK59="","",IF(CK59='Opening Balance'!$I$71,'Opening Balance'!$H$71,""))</f>
        <v/>
      </c>
      <c r="DD59" s="468">
        <f t="shared" si="83"/>
        <v>800</v>
      </c>
      <c r="DE59" s="470">
        <f>IF(CK59="","",IF(CK59='Opening Balance'!$I$73,'Opening Balance'!$H$73,0))</f>
        <v>0</v>
      </c>
      <c r="DF59" s="469">
        <f t="shared" si="111"/>
        <v>800</v>
      </c>
    </row>
    <row r="60" spans="1:110" s="304" customFormat="1">
      <c r="A60" s="580"/>
      <c r="B60" s="352">
        <f>IF(AND($Z$3=$Q$39),MAX($B$43:B59)+1,0)</f>
        <v>0</v>
      </c>
      <c r="C60" s="116">
        <f>IF(AND('Att. Dairy'!B66=""),"",'Att. Dairy'!B66)</f>
        <v>45063</v>
      </c>
      <c r="D60" s="118">
        <f t="shared" si="84"/>
        <v>161.19999999999999</v>
      </c>
      <c r="E60" s="118">
        <f t="shared" si="85"/>
        <v>108.3</v>
      </c>
      <c r="F60" s="118" t="str">
        <f>IF(C60="","",IF(Sheet1!C60='Opening Balance'!$I$46,'Opening Balance'!$G$46,""))</f>
        <v/>
      </c>
      <c r="G60" s="118" t="str">
        <f>IF(C60="","",IF(Sheet1!C60='Opening Balance'!$I$47,'Opening Balance'!$G$47,""))</f>
        <v/>
      </c>
      <c r="H60" s="118" t="str">
        <f>IF(C60="","",IF(Sheet1!C60='Opening Balance'!$I$48,'Opening Balance'!$G$48,""))</f>
        <v/>
      </c>
      <c r="I60" s="118" t="str">
        <f>IF(C60="","",IF(Sheet1!C60='Opening Balance'!$I$49,'Opening Balance'!$G$49,""))</f>
        <v/>
      </c>
      <c r="J60" s="118" t="str">
        <f>IF(C60="","",IF(Sheet1!C60='Opening Balance'!$I$50,'Opening Balance'!$G$50,""))</f>
        <v/>
      </c>
      <c r="K60" s="118" t="str">
        <f>IF(C60="","",IF(Sheet1!C60='Opening Balance'!$I$51,'Opening Balance'!$G$51,""))</f>
        <v/>
      </c>
      <c r="L60" s="118">
        <f t="shared" si="86"/>
        <v>161.19999999999999</v>
      </c>
      <c r="M60" s="118">
        <f t="shared" si="87"/>
        <v>108.3</v>
      </c>
      <c r="N60" s="119" t="str">
        <f>IF('Att. Dairy'!F66="","",'Att. Dairy'!F66)</f>
        <v/>
      </c>
      <c r="O60" s="119" t="str">
        <f>IF('Att. Dairy'!G66="","",'Att. Dairy'!G66)</f>
        <v/>
      </c>
      <c r="P60" s="119" t="str">
        <f t="shared" si="88"/>
        <v/>
      </c>
      <c r="Q60" s="119" t="str">
        <f>IF('Att. Dairy'!L66="","",'Att. Dairy'!L66)</f>
        <v/>
      </c>
      <c r="R60" s="119" t="str">
        <f>IF('Att. Dairy'!M66="","",'Att. Dairy'!M66)</f>
        <v/>
      </c>
      <c r="S60" s="119" t="str">
        <f t="shared" si="89"/>
        <v/>
      </c>
      <c r="T60" s="118">
        <f t="shared" si="90"/>
        <v>0</v>
      </c>
      <c r="U60" s="118">
        <f t="shared" si="91"/>
        <v>0</v>
      </c>
      <c r="V60" s="118">
        <f t="shared" si="92"/>
        <v>161.19999999999999</v>
      </c>
      <c r="W60" s="118">
        <f t="shared" si="93"/>
        <v>108.3</v>
      </c>
      <c r="X60" s="321" t="str">
        <f>IFERROR(IF(AND('Att. Dairy'!B66=""),"",IF(AND(Y60="अवकाश"),"",IF(AND(S60=""),"",S60*$Z$39))),"")</f>
        <v/>
      </c>
      <c r="Y60" s="121" t="str">
        <f>IF(AND('Att. Dairy'!B66=""),"",IF(OR(S60="",S60=0),"",BC60))</f>
        <v/>
      </c>
      <c r="AA60" s="353">
        <f>IF(AND($AY$3=$AP$39),MAX($AA$43:AA59)+1,0)</f>
        <v>0</v>
      </c>
      <c r="AB60" s="116">
        <f>IF(AND('Att. Dairy'!B66=""),"",'Att. Dairy'!B66)</f>
        <v>45063</v>
      </c>
      <c r="AC60" s="118">
        <f t="shared" si="94"/>
        <v>91.3</v>
      </c>
      <c r="AD60" s="118">
        <f t="shared" si="95"/>
        <v>50.4</v>
      </c>
      <c r="AE60" s="118" t="str">
        <f>IF(AB60="","",IF(Sheet1!AB60='Opening Balance'!$I$46,'Opening Balance'!$H$46,""))</f>
        <v/>
      </c>
      <c r="AF60" s="118" t="str">
        <f>IF(AB60="","",IF(Sheet1!AB60='Opening Balance'!$I$47,'Opening Balance'!$H$47,""))</f>
        <v/>
      </c>
      <c r="AG60" s="118" t="str">
        <f>IF(AB60="","",IF(Sheet1!AB60='Opening Balance'!$I$48,'Opening Balance'!$H$48,""))</f>
        <v/>
      </c>
      <c r="AH60" s="118" t="str">
        <f>IF(AB60="","",IF(Sheet1!AB60='Opening Balance'!$I$49,'Opening Balance'!$H$49,""))</f>
        <v/>
      </c>
      <c r="AI60" s="118" t="str">
        <f>IF(AB60="","",IF(Sheet1!AB60='Opening Balance'!$I$50,'Opening Balance'!$H$50,""))</f>
        <v/>
      </c>
      <c r="AJ60" s="118" t="str">
        <f>IF(AB60="","",IF(Sheet1!AB60='Opening Balance'!$I$51,'Opening Balance'!$H$51,""))</f>
        <v/>
      </c>
      <c r="AK60" s="118">
        <f t="shared" si="96"/>
        <v>91.3</v>
      </c>
      <c r="AL60" s="118">
        <f t="shared" si="97"/>
        <v>50.4</v>
      </c>
      <c r="AM60" s="119" t="str">
        <f>IF('Att. Dairy'!I66="","",'Att. Dairy'!I66)</f>
        <v/>
      </c>
      <c r="AN60" s="119" t="str">
        <f>IF('Att. Dairy'!J66="","",'Att. Dairy'!J66)</f>
        <v/>
      </c>
      <c r="AO60" s="119" t="str">
        <f t="shared" si="98"/>
        <v/>
      </c>
      <c r="AP60" s="119" t="str">
        <f>IF('Att. Dairy'!O66="","",'Att. Dairy'!O66)</f>
        <v/>
      </c>
      <c r="AQ60" s="119" t="str">
        <f>IF('Att. Dairy'!P66="","",'Att. Dairy'!P66)</f>
        <v/>
      </c>
      <c r="AR60" s="119" t="str">
        <f t="shared" si="99"/>
        <v/>
      </c>
      <c r="AS60" s="118">
        <f t="shared" si="100"/>
        <v>0</v>
      </c>
      <c r="AT60" s="118">
        <f t="shared" si="101"/>
        <v>0</v>
      </c>
      <c r="AU60" s="118">
        <f t="shared" si="112"/>
        <v>91.3</v>
      </c>
      <c r="AV60" s="118">
        <f t="shared" si="113"/>
        <v>50.4</v>
      </c>
      <c r="AW60" s="321" t="str">
        <f>IFERROR(IF(AND('Att. Dairy'!B66=""),"",IF(AND(AX60="अवकाश"),"",IF(AND(AR60=""),"",AR60*$AY$39))),"")</f>
        <v/>
      </c>
      <c r="AX60" s="121" t="str">
        <f>IF(AND('Att. Dairy'!B66=""),"",IF(OR(AR60="",AR60=0),"",BC60))</f>
        <v/>
      </c>
      <c r="BB60" s="304" t="str">
        <f>IF(AND('Att. Dairy'!D66=""),"",'Att. Dairy'!D66)</f>
        <v>Wednesday</v>
      </c>
      <c r="BC60" s="304" t="str">
        <f t="shared" si="102"/>
        <v>दाल रोटी</v>
      </c>
      <c r="BD60" s="318" t="str">
        <f t="shared" si="72"/>
        <v>W</v>
      </c>
      <c r="BE60" s="304" t="str">
        <f>IF(AND('Att. Dairy'!C66=""),"",'Att. Dairy'!C66)</f>
        <v/>
      </c>
      <c r="BF60" s="304" t="str">
        <f t="shared" si="73"/>
        <v/>
      </c>
      <c r="BG60" s="318" t="str">
        <f t="shared" si="74"/>
        <v>W</v>
      </c>
      <c r="BJ60" s="487">
        <f>IF(AND($DG$5=$CF$40),MAX($BJ$43:BJ59)+1,0)</f>
        <v>0</v>
      </c>
      <c r="BK60" s="389">
        <v>17</v>
      </c>
      <c r="BL60" s="422">
        <f>IF(AND('Att. Dairy'!B66=""),"",'Att. Dairy'!B66)</f>
        <v>45063</v>
      </c>
      <c r="BM60" s="423" t="str">
        <f>IF(AND('Att. Dairy'!D66=""),"",'Att. Dairy'!D66)</f>
        <v>Wednesday</v>
      </c>
      <c r="BN60" s="435" t="str">
        <f>IF('Att. Dairy'!L66="","",IF('Att. Dairy'!E66='Att. Dairy'!$AD$15,'Att. Dairy'!L66,""))</f>
        <v/>
      </c>
      <c r="BO60" s="435" t="str">
        <f>IF('Att. Dairy'!M66="","",IF('Att. Dairy'!E66='Att. Dairy'!$AD$15,'Att. Dairy'!M66,""))</f>
        <v/>
      </c>
      <c r="BP60" s="436">
        <f t="shared" si="75"/>
        <v>0</v>
      </c>
      <c r="BQ60" s="453">
        <f t="shared" si="103"/>
        <v>90.01</v>
      </c>
      <c r="BR60" s="439" t="str">
        <f>IF(BL60="","",IF(BL60='Opening Balance'!$I$64,'Opening Balance'!$G$64,""))</f>
        <v/>
      </c>
      <c r="BS60" s="439" t="str">
        <f>IF(BL60="","",IF(BL60='Opening Balance'!$I$66,'Opening Balance'!$G$66,""))</f>
        <v/>
      </c>
      <c r="BT60" s="438">
        <f t="shared" si="76"/>
        <v>90.01</v>
      </c>
      <c r="BU60" s="446">
        <f>IF(BP60="","",BP60*'Opening Balance'!$G$68)</f>
        <v>0</v>
      </c>
      <c r="BV60" s="415">
        <f t="shared" si="70"/>
        <v>90.01</v>
      </c>
      <c r="BW60" s="453">
        <f t="shared" si="104"/>
        <v>19.4056</v>
      </c>
      <c r="BX60" s="446" t="str">
        <f>IF(BL60="","",IF(BL60='Opening Balance'!$I$65,'Opening Balance'!$G$65,""))</f>
        <v/>
      </c>
      <c r="BY60" s="446" t="str">
        <f>IF(BL60="","",IF(BL60='Opening Balance'!$I$67,'Opening Balance'!$G$67,""))</f>
        <v/>
      </c>
      <c r="BZ60" s="447">
        <f t="shared" si="77"/>
        <v>19.4056</v>
      </c>
      <c r="CA60" s="446">
        <f>IF(BP60="","",BP60*'Opening Balance'!$G$69)</f>
        <v>0</v>
      </c>
      <c r="CB60" s="431">
        <f t="shared" si="78"/>
        <v>19.4056</v>
      </c>
      <c r="CC60" s="474">
        <f t="shared" si="105"/>
        <v>500</v>
      </c>
      <c r="CD60" s="468" t="str">
        <f>IF(BL60="","",IF(BL60='Opening Balance'!$I$71,'Opening Balance'!$G$71,""))</f>
        <v/>
      </c>
      <c r="CE60" s="468">
        <f t="shared" si="106"/>
        <v>500</v>
      </c>
      <c r="CF60" s="470">
        <f>IF(BL60="","",IF(BL60='Opening Balance'!$I$73,'Opening Balance'!$G$73,0))</f>
        <v>0</v>
      </c>
      <c r="CG60" s="469">
        <f t="shared" si="107"/>
        <v>500</v>
      </c>
      <c r="CH60" s="466"/>
      <c r="CI60" s="466"/>
      <c r="CJ60" s="389">
        <v>17</v>
      </c>
      <c r="CK60" s="422">
        <f>IF(AND('Att. Dairy'!B66=""),"",'Att. Dairy'!B66)</f>
        <v>45063</v>
      </c>
      <c r="CL60" s="423" t="str">
        <f>IF(AND('Att. Dairy'!D66=""),"",'Att. Dairy'!D66)</f>
        <v>Wednesday</v>
      </c>
      <c r="CM60" s="435" t="str">
        <f>IF('Att. Dairy'!O66="","",IF('Att. Dairy'!E66='Att. Dairy'!$AD$15,'Att. Dairy'!O66,""))</f>
        <v/>
      </c>
      <c r="CN60" s="435" t="str">
        <f>IF('Att. Dairy'!P66="","",IF('Att. Dairy'!E66='Att. Dairy'!$AD$15,'Att. Dairy'!P66,""))</f>
        <v/>
      </c>
      <c r="CO60" s="436">
        <f t="shared" si="79"/>
        <v>0</v>
      </c>
      <c r="CP60" s="453">
        <f t="shared" si="108"/>
        <v>140.13999999999999</v>
      </c>
      <c r="CQ60" s="438" t="str">
        <f>IF(CK60="","",IF(CK60='Opening Balance'!$I$64,'Opening Balance'!$H$64,""))</f>
        <v/>
      </c>
      <c r="CR60" s="438" t="str">
        <f>IF(CK60="","",IF(CK60='Opening Balance'!$I$66,'Opening Balance'!$H$66,""))</f>
        <v/>
      </c>
      <c r="CS60" s="438">
        <f t="shared" si="80"/>
        <v>140.13999999999999</v>
      </c>
      <c r="CT60" s="430">
        <f>IF(CO60="","",CO60*'Opening Balance'!$H$68)</f>
        <v>0</v>
      </c>
      <c r="CU60" s="431">
        <f t="shared" si="71"/>
        <v>140.13999999999999</v>
      </c>
      <c r="CV60" s="453">
        <f t="shared" si="109"/>
        <v>24.971399999999999</v>
      </c>
      <c r="CW60" s="430" t="str">
        <f>IF(CK60="","",IF(CK60='Opening Balance'!$I$65,'Opening Balance'!$H$65,""))</f>
        <v/>
      </c>
      <c r="CX60" s="429" t="str">
        <f>IF(CK60="","",IF(CK60='Opening Balance'!$I$67,'Opening Balance'!$H$67,""))</f>
        <v/>
      </c>
      <c r="CY60" s="438">
        <f t="shared" si="81"/>
        <v>24.971399999999999</v>
      </c>
      <c r="CZ60" s="430">
        <f>IF(CO60="","",CO60*'Opening Balance'!$H$69)</f>
        <v>0</v>
      </c>
      <c r="DA60" s="431">
        <f t="shared" si="82"/>
        <v>24.971399999999999</v>
      </c>
      <c r="DB60" s="474">
        <f t="shared" si="110"/>
        <v>800</v>
      </c>
      <c r="DC60" s="468" t="str">
        <f>IF(CK60="","",IF(CK60='Opening Balance'!$I$71,'Opening Balance'!$H$71,""))</f>
        <v/>
      </c>
      <c r="DD60" s="468">
        <f t="shared" si="83"/>
        <v>800</v>
      </c>
      <c r="DE60" s="470">
        <f>IF(CK60="","",IF(CK60='Opening Balance'!$I$73,'Opening Balance'!$H$73,0))</f>
        <v>0</v>
      </c>
      <c r="DF60" s="469">
        <f t="shared" si="111"/>
        <v>800</v>
      </c>
    </row>
    <row r="61" spans="1:110" s="304" customFormat="1">
      <c r="A61" s="580"/>
      <c r="B61" s="352">
        <f>IF(AND($Z$3=$Q$39),MAX($B$43:B60)+1,0)</f>
        <v>0</v>
      </c>
      <c r="C61" s="116">
        <f>IF(AND('Att. Dairy'!B67=""),"",'Att. Dairy'!B67)</f>
        <v>45064</v>
      </c>
      <c r="D61" s="118">
        <f t="shared" si="84"/>
        <v>161.19999999999999</v>
      </c>
      <c r="E61" s="118">
        <f t="shared" si="85"/>
        <v>108.3</v>
      </c>
      <c r="F61" s="118" t="str">
        <f>IF(C61="","",IF(Sheet1!C61='Opening Balance'!$I$46,'Opening Balance'!$G$46,""))</f>
        <v/>
      </c>
      <c r="G61" s="118" t="str">
        <f>IF(C61="","",IF(Sheet1!C61='Opening Balance'!$I$47,'Opening Balance'!$G$47,""))</f>
        <v/>
      </c>
      <c r="H61" s="118" t="str">
        <f>IF(C61="","",IF(Sheet1!C61='Opening Balance'!$I$48,'Opening Balance'!$G$48,""))</f>
        <v/>
      </c>
      <c r="I61" s="118" t="str">
        <f>IF(C61="","",IF(Sheet1!C61='Opening Balance'!$I$49,'Opening Balance'!$G$49,""))</f>
        <v/>
      </c>
      <c r="J61" s="118" t="str">
        <f>IF(C61="","",IF(Sheet1!C61='Opening Balance'!$I$50,'Opening Balance'!$G$50,""))</f>
        <v/>
      </c>
      <c r="K61" s="118" t="str">
        <f>IF(C61="","",IF(Sheet1!C61='Opening Balance'!$I$51,'Opening Balance'!$G$51,""))</f>
        <v/>
      </c>
      <c r="L61" s="118">
        <f t="shared" si="86"/>
        <v>161.19999999999999</v>
      </c>
      <c r="M61" s="118">
        <f t="shared" si="87"/>
        <v>108.3</v>
      </c>
      <c r="N61" s="119" t="str">
        <f>IF('Att. Dairy'!F67="","",'Att. Dairy'!F67)</f>
        <v/>
      </c>
      <c r="O61" s="119" t="str">
        <f>IF('Att. Dairy'!G67="","",'Att. Dairy'!G67)</f>
        <v/>
      </c>
      <c r="P61" s="119" t="str">
        <f t="shared" si="88"/>
        <v/>
      </c>
      <c r="Q61" s="119" t="str">
        <f>IF('Att. Dairy'!L67="","",'Att. Dairy'!L67)</f>
        <v/>
      </c>
      <c r="R61" s="119" t="str">
        <f>IF('Att. Dairy'!M67="","",'Att. Dairy'!M67)</f>
        <v/>
      </c>
      <c r="S61" s="119" t="str">
        <f t="shared" si="89"/>
        <v/>
      </c>
      <c r="T61" s="118">
        <f t="shared" si="90"/>
        <v>0</v>
      </c>
      <c r="U61" s="118">
        <f t="shared" si="91"/>
        <v>0</v>
      </c>
      <c r="V61" s="118">
        <f t="shared" si="92"/>
        <v>161.19999999999999</v>
      </c>
      <c r="W61" s="118">
        <f t="shared" si="93"/>
        <v>108.3</v>
      </c>
      <c r="X61" s="321" t="str">
        <f>IFERROR(IF(AND('Att. Dairy'!B67=""),"",IF(AND(Y61="अवकाश"),"",IF(AND(S61=""),"",S61*$Z$39))),"")</f>
        <v/>
      </c>
      <c r="Y61" s="121" t="str">
        <f>IF(AND('Att. Dairy'!B67=""),"",IF(OR(S61="",S61=0),"",BC61))</f>
        <v/>
      </c>
      <c r="AA61" s="353">
        <f>IF(AND($AY$3=$AP$39),MAX($AA$43:AA60)+1,0)</f>
        <v>0</v>
      </c>
      <c r="AB61" s="116">
        <f>IF(AND('Att. Dairy'!B67=""),"",'Att. Dairy'!B67)</f>
        <v>45064</v>
      </c>
      <c r="AC61" s="118">
        <f t="shared" si="94"/>
        <v>91.3</v>
      </c>
      <c r="AD61" s="118">
        <f t="shared" si="95"/>
        <v>50.4</v>
      </c>
      <c r="AE61" s="118" t="str">
        <f>IF(AB61="","",IF(Sheet1!AB61='Opening Balance'!$I$46,'Opening Balance'!$H$46,""))</f>
        <v/>
      </c>
      <c r="AF61" s="118" t="str">
        <f>IF(AB61="","",IF(Sheet1!AB61='Opening Balance'!$I$47,'Opening Balance'!$H$47,""))</f>
        <v/>
      </c>
      <c r="AG61" s="118" t="str">
        <f>IF(AB61="","",IF(Sheet1!AB61='Opening Balance'!$I$48,'Opening Balance'!$H$48,""))</f>
        <v/>
      </c>
      <c r="AH61" s="118" t="str">
        <f>IF(AB61="","",IF(Sheet1!AB61='Opening Balance'!$I$49,'Opening Balance'!$H$49,""))</f>
        <v/>
      </c>
      <c r="AI61" s="118" t="str">
        <f>IF(AB61="","",IF(Sheet1!AB61='Opening Balance'!$I$50,'Opening Balance'!$H$50,""))</f>
        <v/>
      </c>
      <c r="AJ61" s="118" t="str">
        <f>IF(AB61="","",IF(Sheet1!AB61='Opening Balance'!$I$51,'Opening Balance'!$H$51,""))</f>
        <v/>
      </c>
      <c r="AK61" s="118">
        <f t="shared" si="96"/>
        <v>91.3</v>
      </c>
      <c r="AL61" s="118">
        <f t="shared" si="97"/>
        <v>50.4</v>
      </c>
      <c r="AM61" s="119" t="str">
        <f>IF('Att. Dairy'!I67="","",'Att. Dairy'!I67)</f>
        <v/>
      </c>
      <c r="AN61" s="119" t="str">
        <f>IF('Att. Dairy'!J67="","",'Att. Dairy'!J67)</f>
        <v/>
      </c>
      <c r="AO61" s="119" t="str">
        <f t="shared" si="98"/>
        <v/>
      </c>
      <c r="AP61" s="119" t="str">
        <f>IF('Att. Dairy'!O67="","",'Att. Dairy'!O67)</f>
        <v/>
      </c>
      <c r="AQ61" s="119" t="str">
        <f>IF('Att. Dairy'!P67="","",'Att. Dairy'!P67)</f>
        <v/>
      </c>
      <c r="AR61" s="119" t="str">
        <f t="shared" si="99"/>
        <v/>
      </c>
      <c r="AS61" s="118">
        <f t="shared" si="100"/>
        <v>0</v>
      </c>
      <c r="AT61" s="118">
        <f t="shared" si="101"/>
        <v>0</v>
      </c>
      <c r="AU61" s="118">
        <f t="shared" si="112"/>
        <v>91.3</v>
      </c>
      <c r="AV61" s="118">
        <f t="shared" si="113"/>
        <v>50.4</v>
      </c>
      <c r="AW61" s="321" t="str">
        <f>IFERROR(IF(AND('Att. Dairy'!B67=""),"",IF(AND(AX61="अवकाश"),"",IF(AND(AR61=""),"",AR61*$AY$39))),"")</f>
        <v/>
      </c>
      <c r="AX61" s="121" t="str">
        <f>IF(AND('Att. Dairy'!B67=""),"",IF(OR(AR61="",AR61=0),"",BC61))</f>
        <v/>
      </c>
      <c r="BB61" s="304" t="str">
        <f>IF(AND('Att. Dairy'!D67=""),"",'Att. Dairy'!D67)</f>
        <v>Thursday</v>
      </c>
      <c r="BC61" s="304" t="str">
        <f t="shared" si="102"/>
        <v>खिचड़ी</v>
      </c>
      <c r="BD61" s="318" t="str">
        <f t="shared" si="72"/>
        <v>R</v>
      </c>
      <c r="BE61" s="304" t="str">
        <f>IF(AND('Att. Dairy'!C67=""),"",'Att. Dairy'!C67)</f>
        <v/>
      </c>
      <c r="BF61" s="304" t="str">
        <f t="shared" si="73"/>
        <v/>
      </c>
      <c r="BG61" s="318" t="str">
        <f t="shared" si="74"/>
        <v>R</v>
      </c>
      <c r="BJ61" s="487">
        <f>IF(AND($DG$5=$CF$40),MAX($BJ$43:BJ60)+1,0)</f>
        <v>0</v>
      </c>
      <c r="BK61" s="389">
        <v>18</v>
      </c>
      <c r="BL61" s="422">
        <f>IF(AND('Att. Dairy'!B67=""),"",'Att. Dairy'!B67)</f>
        <v>45064</v>
      </c>
      <c r="BM61" s="423" t="str">
        <f>IF(AND('Att. Dairy'!D67=""),"",'Att. Dairy'!D67)</f>
        <v>Thursday</v>
      </c>
      <c r="BN61" s="435" t="str">
        <f>IF('Att. Dairy'!L67="","",IF('Att. Dairy'!E67='Att. Dairy'!$AD$15,'Att. Dairy'!L67,""))</f>
        <v/>
      </c>
      <c r="BO61" s="435" t="str">
        <f>IF('Att. Dairy'!M67="","",IF('Att. Dairy'!E67='Att. Dairy'!$AD$15,'Att. Dairy'!M67,""))</f>
        <v/>
      </c>
      <c r="BP61" s="436">
        <f t="shared" si="75"/>
        <v>0</v>
      </c>
      <c r="BQ61" s="453">
        <f t="shared" si="103"/>
        <v>90.01</v>
      </c>
      <c r="BR61" s="439" t="str">
        <f>IF(BL61="","",IF(BL61='Opening Balance'!$I$64,'Opening Balance'!$G$64,""))</f>
        <v/>
      </c>
      <c r="BS61" s="439" t="str">
        <f>IF(BL61="","",IF(BL61='Opening Balance'!$I$66,'Opening Balance'!$G$66,""))</f>
        <v/>
      </c>
      <c r="BT61" s="438">
        <f t="shared" si="76"/>
        <v>90.01</v>
      </c>
      <c r="BU61" s="446">
        <f>IF(BP61="","",BP61*'Opening Balance'!$G$68)</f>
        <v>0</v>
      </c>
      <c r="BV61" s="415">
        <f t="shared" si="70"/>
        <v>90.01</v>
      </c>
      <c r="BW61" s="453">
        <f t="shared" si="104"/>
        <v>19.4056</v>
      </c>
      <c r="BX61" s="446" t="str">
        <f>IF(BL61="","",IF(BL61='Opening Balance'!$I$65,'Opening Balance'!$G$65,""))</f>
        <v/>
      </c>
      <c r="BY61" s="446" t="str">
        <f>IF(BL61="","",IF(BL61='Opening Balance'!$I$67,'Opening Balance'!$G$67,""))</f>
        <v/>
      </c>
      <c r="BZ61" s="447">
        <f t="shared" si="77"/>
        <v>19.4056</v>
      </c>
      <c r="CA61" s="446">
        <f>IF(BP61="","",BP61*'Opening Balance'!$G$69)</f>
        <v>0</v>
      </c>
      <c r="CB61" s="431">
        <f t="shared" si="78"/>
        <v>19.4056</v>
      </c>
      <c r="CC61" s="474">
        <f t="shared" si="105"/>
        <v>500</v>
      </c>
      <c r="CD61" s="468" t="str">
        <f>IF(BL61="","",IF(BL61='Opening Balance'!$I$71,'Opening Balance'!$G$71,""))</f>
        <v/>
      </c>
      <c r="CE61" s="468">
        <f t="shared" si="106"/>
        <v>500</v>
      </c>
      <c r="CF61" s="470">
        <f>IF(BL61="","",IF(BL61='Opening Balance'!$I$73,'Opening Balance'!$G$73,0))</f>
        <v>0</v>
      </c>
      <c r="CG61" s="469">
        <f t="shared" si="107"/>
        <v>500</v>
      </c>
      <c r="CH61" s="466"/>
      <c r="CI61" s="466"/>
      <c r="CJ61" s="389">
        <v>18</v>
      </c>
      <c r="CK61" s="422">
        <f>IF(AND('Att. Dairy'!B67=""),"",'Att. Dairy'!B67)</f>
        <v>45064</v>
      </c>
      <c r="CL61" s="423" t="str">
        <f>IF(AND('Att. Dairy'!D67=""),"",'Att. Dairy'!D67)</f>
        <v>Thursday</v>
      </c>
      <c r="CM61" s="435" t="str">
        <f>IF('Att. Dairy'!O67="","",IF('Att. Dairy'!E67='Att. Dairy'!$AD$15,'Att. Dairy'!O67,""))</f>
        <v/>
      </c>
      <c r="CN61" s="435" t="str">
        <f>IF('Att. Dairy'!P67="","",IF('Att. Dairy'!E67='Att. Dairy'!$AD$15,'Att. Dairy'!P67,""))</f>
        <v/>
      </c>
      <c r="CO61" s="436">
        <f t="shared" si="79"/>
        <v>0</v>
      </c>
      <c r="CP61" s="453">
        <f t="shared" si="108"/>
        <v>140.13999999999999</v>
      </c>
      <c r="CQ61" s="438" t="str">
        <f>IF(CK61="","",IF(CK61='Opening Balance'!$I$64,'Opening Balance'!$H$64,""))</f>
        <v/>
      </c>
      <c r="CR61" s="438" t="str">
        <f>IF(CK61="","",IF(CK61='Opening Balance'!$I$66,'Opening Balance'!$H$66,""))</f>
        <v/>
      </c>
      <c r="CS61" s="438">
        <f t="shared" si="80"/>
        <v>140.13999999999999</v>
      </c>
      <c r="CT61" s="430">
        <f>IF(CO61="","",CO61*'Opening Balance'!$H$68)</f>
        <v>0</v>
      </c>
      <c r="CU61" s="431">
        <f t="shared" si="71"/>
        <v>140.13999999999999</v>
      </c>
      <c r="CV61" s="453">
        <f t="shared" si="109"/>
        <v>24.971399999999999</v>
      </c>
      <c r="CW61" s="430" t="str">
        <f>IF(CK61="","",IF(CK61='Opening Balance'!$I$65,'Opening Balance'!$H$65,""))</f>
        <v/>
      </c>
      <c r="CX61" s="429" t="str">
        <f>IF(CK61="","",IF(CK61='Opening Balance'!$I$67,'Opening Balance'!$H$67,""))</f>
        <v/>
      </c>
      <c r="CY61" s="438">
        <f t="shared" si="81"/>
        <v>24.971399999999999</v>
      </c>
      <c r="CZ61" s="430">
        <f>IF(CO61="","",CO61*'Opening Balance'!$H$69)</f>
        <v>0</v>
      </c>
      <c r="DA61" s="431">
        <f t="shared" si="82"/>
        <v>24.971399999999999</v>
      </c>
      <c r="DB61" s="474">
        <f t="shared" si="110"/>
        <v>800</v>
      </c>
      <c r="DC61" s="468" t="str">
        <f>IF(CK61="","",IF(CK61='Opening Balance'!$I$71,'Opening Balance'!$H$71,""))</f>
        <v/>
      </c>
      <c r="DD61" s="468">
        <f t="shared" si="83"/>
        <v>800</v>
      </c>
      <c r="DE61" s="470">
        <f>IF(CK61="","",IF(CK61='Opening Balance'!$I$73,'Opening Balance'!$H$73,0))</f>
        <v>0</v>
      </c>
      <c r="DF61" s="469">
        <f t="shared" si="111"/>
        <v>800</v>
      </c>
    </row>
    <row r="62" spans="1:110" s="304" customFormat="1">
      <c r="A62" s="580"/>
      <c r="B62" s="352">
        <f>IF(AND($Z$3=$Q$39),MAX($B$43:B61)+1,0)</f>
        <v>0</v>
      </c>
      <c r="C62" s="116">
        <f>IF(AND('Att. Dairy'!B68=""),"",'Att. Dairy'!B68)</f>
        <v>45065</v>
      </c>
      <c r="D62" s="118">
        <f t="shared" si="84"/>
        <v>161.19999999999999</v>
      </c>
      <c r="E62" s="118">
        <f t="shared" si="85"/>
        <v>108.3</v>
      </c>
      <c r="F62" s="118" t="str">
        <f>IF(C62="","",IF(Sheet1!C62='Opening Balance'!$I$46,'Opening Balance'!$G$46,""))</f>
        <v/>
      </c>
      <c r="G62" s="118" t="str">
        <f>IF(C62="","",IF(Sheet1!C62='Opening Balance'!$I$47,'Opening Balance'!$G$47,""))</f>
        <v/>
      </c>
      <c r="H62" s="118" t="str">
        <f>IF(C62="","",IF(Sheet1!C62='Opening Balance'!$I$48,'Opening Balance'!$G$48,""))</f>
        <v/>
      </c>
      <c r="I62" s="118" t="str">
        <f>IF(C62="","",IF(Sheet1!C62='Opening Balance'!$I$49,'Opening Balance'!$G$49,""))</f>
        <v/>
      </c>
      <c r="J62" s="118" t="str">
        <f>IF(C62="","",IF(Sheet1!C62='Opening Balance'!$I$50,'Opening Balance'!$G$50,""))</f>
        <v/>
      </c>
      <c r="K62" s="118" t="str">
        <f>IF(C62="","",IF(Sheet1!C62='Opening Balance'!$I$51,'Opening Balance'!$G$51,""))</f>
        <v/>
      </c>
      <c r="L62" s="118">
        <f t="shared" si="86"/>
        <v>161.19999999999999</v>
      </c>
      <c r="M62" s="118">
        <f t="shared" si="87"/>
        <v>108.3</v>
      </c>
      <c r="N62" s="119" t="str">
        <f>IF('Att. Dairy'!F68="","",'Att. Dairy'!F68)</f>
        <v/>
      </c>
      <c r="O62" s="119" t="str">
        <f>IF('Att. Dairy'!G68="","",'Att. Dairy'!G68)</f>
        <v/>
      </c>
      <c r="P62" s="119" t="str">
        <f t="shared" si="88"/>
        <v/>
      </c>
      <c r="Q62" s="119" t="str">
        <f>IF('Att. Dairy'!L68="","",'Att. Dairy'!L68)</f>
        <v/>
      </c>
      <c r="R62" s="119" t="str">
        <f>IF('Att. Dairy'!M68="","",'Att. Dairy'!M68)</f>
        <v/>
      </c>
      <c r="S62" s="119" t="str">
        <f t="shared" si="89"/>
        <v/>
      </c>
      <c r="T62" s="118">
        <f t="shared" si="90"/>
        <v>0</v>
      </c>
      <c r="U62" s="118">
        <f t="shared" si="91"/>
        <v>0</v>
      </c>
      <c r="V62" s="118">
        <f t="shared" si="92"/>
        <v>161.19999999999999</v>
      </c>
      <c r="W62" s="118">
        <f t="shared" si="93"/>
        <v>108.3</v>
      </c>
      <c r="X62" s="321" t="str">
        <f>IFERROR(IF(AND('Att. Dairy'!B68=""),"",IF(AND(Y62="अवकाश"),"",IF(AND(S62=""),"",S62*$Z$39))),"")</f>
        <v/>
      </c>
      <c r="Y62" s="121" t="str">
        <f>IF(AND('Att. Dairy'!B68=""),"",IF(OR(S62="",S62=0),"",BC62))</f>
        <v/>
      </c>
      <c r="AA62" s="353">
        <f>IF(AND($AY$3=$AP$39),MAX($AA$43:AA61)+1,0)</f>
        <v>0</v>
      </c>
      <c r="AB62" s="116">
        <f>IF(AND('Att. Dairy'!B68=""),"",'Att. Dairy'!B68)</f>
        <v>45065</v>
      </c>
      <c r="AC62" s="118">
        <f t="shared" si="94"/>
        <v>91.3</v>
      </c>
      <c r="AD62" s="118">
        <f t="shared" si="95"/>
        <v>50.4</v>
      </c>
      <c r="AE62" s="118" t="str">
        <f>IF(AB62="","",IF(Sheet1!AB62='Opening Balance'!$I$46,'Opening Balance'!$H$46,""))</f>
        <v/>
      </c>
      <c r="AF62" s="118" t="str">
        <f>IF(AB62="","",IF(Sheet1!AB62='Opening Balance'!$I$47,'Opening Balance'!$H$47,""))</f>
        <v/>
      </c>
      <c r="AG62" s="118" t="str">
        <f>IF(AB62="","",IF(Sheet1!AB62='Opening Balance'!$I$48,'Opening Balance'!$H$48,""))</f>
        <v/>
      </c>
      <c r="AH62" s="118" t="str">
        <f>IF(AB62="","",IF(Sheet1!AB62='Opening Balance'!$I$49,'Opening Balance'!$H$49,""))</f>
        <v/>
      </c>
      <c r="AI62" s="118" t="str">
        <f>IF(AB62="","",IF(Sheet1!AB62='Opening Balance'!$I$50,'Opening Balance'!$H$50,""))</f>
        <v/>
      </c>
      <c r="AJ62" s="118" t="str">
        <f>IF(AB62="","",IF(Sheet1!AB62='Opening Balance'!$I$51,'Opening Balance'!$H$51,""))</f>
        <v/>
      </c>
      <c r="AK62" s="118">
        <f t="shared" si="96"/>
        <v>91.3</v>
      </c>
      <c r="AL62" s="118">
        <f t="shared" si="97"/>
        <v>50.4</v>
      </c>
      <c r="AM62" s="119" t="str">
        <f>IF('Att. Dairy'!I68="","",'Att. Dairy'!I68)</f>
        <v/>
      </c>
      <c r="AN62" s="119" t="str">
        <f>IF('Att. Dairy'!J68="","",'Att. Dairy'!J68)</f>
        <v/>
      </c>
      <c r="AO62" s="119" t="str">
        <f t="shared" si="98"/>
        <v/>
      </c>
      <c r="AP62" s="119" t="str">
        <f>IF('Att. Dairy'!O68="","",'Att. Dairy'!O68)</f>
        <v/>
      </c>
      <c r="AQ62" s="119" t="str">
        <f>IF('Att. Dairy'!P68="","",'Att. Dairy'!P68)</f>
        <v/>
      </c>
      <c r="AR62" s="119" t="str">
        <f t="shared" si="99"/>
        <v/>
      </c>
      <c r="AS62" s="118">
        <f t="shared" si="100"/>
        <v>0</v>
      </c>
      <c r="AT62" s="118">
        <f t="shared" si="101"/>
        <v>0</v>
      </c>
      <c r="AU62" s="118">
        <f t="shared" si="112"/>
        <v>91.3</v>
      </c>
      <c r="AV62" s="118">
        <f t="shared" si="113"/>
        <v>50.4</v>
      </c>
      <c r="AW62" s="321" t="str">
        <f>IFERROR(IF(AND('Att. Dairy'!B68=""),"",IF(AND(AX62="अवकाश"),"",IF(AND(AR62=""),"",AR62*$AY$39))),"")</f>
        <v/>
      </c>
      <c r="AX62" s="121" t="str">
        <f>IF(AND('Att. Dairy'!B68=""),"",IF(OR(AR62="",AR62=0),"",BC62))</f>
        <v/>
      </c>
      <c r="BB62" s="304" t="str">
        <f>IF(AND('Att. Dairy'!D68=""),"",'Att. Dairy'!D68)</f>
        <v>Friday</v>
      </c>
      <c r="BC62" s="304" t="str">
        <f t="shared" si="102"/>
        <v>दाल रोटी</v>
      </c>
      <c r="BD62" s="318" t="str">
        <f t="shared" si="72"/>
        <v>W</v>
      </c>
      <c r="BE62" s="304" t="str">
        <f>IF(AND('Att. Dairy'!C68=""),"",'Att. Dairy'!C68)</f>
        <v/>
      </c>
      <c r="BF62" s="304" t="str">
        <f t="shared" si="73"/>
        <v/>
      </c>
      <c r="BG62" s="318" t="str">
        <f t="shared" si="74"/>
        <v>W</v>
      </c>
      <c r="BJ62" s="487">
        <f>IF(AND($DG$5=$CF$40),MAX($BJ$43:BJ61)+1,0)</f>
        <v>0</v>
      </c>
      <c r="BK62" s="389">
        <v>19</v>
      </c>
      <c r="BL62" s="422">
        <f>IF(AND('Att. Dairy'!B68=""),"",'Att. Dairy'!B68)</f>
        <v>45065</v>
      </c>
      <c r="BM62" s="423" t="str">
        <f>IF(AND('Att. Dairy'!D68=""),"",'Att. Dairy'!D68)</f>
        <v>Friday</v>
      </c>
      <c r="BN62" s="435" t="str">
        <f>IF('Att. Dairy'!L68="","",IF('Att. Dairy'!E68='Att. Dairy'!$AD$15,'Att. Dairy'!L68,""))</f>
        <v/>
      </c>
      <c r="BO62" s="435" t="str">
        <f>IF('Att. Dairy'!M68="","",IF('Att. Dairy'!E68='Att. Dairy'!$AD$15,'Att. Dairy'!M68,""))</f>
        <v/>
      </c>
      <c r="BP62" s="436">
        <f t="shared" si="75"/>
        <v>0</v>
      </c>
      <c r="BQ62" s="453">
        <f t="shared" si="103"/>
        <v>90.01</v>
      </c>
      <c r="BR62" s="439" t="str">
        <f>IF(BL62="","",IF(BL62='Opening Balance'!$I$64,'Opening Balance'!$G$64,""))</f>
        <v/>
      </c>
      <c r="BS62" s="439" t="str">
        <f>IF(BL62="","",IF(BL62='Opening Balance'!$I$66,'Opening Balance'!$G$66,""))</f>
        <v/>
      </c>
      <c r="BT62" s="438">
        <f t="shared" si="76"/>
        <v>90.01</v>
      </c>
      <c r="BU62" s="446">
        <f>IF(BP62="","",BP62*'Opening Balance'!$G$68)</f>
        <v>0</v>
      </c>
      <c r="BV62" s="415">
        <f t="shared" si="70"/>
        <v>90.01</v>
      </c>
      <c r="BW62" s="453">
        <f t="shared" si="104"/>
        <v>19.4056</v>
      </c>
      <c r="BX62" s="446" t="str">
        <f>IF(BL62="","",IF(BL62='Opening Balance'!$I$65,'Opening Balance'!$G$65,""))</f>
        <v/>
      </c>
      <c r="BY62" s="446" t="str">
        <f>IF(BL62="","",IF(BL62='Opening Balance'!$I$67,'Opening Balance'!$G$67,""))</f>
        <v/>
      </c>
      <c r="BZ62" s="447">
        <f t="shared" si="77"/>
        <v>19.4056</v>
      </c>
      <c r="CA62" s="446">
        <f>IF(BP62="","",BP62*'Opening Balance'!$G$69)</f>
        <v>0</v>
      </c>
      <c r="CB62" s="431">
        <f t="shared" si="78"/>
        <v>19.4056</v>
      </c>
      <c r="CC62" s="474">
        <f t="shared" si="105"/>
        <v>500</v>
      </c>
      <c r="CD62" s="468" t="str">
        <f>IF(BL62="","",IF(BL62='Opening Balance'!$I$71,'Opening Balance'!$G$71,""))</f>
        <v/>
      </c>
      <c r="CE62" s="468">
        <f t="shared" si="106"/>
        <v>500</v>
      </c>
      <c r="CF62" s="470">
        <f>IF(BL62="","",IF(BL62='Opening Balance'!$I$73,'Opening Balance'!$G$73,0))</f>
        <v>0</v>
      </c>
      <c r="CG62" s="469">
        <f t="shared" si="107"/>
        <v>500</v>
      </c>
      <c r="CH62" s="466"/>
      <c r="CI62" s="466"/>
      <c r="CJ62" s="389">
        <v>19</v>
      </c>
      <c r="CK62" s="422">
        <f>IF(AND('Att. Dairy'!B68=""),"",'Att. Dairy'!B68)</f>
        <v>45065</v>
      </c>
      <c r="CL62" s="423" t="str">
        <f>IF(AND('Att. Dairy'!D68=""),"",'Att. Dairy'!D68)</f>
        <v>Friday</v>
      </c>
      <c r="CM62" s="435" t="str">
        <f>IF('Att. Dairy'!O68="","",IF('Att. Dairy'!E68='Att. Dairy'!$AD$15,'Att. Dairy'!O68,""))</f>
        <v/>
      </c>
      <c r="CN62" s="435" t="str">
        <f>IF('Att. Dairy'!P68="","",IF('Att. Dairy'!E68='Att. Dairy'!$AD$15,'Att. Dairy'!P68,""))</f>
        <v/>
      </c>
      <c r="CO62" s="436">
        <f t="shared" si="79"/>
        <v>0</v>
      </c>
      <c r="CP62" s="453">
        <f t="shared" si="108"/>
        <v>140.13999999999999</v>
      </c>
      <c r="CQ62" s="438" t="str">
        <f>IF(CK62="","",IF(CK62='Opening Balance'!$I$64,'Opening Balance'!$H$64,""))</f>
        <v/>
      </c>
      <c r="CR62" s="438" t="str">
        <f>IF(CK62="","",IF(CK62='Opening Balance'!$I$66,'Opening Balance'!$H$66,""))</f>
        <v/>
      </c>
      <c r="CS62" s="438">
        <f t="shared" si="80"/>
        <v>140.13999999999999</v>
      </c>
      <c r="CT62" s="430">
        <f>IF(CO62="","",CO62*'Opening Balance'!$H$68)</f>
        <v>0</v>
      </c>
      <c r="CU62" s="431">
        <f t="shared" si="71"/>
        <v>140.13999999999999</v>
      </c>
      <c r="CV62" s="453">
        <f t="shared" si="109"/>
        <v>24.971399999999999</v>
      </c>
      <c r="CW62" s="430" t="str">
        <f>IF(CK62="","",IF(CK62='Opening Balance'!$I$65,'Opening Balance'!$H$65,""))</f>
        <v/>
      </c>
      <c r="CX62" s="429" t="str">
        <f>IF(CK62="","",IF(CK62='Opening Balance'!$I$67,'Opening Balance'!$H$67,""))</f>
        <v/>
      </c>
      <c r="CY62" s="438">
        <f t="shared" si="81"/>
        <v>24.971399999999999</v>
      </c>
      <c r="CZ62" s="430">
        <f>IF(CO62="","",CO62*'Opening Balance'!$H$69)</f>
        <v>0</v>
      </c>
      <c r="DA62" s="431">
        <f t="shared" si="82"/>
        <v>24.971399999999999</v>
      </c>
      <c r="DB62" s="474">
        <f t="shared" si="110"/>
        <v>800</v>
      </c>
      <c r="DC62" s="468" t="str">
        <f>IF(CK62="","",IF(CK62='Opening Balance'!$I$71,'Opening Balance'!$H$71,""))</f>
        <v/>
      </c>
      <c r="DD62" s="468">
        <f t="shared" si="83"/>
        <v>800</v>
      </c>
      <c r="DE62" s="470">
        <f>IF(CK62="","",IF(CK62='Opening Balance'!$I$73,'Opening Balance'!$H$73,0))</f>
        <v>0</v>
      </c>
      <c r="DF62" s="469">
        <f t="shared" si="111"/>
        <v>800</v>
      </c>
    </row>
    <row r="63" spans="1:110" s="304" customFormat="1">
      <c r="A63" s="580"/>
      <c r="B63" s="352">
        <f>IF(AND($Z$3=$Q$39),MAX($B$43:B62)+1,0)</f>
        <v>0</v>
      </c>
      <c r="C63" s="116">
        <f>IF(AND('Att. Dairy'!B69=""),"",'Att. Dairy'!B69)</f>
        <v>45066</v>
      </c>
      <c r="D63" s="118">
        <f t="shared" si="84"/>
        <v>161.19999999999999</v>
      </c>
      <c r="E63" s="118">
        <f t="shared" si="85"/>
        <v>108.3</v>
      </c>
      <c r="F63" s="118" t="str">
        <f>IF(C63="","",IF(Sheet1!C63='Opening Balance'!$I$46,'Opening Balance'!$G$46,""))</f>
        <v/>
      </c>
      <c r="G63" s="118" t="str">
        <f>IF(C63="","",IF(Sheet1!C63='Opening Balance'!$I$47,'Opening Balance'!$G$47,""))</f>
        <v/>
      </c>
      <c r="H63" s="118" t="str">
        <f>IF(C63="","",IF(Sheet1!C63='Opening Balance'!$I$48,'Opening Balance'!$G$48,""))</f>
        <v/>
      </c>
      <c r="I63" s="118" t="str">
        <f>IF(C63="","",IF(Sheet1!C63='Opening Balance'!$I$49,'Opening Balance'!$G$49,""))</f>
        <v/>
      </c>
      <c r="J63" s="118" t="str">
        <f>IF(C63="","",IF(Sheet1!C63='Opening Balance'!$I$50,'Opening Balance'!$G$50,""))</f>
        <v/>
      </c>
      <c r="K63" s="118" t="str">
        <f>IF(C63="","",IF(Sheet1!C63='Opening Balance'!$I$51,'Opening Balance'!$G$51,""))</f>
        <v/>
      </c>
      <c r="L63" s="118">
        <f t="shared" si="86"/>
        <v>161.19999999999999</v>
      </c>
      <c r="M63" s="118">
        <f t="shared" si="87"/>
        <v>108.3</v>
      </c>
      <c r="N63" s="119" t="str">
        <f>IF('Att. Dairy'!F69="","",'Att. Dairy'!F69)</f>
        <v/>
      </c>
      <c r="O63" s="119" t="str">
        <f>IF('Att. Dairy'!G69="","",'Att. Dairy'!G69)</f>
        <v/>
      </c>
      <c r="P63" s="119" t="str">
        <f t="shared" si="88"/>
        <v/>
      </c>
      <c r="Q63" s="119" t="str">
        <f>IF('Att. Dairy'!L69="","",'Att. Dairy'!L69)</f>
        <v/>
      </c>
      <c r="R63" s="119" t="str">
        <f>IF('Att. Dairy'!M69="","",'Att. Dairy'!M69)</f>
        <v/>
      </c>
      <c r="S63" s="119" t="str">
        <f t="shared" si="89"/>
        <v/>
      </c>
      <c r="T63" s="118">
        <f t="shared" si="90"/>
        <v>0</v>
      </c>
      <c r="U63" s="118">
        <f t="shared" si="91"/>
        <v>0</v>
      </c>
      <c r="V63" s="118">
        <f t="shared" si="92"/>
        <v>161.19999999999999</v>
      </c>
      <c r="W63" s="118">
        <f t="shared" si="93"/>
        <v>108.3</v>
      </c>
      <c r="X63" s="321" t="str">
        <f>IFERROR(IF(AND('Att. Dairy'!B69=""),"",IF(AND(Y63="अवकाश"),"",IF(AND(S63=""),"",S63*$Z$39))),"")</f>
        <v/>
      </c>
      <c r="Y63" s="121" t="str">
        <f>IF(AND('Att. Dairy'!B69=""),"",IF(OR(S63="",S63=0),"",BC63))</f>
        <v/>
      </c>
      <c r="AA63" s="353">
        <f>IF(AND($AY$3=$AP$39),MAX($AA$43:AA62)+1,0)</f>
        <v>0</v>
      </c>
      <c r="AB63" s="116">
        <f>IF(AND('Att. Dairy'!B69=""),"",'Att. Dairy'!B69)</f>
        <v>45066</v>
      </c>
      <c r="AC63" s="118">
        <f t="shared" si="94"/>
        <v>91.3</v>
      </c>
      <c r="AD63" s="118">
        <f t="shared" si="95"/>
        <v>50.4</v>
      </c>
      <c r="AE63" s="118" t="str">
        <f>IF(AB63="","",IF(Sheet1!AB63='Opening Balance'!$I$46,'Opening Balance'!$H$46,""))</f>
        <v/>
      </c>
      <c r="AF63" s="118" t="str">
        <f>IF(AB63="","",IF(Sheet1!AB63='Opening Balance'!$I$47,'Opening Balance'!$H$47,""))</f>
        <v/>
      </c>
      <c r="AG63" s="118" t="str">
        <f>IF(AB63="","",IF(Sheet1!AB63='Opening Balance'!$I$48,'Opening Balance'!$H$48,""))</f>
        <v/>
      </c>
      <c r="AH63" s="118" t="str">
        <f>IF(AB63="","",IF(Sheet1!AB63='Opening Balance'!$I$49,'Opening Balance'!$H$49,""))</f>
        <v/>
      </c>
      <c r="AI63" s="118" t="str">
        <f>IF(AB63="","",IF(Sheet1!AB63='Opening Balance'!$I$50,'Opening Balance'!$H$50,""))</f>
        <v/>
      </c>
      <c r="AJ63" s="118" t="str">
        <f>IF(AB63="","",IF(Sheet1!AB63='Opening Balance'!$I$51,'Opening Balance'!$H$51,""))</f>
        <v/>
      </c>
      <c r="AK63" s="118">
        <f t="shared" si="96"/>
        <v>91.3</v>
      </c>
      <c r="AL63" s="118">
        <f t="shared" si="97"/>
        <v>50.4</v>
      </c>
      <c r="AM63" s="119" t="str">
        <f>IF('Att. Dairy'!I69="","",'Att. Dairy'!I69)</f>
        <v/>
      </c>
      <c r="AN63" s="119" t="str">
        <f>IF('Att. Dairy'!J69="","",'Att. Dairy'!J69)</f>
        <v/>
      </c>
      <c r="AO63" s="119" t="str">
        <f t="shared" si="98"/>
        <v/>
      </c>
      <c r="AP63" s="119" t="str">
        <f>IF('Att. Dairy'!O69="","",'Att. Dairy'!O69)</f>
        <v/>
      </c>
      <c r="AQ63" s="119" t="str">
        <f>IF('Att. Dairy'!P69="","",'Att. Dairy'!P69)</f>
        <v/>
      </c>
      <c r="AR63" s="119" t="str">
        <f t="shared" si="99"/>
        <v/>
      </c>
      <c r="AS63" s="118">
        <f t="shared" si="100"/>
        <v>0</v>
      </c>
      <c r="AT63" s="118">
        <f t="shared" si="101"/>
        <v>0</v>
      </c>
      <c r="AU63" s="118">
        <f t="shared" si="112"/>
        <v>91.3</v>
      </c>
      <c r="AV63" s="118">
        <f t="shared" si="113"/>
        <v>50.4</v>
      </c>
      <c r="AW63" s="321" t="str">
        <f>IFERROR(IF(AND('Att. Dairy'!B69=""),"",IF(AND(AX63="अवकाश"),"",IF(AND(AR63=""),"",AR63*$AY$39))),"")</f>
        <v/>
      </c>
      <c r="AX63" s="121" t="str">
        <f>IF(AND('Att. Dairy'!B69=""),"",IF(OR(AR63="",AR63=0),"",BC63))</f>
        <v/>
      </c>
      <c r="BB63" s="304" t="str">
        <f>IF(AND('Att. Dairy'!D69=""),"",'Att. Dairy'!D69)</f>
        <v>Saturday</v>
      </c>
      <c r="BC63" s="304" t="str">
        <f t="shared" si="102"/>
        <v>सब्जी रोटी</v>
      </c>
      <c r="BD63" s="318" t="str">
        <f t="shared" si="72"/>
        <v>W</v>
      </c>
      <c r="BE63" s="304" t="str">
        <f>IF(AND('Att. Dairy'!C69=""),"",'Att. Dairy'!C69)</f>
        <v/>
      </c>
      <c r="BF63" s="304" t="str">
        <f t="shared" si="73"/>
        <v/>
      </c>
      <c r="BG63" s="318" t="str">
        <f t="shared" si="74"/>
        <v>W</v>
      </c>
      <c r="BJ63" s="487">
        <f>IF(AND($DG$5=$CF$40),MAX($BJ$43:BJ62)+1,0)</f>
        <v>0</v>
      </c>
      <c r="BK63" s="389">
        <v>20</v>
      </c>
      <c r="BL63" s="422">
        <f>IF(AND('Att. Dairy'!B69=""),"",'Att. Dairy'!B69)</f>
        <v>45066</v>
      </c>
      <c r="BM63" s="423" t="str">
        <f>IF(AND('Att. Dairy'!D69=""),"",'Att. Dairy'!D69)</f>
        <v>Saturday</v>
      </c>
      <c r="BN63" s="435" t="str">
        <f>IF('Att. Dairy'!L69="","",IF('Att. Dairy'!E69='Att. Dairy'!$AD$15,'Att. Dairy'!L69,""))</f>
        <v/>
      </c>
      <c r="BO63" s="435" t="str">
        <f>IF('Att. Dairy'!M69="","",IF('Att. Dairy'!E69='Att. Dairy'!$AD$15,'Att. Dairy'!M69,""))</f>
        <v/>
      </c>
      <c r="BP63" s="436">
        <f t="shared" si="75"/>
        <v>0</v>
      </c>
      <c r="BQ63" s="453">
        <f t="shared" si="103"/>
        <v>90.01</v>
      </c>
      <c r="BR63" s="439" t="str">
        <f>IF(BL63="","",IF(BL63='Opening Balance'!$I$64,'Opening Balance'!$G$64,""))</f>
        <v/>
      </c>
      <c r="BS63" s="439" t="str">
        <f>IF(BL63="","",IF(BL63='Opening Balance'!$I$66,'Opening Balance'!$G$66,""))</f>
        <v/>
      </c>
      <c r="BT63" s="438">
        <f t="shared" si="76"/>
        <v>90.01</v>
      </c>
      <c r="BU63" s="446">
        <f>IF(BP63="","",BP63*'Opening Balance'!$G$68)</f>
        <v>0</v>
      </c>
      <c r="BV63" s="415">
        <f t="shared" si="70"/>
        <v>90.01</v>
      </c>
      <c r="BW63" s="453">
        <f t="shared" si="104"/>
        <v>19.4056</v>
      </c>
      <c r="BX63" s="446" t="str">
        <f>IF(BL63="","",IF(BL63='Opening Balance'!$I$65,'Opening Balance'!$G$65,""))</f>
        <v/>
      </c>
      <c r="BY63" s="446" t="str">
        <f>IF(BL63="","",IF(BL63='Opening Balance'!$I$67,'Opening Balance'!$G$67,""))</f>
        <v/>
      </c>
      <c r="BZ63" s="447">
        <f t="shared" si="77"/>
        <v>19.4056</v>
      </c>
      <c r="CA63" s="446">
        <f>IF(BP63="","",BP63*'Opening Balance'!$G$69)</f>
        <v>0</v>
      </c>
      <c r="CB63" s="431">
        <f t="shared" si="78"/>
        <v>19.4056</v>
      </c>
      <c r="CC63" s="474">
        <f t="shared" si="105"/>
        <v>500</v>
      </c>
      <c r="CD63" s="468" t="str">
        <f>IF(BL63="","",IF(BL63='Opening Balance'!$I$71,'Opening Balance'!$G$71,""))</f>
        <v/>
      </c>
      <c r="CE63" s="468">
        <f t="shared" si="106"/>
        <v>500</v>
      </c>
      <c r="CF63" s="470">
        <f>IF(BL63="","",IF(BL63='Opening Balance'!$I$73,'Opening Balance'!$G$73,0))</f>
        <v>0</v>
      </c>
      <c r="CG63" s="469">
        <f t="shared" si="107"/>
        <v>500</v>
      </c>
      <c r="CH63" s="466"/>
      <c r="CI63" s="466"/>
      <c r="CJ63" s="389">
        <v>20</v>
      </c>
      <c r="CK63" s="422">
        <f>IF(AND('Att. Dairy'!B69=""),"",'Att. Dairy'!B69)</f>
        <v>45066</v>
      </c>
      <c r="CL63" s="423" t="str">
        <f>IF(AND('Att. Dairy'!D69=""),"",'Att. Dairy'!D69)</f>
        <v>Saturday</v>
      </c>
      <c r="CM63" s="435" t="str">
        <f>IF('Att. Dairy'!O69="","",IF('Att. Dairy'!E69='Att. Dairy'!$AD$15,'Att. Dairy'!O69,""))</f>
        <v/>
      </c>
      <c r="CN63" s="435" t="str">
        <f>IF('Att. Dairy'!P69="","",IF('Att. Dairy'!E69='Att. Dairy'!$AD$15,'Att. Dairy'!P69,""))</f>
        <v/>
      </c>
      <c r="CO63" s="436">
        <f t="shared" si="79"/>
        <v>0</v>
      </c>
      <c r="CP63" s="453">
        <f t="shared" si="108"/>
        <v>140.13999999999999</v>
      </c>
      <c r="CQ63" s="438" t="str">
        <f>IF(CK63="","",IF(CK63='Opening Balance'!$I$64,'Opening Balance'!$H$64,""))</f>
        <v/>
      </c>
      <c r="CR63" s="438" t="str">
        <f>IF(CK63="","",IF(CK63='Opening Balance'!$I$66,'Opening Balance'!$H$66,""))</f>
        <v/>
      </c>
      <c r="CS63" s="438">
        <f t="shared" si="80"/>
        <v>140.13999999999999</v>
      </c>
      <c r="CT63" s="430">
        <f>IF(CO63="","",CO63*'Opening Balance'!$H$68)</f>
        <v>0</v>
      </c>
      <c r="CU63" s="431">
        <f t="shared" si="71"/>
        <v>140.13999999999999</v>
      </c>
      <c r="CV63" s="453">
        <f t="shared" si="109"/>
        <v>24.971399999999999</v>
      </c>
      <c r="CW63" s="430" t="str">
        <f>IF(CK63="","",IF(CK63='Opening Balance'!$I$65,'Opening Balance'!$H$65,""))</f>
        <v/>
      </c>
      <c r="CX63" s="429" t="str">
        <f>IF(CK63="","",IF(CK63='Opening Balance'!$I$67,'Opening Balance'!$H$67,""))</f>
        <v/>
      </c>
      <c r="CY63" s="438">
        <f t="shared" si="81"/>
        <v>24.971399999999999</v>
      </c>
      <c r="CZ63" s="430">
        <f>IF(CO63="","",CO63*'Opening Balance'!$H$69)</f>
        <v>0</v>
      </c>
      <c r="DA63" s="431">
        <f t="shared" si="82"/>
        <v>24.971399999999999</v>
      </c>
      <c r="DB63" s="474">
        <f t="shared" si="110"/>
        <v>800</v>
      </c>
      <c r="DC63" s="468" t="str">
        <f>IF(CK63="","",IF(CK63='Opening Balance'!$I$71,'Opening Balance'!$H$71,""))</f>
        <v/>
      </c>
      <c r="DD63" s="468">
        <f t="shared" si="83"/>
        <v>800</v>
      </c>
      <c r="DE63" s="470">
        <f>IF(CK63="","",IF(CK63='Opening Balance'!$I$73,'Opening Balance'!$H$73,0))</f>
        <v>0</v>
      </c>
      <c r="DF63" s="469">
        <f t="shared" si="111"/>
        <v>800</v>
      </c>
    </row>
    <row r="64" spans="1:110" s="304" customFormat="1">
      <c r="A64" s="580"/>
      <c r="B64" s="352">
        <f>IF(AND($Z$3=$Q$39),MAX($B$43:B63)+1,0)</f>
        <v>0</v>
      </c>
      <c r="C64" s="116">
        <f>IF(AND('Att. Dairy'!B70=""),"",'Att. Dairy'!B70)</f>
        <v>45067</v>
      </c>
      <c r="D64" s="118">
        <f t="shared" si="84"/>
        <v>161.19999999999999</v>
      </c>
      <c r="E64" s="118">
        <f t="shared" si="85"/>
        <v>108.3</v>
      </c>
      <c r="F64" s="118" t="str">
        <f>IF(C64="","",IF(Sheet1!C64='Opening Balance'!$I$46,'Opening Balance'!$G$46,""))</f>
        <v/>
      </c>
      <c r="G64" s="118" t="str">
        <f>IF(C64="","",IF(Sheet1!C64='Opening Balance'!$I$47,'Opening Balance'!$G$47,""))</f>
        <v/>
      </c>
      <c r="H64" s="118" t="str">
        <f>IF(C64="","",IF(Sheet1!C64='Opening Balance'!$I$48,'Opening Balance'!$G$48,""))</f>
        <v/>
      </c>
      <c r="I64" s="118" t="str">
        <f>IF(C64="","",IF(Sheet1!C64='Opening Balance'!$I$49,'Opening Balance'!$G$49,""))</f>
        <v/>
      </c>
      <c r="J64" s="118" t="str">
        <f>IF(C64="","",IF(Sheet1!C64='Opening Balance'!$I$50,'Opening Balance'!$G$50,""))</f>
        <v/>
      </c>
      <c r="K64" s="118" t="str">
        <f>IF(C64="","",IF(Sheet1!C64='Opening Balance'!$I$51,'Opening Balance'!$G$51,""))</f>
        <v/>
      </c>
      <c r="L64" s="118">
        <f t="shared" si="86"/>
        <v>161.19999999999999</v>
      </c>
      <c r="M64" s="118">
        <f t="shared" si="87"/>
        <v>108.3</v>
      </c>
      <c r="N64" s="119" t="str">
        <f>IF('Att. Dairy'!F70="","",'Att. Dairy'!F70)</f>
        <v/>
      </c>
      <c r="O64" s="119" t="str">
        <f>IF('Att. Dairy'!G70="","",'Att. Dairy'!G70)</f>
        <v/>
      </c>
      <c r="P64" s="119" t="str">
        <f t="shared" si="88"/>
        <v/>
      </c>
      <c r="Q64" s="119" t="str">
        <f>IF('Att. Dairy'!L70="","",'Att. Dairy'!L70)</f>
        <v/>
      </c>
      <c r="R64" s="119" t="str">
        <f>IF('Att. Dairy'!M70="","",'Att. Dairy'!M70)</f>
        <v/>
      </c>
      <c r="S64" s="119" t="str">
        <f t="shared" si="89"/>
        <v/>
      </c>
      <c r="T64" s="118">
        <f t="shared" si="90"/>
        <v>0</v>
      </c>
      <c r="U64" s="118">
        <f t="shared" si="91"/>
        <v>0</v>
      </c>
      <c r="V64" s="118">
        <f t="shared" si="92"/>
        <v>161.19999999999999</v>
      </c>
      <c r="W64" s="118">
        <f t="shared" si="93"/>
        <v>108.3</v>
      </c>
      <c r="X64" s="321" t="str">
        <f>IFERROR(IF(AND('Att. Dairy'!B70=""),"",IF(AND(Y64="अवकाश"),"",IF(AND(S64=""),"",S64*$Z$39))),"")</f>
        <v/>
      </c>
      <c r="Y64" s="121" t="str">
        <f>IF(AND('Att. Dairy'!B70=""),"",IF(OR(S64="",S64=0),"",BC64))</f>
        <v/>
      </c>
      <c r="AA64" s="353">
        <f>IF(AND($AY$3=$AP$39),MAX($AA$43:AA63)+1,0)</f>
        <v>0</v>
      </c>
      <c r="AB64" s="116">
        <f>IF(AND('Att. Dairy'!B70=""),"",'Att. Dairy'!B70)</f>
        <v>45067</v>
      </c>
      <c r="AC64" s="118">
        <f t="shared" si="94"/>
        <v>91.3</v>
      </c>
      <c r="AD64" s="118">
        <f t="shared" si="95"/>
        <v>50.4</v>
      </c>
      <c r="AE64" s="118" t="str">
        <f>IF(AB64="","",IF(Sheet1!AB64='Opening Balance'!$I$46,'Opening Balance'!$H$46,""))</f>
        <v/>
      </c>
      <c r="AF64" s="118" t="str">
        <f>IF(AB64="","",IF(Sheet1!AB64='Opening Balance'!$I$47,'Opening Balance'!$H$47,""))</f>
        <v/>
      </c>
      <c r="AG64" s="118" t="str">
        <f>IF(AB64="","",IF(Sheet1!AB64='Opening Balance'!$I$48,'Opening Balance'!$H$48,""))</f>
        <v/>
      </c>
      <c r="AH64" s="118" t="str">
        <f>IF(AB64="","",IF(Sheet1!AB64='Opening Balance'!$I$49,'Opening Balance'!$H$49,""))</f>
        <v/>
      </c>
      <c r="AI64" s="118" t="str">
        <f>IF(AB64="","",IF(Sheet1!AB64='Opening Balance'!$I$50,'Opening Balance'!$H$50,""))</f>
        <v/>
      </c>
      <c r="AJ64" s="118" t="str">
        <f>IF(AB64="","",IF(Sheet1!AB64='Opening Balance'!$I$51,'Opening Balance'!$H$51,""))</f>
        <v/>
      </c>
      <c r="AK64" s="118">
        <f t="shared" si="96"/>
        <v>91.3</v>
      </c>
      <c r="AL64" s="118">
        <f t="shared" si="97"/>
        <v>50.4</v>
      </c>
      <c r="AM64" s="119" t="str">
        <f>IF('Att. Dairy'!I70="","",'Att. Dairy'!I70)</f>
        <v/>
      </c>
      <c r="AN64" s="119" t="str">
        <f>IF('Att. Dairy'!J70="","",'Att. Dairy'!J70)</f>
        <v/>
      </c>
      <c r="AO64" s="119" t="str">
        <f t="shared" si="98"/>
        <v/>
      </c>
      <c r="AP64" s="119" t="str">
        <f>IF('Att. Dairy'!O70="","",'Att. Dairy'!O70)</f>
        <v/>
      </c>
      <c r="AQ64" s="119" t="str">
        <f>IF('Att. Dairy'!P70="","",'Att. Dairy'!P70)</f>
        <v/>
      </c>
      <c r="AR64" s="119" t="str">
        <f t="shared" si="99"/>
        <v/>
      </c>
      <c r="AS64" s="118">
        <f t="shared" si="100"/>
        <v>0</v>
      </c>
      <c r="AT64" s="118">
        <f t="shared" si="101"/>
        <v>0</v>
      </c>
      <c r="AU64" s="118">
        <f t="shared" si="112"/>
        <v>91.3</v>
      </c>
      <c r="AV64" s="118">
        <f t="shared" si="113"/>
        <v>50.4</v>
      </c>
      <c r="AW64" s="321" t="str">
        <f>IFERROR(IF(AND('Att. Dairy'!B70=""),"",IF(AND(AX64="अवकाश"),"",IF(AND(AR64=""),"",AR64*$AY$39))),"")</f>
        <v/>
      </c>
      <c r="AX64" s="121" t="str">
        <f>IF(AND('Att. Dairy'!B70=""),"",IF(OR(AR64="",AR64=0),"",BC64))</f>
        <v/>
      </c>
      <c r="BB64" s="304" t="str">
        <f>IF(AND('Att. Dairy'!D70=""),"",'Att. Dairy'!D70)</f>
        <v>Sunday</v>
      </c>
      <c r="BC64" s="304" t="str">
        <f t="shared" si="102"/>
        <v>अवकाश</v>
      </c>
      <c r="BD64" s="318" t="str">
        <f t="shared" si="72"/>
        <v/>
      </c>
      <c r="BE64" s="304" t="str">
        <f>IF(AND('Att. Dairy'!C70=""),"",'Att. Dairy'!C70)</f>
        <v/>
      </c>
      <c r="BF64" s="304" t="str">
        <f t="shared" si="73"/>
        <v/>
      </c>
      <c r="BG64" s="318" t="str">
        <f t="shared" si="74"/>
        <v/>
      </c>
      <c r="BJ64" s="487">
        <f>IF(AND($DG$5=$CF$40),MAX($BJ$43:BJ63)+1,0)</f>
        <v>0</v>
      </c>
      <c r="BK64" s="389">
        <v>21</v>
      </c>
      <c r="BL64" s="422">
        <f>IF(AND('Att. Dairy'!B70=""),"",'Att. Dairy'!B70)</f>
        <v>45067</v>
      </c>
      <c r="BM64" s="423" t="str">
        <f>IF(AND('Att. Dairy'!D70=""),"",'Att. Dairy'!D70)</f>
        <v>Sunday</v>
      </c>
      <c r="BN64" s="435" t="str">
        <f>IF('Att. Dairy'!L70="","",IF('Att. Dairy'!E70='Att. Dairy'!$AD$15,'Att. Dairy'!L70,""))</f>
        <v/>
      </c>
      <c r="BO64" s="435" t="str">
        <f>IF('Att. Dairy'!M70="","",IF('Att. Dairy'!E70='Att. Dairy'!$AD$15,'Att. Dairy'!M70,""))</f>
        <v/>
      </c>
      <c r="BP64" s="436">
        <f t="shared" si="75"/>
        <v>0</v>
      </c>
      <c r="BQ64" s="453">
        <f t="shared" si="103"/>
        <v>90.01</v>
      </c>
      <c r="BR64" s="439" t="str">
        <f>IF(BL64="","",IF(BL64='Opening Balance'!$I$64,'Opening Balance'!$G$64,""))</f>
        <v/>
      </c>
      <c r="BS64" s="439" t="str">
        <f>IF(BL64="","",IF(BL64='Opening Balance'!$I$66,'Opening Balance'!$G$66,""))</f>
        <v/>
      </c>
      <c r="BT64" s="438">
        <f t="shared" si="76"/>
        <v>90.01</v>
      </c>
      <c r="BU64" s="446">
        <f>IF(BP64="","",BP64*'Opening Balance'!$G$68)</f>
        <v>0</v>
      </c>
      <c r="BV64" s="415">
        <f t="shared" si="70"/>
        <v>90.01</v>
      </c>
      <c r="BW64" s="453">
        <f t="shared" si="104"/>
        <v>19.4056</v>
      </c>
      <c r="BX64" s="446" t="str">
        <f>IF(BL64="","",IF(BL64='Opening Balance'!$I$65,'Opening Balance'!$G$65,""))</f>
        <v/>
      </c>
      <c r="BY64" s="446" t="str">
        <f>IF(BL64="","",IF(BL64='Opening Balance'!$I$67,'Opening Balance'!$G$67,""))</f>
        <v/>
      </c>
      <c r="BZ64" s="447">
        <f t="shared" si="77"/>
        <v>19.4056</v>
      </c>
      <c r="CA64" s="446">
        <f>IF(BP64="","",BP64*'Opening Balance'!$G$69)</f>
        <v>0</v>
      </c>
      <c r="CB64" s="431">
        <f t="shared" si="78"/>
        <v>19.4056</v>
      </c>
      <c r="CC64" s="474">
        <f t="shared" si="105"/>
        <v>500</v>
      </c>
      <c r="CD64" s="468" t="str">
        <f>IF(BL64="","",IF(BL64='Opening Balance'!$I$71,'Opening Balance'!$G$71,""))</f>
        <v/>
      </c>
      <c r="CE64" s="468">
        <f t="shared" si="106"/>
        <v>500</v>
      </c>
      <c r="CF64" s="470">
        <f>IF(BL64="","",IF(BL64='Opening Balance'!$I$73,'Opening Balance'!$G$73,0))</f>
        <v>0</v>
      </c>
      <c r="CG64" s="469">
        <f t="shared" si="107"/>
        <v>500</v>
      </c>
      <c r="CH64" s="466"/>
      <c r="CI64" s="466"/>
      <c r="CJ64" s="389">
        <v>21</v>
      </c>
      <c r="CK64" s="422">
        <f>IF(AND('Att. Dairy'!B70=""),"",'Att. Dairy'!B70)</f>
        <v>45067</v>
      </c>
      <c r="CL64" s="423" t="str">
        <f>IF(AND('Att. Dairy'!D70=""),"",'Att. Dairy'!D70)</f>
        <v>Sunday</v>
      </c>
      <c r="CM64" s="435" t="str">
        <f>IF('Att. Dairy'!O70="","",IF('Att. Dairy'!E70='Att. Dairy'!$AD$15,'Att. Dairy'!O70,""))</f>
        <v/>
      </c>
      <c r="CN64" s="435" t="str">
        <f>IF('Att. Dairy'!P70="","",IF('Att. Dairy'!E70='Att. Dairy'!$AD$15,'Att. Dairy'!P70,""))</f>
        <v/>
      </c>
      <c r="CO64" s="436">
        <f t="shared" si="79"/>
        <v>0</v>
      </c>
      <c r="CP64" s="453">
        <f t="shared" si="108"/>
        <v>140.13999999999999</v>
      </c>
      <c r="CQ64" s="438" t="str">
        <f>IF(CK64="","",IF(CK64='Opening Balance'!$I$64,'Opening Balance'!$H$64,""))</f>
        <v/>
      </c>
      <c r="CR64" s="438" t="str">
        <f>IF(CK64="","",IF(CK64='Opening Balance'!$I$66,'Opening Balance'!$H$66,""))</f>
        <v/>
      </c>
      <c r="CS64" s="438">
        <f t="shared" si="80"/>
        <v>140.13999999999999</v>
      </c>
      <c r="CT64" s="430">
        <f>IF(CO64="","",CO64*'Opening Balance'!$H$68)</f>
        <v>0</v>
      </c>
      <c r="CU64" s="431">
        <f t="shared" si="71"/>
        <v>140.13999999999999</v>
      </c>
      <c r="CV64" s="453">
        <f t="shared" si="109"/>
        <v>24.971399999999999</v>
      </c>
      <c r="CW64" s="430" t="str">
        <f>IF(CK64="","",IF(CK64='Opening Balance'!$I$65,'Opening Balance'!$H$65,""))</f>
        <v/>
      </c>
      <c r="CX64" s="429" t="str">
        <f>IF(CK64="","",IF(CK64='Opening Balance'!$I$67,'Opening Balance'!$H$67,""))</f>
        <v/>
      </c>
      <c r="CY64" s="438">
        <f t="shared" si="81"/>
        <v>24.971399999999999</v>
      </c>
      <c r="CZ64" s="430">
        <f>IF(CO64="","",CO64*'Opening Balance'!$H$69)</f>
        <v>0</v>
      </c>
      <c r="DA64" s="431">
        <f t="shared" si="82"/>
        <v>24.971399999999999</v>
      </c>
      <c r="DB64" s="474">
        <f t="shared" si="110"/>
        <v>800</v>
      </c>
      <c r="DC64" s="468" t="str">
        <f>IF(CK64="","",IF(CK64='Opening Balance'!$I$71,'Opening Balance'!$H$71,""))</f>
        <v/>
      </c>
      <c r="DD64" s="468">
        <f t="shared" si="83"/>
        <v>800</v>
      </c>
      <c r="DE64" s="470">
        <f>IF(CK64="","",IF(CK64='Opening Balance'!$I$73,'Opening Balance'!$H$73,0))</f>
        <v>0</v>
      </c>
      <c r="DF64" s="469">
        <f t="shared" si="111"/>
        <v>800</v>
      </c>
    </row>
    <row r="65" spans="1:110" s="304" customFormat="1">
      <c r="A65" s="580"/>
      <c r="B65" s="352">
        <f>IF(AND($Z$3=$Q$39),MAX($B$43:B64)+1,0)</f>
        <v>0</v>
      </c>
      <c r="C65" s="116">
        <f>IF(AND('Att. Dairy'!B71=""),"",'Att. Dairy'!B71)</f>
        <v>45068</v>
      </c>
      <c r="D65" s="118">
        <f t="shared" si="84"/>
        <v>161.19999999999999</v>
      </c>
      <c r="E65" s="118">
        <f t="shared" si="85"/>
        <v>108.3</v>
      </c>
      <c r="F65" s="118" t="str">
        <f>IF(C65="","",IF(Sheet1!C65='Opening Balance'!$I$46,'Opening Balance'!$G$46,""))</f>
        <v/>
      </c>
      <c r="G65" s="118" t="str">
        <f>IF(C65="","",IF(Sheet1!C65='Opening Balance'!$I$47,'Opening Balance'!$G$47,""))</f>
        <v/>
      </c>
      <c r="H65" s="118" t="str">
        <f>IF(C65="","",IF(Sheet1!C65='Opening Balance'!$I$48,'Opening Balance'!$G$48,""))</f>
        <v/>
      </c>
      <c r="I65" s="118" t="str">
        <f>IF(C65="","",IF(Sheet1!C65='Opening Balance'!$I$49,'Opening Balance'!$G$49,""))</f>
        <v/>
      </c>
      <c r="J65" s="118" t="str">
        <f>IF(C65="","",IF(Sheet1!C65='Opening Balance'!$I$50,'Opening Balance'!$G$50,""))</f>
        <v/>
      </c>
      <c r="K65" s="118" t="str">
        <f>IF(C65="","",IF(Sheet1!C65='Opening Balance'!$I$51,'Opening Balance'!$G$51,""))</f>
        <v/>
      </c>
      <c r="L65" s="118">
        <f t="shared" si="86"/>
        <v>161.19999999999999</v>
      </c>
      <c r="M65" s="118">
        <f t="shared" si="87"/>
        <v>108.3</v>
      </c>
      <c r="N65" s="119" t="str">
        <f>IF('Att. Dairy'!F71="","",'Att. Dairy'!F71)</f>
        <v/>
      </c>
      <c r="O65" s="119" t="str">
        <f>IF('Att. Dairy'!G71="","",'Att. Dairy'!G71)</f>
        <v/>
      </c>
      <c r="P65" s="119" t="str">
        <f t="shared" si="88"/>
        <v/>
      </c>
      <c r="Q65" s="119" t="str">
        <f>IF('Att. Dairy'!L71="","",'Att. Dairy'!L71)</f>
        <v/>
      </c>
      <c r="R65" s="119" t="str">
        <f>IF('Att. Dairy'!M71="","",'Att. Dairy'!M71)</f>
        <v/>
      </c>
      <c r="S65" s="119" t="str">
        <f t="shared" si="89"/>
        <v/>
      </c>
      <c r="T65" s="118">
        <f t="shared" si="90"/>
        <v>0</v>
      </c>
      <c r="U65" s="118">
        <f t="shared" si="91"/>
        <v>0</v>
      </c>
      <c r="V65" s="118">
        <f t="shared" si="92"/>
        <v>161.19999999999999</v>
      </c>
      <c r="W65" s="118">
        <f t="shared" si="93"/>
        <v>108.3</v>
      </c>
      <c r="X65" s="321" t="str">
        <f>IFERROR(IF(AND('Att. Dairy'!B71=""),"",IF(AND(Y65="अवकाश"),"",IF(AND(S65=""),"",S65*$Z$39))),"")</f>
        <v/>
      </c>
      <c r="Y65" s="121" t="str">
        <f>IF(AND('Att. Dairy'!B71=""),"",IF(OR(S65="",S65=0),"",BC65))</f>
        <v/>
      </c>
      <c r="AA65" s="353">
        <f>IF(AND($AY$3=$AP$39),MAX($AA$43:AA64)+1,0)</f>
        <v>0</v>
      </c>
      <c r="AB65" s="116">
        <f>IF(AND('Att. Dairy'!B71=""),"",'Att. Dairy'!B71)</f>
        <v>45068</v>
      </c>
      <c r="AC65" s="118">
        <f t="shared" si="94"/>
        <v>91.3</v>
      </c>
      <c r="AD65" s="118">
        <f t="shared" si="95"/>
        <v>50.4</v>
      </c>
      <c r="AE65" s="118" t="str">
        <f>IF(AB65="","",IF(Sheet1!AB65='Opening Balance'!$I$46,'Opening Balance'!$H$46,""))</f>
        <v/>
      </c>
      <c r="AF65" s="118" t="str">
        <f>IF(AB65="","",IF(Sheet1!AB65='Opening Balance'!$I$47,'Opening Balance'!$H$47,""))</f>
        <v/>
      </c>
      <c r="AG65" s="118" t="str">
        <f>IF(AB65="","",IF(Sheet1!AB65='Opening Balance'!$I$48,'Opening Balance'!$H$48,""))</f>
        <v/>
      </c>
      <c r="AH65" s="118" t="str">
        <f>IF(AB65="","",IF(Sheet1!AB65='Opening Balance'!$I$49,'Opening Balance'!$H$49,""))</f>
        <v/>
      </c>
      <c r="AI65" s="118" t="str">
        <f>IF(AB65="","",IF(Sheet1!AB65='Opening Balance'!$I$50,'Opening Balance'!$H$50,""))</f>
        <v/>
      </c>
      <c r="AJ65" s="118" t="str">
        <f>IF(AB65="","",IF(Sheet1!AB65='Opening Balance'!$I$51,'Opening Balance'!$H$51,""))</f>
        <v/>
      </c>
      <c r="AK65" s="118">
        <f t="shared" si="96"/>
        <v>91.3</v>
      </c>
      <c r="AL65" s="118">
        <f t="shared" si="97"/>
        <v>50.4</v>
      </c>
      <c r="AM65" s="119" t="str">
        <f>IF('Att. Dairy'!I71="","",'Att. Dairy'!I71)</f>
        <v/>
      </c>
      <c r="AN65" s="119" t="str">
        <f>IF('Att. Dairy'!J71="","",'Att. Dairy'!J71)</f>
        <v/>
      </c>
      <c r="AO65" s="119" t="str">
        <f t="shared" si="98"/>
        <v/>
      </c>
      <c r="AP65" s="119" t="str">
        <f>IF('Att. Dairy'!O71="","",'Att. Dairy'!O71)</f>
        <v/>
      </c>
      <c r="AQ65" s="119" t="str">
        <f>IF('Att. Dairy'!P71="","",'Att. Dairy'!P71)</f>
        <v/>
      </c>
      <c r="AR65" s="119" t="str">
        <f t="shared" si="99"/>
        <v/>
      </c>
      <c r="AS65" s="118">
        <f t="shared" si="100"/>
        <v>0</v>
      </c>
      <c r="AT65" s="118">
        <f t="shared" si="101"/>
        <v>0</v>
      </c>
      <c r="AU65" s="118">
        <f t="shared" si="112"/>
        <v>91.3</v>
      </c>
      <c r="AV65" s="118">
        <f t="shared" si="113"/>
        <v>50.4</v>
      </c>
      <c r="AW65" s="321" t="str">
        <f>IFERROR(IF(AND('Att. Dairy'!B71=""),"",IF(AND(AX65="अवकाश"),"",IF(AND(AR65=""),"",AR65*$AY$39))),"")</f>
        <v/>
      </c>
      <c r="AX65" s="121" t="str">
        <f>IF(AND('Att. Dairy'!B71=""),"",IF(OR(AR65="",AR65=0),"",BC65))</f>
        <v/>
      </c>
      <c r="BB65" s="304" t="str">
        <f>IF(AND('Att. Dairy'!D71=""),"",'Att. Dairy'!D71)</f>
        <v>Monday</v>
      </c>
      <c r="BC65" s="304" t="str">
        <f t="shared" si="102"/>
        <v>सब्जी रोटी</v>
      </c>
      <c r="BD65" s="318" t="str">
        <f t="shared" si="72"/>
        <v>W</v>
      </c>
      <c r="BE65" s="304" t="str">
        <f>IF(AND('Att. Dairy'!C71=""),"",'Att. Dairy'!C71)</f>
        <v/>
      </c>
      <c r="BF65" s="304" t="str">
        <f t="shared" si="73"/>
        <v/>
      </c>
      <c r="BG65" s="318" t="str">
        <f t="shared" si="74"/>
        <v>W</v>
      </c>
      <c r="BJ65" s="487">
        <f>IF(AND($DG$5=$CF$40),MAX($BJ$43:BJ64)+1,0)</f>
        <v>0</v>
      </c>
      <c r="BK65" s="389">
        <v>22</v>
      </c>
      <c r="BL65" s="422">
        <f>IF(AND('Att. Dairy'!B71=""),"",'Att. Dairy'!B71)</f>
        <v>45068</v>
      </c>
      <c r="BM65" s="423" t="str">
        <f>IF(AND('Att. Dairy'!D71=""),"",'Att. Dairy'!D71)</f>
        <v>Monday</v>
      </c>
      <c r="BN65" s="435" t="str">
        <f>IF('Att. Dairy'!L71="","",IF('Att. Dairy'!E71='Att. Dairy'!$AD$15,'Att. Dairy'!L71,""))</f>
        <v/>
      </c>
      <c r="BO65" s="435" t="str">
        <f>IF('Att. Dairy'!M71="","",IF('Att. Dairy'!E71='Att. Dairy'!$AD$15,'Att. Dairy'!M71,""))</f>
        <v/>
      </c>
      <c r="BP65" s="436">
        <f t="shared" si="75"/>
        <v>0</v>
      </c>
      <c r="BQ65" s="453">
        <f t="shared" si="103"/>
        <v>90.01</v>
      </c>
      <c r="BR65" s="439" t="str">
        <f>IF(BL65="","",IF(BL65='Opening Balance'!$I$64,'Opening Balance'!$G$64,""))</f>
        <v/>
      </c>
      <c r="BS65" s="439" t="str">
        <f>IF(BL65="","",IF(BL65='Opening Balance'!$I$66,'Opening Balance'!$G$66,""))</f>
        <v/>
      </c>
      <c r="BT65" s="438">
        <f t="shared" si="76"/>
        <v>90.01</v>
      </c>
      <c r="BU65" s="446">
        <f>IF(BP65="","",BP65*'Opening Balance'!$G$68)</f>
        <v>0</v>
      </c>
      <c r="BV65" s="415">
        <f t="shared" si="70"/>
        <v>90.01</v>
      </c>
      <c r="BW65" s="453">
        <f t="shared" si="104"/>
        <v>19.4056</v>
      </c>
      <c r="BX65" s="446" t="str">
        <f>IF(BL65="","",IF(BL65='Opening Balance'!$I$65,'Opening Balance'!$G$65,""))</f>
        <v/>
      </c>
      <c r="BY65" s="446" t="str">
        <f>IF(BL65="","",IF(BL65='Opening Balance'!$I$67,'Opening Balance'!$G$67,""))</f>
        <v/>
      </c>
      <c r="BZ65" s="447">
        <f t="shared" si="77"/>
        <v>19.4056</v>
      </c>
      <c r="CA65" s="446">
        <f>IF(BP65="","",BP65*'Opening Balance'!$G$69)</f>
        <v>0</v>
      </c>
      <c r="CB65" s="431">
        <f t="shared" si="78"/>
        <v>19.4056</v>
      </c>
      <c r="CC65" s="474">
        <f t="shared" si="105"/>
        <v>500</v>
      </c>
      <c r="CD65" s="468" t="str">
        <f>IF(BL65="","",IF(BL65='Opening Balance'!$I$71,'Opening Balance'!$G$71,""))</f>
        <v/>
      </c>
      <c r="CE65" s="468">
        <f t="shared" si="106"/>
        <v>500</v>
      </c>
      <c r="CF65" s="470">
        <f>IF(BL65="","",IF(BL65='Opening Balance'!$I$73,'Opening Balance'!$G$73,0))</f>
        <v>0</v>
      </c>
      <c r="CG65" s="469">
        <f t="shared" si="107"/>
        <v>500</v>
      </c>
      <c r="CH65" s="466"/>
      <c r="CI65" s="466"/>
      <c r="CJ65" s="389">
        <v>22</v>
      </c>
      <c r="CK65" s="422">
        <f>IF(AND('Att. Dairy'!B71=""),"",'Att. Dairy'!B71)</f>
        <v>45068</v>
      </c>
      <c r="CL65" s="423" t="str">
        <f>IF(AND('Att. Dairy'!D71=""),"",'Att. Dairy'!D71)</f>
        <v>Monday</v>
      </c>
      <c r="CM65" s="435" t="str">
        <f>IF('Att. Dairy'!O71="","",IF('Att. Dairy'!E71='Att. Dairy'!$AD$15,'Att. Dairy'!O71,""))</f>
        <v/>
      </c>
      <c r="CN65" s="435" t="str">
        <f>IF('Att. Dairy'!P71="","",IF('Att. Dairy'!E71='Att. Dairy'!$AD$15,'Att. Dairy'!P71,""))</f>
        <v/>
      </c>
      <c r="CO65" s="436">
        <f t="shared" si="79"/>
        <v>0</v>
      </c>
      <c r="CP65" s="453">
        <f t="shared" si="108"/>
        <v>140.13999999999999</v>
      </c>
      <c r="CQ65" s="438" t="str">
        <f>IF(CK65="","",IF(CK65='Opening Balance'!$I$64,'Opening Balance'!$H$64,""))</f>
        <v/>
      </c>
      <c r="CR65" s="438" t="str">
        <f>IF(CK65="","",IF(CK65='Opening Balance'!$I$66,'Opening Balance'!$H$66,""))</f>
        <v/>
      </c>
      <c r="CS65" s="438">
        <f t="shared" si="80"/>
        <v>140.13999999999999</v>
      </c>
      <c r="CT65" s="430">
        <f>IF(CO65="","",CO65*'Opening Balance'!$H$68)</f>
        <v>0</v>
      </c>
      <c r="CU65" s="431">
        <f t="shared" si="71"/>
        <v>140.13999999999999</v>
      </c>
      <c r="CV65" s="453">
        <f t="shared" si="109"/>
        <v>24.971399999999999</v>
      </c>
      <c r="CW65" s="430" t="str">
        <f>IF(CK65="","",IF(CK65='Opening Balance'!$I$65,'Opening Balance'!$H$65,""))</f>
        <v/>
      </c>
      <c r="CX65" s="429" t="str">
        <f>IF(CK65="","",IF(CK65='Opening Balance'!$I$67,'Opening Balance'!$H$67,""))</f>
        <v/>
      </c>
      <c r="CY65" s="438">
        <f t="shared" si="81"/>
        <v>24.971399999999999</v>
      </c>
      <c r="CZ65" s="430">
        <f>IF(CO65="","",CO65*'Opening Balance'!$H$69)</f>
        <v>0</v>
      </c>
      <c r="DA65" s="431">
        <f t="shared" si="82"/>
        <v>24.971399999999999</v>
      </c>
      <c r="DB65" s="474">
        <f t="shared" si="110"/>
        <v>800</v>
      </c>
      <c r="DC65" s="468" t="str">
        <f>IF(CK65="","",IF(CK65='Opening Balance'!$I$71,'Opening Balance'!$H$71,""))</f>
        <v/>
      </c>
      <c r="DD65" s="468">
        <f t="shared" si="83"/>
        <v>800</v>
      </c>
      <c r="DE65" s="470">
        <f>IF(CK65="","",IF(CK65='Opening Balance'!$I$73,'Opening Balance'!$H$73,0))</f>
        <v>0</v>
      </c>
      <c r="DF65" s="469">
        <f t="shared" si="111"/>
        <v>800</v>
      </c>
    </row>
    <row r="66" spans="1:110" s="304" customFormat="1">
      <c r="A66" s="580"/>
      <c r="B66" s="352">
        <f>IF(AND($Z$3=$Q$39),MAX($B$43:B65)+1,0)</f>
        <v>0</v>
      </c>
      <c r="C66" s="116">
        <f>IF(AND('Att. Dairy'!B72=""),"",'Att. Dairy'!B72)</f>
        <v>45069</v>
      </c>
      <c r="D66" s="118">
        <f t="shared" si="84"/>
        <v>161.19999999999999</v>
      </c>
      <c r="E66" s="118">
        <f t="shared" si="85"/>
        <v>108.3</v>
      </c>
      <c r="F66" s="118" t="str">
        <f>IF(C66="","",IF(Sheet1!C66='Opening Balance'!$I$46,'Opening Balance'!$G$46,""))</f>
        <v/>
      </c>
      <c r="G66" s="118" t="str">
        <f>IF(C66="","",IF(Sheet1!C66='Opening Balance'!$I$47,'Opening Balance'!$G$47,""))</f>
        <v/>
      </c>
      <c r="H66" s="118" t="str">
        <f>IF(C66="","",IF(Sheet1!C66='Opening Balance'!$I$48,'Opening Balance'!$G$48,""))</f>
        <v/>
      </c>
      <c r="I66" s="118" t="str">
        <f>IF(C66="","",IF(Sheet1!C66='Opening Balance'!$I$49,'Opening Balance'!$G$49,""))</f>
        <v/>
      </c>
      <c r="J66" s="118" t="str">
        <f>IF(C66="","",IF(Sheet1!C66='Opening Balance'!$I$50,'Opening Balance'!$G$50,""))</f>
        <v/>
      </c>
      <c r="K66" s="118" t="str">
        <f>IF(C66="","",IF(Sheet1!C66='Opening Balance'!$I$51,'Opening Balance'!$G$51,""))</f>
        <v/>
      </c>
      <c r="L66" s="118">
        <f t="shared" si="86"/>
        <v>161.19999999999999</v>
      </c>
      <c r="M66" s="118">
        <f t="shared" si="87"/>
        <v>108.3</v>
      </c>
      <c r="N66" s="119" t="str">
        <f>IF('Att. Dairy'!F72="","",'Att. Dairy'!F72)</f>
        <v/>
      </c>
      <c r="O66" s="119" t="str">
        <f>IF('Att. Dairy'!G72="","",'Att. Dairy'!G72)</f>
        <v/>
      </c>
      <c r="P66" s="119" t="str">
        <f t="shared" si="88"/>
        <v/>
      </c>
      <c r="Q66" s="119" t="str">
        <f>IF('Att. Dairy'!L72="","",'Att. Dairy'!L72)</f>
        <v/>
      </c>
      <c r="R66" s="119" t="str">
        <f>IF('Att. Dairy'!M72="","",'Att. Dairy'!M72)</f>
        <v/>
      </c>
      <c r="S66" s="119" t="str">
        <f t="shared" si="89"/>
        <v/>
      </c>
      <c r="T66" s="118">
        <f t="shared" si="90"/>
        <v>0</v>
      </c>
      <c r="U66" s="118">
        <f t="shared" si="91"/>
        <v>0</v>
      </c>
      <c r="V66" s="118">
        <f t="shared" si="92"/>
        <v>161.19999999999999</v>
      </c>
      <c r="W66" s="118">
        <f t="shared" si="93"/>
        <v>108.3</v>
      </c>
      <c r="X66" s="321" t="str">
        <f>IFERROR(IF(AND('Att. Dairy'!B72=""),"",IF(AND(Y66="अवकाश"),"",IF(AND(S66=""),"",S66*$Z$39))),"")</f>
        <v/>
      </c>
      <c r="Y66" s="121" t="str">
        <f>IF(AND('Att. Dairy'!B72=""),"",IF(OR(S66="",S66=0),"",BC66))</f>
        <v/>
      </c>
      <c r="AA66" s="353">
        <f>IF(AND($AY$3=$AP$39),MAX($AA$43:AA65)+1,0)</f>
        <v>0</v>
      </c>
      <c r="AB66" s="116">
        <f>IF(AND('Att. Dairy'!B72=""),"",'Att. Dairy'!B72)</f>
        <v>45069</v>
      </c>
      <c r="AC66" s="118">
        <f t="shared" si="94"/>
        <v>91.3</v>
      </c>
      <c r="AD66" s="118">
        <f t="shared" si="95"/>
        <v>50.4</v>
      </c>
      <c r="AE66" s="118" t="str">
        <f>IF(AB66="","",IF(Sheet1!AB66='Opening Balance'!$I$46,'Opening Balance'!$H$46,""))</f>
        <v/>
      </c>
      <c r="AF66" s="118" t="str">
        <f>IF(AB66="","",IF(Sheet1!AB66='Opening Balance'!$I$47,'Opening Balance'!$H$47,""))</f>
        <v/>
      </c>
      <c r="AG66" s="118" t="str">
        <f>IF(AB66="","",IF(Sheet1!AB66='Opening Balance'!$I$48,'Opening Balance'!$H$48,""))</f>
        <v/>
      </c>
      <c r="AH66" s="118" t="str">
        <f>IF(AB66="","",IF(Sheet1!AB66='Opening Balance'!$I$49,'Opening Balance'!$H$49,""))</f>
        <v/>
      </c>
      <c r="AI66" s="118" t="str">
        <f>IF(AB66="","",IF(Sheet1!AB66='Opening Balance'!$I$50,'Opening Balance'!$H$50,""))</f>
        <v/>
      </c>
      <c r="AJ66" s="118" t="str">
        <f>IF(AB66="","",IF(Sheet1!AB66='Opening Balance'!$I$51,'Opening Balance'!$H$51,""))</f>
        <v/>
      </c>
      <c r="AK66" s="118">
        <f t="shared" si="96"/>
        <v>91.3</v>
      </c>
      <c r="AL66" s="118">
        <f t="shared" si="97"/>
        <v>50.4</v>
      </c>
      <c r="AM66" s="119" t="str">
        <f>IF('Att. Dairy'!I72="","",'Att. Dairy'!I72)</f>
        <v/>
      </c>
      <c r="AN66" s="119" t="str">
        <f>IF('Att. Dairy'!J72="","",'Att. Dairy'!J72)</f>
        <v/>
      </c>
      <c r="AO66" s="119" t="str">
        <f t="shared" si="98"/>
        <v/>
      </c>
      <c r="AP66" s="119" t="str">
        <f>IF('Att. Dairy'!O72="","",'Att. Dairy'!O72)</f>
        <v/>
      </c>
      <c r="AQ66" s="119" t="str">
        <f>IF('Att. Dairy'!P72="","",'Att. Dairy'!P72)</f>
        <v/>
      </c>
      <c r="AR66" s="119" t="str">
        <f t="shared" si="99"/>
        <v/>
      </c>
      <c r="AS66" s="118">
        <f t="shared" si="100"/>
        <v>0</v>
      </c>
      <c r="AT66" s="118">
        <f t="shared" si="101"/>
        <v>0</v>
      </c>
      <c r="AU66" s="118">
        <f t="shared" si="112"/>
        <v>91.3</v>
      </c>
      <c r="AV66" s="118">
        <f t="shared" si="113"/>
        <v>50.4</v>
      </c>
      <c r="AW66" s="321" t="str">
        <f>IFERROR(IF(AND('Att. Dairy'!B72=""),"",IF(AND(AX66="अवकाश"),"",IF(AND(AR66=""),"",AR66*$AY$39))),"")</f>
        <v/>
      </c>
      <c r="AX66" s="121" t="str">
        <f>IF(AND('Att. Dairy'!B72=""),"",IF(OR(AR66="",AR66=0),"",BC66))</f>
        <v/>
      </c>
      <c r="BB66" s="304" t="str">
        <f>IF(AND('Att. Dairy'!D72=""),"",'Att. Dairy'!D72)</f>
        <v>Tuesday</v>
      </c>
      <c r="BC66" s="304" t="str">
        <f t="shared" si="102"/>
        <v>दाल चावल</v>
      </c>
      <c r="BD66" s="318" t="str">
        <f t="shared" si="72"/>
        <v>R</v>
      </c>
      <c r="BE66" s="304" t="str">
        <f>IF(AND('Att. Dairy'!C72=""),"",'Att. Dairy'!C72)</f>
        <v/>
      </c>
      <c r="BF66" s="304" t="str">
        <f t="shared" si="73"/>
        <v/>
      </c>
      <c r="BG66" s="318" t="str">
        <f t="shared" si="74"/>
        <v>R</v>
      </c>
      <c r="BJ66" s="487">
        <f>IF(AND($DG$5=$CF$40),MAX($BJ$43:BJ65)+1,0)</f>
        <v>0</v>
      </c>
      <c r="BK66" s="389">
        <v>23</v>
      </c>
      <c r="BL66" s="422">
        <f>IF(AND('Att. Dairy'!B72=""),"",'Att. Dairy'!B72)</f>
        <v>45069</v>
      </c>
      <c r="BM66" s="423" t="str">
        <f>IF(AND('Att. Dairy'!D72=""),"",'Att. Dairy'!D72)</f>
        <v>Tuesday</v>
      </c>
      <c r="BN66" s="435" t="str">
        <f>IF('Att. Dairy'!L72="","",IF('Att. Dairy'!E72='Att. Dairy'!$AD$15,'Att. Dairy'!L72,""))</f>
        <v/>
      </c>
      <c r="BO66" s="435" t="str">
        <f>IF('Att. Dairy'!M72="","",IF('Att. Dairy'!E72='Att. Dairy'!$AD$15,'Att. Dairy'!M72,""))</f>
        <v/>
      </c>
      <c r="BP66" s="436">
        <f t="shared" si="75"/>
        <v>0</v>
      </c>
      <c r="BQ66" s="453">
        <f t="shared" si="103"/>
        <v>90.01</v>
      </c>
      <c r="BR66" s="439" t="str">
        <f>IF(BL66="","",IF(BL66='Opening Balance'!$I$64,'Opening Balance'!$G$64,""))</f>
        <v/>
      </c>
      <c r="BS66" s="439" t="str">
        <f>IF(BL66="","",IF(BL66='Opening Balance'!$I$66,'Opening Balance'!$G$66,""))</f>
        <v/>
      </c>
      <c r="BT66" s="438">
        <f t="shared" si="76"/>
        <v>90.01</v>
      </c>
      <c r="BU66" s="446">
        <f>IF(BP66="","",BP66*'Opening Balance'!$G$68)</f>
        <v>0</v>
      </c>
      <c r="BV66" s="415">
        <f t="shared" si="70"/>
        <v>90.01</v>
      </c>
      <c r="BW66" s="453">
        <f t="shared" si="104"/>
        <v>19.4056</v>
      </c>
      <c r="BX66" s="446" t="str">
        <f>IF(BL66="","",IF(BL66='Opening Balance'!$I$65,'Opening Balance'!$G$65,""))</f>
        <v/>
      </c>
      <c r="BY66" s="446" t="str">
        <f>IF(BL66="","",IF(BL66='Opening Balance'!$I$67,'Opening Balance'!$G$67,""))</f>
        <v/>
      </c>
      <c r="BZ66" s="447">
        <f t="shared" si="77"/>
        <v>19.4056</v>
      </c>
      <c r="CA66" s="446">
        <f>IF(BP66="","",BP66*'Opening Balance'!$G$69)</f>
        <v>0</v>
      </c>
      <c r="CB66" s="431">
        <f t="shared" si="78"/>
        <v>19.4056</v>
      </c>
      <c r="CC66" s="474">
        <f t="shared" si="105"/>
        <v>500</v>
      </c>
      <c r="CD66" s="468" t="str">
        <f>IF(BL66="","",IF(BL66='Opening Balance'!$I$71,'Opening Balance'!$G$71,""))</f>
        <v/>
      </c>
      <c r="CE66" s="468">
        <f t="shared" si="106"/>
        <v>500</v>
      </c>
      <c r="CF66" s="470">
        <f>IF(BL66="","",IF(BL66='Opening Balance'!$I$73,'Opening Balance'!$G$73,0))</f>
        <v>0</v>
      </c>
      <c r="CG66" s="469">
        <f t="shared" si="107"/>
        <v>500</v>
      </c>
      <c r="CH66" s="466"/>
      <c r="CI66" s="466"/>
      <c r="CJ66" s="389">
        <v>23</v>
      </c>
      <c r="CK66" s="422">
        <f>IF(AND('Att. Dairy'!B72=""),"",'Att. Dairy'!B72)</f>
        <v>45069</v>
      </c>
      <c r="CL66" s="423" t="str">
        <f>IF(AND('Att. Dairy'!D72=""),"",'Att. Dairy'!D72)</f>
        <v>Tuesday</v>
      </c>
      <c r="CM66" s="435" t="str">
        <f>IF('Att. Dairy'!O72="","",IF('Att. Dairy'!E72='Att. Dairy'!$AD$15,'Att. Dairy'!O72,""))</f>
        <v/>
      </c>
      <c r="CN66" s="435" t="str">
        <f>IF('Att. Dairy'!P72="","",IF('Att. Dairy'!E72='Att. Dairy'!$AD$15,'Att. Dairy'!P72,""))</f>
        <v/>
      </c>
      <c r="CO66" s="436">
        <f t="shared" si="79"/>
        <v>0</v>
      </c>
      <c r="CP66" s="453">
        <f t="shared" si="108"/>
        <v>140.13999999999999</v>
      </c>
      <c r="CQ66" s="438" t="str">
        <f>IF(CK66="","",IF(CK66='Opening Balance'!$I$64,'Opening Balance'!$H$64,""))</f>
        <v/>
      </c>
      <c r="CR66" s="438" t="str">
        <f>IF(CK66="","",IF(CK66='Opening Balance'!$I$66,'Opening Balance'!$H$66,""))</f>
        <v/>
      </c>
      <c r="CS66" s="438">
        <f t="shared" si="80"/>
        <v>140.13999999999999</v>
      </c>
      <c r="CT66" s="430">
        <f>IF(CO66="","",CO66*'Opening Balance'!$H$68)</f>
        <v>0</v>
      </c>
      <c r="CU66" s="431">
        <f t="shared" si="71"/>
        <v>140.13999999999999</v>
      </c>
      <c r="CV66" s="453">
        <f t="shared" si="109"/>
        <v>24.971399999999999</v>
      </c>
      <c r="CW66" s="430" t="str">
        <f>IF(CK66="","",IF(CK66='Opening Balance'!$I$65,'Opening Balance'!$H$65,""))</f>
        <v/>
      </c>
      <c r="CX66" s="429" t="str">
        <f>IF(CK66="","",IF(CK66='Opening Balance'!$I$67,'Opening Balance'!$H$67,""))</f>
        <v/>
      </c>
      <c r="CY66" s="438">
        <f t="shared" si="81"/>
        <v>24.971399999999999</v>
      </c>
      <c r="CZ66" s="430">
        <f>IF(CO66="","",CO66*'Opening Balance'!$H$69)</f>
        <v>0</v>
      </c>
      <c r="DA66" s="431">
        <f t="shared" si="82"/>
        <v>24.971399999999999</v>
      </c>
      <c r="DB66" s="474">
        <f t="shared" si="110"/>
        <v>800</v>
      </c>
      <c r="DC66" s="468" t="str">
        <f>IF(CK66="","",IF(CK66='Opening Balance'!$I$71,'Opening Balance'!$H$71,""))</f>
        <v/>
      </c>
      <c r="DD66" s="468">
        <f t="shared" si="83"/>
        <v>800</v>
      </c>
      <c r="DE66" s="470">
        <f>IF(CK66="","",IF(CK66='Opening Balance'!$I$73,'Opening Balance'!$H$73,0))</f>
        <v>0</v>
      </c>
      <c r="DF66" s="469">
        <f t="shared" si="111"/>
        <v>800</v>
      </c>
    </row>
    <row r="67" spans="1:110" s="304" customFormat="1">
      <c r="A67" s="580"/>
      <c r="B67" s="352">
        <f>IF(AND($Z$3=$Q$39),MAX($B$43:B66)+1,0)</f>
        <v>0</v>
      </c>
      <c r="C67" s="116">
        <f>IF(AND('Att. Dairy'!B73=""),"",'Att. Dairy'!B73)</f>
        <v>45070</v>
      </c>
      <c r="D67" s="118">
        <f t="shared" si="84"/>
        <v>161.19999999999999</v>
      </c>
      <c r="E67" s="118">
        <f t="shared" si="85"/>
        <v>108.3</v>
      </c>
      <c r="F67" s="118" t="str">
        <f>IF(C67="","",IF(Sheet1!C67='Opening Balance'!$I$46,'Opening Balance'!$G$46,""))</f>
        <v/>
      </c>
      <c r="G67" s="118" t="str">
        <f>IF(C67="","",IF(Sheet1!C67='Opening Balance'!$I$47,'Opening Balance'!$G$47,""))</f>
        <v/>
      </c>
      <c r="H67" s="118" t="str">
        <f>IF(C67="","",IF(Sheet1!C67='Opening Balance'!$I$48,'Opening Balance'!$G$48,""))</f>
        <v/>
      </c>
      <c r="I67" s="118" t="str">
        <f>IF(C67="","",IF(Sheet1!C67='Opening Balance'!$I$49,'Opening Balance'!$G$49,""))</f>
        <v/>
      </c>
      <c r="J67" s="118" t="str">
        <f>IF(C67="","",IF(Sheet1!C67='Opening Balance'!$I$50,'Opening Balance'!$G$50,""))</f>
        <v/>
      </c>
      <c r="K67" s="118" t="str">
        <f>IF(C67="","",IF(Sheet1!C67='Opening Balance'!$I$51,'Opening Balance'!$G$51,""))</f>
        <v/>
      </c>
      <c r="L67" s="118">
        <f t="shared" si="86"/>
        <v>161.19999999999999</v>
      </c>
      <c r="M67" s="118">
        <f t="shared" si="87"/>
        <v>108.3</v>
      </c>
      <c r="N67" s="119" t="str">
        <f>IF('Att. Dairy'!F73="","",'Att. Dairy'!F73)</f>
        <v/>
      </c>
      <c r="O67" s="119" t="str">
        <f>IF('Att. Dairy'!G73="","",'Att. Dairy'!G73)</f>
        <v/>
      </c>
      <c r="P67" s="119" t="str">
        <f t="shared" si="88"/>
        <v/>
      </c>
      <c r="Q67" s="119" t="str">
        <f>IF('Att. Dairy'!L73="","",'Att. Dairy'!L73)</f>
        <v/>
      </c>
      <c r="R67" s="119" t="str">
        <f>IF('Att. Dairy'!M73="","",'Att. Dairy'!M73)</f>
        <v/>
      </c>
      <c r="S67" s="119" t="str">
        <f t="shared" si="89"/>
        <v/>
      </c>
      <c r="T67" s="118">
        <f t="shared" si="90"/>
        <v>0</v>
      </c>
      <c r="U67" s="118">
        <f t="shared" si="91"/>
        <v>0</v>
      </c>
      <c r="V67" s="118">
        <f t="shared" si="92"/>
        <v>161.19999999999999</v>
      </c>
      <c r="W67" s="118">
        <f t="shared" si="93"/>
        <v>108.3</v>
      </c>
      <c r="X67" s="321" t="str">
        <f>IFERROR(IF(AND('Att. Dairy'!B73=""),"",IF(AND(Y67="अवकाश"),"",IF(AND(S67=""),"",S67*$Z$39))),"")</f>
        <v/>
      </c>
      <c r="Y67" s="121" t="str">
        <f>IF(AND('Att. Dairy'!B73=""),"",IF(OR(S67="",S67=0),"",BC67))</f>
        <v/>
      </c>
      <c r="AA67" s="353">
        <f>IF(AND($AY$3=$AP$39),MAX($AA$43:AA66)+1,0)</f>
        <v>0</v>
      </c>
      <c r="AB67" s="116">
        <f>IF(AND('Att. Dairy'!B73=""),"",'Att. Dairy'!B73)</f>
        <v>45070</v>
      </c>
      <c r="AC67" s="118">
        <f t="shared" si="94"/>
        <v>91.3</v>
      </c>
      <c r="AD67" s="118">
        <f t="shared" si="95"/>
        <v>50.4</v>
      </c>
      <c r="AE67" s="118" t="str">
        <f>IF(AB67="","",IF(Sheet1!AB67='Opening Balance'!$I$46,'Opening Balance'!$H$46,""))</f>
        <v/>
      </c>
      <c r="AF67" s="118" t="str">
        <f>IF(AB67="","",IF(Sheet1!AB67='Opening Balance'!$I$47,'Opening Balance'!$H$47,""))</f>
        <v/>
      </c>
      <c r="AG67" s="118" t="str">
        <f>IF(AB67="","",IF(Sheet1!AB67='Opening Balance'!$I$48,'Opening Balance'!$H$48,""))</f>
        <v/>
      </c>
      <c r="AH67" s="118" t="str">
        <f>IF(AB67="","",IF(Sheet1!AB67='Opening Balance'!$I$49,'Opening Balance'!$H$49,""))</f>
        <v/>
      </c>
      <c r="AI67" s="118" t="str">
        <f>IF(AB67="","",IF(Sheet1!AB67='Opening Balance'!$I$50,'Opening Balance'!$H$50,""))</f>
        <v/>
      </c>
      <c r="AJ67" s="118" t="str">
        <f>IF(AB67="","",IF(Sheet1!AB67='Opening Balance'!$I$51,'Opening Balance'!$H$51,""))</f>
        <v/>
      </c>
      <c r="AK67" s="118">
        <f t="shared" si="96"/>
        <v>91.3</v>
      </c>
      <c r="AL67" s="118">
        <f t="shared" si="97"/>
        <v>50.4</v>
      </c>
      <c r="AM67" s="119" t="str">
        <f>IF('Att. Dairy'!I73="","",'Att. Dairy'!I73)</f>
        <v/>
      </c>
      <c r="AN67" s="119" t="str">
        <f>IF('Att. Dairy'!J73="","",'Att. Dairy'!J73)</f>
        <v/>
      </c>
      <c r="AO67" s="119" t="str">
        <f t="shared" si="98"/>
        <v/>
      </c>
      <c r="AP67" s="119" t="str">
        <f>IF('Att. Dairy'!O73="","",'Att. Dairy'!O73)</f>
        <v/>
      </c>
      <c r="AQ67" s="119" t="str">
        <f>IF('Att. Dairy'!P73="","",'Att. Dairy'!P73)</f>
        <v/>
      </c>
      <c r="AR67" s="119" t="str">
        <f t="shared" si="99"/>
        <v/>
      </c>
      <c r="AS67" s="118">
        <f t="shared" si="100"/>
        <v>0</v>
      </c>
      <c r="AT67" s="118">
        <f t="shared" si="101"/>
        <v>0</v>
      </c>
      <c r="AU67" s="118">
        <f t="shared" si="112"/>
        <v>91.3</v>
      </c>
      <c r="AV67" s="118">
        <f t="shared" si="113"/>
        <v>50.4</v>
      </c>
      <c r="AW67" s="321" t="str">
        <f>IFERROR(IF(AND('Att. Dairy'!B73=""),"",IF(AND(AX67="अवकाश"),"",IF(AND(AR67=""),"",AR67*$AY$39))),"")</f>
        <v/>
      </c>
      <c r="AX67" s="121" t="str">
        <f>IF(AND('Att. Dairy'!B73=""),"",IF(OR(AR67="",AR67=0),"",BC67))</f>
        <v/>
      </c>
      <c r="BB67" s="304" t="str">
        <f>IF(AND('Att. Dairy'!D73=""),"",'Att. Dairy'!D73)</f>
        <v>Wednesday</v>
      </c>
      <c r="BC67" s="304" t="str">
        <f t="shared" si="102"/>
        <v>दाल रोटी</v>
      </c>
      <c r="BD67" s="318" t="str">
        <f t="shared" si="72"/>
        <v>W</v>
      </c>
      <c r="BE67" s="304" t="str">
        <f>IF(AND('Att. Dairy'!C73=""),"",'Att. Dairy'!C73)</f>
        <v/>
      </c>
      <c r="BF67" s="304" t="str">
        <f t="shared" si="73"/>
        <v/>
      </c>
      <c r="BG67" s="318" t="str">
        <f t="shared" si="74"/>
        <v>W</v>
      </c>
      <c r="BJ67" s="487">
        <f>IF(AND($DG$5=$CF$40),MAX($BJ$43:BJ66)+1,0)</f>
        <v>0</v>
      </c>
      <c r="BK67" s="389">
        <v>24</v>
      </c>
      <c r="BL67" s="422">
        <f>IF(AND('Att. Dairy'!B73=""),"",'Att. Dairy'!B73)</f>
        <v>45070</v>
      </c>
      <c r="BM67" s="423" t="str">
        <f>IF(AND('Att. Dairy'!D73=""),"",'Att. Dairy'!D73)</f>
        <v>Wednesday</v>
      </c>
      <c r="BN67" s="435" t="str">
        <f>IF('Att. Dairy'!L73="","",IF('Att. Dairy'!E73='Att. Dairy'!$AD$15,'Att. Dairy'!L73,""))</f>
        <v/>
      </c>
      <c r="BO67" s="435" t="str">
        <f>IF('Att. Dairy'!M73="","",IF('Att. Dairy'!E73='Att. Dairy'!$AD$15,'Att. Dairy'!M73,""))</f>
        <v/>
      </c>
      <c r="BP67" s="436">
        <f t="shared" si="75"/>
        <v>0</v>
      </c>
      <c r="BQ67" s="453">
        <f t="shared" si="103"/>
        <v>90.01</v>
      </c>
      <c r="BR67" s="439" t="str">
        <f>IF(BL67="","",IF(BL67='Opening Balance'!$I$64,'Opening Balance'!$G$64,""))</f>
        <v/>
      </c>
      <c r="BS67" s="439" t="str">
        <f>IF(BL67="","",IF(BL67='Opening Balance'!$I$66,'Opening Balance'!$G$66,""))</f>
        <v/>
      </c>
      <c r="BT67" s="438">
        <f t="shared" si="76"/>
        <v>90.01</v>
      </c>
      <c r="BU67" s="446">
        <f>IF(BP67="","",BP67*'Opening Balance'!$G$68)</f>
        <v>0</v>
      </c>
      <c r="BV67" s="415">
        <f t="shared" si="70"/>
        <v>90.01</v>
      </c>
      <c r="BW67" s="453">
        <f t="shared" si="104"/>
        <v>19.4056</v>
      </c>
      <c r="BX67" s="446" t="str">
        <f>IF(BL67="","",IF(BL67='Opening Balance'!$I$65,'Opening Balance'!$G$65,""))</f>
        <v/>
      </c>
      <c r="BY67" s="446" t="str">
        <f>IF(BL67="","",IF(BL67='Opening Balance'!$I$67,'Opening Balance'!$G$67,""))</f>
        <v/>
      </c>
      <c r="BZ67" s="447">
        <f t="shared" si="77"/>
        <v>19.4056</v>
      </c>
      <c r="CA67" s="446">
        <f>IF(BP67="","",BP67*'Opening Balance'!$G$69)</f>
        <v>0</v>
      </c>
      <c r="CB67" s="431">
        <f t="shared" si="78"/>
        <v>19.4056</v>
      </c>
      <c r="CC67" s="474">
        <f t="shared" si="105"/>
        <v>500</v>
      </c>
      <c r="CD67" s="468" t="str">
        <f>IF(BL67="","",IF(BL67='Opening Balance'!$I$71,'Opening Balance'!$G$71,""))</f>
        <v/>
      </c>
      <c r="CE67" s="468">
        <f t="shared" si="106"/>
        <v>500</v>
      </c>
      <c r="CF67" s="470">
        <f>IF(BL67="","",IF(BL67='Opening Balance'!$I$73,'Opening Balance'!$G$73,0))</f>
        <v>0</v>
      </c>
      <c r="CG67" s="469">
        <f t="shared" si="107"/>
        <v>500</v>
      </c>
      <c r="CH67" s="466"/>
      <c r="CI67" s="466"/>
      <c r="CJ67" s="389">
        <v>24</v>
      </c>
      <c r="CK67" s="422">
        <f>IF(AND('Att. Dairy'!B73=""),"",'Att. Dairy'!B73)</f>
        <v>45070</v>
      </c>
      <c r="CL67" s="423" t="str">
        <f>IF(AND('Att. Dairy'!D73=""),"",'Att. Dairy'!D73)</f>
        <v>Wednesday</v>
      </c>
      <c r="CM67" s="435" t="str">
        <f>IF('Att. Dairy'!O73="","",IF('Att. Dairy'!E73='Att. Dairy'!$AD$15,'Att. Dairy'!O73,""))</f>
        <v/>
      </c>
      <c r="CN67" s="435" t="str">
        <f>IF('Att. Dairy'!P73="","",IF('Att. Dairy'!E73='Att. Dairy'!$AD$15,'Att. Dairy'!P73,""))</f>
        <v/>
      </c>
      <c r="CO67" s="436">
        <f t="shared" si="79"/>
        <v>0</v>
      </c>
      <c r="CP67" s="453">
        <f t="shared" si="108"/>
        <v>140.13999999999999</v>
      </c>
      <c r="CQ67" s="438" t="str">
        <f>IF(CK67="","",IF(CK67='Opening Balance'!$I$64,'Opening Balance'!$H$64,""))</f>
        <v/>
      </c>
      <c r="CR67" s="438" t="str">
        <f>IF(CK67="","",IF(CK67='Opening Balance'!$I$66,'Opening Balance'!$H$66,""))</f>
        <v/>
      </c>
      <c r="CS67" s="438">
        <f t="shared" si="80"/>
        <v>140.13999999999999</v>
      </c>
      <c r="CT67" s="430">
        <f>IF(CO67="","",CO67*'Opening Balance'!$H$68)</f>
        <v>0</v>
      </c>
      <c r="CU67" s="431">
        <f t="shared" si="71"/>
        <v>140.13999999999999</v>
      </c>
      <c r="CV67" s="453">
        <f t="shared" si="109"/>
        <v>24.971399999999999</v>
      </c>
      <c r="CW67" s="430" t="str">
        <f>IF(CK67="","",IF(CK67='Opening Balance'!$I$65,'Opening Balance'!$H$65,""))</f>
        <v/>
      </c>
      <c r="CX67" s="429" t="str">
        <f>IF(CK67="","",IF(CK67='Opening Balance'!$I$67,'Opening Balance'!$H$67,""))</f>
        <v/>
      </c>
      <c r="CY67" s="438">
        <f t="shared" si="81"/>
        <v>24.971399999999999</v>
      </c>
      <c r="CZ67" s="430">
        <f>IF(CO67="","",CO67*'Opening Balance'!$H$69)</f>
        <v>0</v>
      </c>
      <c r="DA67" s="431">
        <f t="shared" si="82"/>
        <v>24.971399999999999</v>
      </c>
      <c r="DB67" s="474">
        <f t="shared" si="110"/>
        <v>800</v>
      </c>
      <c r="DC67" s="468" t="str">
        <f>IF(CK67="","",IF(CK67='Opening Balance'!$I$71,'Opening Balance'!$H$71,""))</f>
        <v/>
      </c>
      <c r="DD67" s="468">
        <f t="shared" si="83"/>
        <v>800</v>
      </c>
      <c r="DE67" s="470">
        <f>IF(CK67="","",IF(CK67='Opening Balance'!$I$73,'Opening Balance'!$H$73,0))</f>
        <v>0</v>
      </c>
      <c r="DF67" s="469">
        <f t="shared" si="111"/>
        <v>800</v>
      </c>
    </row>
    <row r="68" spans="1:110" s="304" customFormat="1">
      <c r="A68" s="580"/>
      <c r="B68" s="352">
        <f>IF(AND($Z$3=$Q$39),MAX($B$43:B67)+1,0)</f>
        <v>0</v>
      </c>
      <c r="C68" s="116">
        <f>IF(AND('Att. Dairy'!B74=""),"",'Att. Dairy'!B74)</f>
        <v>45071</v>
      </c>
      <c r="D68" s="118">
        <f t="shared" si="84"/>
        <v>161.19999999999999</v>
      </c>
      <c r="E68" s="118">
        <f t="shared" si="85"/>
        <v>108.3</v>
      </c>
      <c r="F68" s="118" t="str">
        <f>IF(C68="","",IF(Sheet1!C68='Opening Balance'!$I$46,'Opening Balance'!$G$46,""))</f>
        <v/>
      </c>
      <c r="G68" s="118" t="str">
        <f>IF(C68="","",IF(Sheet1!C68='Opening Balance'!$I$47,'Opening Balance'!$G$47,""))</f>
        <v/>
      </c>
      <c r="H68" s="118" t="str">
        <f>IF(C68="","",IF(Sheet1!C68='Opening Balance'!$I$48,'Opening Balance'!$G$48,""))</f>
        <v/>
      </c>
      <c r="I68" s="118" t="str">
        <f>IF(C68="","",IF(Sheet1!C68='Opening Balance'!$I$49,'Opening Balance'!$G$49,""))</f>
        <v/>
      </c>
      <c r="J68" s="118" t="str">
        <f>IF(C68="","",IF(Sheet1!C68='Opening Balance'!$I$50,'Opening Balance'!$G$50,""))</f>
        <v/>
      </c>
      <c r="K68" s="118" t="str">
        <f>IF(C68="","",IF(Sheet1!C68='Opening Balance'!$I$51,'Opening Balance'!$G$51,""))</f>
        <v/>
      </c>
      <c r="L68" s="118">
        <f t="shared" si="86"/>
        <v>161.19999999999999</v>
      </c>
      <c r="M68" s="118">
        <f t="shared" si="87"/>
        <v>108.3</v>
      </c>
      <c r="N68" s="119" t="str">
        <f>IF('Att. Dairy'!F74="","",'Att. Dairy'!F74)</f>
        <v/>
      </c>
      <c r="O68" s="119" t="str">
        <f>IF('Att. Dairy'!G74="","",'Att. Dairy'!G74)</f>
        <v/>
      </c>
      <c r="P68" s="119" t="str">
        <f t="shared" si="88"/>
        <v/>
      </c>
      <c r="Q68" s="119" t="str">
        <f>IF('Att. Dairy'!L74="","",'Att. Dairy'!L74)</f>
        <v/>
      </c>
      <c r="R68" s="119" t="str">
        <f>IF('Att. Dairy'!M74="","",'Att. Dairy'!M74)</f>
        <v/>
      </c>
      <c r="S68" s="119" t="str">
        <f t="shared" si="89"/>
        <v/>
      </c>
      <c r="T68" s="118">
        <f t="shared" si="90"/>
        <v>0</v>
      </c>
      <c r="U68" s="118">
        <f t="shared" si="91"/>
        <v>0</v>
      </c>
      <c r="V68" s="118">
        <f t="shared" si="92"/>
        <v>161.19999999999999</v>
      </c>
      <c r="W68" s="118">
        <f t="shared" si="93"/>
        <v>108.3</v>
      </c>
      <c r="X68" s="321" t="str">
        <f>IFERROR(IF(AND('Att. Dairy'!B74=""),"",IF(AND(Y68="अवकाश"),"",IF(AND(S68=""),"",S68*$Z$39))),"")</f>
        <v/>
      </c>
      <c r="Y68" s="121" t="str">
        <f>IF(AND('Att. Dairy'!B74=""),"",IF(OR(S68="",S68=0),"",BC68))</f>
        <v/>
      </c>
      <c r="AA68" s="353">
        <f>IF(AND($AY$3=$AP$39),MAX($AA$43:AA67)+1,0)</f>
        <v>0</v>
      </c>
      <c r="AB68" s="116">
        <f>IF(AND('Att. Dairy'!B74=""),"",'Att. Dairy'!B74)</f>
        <v>45071</v>
      </c>
      <c r="AC68" s="118">
        <f t="shared" si="94"/>
        <v>91.3</v>
      </c>
      <c r="AD68" s="118">
        <f t="shared" si="95"/>
        <v>50.4</v>
      </c>
      <c r="AE68" s="118" t="str">
        <f>IF(AB68="","",IF(Sheet1!AB68='Opening Balance'!$I$46,'Opening Balance'!$H$46,""))</f>
        <v/>
      </c>
      <c r="AF68" s="118" t="str">
        <f>IF(AB68="","",IF(Sheet1!AB68='Opening Balance'!$I$47,'Opening Balance'!$H$47,""))</f>
        <v/>
      </c>
      <c r="AG68" s="118" t="str">
        <f>IF(AB68="","",IF(Sheet1!AB68='Opening Balance'!$I$48,'Opening Balance'!$H$48,""))</f>
        <v/>
      </c>
      <c r="AH68" s="118" t="str">
        <f>IF(AB68="","",IF(Sheet1!AB68='Opening Balance'!$I$49,'Opening Balance'!$H$49,""))</f>
        <v/>
      </c>
      <c r="AI68" s="118" t="str">
        <f>IF(AB68="","",IF(Sheet1!AB68='Opening Balance'!$I$50,'Opening Balance'!$H$50,""))</f>
        <v/>
      </c>
      <c r="AJ68" s="118" t="str">
        <f>IF(AB68="","",IF(Sheet1!AB68='Opening Balance'!$I$51,'Opening Balance'!$H$51,""))</f>
        <v/>
      </c>
      <c r="AK68" s="118">
        <f t="shared" si="96"/>
        <v>91.3</v>
      </c>
      <c r="AL68" s="118">
        <f t="shared" si="97"/>
        <v>50.4</v>
      </c>
      <c r="AM68" s="119" t="str">
        <f>IF('Att. Dairy'!I74="","",'Att. Dairy'!I74)</f>
        <v/>
      </c>
      <c r="AN68" s="119" t="str">
        <f>IF('Att. Dairy'!J74="","",'Att. Dairy'!J74)</f>
        <v/>
      </c>
      <c r="AO68" s="119" t="str">
        <f t="shared" si="98"/>
        <v/>
      </c>
      <c r="AP68" s="119" t="str">
        <f>IF('Att. Dairy'!O74="","",'Att. Dairy'!O74)</f>
        <v/>
      </c>
      <c r="AQ68" s="119" t="str">
        <f>IF('Att. Dairy'!P74="","",'Att. Dairy'!P74)</f>
        <v/>
      </c>
      <c r="AR68" s="119" t="str">
        <f t="shared" si="99"/>
        <v/>
      </c>
      <c r="AS68" s="118">
        <f t="shared" si="100"/>
        <v>0</v>
      </c>
      <c r="AT68" s="118">
        <f t="shared" si="101"/>
        <v>0</v>
      </c>
      <c r="AU68" s="118">
        <f t="shared" si="112"/>
        <v>91.3</v>
      </c>
      <c r="AV68" s="118">
        <f t="shared" si="113"/>
        <v>50.4</v>
      </c>
      <c r="AW68" s="321" t="str">
        <f>IFERROR(IF(AND('Att. Dairy'!B74=""),"",IF(AND(AX68="अवकाश"),"",IF(AND(AR68=""),"",AR68*$AY$39))),"")</f>
        <v/>
      </c>
      <c r="AX68" s="121" t="str">
        <f>IF(AND('Att. Dairy'!B74=""),"",IF(OR(AR68="",AR68=0),"",BC68))</f>
        <v/>
      </c>
      <c r="BB68" s="304" t="str">
        <f>IF(AND('Att. Dairy'!D74=""),"",'Att. Dairy'!D74)</f>
        <v>Thursday</v>
      </c>
      <c r="BC68" s="304" t="str">
        <f t="shared" si="102"/>
        <v>खिचड़ी</v>
      </c>
      <c r="BD68" s="318" t="str">
        <f t="shared" si="72"/>
        <v>R</v>
      </c>
      <c r="BE68" s="304" t="str">
        <f>IF(AND('Att. Dairy'!C74=""),"",'Att. Dairy'!C74)</f>
        <v/>
      </c>
      <c r="BF68" s="304" t="str">
        <f t="shared" si="73"/>
        <v/>
      </c>
      <c r="BG68" s="318" t="str">
        <f t="shared" si="74"/>
        <v>R</v>
      </c>
      <c r="BJ68" s="487">
        <f>IF(AND($DG$5=$CF$40),MAX($BJ$43:BJ67)+1,0)</f>
        <v>0</v>
      </c>
      <c r="BK68" s="389">
        <v>25</v>
      </c>
      <c r="BL68" s="422">
        <f>IF(AND('Att. Dairy'!B74=""),"",'Att. Dairy'!B74)</f>
        <v>45071</v>
      </c>
      <c r="BM68" s="423" t="str">
        <f>IF(AND('Att. Dairy'!D74=""),"",'Att. Dairy'!D74)</f>
        <v>Thursday</v>
      </c>
      <c r="BN68" s="435" t="str">
        <f>IF('Att. Dairy'!L74="","",IF('Att. Dairy'!E74='Att. Dairy'!$AD$15,'Att. Dairy'!L74,""))</f>
        <v/>
      </c>
      <c r="BO68" s="435" t="str">
        <f>IF('Att. Dairy'!M74="","",IF('Att. Dairy'!E74='Att. Dairy'!$AD$15,'Att. Dairy'!M74,""))</f>
        <v/>
      </c>
      <c r="BP68" s="436">
        <f t="shared" si="75"/>
        <v>0</v>
      </c>
      <c r="BQ68" s="453">
        <f t="shared" si="103"/>
        <v>90.01</v>
      </c>
      <c r="BR68" s="439" t="str">
        <f>IF(BL68="","",IF(BL68='Opening Balance'!$I$64,'Opening Balance'!$G$64,""))</f>
        <v/>
      </c>
      <c r="BS68" s="439" t="str">
        <f>IF(BL68="","",IF(BL68='Opening Balance'!$I$66,'Opening Balance'!$G$66,""))</f>
        <v/>
      </c>
      <c r="BT68" s="438">
        <f t="shared" si="76"/>
        <v>90.01</v>
      </c>
      <c r="BU68" s="446">
        <f>IF(BP68="","",BP68*'Opening Balance'!$G$68)</f>
        <v>0</v>
      </c>
      <c r="BV68" s="415">
        <f t="shared" si="70"/>
        <v>90.01</v>
      </c>
      <c r="BW68" s="453">
        <f t="shared" si="104"/>
        <v>19.4056</v>
      </c>
      <c r="BX68" s="446" t="str">
        <f>IF(BL68="","",IF(BL68='Opening Balance'!$I$65,'Opening Balance'!$G$65,""))</f>
        <v/>
      </c>
      <c r="BY68" s="446" t="str">
        <f>IF(BL68="","",IF(BL68='Opening Balance'!$I$67,'Opening Balance'!$G$67,""))</f>
        <v/>
      </c>
      <c r="BZ68" s="447">
        <f t="shared" si="77"/>
        <v>19.4056</v>
      </c>
      <c r="CA68" s="446">
        <f>IF(BP68="","",BP68*'Opening Balance'!$G$69)</f>
        <v>0</v>
      </c>
      <c r="CB68" s="431">
        <f t="shared" si="78"/>
        <v>19.4056</v>
      </c>
      <c r="CC68" s="474">
        <f t="shared" si="105"/>
        <v>500</v>
      </c>
      <c r="CD68" s="468" t="str">
        <f>IF(BL68="","",IF(BL68='Opening Balance'!$I$71,'Opening Balance'!$G$71,""))</f>
        <v/>
      </c>
      <c r="CE68" s="468">
        <f t="shared" si="106"/>
        <v>500</v>
      </c>
      <c r="CF68" s="470">
        <f>IF(BL68="","",IF(BL68='Opening Balance'!$I$73,'Opening Balance'!$G$73,0))</f>
        <v>0</v>
      </c>
      <c r="CG68" s="469">
        <f t="shared" si="107"/>
        <v>500</v>
      </c>
      <c r="CH68" s="466"/>
      <c r="CI68" s="466"/>
      <c r="CJ68" s="389">
        <v>25</v>
      </c>
      <c r="CK68" s="422">
        <f>IF(AND('Att. Dairy'!B74=""),"",'Att. Dairy'!B74)</f>
        <v>45071</v>
      </c>
      <c r="CL68" s="423" t="str">
        <f>IF(AND('Att. Dairy'!D74=""),"",'Att. Dairy'!D74)</f>
        <v>Thursday</v>
      </c>
      <c r="CM68" s="435" t="str">
        <f>IF('Att. Dairy'!O74="","",IF('Att. Dairy'!E74='Att. Dairy'!$AD$15,'Att. Dairy'!O74,""))</f>
        <v/>
      </c>
      <c r="CN68" s="435" t="str">
        <f>IF('Att. Dairy'!P74="","",IF('Att. Dairy'!E74='Att. Dairy'!$AD$15,'Att. Dairy'!P74,""))</f>
        <v/>
      </c>
      <c r="CO68" s="436">
        <f t="shared" si="79"/>
        <v>0</v>
      </c>
      <c r="CP68" s="453">
        <f t="shared" si="108"/>
        <v>140.13999999999999</v>
      </c>
      <c r="CQ68" s="438" t="str">
        <f>IF(CK68="","",IF(CK68='Opening Balance'!$I$64,'Opening Balance'!$H$64,""))</f>
        <v/>
      </c>
      <c r="CR68" s="438" t="str">
        <f>IF(CK68="","",IF(CK68='Opening Balance'!$I$66,'Opening Balance'!$H$66,""))</f>
        <v/>
      </c>
      <c r="CS68" s="438">
        <f t="shared" si="80"/>
        <v>140.13999999999999</v>
      </c>
      <c r="CT68" s="430">
        <f>IF(CO68="","",CO68*'Opening Balance'!$H$68)</f>
        <v>0</v>
      </c>
      <c r="CU68" s="431">
        <f t="shared" si="71"/>
        <v>140.13999999999999</v>
      </c>
      <c r="CV68" s="453">
        <f t="shared" si="109"/>
        <v>24.971399999999999</v>
      </c>
      <c r="CW68" s="430" t="str">
        <f>IF(CK68="","",IF(CK68='Opening Balance'!$I$65,'Opening Balance'!$H$65,""))</f>
        <v/>
      </c>
      <c r="CX68" s="429" t="str">
        <f>IF(CK68="","",IF(CK68='Opening Balance'!$I$67,'Opening Balance'!$H$67,""))</f>
        <v/>
      </c>
      <c r="CY68" s="438">
        <f t="shared" si="81"/>
        <v>24.971399999999999</v>
      </c>
      <c r="CZ68" s="430">
        <f>IF(CO68="","",CO68*'Opening Balance'!$H$69)</f>
        <v>0</v>
      </c>
      <c r="DA68" s="431">
        <f t="shared" si="82"/>
        <v>24.971399999999999</v>
      </c>
      <c r="DB68" s="474">
        <f t="shared" si="110"/>
        <v>800</v>
      </c>
      <c r="DC68" s="468" t="str">
        <f>IF(CK68="","",IF(CK68='Opening Balance'!$I$71,'Opening Balance'!$H$71,""))</f>
        <v/>
      </c>
      <c r="DD68" s="468">
        <f t="shared" si="83"/>
        <v>800</v>
      </c>
      <c r="DE68" s="470">
        <f>IF(CK68="","",IF(CK68='Opening Balance'!$I$73,'Opening Balance'!$H$73,0))</f>
        <v>0</v>
      </c>
      <c r="DF68" s="469">
        <f t="shared" si="111"/>
        <v>800</v>
      </c>
    </row>
    <row r="69" spans="1:110" s="304" customFormat="1">
      <c r="A69" s="580"/>
      <c r="B69" s="352">
        <f>IF(AND($Z$3=$Q$39),MAX($B$43:B68)+1,0)</f>
        <v>0</v>
      </c>
      <c r="C69" s="116">
        <f>IF(AND('Att. Dairy'!B75=""),"",'Att. Dairy'!B75)</f>
        <v>45072</v>
      </c>
      <c r="D69" s="118">
        <f t="shared" si="84"/>
        <v>161.19999999999999</v>
      </c>
      <c r="E69" s="118">
        <f t="shared" si="85"/>
        <v>108.3</v>
      </c>
      <c r="F69" s="118" t="str">
        <f>IF(C69="","",IF(Sheet1!C69='Opening Balance'!$I$46,'Opening Balance'!$G$46,""))</f>
        <v/>
      </c>
      <c r="G69" s="118" t="str">
        <f>IF(C69="","",IF(Sheet1!C69='Opening Balance'!$I$47,'Opening Balance'!$G$47,""))</f>
        <v/>
      </c>
      <c r="H69" s="118" t="str">
        <f>IF(C69="","",IF(Sheet1!C69='Opening Balance'!$I$48,'Opening Balance'!$G$48,""))</f>
        <v/>
      </c>
      <c r="I69" s="118" t="str">
        <f>IF(C69="","",IF(Sheet1!C69='Opening Balance'!$I$49,'Opening Balance'!$G$49,""))</f>
        <v/>
      </c>
      <c r="J69" s="118" t="str">
        <f>IF(C69="","",IF(Sheet1!C69='Opening Balance'!$I$50,'Opening Balance'!$G$50,""))</f>
        <v/>
      </c>
      <c r="K69" s="118" t="str">
        <f>IF(C69="","",IF(Sheet1!C69='Opening Balance'!$I$51,'Opening Balance'!$G$51,""))</f>
        <v/>
      </c>
      <c r="L69" s="118">
        <f t="shared" si="86"/>
        <v>161.19999999999999</v>
      </c>
      <c r="M69" s="118">
        <f t="shared" si="87"/>
        <v>108.3</v>
      </c>
      <c r="N69" s="119" t="str">
        <f>IF('Att. Dairy'!F75="","",'Att. Dairy'!F75)</f>
        <v/>
      </c>
      <c r="O69" s="119" t="str">
        <f>IF('Att. Dairy'!G75="","",'Att. Dairy'!G75)</f>
        <v/>
      </c>
      <c r="P69" s="119" t="str">
        <f t="shared" si="88"/>
        <v/>
      </c>
      <c r="Q69" s="119" t="str">
        <f>IF('Att. Dairy'!L75="","",'Att. Dairy'!L75)</f>
        <v/>
      </c>
      <c r="R69" s="119" t="str">
        <f>IF('Att. Dairy'!M75="","",'Att. Dairy'!M75)</f>
        <v/>
      </c>
      <c r="S69" s="119" t="str">
        <f t="shared" si="89"/>
        <v/>
      </c>
      <c r="T69" s="118">
        <f t="shared" si="90"/>
        <v>0</v>
      </c>
      <c r="U69" s="118">
        <f t="shared" si="91"/>
        <v>0</v>
      </c>
      <c r="V69" s="118">
        <f t="shared" si="92"/>
        <v>161.19999999999999</v>
      </c>
      <c r="W69" s="118">
        <f t="shared" si="93"/>
        <v>108.3</v>
      </c>
      <c r="X69" s="321" t="str">
        <f>IFERROR(IF(AND('Att. Dairy'!B75=""),"",IF(AND(Y69="अवकाश"),"",IF(AND(S69=""),"",S69*$Z$39))),"")</f>
        <v/>
      </c>
      <c r="Y69" s="121" t="str">
        <f>IF(AND('Att. Dairy'!B75=""),"",IF(OR(S69="",S69=0),"",BC69))</f>
        <v/>
      </c>
      <c r="AA69" s="353">
        <f>IF(AND($AY$3=$AP$39),MAX($AA$43:AA68)+1,0)</f>
        <v>0</v>
      </c>
      <c r="AB69" s="116">
        <f>IF(AND('Att. Dairy'!B75=""),"",'Att. Dairy'!B75)</f>
        <v>45072</v>
      </c>
      <c r="AC69" s="118">
        <f t="shared" si="94"/>
        <v>91.3</v>
      </c>
      <c r="AD69" s="118">
        <f t="shared" si="95"/>
        <v>50.4</v>
      </c>
      <c r="AE69" s="118" t="str">
        <f>IF(AB69="","",IF(Sheet1!AB69='Opening Balance'!$I$46,'Opening Balance'!$H$46,""))</f>
        <v/>
      </c>
      <c r="AF69" s="118" t="str">
        <f>IF(AB69="","",IF(Sheet1!AB69='Opening Balance'!$I$47,'Opening Balance'!$H$47,""))</f>
        <v/>
      </c>
      <c r="AG69" s="118" t="str">
        <f>IF(AB69="","",IF(Sheet1!AB69='Opening Balance'!$I$48,'Opening Balance'!$H$48,""))</f>
        <v/>
      </c>
      <c r="AH69" s="118" t="str">
        <f>IF(AB69="","",IF(Sheet1!AB69='Opening Balance'!$I$49,'Opening Balance'!$H$49,""))</f>
        <v/>
      </c>
      <c r="AI69" s="118" t="str">
        <f>IF(AB69="","",IF(Sheet1!AB69='Opening Balance'!$I$50,'Opening Balance'!$H$50,""))</f>
        <v/>
      </c>
      <c r="AJ69" s="118" t="str">
        <f>IF(AB69="","",IF(Sheet1!AB69='Opening Balance'!$I$51,'Opening Balance'!$H$51,""))</f>
        <v/>
      </c>
      <c r="AK69" s="118">
        <f t="shared" si="96"/>
        <v>91.3</v>
      </c>
      <c r="AL69" s="118">
        <f t="shared" si="97"/>
        <v>50.4</v>
      </c>
      <c r="AM69" s="119" t="str">
        <f>IF('Att. Dairy'!I75="","",'Att. Dairy'!I75)</f>
        <v/>
      </c>
      <c r="AN69" s="119" t="str">
        <f>IF('Att. Dairy'!J75="","",'Att. Dairy'!J75)</f>
        <v/>
      </c>
      <c r="AO69" s="119" t="str">
        <f t="shared" si="98"/>
        <v/>
      </c>
      <c r="AP69" s="119" t="str">
        <f>IF('Att. Dairy'!O75="","",'Att. Dairy'!O75)</f>
        <v/>
      </c>
      <c r="AQ69" s="119" t="str">
        <f>IF('Att. Dairy'!P75="","",'Att. Dairy'!P75)</f>
        <v/>
      </c>
      <c r="AR69" s="119" t="str">
        <f t="shared" si="99"/>
        <v/>
      </c>
      <c r="AS69" s="118">
        <f t="shared" si="100"/>
        <v>0</v>
      </c>
      <c r="AT69" s="118">
        <f t="shared" si="101"/>
        <v>0</v>
      </c>
      <c r="AU69" s="118">
        <f t="shared" si="112"/>
        <v>91.3</v>
      </c>
      <c r="AV69" s="118">
        <f t="shared" si="113"/>
        <v>50.4</v>
      </c>
      <c r="AW69" s="321" t="str">
        <f>IFERROR(IF(AND('Att. Dairy'!B75=""),"",IF(AND(AX69="अवकाश"),"",IF(AND(AR69=""),"",AR69*$AY$39))),"")</f>
        <v/>
      </c>
      <c r="AX69" s="121" t="str">
        <f>IF(AND('Att. Dairy'!B75=""),"",IF(OR(AR69="",AR69=0),"",BC69))</f>
        <v/>
      </c>
      <c r="BB69" s="304" t="str">
        <f>IF(AND('Att. Dairy'!D75=""),"",'Att. Dairy'!D75)</f>
        <v>Friday</v>
      </c>
      <c r="BC69" s="304" t="str">
        <f t="shared" si="102"/>
        <v>दाल रोटी</v>
      </c>
      <c r="BD69" s="318" t="str">
        <f t="shared" si="72"/>
        <v>W</v>
      </c>
      <c r="BE69" s="304" t="str">
        <f>IF(AND('Att. Dairy'!C75=""),"",'Att. Dairy'!C75)</f>
        <v/>
      </c>
      <c r="BF69" s="304" t="str">
        <f t="shared" si="73"/>
        <v/>
      </c>
      <c r="BG69" s="318" t="str">
        <f t="shared" si="74"/>
        <v>W</v>
      </c>
      <c r="BJ69" s="487">
        <f>IF(AND($DG$5=$CF$40),MAX($BJ$43:BJ68)+1,0)</f>
        <v>0</v>
      </c>
      <c r="BK69" s="389">
        <v>26</v>
      </c>
      <c r="BL69" s="422">
        <f>IF(AND('Att. Dairy'!B75=""),"",'Att. Dairy'!B75)</f>
        <v>45072</v>
      </c>
      <c r="BM69" s="423" t="str">
        <f>IF(AND('Att. Dairy'!D75=""),"",'Att. Dairy'!D75)</f>
        <v>Friday</v>
      </c>
      <c r="BN69" s="435" t="str">
        <f>IF('Att. Dairy'!L75="","",IF('Att. Dairy'!E75='Att. Dairy'!$AD$15,'Att. Dairy'!L75,""))</f>
        <v/>
      </c>
      <c r="BO69" s="435" t="str">
        <f>IF('Att. Dairy'!M75="","",IF('Att. Dairy'!E75='Att. Dairy'!$AD$15,'Att. Dairy'!M75,""))</f>
        <v/>
      </c>
      <c r="BP69" s="436">
        <f t="shared" si="75"/>
        <v>0</v>
      </c>
      <c r="BQ69" s="453">
        <f t="shared" si="103"/>
        <v>90.01</v>
      </c>
      <c r="BR69" s="439" t="str">
        <f>IF(BL69="","",IF(BL69='Opening Balance'!$I$64,'Opening Balance'!$G$64,""))</f>
        <v/>
      </c>
      <c r="BS69" s="439" t="str">
        <f>IF(BL69="","",IF(BL69='Opening Balance'!$I$66,'Opening Balance'!$G$66,""))</f>
        <v/>
      </c>
      <c r="BT69" s="438">
        <f t="shared" si="76"/>
        <v>90.01</v>
      </c>
      <c r="BU69" s="446">
        <f>IF(BP69="","",BP69*'Opening Balance'!$G$68)</f>
        <v>0</v>
      </c>
      <c r="BV69" s="415">
        <f t="shared" si="70"/>
        <v>90.01</v>
      </c>
      <c r="BW69" s="453">
        <f t="shared" si="104"/>
        <v>19.4056</v>
      </c>
      <c r="BX69" s="446" t="str">
        <f>IF(BL69="","",IF(BL69='Opening Balance'!$I$65,'Opening Balance'!$G$65,""))</f>
        <v/>
      </c>
      <c r="BY69" s="446" t="str">
        <f>IF(BL69="","",IF(BL69='Opening Balance'!$I$67,'Opening Balance'!$G$67,""))</f>
        <v/>
      </c>
      <c r="BZ69" s="447">
        <f t="shared" si="77"/>
        <v>19.4056</v>
      </c>
      <c r="CA69" s="446">
        <f>IF(BP69="","",BP69*'Opening Balance'!$G$69)</f>
        <v>0</v>
      </c>
      <c r="CB69" s="431">
        <f t="shared" si="78"/>
        <v>19.4056</v>
      </c>
      <c r="CC69" s="474">
        <f t="shared" si="105"/>
        <v>500</v>
      </c>
      <c r="CD69" s="468" t="str">
        <f>IF(BL69="","",IF(BL69='Opening Balance'!$I$71,'Opening Balance'!$G$71,""))</f>
        <v/>
      </c>
      <c r="CE69" s="468">
        <f t="shared" si="106"/>
        <v>500</v>
      </c>
      <c r="CF69" s="470">
        <f>IF(BL69="","",IF(BL69='Opening Balance'!$I$73,'Opening Balance'!$G$73,0))</f>
        <v>0</v>
      </c>
      <c r="CG69" s="469">
        <f t="shared" si="107"/>
        <v>500</v>
      </c>
      <c r="CH69" s="466"/>
      <c r="CI69" s="466"/>
      <c r="CJ69" s="389">
        <v>26</v>
      </c>
      <c r="CK69" s="422">
        <f>IF(AND('Att. Dairy'!B75=""),"",'Att. Dairy'!B75)</f>
        <v>45072</v>
      </c>
      <c r="CL69" s="423" t="str">
        <f>IF(AND('Att. Dairy'!D75=""),"",'Att. Dairy'!D75)</f>
        <v>Friday</v>
      </c>
      <c r="CM69" s="435" t="str">
        <f>IF('Att. Dairy'!O75="","",IF('Att. Dairy'!E75='Att. Dairy'!$AD$15,'Att. Dairy'!O75,""))</f>
        <v/>
      </c>
      <c r="CN69" s="435" t="str">
        <f>IF('Att. Dairy'!P75="","",IF('Att. Dairy'!E75='Att. Dairy'!$AD$15,'Att. Dairy'!P75,""))</f>
        <v/>
      </c>
      <c r="CO69" s="436">
        <f t="shared" si="79"/>
        <v>0</v>
      </c>
      <c r="CP69" s="453">
        <f t="shared" si="108"/>
        <v>140.13999999999999</v>
      </c>
      <c r="CQ69" s="438" t="str">
        <f>IF(CK69="","",IF(CK69='Opening Balance'!$I$64,'Opening Balance'!$H$64,""))</f>
        <v/>
      </c>
      <c r="CR69" s="438" t="str">
        <f>IF(CK69="","",IF(CK69='Opening Balance'!$I$66,'Opening Balance'!$H$66,""))</f>
        <v/>
      </c>
      <c r="CS69" s="438">
        <f t="shared" si="80"/>
        <v>140.13999999999999</v>
      </c>
      <c r="CT69" s="430">
        <f>IF(CO69="","",CO69*'Opening Balance'!$H$68)</f>
        <v>0</v>
      </c>
      <c r="CU69" s="431">
        <f t="shared" si="71"/>
        <v>140.13999999999999</v>
      </c>
      <c r="CV69" s="453">
        <f t="shared" si="109"/>
        <v>24.971399999999999</v>
      </c>
      <c r="CW69" s="430" t="str">
        <f>IF(CK69="","",IF(CK69='Opening Balance'!$I$65,'Opening Balance'!$H$65,""))</f>
        <v/>
      </c>
      <c r="CX69" s="429" t="str">
        <f>IF(CK69="","",IF(CK69='Opening Balance'!$I$67,'Opening Balance'!$H$67,""))</f>
        <v/>
      </c>
      <c r="CY69" s="438">
        <f t="shared" si="81"/>
        <v>24.971399999999999</v>
      </c>
      <c r="CZ69" s="430">
        <f>IF(CO69="","",CO69*'Opening Balance'!$H$69)</f>
        <v>0</v>
      </c>
      <c r="DA69" s="431">
        <f t="shared" si="82"/>
        <v>24.971399999999999</v>
      </c>
      <c r="DB69" s="474">
        <f t="shared" si="110"/>
        <v>800</v>
      </c>
      <c r="DC69" s="468" t="str">
        <f>IF(CK69="","",IF(CK69='Opening Balance'!$I$71,'Opening Balance'!$H$71,""))</f>
        <v/>
      </c>
      <c r="DD69" s="468">
        <f t="shared" si="83"/>
        <v>800</v>
      </c>
      <c r="DE69" s="470">
        <f>IF(CK69="","",IF(CK69='Opening Balance'!$I$73,'Opening Balance'!$H$73,0))</f>
        <v>0</v>
      </c>
      <c r="DF69" s="469">
        <f t="shared" si="111"/>
        <v>800</v>
      </c>
    </row>
    <row r="70" spans="1:110" s="304" customFormat="1">
      <c r="A70" s="580"/>
      <c r="B70" s="352">
        <f>IF(AND($Z$3=$Q$39),MAX($B$43:B69)+1,0)</f>
        <v>0</v>
      </c>
      <c r="C70" s="116">
        <f>IF(AND('Att. Dairy'!B76=""),"",'Att. Dairy'!B76)</f>
        <v>45073</v>
      </c>
      <c r="D70" s="118">
        <f t="shared" si="84"/>
        <v>161.19999999999999</v>
      </c>
      <c r="E70" s="118">
        <f t="shared" si="85"/>
        <v>108.3</v>
      </c>
      <c r="F70" s="118" t="str">
        <f>IF(C70="","",IF(Sheet1!C70='Opening Balance'!$I$46,'Opening Balance'!$G$46,""))</f>
        <v/>
      </c>
      <c r="G70" s="118" t="str">
        <f>IF(C70="","",IF(Sheet1!C70='Opening Balance'!$I$47,'Opening Balance'!$G$47,""))</f>
        <v/>
      </c>
      <c r="H70" s="118" t="str">
        <f>IF(C70="","",IF(Sheet1!C70='Opening Balance'!$I$48,'Opening Balance'!$G$48,""))</f>
        <v/>
      </c>
      <c r="I70" s="118" t="str">
        <f>IF(C70="","",IF(Sheet1!C70='Opening Balance'!$I$49,'Opening Balance'!$G$49,""))</f>
        <v/>
      </c>
      <c r="J70" s="118" t="str">
        <f>IF(C70="","",IF(Sheet1!C70='Opening Balance'!$I$50,'Opening Balance'!$G$50,""))</f>
        <v/>
      </c>
      <c r="K70" s="118" t="str">
        <f>IF(C70="","",IF(Sheet1!C70='Opening Balance'!$I$51,'Opening Balance'!$G$51,""))</f>
        <v/>
      </c>
      <c r="L70" s="118">
        <f t="shared" si="86"/>
        <v>161.19999999999999</v>
      </c>
      <c r="M70" s="118">
        <f t="shared" si="87"/>
        <v>108.3</v>
      </c>
      <c r="N70" s="119" t="str">
        <f>IF('Att. Dairy'!F76="","",'Att. Dairy'!F76)</f>
        <v/>
      </c>
      <c r="O70" s="119" t="str">
        <f>IF('Att. Dairy'!G76="","",'Att. Dairy'!G76)</f>
        <v/>
      </c>
      <c r="P70" s="119" t="str">
        <f t="shared" si="88"/>
        <v/>
      </c>
      <c r="Q70" s="119" t="str">
        <f>IF('Att. Dairy'!L76="","",'Att. Dairy'!L76)</f>
        <v/>
      </c>
      <c r="R70" s="119" t="str">
        <f>IF('Att. Dairy'!M76="","",'Att. Dairy'!M76)</f>
        <v/>
      </c>
      <c r="S70" s="119" t="str">
        <f t="shared" si="89"/>
        <v/>
      </c>
      <c r="T70" s="118">
        <f t="shared" si="90"/>
        <v>0</v>
      </c>
      <c r="U70" s="118">
        <f t="shared" si="91"/>
        <v>0</v>
      </c>
      <c r="V70" s="118">
        <f t="shared" si="92"/>
        <v>161.19999999999999</v>
      </c>
      <c r="W70" s="118">
        <f t="shared" si="93"/>
        <v>108.3</v>
      </c>
      <c r="X70" s="321" t="str">
        <f>IFERROR(IF(AND('Att. Dairy'!B76=""),"",IF(AND(Y70="अवकाश"),"",IF(AND(S70=""),"",S70*$Z$39))),"")</f>
        <v/>
      </c>
      <c r="Y70" s="121" t="str">
        <f>IF(AND('Att. Dairy'!B76=""),"",IF(OR(S70="",S70=0),"",BC70))</f>
        <v/>
      </c>
      <c r="AA70" s="353">
        <f>IF(AND($AY$3=$AP$39),MAX($AA$43:AA69)+1,0)</f>
        <v>0</v>
      </c>
      <c r="AB70" s="116">
        <f>IF(AND('Att. Dairy'!B76=""),"",'Att. Dairy'!B76)</f>
        <v>45073</v>
      </c>
      <c r="AC70" s="118">
        <f t="shared" si="94"/>
        <v>91.3</v>
      </c>
      <c r="AD70" s="118">
        <f t="shared" si="95"/>
        <v>50.4</v>
      </c>
      <c r="AE70" s="118" t="str">
        <f>IF(AB70="","",IF(Sheet1!AB70='Opening Balance'!$I$46,'Opening Balance'!$H$46,""))</f>
        <v/>
      </c>
      <c r="AF70" s="118" t="str">
        <f>IF(AB70="","",IF(Sheet1!AB70='Opening Balance'!$I$47,'Opening Balance'!$H$47,""))</f>
        <v/>
      </c>
      <c r="AG70" s="118" t="str">
        <f>IF(AB70="","",IF(Sheet1!AB70='Opening Balance'!$I$48,'Opening Balance'!$H$48,""))</f>
        <v/>
      </c>
      <c r="AH70" s="118" t="str">
        <f>IF(AB70="","",IF(Sheet1!AB70='Opening Balance'!$I$49,'Opening Balance'!$H$49,""))</f>
        <v/>
      </c>
      <c r="AI70" s="118" t="str">
        <f>IF(AB70="","",IF(Sheet1!AB70='Opening Balance'!$I$50,'Opening Balance'!$H$50,""))</f>
        <v/>
      </c>
      <c r="AJ70" s="118" t="str">
        <f>IF(AB70="","",IF(Sheet1!AB70='Opening Balance'!$I$51,'Opening Balance'!$H$51,""))</f>
        <v/>
      </c>
      <c r="AK70" s="118">
        <f t="shared" si="96"/>
        <v>91.3</v>
      </c>
      <c r="AL70" s="118">
        <f t="shared" si="97"/>
        <v>50.4</v>
      </c>
      <c r="AM70" s="119" t="str">
        <f>IF('Att. Dairy'!I76="","",'Att. Dairy'!I76)</f>
        <v/>
      </c>
      <c r="AN70" s="119" t="str">
        <f>IF('Att. Dairy'!J76="","",'Att. Dairy'!J76)</f>
        <v/>
      </c>
      <c r="AO70" s="119" t="str">
        <f t="shared" si="98"/>
        <v/>
      </c>
      <c r="AP70" s="119" t="str">
        <f>IF('Att. Dairy'!O76="","",'Att. Dairy'!O76)</f>
        <v/>
      </c>
      <c r="AQ70" s="119" t="str">
        <f>IF('Att. Dairy'!P76="","",'Att. Dairy'!P76)</f>
        <v/>
      </c>
      <c r="AR70" s="119" t="str">
        <f t="shared" si="99"/>
        <v/>
      </c>
      <c r="AS70" s="118">
        <f t="shared" si="100"/>
        <v>0</v>
      </c>
      <c r="AT70" s="118">
        <f t="shared" si="101"/>
        <v>0</v>
      </c>
      <c r="AU70" s="118">
        <f t="shared" si="112"/>
        <v>91.3</v>
      </c>
      <c r="AV70" s="118">
        <f t="shared" si="113"/>
        <v>50.4</v>
      </c>
      <c r="AW70" s="321" t="str">
        <f>IFERROR(IF(AND('Att. Dairy'!B76=""),"",IF(AND(AX70="अवकाश"),"",IF(AND(AR70=""),"",AR70*$AY$39))),"")</f>
        <v/>
      </c>
      <c r="AX70" s="121" t="str">
        <f>IF(AND('Att. Dairy'!B76=""),"",IF(OR(AR70="",AR70=0),"",BC70))</f>
        <v/>
      </c>
      <c r="BB70" s="304" t="str">
        <f>IF(AND('Att. Dairy'!D76=""),"",'Att. Dairy'!D76)</f>
        <v>Saturday</v>
      </c>
      <c r="BC70" s="304" t="str">
        <f t="shared" si="102"/>
        <v>सब्जी रोटी</v>
      </c>
      <c r="BD70" s="318" t="str">
        <f t="shared" si="72"/>
        <v>W</v>
      </c>
      <c r="BE70" s="304" t="str">
        <f>IF(AND('Att. Dairy'!C76=""),"",'Att. Dairy'!C76)</f>
        <v/>
      </c>
      <c r="BF70" s="304" t="str">
        <f t="shared" si="73"/>
        <v/>
      </c>
      <c r="BG70" s="318" t="str">
        <f t="shared" si="74"/>
        <v>W</v>
      </c>
      <c r="BJ70" s="487">
        <f>IF(AND($DG$5=$CF$40),MAX($BJ$43:BJ69)+1,0)</f>
        <v>0</v>
      </c>
      <c r="BK70" s="389">
        <v>27</v>
      </c>
      <c r="BL70" s="422">
        <f>IF(AND('Att. Dairy'!B76=""),"",'Att. Dairy'!B76)</f>
        <v>45073</v>
      </c>
      <c r="BM70" s="423" t="str">
        <f>IF(AND('Att. Dairy'!D76=""),"",'Att. Dairy'!D76)</f>
        <v>Saturday</v>
      </c>
      <c r="BN70" s="435" t="str">
        <f>IF('Att. Dairy'!L76="","",IF('Att. Dairy'!E76='Att. Dairy'!$AD$15,'Att. Dairy'!L76,""))</f>
        <v/>
      </c>
      <c r="BO70" s="435" t="str">
        <f>IF('Att. Dairy'!M76="","",IF('Att. Dairy'!E76='Att. Dairy'!$AD$15,'Att. Dairy'!M76,""))</f>
        <v/>
      </c>
      <c r="BP70" s="436">
        <f t="shared" si="75"/>
        <v>0</v>
      </c>
      <c r="BQ70" s="453">
        <f t="shared" si="103"/>
        <v>90.01</v>
      </c>
      <c r="BR70" s="439" t="str">
        <f>IF(BL70="","",IF(BL70='Opening Balance'!$I$64,'Opening Balance'!$G$64,""))</f>
        <v/>
      </c>
      <c r="BS70" s="439" t="str">
        <f>IF(BL70="","",IF(BL70='Opening Balance'!$I$66,'Opening Balance'!$G$66,""))</f>
        <v/>
      </c>
      <c r="BT70" s="438">
        <f t="shared" si="76"/>
        <v>90.01</v>
      </c>
      <c r="BU70" s="446">
        <f>IF(BP70="","",BP70*'Opening Balance'!$G$68)</f>
        <v>0</v>
      </c>
      <c r="BV70" s="415">
        <f t="shared" si="70"/>
        <v>90.01</v>
      </c>
      <c r="BW70" s="453">
        <f t="shared" si="104"/>
        <v>19.4056</v>
      </c>
      <c r="BX70" s="446" t="str">
        <f>IF(BL70="","",IF(BL70='Opening Balance'!$I$65,'Opening Balance'!$G$65,""))</f>
        <v/>
      </c>
      <c r="BY70" s="446" t="str">
        <f>IF(BL70="","",IF(BL70='Opening Balance'!$I$67,'Opening Balance'!$G$67,""))</f>
        <v/>
      </c>
      <c r="BZ70" s="447">
        <f t="shared" si="77"/>
        <v>19.4056</v>
      </c>
      <c r="CA70" s="446">
        <f>IF(BP70="","",BP70*'Opening Balance'!$G$69)</f>
        <v>0</v>
      </c>
      <c r="CB70" s="431">
        <f t="shared" si="78"/>
        <v>19.4056</v>
      </c>
      <c r="CC70" s="474">
        <f t="shared" si="105"/>
        <v>500</v>
      </c>
      <c r="CD70" s="468" t="str">
        <f>IF(BL70="","",IF(BL70='Opening Balance'!$I$71,'Opening Balance'!$G$71,""))</f>
        <v/>
      </c>
      <c r="CE70" s="468">
        <f t="shared" si="106"/>
        <v>500</v>
      </c>
      <c r="CF70" s="470">
        <f>IF(BL70="","",IF(BL70='Opening Balance'!$I$73,'Opening Balance'!$G$73,0))</f>
        <v>0</v>
      </c>
      <c r="CG70" s="469">
        <f t="shared" si="107"/>
        <v>500</v>
      </c>
      <c r="CH70" s="466"/>
      <c r="CI70" s="466"/>
      <c r="CJ70" s="389">
        <v>27</v>
      </c>
      <c r="CK70" s="422">
        <f>IF(AND('Att. Dairy'!B76=""),"",'Att. Dairy'!B76)</f>
        <v>45073</v>
      </c>
      <c r="CL70" s="423" t="str">
        <f>IF(AND('Att. Dairy'!D76=""),"",'Att. Dairy'!D76)</f>
        <v>Saturday</v>
      </c>
      <c r="CM70" s="435" t="str">
        <f>IF('Att. Dairy'!O76="","",IF('Att. Dairy'!E76='Att. Dairy'!$AD$15,'Att. Dairy'!O76,""))</f>
        <v/>
      </c>
      <c r="CN70" s="435" t="str">
        <f>IF('Att. Dairy'!P76="","",IF('Att. Dairy'!E76='Att. Dairy'!$AD$15,'Att. Dairy'!P76,""))</f>
        <v/>
      </c>
      <c r="CO70" s="436">
        <f t="shared" si="79"/>
        <v>0</v>
      </c>
      <c r="CP70" s="453">
        <f t="shared" si="108"/>
        <v>140.13999999999999</v>
      </c>
      <c r="CQ70" s="438" t="str">
        <f>IF(CK70="","",IF(CK70='Opening Balance'!$I$64,'Opening Balance'!$H$64,""))</f>
        <v/>
      </c>
      <c r="CR70" s="438" t="str">
        <f>IF(CK70="","",IF(CK70='Opening Balance'!$I$66,'Opening Balance'!$H$66,""))</f>
        <v/>
      </c>
      <c r="CS70" s="438">
        <f t="shared" si="80"/>
        <v>140.13999999999999</v>
      </c>
      <c r="CT70" s="430">
        <f>IF(CO70="","",CO70*'Opening Balance'!$H$68)</f>
        <v>0</v>
      </c>
      <c r="CU70" s="431">
        <f t="shared" si="71"/>
        <v>140.13999999999999</v>
      </c>
      <c r="CV70" s="453">
        <f t="shared" si="109"/>
        <v>24.971399999999999</v>
      </c>
      <c r="CW70" s="430" t="str">
        <f>IF(CK70="","",IF(CK70='Opening Balance'!$I$65,'Opening Balance'!$H$65,""))</f>
        <v/>
      </c>
      <c r="CX70" s="429" t="str">
        <f>IF(CK70="","",IF(CK70='Opening Balance'!$I$67,'Opening Balance'!$H$67,""))</f>
        <v/>
      </c>
      <c r="CY70" s="438">
        <f t="shared" si="81"/>
        <v>24.971399999999999</v>
      </c>
      <c r="CZ70" s="430">
        <f>IF(CO70="","",CO70*'Opening Balance'!$H$69)</f>
        <v>0</v>
      </c>
      <c r="DA70" s="431">
        <f t="shared" si="82"/>
        <v>24.971399999999999</v>
      </c>
      <c r="DB70" s="474">
        <f t="shared" si="110"/>
        <v>800</v>
      </c>
      <c r="DC70" s="468" t="str">
        <f>IF(CK70="","",IF(CK70='Opening Balance'!$I$71,'Opening Balance'!$H$71,""))</f>
        <v/>
      </c>
      <c r="DD70" s="468">
        <f t="shared" si="83"/>
        <v>800</v>
      </c>
      <c r="DE70" s="470">
        <f>IF(CK70="","",IF(CK70='Opening Balance'!$I$73,'Opening Balance'!$H$73,0))</f>
        <v>0</v>
      </c>
      <c r="DF70" s="469">
        <f t="shared" si="111"/>
        <v>800</v>
      </c>
    </row>
    <row r="71" spans="1:110" s="304" customFormat="1">
      <c r="A71" s="580"/>
      <c r="B71" s="352">
        <f>IF(AND($Z$3=$Q$39),MAX($B$43:B70)+1,0)</f>
        <v>0</v>
      </c>
      <c r="C71" s="116">
        <f>IF(AND('Att. Dairy'!B77=""),"",'Att. Dairy'!B77)</f>
        <v>45074</v>
      </c>
      <c r="D71" s="118">
        <f t="shared" si="84"/>
        <v>161.19999999999999</v>
      </c>
      <c r="E71" s="118">
        <f t="shared" si="85"/>
        <v>108.3</v>
      </c>
      <c r="F71" s="118" t="str">
        <f>IF(C71="","",IF(Sheet1!C71='Opening Balance'!$I$46,'Opening Balance'!$G$46,""))</f>
        <v/>
      </c>
      <c r="G71" s="118" t="str">
        <f>IF(C71="","",IF(Sheet1!C71='Opening Balance'!$I$47,'Opening Balance'!$G$47,""))</f>
        <v/>
      </c>
      <c r="H71" s="118" t="str">
        <f>IF(C71="","",IF(Sheet1!C71='Opening Balance'!$I$48,'Opening Balance'!$G$48,""))</f>
        <v/>
      </c>
      <c r="I71" s="118" t="str">
        <f>IF(C71="","",IF(Sheet1!C71='Opening Balance'!$I$49,'Opening Balance'!$G$49,""))</f>
        <v/>
      </c>
      <c r="J71" s="118" t="str">
        <f>IF(C71="","",IF(Sheet1!C71='Opening Balance'!$I$50,'Opening Balance'!$G$50,""))</f>
        <v/>
      </c>
      <c r="K71" s="118" t="str">
        <f>IF(C71="","",IF(Sheet1!C71='Opening Balance'!$I$51,'Opening Balance'!$G$51,""))</f>
        <v/>
      </c>
      <c r="L71" s="118">
        <f t="shared" si="86"/>
        <v>161.19999999999999</v>
      </c>
      <c r="M71" s="118">
        <f t="shared" si="87"/>
        <v>108.3</v>
      </c>
      <c r="N71" s="119" t="str">
        <f>IF('Att. Dairy'!F77="","",'Att. Dairy'!F77)</f>
        <v/>
      </c>
      <c r="O71" s="119" t="str">
        <f>IF('Att. Dairy'!G77="","",'Att. Dairy'!G77)</f>
        <v/>
      </c>
      <c r="P71" s="119" t="str">
        <f t="shared" si="88"/>
        <v/>
      </c>
      <c r="Q71" s="119" t="str">
        <f>IF('Att. Dairy'!L77="","",'Att. Dairy'!L77)</f>
        <v/>
      </c>
      <c r="R71" s="119" t="str">
        <f>IF('Att. Dairy'!M77="","",'Att. Dairy'!M77)</f>
        <v/>
      </c>
      <c r="S71" s="119" t="str">
        <f t="shared" si="89"/>
        <v/>
      </c>
      <c r="T71" s="118">
        <f t="shared" si="90"/>
        <v>0</v>
      </c>
      <c r="U71" s="118">
        <f t="shared" si="91"/>
        <v>0</v>
      </c>
      <c r="V71" s="118">
        <f t="shared" si="92"/>
        <v>161.19999999999999</v>
      </c>
      <c r="W71" s="118">
        <f t="shared" si="93"/>
        <v>108.3</v>
      </c>
      <c r="X71" s="321" t="str">
        <f>IFERROR(IF(AND('Att. Dairy'!B77=""),"",IF(AND(Y71="अवकाश"),"",IF(AND(S71=""),"",S71*$Z$39))),"")</f>
        <v/>
      </c>
      <c r="Y71" s="121" t="str">
        <f>IF(AND('Att. Dairy'!B77=""),"",IF(OR(S71="",S71=0),"",BC71))</f>
        <v/>
      </c>
      <c r="AA71" s="353">
        <f>IF(AND($AY$3=$AP$39),MAX($AA$43:AA70)+1,0)</f>
        <v>0</v>
      </c>
      <c r="AB71" s="116">
        <f>IF(AND('Att. Dairy'!B77=""),"",'Att. Dairy'!B77)</f>
        <v>45074</v>
      </c>
      <c r="AC71" s="118">
        <f t="shared" si="94"/>
        <v>91.3</v>
      </c>
      <c r="AD71" s="118">
        <f t="shared" si="95"/>
        <v>50.4</v>
      </c>
      <c r="AE71" s="118" t="str">
        <f>IF(AB71="","",IF(Sheet1!AB71='Opening Balance'!$I$46,'Opening Balance'!$H$46,""))</f>
        <v/>
      </c>
      <c r="AF71" s="118" t="str">
        <f>IF(AB71="","",IF(Sheet1!AB71='Opening Balance'!$I$47,'Opening Balance'!$H$47,""))</f>
        <v/>
      </c>
      <c r="AG71" s="118" t="str">
        <f>IF(AB71="","",IF(Sheet1!AB71='Opening Balance'!$I$48,'Opening Balance'!$H$48,""))</f>
        <v/>
      </c>
      <c r="AH71" s="118" t="str">
        <f>IF(AB71="","",IF(Sheet1!AB71='Opening Balance'!$I$49,'Opening Balance'!$H$49,""))</f>
        <v/>
      </c>
      <c r="AI71" s="118" t="str">
        <f>IF(AB71="","",IF(Sheet1!AB71='Opening Balance'!$I$50,'Opening Balance'!$H$50,""))</f>
        <v/>
      </c>
      <c r="AJ71" s="118" t="str">
        <f>IF(AB71="","",IF(Sheet1!AB71='Opening Balance'!$I$51,'Opening Balance'!$H$51,""))</f>
        <v/>
      </c>
      <c r="AK71" s="118">
        <f t="shared" si="96"/>
        <v>91.3</v>
      </c>
      <c r="AL71" s="118">
        <f t="shared" si="97"/>
        <v>50.4</v>
      </c>
      <c r="AM71" s="119" t="str">
        <f>IF('Att. Dairy'!I77="","",'Att. Dairy'!I77)</f>
        <v/>
      </c>
      <c r="AN71" s="119" t="str">
        <f>IF('Att. Dairy'!J77="","",'Att. Dairy'!J77)</f>
        <v/>
      </c>
      <c r="AO71" s="119" t="str">
        <f t="shared" si="98"/>
        <v/>
      </c>
      <c r="AP71" s="119" t="str">
        <f>IF('Att. Dairy'!O77="","",'Att. Dairy'!O77)</f>
        <v/>
      </c>
      <c r="AQ71" s="119" t="str">
        <f>IF('Att. Dairy'!P77="","",'Att. Dairy'!P77)</f>
        <v/>
      </c>
      <c r="AR71" s="119" t="str">
        <f t="shared" si="99"/>
        <v/>
      </c>
      <c r="AS71" s="118">
        <f t="shared" si="100"/>
        <v>0</v>
      </c>
      <c r="AT71" s="118">
        <f t="shared" si="101"/>
        <v>0</v>
      </c>
      <c r="AU71" s="118">
        <f t="shared" si="112"/>
        <v>91.3</v>
      </c>
      <c r="AV71" s="118">
        <f t="shared" si="113"/>
        <v>50.4</v>
      </c>
      <c r="AW71" s="321" t="str">
        <f>IFERROR(IF(AND('Att. Dairy'!B77=""),"",IF(AND(AX71="अवकाश"),"",IF(AND(AR71=""),"",AR71*$AY$39))),"")</f>
        <v/>
      </c>
      <c r="AX71" s="121" t="str">
        <f>IF(AND('Att. Dairy'!B77=""),"",IF(OR(AR71="",AR71=0),"",BC71))</f>
        <v/>
      </c>
      <c r="BB71" s="304" t="str">
        <f>IF(AND('Att. Dairy'!D77=""),"",'Att. Dairy'!D77)</f>
        <v>Sunday</v>
      </c>
      <c r="BC71" s="304" t="str">
        <f t="shared" si="102"/>
        <v>अवकाश</v>
      </c>
      <c r="BD71" s="318" t="str">
        <f t="shared" si="72"/>
        <v/>
      </c>
      <c r="BE71" s="304" t="str">
        <f>IF(AND('Att. Dairy'!C77=""),"",'Att. Dairy'!C77)</f>
        <v/>
      </c>
      <c r="BF71" s="304" t="str">
        <f t="shared" si="73"/>
        <v/>
      </c>
      <c r="BG71" s="318" t="str">
        <f t="shared" si="74"/>
        <v/>
      </c>
      <c r="BJ71" s="487">
        <f>IF(AND($DG$5=$CF$40),MAX($BJ$43:BJ70)+1,0)</f>
        <v>0</v>
      </c>
      <c r="BK71" s="389">
        <v>28</v>
      </c>
      <c r="BL71" s="422">
        <f>IF(AND('Att. Dairy'!B77=""),"",'Att. Dairy'!B77)</f>
        <v>45074</v>
      </c>
      <c r="BM71" s="423" t="str">
        <f>IF(AND('Att. Dairy'!D77=""),"",'Att. Dairy'!D77)</f>
        <v>Sunday</v>
      </c>
      <c r="BN71" s="435" t="str">
        <f>IF('Att. Dairy'!L77="","",IF('Att. Dairy'!E77='Att. Dairy'!$AD$15,'Att. Dairy'!L77,""))</f>
        <v/>
      </c>
      <c r="BO71" s="435" t="str">
        <f>IF('Att. Dairy'!M77="","",IF('Att. Dairy'!E77='Att. Dairy'!$AD$15,'Att. Dairy'!M77,""))</f>
        <v/>
      </c>
      <c r="BP71" s="436">
        <f t="shared" si="75"/>
        <v>0</v>
      </c>
      <c r="BQ71" s="453">
        <f t="shared" si="103"/>
        <v>90.01</v>
      </c>
      <c r="BR71" s="439" t="str">
        <f>IF(BL71="","",IF(BL71='Opening Balance'!$I$64,'Opening Balance'!$G$64,""))</f>
        <v/>
      </c>
      <c r="BS71" s="439" t="str">
        <f>IF(BL71="","",IF(BL71='Opening Balance'!$I$66,'Opening Balance'!$G$66,""))</f>
        <v/>
      </c>
      <c r="BT71" s="438">
        <f t="shared" si="76"/>
        <v>90.01</v>
      </c>
      <c r="BU71" s="446">
        <f>IF(BP71="","",BP71*'Opening Balance'!$G$68)</f>
        <v>0</v>
      </c>
      <c r="BV71" s="415">
        <f t="shared" si="70"/>
        <v>90.01</v>
      </c>
      <c r="BW71" s="453">
        <f t="shared" si="104"/>
        <v>19.4056</v>
      </c>
      <c r="BX71" s="446" t="str">
        <f>IF(BL71="","",IF(BL71='Opening Balance'!$I$65,'Opening Balance'!$G$65,""))</f>
        <v/>
      </c>
      <c r="BY71" s="446" t="str">
        <f>IF(BL71="","",IF(BL71='Opening Balance'!$I$67,'Opening Balance'!$G$67,""))</f>
        <v/>
      </c>
      <c r="BZ71" s="447">
        <f t="shared" si="77"/>
        <v>19.4056</v>
      </c>
      <c r="CA71" s="446">
        <f>IF(BP71="","",BP71*'Opening Balance'!$G$69)</f>
        <v>0</v>
      </c>
      <c r="CB71" s="431">
        <f t="shared" si="78"/>
        <v>19.4056</v>
      </c>
      <c r="CC71" s="474">
        <f t="shared" si="105"/>
        <v>500</v>
      </c>
      <c r="CD71" s="468" t="str">
        <f>IF(BL71="","",IF(BL71='Opening Balance'!$I$71,'Opening Balance'!$G$71,""))</f>
        <v/>
      </c>
      <c r="CE71" s="468">
        <f t="shared" si="106"/>
        <v>500</v>
      </c>
      <c r="CF71" s="470">
        <f>IF(BL71="","",IF(BL71='Opening Balance'!$I$73,'Opening Balance'!$G$73,0))</f>
        <v>0</v>
      </c>
      <c r="CG71" s="469">
        <f t="shared" si="107"/>
        <v>500</v>
      </c>
      <c r="CH71" s="466"/>
      <c r="CI71" s="466"/>
      <c r="CJ71" s="389">
        <v>28</v>
      </c>
      <c r="CK71" s="422">
        <f>IF(AND('Att. Dairy'!B77=""),"",'Att. Dairy'!B77)</f>
        <v>45074</v>
      </c>
      <c r="CL71" s="423" t="str">
        <f>IF(AND('Att. Dairy'!D77=""),"",'Att. Dairy'!D77)</f>
        <v>Sunday</v>
      </c>
      <c r="CM71" s="435" t="str">
        <f>IF('Att. Dairy'!O77="","",IF('Att. Dairy'!E77='Att. Dairy'!$AD$15,'Att. Dairy'!O77,""))</f>
        <v/>
      </c>
      <c r="CN71" s="435" t="str">
        <f>IF('Att. Dairy'!P77="","",IF('Att. Dairy'!E77='Att. Dairy'!$AD$15,'Att. Dairy'!P77,""))</f>
        <v/>
      </c>
      <c r="CO71" s="436">
        <f t="shared" si="79"/>
        <v>0</v>
      </c>
      <c r="CP71" s="453">
        <f t="shared" si="108"/>
        <v>140.13999999999999</v>
      </c>
      <c r="CQ71" s="438" t="str">
        <f>IF(CK71="","",IF(CK71='Opening Balance'!$I$64,'Opening Balance'!$H$64,""))</f>
        <v/>
      </c>
      <c r="CR71" s="438" t="str">
        <f>IF(CK71="","",IF(CK71='Opening Balance'!$I$66,'Opening Balance'!$H$66,""))</f>
        <v/>
      </c>
      <c r="CS71" s="438">
        <f t="shared" si="80"/>
        <v>140.13999999999999</v>
      </c>
      <c r="CT71" s="430">
        <f>IF(CO71="","",CO71*'Opening Balance'!$H$68)</f>
        <v>0</v>
      </c>
      <c r="CU71" s="431">
        <f t="shared" si="71"/>
        <v>140.13999999999999</v>
      </c>
      <c r="CV71" s="453">
        <f t="shared" si="109"/>
        <v>24.971399999999999</v>
      </c>
      <c r="CW71" s="430" t="str">
        <f>IF(CK71="","",IF(CK71='Opening Balance'!$I$65,'Opening Balance'!$H$65,""))</f>
        <v/>
      </c>
      <c r="CX71" s="429" t="str">
        <f>IF(CK71="","",IF(CK71='Opening Balance'!$I$67,'Opening Balance'!$H$67,""))</f>
        <v/>
      </c>
      <c r="CY71" s="438">
        <f t="shared" si="81"/>
        <v>24.971399999999999</v>
      </c>
      <c r="CZ71" s="430">
        <f>IF(CO71="","",CO71*'Opening Balance'!$H$69)</f>
        <v>0</v>
      </c>
      <c r="DA71" s="431">
        <f t="shared" si="82"/>
        <v>24.971399999999999</v>
      </c>
      <c r="DB71" s="474">
        <f t="shared" si="110"/>
        <v>800</v>
      </c>
      <c r="DC71" s="468" t="str">
        <f>IF(CK71="","",IF(CK71='Opening Balance'!$I$71,'Opening Balance'!$H$71,""))</f>
        <v/>
      </c>
      <c r="DD71" s="468">
        <f t="shared" si="83"/>
        <v>800</v>
      </c>
      <c r="DE71" s="470">
        <f>IF(CK71="","",IF(CK71='Opening Balance'!$I$73,'Opening Balance'!$H$73,0))</f>
        <v>0</v>
      </c>
      <c r="DF71" s="469">
        <f t="shared" si="111"/>
        <v>800</v>
      </c>
    </row>
    <row r="72" spans="1:110" s="304" customFormat="1">
      <c r="A72" s="580"/>
      <c r="B72" s="352">
        <f>IF(AND($Z$3=$Q$39),MAX($B$43:B71)+1,0)</f>
        <v>0</v>
      </c>
      <c r="C72" s="116">
        <f>IF(AND('Att. Dairy'!B78=""),"",'Att. Dairy'!B78)</f>
        <v>45075</v>
      </c>
      <c r="D72" s="118">
        <f t="shared" si="84"/>
        <v>161.19999999999999</v>
      </c>
      <c r="E72" s="118">
        <f t="shared" si="85"/>
        <v>108.3</v>
      </c>
      <c r="F72" s="118" t="str">
        <f>IF(C72="","",IF(Sheet1!C72='Opening Balance'!$I$46,'Opening Balance'!$G$46,""))</f>
        <v/>
      </c>
      <c r="G72" s="118" t="str">
        <f>IF(C72="","",IF(Sheet1!C72='Opening Balance'!$I$47,'Opening Balance'!$G$47,""))</f>
        <v/>
      </c>
      <c r="H72" s="118" t="str">
        <f>IF(C72="","",IF(Sheet1!C72='Opening Balance'!$I$48,'Opening Balance'!$G$48,""))</f>
        <v/>
      </c>
      <c r="I72" s="118" t="str">
        <f>IF(C72="","",IF(Sheet1!C72='Opening Balance'!$I$49,'Opening Balance'!$G$49,""))</f>
        <v/>
      </c>
      <c r="J72" s="118" t="str">
        <f>IF(C72="","",IF(Sheet1!C72='Opening Balance'!$I$50,'Opening Balance'!$G$50,""))</f>
        <v/>
      </c>
      <c r="K72" s="118" t="str">
        <f>IF(C72="","",IF(Sheet1!C72='Opening Balance'!$I$51,'Opening Balance'!$G$51,""))</f>
        <v/>
      </c>
      <c r="L72" s="118">
        <f t="shared" si="86"/>
        <v>161.19999999999999</v>
      </c>
      <c r="M72" s="118">
        <f t="shared" si="87"/>
        <v>108.3</v>
      </c>
      <c r="N72" s="119" t="str">
        <f>IF('Att. Dairy'!F78="","",'Att. Dairy'!F78)</f>
        <v/>
      </c>
      <c r="O72" s="119" t="str">
        <f>IF('Att. Dairy'!G78="","",'Att. Dairy'!G78)</f>
        <v/>
      </c>
      <c r="P72" s="119" t="str">
        <f t="shared" si="88"/>
        <v/>
      </c>
      <c r="Q72" s="119" t="str">
        <f>IF('Att. Dairy'!L78="","",'Att. Dairy'!L78)</f>
        <v/>
      </c>
      <c r="R72" s="119" t="str">
        <f>IF('Att. Dairy'!M78="","",'Att. Dairy'!M78)</f>
        <v/>
      </c>
      <c r="S72" s="119" t="str">
        <f t="shared" si="89"/>
        <v/>
      </c>
      <c r="T72" s="118">
        <f t="shared" si="90"/>
        <v>0</v>
      </c>
      <c r="U72" s="118">
        <f t="shared" si="91"/>
        <v>0</v>
      </c>
      <c r="V72" s="118">
        <f t="shared" si="92"/>
        <v>161.19999999999999</v>
      </c>
      <c r="W72" s="118">
        <f t="shared" si="93"/>
        <v>108.3</v>
      </c>
      <c r="X72" s="321" t="str">
        <f>IFERROR(IF(AND('Att. Dairy'!B78=""),"",IF(AND(Y72="अवकाश"),"",IF(AND(S72=""),"",S72*$Z$39))),"")</f>
        <v/>
      </c>
      <c r="Y72" s="121" t="str">
        <f>IF(AND('Att. Dairy'!B78=""),"",IF(OR(S72="",S72=0),"",BC72))</f>
        <v/>
      </c>
      <c r="AA72" s="353">
        <f>IF(AND($AY$3=$AP$39),MAX($AA$43:AA71)+1,0)</f>
        <v>0</v>
      </c>
      <c r="AB72" s="116">
        <f>IF(AND('Att. Dairy'!B78=""),"",'Att. Dairy'!B78)</f>
        <v>45075</v>
      </c>
      <c r="AC72" s="118">
        <f t="shared" si="94"/>
        <v>91.3</v>
      </c>
      <c r="AD72" s="118">
        <f t="shared" si="95"/>
        <v>50.4</v>
      </c>
      <c r="AE72" s="118" t="str">
        <f>IF(AB72="","",IF(Sheet1!AB72='Opening Balance'!$I$46,'Opening Balance'!$H$46,""))</f>
        <v/>
      </c>
      <c r="AF72" s="118" t="str">
        <f>IF(AB72="","",IF(Sheet1!AB72='Opening Balance'!$I$47,'Opening Balance'!$H$47,""))</f>
        <v/>
      </c>
      <c r="AG72" s="118" t="str">
        <f>IF(AB72="","",IF(Sheet1!AB72='Opening Balance'!$I$48,'Opening Balance'!$H$48,""))</f>
        <v/>
      </c>
      <c r="AH72" s="118" t="str">
        <f>IF(AB72="","",IF(Sheet1!AB72='Opening Balance'!$I$49,'Opening Balance'!$H$49,""))</f>
        <v/>
      </c>
      <c r="AI72" s="118" t="str">
        <f>IF(AB72="","",IF(Sheet1!AB72='Opening Balance'!$I$50,'Opening Balance'!$H$50,""))</f>
        <v/>
      </c>
      <c r="AJ72" s="118" t="str">
        <f>IF(AB72="","",IF(Sheet1!AB72='Opening Balance'!$I$51,'Opening Balance'!$H$51,""))</f>
        <v/>
      </c>
      <c r="AK72" s="118">
        <f t="shared" si="96"/>
        <v>91.3</v>
      </c>
      <c r="AL72" s="118">
        <f t="shared" si="97"/>
        <v>50.4</v>
      </c>
      <c r="AM72" s="119" t="str">
        <f>IF('Att. Dairy'!I78="","",'Att. Dairy'!I78)</f>
        <v/>
      </c>
      <c r="AN72" s="119" t="str">
        <f>IF('Att. Dairy'!J78="","",'Att. Dairy'!J78)</f>
        <v/>
      </c>
      <c r="AO72" s="119" t="str">
        <f t="shared" si="98"/>
        <v/>
      </c>
      <c r="AP72" s="119" t="str">
        <f>IF('Att. Dairy'!O78="","",'Att. Dairy'!O78)</f>
        <v/>
      </c>
      <c r="AQ72" s="119" t="str">
        <f>IF('Att. Dairy'!P78="","",'Att. Dairy'!P78)</f>
        <v/>
      </c>
      <c r="AR72" s="119" t="str">
        <f t="shared" si="99"/>
        <v/>
      </c>
      <c r="AS72" s="118">
        <f t="shared" si="100"/>
        <v>0</v>
      </c>
      <c r="AT72" s="118">
        <f t="shared" si="101"/>
        <v>0</v>
      </c>
      <c r="AU72" s="118">
        <f t="shared" si="112"/>
        <v>91.3</v>
      </c>
      <c r="AV72" s="118">
        <f t="shared" si="113"/>
        <v>50.4</v>
      </c>
      <c r="AW72" s="321" t="str">
        <f>IFERROR(IF(AND('Att. Dairy'!B78=""),"",IF(AND(AX72="अवकाश"),"",IF(AND(AR72=""),"",AR72*$AY$39))),"")</f>
        <v/>
      </c>
      <c r="AX72" s="121" t="str">
        <f>IF(AND('Att. Dairy'!B78=""),"",IF(OR(AR72="",AR72=0),"",BC72))</f>
        <v/>
      </c>
      <c r="BB72" s="304" t="str">
        <f>IF(AND('Att. Dairy'!D78=""),"",'Att. Dairy'!D78)</f>
        <v>Monday</v>
      </c>
      <c r="BC72" s="304" t="str">
        <f t="shared" si="102"/>
        <v>सब्जी रोटी</v>
      </c>
      <c r="BD72" s="318" t="str">
        <f t="shared" si="72"/>
        <v>W</v>
      </c>
      <c r="BE72" s="304" t="str">
        <f>IF(AND('Att. Dairy'!C78=""),"",'Att. Dairy'!C78)</f>
        <v/>
      </c>
      <c r="BF72" s="304" t="str">
        <f t="shared" si="73"/>
        <v/>
      </c>
      <c r="BG72" s="318" t="str">
        <f t="shared" si="74"/>
        <v>W</v>
      </c>
      <c r="BJ72" s="487">
        <f>IF(AND($DG$5=$CF$40),MAX($BJ$43:BJ71)+1,0)</f>
        <v>0</v>
      </c>
      <c r="BK72" s="389">
        <v>29</v>
      </c>
      <c r="BL72" s="422">
        <f>IF(AND('Att. Dairy'!B78=""),"",'Att. Dairy'!B78)</f>
        <v>45075</v>
      </c>
      <c r="BM72" s="423" t="str">
        <f>IF(AND('Att. Dairy'!D78=""),"",'Att. Dairy'!D78)</f>
        <v>Monday</v>
      </c>
      <c r="BN72" s="435" t="str">
        <f>IF('Att. Dairy'!L78="","",IF('Att. Dairy'!E78='Att. Dairy'!$AD$15,'Att. Dairy'!L78,""))</f>
        <v/>
      </c>
      <c r="BO72" s="435" t="str">
        <f>IF('Att. Dairy'!M78="","",IF('Att. Dairy'!E78='Att. Dairy'!$AD$15,'Att. Dairy'!M78,""))</f>
        <v/>
      </c>
      <c r="BP72" s="436">
        <f t="shared" si="75"/>
        <v>0</v>
      </c>
      <c r="BQ72" s="453">
        <f t="shared" si="103"/>
        <v>90.01</v>
      </c>
      <c r="BR72" s="439" t="str">
        <f>IF(BL72="","",IF(BL72='Opening Balance'!$I$64,'Opening Balance'!$G$64,""))</f>
        <v/>
      </c>
      <c r="BS72" s="439" t="str">
        <f>IF(BL72="","",IF(BL72='Opening Balance'!$I$66,'Opening Balance'!$G$66,""))</f>
        <v/>
      </c>
      <c r="BT72" s="438">
        <f t="shared" si="76"/>
        <v>90.01</v>
      </c>
      <c r="BU72" s="446">
        <f>IF(BP72="","",BP72*'Opening Balance'!$G$68)</f>
        <v>0</v>
      </c>
      <c r="BV72" s="415">
        <f t="shared" si="70"/>
        <v>90.01</v>
      </c>
      <c r="BW72" s="453">
        <f t="shared" si="104"/>
        <v>19.4056</v>
      </c>
      <c r="BX72" s="446" t="str">
        <f>IF(BL72="","",IF(BL72='Opening Balance'!$I$65,'Opening Balance'!$G$65,""))</f>
        <v/>
      </c>
      <c r="BY72" s="446" t="str">
        <f>IF(BL72="","",IF(BL72='Opening Balance'!$I$67,'Opening Balance'!$G$67,""))</f>
        <v/>
      </c>
      <c r="BZ72" s="447">
        <f t="shared" si="77"/>
        <v>19.4056</v>
      </c>
      <c r="CA72" s="446">
        <f>IF(BP72="","",BP72*'Opening Balance'!$G$69)</f>
        <v>0</v>
      </c>
      <c r="CB72" s="431">
        <f t="shared" si="78"/>
        <v>19.4056</v>
      </c>
      <c r="CC72" s="474">
        <f t="shared" si="105"/>
        <v>500</v>
      </c>
      <c r="CD72" s="468" t="str">
        <f>IF(BL72="","",IF(BL72='Opening Balance'!$I$71,'Opening Balance'!$G$71,""))</f>
        <v/>
      </c>
      <c r="CE72" s="468">
        <f t="shared" si="106"/>
        <v>500</v>
      </c>
      <c r="CF72" s="470">
        <f>IF(BL72="","",IF(BL72='Opening Balance'!$I$73,'Opening Balance'!$G$73,0))</f>
        <v>0</v>
      </c>
      <c r="CG72" s="469">
        <f t="shared" si="107"/>
        <v>500</v>
      </c>
      <c r="CH72" s="466"/>
      <c r="CI72" s="466"/>
      <c r="CJ72" s="389">
        <v>29</v>
      </c>
      <c r="CK72" s="422">
        <f>IF(AND('Att. Dairy'!B78=""),"",'Att. Dairy'!B78)</f>
        <v>45075</v>
      </c>
      <c r="CL72" s="423" t="str">
        <f>IF(AND('Att. Dairy'!D78=""),"",'Att. Dairy'!D78)</f>
        <v>Monday</v>
      </c>
      <c r="CM72" s="435" t="str">
        <f>IF('Att. Dairy'!O78="","",IF('Att. Dairy'!E78='Att. Dairy'!$AD$15,'Att. Dairy'!O78,""))</f>
        <v/>
      </c>
      <c r="CN72" s="435" t="str">
        <f>IF('Att. Dairy'!P78="","",IF('Att. Dairy'!E78='Att. Dairy'!$AD$15,'Att. Dairy'!P78,""))</f>
        <v/>
      </c>
      <c r="CO72" s="436">
        <f t="shared" si="79"/>
        <v>0</v>
      </c>
      <c r="CP72" s="453">
        <f t="shared" si="108"/>
        <v>140.13999999999999</v>
      </c>
      <c r="CQ72" s="438" t="str">
        <f>IF(CK72="","",IF(CK72='Opening Balance'!$I$64,'Opening Balance'!$H$64,""))</f>
        <v/>
      </c>
      <c r="CR72" s="438" t="str">
        <f>IF(CK72="","",IF(CK72='Opening Balance'!$I$66,'Opening Balance'!$H$66,""))</f>
        <v/>
      </c>
      <c r="CS72" s="438">
        <f t="shared" si="80"/>
        <v>140.13999999999999</v>
      </c>
      <c r="CT72" s="430">
        <f>IF(CO72="","",CO72*'Opening Balance'!$H$68)</f>
        <v>0</v>
      </c>
      <c r="CU72" s="431">
        <f t="shared" si="71"/>
        <v>140.13999999999999</v>
      </c>
      <c r="CV72" s="453">
        <f t="shared" si="109"/>
        <v>24.971399999999999</v>
      </c>
      <c r="CW72" s="430" t="str">
        <f>IF(CK72="","",IF(CK72='Opening Balance'!$I$65,'Opening Balance'!$H$65,""))</f>
        <v/>
      </c>
      <c r="CX72" s="429" t="str">
        <f>IF(CK72="","",IF(CK72='Opening Balance'!$I$67,'Opening Balance'!$H$67,""))</f>
        <v/>
      </c>
      <c r="CY72" s="438">
        <f t="shared" si="81"/>
        <v>24.971399999999999</v>
      </c>
      <c r="CZ72" s="430">
        <f>IF(CO72="","",CO72*'Opening Balance'!$H$69)</f>
        <v>0</v>
      </c>
      <c r="DA72" s="431">
        <f t="shared" si="82"/>
        <v>24.971399999999999</v>
      </c>
      <c r="DB72" s="474">
        <f t="shared" si="110"/>
        <v>800</v>
      </c>
      <c r="DC72" s="468" t="str">
        <f>IF(CK72="","",IF(CK72='Opening Balance'!$I$71,'Opening Balance'!$H$71,""))</f>
        <v/>
      </c>
      <c r="DD72" s="468">
        <f t="shared" si="83"/>
        <v>800</v>
      </c>
      <c r="DE72" s="470">
        <f>IF(CK72="","",IF(CK72='Opening Balance'!$I$73,'Opening Balance'!$H$73,0))</f>
        <v>0</v>
      </c>
      <c r="DF72" s="469">
        <f t="shared" si="111"/>
        <v>800</v>
      </c>
    </row>
    <row r="73" spans="1:110" s="304" customFormat="1">
      <c r="A73" s="580"/>
      <c r="B73" s="352">
        <f>IF(AND($Z$3=$Q$39),MAX($B$43:B72)+1,0)</f>
        <v>0</v>
      </c>
      <c r="C73" s="116">
        <f>IF(AND('Att. Dairy'!B79=""),"",'Att. Dairy'!B79)</f>
        <v>45076</v>
      </c>
      <c r="D73" s="118">
        <f t="shared" si="84"/>
        <v>161.19999999999999</v>
      </c>
      <c r="E73" s="118">
        <f t="shared" si="85"/>
        <v>108.3</v>
      </c>
      <c r="F73" s="118" t="str">
        <f>IF(C73="","",IF(Sheet1!C73='Opening Balance'!$I$46,'Opening Balance'!$G$46,""))</f>
        <v/>
      </c>
      <c r="G73" s="118" t="str">
        <f>IF(C73="","",IF(Sheet1!C73='Opening Balance'!$I$47,'Opening Balance'!$G$47,""))</f>
        <v/>
      </c>
      <c r="H73" s="118" t="str">
        <f>IF(C73="","",IF(Sheet1!C73='Opening Balance'!$I$48,'Opening Balance'!$G$48,""))</f>
        <v/>
      </c>
      <c r="I73" s="118" t="str">
        <f>IF(C73="","",IF(Sheet1!C73='Opening Balance'!$I$49,'Opening Balance'!$G$49,""))</f>
        <v/>
      </c>
      <c r="J73" s="118" t="str">
        <f>IF(C73="","",IF(Sheet1!C73='Opening Balance'!$I$50,'Opening Balance'!$G$50,""))</f>
        <v/>
      </c>
      <c r="K73" s="118" t="str">
        <f>IF(C73="","",IF(Sheet1!C73='Opening Balance'!$I$51,'Opening Balance'!$G$51,""))</f>
        <v/>
      </c>
      <c r="L73" s="118">
        <f t="shared" si="86"/>
        <v>161.19999999999999</v>
      </c>
      <c r="M73" s="118">
        <f t="shared" si="87"/>
        <v>108.3</v>
      </c>
      <c r="N73" s="119" t="str">
        <f>IF('Att. Dairy'!F79="","",'Att. Dairy'!F79)</f>
        <v/>
      </c>
      <c r="O73" s="119" t="str">
        <f>IF('Att. Dairy'!G79="","",'Att. Dairy'!G79)</f>
        <v/>
      </c>
      <c r="P73" s="119" t="str">
        <f t="shared" si="88"/>
        <v/>
      </c>
      <c r="Q73" s="119" t="str">
        <f>IF('Att. Dairy'!L79="","",'Att. Dairy'!L79)</f>
        <v/>
      </c>
      <c r="R73" s="119" t="str">
        <f>IF('Att. Dairy'!M79="","",'Att. Dairy'!M79)</f>
        <v/>
      </c>
      <c r="S73" s="119" t="str">
        <f t="shared" si="89"/>
        <v/>
      </c>
      <c r="T73" s="118">
        <f t="shared" si="90"/>
        <v>0</v>
      </c>
      <c r="U73" s="118">
        <f t="shared" si="91"/>
        <v>0</v>
      </c>
      <c r="V73" s="118">
        <f t="shared" si="92"/>
        <v>161.19999999999999</v>
      </c>
      <c r="W73" s="118">
        <f t="shared" si="93"/>
        <v>108.3</v>
      </c>
      <c r="X73" s="321" t="str">
        <f>IFERROR(IF(AND('Att. Dairy'!B79=""),"",IF(AND(Y73="अवकाश"),"",IF(AND(S73=""),"",S73*$Z$39))),"")</f>
        <v/>
      </c>
      <c r="Y73" s="121" t="str">
        <f>IF(AND('Att. Dairy'!B79=""),"",IF(OR(S73="",S73=0),"",BC73))</f>
        <v/>
      </c>
      <c r="AA73" s="353">
        <f>IF(AND($AY$3=$AP$39),MAX($AA$43:AA72)+1,0)</f>
        <v>0</v>
      </c>
      <c r="AB73" s="116">
        <f>IF(AND('Att. Dairy'!B79=""),"",'Att. Dairy'!B79)</f>
        <v>45076</v>
      </c>
      <c r="AC73" s="118">
        <f t="shared" si="94"/>
        <v>91.3</v>
      </c>
      <c r="AD73" s="118">
        <f t="shared" si="95"/>
        <v>50.4</v>
      </c>
      <c r="AE73" s="118" t="str">
        <f>IF(AB73="","",IF(Sheet1!AB73='Opening Balance'!$I$46,'Opening Balance'!$H$46,""))</f>
        <v/>
      </c>
      <c r="AF73" s="118" t="str">
        <f>IF(AB73="","",IF(Sheet1!AB73='Opening Balance'!$I$47,'Opening Balance'!$H$47,""))</f>
        <v/>
      </c>
      <c r="AG73" s="118" t="str">
        <f>IF(AB73="","",IF(Sheet1!AB73='Opening Balance'!$I$48,'Opening Balance'!$H$48,""))</f>
        <v/>
      </c>
      <c r="AH73" s="118" t="str">
        <f>IF(AB73="","",IF(Sheet1!AB73='Opening Balance'!$I$49,'Opening Balance'!$H$49,""))</f>
        <v/>
      </c>
      <c r="AI73" s="118" t="str">
        <f>IF(AB73="","",IF(Sheet1!AB73='Opening Balance'!$I$50,'Opening Balance'!$H$50,""))</f>
        <v/>
      </c>
      <c r="AJ73" s="118" t="str">
        <f>IF(AB73="","",IF(Sheet1!AB73='Opening Balance'!$I$51,'Opening Balance'!$H$51,""))</f>
        <v/>
      </c>
      <c r="AK73" s="118">
        <f t="shared" si="96"/>
        <v>91.3</v>
      </c>
      <c r="AL73" s="118">
        <f t="shared" si="97"/>
        <v>50.4</v>
      </c>
      <c r="AM73" s="119" t="str">
        <f>IF('Att. Dairy'!I79="","",'Att. Dairy'!I79)</f>
        <v/>
      </c>
      <c r="AN73" s="119" t="str">
        <f>IF('Att. Dairy'!J79="","",'Att. Dairy'!J79)</f>
        <v/>
      </c>
      <c r="AO73" s="119" t="str">
        <f t="shared" si="98"/>
        <v/>
      </c>
      <c r="AP73" s="119" t="str">
        <f>IF('Att. Dairy'!O79="","",'Att. Dairy'!O79)</f>
        <v/>
      </c>
      <c r="AQ73" s="119" t="str">
        <f>IF('Att. Dairy'!P79="","",'Att. Dairy'!P79)</f>
        <v/>
      </c>
      <c r="AR73" s="119" t="str">
        <f t="shared" si="99"/>
        <v/>
      </c>
      <c r="AS73" s="118">
        <f t="shared" si="100"/>
        <v>0</v>
      </c>
      <c r="AT73" s="118">
        <f t="shared" si="101"/>
        <v>0</v>
      </c>
      <c r="AU73" s="118">
        <f t="shared" si="112"/>
        <v>91.3</v>
      </c>
      <c r="AV73" s="118">
        <f t="shared" si="113"/>
        <v>50.4</v>
      </c>
      <c r="AW73" s="321" t="str">
        <f>IFERROR(IF(AND('Att. Dairy'!B79=""),"",IF(AND(AX73="अवकाश"),"",IF(AND(AR73=""),"",AR73*$AY$39))),"")</f>
        <v/>
      </c>
      <c r="AX73" s="121" t="str">
        <f>IF(AND('Att. Dairy'!B79=""),"",IF(OR(AR73="",AR73=0),"",BC73))</f>
        <v/>
      </c>
      <c r="BB73" s="304" t="str">
        <f>IF(AND('Att. Dairy'!D79=""),"",'Att. Dairy'!D79)</f>
        <v>Tuesday</v>
      </c>
      <c r="BC73" s="304" t="str">
        <f t="shared" si="102"/>
        <v>दाल चावल</v>
      </c>
      <c r="BD73" s="318" t="str">
        <f t="shared" si="72"/>
        <v>R</v>
      </c>
      <c r="BE73" s="304" t="str">
        <f>IF(AND('Att. Dairy'!C79=""),"",'Att. Dairy'!C79)</f>
        <v/>
      </c>
      <c r="BF73" s="304" t="str">
        <f t="shared" si="73"/>
        <v/>
      </c>
      <c r="BG73" s="318" t="str">
        <f t="shared" si="74"/>
        <v>R</v>
      </c>
      <c r="BJ73" s="487">
        <f>IF(AND($DG$5=$CF$40),MAX($BJ$43:BJ72)+1,0)</f>
        <v>0</v>
      </c>
      <c r="BK73" s="389">
        <v>30</v>
      </c>
      <c r="BL73" s="422">
        <f>IF(AND('Att. Dairy'!B79=""),"",'Att. Dairy'!B79)</f>
        <v>45076</v>
      </c>
      <c r="BM73" s="423" t="str">
        <f>IF(AND('Att. Dairy'!D79=""),"",'Att. Dairy'!D79)</f>
        <v>Tuesday</v>
      </c>
      <c r="BN73" s="435" t="str">
        <f>IF('Att. Dairy'!L79="","",IF('Att. Dairy'!E79='Att. Dairy'!$AD$15,'Att. Dairy'!L79,""))</f>
        <v/>
      </c>
      <c r="BO73" s="435" t="str">
        <f>IF('Att. Dairy'!M79="","",IF('Att. Dairy'!E79='Att. Dairy'!$AD$15,'Att. Dairy'!M79,""))</f>
        <v/>
      </c>
      <c r="BP73" s="436">
        <f t="shared" si="75"/>
        <v>0</v>
      </c>
      <c r="BQ73" s="453">
        <f t="shared" si="103"/>
        <v>90.01</v>
      </c>
      <c r="BR73" s="439" t="str">
        <f>IF(BL73="","",IF(BL73='Opening Balance'!$I$64,'Opening Balance'!$G$64,""))</f>
        <v/>
      </c>
      <c r="BS73" s="439" t="str">
        <f>IF(BL73="","",IF(BL73='Opening Balance'!$I$66,'Opening Balance'!$G$66,""))</f>
        <v/>
      </c>
      <c r="BT73" s="438">
        <f t="shared" si="76"/>
        <v>90.01</v>
      </c>
      <c r="BU73" s="446">
        <f>IF(BP73="","",BP73*'Opening Balance'!$G$68)</f>
        <v>0</v>
      </c>
      <c r="BV73" s="415">
        <f t="shared" si="70"/>
        <v>90.01</v>
      </c>
      <c r="BW73" s="453">
        <f t="shared" si="104"/>
        <v>19.4056</v>
      </c>
      <c r="BX73" s="446" t="str">
        <f>IF(BL73="","",IF(BL73='Opening Balance'!$I$65,'Opening Balance'!$G$65,""))</f>
        <v/>
      </c>
      <c r="BY73" s="446" t="str">
        <f>IF(BL73="","",IF(BL73='Opening Balance'!$I$67,'Opening Balance'!$G$67,""))</f>
        <v/>
      </c>
      <c r="BZ73" s="447">
        <f t="shared" si="77"/>
        <v>19.4056</v>
      </c>
      <c r="CA73" s="446">
        <f>IF(BP73="","",BP73*'Opening Balance'!$G$69)</f>
        <v>0</v>
      </c>
      <c r="CB73" s="431">
        <f t="shared" si="78"/>
        <v>19.4056</v>
      </c>
      <c r="CC73" s="474">
        <f t="shared" si="105"/>
        <v>500</v>
      </c>
      <c r="CD73" s="468" t="str">
        <f>IF(BL73="","",IF(BL73='Opening Balance'!$I$71,'Opening Balance'!$G$71,""))</f>
        <v/>
      </c>
      <c r="CE73" s="468">
        <f t="shared" si="106"/>
        <v>500</v>
      </c>
      <c r="CF73" s="470">
        <f>IF(BL73="","",IF(BL73='Opening Balance'!$I$73,'Opening Balance'!$G$73,0))</f>
        <v>0</v>
      </c>
      <c r="CG73" s="469">
        <f t="shared" si="107"/>
        <v>500</v>
      </c>
      <c r="CH73" s="466"/>
      <c r="CI73" s="466"/>
      <c r="CJ73" s="389">
        <v>30</v>
      </c>
      <c r="CK73" s="422">
        <f>IF(AND('Att. Dairy'!B79=""),"",'Att. Dairy'!B79)</f>
        <v>45076</v>
      </c>
      <c r="CL73" s="423" t="str">
        <f>IF(AND('Att. Dairy'!D79=""),"",'Att. Dairy'!D79)</f>
        <v>Tuesday</v>
      </c>
      <c r="CM73" s="435" t="str">
        <f>IF('Att. Dairy'!O79="","",IF('Att. Dairy'!E79='Att. Dairy'!$AD$15,'Att. Dairy'!O79,""))</f>
        <v/>
      </c>
      <c r="CN73" s="435" t="str">
        <f>IF('Att. Dairy'!P79="","",IF('Att. Dairy'!E79='Att. Dairy'!$AD$15,'Att. Dairy'!P79,""))</f>
        <v/>
      </c>
      <c r="CO73" s="436">
        <f t="shared" si="79"/>
        <v>0</v>
      </c>
      <c r="CP73" s="453">
        <f t="shared" si="108"/>
        <v>140.13999999999999</v>
      </c>
      <c r="CQ73" s="438" t="str">
        <f>IF(CK73="","",IF(CK73='Opening Balance'!$I$64,'Opening Balance'!$H$64,""))</f>
        <v/>
      </c>
      <c r="CR73" s="438" t="str">
        <f>IF(CK73="","",IF(CK73='Opening Balance'!$I$66,'Opening Balance'!$H$66,""))</f>
        <v/>
      </c>
      <c r="CS73" s="438">
        <f t="shared" si="80"/>
        <v>140.13999999999999</v>
      </c>
      <c r="CT73" s="430">
        <f>IF(CO73="","",CO73*'Opening Balance'!$H$68)</f>
        <v>0</v>
      </c>
      <c r="CU73" s="431">
        <f t="shared" si="71"/>
        <v>140.13999999999999</v>
      </c>
      <c r="CV73" s="453">
        <f t="shared" si="109"/>
        <v>24.971399999999999</v>
      </c>
      <c r="CW73" s="430" t="str">
        <f>IF(CK73="","",IF(CK73='Opening Balance'!$I$65,'Opening Balance'!$H$65,""))</f>
        <v/>
      </c>
      <c r="CX73" s="429" t="str">
        <f>IF(CK73="","",IF(CK73='Opening Balance'!$I$67,'Opening Balance'!$H$67,""))</f>
        <v/>
      </c>
      <c r="CY73" s="438">
        <f t="shared" si="81"/>
        <v>24.971399999999999</v>
      </c>
      <c r="CZ73" s="430">
        <f>IF(CO73="","",CO73*'Opening Balance'!$H$69)</f>
        <v>0</v>
      </c>
      <c r="DA73" s="431">
        <f t="shared" si="82"/>
        <v>24.971399999999999</v>
      </c>
      <c r="DB73" s="474">
        <f t="shared" si="110"/>
        <v>800</v>
      </c>
      <c r="DC73" s="468" t="str">
        <f>IF(CK73="","",IF(CK73='Opening Balance'!$I$71,'Opening Balance'!$H$71,""))</f>
        <v/>
      </c>
      <c r="DD73" s="468">
        <f t="shared" si="83"/>
        <v>800</v>
      </c>
      <c r="DE73" s="470">
        <f>IF(CK73="","",IF(CK73='Opening Balance'!$I$73,'Opening Balance'!$H$73,0))</f>
        <v>0</v>
      </c>
      <c r="DF73" s="469">
        <f t="shared" si="111"/>
        <v>800</v>
      </c>
    </row>
    <row r="74" spans="1:110" s="304" customFormat="1">
      <c r="A74" s="580"/>
      <c r="B74" s="352">
        <f>IF(AND($Z$3=$Q$39),MAX($B$43:B73)+1,0)</f>
        <v>0</v>
      </c>
      <c r="C74" s="116">
        <f>IF(AND('Att. Dairy'!B80=""),"",'Att. Dairy'!B80)</f>
        <v>45077</v>
      </c>
      <c r="D74" s="118">
        <f t="shared" si="84"/>
        <v>161.19999999999999</v>
      </c>
      <c r="E74" s="118">
        <f t="shared" si="85"/>
        <v>108.3</v>
      </c>
      <c r="F74" s="118" t="str">
        <f>IF(C74="","",IF(Sheet1!C74='Opening Balance'!$I$46,'Opening Balance'!$G$46,""))</f>
        <v/>
      </c>
      <c r="G74" s="118" t="str">
        <f>IF(C74="","",IF(Sheet1!C74='Opening Balance'!$I$47,'Opening Balance'!$G$47,""))</f>
        <v/>
      </c>
      <c r="H74" s="118" t="str">
        <f>IF(C74="","",IF(Sheet1!C74='Opening Balance'!$I$48,'Opening Balance'!$G$48,""))</f>
        <v/>
      </c>
      <c r="I74" s="118" t="str">
        <f>IF(C74="","",IF(Sheet1!C74='Opening Balance'!$I$49,'Opening Balance'!$G$49,""))</f>
        <v/>
      </c>
      <c r="J74" s="118" t="str">
        <f>IF(C74="","",IF(Sheet1!C74='Opening Balance'!$I$50,'Opening Balance'!$G$50,""))</f>
        <v/>
      </c>
      <c r="K74" s="118" t="str">
        <f>IF(C74="","",IF(Sheet1!C74='Opening Balance'!$I$51,'Opening Balance'!$G$51,""))</f>
        <v/>
      </c>
      <c r="L74" s="118">
        <f t="shared" si="86"/>
        <v>161.19999999999999</v>
      </c>
      <c r="M74" s="118">
        <f t="shared" si="87"/>
        <v>108.3</v>
      </c>
      <c r="N74" s="119" t="str">
        <f>IF('Att. Dairy'!F80="","",'Att. Dairy'!F80)</f>
        <v/>
      </c>
      <c r="O74" s="119" t="str">
        <f>IF('Att. Dairy'!G80="","",'Att. Dairy'!G80)</f>
        <v/>
      </c>
      <c r="P74" s="119" t="str">
        <f t="shared" si="88"/>
        <v/>
      </c>
      <c r="Q74" s="119" t="str">
        <f>IF('Att. Dairy'!L80="","",'Att. Dairy'!L80)</f>
        <v/>
      </c>
      <c r="R74" s="119" t="str">
        <f>IF('Att. Dairy'!M80="","",'Att. Dairy'!M80)</f>
        <v/>
      </c>
      <c r="S74" s="119" t="str">
        <f t="shared" si="89"/>
        <v/>
      </c>
      <c r="T74" s="118">
        <f t="shared" si="90"/>
        <v>0</v>
      </c>
      <c r="U74" s="118">
        <f t="shared" si="91"/>
        <v>0</v>
      </c>
      <c r="V74" s="118">
        <f t="shared" si="92"/>
        <v>161.19999999999999</v>
      </c>
      <c r="W74" s="118">
        <f t="shared" si="93"/>
        <v>108.3</v>
      </c>
      <c r="X74" s="321" t="str">
        <f>IFERROR(IF(AND('Att. Dairy'!B80=""),"",IF(AND(Y74="अवकाश"),"",IF(AND(S74=""),"",S74*$Z$39))),"")</f>
        <v/>
      </c>
      <c r="Y74" s="121" t="str">
        <f>IF(AND('Att. Dairy'!B80=""),"",IF(OR(S74="",S74=0),"",BC74))</f>
        <v/>
      </c>
      <c r="AA74" s="353">
        <f>IF(AND($AY$3=$AP$39),MAX($AA$43:AA73)+1,0)</f>
        <v>0</v>
      </c>
      <c r="AB74" s="116">
        <f>IF(AND('Att. Dairy'!B80=""),"",'Att. Dairy'!B80)</f>
        <v>45077</v>
      </c>
      <c r="AC74" s="118">
        <f t="shared" si="94"/>
        <v>91.3</v>
      </c>
      <c r="AD74" s="118">
        <f t="shared" si="95"/>
        <v>50.4</v>
      </c>
      <c r="AE74" s="118" t="str">
        <f>IF(AB74="","",IF(Sheet1!AB74='Opening Balance'!$I$46,'Opening Balance'!$H$46,""))</f>
        <v/>
      </c>
      <c r="AF74" s="118" t="str">
        <f>IF(AB74="","",IF(Sheet1!AB74='Opening Balance'!$I$47,'Opening Balance'!$H$47,""))</f>
        <v/>
      </c>
      <c r="AG74" s="118" t="str">
        <f>IF(AB74="","",IF(Sheet1!AB74='Opening Balance'!$I$48,'Opening Balance'!$H$48,""))</f>
        <v/>
      </c>
      <c r="AH74" s="118" t="str">
        <f>IF(AB74="","",IF(Sheet1!AB74='Opening Balance'!$I$49,'Opening Balance'!$H$49,""))</f>
        <v/>
      </c>
      <c r="AI74" s="118" t="str">
        <f>IF(AB74="","",IF(Sheet1!AB74='Opening Balance'!$I$50,'Opening Balance'!$H$50,""))</f>
        <v/>
      </c>
      <c r="AJ74" s="118" t="str">
        <f>IF(AB74="","",IF(Sheet1!AB74='Opening Balance'!$I$51,'Opening Balance'!$H$51,""))</f>
        <v/>
      </c>
      <c r="AK74" s="118">
        <f t="shared" si="96"/>
        <v>91.3</v>
      </c>
      <c r="AL74" s="118">
        <f>IF(AND(AD74="",AF74="",AH74="",AJ74=""),"",SUM(AD74,AF74,AH74,AJ74))</f>
        <v>50.4</v>
      </c>
      <c r="AM74" s="119" t="str">
        <f>IF('Att. Dairy'!I80="","",'Att. Dairy'!I80)</f>
        <v/>
      </c>
      <c r="AN74" s="119" t="str">
        <f>IF('Att. Dairy'!J80="","",'Att. Dairy'!J80)</f>
        <v/>
      </c>
      <c r="AO74" s="119" t="str">
        <f t="shared" si="98"/>
        <v/>
      </c>
      <c r="AP74" s="119" t="str">
        <f>IF('Att. Dairy'!O80="","",'Att. Dairy'!O80)</f>
        <v/>
      </c>
      <c r="AQ74" s="119" t="str">
        <f>IF('Att. Dairy'!P80="","",'Att. Dairy'!P80)</f>
        <v/>
      </c>
      <c r="AR74" s="119" t="str">
        <f t="shared" si="99"/>
        <v/>
      </c>
      <c r="AS74" s="118">
        <f t="shared" si="100"/>
        <v>0</v>
      </c>
      <c r="AT74" s="118">
        <f t="shared" si="101"/>
        <v>0</v>
      </c>
      <c r="AU74" s="118">
        <f t="shared" si="112"/>
        <v>91.3</v>
      </c>
      <c r="AV74" s="118">
        <f t="shared" si="113"/>
        <v>50.4</v>
      </c>
      <c r="AW74" s="321" t="str">
        <f>IFERROR(IF(AND('Att. Dairy'!B80=""),"",IF(AND(AX74="अवकाश"),"",IF(AND(AR74=""),"",AR74*$AY$39))),"")</f>
        <v/>
      </c>
      <c r="AX74" s="121" t="str">
        <f>IF(AND('Att. Dairy'!B80=""),"",IF(OR(AR74="",AR74=0),"",BC74))</f>
        <v/>
      </c>
      <c r="BB74" s="304" t="str">
        <f>IF(AND('Att. Dairy'!D80=""),"",'Att. Dairy'!D80)</f>
        <v>Wednesday</v>
      </c>
      <c r="BC74" s="304" t="str">
        <f t="shared" si="102"/>
        <v>दाल रोटी</v>
      </c>
      <c r="BD74" s="318" t="str">
        <f t="shared" si="72"/>
        <v>W</v>
      </c>
      <c r="BE74" s="304" t="str">
        <f>IF(AND('Att. Dairy'!C80=""),"",'Att. Dairy'!C80)</f>
        <v/>
      </c>
      <c r="BF74" s="304" t="str">
        <f t="shared" si="73"/>
        <v/>
      </c>
      <c r="BG74" s="318" t="str">
        <f t="shared" si="74"/>
        <v>W</v>
      </c>
      <c r="BJ74" s="487">
        <f>IF(AND($DG$5=$CF$40),MAX($BJ$43:BJ73)+1,0)</f>
        <v>0</v>
      </c>
      <c r="BK74" s="391">
        <v>31</v>
      </c>
      <c r="BL74" s="422">
        <f>IF(AND('Att. Dairy'!B80=""),"",'Att. Dairy'!B80)</f>
        <v>45077</v>
      </c>
      <c r="BM74" s="423" t="str">
        <f>IF(AND('Att. Dairy'!D80=""),"",'Att. Dairy'!D80)</f>
        <v>Wednesday</v>
      </c>
      <c r="BN74" s="435" t="str">
        <f>IF('Att. Dairy'!L80="","",IF('Att. Dairy'!E80='Att. Dairy'!$AD$15,'Att. Dairy'!L80,""))</f>
        <v/>
      </c>
      <c r="BO74" s="435" t="str">
        <f>IF('Att. Dairy'!M80="","",IF('Att. Dairy'!E80='Att. Dairy'!$AD$15,'Att. Dairy'!M80,""))</f>
        <v/>
      </c>
      <c r="BP74" s="436">
        <f t="shared" si="75"/>
        <v>0</v>
      </c>
      <c r="BQ74" s="453">
        <f t="shared" si="103"/>
        <v>90.01</v>
      </c>
      <c r="BR74" s="439" t="str">
        <f>IF(BL74="","",IF(BL74='Opening Balance'!$I$64,'Opening Balance'!$G$64,""))</f>
        <v/>
      </c>
      <c r="BS74" s="439" t="str">
        <f>IF(BL74="","",IF(BL74='Opening Balance'!$I$66,'Opening Balance'!$G$66,""))</f>
        <v/>
      </c>
      <c r="BT74" s="438">
        <f t="shared" si="76"/>
        <v>90.01</v>
      </c>
      <c r="BU74" s="446">
        <f>IF(BP74="","",BP74*'Opening Balance'!$G$68)</f>
        <v>0</v>
      </c>
      <c r="BV74" s="415">
        <f t="shared" si="70"/>
        <v>90.01</v>
      </c>
      <c r="BW74" s="453">
        <f t="shared" si="104"/>
        <v>19.4056</v>
      </c>
      <c r="BX74" s="446" t="str">
        <f>IF(BL74="","",IF(BL74='Opening Balance'!$I$65,'Opening Balance'!$G$65,""))</f>
        <v/>
      </c>
      <c r="BY74" s="446" t="str">
        <f>IF(BL74="","",IF(BL74='Opening Balance'!$I$67,'Opening Balance'!$G$67,""))</f>
        <v/>
      </c>
      <c r="BZ74" s="447">
        <f t="shared" si="77"/>
        <v>19.4056</v>
      </c>
      <c r="CA74" s="446">
        <f>IF(BP74="","",BP74*'Opening Balance'!$G$69)</f>
        <v>0</v>
      </c>
      <c r="CB74" s="431">
        <f t="shared" si="78"/>
        <v>19.4056</v>
      </c>
      <c r="CC74" s="474">
        <f t="shared" si="105"/>
        <v>500</v>
      </c>
      <c r="CD74" s="468" t="str">
        <f>IF(BL74="","",IF(BL74='Opening Balance'!$I$71,'Opening Balance'!$G$71,""))</f>
        <v/>
      </c>
      <c r="CE74" s="468">
        <f t="shared" si="106"/>
        <v>500</v>
      </c>
      <c r="CF74" s="470">
        <f>IF(BL74="","",IF(BL74='Opening Balance'!$I$73,'Opening Balance'!$G$73,0))</f>
        <v>0</v>
      </c>
      <c r="CG74" s="469">
        <f>IFERROR(SUM(CE74-CF74),"")</f>
        <v>500</v>
      </c>
      <c r="CH74" s="475"/>
      <c r="CI74" s="466"/>
      <c r="CJ74" s="391">
        <v>31</v>
      </c>
      <c r="CK74" s="422">
        <f>IF(AND('Att. Dairy'!B80=""),"",'Att. Dairy'!B80)</f>
        <v>45077</v>
      </c>
      <c r="CL74" s="423" t="str">
        <f>IF(AND('Att. Dairy'!D80=""),"",'Att. Dairy'!D80)</f>
        <v>Wednesday</v>
      </c>
      <c r="CM74" s="435" t="str">
        <f>IF('Att. Dairy'!O80="","",IF('Att. Dairy'!E80='Att. Dairy'!$AD$15,'Att. Dairy'!O80,""))</f>
        <v/>
      </c>
      <c r="CN74" s="435" t="str">
        <f>IF('Att. Dairy'!P80="","",IF('Att. Dairy'!E80='Att. Dairy'!$AD$15,'Att. Dairy'!P80,""))</f>
        <v/>
      </c>
      <c r="CO74" s="436">
        <f t="shared" si="79"/>
        <v>0</v>
      </c>
      <c r="CP74" s="453">
        <f t="shared" si="108"/>
        <v>140.13999999999999</v>
      </c>
      <c r="CQ74" s="438" t="str">
        <f>IF(CK74="","",IF(CK74='Opening Balance'!$I$64,'Opening Balance'!$H$64,""))</f>
        <v/>
      </c>
      <c r="CR74" s="438" t="str">
        <f>IF(CK74="","",IF(CK74='Opening Balance'!$I$66,'Opening Balance'!$H$66,""))</f>
        <v/>
      </c>
      <c r="CS74" s="438">
        <f t="shared" si="80"/>
        <v>140.13999999999999</v>
      </c>
      <c r="CT74" s="430">
        <f>IF(CO74="","",CO74*'Opening Balance'!$H$68)</f>
        <v>0</v>
      </c>
      <c r="CU74" s="431">
        <f t="shared" si="71"/>
        <v>140.13999999999999</v>
      </c>
      <c r="CV74" s="453">
        <f t="shared" si="109"/>
        <v>24.971399999999999</v>
      </c>
      <c r="CW74" s="430" t="str">
        <f>IF(CK74="","",IF(CK74='Opening Balance'!$I$65,'Opening Balance'!$H$65,""))</f>
        <v/>
      </c>
      <c r="CX74" s="429" t="str">
        <f>IF(CK74="","",IF(CK74='Opening Balance'!$I$67,'Opening Balance'!$H$67,""))</f>
        <v/>
      </c>
      <c r="CY74" s="438">
        <f t="shared" si="81"/>
        <v>24.971399999999999</v>
      </c>
      <c r="CZ74" s="430">
        <f>IF(CO74="","",CO74*'Opening Balance'!$H$69)</f>
        <v>0</v>
      </c>
      <c r="DA74" s="431">
        <f t="shared" si="82"/>
        <v>24.971399999999999</v>
      </c>
      <c r="DB74" s="474">
        <f t="shared" si="110"/>
        <v>800</v>
      </c>
      <c r="DC74" s="468" t="str">
        <f>IF(CK74="","",IF(CK74='Opening Balance'!$I$71,'Opening Balance'!$H$71,""))</f>
        <v/>
      </c>
      <c r="DD74" s="468">
        <f t="shared" si="83"/>
        <v>800</v>
      </c>
      <c r="DE74" s="470">
        <f>IF(CK74="","",IF(CK74='Opening Balance'!$I$73,'Opening Balance'!$H$73,0))</f>
        <v>0</v>
      </c>
      <c r="DF74" s="469">
        <f t="shared" si="111"/>
        <v>800</v>
      </c>
    </row>
    <row r="75" spans="1:110" s="304" customFormat="1" ht="20.25">
      <c r="A75" s="580">
        <v>2</v>
      </c>
      <c r="C75" s="122"/>
      <c r="D75" s="858"/>
      <c r="E75" s="858"/>
      <c r="F75" s="123">
        <f t="shared" ref="F75:K75" si="114">SUM(F44:F74)</f>
        <v>0</v>
      </c>
      <c r="G75" s="123">
        <f t="shared" si="114"/>
        <v>0</v>
      </c>
      <c r="H75" s="123">
        <f t="shared" si="114"/>
        <v>0</v>
      </c>
      <c r="I75" s="123">
        <f t="shared" si="114"/>
        <v>0</v>
      </c>
      <c r="J75" s="123">
        <f t="shared" si="114"/>
        <v>0</v>
      </c>
      <c r="K75" s="123">
        <f t="shared" si="114"/>
        <v>0</v>
      </c>
      <c r="L75" s="123"/>
      <c r="M75" s="123"/>
      <c r="N75" s="124">
        <f t="shared" ref="N75:U75" si="115">SUM(N44:N74)</f>
        <v>492</v>
      </c>
      <c r="O75" s="124">
        <f t="shared" si="115"/>
        <v>483</v>
      </c>
      <c r="P75" s="124">
        <f t="shared" si="115"/>
        <v>975</v>
      </c>
      <c r="Q75" s="124">
        <f t="shared" si="115"/>
        <v>461</v>
      </c>
      <c r="R75" s="124">
        <f t="shared" si="115"/>
        <v>457</v>
      </c>
      <c r="S75" s="124">
        <f t="shared" si="115"/>
        <v>918</v>
      </c>
      <c r="T75" s="125">
        <f t="shared" si="115"/>
        <v>46.6</v>
      </c>
      <c r="U75" s="125">
        <f t="shared" si="115"/>
        <v>45.2</v>
      </c>
      <c r="V75" s="125"/>
      <c r="W75" s="125"/>
      <c r="X75" s="125">
        <f>SUM(X44:X74)</f>
        <v>5003.1000000000004</v>
      </c>
      <c r="Y75" s="126"/>
      <c r="Z75" s="304">
        <v>2</v>
      </c>
      <c r="AA75" s="353"/>
      <c r="AB75" s="122"/>
      <c r="AC75" s="858"/>
      <c r="AD75" s="858"/>
      <c r="AE75" s="123">
        <f t="shared" ref="AE75:AJ75" si="116">SUM(AE44:AE74)</f>
        <v>0</v>
      </c>
      <c r="AF75" s="123">
        <f t="shared" si="116"/>
        <v>0</v>
      </c>
      <c r="AG75" s="123">
        <f t="shared" si="116"/>
        <v>0</v>
      </c>
      <c r="AH75" s="123">
        <f t="shared" si="116"/>
        <v>0</v>
      </c>
      <c r="AI75" s="123">
        <f t="shared" si="116"/>
        <v>0</v>
      </c>
      <c r="AJ75" s="123">
        <f t="shared" si="116"/>
        <v>0</v>
      </c>
      <c r="AK75" s="123"/>
      <c r="AL75" s="123"/>
      <c r="AM75" s="124">
        <f t="shared" ref="AM75:AT75" si="117">SUM(AM44:AM74)</f>
        <v>360</v>
      </c>
      <c r="AN75" s="124">
        <f t="shared" si="117"/>
        <v>385</v>
      </c>
      <c r="AO75" s="124">
        <f t="shared" si="117"/>
        <v>745</v>
      </c>
      <c r="AP75" s="124">
        <f t="shared" si="117"/>
        <v>341</v>
      </c>
      <c r="AQ75" s="124">
        <f t="shared" si="117"/>
        <v>360</v>
      </c>
      <c r="AR75" s="124">
        <f t="shared" si="117"/>
        <v>701</v>
      </c>
      <c r="AS75" s="125">
        <f t="shared" si="117"/>
        <v>52.8</v>
      </c>
      <c r="AT75" s="125">
        <f t="shared" si="117"/>
        <v>52.35</v>
      </c>
      <c r="AU75" s="125"/>
      <c r="AV75" s="125"/>
      <c r="AW75" s="123">
        <f>SUM(AW44:AW74)</f>
        <v>5727.17</v>
      </c>
      <c r="AX75" s="126"/>
      <c r="BI75" s="304">
        <v>2</v>
      </c>
      <c r="BK75" s="844" t="s">
        <v>455</v>
      </c>
      <c r="BL75" s="844"/>
      <c r="BM75" s="844"/>
      <c r="BN75" s="488">
        <f>SUM(BN44:BN74)</f>
        <v>110</v>
      </c>
      <c r="BO75" s="488">
        <f t="shared" ref="BO75" si="118">SUM(BO44:BO74)</f>
        <v>110</v>
      </c>
      <c r="BP75" s="488">
        <f t="shared" ref="BP75" si="119">SUM(BP44:BP74)</f>
        <v>220</v>
      </c>
      <c r="BQ75" s="488"/>
      <c r="BR75" s="489">
        <f t="shared" ref="BR75" si="120">SUM(BR44:BR74)</f>
        <v>0</v>
      </c>
      <c r="BS75" s="489">
        <f t="shared" ref="BS75" si="121">SUM(BS44:BS74)</f>
        <v>0</v>
      </c>
      <c r="BT75" s="489"/>
      <c r="BU75" s="489">
        <f t="shared" ref="BU75" si="122">SUM(BU44:BU74)</f>
        <v>3.3</v>
      </c>
      <c r="BV75" s="416"/>
      <c r="BW75" s="412"/>
      <c r="BX75" s="489">
        <f t="shared" ref="BX75" si="123">SUM(BX44:BX74)</f>
        <v>0</v>
      </c>
      <c r="BY75" s="489">
        <f t="shared" ref="BY75" si="124">SUM(BY44:BY74)</f>
        <v>0</v>
      </c>
      <c r="BZ75" s="489"/>
      <c r="CA75" s="489">
        <f t="shared" ref="CA75" si="125">SUM(CA44:CA74)</f>
        <v>1.8479999999999999</v>
      </c>
      <c r="CB75" s="417"/>
      <c r="CC75" s="471"/>
      <c r="CD75" s="476">
        <f>SUM(CD44:CD74)</f>
        <v>0</v>
      </c>
      <c r="CE75" s="472"/>
      <c r="CF75" s="476">
        <f>SUM(CF44:CF74)</f>
        <v>0</v>
      </c>
      <c r="CG75" s="473"/>
      <c r="CH75" s="466"/>
      <c r="CI75" s="466"/>
      <c r="CJ75" s="844" t="s">
        <v>455</v>
      </c>
      <c r="CK75" s="844"/>
      <c r="CL75" s="844"/>
      <c r="CM75" s="488">
        <f>SUM(CM44:CM74)</f>
        <v>80</v>
      </c>
      <c r="CN75" s="488">
        <f t="shared" ref="CN75" si="126">SUM(CN44:CN74)</f>
        <v>82</v>
      </c>
      <c r="CO75" s="488">
        <f t="shared" ref="CO75" si="127">SUM(CO44:CO74)</f>
        <v>162</v>
      </c>
      <c r="CP75" s="488"/>
      <c r="CQ75" s="489">
        <f t="shared" ref="CQ75" si="128">SUM(CQ44:CQ74)</f>
        <v>0</v>
      </c>
      <c r="CR75" s="489">
        <f t="shared" ref="CR75" si="129">SUM(CR44:CR74)</f>
        <v>0</v>
      </c>
      <c r="CS75" s="489"/>
      <c r="CT75" s="489">
        <f t="shared" ref="CT75" si="130">SUM(CT44:CT74)</f>
        <v>3.24</v>
      </c>
      <c r="CU75" s="416"/>
      <c r="CV75" s="412"/>
      <c r="CW75" s="489">
        <f t="shared" ref="CW75" si="131">SUM(CW44:CW74)</f>
        <v>0</v>
      </c>
      <c r="CX75" s="489">
        <f t="shared" ref="CX75" si="132">SUM(CX44:CX74)</f>
        <v>0</v>
      </c>
      <c r="CY75" s="489"/>
      <c r="CZ75" s="489">
        <f t="shared" ref="CZ75" si="133">SUM(CZ44:CZ74)</f>
        <v>1.6524000000000001</v>
      </c>
      <c r="DA75" s="417"/>
      <c r="DB75" s="471"/>
      <c r="DC75" s="476">
        <f>SUM(DC44:DC74)</f>
        <v>0</v>
      </c>
      <c r="DD75" s="472"/>
      <c r="DE75" s="476">
        <f>SUM(DE44:DE74)</f>
        <v>0</v>
      </c>
      <c r="DF75" s="450">
        <f t="shared" ref="DF75" si="134">SUM(DD75-DE75)</f>
        <v>0</v>
      </c>
    </row>
    <row r="77" spans="1:110" s="304" customFormat="1" ht="21">
      <c r="A77" s="580"/>
      <c r="C77" s="93"/>
      <c r="D77" s="859" t="str">
        <f>D39</f>
        <v>कार्यालय का नाम ,  Mahtma Gandhi Government School (English Medium) Bar, Pali</v>
      </c>
      <c r="E77" s="859"/>
      <c r="F77" s="859"/>
      <c r="G77" s="859"/>
      <c r="H77" s="859"/>
      <c r="I77" s="859"/>
      <c r="J77" s="859"/>
      <c r="K77" s="859"/>
      <c r="L77" s="859"/>
      <c r="M77" s="859"/>
      <c r="N77" s="859"/>
      <c r="O77" s="859"/>
      <c r="P77" s="859"/>
      <c r="Q77" s="860" t="str">
        <f>'Att. Dairy'!N89</f>
        <v>June-2023</v>
      </c>
      <c r="R77" s="860"/>
      <c r="S77" s="860"/>
      <c r="T77" s="860"/>
      <c r="U77" s="860"/>
      <c r="V77" s="16"/>
      <c r="W77" s="16"/>
      <c r="X77" s="16"/>
      <c r="Y77" s="16"/>
      <c r="Z77" s="320">
        <f>'Opening Balance'!I92</f>
        <v>5.45</v>
      </c>
      <c r="AA77" s="353"/>
      <c r="AB77" s="93"/>
      <c r="AC77" s="859" t="str">
        <f>AC39</f>
        <v>कार्यालय का नाम ,  Mahtma Gandhi Government School (English Medium) Bar, Pali</v>
      </c>
      <c r="AD77" s="859"/>
      <c r="AE77" s="859"/>
      <c r="AF77" s="859"/>
      <c r="AG77" s="859"/>
      <c r="AH77" s="859"/>
      <c r="AI77" s="859"/>
      <c r="AJ77" s="859"/>
      <c r="AK77" s="859"/>
      <c r="AL77" s="859"/>
      <c r="AM77" s="859"/>
      <c r="AN77" s="859"/>
      <c r="AO77" s="859"/>
      <c r="AP77" s="860" t="str">
        <f>'Att. Dairy'!N89</f>
        <v>June-2023</v>
      </c>
      <c r="AQ77" s="860"/>
      <c r="AR77" s="860"/>
      <c r="AS77" s="860"/>
      <c r="AT77" s="860"/>
      <c r="AU77" s="16"/>
      <c r="AV77" s="16"/>
      <c r="AW77" s="16"/>
      <c r="AX77" s="16"/>
      <c r="AY77" s="319">
        <f>'Opening Balance'!I94</f>
        <v>8.17</v>
      </c>
    </row>
    <row r="78" spans="1:110" s="304" customFormat="1" ht="34.5">
      <c r="A78" s="580"/>
      <c r="C78" s="855" t="s">
        <v>115</v>
      </c>
      <c r="D78" s="854" t="s">
        <v>116</v>
      </c>
      <c r="E78" s="854"/>
      <c r="F78" s="854" t="s">
        <v>122</v>
      </c>
      <c r="G78" s="854"/>
      <c r="H78" s="861" t="s">
        <v>123</v>
      </c>
      <c r="I78" s="861"/>
      <c r="J78" s="861" t="s">
        <v>124</v>
      </c>
      <c r="K78" s="861"/>
      <c r="L78" s="855" t="s">
        <v>126</v>
      </c>
      <c r="M78" s="855"/>
      <c r="N78" s="854" t="s">
        <v>395</v>
      </c>
      <c r="O78" s="854"/>
      <c r="P78" s="854"/>
      <c r="Q78" s="854" t="s">
        <v>129</v>
      </c>
      <c r="R78" s="854"/>
      <c r="S78" s="854"/>
      <c r="T78" s="854" t="s">
        <v>132</v>
      </c>
      <c r="U78" s="854"/>
      <c r="V78" s="855" t="s">
        <v>133</v>
      </c>
      <c r="W78" s="855"/>
      <c r="X78" s="856" t="s">
        <v>134</v>
      </c>
      <c r="Y78" s="854" t="s">
        <v>135</v>
      </c>
      <c r="AA78" s="353"/>
      <c r="AB78" s="855" t="s">
        <v>115</v>
      </c>
      <c r="AC78" s="854" t="s">
        <v>116</v>
      </c>
      <c r="AD78" s="854"/>
      <c r="AE78" s="854" t="s">
        <v>122</v>
      </c>
      <c r="AF78" s="854"/>
      <c r="AG78" s="861" t="s">
        <v>123</v>
      </c>
      <c r="AH78" s="861"/>
      <c r="AI78" s="861" t="s">
        <v>124</v>
      </c>
      <c r="AJ78" s="861"/>
      <c r="AK78" s="855" t="s">
        <v>126</v>
      </c>
      <c r="AL78" s="855"/>
      <c r="AM78" s="854" t="s">
        <v>394</v>
      </c>
      <c r="AN78" s="854"/>
      <c r="AO78" s="854"/>
      <c r="AP78" s="854" t="s">
        <v>393</v>
      </c>
      <c r="AQ78" s="854"/>
      <c r="AR78" s="854"/>
      <c r="AS78" s="854" t="s">
        <v>132</v>
      </c>
      <c r="AT78" s="854"/>
      <c r="AU78" s="855" t="s">
        <v>133</v>
      </c>
      <c r="AV78" s="855"/>
      <c r="AW78" s="856" t="s">
        <v>134</v>
      </c>
      <c r="AX78" s="854" t="s">
        <v>135</v>
      </c>
      <c r="BK78" s="394"/>
      <c r="BL78" s="394"/>
      <c r="BM78" s="845" t="s">
        <v>457</v>
      </c>
      <c r="BN78" s="845"/>
      <c r="BO78" s="845"/>
      <c r="BP78" s="845"/>
      <c r="BQ78" s="845"/>
      <c r="BR78" s="845"/>
      <c r="BS78" s="845"/>
      <c r="BT78" s="845"/>
      <c r="BU78" s="845"/>
      <c r="BV78" s="845"/>
      <c r="BW78" s="845"/>
      <c r="BX78" s="845"/>
      <c r="BY78" s="845"/>
      <c r="BZ78" s="845"/>
      <c r="CA78" s="845"/>
      <c r="CB78" s="845"/>
      <c r="CC78" s="845"/>
      <c r="CD78" s="845"/>
      <c r="CE78" s="421" t="s">
        <v>19</v>
      </c>
      <c r="CF78" s="846" t="str">
        <f>'Att. Dairy'!N89</f>
        <v>June-2023</v>
      </c>
      <c r="CG78" s="846"/>
      <c r="CH78" s="466"/>
      <c r="CI78" s="466"/>
      <c r="CJ78" s="394"/>
      <c r="CK78" s="394"/>
      <c r="CL78" s="845" t="s">
        <v>458</v>
      </c>
      <c r="CM78" s="845"/>
      <c r="CN78" s="845"/>
      <c r="CO78" s="845"/>
      <c r="CP78" s="845"/>
      <c r="CQ78" s="845"/>
      <c r="CR78" s="845"/>
      <c r="CS78" s="845"/>
      <c r="CT78" s="845"/>
      <c r="CU78" s="845"/>
      <c r="CV78" s="845"/>
      <c r="CW78" s="845"/>
      <c r="CX78" s="845"/>
      <c r="CY78" s="845"/>
      <c r="CZ78" s="845"/>
      <c r="DA78" s="845"/>
      <c r="DB78" s="845"/>
      <c r="DC78" s="845"/>
      <c r="DD78" s="421" t="s">
        <v>19</v>
      </c>
      <c r="DE78" s="846" t="str">
        <f>'Att. Dairy'!N89</f>
        <v>June-2023</v>
      </c>
      <c r="DF78" s="846"/>
    </row>
    <row r="79" spans="1:110" s="304" customFormat="1" ht="21.75" customHeight="1">
      <c r="A79" s="580"/>
      <c r="C79" s="855"/>
      <c r="D79" s="854"/>
      <c r="E79" s="854"/>
      <c r="F79" s="854"/>
      <c r="G79" s="854"/>
      <c r="H79" s="861"/>
      <c r="I79" s="861"/>
      <c r="J79" s="861"/>
      <c r="K79" s="861"/>
      <c r="L79" s="855"/>
      <c r="M79" s="855"/>
      <c r="N79" s="854"/>
      <c r="O79" s="854"/>
      <c r="P79" s="854"/>
      <c r="Q79" s="854"/>
      <c r="R79" s="854"/>
      <c r="S79" s="854"/>
      <c r="T79" s="854"/>
      <c r="U79" s="854"/>
      <c r="V79" s="855"/>
      <c r="W79" s="855"/>
      <c r="X79" s="856"/>
      <c r="Y79" s="854"/>
      <c r="AA79" s="353"/>
      <c r="AB79" s="855"/>
      <c r="AC79" s="854"/>
      <c r="AD79" s="854"/>
      <c r="AE79" s="854"/>
      <c r="AF79" s="854"/>
      <c r="AG79" s="861"/>
      <c r="AH79" s="861"/>
      <c r="AI79" s="861"/>
      <c r="AJ79" s="861"/>
      <c r="AK79" s="855"/>
      <c r="AL79" s="855"/>
      <c r="AM79" s="854"/>
      <c r="AN79" s="854"/>
      <c r="AO79" s="854"/>
      <c r="AP79" s="854"/>
      <c r="AQ79" s="854"/>
      <c r="AR79" s="854"/>
      <c r="AS79" s="854"/>
      <c r="AT79" s="854"/>
      <c r="AU79" s="855"/>
      <c r="AV79" s="855"/>
      <c r="AW79" s="856"/>
      <c r="AX79" s="854"/>
      <c r="BK79" s="394"/>
      <c r="BL79" s="394"/>
      <c r="BM79" s="432"/>
      <c r="BN79" s="465"/>
      <c r="BO79" s="465"/>
      <c r="BP79" s="465"/>
      <c r="BQ79" s="432"/>
      <c r="BR79" s="432"/>
      <c r="BS79" s="432"/>
      <c r="BT79" s="432"/>
      <c r="BU79" s="432"/>
      <c r="BV79" s="432"/>
      <c r="BW79" s="432"/>
      <c r="BX79" s="432"/>
      <c r="BY79" s="432"/>
      <c r="BZ79" s="432"/>
      <c r="CA79" s="432"/>
      <c r="CB79" s="432"/>
      <c r="CC79" s="432"/>
      <c r="CD79" s="432"/>
      <c r="CE79" s="421"/>
      <c r="CF79" s="420"/>
      <c r="CG79" s="420"/>
      <c r="CH79" s="466"/>
      <c r="CI79" s="466"/>
      <c r="CJ79" s="394"/>
      <c r="CK79" s="394"/>
      <c r="CL79" s="432"/>
      <c r="CM79" s="465"/>
      <c r="CN79" s="465"/>
      <c r="CO79" s="465"/>
      <c r="CP79" s="432"/>
      <c r="CQ79" s="432"/>
      <c r="CR79" s="432"/>
      <c r="CS79" s="432"/>
      <c r="CT79" s="432"/>
      <c r="CU79" s="432"/>
      <c r="CV79" s="432"/>
      <c r="CW79" s="432"/>
      <c r="CX79" s="432"/>
      <c r="CY79" s="432"/>
      <c r="CZ79" s="432"/>
      <c r="DA79" s="432"/>
      <c r="DB79" s="432"/>
      <c r="DC79" s="432"/>
      <c r="DD79" s="421"/>
      <c r="DE79" s="420"/>
      <c r="DF79" s="420"/>
    </row>
    <row r="80" spans="1:110" s="304" customFormat="1" ht="15" customHeight="1">
      <c r="A80" s="580"/>
      <c r="C80" s="855"/>
      <c r="D80" s="854"/>
      <c r="E80" s="854"/>
      <c r="F80" s="854"/>
      <c r="G80" s="854"/>
      <c r="H80" s="857" t="s">
        <v>125</v>
      </c>
      <c r="I80" s="857"/>
      <c r="J80" s="857" t="s">
        <v>125</v>
      </c>
      <c r="K80" s="857"/>
      <c r="L80" s="855"/>
      <c r="M80" s="855"/>
      <c r="N80" s="854"/>
      <c r="O80" s="854"/>
      <c r="P80" s="854"/>
      <c r="Q80" s="854"/>
      <c r="R80" s="854"/>
      <c r="S80" s="854"/>
      <c r="T80" s="854"/>
      <c r="U80" s="854"/>
      <c r="V80" s="855"/>
      <c r="W80" s="855"/>
      <c r="X80" s="856"/>
      <c r="Y80" s="854"/>
      <c r="AA80" s="353"/>
      <c r="AB80" s="855"/>
      <c r="AC80" s="854"/>
      <c r="AD80" s="854"/>
      <c r="AE80" s="854"/>
      <c r="AF80" s="854"/>
      <c r="AG80" s="857" t="s">
        <v>125</v>
      </c>
      <c r="AH80" s="857"/>
      <c r="AI80" s="857" t="s">
        <v>125</v>
      </c>
      <c r="AJ80" s="857"/>
      <c r="AK80" s="855"/>
      <c r="AL80" s="855"/>
      <c r="AM80" s="854"/>
      <c r="AN80" s="854"/>
      <c r="AO80" s="854"/>
      <c r="AP80" s="854"/>
      <c r="AQ80" s="854"/>
      <c r="AR80" s="854"/>
      <c r="AS80" s="854"/>
      <c r="AT80" s="854"/>
      <c r="AU80" s="855"/>
      <c r="AV80" s="855"/>
      <c r="AW80" s="856"/>
      <c r="AX80" s="854"/>
      <c r="BK80" s="847" t="s">
        <v>449</v>
      </c>
      <c r="BL80" s="848" t="s">
        <v>426</v>
      </c>
      <c r="BM80" s="848" t="s">
        <v>282</v>
      </c>
      <c r="BN80" s="849" t="s">
        <v>427</v>
      </c>
      <c r="BO80" s="849"/>
      <c r="BP80" s="849"/>
      <c r="BQ80" s="850" t="s">
        <v>456</v>
      </c>
      <c r="BR80" s="850"/>
      <c r="BS80" s="850"/>
      <c r="BT80" s="850"/>
      <c r="BU80" s="850"/>
      <c r="BV80" s="850"/>
      <c r="BW80" s="850" t="s">
        <v>431</v>
      </c>
      <c r="BX80" s="850"/>
      <c r="BY80" s="850"/>
      <c r="BZ80" s="850"/>
      <c r="CA80" s="850"/>
      <c r="CB80" s="850"/>
      <c r="CC80" s="851" t="s">
        <v>438</v>
      </c>
      <c r="CD80" s="852"/>
      <c r="CE80" s="852"/>
      <c r="CF80" s="852"/>
      <c r="CG80" s="853"/>
      <c r="CH80" s="466"/>
      <c r="CI80" s="466"/>
      <c r="CJ80" s="847" t="s">
        <v>449</v>
      </c>
      <c r="CK80" s="848" t="s">
        <v>426</v>
      </c>
      <c r="CL80" s="848" t="s">
        <v>282</v>
      </c>
      <c r="CM80" s="849" t="s">
        <v>428</v>
      </c>
      <c r="CN80" s="849"/>
      <c r="CO80" s="849"/>
      <c r="CP80" s="850" t="s">
        <v>456</v>
      </c>
      <c r="CQ80" s="850"/>
      <c r="CR80" s="850"/>
      <c r="CS80" s="850"/>
      <c r="CT80" s="850"/>
      <c r="CU80" s="850"/>
      <c r="CV80" s="850" t="s">
        <v>431</v>
      </c>
      <c r="CW80" s="850"/>
      <c r="CX80" s="850"/>
      <c r="CY80" s="850"/>
      <c r="CZ80" s="850"/>
      <c r="DA80" s="850"/>
      <c r="DB80" s="851" t="s">
        <v>438</v>
      </c>
      <c r="DC80" s="852"/>
      <c r="DD80" s="852"/>
      <c r="DE80" s="852"/>
      <c r="DF80" s="853"/>
    </row>
    <row r="81" spans="1:110" s="304" customFormat="1" ht="25.5">
      <c r="A81" s="580"/>
      <c r="C81" s="855"/>
      <c r="D81" s="127" t="s">
        <v>117</v>
      </c>
      <c r="E81" s="127" t="s">
        <v>118</v>
      </c>
      <c r="F81" s="127" t="s">
        <v>117</v>
      </c>
      <c r="G81" s="127" t="s">
        <v>118</v>
      </c>
      <c r="H81" s="127" t="s">
        <v>117</v>
      </c>
      <c r="I81" s="127" t="s">
        <v>118</v>
      </c>
      <c r="J81" s="127" t="s">
        <v>117</v>
      </c>
      <c r="K81" s="127" t="s">
        <v>118</v>
      </c>
      <c r="L81" s="127" t="s">
        <v>117</v>
      </c>
      <c r="M81" s="127" t="s">
        <v>118</v>
      </c>
      <c r="N81" s="127" t="s">
        <v>119</v>
      </c>
      <c r="O81" s="127" t="s">
        <v>120</v>
      </c>
      <c r="P81" s="127" t="s">
        <v>121</v>
      </c>
      <c r="Q81" s="127" t="s">
        <v>119</v>
      </c>
      <c r="R81" s="127" t="s">
        <v>120</v>
      </c>
      <c r="S81" s="127" t="s">
        <v>121</v>
      </c>
      <c r="T81" s="127" t="s">
        <v>117</v>
      </c>
      <c r="U81" s="127" t="s">
        <v>118</v>
      </c>
      <c r="V81" s="127" t="s">
        <v>117</v>
      </c>
      <c r="W81" s="127" t="s">
        <v>118</v>
      </c>
      <c r="X81" s="856"/>
      <c r="Y81" s="854"/>
      <c r="AA81" s="353"/>
      <c r="AB81" s="855"/>
      <c r="AC81" s="127" t="s">
        <v>117</v>
      </c>
      <c r="AD81" s="127" t="s">
        <v>118</v>
      </c>
      <c r="AE81" s="127" t="s">
        <v>117</v>
      </c>
      <c r="AF81" s="127" t="s">
        <v>118</v>
      </c>
      <c r="AG81" s="127" t="s">
        <v>117</v>
      </c>
      <c r="AH81" s="127" t="s">
        <v>118</v>
      </c>
      <c r="AI81" s="127" t="s">
        <v>117</v>
      </c>
      <c r="AJ81" s="127" t="s">
        <v>118</v>
      </c>
      <c r="AK81" s="127" t="s">
        <v>117</v>
      </c>
      <c r="AL81" s="127" t="s">
        <v>118</v>
      </c>
      <c r="AM81" s="127" t="s">
        <v>119</v>
      </c>
      <c r="AN81" s="127" t="s">
        <v>120</v>
      </c>
      <c r="AO81" s="127" t="s">
        <v>121</v>
      </c>
      <c r="AP81" s="127" t="s">
        <v>119</v>
      </c>
      <c r="AQ81" s="127" t="s">
        <v>120</v>
      </c>
      <c r="AR81" s="127" t="s">
        <v>121</v>
      </c>
      <c r="AS81" s="127" t="s">
        <v>117</v>
      </c>
      <c r="AT81" s="127" t="s">
        <v>118</v>
      </c>
      <c r="AU81" s="127" t="s">
        <v>117</v>
      </c>
      <c r="AV81" s="127" t="s">
        <v>118</v>
      </c>
      <c r="AW81" s="856"/>
      <c r="AX81" s="854"/>
      <c r="BK81" s="847"/>
      <c r="BL81" s="848"/>
      <c r="BM81" s="848"/>
      <c r="BN81" s="395" t="s">
        <v>119</v>
      </c>
      <c r="BO81" s="396" t="s">
        <v>120</v>
      </c>
      <c r="BP81" s="397" t="s">
        <v>417</v>
      </c>
      <c r="BQ81" s="426" t="s">
        <v>452</v>
      </c>
      <c r="BR81" s="426" t="s">
        <v>433</v>
      </c>
      <c r="BS81" s="426" t="s">
        <v>434</v>
      </c>
      <c r="BT81" s="426" t="s">
        <v>450</v>
      </c>
      <c r="BU81" s="426" t="s">
        <v>459</v>
      </c>
      <c r="BV81" s="427" t="s">
        <v>435</v>
      </c>
      <c r="BW81" s="426" t="s">
        <v>452</v>
      </c>
      <c r="BX81" s="426" t="s">
        <v>461</v>
      </c>
      <c r="BY81" s="426" t="s">
        <v>434</v>
      </c>
      <c r="BZ81" s="426" t="s">
        <v>450</v>
      </c>
      <c r="CA81" s="426" t="s">
        <v>459</v>
      </c>
      <c r="CB81" s="427" t="s">
        <v>435</v>
      </c>
      <c r="CC81" s="428" t="s">
        <v>283</v>
      </c>
      <c r="CD81" s="428" t="s">
        <v>440</v>
      </c>
      <c r="CE81" s="428" t="s">
        <v>437</v>
      </c>
      <c r="CF81" s="449" t="s">
        <v>439</v>
      </c>
      <c r="CG81" s="427" t="s">
        <v>380</v>
      </c>
      <c r="CH81" s="466"/>
      <c r="CI81" s="466"/>
      <c r="CJ81" s="847"/>
      <c r="CK81" s="848"/>
      <c r="CL81" s="848"/>
      <c r="CM81" s="395" t="s">
        <v>119</v>
      </c>
      <c r="CN81" s="396" t="s">
        <v>120</v>
      </c>
      <c r="CO81" s="397" t="s">
        <v>417</v>
      </c>
      <c r="CP81" s="426" t="s">
        <v>452</v>
      </c>
      <c r="CQ81" s="426" t="s">
        <v>433</v>
      </c>
      <c r="CR81" s="426" t="s">
        <v>434</v>
      </c>
      <c r="CS81" s="426" t="s">
        <v>450</v>
      </c>
      <c r="CT81" s="426" t="s">
        <v>451</v>
      </c>
      <c r="CU81" s="427" t="s">
        <v>435</v>
      </c>
      <c r="CV81" s="426" t="s">
        <v>452</v>
      </c>
      <c r="CW81" s="426" t="s">
        <v>461</v>
      </c>
      <c r="CX81" s="426" t="s">
        <v>434</v>
      </c>
      <c r="CY81" s="426" t="s">
        <v>450</v>
      </c>
      <c r="CZ81" s="426" t="s">
        <v>451</v>
      </c>
      <c r="DA81" s="427" t="s">
        <v>435</v>
      </c>
      <c r="DB81" s="428" t="s">
        <v>283</v>
      </c>
      <c r="DC81" s="428" t="s">
        <v>440</v>
      </c>
      <c r="DD81" s="428" t="s">
        <v>437</v>
      </c>
      <c r="DE81" s="449" t="s">
        <v>439</v>
      </c>
      <c r="DF81" s="427" t="s">
        <v>380</v>
      </c>
    </row>
    <row r="82" spans="1:110" s="304" customFormat="1">
      <c r="A82" s="580"/>
      <c r="B82" s="352">
        <f>IF(AND($Z$3=$Q$77),1,0)</f>
        <v>0</v>
      </c>
      <c r="C82" s="116">
        <f>IF(AND('Att. Dairy'!B94=""),"",'Att. Dairy'!B94)</f>
        <v>45078</v>
      </c>
      <c r="D82" s="117">
        <f>IF(OR('Opening Balance'!G82="",'Opening Balance'!G82=0),"",'Opening Balance'!G82)</f>
        <v>161.19999999999999</v>
      </c>
      <c r="E82" s="117">
        <f>IF(OR('Opening Balance'!G83="",'Opening Balance'!G83=0),"",'Opening Balance'!G83)</f>
        <v>108.3</v>
      </c>
      <c r="F82" s="118" t="str">
        <f>IF(C82="","",IF(Sheet1!C82='Opening Balance'!$I$84,'Opening Balance'!$G$84,""))</f>
        <v/>
      </c>
      <c r="G82" s="118" t="str">
        <f>IF(C82="","",IF(Sheet1!C82='Opening Balance'!$I$85,'Opening Balance'!$G$85,""))</f>
        <v/>
      </c>
      <c r="H82" s="118" t="str">
        <f>IF(C82="","",IF(Sheet1!C82='Opening Balance'!$I$86,'Opening Balance'!$G$86,""))</f>
        <v/>
      </c>
      <c r="I82" s="118" t="str">
        <f>IF(C82="","",IF(Sheet1!C82='Opening Balance'!$I$87,'Opening Balance'!$G$87,""))</f>
        <v/>
      </c>
      <c r="J82" s="118" t="str">
        <f>IF(C82="","",IF(Sheet1!C82='Opening Balance'!$I$88,'Opening Balance'!$G$88,""))</f>
        <v/>
      </c>
      <c r="K82" s="118" t="str">
        <f>IF(C82="","",IF(Sheet1!C82='Opening Balance'!$I$89,'Opening Balance'!$G$89,""))</f>
        <v/>
      </c>
      <c r="L82" s="118">
        <f>IF(AND(D82="",F82="",H82="",J82=""),"",SUM(D82,F82,H82,J82))</f>
        <v>161.19999999999999</v>
      </c>
      <c r="M82" s="118">
        <f>IF(AND(E82="",G82="",I82="",K82=""),"",SUM(E82,G82,I82,K82))</f>
        <v>108.3</v>
      </c>
      <c r="N82" s="119">
        <f>IF('Att. Dairy'!F94="","",'Att. Dairy'!F94)</f>
        <v>123</v>
      </c>
      <c r="O82" s="119">
        <f>IF('Att. Dairy'!G94="","",'Att. Dairy'!G94)</f>
        <v>123</v>
      </c>
      <c r="P82" s="119">
        <f>IF(AND(N82="",O82=""),"",SUM(N82:O82))</f>
        <v>246</v>
      </c>
      <c r="Q82" s="119">
        <f>IF('Att. Dairy'!L94="","",'Att. Dairy'!L94)</f>
        <v>123</v>
      </c>
      <c r="R82" s="119">
        <f>IF('Att. Dairy'!M94="","",'Att. Dairy'!M94)</f>
        <v>123</v>
      </c>
      <c r="S82" s="119">
        <f>IF(AND(Q82="",R82=""),"",SUM(Q82:R82))</f>
        <v>246</v>
      </c>
      <c r="T82" s="118">
        <f>IF(AND(S82=""),0,IF(AND(BG82="W"),S82*100/1000,0))</f>
        <v>0</v>
      </c>
      <c r="U82" s="118">
        <f>IF(AND(S82=""),0,IF(AND(BG82="R"),S82*100/1000,0))</f>
        <v>24.6</v>
      </c>
      <c r="V82" s="118">
        <f>SUM(L82-T82)</f>
        <v>161.19999999999999</v>
      </c>
      <c r="W82" s="118">
        <f>SUM(M82-U82)</f>
        <v>83.699999999999989</v>
      </c>
      <c r="X82" s="321">
        <f>IFERROR(IF(AND('Att. Dairy'!B94=""),"",IF(AND(Y82="अवकाश"),"",IF(AND(S82=""),"",S82*$Z$77))),"")</f>
        <v>1340.7</v>
      </c>
      <c r="Y82" s="121" t="str">
        <f>IF(AND('Att. Dairy'!B94=""),"",IF(OR(S82="",S82=0),"",BC82))</f>
        <v>खिचड़ी</v>
      </c>
      <c r="AA82" s="353">
        <f>IF(AND($AY$3=$AP$77),1,0)</f>
        <v>0</v>
      </c>
      <c r="AB82" s="116">
        <f>IF(AND('Att. Dairy'!B94=""),"",'Att. Dairy'!B94)</f>
        <v>45078</v>
      </c>
      <c r="AC82" s="117">
        <f>IF(OR('Opening Balance'!H82="",'Opening Balance'!H82=0),"",'Opening Balance'!H82)</f>
        <v>91.3</v>
      </c>
      <c r="AD82" s="117">
        <f>IF(OR('Opening Balance'!H83="",'Opening Balance'!H83=0),"",'Opening Balance'!H83)</f>
        <v>50.4</v>
      </c>
      <c r="AE82" s="118" t="str">
        <f>IF(AB82="","",IF(Sheet1!AB82='Opening Balance'!$I$84,'Opening Balance'!$H$84,""))</f>
        <v/>
      </c>
      <c r="AF82" s="118" t="str">
        <f>IF(AB82="","",IF(Sheet1!AB82='Opening Balance'!$I$85,'Opening Balance'!$H$85,""))</f>
        <v/>
      </c>
      <c r="AG82" s="118" t="str">
        <f>IF(AB82="","",IF(Sheet1!AB82='Opening Balance'!$I$86,'Opening Balance'!$H$86,""))</f>
        <v/>
      </c>
      <c r="AH82" s="118" t="str">
        <f>IF(AB82="","",IF(Sheet1!AB82='Opening Balance'!$I$87,'Opening Balance'!$H$87,""))</f>
        <v/>
      </c>
      <c r="AI82" s="118" t="str">
        <f>IF(AB82="","",IF(Sheet1!AB82='Opening Balance'!$I$88,'Opening Balance'!$H$88,""))</f>
        <v/>
      </c>
      <c r="AJ82" s="118" t="str">
        <f>IF(AB82="","",IF(Sheet1!AB82='Opening Balance'!$I$89,'Opening Balance'!$H$89,""))</f>
        <v/>
      </c>
      <c r="AK82" s="118">
        <f>IF(AND(AC82="",AE82="",AG82="",AI82=""),"",SUM(AC82,AE82,AG82,AI82))</f>
        <v>91.3</v>
      </c>
      <c r="AL82" s="118">
        <f>IF(AND(AD82="",AF82="",AH82="",AJ82=""),"",SUM(AD82,AF82,AH82,AJ82))</f>
        <v>50.4</v>
      </c>
      <c r="AM82" s="119">
        <f>IF('Att. Dairy'!I94="","",'Att. Dairy'!I94)</f>
        <v>90</v>
      </c>
      <c r="AN82" s="119">
        <f>IF('Att. Dairy'!J94="","",'Att. Dairy'!J94)</f>
        <v>100</v>
      </c>
      <c r="AO82" s="119">
        <f>IF(AND(AM82="",AN82=""),"",SUM(AM82:AN82))</f>
        <v>190</v>
      </c>
      <c r="AP82" s="119">
        <f>IF('Att. Dairy'!O94="","",'Att. Dairy'!O94)</f>
        <v>90</v>
      </c>
      <c r="AQ82" s="119">
        <f>IF('Att. Dairy'!P94="","",'Att. Dairy'!P94)</f>
        <v>100</v>
      </c>
      <c r="AR82" s="119">
        <f>IF(AND(AP82="",AQ82=""),"",SUM(AP82:AQ82))</f>
        <v>190</v>
      </c>
      <c r="AS82" s="118">
        <f>IF(AND(AR82=""),0,IF(AND(BG82="W"),AR82*150/1000,0))</f>
        <v>0</v>
      </c>
      <c r="AT82" s="118">
        <f>IF(AND(AR82=""),0,IF(AND(BG82="R"),AR82*150/1000,0))</f>
        <v>28.5</v>
      </c>
      <c r="AU82" s="118">
        <f t="shared" ref="AU82:AV85" si="135">SUM(AK82-AS82)</f>
        <v>91.3</v>
      </c>
      <c r="AV82" s="118">
        <f t="shared" si="135"/>
        <v>21.9</v>
      </c>
      <c r="AW82" s="321">
        <f>IFERROR(IF(AND('Att. Dairy'!B94=""),"",IF(AND(AX82="अवकाश"),"",IF(AND(AR82=""),"",AR82*$AY$77))),"")</f>
        <v>1552.3</v>
      </c>
      <c r="AX82" s="121" t="str">
        <f>IF(AND('Att. Dairy'!B94=""),"",IF(OR(AR82="",AR82=0),"",BC82))</f>
        <v>खिचड़ी</v>
      </c>
      <c r="BB82" s="304" t="str">
        <f>IF(AND('Att. Dairy'!D94=""),"",'Att. Dairy'!D94)</f>
        <v>Thursday</v>
      </c>
      <c r="BC82" s="304" t="str">
        <f>IF(OR(BB82=0,BB82=""),"",IF(BB82="tuesday","दाल चावल",IF(BB82="thursday","खिचड़ी",IF(OR(BB82="monday",BB82="saturday"),"सब्जी रोटी",IF(OR(BB82="wednesday",BB82="friday"),"दाल रोटी","अवकाश")))))</f>
        <v>खिचड़ी</v>
      </c>
      <c r="BD82" s="318" t="str">
        <f>IF(OR(BB82=0,BB82=""),"",IF(BB82="tuesday","R",IF(BB82="thursday","R",IF(OR(BB82="monday",BB82="saturday"),"W",IF(OR(BB82="wednesday",BB82="friday"),"W","")))))</f>
        <v>R</v>
      </c>
      <c r="BE82" s="304" t="str">
        <f>IF(AND('Att. Dairy'!C94=""),"",'Att. Dairy'!C94)</f>
        <v>Rice</v>
      </c>
      <c r="BF82" s="304" t="str">
        <f>IF(AND(BE82=""),"",IF(BE82="Rice","R",IF(BE82="Wheat","W","")))</f>
        <v>R</v>
      </c>
      <c r="BG82" s="318" t="str">
        <f>IF(AND(BF82=""),BD82,BF82)</f>
        <v>R</v>
      </c>
      <c r="BJ82" s="487">
        <f>IF(AND($DG$5=$CF$78),1,0)</f>
        <v>0</v>
      </c>
      <c r="BK82" s="392">
        <v>1</v>
      </c>
      <c r="BL82" s="422">
        <f>IF(AND('Att. Dairy'!B94=""),"",'Att. Dairy'!B94)</f>
        <v>45078</v>
      </c>
      <c r="BM82" s="423" t="str">
        <f>IF(AND('Att. Dairy'!D94=""),"",'Att. Dairy'!D94)</f>
        <v>Thursday</v>
      </c>
      <c r="BN82" s="435" t="str">
        <f>IF('Att. Dairy'!L94="","",IF('Att. Dairy'!E94='Att. Dairy'!$AD$15,'Att. Dairy'!L94,""))</f>
        <v/>
      </c>
      <c r="BO82" s="435" t="str">
        <f>IF('Att. Dairy'!M94="","",IF('Att. Dairy'!E94='Att. Dairy'!$AD$15,'Att. Dairy'!M94,""))</f>
        <v/>
      </c>
      <c r="BP82" s="436">
        <f>SUM(BN82,BO82)</f>
        <v>0</v>
      </c>
      <c r="BQ82" s="437">
        <f>IF(OR('Opening Balance'!G100="",'Opening Balance'!G100=0),"",'Opening Balance'!G100)</f>
        <v>90.01</v>
      </c>
      <c r="BR82" s="439" t="str">
        <f>IF(BL82="","",IF(BL82='Opening Balance'!$I$102,'Opening Balance'!$G$102,""))</f>
        <v/>
      </c>
      <c r="BS82" s="439" t="str">
        <f>IF(BL82="","",IF(BL82='Opening Balance'!$I$104,'Opening Balance'!$G$104,""))</f>
        <v/>
      </c>
      <c r="BT82" s="438">
        <f>SUM(BQ82:BS82)</f>
        <v>90.01</v>
      </c>
      <c r="BU82" s="446">
        <f>IF(BP82="","",BP82*'Opening Balance'!$G$106)</f>
        <v>0</v>
      </c>
      <c r="BV82" s="431">
        <f t="shared" ref="BV82:BV112" si="136">SUM(BT82-BU82)</f>
        <v>90.01</v>
      </c>
      <c r="BW82" s="437">
        <f>IF(OR('Opening Balance'!G101="",'Opening Balance'!G101=0),"",'Opening Balance'!G101)</f>
        <v>19.4056</v>
      </c>
      <c r="BX82" s="446" t="str">
        <f>IF(BL82="","",IF(BL82='Opening Balance'!$I$103,'Opening Balance'!$G$103,""))</f>
        <v/>
      </c>
      <c r="BY82" s="446" t="str">
        <f>IF(BL82="","",IF(BL82='Opening Balance'!$I$105,'Opening Balance'!$G$105,""))</f>
        <v/>
      </c>
      <c r="BZ82" s="447">
        <f>SUM(BW82:BY82)</f>
        <v>19.4056</v>
      </c>
      <c r="CA82" s="446">
        <f>IF(BP82="","",BP82*'Opening Balance'!$G$107)</f>
        <v>0</v>
      </c>
      <c r="CB82" s="448">
        <f>SUM(BZ82-CA82)</f>
        <v>19.4056</v>
      </c>
      <c r="CC82" s="467">
        <f>IF(OR('Opening Balance'!G108="",'Opening Balance'!G108=0),"",'Opening Balance'!G108)</f>
        <v>4000</v>
      </c>
      <c r="CD82" s="468" t="str">
        <f>IF(BL82="","",IF(BL82='Opening Balance'!$I$109,'Opening Balance'!$G$109,""))</f>
        <v/>
      </c>
      <c r="CE82" s="468">
        <f>SUM(CC82:CD82)</f>
        <v>4000</v>
      </c>
      <c r="CF82" s="470">
        <f>IF(BL82="","",IF(BL82='Opening Balance'!$I$111,'Opening Balance'!$G$111,0))</f>
        <v>0</v>
      </c>
      <c r="CG82" s="469">
        <f>IFERROR(SUM(CE82-CF82),"")</f>
        <v>4000</v>
      </c>
      <c r="CH82" s="466"/>
      <c r="CI82" s="466"/>
      <c r="CJ82" s="392">
        <v>1</v>
      </c>
      <c r="CK82" s="422">
        <f>IF(AND('Att. Dairy'!B94=""),"",'Att. Dairy'!B94)</f>
        <v>45078</v>
      </c>
      <c r="CL82" s="423" t="str">
        <f>IF(AND('Att. Dairy'!D94=""),"",'Att. Dairy'!D94)</f>
        <v>Thursday</v>
      </c>
      <c r="CM82" s="435" t="str">
        <f>IF('Att. Dairy'!O94="","",IF('Att. Dairy'!E94='Att. Dairy'!$AD$15,'Att. Dairy'!O94,""))</f>
        <v/>
      </c>
      <c r="CN82" s="435" t="str">
        <f>IF('Att. Dairy'!P94="","",IF('Att. Dairy'!E94='Att. Dairy'!$AD$15,'Att. Dairy'!P94,""))</f>
        <v/>
      </c>
      <c r="CO82" s="436">
        <f>SUM(CM82,CN82)</f>
        <v>0</v>
      </c>
      <c r="CP82" s="452">
        <f>IF(OR('Opening Balance'!H100="",'Opening Balance'!H100=0),"",'Opening Balance'!H100)</f>
        <v>140.13999999999999</v>
      </c>
      <c r="CQ82" s="438" t="str">
        <f>IF(CK82="","",IF(CK82='Opening Balance'!$I$102,'Opening Balance'!$H$102,""))</f>
        <v/>
      </c>
      <c r="CR82" s="438" t="str">
        <f>IF(CK82="","",IF(CK82='Opening Balance'!$I$104,'Opening Balance'!$H$104,""))</f>
        <v/>
      </c>
      <c r="CS82" s="438">
        <f>SUM(CP82:CR82)</f>
        <v>140.13999999999999</v>
      </c>
      <c r="CT82" s="430">
        <f>IF(CO82="","",CO82*'Opening Balance'!$H$106)</f>
        <v>0</v>
      </c>
      <c r="CU82" s="431">
        <f t="shared" ref="CU82:CU112" si="137">SUM(CS82-CT82)</f>
        <v>140.13999999999999</v>
      </c>
      <c r="CV82" s="452">
        <f>IF(OR('Opening Balance'!H101="",'Opening Balance'!H101=0),"",'Opening Balance'!H101)</f>
        <v>24.971399999999999</v>
      </c>
      <c r="CW82" s="430" t="str">
        <f>IF(CK82="","",IF(CK82='Opening Balance'!$I$103,'Opening Balance'!$H$103,""))</f>
        <v/>
      </c>
      <c r="CX82" s="429" t="str">
        <f>IF(CK82="","",IF(CK82='Opening Balance'!$I$105,'Opening Balance'!$H$105,""))</f>
        <v/>
      </c>
      <c r="CY82" s="438">
        <f>SUM(CV82:CX82)</f>
        <v>24.971399999999999</v>
      </c>
      <c r="CZ82" s="430">
        <f>IF(CO82="","",CO82*'Opening Balance'!$H$107)</f>
        <v>0</v>
      </c>
      <c r="DA82" s="431">
        <f>SUM(CY82-CZ82)</f>
        <v>24.971399999999999</v>
      </c>
      <c r="DB82" s="467">
        <f>IF(OR('Opening Balance'!H108="",'Opening Balance'!H108=0),"",'Opening Balance'!H108)</f>
        <v>4600</v>
      </c>
      <c r="DC82" s="468" t="str">
        <f>IF(CK82="","",IF(CK82='Opening Balance'!$I$109,'Opening Balance'!$H$109,""))</f>
        <v/>
      </c>
      <c r="DD82" s="468">
        <f>SUM(DB82:DC82)</f>
        <v>4600</v>
      </c>
      <c r="DE82" s="470">
        <f>IF(CK82="","",IF(CK82='Opening Balance'!$I$111,'Opening Balance'!$H$111,0))</f>
        <v>0</v>
      </c>
      <c r="DF82" s="469">
        <f>IFERROR(SUM(DD82-DE82),"")</f>
        <v>4600</v>
      </c>
    </row>
    <row r="83" spans="1:110" s="304" customFormat="1">
      <c r="A83" s="580"/>
      <c r="B83" s="352">
        <f>IF(AND($Z$3=$Q$77),MAX($B$81:B82)+1,0)</f>
        <v>0</v>
      </c>
      <c r="C83" s="116">
        <f>IF(AND('Att. Dairy'!B95=""),"",'Att. Dairy'!B95)</f>
        <v>45079</v>
      </c>
      <c r="D83" s="118">
        <f>IFERROR(IF(AND(V82=""),"",V82),"")</f>
        <v>161.19999999999999</v>
      </c>
      <c r="E83" s="118">
        <f>IFERROR(IF(AND(W82=""),"",W82),"")</f>
        <v>83.699999999999989</v>
      </c>
      <c r="F83" s="118" t="str">
        <f>IF(C83="","",IF(Sheet1!C83='Opening Balance'!$I$84,'Opening Balance'!$G$84,""))</f>
        <v/>
      </c>
      <c r="G83" s="118" t="str">
        <f>IF(C83="","",IF(Sheet1!C83='Opening Balance'!$I$85,'Opening Balance'!$G$85,""))</f>
        <v/>
      </c>
      <c r="H83" s="118" t="str">
        <f>IF(C83="","",IF(Sheet1!C83='Opening Balance'!$I$86,'Opening Balance'!$G$86,""))</f>
        <v/>
      </c>
      <c r="I83" s="118" t="str">
        <f>IF(C83="","",IF(Sheet1!C83='Opening Balance'!$I$87,'Opening Balance'!$G$87,""))</f>
        <v/>
      </c>
      <c r="J83" s="118" t="str">
        <f>IF(C83="","",IF(Sheet1!C83='Opening Balance'!$I$88,'Opening Balance'!$G$88,""))</f>
        <v/>
      </c>
      <c r="K83" s="118" t="str">
        <f>IF(C83="","",IF(Sheet1!C83='Opening Balance'!$I$89,'Opening Balance'!$G$89,""))</f>
        <v/>
      </c>
      <c r="L83" s="118">
        <f>IF(AND(D83="",F83="",H83="",J83=""),"",SUM(D83,F83,H83,J83))</f>
        <v>161.19999999999999</v>
      </c>
      <c r="M83" s="118">
        <f>IF(AND(E83="",G83="",I83="",K83=""),"",SUM(E83,G83,I83,K83))</f>
        <v>83.699999999999989</v>
      </c>
      <c r="N83" s="119">
        <f>IF('Att. Dairy'!F95="","",'Att. Dairy'!F95)</f>
        <v>123</v>
      </c>
      <c r="O83" s="119">
        <f>IF('Att. Dairy'!G95="","",'Att. Dairy'!G95)</f>
        <v>120</v>
      </c>
      <c r="P83" s="119">
        <f>IF(AND(N83="",O83=""),"",SUM(N83:O83))</f>
        <v>243</v>
      </c>
      <c r="Q83" s="119">
        <f>IF('Att. Dairy'!L95="","",'Att. Dairy'!L95)</f>
        <v>110</v>
      </c>
      <c r="R83" s="119">
        <f>IF('Att. Dairy'!M95="","",'Att. Dairy'!M95)</f>
        <v>110</v>
      </c>
      <c r="S83" s="119">
        <f>IF(AND(Q83="",R83=""),"",SUM(Q83:R83))</f>
        <v>220</v>
      </c>
      <c r="T83" s="118">
        <f>IF(AND(S83=""),0,IF(AND(BG83="W"),S83*100/1000,0))</f>
        <v>22</v>
      </c>
      <c r="U83" s="118">
        <f>IF(AND(S83=""),0,IF(AND(BG83="R"),S83*100/1000,0))</f>
        <v>0</v>
      </c>
      <c r="V83" s="118">
        <f>SUM(L83-T83)</f>
        <v>139.19999999999999</v>
      </c>
      <c r="W83" s="118">
        <f>SUM(M83-U83)</f>
        <v>83.699999999999989</v>
      </c>
      <c r="X83" s="321">
        <f>IFERROR(IF(AND('Att. Dairy'!B95=""),"",IF(AND(Y83="अवकाश"),"",IF(AND(S83=""),"",S83*$Z$77))),"")</f>
        <v>1199</v>
      </c>
      <c r="Y83" s="121" t="str">
        <f>IF(AND('Att. Dairy'!B95=""),"",IF(OR(S83="",S83=0),"",BC83))</f>
        <v>दाल रोटी</v>
      </c>
      <c r="AA83" s="353">
        <f>IF(AND($AY$3=$AP$77),MAX($AA$81:AA82)+1,0)</f>
        <v>0</v>
      </c>
      <c r="AB83" s="116">
        <f>IF(AND('Att. Dairy'!B95=""),"",'Att. Dairy'!B95)</f>
        <v>45079</v>
      </c>
      <c r="AC83" s="118">
        <f>IFERROR(IF(AND(AU82=""),"",AU82),"")</f>
        <v>91.3</v>
      </c>
      <c r="AD83" s="118">
        <f>IFERROR(IF(AND(AV82=""),"",AV82),"")</f>
        <v>21.9</v>
      </c>
      <c r="AE83" s="118" t="str">
        <f>IF(AB83="","",IF(Sheet1!AB83='Opening Balance'!$I$84,'Opening Balance'!$H$84,""))</f>
        <v/>
      </c>
      <c r="AF83" s="118" t="str">
        <f>IF(AB83="","",IF(Sheet1!AB83='Opening Balance'!$I$85,'Opening Balance'!$H$85,""))</f>
        <v/>
      </c>
      <c r="AG83" s="118" t="str">
        <f>IF(AB83="","",IF(Sheet1!AB83='Opening Balance'!$I$86,'Opening Balance'!$H$86,""))</f>
        <v/>
      </c>
      <c r="AH83" s="118" t="str">
        <f>IF(AB83="","",IF(Sheet1!AB83='Opening Balance'!$I$87,'Opening Balance'!$H$87,""))</f>
        <v/>
      </c>
      <c r="AI83" s="118" t="str">
        <f>IF(AB83="","",IF(Sheet1!AB83='Opening Balance'!$I$88,'Opening Balance'!$H$88,""))</f>
        <v/>
      </c>
      <c r="AJ83" s="118" t="str">
        <f>IF(AB83="","",IF(Sheet1!AB83='Opening Balance'!$I$89,'Opening Balance'!$H$89,""))</f>
        <v/>
      </c>
      <c r="AK83" s="118">
        <f>IF(AND(AC83="",AE83="",AG83="",AI83=""),"",SUM(AC83,AE83,AG83,AI83))</f>
        <v>91.3</v>
      </c>
      <c r="AL83" s="118">
        <f>IF(AND(AD83="",AF83="",AH83="",AJ83=""),"",SUM(AD83,AF83,AH83,AJ83))</f>
        <v>21.9</v>
      </c>
      <c r="AM83" s="119">
        <f>IF('Att. Dairy'!I95="","",'Att. Dairy'!I95)</f>
        <v>90</v>
      </c>
      <c r="AN83" s="119">
        <f>IF('Att. Dairy'!J95="","",'Att. Dairy'!J95)</f>
        <v>100</v>
      </c>
      <c r="AO83" s="119">
        <f>IF(AND(AM83="",AN83=""),"",SUM(AM83:AN83))</f>
        <v>190</v>
      </c>
      <c r="AP83" s="119">
        <f>IF('Att. Dairy'!O95="","",'Att. Dairy'!O95)</f>
        <v>80</v>
      </c>
      <c r="AQ83" s="119">
        <f>IF('Att. Dairy'!P95="","",'Att. Dairy'!P95)</f>
        <v>85</v>
      </c>
      <c r="AR83" s="119">
        <f>IF(AND(AP83="",AQ83=""),"",SUM(AP83:AQ83))</f>
        <v>165</v>
      </c>
      <c r="AS83" s="118">
        <f>IF(AND(AR83=""),0,IF(AND(BG83="W"),AR83*150/1000,0))</f>
        <v>24.75</v>
      </c>
      <c r="AT83" s="118">
        <f>IF(AND(AR83=""),0,IF(AND(BG83="R"),AR83*150/1000,0))</f>
        <v>0</v>
      </c>
      <c r="AU83" s="118">
        <f t="shared" si="135"/>
        <v>66.55</v>
      </c>
      <c r="AV83" s="118">
        <f t="shared" si="135"/>
        <v>21.9</v>
      </c>
      <c r="AW83" s="321">
        <f>IFERROR(IF(AND('Att. Dairy'!B95=""),"",IF(AND(AX83="अवकाश"),"",IF(AND(AR83=""),"",AR83*$AY$77))),"")</f>
        <v>1348.05</v>
      </c>
      <c r="AX83" s="121" t="str">
        <f>IF(AND('Att. Dairy'!B95=""),"",IF(OR(AR83="",AR83=0),"",BC83))</f>
        <v>दाल रोटी</v>
      </c>
      <c r="BB83" s="304" t="str">
        <f>IF(AND('Att. Dairy'!D95=""),"",'Att. Dairy'!D95)</f>
        <v>Friday</v>
      </c>
      <c r="BC83" s="304" t="str">
        <f>IF(OR(BB83=0,BB83=""),"",IF(BB83="tuesday","दाल चावल",IF(BB83="thursday","खिचड़ी",IF(OR(BB83="monday",BB83="saturday"),"सब्जी रोटी",IF(OR(BB83="wednesday",BB83="friday"),"दाल रोटी","अवकाश")))))</f>
        <v>दाल रोटी</v>
      </c>
      <c r="BD83" s="318" t="str">
        <f t="shared" ref="BD83:BD112" si="138">IF(OR(BB83=0,BB83=""),"",IF(BB83="tuesday","R",IF(BB83="thursday","R",IF(OR(BB83="monday",BB83="saturday"),"W",IF(OR(BB83="wednesday",BB83="friday"),"W","")))))</f>
        <v>W</v>
      </c>
      <c r="BE83" s="304" t="str">
        <f>IF(AND('Att. Dairy'!C95=""),"",'Att. Dairy'!C95)</f>
        <v>Wheat</v>
      </c>
      <c r="BF83" s="304" t="str">
        <f t="shared" ref="BF83:BF112" si="139">IF(AND(BE83=""),"",IF(BE83="Rice","R",IF(BE83="Wheat","W","")))</f>
        <v>W</v>
      </c>
      <c r="BG83" s="318" t="str">
        <f t="shared" ref="BG83:BG112" si="140">IF(AND(BF83=""),BD83,BF83)</f>
        <v>W</v>
      </c>
      <c r="BJ83" s="487">
        <f>IF(AND($DG$5=$CF$78),MAX($BJ$81:BJ82)+1,0)</f>
        <v>0</v>
      </c>
      <c r="BK83" s="389">
        <v>2</v>
      </c>
      <c r="BL83" s="422">
        <f>IF(AND('Att. Dairy'!B95=""),"",'Att. Dairy'!B95)</f>
        <v>45079</v>
      </c>
      <c r="BM83" s="423" t="str">
        <f>IF(AND('Att. Dairy'!D95=""),"",'Att. Dairy'!D95)</f>
        <v>Friday</v>
      </c>
      <c r="BN83" s="435">
        <f>IF('Att. Dairy'!L95="","",IF('Att. Dairy'!E95='Att. Dairy'!$AD$15,'Att. Dairy'!L95,""))</f>
        <v>110</v>
      </c>
      <c r="BO83" s="435">
        <f>IF('Att. Dairy'!M95="","",IF('Att. Dairy'!E95='Att. Dairy'!$AD$15,'Att. Dairy'!M95,""))</f>
        <v>110</v>
      </c>
      <c r="BP83" s="436">
        <f t="shared" ref="BP83:BP112" si="141">SUM(BN83,BO83)</f>
        <v>220</v>
      </c>
      <c r="BQ83" s="453">
        <f>IFERROR(IF(AND(BV82=""),"",BV82),"")</f>
        <v>90.01</v>
      </c>
      <c r="BR83" s="439" t="str">
        <f>IF(BL83="","",IF(BL83='Opening Balance'!$I$102,'Opening Balance'!$G$102,""))</f>
        <v/>
      </c>
      <c r="BS83" s="439" t="str">
        <f>IF(BL83="","",IF(BL83='Opening Balance'!$I$104,'Opening Balance'!$G$104,""))</f>
        <v/>
      </c>
      <c r="BT83" s="438">
        <f t="shared" ref="BT83:BT112" si="142">SUM(BQ83:BS83)</f>
        <v>90.01</v>
      </c>
      <c r="BU83" s="446">
        <f>IF(BP83="","",BP83*'Opening Balance'!$G$106)</f>
        <v>3.3</v>
      </c>
      <c r="BV83" s="414">
        <f t="shared" si="136"/>
        <v>86.710000000000008</v>
      </c>
      <c r="BW83" s="453">
        <f>IFERROR(IF(AND(CB82=""),"",CB82),"")</f>
        <v>19.4056</v>
      </c>
      <c r="BX83" s="446" t="str">
        <f>IF(BL83="","",IF(BL83='Opening Balance'!$I$103,'Opening Balance'!$G$103,""))</f>
        <v/>
      </c>
      <c r="BY83" s="446" t="str">
        <f>IF(BL83="","",IF(BL83='Opening Balance'!$I$105,'Opening Balance'!$G$105,""))</f>
        <v/>
      </c>
      <c r="BZ83" s="447">
        <f t="shared" ref="BZ83:BZ112" si="143">SUM(BW83:BY83)</f>
        <v>19.4056</v>
      </c>
      <c r="CA83" s="446">
        <f>IF(BP83="","",BP83*'Opening Balance'!$G$107)</f>
        <v>1.8479999999999999</v>
      </c>
      <c r="CB83" s="431">
        <f t="shared" ref="CB83:CB112" si="144">SUM(BZ83-CA83)</f>
        <v>17.557600000000001</v>
      </c>
      <c r="CC83" s="474">
        <f>IFERROR(IF(AND(CG82=""),"",CG82),"")</f>
        <v>4000</v>
      </c>
      <c r="CD83" s="468" t="str">
        <f>IF(BL83="","",IF(BL83='Opening Balance'!$I$109,'Opening Balance'!$G$109,""))</f>
        <v/>
      </c>
      <c r="CE83" s="468">
        <f t="shared" ref="CE83:CE112" si="145">SUM(CC83:CD83)</f>
        <v>4000</v>
      </c>
      <c r="CF83" s="470">
        <f>IF(BL83="","",IF(BL83='Opening Balance'!$I$111,'Opening Balance'!$G$111,0))</f>
        <v>0</v>
      </c>
      <c r="CG83" s="469">
        <f>IFERROR(SUM(CE83-CF83),"")</f>
        <v>4000</v>
      </c>
      <c r="CH83" s="466"/>
      <c r="CI83" s="466"/>
      <c r="CJ83" s="389">
        <v>2</v>
      </c>
      <c r="CK83" s="422">
        <f>IF(AND('Att. Dairy'!B95=""),"",'Att. Dairy'!B95)</f>
        <v>45079</v>
      </c>
      <c r="CL83" s="423" t="str">
        <f>IF(AND('Att. Dairy'!D95=""),"",'Att. Dairy'!D95)</f>
        <v>Friday</v>
      </c>
      <c r="CM83" s="435">
        <f>IF('Att. Dairy'!O95="","",IF('Att. Dairy'!E95='Att. Dairy'!$AD$15,'Att. Dairy'!O95,""))</f>
        <v>80</v>
      </c>
      <c r="CN83" s="435">
        <f>IF('Att. Dairy'!P95="","",IF('Att. Dairy'!E95='Att. Dairy'!$AD$15,'Att. Dairy'!P95,""))</f>
        <v>85</v>
      </c>
      <c r="CO83" s="436">
        <f t="shared" ref="CO83:CO112" si="146">SUM(CM83,CN83)</f>
        <v>165</v>
      </c>
      <c r="CP83" s="453">
        <f>IFERROR(IF(AND(CU82=""),"",CU82),"")</f>
        <v>140.13999999999999</v>
      </c>
      <c r="CQ83" s="438" t="str">
        <f>IF(CK83="","",IF(CK83='Opening Balance'!$I$102,'Opening Balance'!$H$102,""))</f>
        <v/>
      </c>
      <c r="CR83" s="438" t="str">
        <f>IF(CK83="","",IF(CK83='Opening Balance'!$I$104,'Opening Balance'!$H$104,""))</f>
        <v/>
      </c>
      <c r="CS83" s="438">
        <f t="shared" ref="CS83:CS112" si="147">SUM(CP83:CR83)</f>
        <v>140.13999999999999</v>
      </c>
      <c r="CT83" s="430">
        <f>IF(CO83="","",CO83*'Opening Balance'!$H$106)</f>
        <v>3.3000000000000003</v>
      </c>
      <c r="CU83" s="431">
        <f t="shared" si="137"/>
        <v>136.83999999999997</v>
      </c>
      <c r="CV83" s="453">
        <f>IFERROR(IF(AND(DA82=""),"",DA82),"")</f>
        <v>24.971399999999999</v>
      </c>
      <c r="CW83" s="430" t="str">
        <f>IF(CK83="","",IF(CK83='Opening Balance'!$I$103,'Opening Balance'!$H$103,""))</f>
        <v/>
      </c>
      <c r="CX83" s="429" t="str">
        <f>IF(CK83="","",IF(CK83='Opening Balance'!$I$105,'Opening Balance'!$H$105,""))</f>
        <v/>
      </c>
      <c r="CY83" s="438">
        <f t="shared" ref="CY83:CY112" si="148">SUM(CV83:CX83)</f>
        <v>24.971399999999999</v>
      </c>
      <c r="CZ83" s="430">
        <f>IF(CO83="","",CO83*'Opening Balance'!$H$107)</f>
        <v>1.6830000000000001</v>
      </c>
      <c r="DA83" s="431">
        <f t="shared" ref="DA83:DA112" si="149">SUM(CY83-CZ83)</f>
        <v>23.288399999999999</v>
      </c>
      <c r="DB83" s="474">
        <f>IFERROR(IF(AND(DF82=""),"",DF82),"")</f>
        <v>4600</v>
      </c>
      <c r="DC83" s="468" t="str">
        <f>IF(CK83="","",IF(CK83='Opening Balance'!$I$109,'Opening Balance'!$H$109,""))</f>
        <v/>
      </c>
      <c r="DD83" s="468">
        <f t="shared" ref="DD83:DD112" si="150">SUM(DB83:DC83)</f>
        <v>4600</v>
      </c>
      <c r="DE83" s="470">
        <f>IF(CK83="","",IF(CK83='Opening Balance'!$I$111,'Opening Balance'!$H$111,0))</f>
        <v>0</v>
      </c>
      <c r="DF83" s="469">
        <f>IFERROR(SUM(DD83-DE83),"")</f>
        <v>4600</v>
      </c>
    </row>
    <row r="84" spans="1:110" s="304" customFormat="1">
      <c r="A84" s="580"/>
      <c r="B84" s="352">
        <f>IF(AND($Z$3=$Q$77),MAX($B$81:B83)+1,0)</f>
        <v>0</v>
      </c>
      <c r="C84" s="116">
        <f>IF(AND('Att. Dairy'!B96=""),"",'Att. Dairy'!B96)</f>
        <v>45080</v>
      </c>
      <c r="D84" s="118">
        <f t="shared" ref="D84:D112" si="151">IFERROR(IF(AND(V83=""),"",V83),"")</f>
        <v>139.19999999999999</v>
      </c>
      <c r="E84" s="118">
        <f t="shared" ref="E84:E112" si="152">IFERROR(IF(AND(W83=""),"",W83),"")</f>
        <v>83.699999999999989</v>
      </c>
      <c r="F84" s="118" t="str">
        <f>IF(C84="","",IF(Sheet1!C84='Opening Balance'!$I$84,'Opening Balance'!$G$84,""))</f>
        <v/>
      </c>
      <c r="G84" s="118" t="str">
        <f>IF(C84="","",IF(Sheet1!C84='Opening Balance'!$I$85,'Opening Balance'!$G$85,""))</f>
        <v/>
      </c>
      <c r="H84" s="118" t="str">
        <f>IF(C84="","",IF(Sheet1!C84='Opening Balance'!$I$86,'Opening Balance'!$G$86,""))</f>
        <v/>
      </c>
      <c r="I84" s="118" t="str">
        <f>IF(C84="","",IF(Sheet1!C84='Opening Balance'!$I$87,'Opening Balance'!$G$87,""))</f>
        <v/>
      </c>
      <c r="J84" s="118" t="str">
        <f>IF(C84="","",IF(Sheet1!C84='Opening Balance'!$I$88,'Opening Balance'!$G$88,""))</f>
        <v/>
      </c>
      <c r="K84" s="118" t="str">
        <f>IF(C84="","",IF(Sheet1!C84='Opening Balance'!$I$89,'Opening Balance'!$G$89,""))</f>
        <v/>
      </c>
      <c r="L84" s="118">
        <f t="shared" ref="L84:L112" si="153">IF(AND(D84="",F84="",H84="",J84=""),"",SUM(D84,F84,H84,J84))</f>
        <v>139.19999999999999</v>
      </c>
      <c r="M84" s="118">
        <f t="shared" ref="M84:M112" si="154">IF(AND(E84="",G84="",I84="",K84=""),"",SUM(E84,G84,I84,K84))</f>
        <v>83.699999999999989</v>
      </c>
      <c r="N84" s="119">
        <f>IF('Att. Dairy'!F96="","",'Att. Dairy'!F96)</f>
        <v>123</v>
      </c>
      <c r="O84" s="119">
        <f>IF('Att. Dairy'!G96="","",'Att. Dairy'!G96)</f>
        <v>120</v>
      </c>
      <c r="P84" s="119">
        <f t="shared" ref="P84:P112" si="155">IF(AND(N84="",O84=""),"",SUM(N84:O84))</f>
        <v>243</v>
      </c>
      <c r="Q84" s="119">
        <f>IF('Att. Dairy'!L96="","",'Att. Dairy'!L96)</f>
        <v>105</v>
      </c>
      <c r="R84" s="119">
        <f>IF('Att. Dairy'!M96="","",'Att. Dairy'!M96)</f>
        <v>107</v>
      </c>
      <c r="S84" s="119">
        <f t="shared" ref="S84:S112" si="156">IF(AND(Q84="",R84=""),"",SUM(Q84:R84))</f>
        <v>212</v>
      </c>
      <c r="T84" s="118">
        <f t="shared" ref="T84:T112" si="157">IF(AND(S84=""),0,IF(AND(BG84="W"),S84*100/1000,0))</f>
        <v>21.2</v>
      </c>
      <c r="U84" s="118">
        <f t="shared" ref="U84:U112" si="158">IF(AND(S84=""),0,IF(AND(BG84="R"),S84*100/1000,0))</f>
        <v>0</v>
      </c>
      <c r="V84" s="118">
        <f t="shared" ref="V84:V112" si="159">SUM(L84-T84)</f>
        <v>117.99999999999999</v>
      </c>
      <c r="W84" s="118">
        <f t="shared" ref="W84:W112" si="160">SUM(M84-U84)</f>
        <v>83.699999999999989</v>
      </c>
      <c r="X84" s="321">
        <f>IFERROR(IF(AND('Att. Dairy'!B96=""),"",IF(AND(Y84="अवकाश"),"",IF(AND(S84=""),"",S84*$Z$77))),"")</f>
        <v>1155.4000000000001</v>
      </c>
      <c r="Y84" s="121" t="str">
        <f>IF(AND('Att. Dairy'!B96=""),"",IF(OR(S84="",S84=0),"",BC84))</f>
        <v>सब्जी रोटी</v>
      </c>
      <c r="AA84" s="353">
        <f>IF(AND($AY$3=$AP$77),MAX($AA$81:AA83)+1,0)</f>
        <v>0</v>
      </c>
      <c r="AB84" s="116">
        <f>IF(AND('Att. Dairy'!B96=""),"",'Att. Dairy'!B96)</f>
        <v>45080</v>
      </c>
      <c r="AC84" s="118">
        <f t="shared" ref="AC84:AC112" si="161">IFERROR(IF(AND(AU83=""),"",AU83),"")</f>
        <v>66.55</v>
      </c>
      <c r="AD84" s="118">
        <f t="shared" ref="AD84:AD112" si="162">IFERROR(IF(AND(AV83=""),"",AV83),"")</f>
        <v>21.9</v>
      </c>
      <c r="AE84" s="118" t="str">
        <f>IF(AB84="","",IF(Sheet1!AB84='Opening Balance'!$I$84,'Opening Balance'!$H$84,""))</f>
        <v/>
      </c>
      <c r="AF84" s="118" t="str">
        <f>IF(AB84="","",IF(Sheet1!AB84='Opening Balance'!$I$85,'Opening Balance'!$H$85,""))</f>
        <v/>
      </c>
      <c r="AG84" s="118" t="str">
        <f>IF(AB84="","",IF(Sheet1!AB84='Opening Balance'!$I$86,'Opening Balance'!$H$86,""))</f>
        <v/>
      </c>
      <c r="AH84" s="118" t="str">
        <f>IF(AB84="","",IF(Sheet1!AB84='Opening Balance'!$I$87,'Opening Balance'!$H$87,""))</f>
        <v/>
      </c>
      <c r="AI84" s="118" t="str">
        <f>IF(AB84="","",IF(Sheet1!AB84='Opening Balance'!$I$88,'Opening Balance'!$H$88,""))</f>
        <v/>
      </c>
      <c r="AJ84" s="118" t="str">
        <f>IF(AB84="","",IF(Sheet1!AB84='Opening Balance'!$I$89,'Opening Balance'!$H$89,""))</f>
        <v/>
      </c>
      <c r="AK84" s="118">
        <f t="shared" ref="AK84:AK112" si="163">IF(AND(AC84="",AE84="",AG84="",AI84=""),"",SUM(AC84,AE84,AG84,AI84))</f>
        <v>66.55</v>
      </c>
      <c r="AL84" s="118">
        <f t="shared" ref="AL84:AL111" si="164">IF(AND(AD84="",AF84="",AH84="",AJ84=""),"",SUM(AD84,AF84,AH84,AJ84))</f>
        <v>21.9</v>
      </c>
      <c r="AM84" s="119">
        <f>IF('Att. Dairy'!I96="","",'Att. Dairy'!I96)</f>
        <v>90</v>
      </c>
      <c r="AN84" s="119">
        <f>IF('Att. Dairy'!J96="","",'Att. Dairy'!J96)</f>
        <v>100</v>
      </c>
      <c r="AO84" s="119">
        <f t="shared" ref="AO84:AO112" si="165">IF(AND(AM84="",AN84=""),"",SUM(AM84:AN84))</f>
        <v>190</v>
      </c>
      <c r="AP84" s="119">
        <f>IF('Att. Dairy'!O96="","",'Att. Dairy'!O96)</f>
        <v>82</v>
      </c>
      <c r="AQ84" s="119">
        <f>IF('Att. Dairy'!P96="","",'Att. Dairy'!P96)</f>
        <v>84</v>
      </c>
      <c r="AR84" s="119">
        <f t="shared" ref="AR84:AR112" si="166">IF(AND(AP84="",AQ84=""),"",SUM(AP84:AQ84))</f>
        <v>166</v>
      </c>
      <c r="AS84" s="118">
        <f t="shared" ref="AS84:AS112" si="167">IF(AND(AR84=""),0,IF(AND(BG84="W"),AR84*150/1000,0))</f>
        <v>24.9</v>
      </c>
      <c r="AT84" s="118">
        <f t="shared" ref="AT84:AT112" si="168">IF(AND(AR84=""),0,IF(AND(BG84="R"),AR84*150/1000,0))</f>
        <v>0</v>
      </c>
      <c r="AU84" s="118">
        <f t="shared" si="135"/>
        <v>41.65</v>
      </c>
      <c r="AV84" s="118">
        <f t="shared" si="135"/>
        <v>21.9</v>
      </c>
      <c r="AW84" s="321">
        <f>IFERROR(IF(AND('Att. Dairy'!B96=""),"",IF(AND(AX84="अवकाश"),"",IF(AND(AR84=""),"",AR84*$AY$77))),"")</f>
        <v>1356.22</v>
      </c>
      <c r="AX84" s="121" t="str">
        <f>IF(AND('Att. Dairy'!B96=""),"",IF(OR(AR84="",AR84=0),"",BC84))</f>
        <v>सब्जी रोटी</v>
      </c>
      <c r="BB84" s="304" t="str">
        <f>IF(AND('Att. Dairy'!D96=""),"",'Att. Dairy'!D96)</f>
        <v>Saturday</v>
      </c>
      <c r="BC84" s="304" t="str">
        <f t="shared" ref="BC84:BC112" si="169">IF(OR(BB84=0,BB84=""),"",IF(BB84="tuesday","दाल चावल",IF(BB84="thursday","खिचड़ी",IF(OR(BB84="monday",BB84="saturday"),"सब्जी रोटी",IF(OR(BB84="wednesday",BB84="friday"),"दाल रोटी","अवकाश")))))</f>
        <v>सब्जी रोटी</v>
      </c>
      <c r="BD84" s="318" t="str">
        <f t="shared" si="138"/>
        <v>W</v>
      </c>
      <c r="BE84" s="304" t="str">
        <f>IF(AND('Att. Dairy'!C96=""),"",'Att. Dairy'!C96)</f>
        <v>Wheat</v>
      </c>
      <c r="BF84" s="304" t="str">
        <f t="shared" si="139"/>
        <v>W</v>
      </c>
      <c r="BG84" s="318" t="str">
        <f t="shared" si="140"/>
        <v>W</v>
      </c>
      <c r="BJ84" s="487">
        <f>IF(AND($DG$5=$CF$78),MAX($BJ$81:BJ83)+1,0)</f>
        <v>0</v>
      </c>
      <c r="BK84" s="389">
        <v>3</v>
      </c>
      <c r="BL84" s="422">
        <f>IF(AND('Att. Dairy'!B96=""),"",'Att. Dairy'!B96)</f>
        <v>45080</v>
      </c>
      <c r="BM84" s="423" t="str">
        <f>IF(AND('Att. Dairy'!D96=""),"",'Att. Dairy'!D96)</f>
        <v>Saturday</v>
      </c>
      <c r="BN84" s="435" t="str">
        <f>IF('Att. Dairy'!L96="","",IF('Att. Dairy'!E96='Att. Dairy'!$AD$15,'Att. Dairy'!L96,""))</f>
        <v/>
      </c>
      <c r="BO84" s="435" t="str">
        <f>IF('Att. Dairy'!M96="","",IF('Att. Dairy'!E96='Att. Dairy'!$AD$15,'Att. Dairy'!M96,""))</f>
        <v/>
      </c>
      <c r="BP84" s="436">
        <f t="shared" si="141"/>
        <v>0</v>
      </c>
      <c r="BQ84" s="453">
        <f t="shared" ref="BQ84:BQ112" si="170">IFERROR(IF(AND(BV83=""),"",BV83),"")</f>
        <v>86.710000000000008</v>
      </c>
      <c r="BR84" s="439" t="str">
        <f>IF(BL84="","",IF(BL84='Opening Balance'!$I$102,'Opening Balance'!$G$102,""))</f>
        <v/>
      </c>
      <c r="BS84" s="439" t="str">
        <f>IF(BL84="","",IF(BL84='Opening Balance'!$I$104,'Opening Balance'!$G$104,""))</f>
        <v/>
      </c>
      <c r="BT84" s="438">
        <f t="shared" si="142"/>
        <v>86.710000000000008</v>
      </c>
      <c r="BU84" s="446">
        <f>IF(BP84="","",BP84*'Opening Balance'!$G$106)</f>
        <v>0</v>
      </c>
      <c r="BV84" s="415">
        <f t="shared" si="136"/>
        <v>86.710000000000008</v>
      </c>
      <c r="BW84" s="453">
        <f t="shared" ref="BW84:BW112" si="171">IFERROR(IF(AND(CB83=""),"",CB83),"")</f>
        <v>17.557600000000001</v>
      </c>
      <c r="BX84" s="446" t="str">
        <f>IF(BL84="","",IF(BL84='Opening Balance'!$I$103,'Opening Balance'!$G$103,""))</f>
        <v/>
      </c>
      <c r="BY84" s="446" t="str">
        <f>IF(BL84="","",IF(BL84='Opening Balance'!$I$105,'Opening Balance'!$G$105,""))</f>
        <v/>
      </c>
      <c r="BZ84" s="447">
        <f t="shared" si="143"/>
        <v>17.557600000000001</v>
      </c>
      <c r="CA84" s="446">
        <f>IF(BP84="","",BP84*'Opening Balance'!$G$107)</f>
        <v>0</v>
      </c>
      <c r="CB84" s="431">
        <f t="shared" si="144"/>
        <v>17.557600000000001</v>
      </c>
      <c r="CC84" s="474">
        <f t="shared" ref="CC84:CC112" si="172">IFERROR(IF(AND(CG83=""),"",CG83),"")</f>
        <v>4000</v>
      </c>
      <c r="CD84" s="468" t="str">
        <f>IF(BL84="","",IF(BL84='Opening Balance'!$I$109,'Opening Balance'!$G$109,""))</f>
        <v/>
      </c>
      <c r="CE84" s="468">
        <f t="shared" si="145"/>
        <v>4000</v>
      </c>
      <c r="CF84" s="470">
        <f>IF(BL84="","",IF(BL84='Opening Balance'!$I$111,'Opening Balance'!$G$111,0))</f>
        <v>0</v>
      </c>
      <c r="CG84" s="469">
        <f t="shared" ref="CG84:CG111" si="173">IFERROR(SUM(CE84-CF84),"")</f>
        <v>4000</v>
      </c>
      <c r="CH84" s="466"/>
      <c r="CI84" s="466"/>
      <c r="CJ84" s="389">
        <v>3</v>
      </c>
      <c r="CK84" s="422">
        <f>IF(AND('Att. Dairy'!B96=""),"",'Att. Dairy'!B96)</f>
        <v>45080</v>
      </c>
      <c r="CL84" s="423" t="str">
        <f>IF(AND('Att. Dairy'!D96=""),"",'Att. Dairy'!D96)</f>
        <v>Saturday</v>
      </c>
      <c r="CM84" s="435" t="str">
        <f>IF('Att. Dairy'!O96="","",IF('Att. Dairy'!E96='Att. Dairy'!$AD$15,'Att. Dairy'!O96,""))</f>
        <v/>
      </c>
      <c r="CN84" s="435" t="str">
        <f>IF('Att. Dairy'!P96="","",IF('Att. Dairy'!E96='Att. Dairy'!$AD$15,'Att. Dairy'!P96,""))</f>
        <v/>
      </c>
      <c r="CO84" s="436">
        <f t="shared" si="146"/>
        <v>0</v>
      </c>
      <c r="CP84" s="453">
        <f t="shared" ref="CP84:CP112" si="174">IFERROR(IF(AND(CU83=""),"",CU83),"")</f>
        <v>136.83999999999997</v>
      </c>
      <c r="CQ84" s="438" t="str">
        <f>IF(CK84="","",IF(CK84='Opening Balance'!$I$102,'Opening Balance'!$H$102,""))</f>
        <v/>
      </c>
      <c r="CR84" s="438" t="str">
        <f>IF(CK84="","",IF(CK84='Opening Balance'!$I$104,'Opening Balance'!$H$104,""))</f>
        <v/>
      </c>
      <c r="CS84" s="438">
        <f t="shared" si="147"/>
        <v>136.83999999999997</v>
      </c>
      <c r="CT84" s="430">
        <f>IF(CO84="","",CO84*'Opening Balance'!$H$106)</f>
        <v>0</v>
      </c>
      <c r="CU84" s="431">
        <f t="shared" si="137"/>
        <v>136.83999999999997</v>
      </c>
      <c r="CV84" s="453">
        <f t="shared" ref="CV84:CV112" si="175">IFERROR(IF(AND(DA83=""),"",DA83),"")</f>
        <v>23.288399999999999</v>
      </c>
      <c r="CW84" s="430" t="str">
        <f>IF(CK84="","",IF(CK84='Opening Balance'!$I$103,'Opening Balance'!$H$103,""))</f>
        <v/>
      </c>
      <c r="CX84" s="429" t="str">
        <f>IF(CK84="","",IF(CK84='Opening Balance'!$I$105,'Opening Balance'!$H$105,""))</f>
        <v/>
      </c>
      <c r="CY84" s="438">
        <f t="shared" si="148"/>
        <v>23.288399999999999</v>
      </c>
      <c r="CZ84" s="430">
        <f>IF(CO84="","",CO84*'Opening Balance'!$H$107)</f>
        <v>0</v>
      </c>
      <c r="DA84" s="431">
        <f t="shared" si="149"/>
        <v>23.288399999999999</v>
      </c>
      <c r="DB84" s="474">
        <f t="shared" ref="DB84:DB112" si="176">IFERROR(IF(AND(DF83=""),"",DF83),"")</f>
        <v>4600</v>
      </c>
      <c r="DC84" s="468" t="str">
        <f>IF(CK84="","",IF(CK84='Opening Balance'!$I$109,'Opening Balance'!$H$109,""))</f>
        <v/>
      </c>
      <c r="DD84" s="468">
        <f t="shared" si="150"/>
        <v>4600</v>
      </c>
      <c r="DE84" s="470">
        <f>IF(CK84="","",IF(CK84='Opening Balance'!$I$111,'Opening Balance'!$H$111,0))</f>
        <v>0</v>
      </c>
      <c r="DF84" s="469">
        <f t="shared" ref="DF84:DF112" si="177">IFERROR(SUM(DD84-DE84),"")</f>
        <v>4600</v>
      </c>
    </row>
    <row r="85" spans="1:110" s="304" customFormat="1">
      <c r="A85" s="580"/>
      <c r="B85" s="352">
        <f>IF(AND($Z$3=$Q$77),MAX($B$81:B84)+1,0)</f>
        <v>0</v>
      </c>
      <c r="C85" s="116">
        <f>IF(AND('Att. Dairy'!B97=""),"",'Att. Dairy'!B97)</f>
        <v>45081</v>
      </c>
      <c r="D85" s="118">
        <f t="shared" si="151"/>
        <v>117.99999999999999</v>
      </c>
      <c r="E85" s="118">
        <f t="shared" si="152"/>
        <v>83.699999999999989</v>
      </c>
      <c r="F85" s="118" t="str">
        <f>IF(C85="","",IF(Sheet1!C85='Opening Balance'!$I$84,'Opening Balance'!$G$84,""))</f>
        <v/>
      </c>
      <c r="G85" s="118" t="str">
        <f>IF(C85="","",IF(Sheet1!C85='Opening Balance'!$I$85,'Opening Balance'!$G$85,""))</f>
        <v/>
      </c>
      <c r="H85" s="118" t="str">
        <f>IF(C85="","",IF(Sheet1!C85='Opening Balance'!$I$86,'Opening Balance'!$G$86,""))</f>
        <v/>
      </c>
      <c r="I85" s="118" t="str">
        <f>IF(C85="","",IF(Sheet1!C85='Opening Balance'!$I$87,'Opening Balance'!$G$87,""))</f>
        <v/>
      </c>
      <c r="J85" s="118" t="str">
        <f>IF(C85="","",IF(Sheet1!C85='Opening Balance'!$I$88,'Opening Balance'!$G$88,""))</f>
        <v/>
      </c>
      <c r="K85" s="118" t="str">
        <f>IF(C85="","",IF(Sheet1!C85='Opening Balance'!$I$89,'Opening Balance'!$G$89,""))</f>
        <v/>
      </c>
      <c r="L85" s="118">
        <f t="shared" si="153"/>
        <v>117.99999999999999</v>
      </c>
      <c r="M85" s="118">
        <f t="shared" si="154"/>
        <v>83.699999999999989</v>
      </c>
      <c r="N85" s="119" t="str">
        <f>IF('Att. Dairy'!F97="","",'Att. Dairy'!F97)</f>
        <v/>
      </c>
      <c r="O85" s="119" t="str">
        <f>IF('Att. Dairy'!G97="","",'Att. Dairy'!G97)</f>
        <v/>
      </c>
      <c r="P85" s="119" t="str">
        <f t="shared" si="155"/>
        <v/>
      </c>
      <c r="Q85" s="119" t="str">
        <f>IF('Att. Dairy'!L97="","",'Att. Dairy'!L97)</f>
        <v/>
      </c>
      <c r="R85" s="119" t="str">
        <f>IF('Att. Dairy'!M97="","",'Att. Dairy'!M97)</f>
        <v/>
      </c>
      <c r="S85" s="119" t="str">
        <f t="shared" si="156"/>
        <v/>
      </c>
      <c r="T85" s="118">
        <f t="shared" si="157"/>
        <v>0</v>
      </c>
      <c r="U85" s="118">
        <f t="shared" si="158"/>
        <v>0</v>
      </c>
      <c r="V85" s="118">
        <f t="shared" si="159"/>
        <v>117.99999999999999</v>
      </c>
      <c r="W85" s="118">
        <f t="shared" si="160"/>
        <v>83.699999999999989</v>
      </c>
      <c r="X85" s="321" t="str">
        <f>IFERROR(IF(AND('Att. Dairy'!B97=""),"",IF(AND(Y85="अवकाश"),"",IF(AND(S85=""),"",S85*$Z$77))),"")</f>
        <v/>
      </c>
      <c r="Y85" s="121" t="str">
        <f>IF(AND('Att. Dairy'!B97=""),"",IF(OR(S85="",S85=0),"",BC85))</f>
        <v/>
      </c>
      <c r="AA85" s="353">
        <f>IF(AND($AY$3=$AP$77),MAX($AA$81:AA84)+1,0)</f>
        <v>0</v>
      </c>
      <c r="AB85" s="116">
        <f>IF(AND('Att. Dairy'!B97=""),"",'Att. Dairy'!B97)</f>
        <v>45081</v>
      </c>
      <c r="AC85" s="118">
        <f t="shared" si="161"/>
        <v>41.65</v>
      </c>
      <c r="AD85" s="118">
        <f t="shared" si="162"/>
        <v>21.9</v>
      </c>
      <c r="AE85" s="118" t="str">
        <f>IF(AB85="","",IF(Sheet1!AB85='Opening Balance'!$I$84,'Opening Balance'!$H$84,""))</f>
        <v/>
      </c>
      <c r="AF85" s="118" t="str">
        <f>IF(AB85="","",IF(Sheet1!AB85='Opening Balance'!$I$85,'Opening Balance'!$H$85,""))</f>
        <v/>
      </c>
      <c r="AG85" s="118" t="str">
        <f>IF(AB85="","",IF(Sheet1!AB85='Opening Balance'!$I$86,'Opening Balance'!$H$86,""))</f>
        <v/>
      </c>
      <c r="AH85" s="118" t="str">
        <f>IF(AB85="","",IF(Sheet1!AB85='Opening Balance'!$I$87,'Opening Balance'!$H$87,""))</f>
        <v/>
      </c>
      <c r="AI85" s="118" t="str">
        <f>IF(AB85="","",IF(Sheet1!AB85='Opening Balance'!$I$88,'Opening Balance'!$H$88,""))</f>
        <v/>
      </c>
      <c r="AJ85" s="118" t="str">
        <f>IF(AB85="","",IF(Sheet1!AB85='Opening Balance'!$I$89,'Opening Balance'!$H$89,""))</f>
        <v/>
      </c>
      <c r="AK85" s="118">
        <f t="shared" si="163"/>
        <v>41.65</v>
      </c>
      <c r="AL85" s="118">
        <f t="shared" si="164"/>
        <v>21.9</v>
      </c>
      <c r="AM85" s="119" t="str">
        <f>IF('Att. Dairy'!I97="","",'Att. Dairy'!I97)</f>
        <v/>
      </c>
      <c r="AN85" s="119" t="str">
        <f>IF('Att. Dairy'!J97="","",'Att. Dairy'!J97)</f>
        <v/>
      </c>
      <c r="AO85" s="119" t="str">
        <f t="shared" si="165"/>
        <v/>
      </c>
      <c r="AP85" s="119" t="str">
        <f>IF('Att. Dairy'!O97="","",'Att. Dairy'!O97)</f>
        <v/>
      </c>
      <c r="AQ85" s="119" t="str">
        <f>IF('Att. Dairy'!P97="","",'Att. Dairy'!P97)</f>
        <v/>
      </c>
      <c r="AR85" s="119" t="str">
        <f t="shared" si="166"/>
        <v/>
      </c>
      <c r="AS85" s="118">
        <f t="shared" si="167"/>
        <v>0</v>
      </c>
      <c r="AT85" s="118">
        <f t="shared" si="168"/>
        <v>0</v>
      </c>
      <c r="AU85" s="118">
        <f t="shared" si="135"/>
        <v>41.65</v>
      </c>
      <c r="AV85" s="118">
        <f t="shared" si="135"/>
        <v>21.9</v>
      </c>
      <c r="AW85" s="321" t="str">
        <f>IFERROR(IF(AND('Att. Dairy'!B97=""),"",IF(AND(AX85="अवकाश"),"",IF(AND(AR85=""),"",AR85*$AY$77))),"")</f>
        <v/>
      </c>
      <c r="AX85" s="121" t="str">
        <f>IF(AND('Att. Dairy'!B97=""),"",IF(OR(AR85="",AR85=0),"",BC85))</f>
        <v/>
      </c>
      <c r="BB85" s="304" t="str">
        <f>IF(AND('Att. Dairy'!D97=""),"",'Att. Dairy'!D97)</f>
        <v>Sunday</v>
      </c>
      <c r="BC85" s="304" t="str">
        <f t="shared" si="169"/>
        <v>अवकाश</v>
      </c>
      <c r="BD85" s="318" t="str">
        <f t="shared" si="138"/>
        <v/>
      </c>
      <c r="BE85" s="304" t="str">
        <f>IF(AND('Att. Dairy'!C97=""),"",'Att. Dairy'!C97)</f>
        <v/>
      </c>
      <c r="BF85" s="304" t="str">
        <f t="shared" si="139"/>
        <v/>
      </c>
      <c r="BG85" s="318" t="str">
        <f t="shared" si="140"/>
        <v/>
      </c>
      <c r="BJ85" s="487">
        <f>IF(AND($DG$5=$CF$78),MAX($BJ$81:BJ84)+1,0)</f>
        <v>0</v>
      </c>
      <c r="BK85" s="389">
        <v>4</v>
      </c>
      <c r="BL85" s="422">
        <f>IF(AND('Att. Dairy'!B97=""),"",'Att. Dairy'!B97)</f>
        <v>45081</v>
      </c>
      <c r="BM85" s="423" t="str">
        <f>IF(AND('Att. Dairy'!D97=""),"",'Att. Dairy'!D97)</f>
        <v>Sunday</v>
      </c>
      <c r="BN85" s="435" t="str">
        <f>IF('Att. Dairy'!L97="","",IF('Att. Dairy'!E97='Att. Dairy'!$AD$15,'Att. Dairy'!L97,""))</f>
        <v/>
      </c>
      <c r="BO85" s="435" t="str">
        <f>IF('Att. Dairy'!M97="","",IF('Att. Dairy'!E97='Att. Dairy'!$AD$15,'Att. Dairy'!M97,""))</f>
        <v/>
      </c>
      <c r="BP85" s="436">
        <f t="shared" si="141"/>
        <v>0</v>
      </c>
      <c r="BQ85" s="453">
        <f t="shared" si="170"/>
        <v>86.710000000000008</v>
      </c>
      <c r="BR85" s="439" t="str">
        <f>IF(BL85="","",IF(BL85='Opening Balance'!$I$102,'Opening Balance'!$G$102,""))</f>
        <v/>
      </c>
      <c r="BS85" s="439" t="str">
        <f>IF(BL85="","",IF(BL85='Opening Balance'!$I$104,'Opening Balance'!$G$104,""))</f>
        <v/>
      </c>
      <c r="BT85" s="438">
        <f t="shared" si="142"/>
        <v>86.710000000000008</v>
      </c>
      <c r="BU85" s="446">
        <f>IF(BP85="","",BP85*'Opening Balance'!$G$106)</f>
        <v>0</v>
      </c>
      <c r="BV85" s="415">
        <f t="shared" si="136"/>
        <v>86.710000000000008</v>
      </c>
      <c r="BW85" s="453">
        <f t="shared" si="171"/>
        <v>17.557600000000001</v>
      </c>
      <c r="BX85" s="446" t="str">
        <f>IF(BL85="","",IF(BL85='Opening Balance'!$I$103,'Opening Balance'!$G$103,""))</f>
        <v/>
      </c>
      <c r="BY85" s="446" t="str">
        <f>IF(BL85="","",IF(BL85='Opening Balance'!$I$105,'Opening Balance'!$G$105,""))</f>
        <v/>
      </c>
      <c r="BZ85" s="447">
        <f t="shared" si="143"/>
        <v>17.557600000000001</v>
      </c>
      <c r="CA85" s="446">
        <f>IF(BP85="","",BP85*'Opening Balance'!$G$107)</f>
        <v>0</v>
      </c>
      <c r="CB85" s="431">
        <f t="shared" si="144"/>
        <v>17.557600000000001</v>
      </c>
      <c r="CC85" s="474">
        <f t="shared" si="172"/>
        <v>4000</v>
      </c>
      <c r="CD85" s="468" t="str">
        <f>IF(BL85="","",IF(BL85='Opening Balance'!$I$109,'Opening Balance'!$G$109,""))</f>
        <v/>
      </c>
      <c r="CE85" s="468">
        <f t="shared" si="145"/>
        <v>4000</v>
      </c>
      <c r="CF85" s="470">
        <f>IF(BL85="","",IF(BL85='Opening Balance'!$I$111,'Opening Balance'!$G$111,0))</f>
        <v>0</v>
      </c>
      <c r="CG85" s="469">
        <f t="shared" si="173"/>
        <v>4000</v>
      </c>
      <c r="CH85" s="466"/>
      <c r="CI85" s="466"/>
      <c r="CJ85" s="389">
        <v>4</v>
      </c>
      <c r="CK85" s="422">
        <f>IF(AND('Att. Dairy'!B97=""),"",'Att. Dairy'!B97)</f>
        <v>45081</v>
      </c>
      <c r="CL85" s="423" t="str">
        <f>IF(AND('Att. Dairy'!D97=""),"",'Att. Dairy'!D97)</f>
        <v>Sunday</v>
      </c>
      <c r="CM85" s="435" t="str">
        <f>IF('Att. Dairy'!O97="","",IF('Att. Dairy'!E97='Att. Dairy'!$AD$15,'Att. Dairy'!O97,""))</f>
        <v/>
      </c>
      <c r="CN85" s="435" t="str">
        <f>IF('Att. Dairy'!P97="","",IF('Att. Dairy'!E97='Att. Dairy'!$AD$15,'Att. Dairy'!P97,""))</f>
        <v/>
      </c>
      <c r="CO85" s="436">
        <f t="shared" si="146"/>
        <v>0</v>
      </c>
      <c r="CP85" s="453">
        <f t="shared" si="174"/>
        <v>136.83999999999997</v>
      </c>
      <c r="CQ85" s="438" t="str">
        <f>IF(CK85="","",IF(CK85='Opening Balance'!$I$102,'Opening Balance'!$H$102,""))</f>
        <v/>
      </c>
      <c r="CR85" s="438" t="str">
        <f>IF(CK85="","",IF(CK85='Opening Balance'!$I$104,'Opening Balance'!$H$104,""))</f>
        <v/>
      </c>
      <c r="CS85" s="438">
        <f t="shared" si="147"/>
        <v>136.83999999999997</v>
      </c>
      <c r="CT85" s="430">
        <f>IF(CO85="","",CO85*'Opening Balance'!$H$106)</f>
        <v>0</v>
      </c>
      <c r="CU85" s="431">
        <f t="shared" si="137"/>
        <v>136.83999999999997</v>
      </c>
      <c r="CV85" s="453">
        <f t="shared" si="175"/>
        <v>23.288399999999999</v>
      </c>
      <c r="CW85" s="430" t="str">
        <f>IF(CK85="","",IF(CK85='Opening Balance'!$I$103,'Opening Balance'!$H$103,""))</f>
        <v/>
      </c>
      <c r="CX85" s="429" t="str">
        <f>IF(CK85="","",IF(CK85='Opening Balance'!$I$105,'Opening Balance'!$H$105,""))</f>
        <v/>
      </c>
      <c r="CY85" s="438">
        <f t="shared" si="148"/>
        <v>23.288399999999999</v>
      </c>
      <c r="CZ85" s="430">
        <f>IF(CO85="","",CO85*'Opening Balance'!$H$107)</f>
        <v>0</v>
      </c>
      <c r="DA85" s="431">
        <f t="shared" si="149"/>
        <v>23.288399999999999</v>
      </c>
      <c r="DB85" s="474">
        <f t="shared" si="176"/>
        <v>4600</v>
      </c>
      <c r="DC85" s="468" t="str">
        <f>IF(CK85="","",IF(CK85='Opening Balance'!$I$109,'Opening Balance'!$H$109,""))</f>
        <v/>
      </c>
      <c r="DD85" s="468">
        <f t="shared" si="150"/>
        <v>4600</v>
      </c>
      <c r="DE85" s="470">
        <f>IF(CK85="","",IF(CK85='Opening Balance'!$I$111,'Opening Balance'!$H$111,0))</f>
        <v>0</v>
      </c>
      <c r="DF85" s="469">
        <f t="shared" si="177"/>
        <v>4600</v>
      </c>
    </row>
    <row r="86" spans="1:110" s="304" customFormat="1">
      <c r="A86" s="580"/>
      <c r="B86" s="352">
        <f>IF(AND($Z$3=$Q$77),MAX($B$81:B85)+1,0)</f>
        <v>0</v>
      </c>
      <c r="C86" s="116">
        <f>IF(AND('Att. Dairy'!B98=""),"",'Att. Dairy'!B98)</f>
        <v>45082</v>
      </c>
      <c r="D86" s="118">
        <f t="shared" si="151"/>
        <v>117.99999999999999</v>
      </c>
      <c r="E86" s="118">
        <f t="shared" si="152"/>
        <v>83.699999999999989</v>
      </c>
      <c r="F86" s="118" t="str">
        <f>IF(C86="","",IF(Sheet1!C86='Opening Balance'!$I$84,'Opening Balance'!$G$84,""))</f>
        <v/>
      </c>
      <c r="G86" s="118" t="str">
        <f>IF(C86="","",IF(Sheet1!C86='Opening Balance'!$I$85,'Opening Balance'!$G$85,""))</f>
        <v/>
      </c>
      <c r="H86" s="118" t="str">
        <f>IF(C86="","",IF(Sheet1!C86='Opening Balance'!$I$86,'Opening Balance'!$G$86,""))</f>
        <v/>
      </c>
      <c r="I86" s="118" t="str">
        <f>IF(C86="","",IF(Sheet1!C86='Opening Balance'!$I$87,'Opening Balance'!$G$87,""))</f>
        <v/>
      </c>
      <c r="J86" s="118" t="str">
        <f>IF(C86="","",IF(Sheet1!C86='Opening Balance'!$I$88,'Opening Balance'!$G$88,""))</f>
        <v/>
      </c>
      <c r="K86" s="118" t="str">
        <f>IF(C86="","",IF(Sheet1!C86='Opening Balance'!$I$89,'Opening Balance'!$G$89,""))</f>
        <v/>
      </c>
      <c r="L86" s="118">
        <f t="shared" si="153"/>
        <v>117.99999999999999</v>
      </c>
      <c r="M86" s="118">
        <f t="shared" si="154"/>
        <v>83.699999999999989</v>
      </c>
      <c r="N86" s="119" t="str">
        <f>IF('Att. Dairy'!F98="","",'Att. Dairy'!F98)</f>
        <v/>
      </c>
      <c r="O86" s="119" t="str">
        <f>IF('Att. Dairy'!G98="","",'Att. Dairy'!G98)</f>
        <v/>
      </c>
      <c r="P86" s="119" t="str">
        <f t="shared" si="155"/>
        <v/>
      </c>
      <c r="Q86" s="119" t="str">
        <f>IF('Att. Dairy'!L98="","",'Att. Dairy'!L98)</f>
        <v/>
      </c>
      <c r="R86" s="119" t="str">
        <f>IF('Att. Dairy'!M98="","",'Att. Dairy'!M98)</f>
        <v/>
      </c>
      <c r="S86" s="119" t="str">
        <f t="shared" si="156"/>
        <v/>
      </c>
      <c r="T86" s="118">
        <f t="shared" si="157"/>
        <v>0</v>
      </c>
      <c r="U86" s="118">
        <f t="shared" si="158"/>
        <v>0</v>
      </c>
      <c r="V86" s="118">
        <f t="shared" si="159"/>
        <v>117.99999999999999</v>
      </c>
      <c r="W86" s="118">
        <f t="shared" si="160"/>
        <v>83.699999999999989</v>
      </c>
      <c r="X86" s="321" t="str">
        <f>IFERROR(IF(AND('Att. Dairy'!B98=""),"",IF(AND(Y86="अवकाश"),"",IF(AND(S86=""),"",S86*$Z$77))),"")</f>
        <v/>
      </c>
      <c r="Y86" s="121" t="str">
        <f>IF(AND('Att. Dairy'!B98=""),"",IF(OR(S86="",S86=0),"",BC86))</f>
        <v/>
      </c>
      <c r="AA86" s="353">
        <f>IF(AND($AY$3=$AP$77),MAX($AA$81:AA85)+1,0)</f>
        <v>0</v>
      </c>
      <c r="AB86" s="116">
        <f>IF(AND('Att. Dairy'!B98=""),"",'Att. Dairy'!B98)</f>
        <v>45082</v>
      </c>
      <c r="AC86" s="118">
        <f t="shared" si="161"/>
        <v>41.65</v>
      </c>
      <c r="AD86" s="118">
        <f t="shared" si="162"/>
        <v>21.9</v>
      </c>
      <c r="AE86" s="118" t="str">
        <f>IF(AB86="","",IF(Sheet1!AB86='Opening Balance'!$I$84,'Opening Balance'!$H$84,""))</f>
        <v/>
      </c>
      <c r="AF86" s="118" t="str">
        <f>IF(AB86="","",IF(Sheet1!AB86='Opening Balance'!$I$85,'Opening Balance'!$H$85,""))</f>
        <v/>
      </c>
      <c r="AG86" s="118" t="str">
        <f>IF(AB86="","",IF(Sheet1!AB86='Opening Balance'!$I$86,'Opening Balance'!$H$86,""))</f>
        <v/>
      </c>
      <c r="AH86" s="118" t="str">
        <f>IF(AB86="","",IF(Sheet1!AB86='Opening Balance'!$I$87,'Opening Balance'!$H$87,""))</f>
        <v/>
      </c>
      <c r="AI86" s="118" t="str">
        <f>IF(AB86="","",IF(Sheet1!AB86='Opening Balance'!$I$88,'Opening Balance'!$H$88,""))</f>
        <v/>
      </c>
      <c r="AJ86" s="118" t="str">
        <f>IF(AB86="","",IF(Sheet1!AB86='Opening Balance'!$I$89,'Opening Balance'!$H$89,""))</f>
        <v/>
      </c>
      <c r="AK86" s="118">
        <f t="shared" si="163"/>
        <v>41.65</v>
      </c>
      <c r="AL86" s="118">
        <f t="shared" si="164"/>
        <v>21.9</v>
      </c>
      <c r="AM86" s="119" t="str">
        <f>IF('Att. Dairy'!I98="","",'Att. Dairy'!I98)</f>
        <v/>
      </c>
      <c r="AN86" s="119" t="str">
        <f>IF('Att. Dairy'!J98="","",'Att. Dairy'!J98)</f>
        <v/>
      </c>
      <c r="AO86" s="119" t="str">
        <f t="shared" si="165"/>
        <v/>
      </c>
      <c r="AP86" s="119" t="str">
        <f>IF('Att. Dairy'!O98="","",'Att. Dairy'!O98)</f>
        <v/>
      </c>
      <c r="AQ86" s="119" t="str">
        <f>IF('Att. Dairy'!P98="","",'Att. Dairy'!P98)</f>
        <v/>
      </c>
      <c r="AR86" s="119" t="str">
        <f t="shared" si="166"/>
        <v/>
      </c>
      <c r="AS86" s="118">
        <f t="shared" si="167"/>
        <v>0</v>
      </c>
      <c r="AT86" s="118">
        <f t="shared" si="168"/>
        <v>0</v>
      </c>
      <c r="AU86" s="118">
        <f t="shared" ref="AU86:AU112" si="178">SUM(AK86-AS86)</f>
        <v>41.65</v>
      </c>
      <c r="AV86" s="118">
        <f t="shared" ref="AV86:AV112" si="179">SUM(AL86-AT86)</f>
        <v>21.9</v>
      </c>
      <c r="AW86" s="321" t="str">
        <f>IFERROR(IF(AND('Att. Dairy'!B98=""),"",IF(AND(AX86="अवकाश"),"",IF(AND(AR86=""),"",AR86*$AY$77))),"")</f>
        <v/>
      </c>
      <c r="AX86" s="121" t="str">
        <f>IF(AND('Att. Dairy'!B98=""),"",IF(OR(AR86="",AR86=0),"",BC86))</f>
        <v/>
      </c>
      <c r="BB86" s="304" t="str">
        <f>IF(AND('Att. Dairy'!D98=""),"",'Att. Dairy'!D98)</f>
        <v>Monday</v>
      </c>
      <c r="BC86" s="304" t="str">
        <f t="shared" si="169"/>
        <v>सब्जी रोटी</v>
      </c>
      <c r="BD86" s="318" t="str">
        <f t="shared" si="138"/>
        <v>W</v>
      </c>
      <c r="BE86" s="304" t="str">
        <f>IF(AND('Att. Dairy'!C98=""),"",'Att. Dairy'!C98)</f>
        <v/>
      </c>
      <c r="BF86" s="304" t="str">
        <f t="shared" si="139"/>
        <v/>
      </c>
      <c r="BG86" s="318" t="str">
        <f t="shared" si="140"/>
        <v>W</v>
      </c>
      <c r="BJ86" s="487">
        <f>IF(AND($DG$5=$CF$78),MAX($BJ$81:BJ85)+1,0)</f>
        <v>0</v>
      </c>
      <c r="BK86" s="389">
        <v>5</v>
      </c>
      <c r="BL86" s="422">
        <f>IF(AND('Att. Dairy'!B98=""),"",'Att. Dairy'!B98)</f>
        <v>45082</v>
      </c>
      <c r="BM86" s="423" t="str">
        <f>IF(AND('Att. Dairy'!D98=""),"",'Att. Dairy'!D98)</f>
        <v>Monday</v>
      </c>
      <c r="BN86" s="435" t="str">
        <f>IF('Att. Dairy'!L98="","",IF('Att. Dairy'!E98='Att. Dairy'!$AD$15,'Att. Dairy'!L98,""))</f>
        <v/>
      </c>
      <c r="BO86" s="435" t="str">
        <f>IF('Att. Dairy'!M98="","",IF('Att. Dairy'!E98='Att. Dairy'!$AD$15,'Att. Dairy'!M98,""))</f>
        <v/>
      </c>
      <c r="BP86" s="436">
        <f t="shared" si="141"/>
        <v>0</v>
      </c>
      <c r="BQ86" s="453">
        <f t="shared" si="170"/>
        <v>86.710000000000008</v>
      </c>
      <c r="BR86" s="439" t="str">
        <f>IF(BL86="","",IF(BL86='Opening Balance'!$I$102,'Opening Balance'!$G$102,""))</f>
        <v/>
      </c>
      <c r="BS86" s="439" t="str">
        <f>IF(BL86="","",IF(BL86='Opening Balance'!$I$104,'Opening Balance'!$G$104,""))</f>
        <v/>
      </c>
      <c r="BT86" s="438">
        <f t="shared" si="142"/>
        <v>86.710000000000008</v>
      </c>
      <c r="BU86" s="446">
        <f>IF(BP86="","",BP86*'Opening Balance'!$G$106)</f>
        <v>0</v>
      </c>
      <c r="BV86" s="414">
        <f t="shared" si="136"/>
        <v>86.710000000000008</v>
      </c>
      <c r="BW86" s="453">
        <f t="shared" si="171"/>
        <v>17.557600000000001</v>
      </c>
      <c r="BX86" s="446" t="str">
        <f>IF(BL86="","",IF(BL86='Opening Balance'!$I$103,'Opening Balance'!$G$103,""))</f>
        <v/>
      </c>
      <c r="BY86" s="446" t="str">
        <f>IF(BL86="","",IF(BL86='Opening Balance'!$I$105,'Opening Balance'!$G$105,""))</f>
        <v/>
      </c>
      <c r="BZ86" s="447">
        <f t="shared" si="143"/>
        <v>17.557600000000001</v>
      </c>
      <c r="CA86" s="446">
        <f>IF(BP86="","",BP86*'Opening Balance'!$G$107)</f>
        <v>0</v>
      </c>
      <c r="CB86" s="431">
        <f t="shared" si="144"/>
        <v>17.557600000000001</v>
      </c>
      <c r="CC86" s="474">
        <f t="shared" si="172"/>
        <v>4000</v>
      </c>
      <c r="CD86" s="468" t="str">
        <f>IF(BL86="","",IF(BL86='Opening Balance'!$I$109,'Opening Balance'!$G$109,""))</f>
        <v/>
      </c>
      <c r="CE86" s="468">
        <f t="shared" si="145"/>
        <v>4000</v>
      </c>
      <c r="CF86" s="470">
        <f>IF(BL86="","",IF(BL86='Opening Balance'!$I$111,'Opening Balance'!$G$111,0))</f>
        <v>0</v>
      </c>
      <c r="CG86" s="469">
        <f t="shared" si="173"/>
        <v>4000</v>
      </c>
      <c r="CH86" s="466"/>
      <c r="CI86" s="466"/>
      <c r="CJ86" s="389">
        <v>5</v>
      </c>
      <c r="CK86" s="422">
        <f>IF(AND('Att. Dairy'!B98=""),"",'Att. Dairy'!B98)</f>
        <v>45082</v>
      </c>
      <c r="CL86" s="423" t="str">
        <f>IF(AND('Att. Dairy'!D98=""),"",'Att. Dairy'!D98)</f>
        <v>Monday</v>
      </c>
      <c r="CM86" s="435" t="str">
        <f>IF('Att. Dairy'!O98="","",IF('Att. Dairy'!E98='Att. Dairy'!$AD$15,'Att. Dairy'!O98,""))</f>
        <v/>
      </c>
      <c r="CN86" s="435" t="str">
        <f>IF('Att. Dairy'!P98="","",IF('Att. Dairy'!E98='Att. Dairy'!$AD$15,'Att. Dairy'!P98,""))</f>
        <v/>
      </c>
      <c r="CO86" s="436">
        <f t="shared" si="146"/>
        <v>0</v>
      </c>
      <c r="CP86" s="453">
        <f t="shared" si="174"/>
        <v>136.83999999999997</v>
      </c>
      <c r="CQ86" s="438" t="str">
        <f>IF(CK86="","",IF(CK86='Opening Balance'!$I$102,'Opening Balance'!$H$102,""))</f>
        <v/>
      </c>
      <c r="CR86" s="438" t="str">
        <f>IF(CK86="","",IF(CK86='Opening Balance'!$I$104,'Opening Balance'!$H$104,""))</f>
        <v/>
      </c>
      <c r="CS86" s="438">
        <f t="shared" si="147"/>
        <v>136.83999999999997</v>
      </c>
      <c r="CT86" s="430">
        <f>IF(CO86="","",CO86*'Opening Balance'!$H$106)</f>
        <v>0</v>
      </c>
      <c r="CU86" s="431">
        <f t="shared" si="137"/>
        <v>136.83999999999997</v>
      </c>
      <c r="CV86" s="453">
        <f t="shared" si="175"/>
        <v>23.288399999999999</v>
      </c>
      <c r="CW86" s="430" t="str">
        <f>IF(CK86="","",IF(CK86='Opening Balance'!$I$103,'Opening Balance'!$H$103,""))</f>
        <v/>
      </c>
      <c r="CX86" s="429" t="str">
        <f>IF(CK86="","",IF(CK86='Opening Balance'!$I$105,'Opening Balance'!$H$105,""))</f>
        <v/>
      </c>
      <c r="CY86" s="438">
        <f t="shared" si="148"/>
        <v>23.288399999999999</v>
      </c>
      <c r="CZ86" s="430">
        <f>IF(CO86="","",CO86*'Opening Balance'!$H$107)</f>
        <v>0</v>
      </c>
      <c r="DA86" s="431">
        <f t="shared" si="149"/>
        <v>23.288399999999999</v>
      </c>
      <c r="DB86" s="474">
        <f t="shared" si="176"/>
        <v>4600</v>
      </c>
      <c r="DC86" s="468" t="str">
        <f>IF(CK86="","",IF(CK86='Opening Balance'!$I$109,'Opening Balance'!$H$109,""))</f>
        <v/>
      </c>
      <c r="DD86" s="468">
        <f t="shared" si="150"/>
        <v>4600</v>
      </c>
      <c r="DE86" s="470">
        <f>IF(CK86="","",IF(CK86='Opening Balance'!$I$111,'Opening Balance'!$H$111,0))</f>
        <v>0</v>
      </c>
      <c r="DF86" s="469">
        <f t="shared" si="177"/>
        <v>4600</v>
      </c>
    </row>
    <row r="87" spans="1:110" s="304" customFormat="1">
      <c r="A87" s="580"/>
      <c r="B87" s="352">
        <f>IF(AND($Z$3=$Q$77),MAX($B$81:B86)+1,0)</f>
        <v>0</v>
      </c>
      <c r="C87" s="116">
        <f>IF(AND('Att. Dairy'!B99=""),"",'Att. Dairy'!B99)</f>
        <v>45083</v>
      </c>
      <c r="D87" s="118">
        <f t="shared" si="151"/>
        <v>117.99999999999999</v>
      </c>
      <c r="E87" s="118">
        <f t="shared" si="152"/>
        <v>83.699999999999989</v>
      </c>
      <c r="F87" s="118" t="str">
        <f>IF(C87="","",IF(Sheet1!C87='Opening Balance'!$I$84,'Opening Balance'!$G$84,""))</f>
        <v/>
      </c>
      <c r="G87" s="118" t="str">
        <f>IF(C87="","",IF(Sheet1!C87='Opening Balance'!$I$85,'Opening Balance'!$G$85,""))</f>
        <v/>
      </c>
      <c r="H87" s="118" t="str">
        <f>IF(C87="","",IF(Sheet1!C87='Opening Balance'!$I$86,'Opening Balance'!$G$86,""))</f>
        <v/>
      </c>
      <c r="I87" s="118" t="str">
        <f>IF(C87="","",IF(Sheet1!C87='Opening Balance'!$I$87,'Opening Balance'!$G$87,""))</f>
        <v/>
      </c>
      <c r="J87" s="118" t="str">
        <f>IF(C87="","",IF(Sheet1!C87='Opening Balance'!$I$88,'Opening Balance'!$G$88,""))</f>
        <v/>
      </c>
      <c r="K87" s="118" t="str">
        <f>IF(C87="","",IF(Sheet1!C87='Opening Balance'!$I$89,'Opening Balance'!$G$89,""))</f>
        <v/>
      </c>
      <c r="L87" s="118">
        <f t="shared" si="153"/>
        <v>117.99999999999999</v>
      </c>
      <c r="M87" s="118">
        <f t="shared" si="154"/>
        <v>83.699999999999989</v>
      </c>
      <c r="N87" s="119" t="str">
        <f>IF('Att. Dairy'!F99="","",'Att. Dairy'!F99)</f>
        <v/>
      </c>
      <c r="O87" s="119" t="str">
        <f>IF('Att. Dairy'!G99="","",'Att. Dairy'!G99)</f>
        <v/>
      </c>
      <c r="P87" s="119" t="str">
        <f t="shared" si="155"/>
        <v/>
      </c>
      <c r="Q87" s="119" t="str">
        <f>IF('Att. Dairy'!L99="","",'Att. Dairy'!L99)</f>
        <v/>
      </c>
      <c r="R87" s="119" t="str">
        <f>IF('Att. Dairy'!M99="","",'Att. Dairy'!M99)</f>
        <v/>
      </c>
      <c r="S87" s="119" t="str">
        <f t="shared" si="156"/>
        <v/>
      </c>
      <c r="T87" s="118">
        <f t="shared" si="157"/>
        <v>0</v>
      </c>
      <c r="U87" s="118">
        <f t="shared" si="158"/>
        <v>0</v>
      </c>
      <c r="V87" s="118">
        <f t="shared" si="159"/>
        <v>117.99999999999999</v>
      </c>
      <c r="W87" s="118">
        <f t="shared" si="160"/>
        <v>83.699999999999989</v>
      </c>
      <c r="X87" s="321" t="str">
        <f>IFERROR(IF(AND('Att. Dairy'!B99=""),"",IF(AND(Y87="अवकाश"),"",IF(AND(S87=""),"",S87*$Z$77))),"")</f>
        <v/>
      </c>
      <c r="Y87" s="121" t="str">
        <f>IF(AND('Att. Dairy'!B99=""),"",IF(OR(S87="",S87=0),"",BC87))</f>
        <v/>
      </c>
      <c r="AA87" s="353">
        <f>IF(AND($AY$3=$AP$77),MAX($AA$81:AA86)+1,0)</f>
        <v>0</v>
      </c>
      <c r="AB87" s="116">
        <f>IF(AND('Att. Dairy'!B99=""),"",'Att. Dairy'!B99)</f>
        <v>45083</v>
      </c>
      <c r="AC87" s="118">
        <f t="shared" si="161"/>
        <v>41.65</v>
      </c>
      <c r="AD87" s="118">
        <f t="shared" si="162"/>
        <v>21.9</v>
      </c>
      <c r="AE87" s="118" t="str">
        <f>IF(AB87="","",IF(Sheet1!AB87='Opening Balance'!$I$84,'Opening Balance'!$H$84,""))</f>
        <v/>
      </c>
      <c r="AF87" s="118" t="str">
        <f>IF(AB87="","",IF(Sheet1!AB87='Opening Balance'!$I$85,'Opening Balance'!$H$85,""))</f>
        <v/>
      </c>
      <c r="AG87" s="118" t="str">
        <f>IF(AB87="","",IF(Sheet1!AB87='Opening Balance'!$I$86,'Opening Balance'!$H$86,""))</f>
        <v/>
      </c>
      <c r="AH87" s="118" t="str">
        <f>IF(AB87="","",IF(Sheet1!AB87='Opening Balance'!$I$87,'Opening Balance'!$H$87,""))</f>
        <v/>
      </c>
      <c r="AI87" s="118" t="str">
        <f>IF(AB87="","",IF(Sheet1!AB87='Opening Balance'!$I$88,'Opening Balance'!$H$88,""))</f>
        <v/>
      </c>
      <c r="AJ87" s="118" t="str">
        <f>IF(AB87="","",IF(Sheet1!AB87='Opening Balance'!$I$89,'Opening Balance'!$H$89,""))</f>
        <v/>
      </c>
      <c r="AK87" s="118">
        <f t="shared" si="163"/>
        <v>41.65</v>
      </c>
      <c r="AL87" s="118">
        <f t="shared" si="164"/>
        <v>21.9</v>
      </c>
      <c r="AM87" s="119" t="str">
        <f>IF('Att. Dairy'!I99="","",'Att. Dairy'!I99)</f>
        <v/>
      </c>
      <c r="AN87" s="119" t="str">
        <f>IF('Att. Dairy'!J99="","",'Att. Dairy'!J99)</f>
        <v/>
      </c>
      <c r="AO87" s="119" t="str">
        <f t="shared" si="165"/>
        <v/>
      </c>
      <c r="AP87" s="119" t="str">
        <f>IF('Att. Dairy'!O99="","",'Att. Dairy'!O99)</f>
        <v/>
      </c>
      <c r="AQ87" s="119" t="str">
        <f>IF('Att. Dairy'!P99="","",'Att. Dairy'!P99)</f>
        <v/>
      </c>
      <c r="AR87" s="119" t="str">
        <f t="shared" si="166"/>
        <v/>
      </c>
      <c r="AS87" s="118">
        <f t="shared" si="167"/>
        <v>0</v>
      </c>
      <c r="AT87" s="118">
        <f t="shared" si="168"/>
        <v>0</v>
      </c>
      <c r="AU87" s="118">
        <f t="shared" si="178"/>
        <v>41.65</v>
      </c>
      <c r="AV87" s="118">
        <f t="shared" si="179"/>
        <v>21.9</v>
      </c>
      <c r="AW87" s="321" t="str">
        <f>IFERROR(IF(AND('Att. Dairy'!B99=""),"",IF(AND(AX87="अवकाश"),"",IF(AND(AR87=""),"",AR87*$AY$77))),"")</f>
        <v/>
      </c>
      <c r="AX87" s="121" t="str">
        <f>IF(AND('Att. Dairy'!B99=""),"",IF(OR(AR87="",AR87=0),"",BC87))</f>
        <v/>
      </c>
      <c r="BB87" s="304" t="str">
        <f>IF(AND('Att. Dairy'!D99=""),"",'Att. Dairy'!D99)</f>
        <v>Tuesday</v>
      </c>
      <c r="BC87" s="304" t="str">
        <f t="shared" si="169"/>
        <v>दाल चावल</v>
      </c>
      <c r="BD87" s="318" t="str">
        <f t="shared" si="138"/>
        <v>R</v>
      </c>
      <c r="BE87" s="304" t="str">
        <f>IF(AND('Att. Dairy'!C99=""),"",'Att. Dairy'!C99)</f>
        <v/>
      </c>
      <c r="BF87" s="304" t="str">
        <f t="shared" si="139"/>
        <v/>
      </c>
      <c r="BG87" s="318" t="str">
        <f t="shared" si="140"/>
        <v>R</v>
      </c>
      <c r="BJ87" s="487">
        <f>IF(AND($DG$5=$CF$78),MAX($BJ$81:BJ86)+1,0)</f>
        <v>0</v>
      </c>
      <c r="BK87" s="389">
        <v>6</v>
      </c>
      <c r="BL87" s="422">
        <f>IF(AND('Att. Dairy'!B99=""),"",'Att. Dairy'!B99)</f>
        <v>45083</v>
      </c>
      <c r="BM87" s="423" t="str">
        <f>IF(AND('Att. Dairy'!D99=""),"",'Att. Dairy'!D99)</f>
        <v>Tuesday</v>
      </c>
      <c r="BN87" s="435" t="str">
        <f>IF('Att. Dairy'!L99="","",IF('Att. Dairy'!E99='Att. Dairy'!$AD$15,'Att. Dairy'!L99,""))</f>
        <v/>
      </c>
      <c r="BO87" s="435" t="str">
        <f>IF('Att. Dairy'!M99="","",IF('Att. Dairy'!E99='Att. Dairy'!$AD$15,'Att. Dairy'!M99,""))</f>
        <v/>
      </c>
      <c r="BP87" s="436">
        <f t="shared" si="141"/>
        <v>0</v>
      </c>
      <c r="BQ87" s="453">
        <f t="shared" si="170"/>
        <v>86.710000000000008</v>
      </c>
      <c r="BR87" s="439" t="str">
        <f>IF(BL87="","",IF(BL87='Opening Balance'!$I$102,'Opening Balance'!$G$102,""))</f>
        <v/>
      </c>
      <c r="BS87" s="439" t="str">
        <f>IF(BL87="","",IF(BL87='Opening Balance'!$I$104,'Opening Balance'!$G$104,""))</f>
        <v/>
      </c>
      <c r="BT87" s="438">
        <f t="shared" si="142"/>
        <v>86.710000000000008</v>
      </c>
      <c r="BU87" s="446">
        <f>IF(BP87="","",BP87*'Opening Balance'!$G$106)</f>
        <v>0</v>
      </c>
      <c r="BV87" s="414">
        <f t="shared" si="136"/>
        <v>86.710000000000008</v>
      </c>
      <c r="BW87" s="453">
        <f t="shared" si="171"/>
        <v>17.557600000000001</v>
      </c>
      <c r="BX87" s="446" t="str">
        <f>IF(BL87="","",IF(BL87='Opening Balance'!$I$103,'Opening Balance'!$G$103,""))</f>
        <v/>
      </c>
      <c r="BY87" s="446" t="str">
        <f>IF(BL87="","",IF(BL87='Opening Balance'!$I$105,'Opening Balance'!$G$105,""))</f>
        <v/>
      </c>
      <c r="BZ87" s="447">
        <f t="shared" si="143"/>
        <v>17.557600000000001</v>
      </c>
      <c r="CA87" s="446">
        <f>IF(BP87="","",BP87*'Opening Balance'!$G$107)</f>
        <v>0</v>
      </c>
      <c r="CB87" s="431">
        <f t="shared" si="144"/>
        <v>17.557600000000001</v>
      </c>
      <c r="CC87" s="474">
        <f t="shared" si="172"/>
        <v>4000</v>
      </c>
      <c r="CD87" s="468" t="str">
        <f>IF(BL87="","",IF(BL87='Opening Balance'!$I$109,'Opening Balance'!$G$109,""))</f>
        <v/>
      </c>
      <c r="CE87" s="468">
        <f t="shared" si="145"/>
        <v>4000</v>
      </c>
      <c r="CF87" s="470">
        <f>IF(BL87="","",IF(BL87='Opening Balance'!$I$111,'Opening Balance'!$G$111,0))</f>
        <v>0</v>
      </c>
      <c r="CG87" s="469">
        <f t="shared" si="173"/>
        <v>4000</v>
      </c>
      <c r="CH87" s="466"/>
      <c r="CI87" s="466"/>
      <c r="CJ87" s="389">
        <v>6</v>
      </c>
      <c r="CK87" s="422">
        <f>IF(AND('Att. Dairy'!B99=""),"",'Att. Dairy'!B99)</f>
        <v>45083</v>
      </c>
      <c r="CL87" s="423" t="str">
        <f>IF(AND('Att. Dairy'!D99=""),"",'Att. Dairy'!D99)</f>
        <v>Tuesday</v>
      </c>
      <c r="CM87" s="435" t="str">
        <f>IF('Att. Dairy'!O99="","",IF('Att. Dairy'!E99='Att. Dairy'!$AD$15,'Att. Dairy'!O99,""))</f>
        <v/>
      </c>
      <c r="CN87" s="435" t="str">
        <f>IF('Att. Dairy'!P99="","",IF('Att. Dairy'!E99='Att. Dairy'!$AD$15,'Att. Dairy'!P99,""))</f>
        <v/>
      </c>
      <c r="CO87" s="436">
        <f t="shared" si="146"/>
        <v>0</v>
      </c>
      <c r="CP87" s="453">
        <f t="shared" si="174"/>
        <v>136.83999999999997</v>
      </c>
      <c r="CQ87" s="438" t="str">
        <f>IF(CK87="","",IF(CK87='Opening Balance'!$I$102,'Opening Balance'!$H$102,""))</f>
        <v/>
      </c>
      <c r="CR87" s="438" t="str">
        <f>IF(CK87="","",IF(CK87='Opening Balance'!$I$104,'Opening Balance'!$H$104,""))</f>
        <v/>
      </c>
      <c r="CS87" s="438">
        <f t="shared" si="147"/>
        <v>136.83999999999997</v>
      </c>
      <c r="CT87" s="430">
        <f>IF(CO87="","",CO87*'Opening Balance'!$H$106)</f>
        <v>0</v>
      </c>
      <c r="CU87" s="431">
        <f t="shared" si="137"/>
        <v>136.83999999999997</v>
      </c>
      <c r="CV87" s="453">
        <f t="shared" si="175"/>
        <v>23.288399999999999</v>
      </c>
      <c r="CW87" s="430" t="str">
        <f>IF(CK87="","",IF(CK87='Opening Balance'!$I$103,'Opening Balance'!$H$103,""))</f>
        <v/>
      </c>
      <c r="CX87" s="429" t="str">
        <f>IF(CK87="","",IF(CK87='Opening Balance'!$I$105,'Opening Balance'!$H$105,""))</f>
        <v/>
      </c>
      <c r="CY87" s="438">
        <f t="shared" si="148"/>
        <v>23.288399999999999</v>
      </c>
      <c r="CZ87" s="430">
        <f>IF(CO87="","",CO87*'Opening Balance'!$H$107)</f>
        <v>0</v>
      </c>
      <c r="DA87" s="431">
        <f t="shared" si="149"/>
        <v>23.288399999999999</v>
      </c>
      <c r="DB87" s="474">
        <f t="shared" si="176"/>
        <v>4600</v>
      </c>
      <c r="DC87" s="468" t="str">
        <f>IF(CK87="","",IF(CK87='Opening Balance'!$I$109,'Opening Balance'!$H$109,""))</f>
        <v/>
      </c>
      <c r="DD87" s="468">
        <f t="shared" si="150"/>
        <v>4600</v>
      </c>
      <c r="DE87" s="470">
        <f>IF(CK87="","",IF(CK87='Opening Balance'!$I$111,'Opening Balance'!$H$111,0))</f>
        <v>0</v>
      </c>
      <c r="DF87" s="469">
        <f t="shared" si="177"/>
        <v>4600</v>
      </c>
    </row>
    <row r="88" spans="1:110" s="304" customFormat="1">
      <c r="A88" s="580"/>
      <c r="B88" s="352">
        <f>IF(AND($Z$3=$Q$77),MAX($B$81:B87)+1,0)</f>
        <v>0</v>
      </c>
      <c r="C88" s="116">
        <f>IF(AND('Att. Dairy'!B100=""),"",'Att. Dairy'!B100)</f>
        <v>45084</v>
      </c>
      <c r="D88" s="118">
        <f t="shared" si="151"/>
        <v>117.99999999999999</v>
      </c>
      <c r="E88" s="118">
        <f t="shared" si="152"/>
        <v>83.699999999999989</v>
      </c>
      <c r="F88" s="118" t="str">
        <f>IF(C88="","",IF(Sheet1!C88='Opening Balance'!$I$84,'Opening Balance'!$G$84,""))</f>
        <v/>
      </c>
      <c r="G88" s="118" t="str">
        <f>IF(C88="","",IF(Sheet1!C88='Opening Balance'!$I$85,'Opening Balance'!$G$85,""))</f>
        <v/>
      </c>
      <c r="H88" s="118" t="str">
        <f>IF(C88="","",IF(Sheet1!C88='Opening Balance'!$I$86,'Opening Balance'!$G$86,""))</f>
        <v/>
      </c>
      <c r="I88" s="118" t="str">
        <f>IF(C88="","",IF(Sheet1!C88='Opening Balance'!$I$87,'Opening Balance'!$G$87,""))</f>
        <v/>
      </c>
      <c r="J88" s="118" t="str">
        <f>IF(C88="","",IF(Sheet1!C88='Opening Balance'!$I$88,'Opening Balance'!$G$88,""))</f>
        <v/>
      </c>
      <c r="K88" s="118" t="str">
        <f>IF(C88="","",IF(Sheet1!C88='Opening Balance'!$I$89,'Opening Balance'!$G$89,""))</f>
        <v/>
      </c>
      <c r="L88" s="118">
        <f t="shared" si="153"/>
        <v>117.99999999999999</v>
      </c>
      <c r="M88" s="118">
        <f t="shared" si="154"/>
        <v>83.699999999999989</v>
      </c>
      <c r="N88" s="119" t="str">
        <f>IF('Att. Dairy'!F100="","",'Att. Dairy'!F100)</f>
        <v/>
      </c>
      <c r="O88" s="119" t="str">
        <f>IF('Att. Dairy'!G100="","",'Att. Dairy'!G100)</f>
        <v/>
      </c>
      <c r="P88" s="119" t="str">
        <f t="shared" si="155"/>
        <v/>
      </c>
      <c r="Q88" s="119" t="str">
        <f>IF('Att. Dairy'!L100="","",'Att. Dairy'!L100)</f>
        <v/>
      </c>
      <c r="R88" s="119" t="str">
        <f>IF('Att. Dairy'!M100="","",'Att. Dairy'!M100)</f>
        <v/>
      </c>
      <c r="S88" s="119" t="str">
        <f t="shared" si="156"/>
        <v/>
      </c>
      <c r="T88" s="118">
        <f t="shared" si="157"/>
        <v>0</v>
      </c>
      <c r="U88" s="118">
        <f t="shared" si="158"/>
        <v>0</v>
      </c>
      <c r="V88" s="118">
        <f t="shared" si="159"/>
        <v>117.99999999999999</v>
      </c>
      <c r="W88" s="118">
        <f t="shared" si="160"/>
        <v>83.699999999999989</v>
      </c>
      <c r="X88" s="321" t="str">
        <f>IFERROR(IF(AND('Att. Dairy'!B100=""),"",IF(AND(Y88="अवकाश"),"",IF(AND(S88=""),"",S88*$Z$77))),"")</f>
        <v/>
      </c>
      <c r="Y88" s="121" t="str">
        <f>IF(AND('Att. Dairy'!B100=""),"",IF(OR(S88="",S88=0),"",BC88))</f>
        <v/>
      </c>
      <c r="AA88" s="353">
        <f>IF(AND($AY$3=$AP$77),MAX($AA$81:AA87)+1,0)</f>
        <v>0</v>
      </c>
      <c r="AB88" s="116">
        <f>IF(AND('Att. Dairy'!B100=""),"",'Att. Dairy'!B100)</f>
        <v>45084</v>
      </c>
      <c r="AC88" s="118">
        <f t="shared" si="161"/>
        <v>41.65</v>
      </c>
      <c r="AD88" s="118">
        <f t="shared" si="162"/>
        <v>21.9</v>
      </c>
      <c r="AE88" s="118" t="str">
        <f>IF(AB88="","",IF(Sheet1!AB88='Opening Balance'!$I$84,'Opening Balance'!$H$84,""))</f>
        <v/>
      </c>
      <c r="AF88" s="118" t="str">
        <f>IF(AB88="","",IF(Sheet1!AB88='Opening Balance'!$I$85,'Opening Balance'!$H$85,""))</f>
        <v/>
      </c>
      <c r="AG88" s="118" t="str">
        <f>IF(AB88="","",IF(Sheet1!AB88='Opening Balance'!$I$86,'Opening Balance'!$H$86,""))</f>
        <v/>
      </c>
      <c r="AH88" s="118" t="str">
        <f>IF(AB88="","",IF(Sheet1!AB88='Opening Balance'!$I$87,'Opening Balance'!$H$87,""))</f>
        <v/>
      </c>
      <c r="AI88" s="118" t="str">
        <f>IF(AB88="","",IF(Sheet1!AB88='Opening Balance'!$I$88,'Opening Balance'!$H$88,""))</f>
        <v/>
      </c>
      <c r="AJ88" s="118" t="str">
        <f>IF(AB88="","",IF(Sheet1!AB88='Opening Balance'!$I$89,'Opening Balance'!$H$89,""))</f>
        <v/>
      </c>
      <c r="AK88" s="118">
        <f t="shared" si="163"/>
        <v>41.65</v>
      </c>
      <c r="AL88" s="118">
        <f t="shared" si="164"/>
        <v>21.9</v>
      </c>
      <c r="AM88" s="119" t="str">
        <f>IF('Att. Dairy'!I100="","",'Att. Dairy'!I100)</f>
        <v/>
      </c>
      <c r="AN88" s="119" t="str">
        <f>IF('Att. Dairy'!J100="","",'Att. Dairy'!J100)</f>
        <v/>
      </c>
      <c r="AO88" s="119" t="str">
        <f t="shared" si="165"/>
        <v/>
      </c>
      <c r="AP88" s="119" t="str">
        <f>IF('Att. Dairy'!O100="","",'Att. Dairy'!O100)</f>
        <v/>
      </c>
      <c r="AQ88" s="119" t="str">
        <f>IF('Att. Dairy'!P100="","",'Att. Dairy'!P100)</f>
        <v/>
      </c>
      <c r="AR88" s="119" t="str">
        <f t="shared" si="166"/>
        <v/>
      </c>
      <c r="AS88" s="118">
        <f t="shared" si="167"/>
        <v>0</v>
      </c>
      <c r="AT88" s="118">
        <f t="shared" si="168"/>
        <v>0</v>
      </c>
      <c r="AU88" s="118">
        <f t="shared" si="178"/>
        <v>41.65</v>
      </c>
      <c r="AV88" s="118">
        <f t="shared" si="179"/>
        <v>21.9</v>
      </c>
      <c r="AW88" s="321" t="str">
        <f>IFERROR(IF(AND('Att. Dairy'!B100=""),"",IF(AND(AX88="अवकाश"),"",IF(AND(AR88=""),"",AR88*$AY$77))),"")</f>
        <v/>
      </c>
      <c r="AX88" s="121" t="str">
        <f>IF(AND('Att. Dairy'!B100=""),"",IF(OR(AR88="",AR88=0),"",BC88))</f>
        <v/>
      </c>
      <c r="BB88" s="304" t="str">
        <f>IF(AND('Att. Dairy'!D100=""),"",'Att. Dairy'!D100)</f>
        <v>Wednesday</v>
      </c>
      <c r="BC88" s="304" t="str">
        <f t="shared" si="169"/>
        <v>दाल रोटी</v>
      </c>
      <c r="BD88" s="318" t="str">
        <f t="shared" si="138"/>
        <v>W</v>
      </c>
      <c r="BE88" s="304" t="str">
        <f>IF(AND('Att. Dairy'!C100=""),"",'Att. Dairy'!C100)</f>
        <v/>
      </c>
      <c r="BF88" s="304" t="str">
        <f t="shared" si="139"/>
        <v/>
      </c>
      <c r="BG88" s="318" t="str">
        <f t="shared" si="140"/>
        <v>W</v>
      </c>
      <c r="BJ88" s="487">
        <f>IF(AND($DG$5=$CF$78),MAX($BJ$81:BJ87)+1,0)</f>
        <v>0</v>
      </c>
      <c r="BK88" s="389">
        <v>7</v>
      </c>
      <c r="BL88" s="422">
        <f>IF(AND('Att. Dairy'!B100=""),"",'Att. Dairy'!B100)</f>
        <v>45084</v>
      </c>
      <c r="BM88" s="423" t="str">
        <f>IF(AND('Att. Dairy'!D100=""),"",'Att. Dairy'!D100)</f>
        <v>Wednesday</v>
      </c>
      <c r="BN88" s="435" t="str">
        <f>IF('Att. Dairy'!L100="","",IF('Att. Dairy'!E100='Att. Dairy'!$AD$15,'Att. Dairy'!L100,""))</f>
        <v/>
      </c>
      <c r="BO88" s="435" t="str">
        <f>IF('Att. Dairy'!M100="","",IF('Att. Dairy'!E100='Att. Dairy'!$AD$15,'Att. Dairy'!M100,""))</f>
        <v/>
      </c>
      <c r="BP88" s="436">
        <f t="shared" si="141"/>
        <v>0</v>
      </c>
      <c r="BQ88" s="453">
        <f t="shared" si="170"/>
        <v>86.710000000000008</v>
      </c>
      <c r="BR88" s="439" t="str">
        <f>IF(BL88="","",IF(BL88='Opening Balance'!$I$102,'Opening Balance'!$G$102,""))</f>
        <v/>
      </c>
      <c r="BS88" s="439" t="str">
        <f>IF(BL88="","",IF(BL88='Opening Balance'!$I$104,'Opening Balance'!$G$104,""))</f>
        <v/>
      </c>
      <c r="BT88" s="438">
        <f t="shared" si="142"/>
        <v>86.710000000000008</v>
      </c>
      <c r="BU88" s="446">
        <f>IF(BP88="","",BP88*'Opening Balance'!$G$106)</f>
        <v>0</v>
      </c>
      <c r="BV88" s="415">
        <f t="shared" si="136"/>
        <v>86.710000000000008</v>
      </c>
      <c r="BW88" s="453">
        <f t="shared" si="171"/>
        <v>17.557600000000001</v>
      </c>
      <c r="BX88" s="446" t="str">
        <f>IF(BL88="","",IF(BL88='Opening Balance'!$I$103,'Opening Balance'!$G$103,""))</f>
        <v/>
      </c>
      <c r="BY88" s="446" t="str">
        <f>IF(BL88="","",IF(BL88='Opening Balance'!$I$105,'Opening Balance'!$G$105,""))</f>
        <v/>
      </c>
      <c r="BZ88" s="447">
        <f t="shared" si="143"/>
        <v>17.557600000000001</v>
      </c>
      <c r="CA88" s="446">
        <f>IF(BP88="","",BP88*'Opening Balance'!$G$107)</f>
        <v>0</v>
      </c>
      <c r="CB88" s="431">
        <f t="shared" si="144"/>
        <v>17.557600000000001</v>
      </c>
      <c r="CC88" s="474">
        <f t="shared" si="172"/>
        <v>4000</v>
      </c>
      <c r="CD88" s="468" t="str">
        <f>IF(BL88="","",IF(BL88='Opening Balance'!$I$109,'Opening Balance'!$G$109,""))</f>
        <v/>
      </c>
      <c r="CE88" s="468">
        <f t="shared" si="145"/>
        <v>4000</v>
      </c>
      <c r="CF88" s="470">
        <f>IF(BL88="","",IF(BL88='Opening Balance'!$I$111,'Opening Balance'!$G$111,0))</f>
        <v>0</v>
      </c>
      <c r="CG88" s="469">
        <f t="shared" si="173"/>
        <v>4000</v>
      </c>
      <c r="CH88" s="466"/>
      <c r="CI88" s="466"/>
      <c r="CJ88" s="389">
        <v>7</v>
      </c>
      <c r="CK88" s="422">
        <f>IF(AND('Att. Dairy'!B100=""),"",'Att. Dairy'!B100)</f>
        <v>45084</v>
      </c>
      <c r="CL88" s="423" t="str">
        <f>IF(AND('Att. Dairy'!D100=""),"",'Att. Dairy'!D100)</f>
        <v>Wednesday</v>
      </c>
      <c r="CM88" s="435" t="str">
        <f>IF('Att. Dairy'!O100="","",IF('Att. Dairy'!E100='Att. Dairy'!$AD$15,'Att. Dairy'!O100,""))</f>
        <v/>
      </c>
      <c r="CN88" s="435" t="str">
        <f>IF('Att. Dairy'!P100="","",IF('Att. Dairy'!E100='Att. Dairy'!$AD$15,'Att. Dairy'!P100,""))</f>
        <v/>
      </c>
      <c r="CO88" s="436">
        <f t="shared" si="146"/>
        <v>0</v>
      </c>
      <c r="CP88" s="453">
        <f t="shared" si="174"/>
        <v>136.83999999999997</v>
      </c>
      <c r="CQ88" s="438" t="str">
        <f>IF(CK88="","",IF(CK88='Opening Balance'!$I$102,'Opening Balance'!$H$102,""))</f>
        <v/>
      </c>
      <c r="CR88" s="438" t="str">
        <f>IF(CK88="","",IF(CK88='Opening Balance'!$I$104,'Opening Balance'!$H$104,""))</f>
        <v/>
      </c>
      <c r="CS88" s="438">
        <f t="shared" si="147"/>
        <v>136.83999999999997</v>
      </c>
      <c r="CT88" s="430">
        <f>IF(CO88="","",CO88*'Opening Balance'!$H$106)</f>
        <v>0</v>
      </c>
      <c r="CU88" s="431">
        <f t="shared" si="137"/>
        <v>136.83999999999997</v>
      </c>
      <c r="CV88" s="453">
        <f t="shared" si="175"/>
        <v>23.288399999999999</v>
      </c>
      <c r="CW88" s="430" t="str">
        <f>IF(CK88="","",IF(CK88='Opening Balance'!$I$103,'Opening Balance'!$H$103,""))</f>
        <v/>
      </c>
      <c r="CX88" s="429" t="str">
        <f>IF(CK88="","",IF(CK88='Opening Balance'!$I$105,'Opening Balance'!$H$105,""))</f>
        <v/>
      </c>
      <c r="CY88" s="438">
        <f t="shared" si="148"/>
        <v>23.288399999999999</v>
      </c>
      <c r="CZ88" s="430">
        <f>IF(CO88="","",CO88*'Opening Balance'!$H$107)</f>
        <v>0</v>
      </c>
      <c r="DA88" s="431">
        <f t="shared" si="149"/>
        <v>23.288399999999999</v>
      </c>
      <c r="DB88" s="474">
        <f t="shared" si="176"/>
        <v>4600</v>
      </c>
      <c r="DC88" s="468" t="str">
        <f>IF(CK88="","",IF(CK88='Opening Balance'!$I$109,'Opening Balance'!$H$109,""))</f>
        <v/>
      </c>
      <c r="DD88" s="468">
        <f t="shared" si="150"/>
        <v>4600</v>
      </c>
      <c r="DE88" s="470">
        <f>IF(CK88="","",IF(CK88='Opening Balance'!$I$111,'Opening Balance'!$H$111,0))</f>
        <v>0</v>
      </c>
      <c r="DF88" s="469">
        <f t="shared" si="177"/>
        <v>4600</v>
      </c>
    </row>
    <row r="89" spans="1:110" s="304" customFormat="1">
      <c r="A89" s="580"/>
      <c r="B89" s="352">
        <f>IF(AND($Z$3=$Q$77),MAX($B$81:B88)+1,0)</f>
        <v>0</v>
      </c>
      <c r="C89" s="116">
        <f>IF(AND('Att. Dairy'!B101=""),"",'Att. Dairy'!B101)</f>
        <v>45085</v>
      </c>
      <c r="D89" s="118">
        <f t="shared" si="151"/>
        <v>117.99999999999999</v>
      </c>
      <c r="E89" s="118">
        <f t="shared" si="152"/>
        <v>83.699999999999989</v>
      </c>
      <c r="F89" s="118" t="str">
        <f>IF(C89="","",IF(Sheet1!C89='Opening Balance'!$I$84,'Opening Balance'!$G$84,""))</f>
        <v/>
      </c>
      <c r="G89" s="118" t="str">
        <f>IF(C89="","",IF(Sheet1!C89='Opening Balance'!$I$85,'Opening Balance'!$G$85,""))</f>
        <v/>
      </c>
      <c r="H89" s="118" t="str">
        <f>IF(C89="","",IF(Sheet1!C89='Opening Balance'!$I$86,'Opening Balance'!$G$86,""))</f>
        <v/>
      </c>
      <c r="I89" s="118" t="str">
        <f>IF(C89="","",IF(Sheet1!C89='Opening Balance'!$I$87,'Opening Balance'!$G$87,""))</f>
        <v/>
      </c>
      <c r="J89" s="118" t="str">
        <f>IF(C89="","",IF(Sheet1!C89='Opening Balance'!$I$88,'Opening Balance'!$G$88,""))</f>
        <v/>
      </c>
      <c r="K89" s="118" t="str">
        <f>IF(C89="","",IF(Sheet1!C89='Opening Balance'!$I$89,'Opening Balance'!$G$89,""))</f>
        <v/>
      </c>
      <c r="L89" s="118">
        <f t="shared" si="153"/>
        <v>117.99999999999999</v>
      </c>
      <c r="M89" s="118">
        <f t="shared" si="154"/>
        <v>83.699999999999989</v>
      </c>
      <c r="N89" s="119" t="str">
        <f>IF('Att. Dairy'!F101="","",'Att. Dairy'!F101)</f>
        <v/>
      </c>
      <c r="O89" s="119" t="str">
        <f>IF('Att. Dairy'!G101="","",'Att. Dairy'!G101)</f>
        <v/>
      </c>
      <c r="P89" s="119" t="str">
        <f t="shared" si="155"/>
        <v/>
      </c>
      <c r="Q89" s="119" t="str">
        <f>IF('Att. Dairy'!L101="","",'Att. Dairy'!L101)</f>
        <v/>
      </c>
      <c r="R89" s="119" t="str">
        <f>IF('Att. Dairy'!M101="","",'Att. Dairy'!M101)</f>
        <v/>
      </c>
      <c r="S89" s="119" t="str">
        <f t="shared" si="156"/>
        <v/>
      </c>
      <c r="T89" s="118">
        <f t="shared" si="157"/>
        <v>0</v>
      </c>
      <c r="U89" s="118">
        <f t="shared" si="158"/>
        <v>0</v>
      </c>
      <c r="V89" s="118">
        <f t="shared" si="159"/>
        <v>117.99999999999999</v>
      </c>
      <c r="W89" s="118">
        <f t="shared" si="160"/>
        <v>83.699999999999989</v>
      </c>
      <c r="X89" s="321" t="str">
        <f>IFERROR(IF(AND('Att. Dairy'!B101=""),"",IF(AND(Y89="अवकाश"),"",IF(AND(S89=""),"",S89*$Z$77))),"")</f>
        <v/>
      </c>
      <c r="Y89" s="121" t="str">
        <f>IF(AND('Att. Dairy'!B101=""),"",IF(OR(S89="",S89=0),"",BC89))</f>
        <v/>
      </c>
      <c r="AA89" s="353">
        <f>IF(AND($AY$3=$AP$77),MAX($AA$81:AA88)+1,0)</f>
        <v>0</v>
      </c>
      <c r="AB89" s="116">
        <f>IF(AND('Att. Dairy'!B101=""),"",'Att. Dairy'!B101)</f>
        <v>45085</v>
      </c>
      <c r="AC89" s="118">
        <f t="shared" si="161"/>
        <v>41.65</v>
      </c>
      <c r="AD89" s="118">
        <f t="shared" si="162"/>
        <v>21.9</v>
      </c>
      <c r="AE89" s="118" t="str">
        <f>IF(AB89="","",IF(Sheet1!AB89='Opening Balance'!$I$84,'Opening Balance'!$H$84,""))</f>
        <v/>
      </c>
      <c r="AF89" s="118" t="str">
        <f>IF(AB89="","",IF(Sheet1!AB89='Opening Balance'!$I$85,'Opening Balance'!$H$85,""))</f>
        <v/>
      </c>
      <c r="AG89" s="118" t="str">
        <f>IF(AB89="","",IF(Sheet1!AB89='Opening Balance'!$I$86,'Opening Balance'!$H$86,""))</f>
        <v/>
      </c>
      <c r="AH89" s="118" t="str">
        <f>IF(AB89="","",IF(Sheet1!AB89='Opening Balance'!$I$87,'Opening Balance'!$H$87,""))</f>
        <v/>
      </c>
      <c r="AI89" s="118" t="str">
        <f>IF(AB89="","",IF(Sheet1!AB89='Opening Balance'!$I$88,'Opening Balance'!$H$88,""))</f>
        <v/>
      </c>
      <c r="AJ89" s="118" t="str">
        <f>IF(AB89="","",IF(Sheet1!AB89='Opening Balance'!$I$89,'Opening Balance'!$H$89,""))</f>
        <v/>
      </c>
      <c r="AK89" s="118">
        <f t="shared" si="163"/>
        <v>41.65</v>
      </c>
      <c r="AL89" s="118">
        <f t="shared" si="164"/>
        <v>21.9</v>
      </c>
      <c r="AM89" s="119" t="str">
        <f>IF('Att. Dairy'!I101="","",'Att. Dairy'!I101)</f>
        <v/>
      </c>
      <c r="AN89" s="119" t="str">
        <f>IF('Att. Dairy'!J101="","",'Att. Dairy'!J101)</f>
        <v/>
      </c>
      <c r="AO89" s="119" t="str">
        <f t="shared" si="165"/>
        <v/>
      </c>
      <c r="AP89" s="119" t="str">
        <f>IF('Att. Dairy'!O101="","",'Att. Dairy'!O101)</f>
        <v/>
      </c>
      <c r="AQ89" s="119" t="str">
        <f>IF('Att. Dairy'!P101="","",'Att. Dairy'!P101)</f>
        <v/>
      </c>
      <c r="AR89" s="119" t="str">
        <f t="shared" si="166"/>
        <v/>
      </c>
      <c r="AS89" s="118">
        <f t="shared" si="167"/>
        <v>0</v>
      </c>
      <c r="AT89" s="118">
        <f t="shared" si="168"/>
        <v>0</v>
      </c>
      <c r="AU89" s="118">
        <f t="shared" si="178"/>
        <v>41.65</v>
      </c>
      <c r="AV89" s="118">
        <f t="shared" si="179"/>
        <v>21.9</v>
      </c>
      <c r="AW89" s="321" t="str">
        <f>IFERROR(IF(AND('Att. Dairy'!B101=""),"",IF(AND(AX89="अवकाश"),"",IF(AND(AR89=""),"",AR89*$AY$77))),"")</f>
        <v/>
      </c>
      <c r="AX89" s="121" t="str">
        <f>IF(AND('Att. Dairy'!B101=""),"",IF(OR(AR89="",AR89=0),"",BC89))</f>
        <v/>
      </c>
      <c r="BB89" s="304" t="str">
        <f>IF(AND('Att. Dairy'!D101=""),"",'Att. Dairy'!D101)</f>
        <v>Thursday</v>
      </c>
      <c r="BC89" s="304" t="str">
        <f t="shared" si="169"/>
        <v>खिचड़ी</v>
      </c>
      <c r="BD89" s="318" t="str">
        <f t="shared" si="138"/>
        <v>R</v>
      </c>
      <c r="BE89" s="304" t="str">
        <f>IF(AND('Att. Dairy'!C101=""),"",'Att. Dairy'!C101)</f>
        <v/>
      </c>
      <c r="BF89" s="304" t="str">
        <f t="shared" si="139"/>
        <v/>
      </c>
      <c r="BG89" s="318" t="str">
        <f t="shared" si="140"/>
        <v>R</v>
      </c>
      <c r="BJ89" s="487">
        <f>IF(AND($DG$5=$CF$78),MAX($BJ$81:BJ88)+1,0)</f>
        <v>0</v>
      </c>
      <c r="BK89" s="389">
        <v>8</v>
      </c>
      <c r="BL89" s="422">
        <f>IF(AND('Att. Dairy'!B101=""),"",'Att. Dairy'!B101)</f>
        <v>45085</v>
      </c>
      <c r="BM89" s="423" t="str">
        <f>IF(AND('Att. Dairy'!D101=""),"",'Att. Dairy'!D101)</f>
        <v>Thursday</v>
      </c>
      <c r="BN89" s="435" t="str">
        <f>IF('Att. Dairy'!L101="","",IF('Att. Dairy'!E101='Att. Dairy'!$AD$15,'Att. Dairy'!L101,""))</f>
        <v/>
      </c>
      <c r="BO89" s="435" t="str">
        <f>IF('Att. Dairy'!M101="","",IF('Att. Dairy'!E101='Att. Dairy'!$AD$15,'Att. Dairy'!M101,""))</f>
        <v/>
      </c>
      <c r="BP89" s="436">
        <f t="shared" si="141"/>
        <v>0</v>
      </c>
      <c r="BQ89" s="453">
        <f t="shared" si="170"/>
        <v>86.710000000000008</v>
      </c>
      <c r="BR89" s="439" t="str">
        <f>IF(BL89="","",IF(BL89='Opening Balance'!$I$102,'Opening Balance'!$G$102,""))</f>
        <v/>
      </c>
      <c r="BS89" s="439" t="str">
        <f>IF(BL89="","",IF(BL89='Opening Balance'!$I$104,'Opening Balance'!$G$104,""))</f>
        <v/>
      </c>
      <c r="BT89" s="438">
        <f t="shared" si="142"/>
        <v>86.710000000000008</v>
      </c>
      <c r="BU89" s="446">
        <f>IF(BP89="","",BP89*'Opening Balance'!$G$106)</f>
        <v>0</v>
      </c>
      <c r="BV89" s="415">
        <f t="shared" si="136"/>
        <v>86.710000000000008</v>
      </c>
      <c r="BW89" s="453">
        <f t="shared" si="171"/>
        <v>17.557600000000001</v>
      </c>
      <c r="BX89" s="446" t="str">
        <f>IF(BL89="","",IF(BL89='Opening Balance'!$I$103,'Opening Balance'!$G$103,""))</f>
        <v/>
      </c>
      <c r="BY89" s="446" t="str">
        <f>IF(BL89="","",IF(BL89='Opening Balance'!$I$105,'Opening Balance'!$G$105,""))</f>
        <v/>
      </c>
      <c r="BZ89" s="447">
        <f t="shared" si="143"/>
        <v>17.557600000000001</v>
      </c>
      <c r="CA89" s="446">
        <f>IF(BP89="","",BP89*'Opening Balance'!$G$107)</f>
        <v>0</v>
      </c>
      <c r="CB89" s="431">
        <f t="shared" si="144"/>
        <v>17.557600000000001</v>
      </c>
      <c r="CC89" s="474">
        <f t="shared" si="172"/>
        <v>4000</v>
      </c>
      <c r="CD89" s="468" t="str">
        <f>IF(BL89="","",IF(BL89='Opening Balance'!$I$109,'Opening Balance'!$G$109,""))</f>
        <v/>
      </c>
      <c r="CE89" s="468">
        <f t="shared" si="145"/>
        <v>4000</v>
      </c>
      <c r="CF89" s="470">
        <f>IF(BL89="","",IF(BL89='Opening Balance'!$I$111,'Opening Balance'!$G$111,0))</f>
        <v>0</v>
      </c>
      <c r="CG89" s="469">
        <f t="shared" si="173"/>
        <v>4000</v>
      </c>
      <c r="CH89" s="466"/>
      <c r="CI89" s="466"/>
      <c r="CJ89" s="389">
        <v>8</v>
      </c>
      <c r="CK89" s="422">
        <f>IF(AND('Att. Dairy'!B101=""),"",'Att. Dairy'!B101)</f>
        <v>45085</v>
      </c>
      <c r="CL89" s="423" t="str">
        <f>IF(AND('Att. Dairy'!D101=""),"",'Att. Dairy'!D101)</f>
        <v>Thursday</v>
      </c>
      <c r="CM89" s="435" t="str">
        <f>IF('Att. Dairy'!O101="","",IF('Att. Dairy'!E101='Att. Dairy'!$AD$15,'Att. Dairy'!O101,""))</f>
        <v/>
      </c>
      <c r="CN89" s="435" t="str">
        <f>IF('Att. Dairy'!P101="","",IF('Att. Dairy'!E101='Att. Dairy'!$AD$15,'Att. Dairy'!P101,""))</f>
        <v/>
      </c>
      <c r="CO89" s="436">
        <f t="shared" si="146"/>
        <v>0</v>
      </c>
      <c r="CP89" s="453">
        <f t="shared" si="174"/>
        <v>136.83999999999997</v>
      </c>
      <c r="CQ89" s="438" t="str">
        <f>IF(CK89="","",IF(CK89='Opening Balance'!$I$102,'Opening Balance'!$H$102,""))</f>
        <v/>
      </c>
      <c r="CR89" s="438" t="str">
        <f>IF(CK89="","",IF(CK89='Opening Balance'!$I$104,'Opening Balance'!$H$104,""))</f>
        <v/>
      </c>
      <c r="CS89" s="438">
        <f t="shared" si="147"/>
        <v>136.83999999999997</v>
      </c>
      <c r="CT89" s="430">
        <f>IF(CO89="","",CO89*'Opening Balance'!$H$106)</f>
        <v>0</v>
      </c>
      <c r="CU89" s="431">
        <f t="shared" si="137"/>
        <v>136.83999999999997</v>
      </c>
      <c r="CV89" s="453">
        <f t="shared" si="175"/>
        <v>23.288399999999999</v>
      </c>
      <c r="CW89" s="430" t="str">
        <f>IF(CK89="","",IF(CK89='Opening Balance'!$I$103,'Opening Balance'!$H$103,""))</f>
        <v/>
      </c>
      <c r="CX89" s="429" t="str">
        <f>IF(CK89="","",IF(CK89='Opening Balance'!$I$105,'Opening Balance'!$H$105,""))</f>
        <v/>
      </c>
      <c r="CY89" s="438">
        <f t="shared" si="148"/>
        <v>23.288399999999999</v>
      </c>
      <c r="CZ89" s="430">
        <f>IF(CO89="","",CO89*'Opening Balance'!$H$107)</f>
        <v>0</v>
      </c>
      <c r="DA89" s="431">
        <f t="shared" si="149"/>
        <v>23.288399999999999</v>
      </c>
      <c r="DB89" s="474">
        <f t="shared" si="176"/>
        <v>4600</v>
      </c>
      <c r="DC89" s="468" t="str">
        <f>IF(CK89="","",IF(CK89='Opening Balance'!$I$109,'Opening Balance'!$H$109,""))</f>
        <v/>
      </c>
      <c r="DD89" s="468">
        <f t="shared" si="150"/>
        <v>4600</v>
      </c>
      <c r="DE89" s="470">
        <f>IF(CK89="","",IF(CK89='Opening Balance'!$I$111,'Opening Balance'!$H$111,0))</f>
        <v>0</v>
      </c>
      <c r="DF89" s="469">
        <f t="shared" si="177"/>
        <v>4600</v>
      </c>
    </row>
    <row r="90" spans="1:110" s="304" customFormat="1">
      <c r="A90" s="580"/>
      <c r="B90" s="352">
        <f>IF(AND($Z$3=$Q$77),MAX($B$81:B89)+1,0)</f>
        <v>0</v>
      </c>
      <c r="C90" s="116">
        <f>IF(AND('Att. Dairy'!B102=""),"",'Att. Dairy'!B102)</f>
        <v>45086</v>
      </c>
      <c r="D90" s="118">
        <f t="shared" si="151"/>
        <v>117.99999999999999</v>
      </c>
      <c r="E90" s="118">
        <f t="shared" si="152"/>
        <v>83.699999999999989</v>
      </c>
      <c r="F90" s="118" t="str">
        <f>IF(C90="","",IF(Sheet1!C90='Opening Balance'!$I$84,'Opening Balance'!$G$84,""))</f>
        <v/>
      </c>
      <c r="G90" s="118" t="str">
        <f>IF(C90="","",IF(Sheet1!C90='Opening Balance'!$I$85,'Opening Balance'!$G$85,""))</f>
        <v/>
      </c>
      <c r="H90" s="118" t="str">
        <f>IF(C90="","",IF(Sheet1!C90='Opening Balance'!$I$86,'Opening Balance'!$G$86,""))</f>
        <v/>
      </c>
      <c r="I90" s="118" t="str">
        <f>IF(C90="","",IF(Sheet1!C90='Opening Balance'!$I$87,'Opening Balance'!$G$87,""))</f>
        <v/>
      </c>
      <c r="J90" s="118" t="str">
        <f>IF(C90="","",IF(Sheet1!C90='Opening Balance'!$I$88,'Opening Balance'!$G$88,""))</f>
        <v/>
      </c>
      <c r="K90" s="118" t="str">
        <f>IF(C90="","",IF(Sheet1!C90='Opening Balance'!$I$89,'Opening Balance'!$G$89,""))</f>
        <v/>
      </c>
      <c r="L90" s="118">
        <f t="shared" si="153"/>
        <v>117.99999999999999</v>
      </c>
      <c r="M90" s="118">
        <f t="shared" si="154"/>
        <v>83.699999999999989</v>
      </c>
      <c r="N90" s="119" t="str">
        <f>IF('Att. Dairy'!F102="","",'Att. Dairy'!F102)</f>
        <v/>
      </c>
      <c r="O90" s="119" t="str">
        <f>IF('Att. Dairy'!G102="","",'Att. Dairy'!G102)</f>
        <v/>
      </c>
      <c r="P90" s="119" t="str">
        <f t="shared" si="155"/>
        <v/>
      </c>
      <c r="Q90" s="119" t="str">
        <f>IF('Att. Dairy'!L102="","",'Att. Dairy'!L102)</f>
        <v/>
      </c>
      <c r="R90" s="119" t="str">
        <f>IF('Att. Dairy'!M102="","",'Att. Dairy'!M102)</f>
        <v/>
      </c>
      <c r="S90" s="119" t="str">
        <f t="shared" si="156"/>
        <v/>
      </c>
      <c r="T90" s="118">
        <f t="shared" si="157"/>
        <v>0</v>
      </c>
      <c r="U90" s="118">
        <f t="shared" si="158"/>
        <v>0</v>
      </c>
      <c r="V90" s="118">
        <f t="shared" si="159"/>
        <v>117.99999999999999</v>
      </c>
      <c r="W90" s="118">
        <f t="shared" si="160"/>
        <v>83.699999999999989</v>
      </c>
      <c r="X90" s="321" t="str">
        <f>IFERROR(IF(AND('Att. Dairy'!B102=""),"",IF(AND(Y90="अवकाश"),"",IF(AND(S90=""),"",S90*$Z$77))),"")</f>
        <v/>
      </c>
      <c r="Y90" s="121" t="str">
        <f>IF(AND('Att. Dairy'!B102=""),"",IF(OR(S90="",S90=0),"",BC90))</f>
        <v/>
      </c>
      <c r="AA90" s="353">
        <f>IF(AND($AY$3=$AP$77),MAX($AA$81:AA89)+1,0)</f>
        <v>0</v>
      </c>
      <c r="AB90" s="116">
        <f>IF(AND('Att. Dairy'!B102=""),"",'Att. Dairy'!B102)</f>
        <v>45086</v>
      </c>
      <c r="AC90" s="118">
        <f t="shared" si="161"/>
        <v>41.65</v>
      </c>
      <c r="AD90" s="118">
        <f t="shared" si="162"/>
        <v>21.9</v>
      </c>
      <c r="AE90" s="118" t="str">
        <f>IF(AB90="","",IF(Sheet1!AB90='Opening Balance'!$I$84,'Opening Balance'!$H$84,""))</f>
        <v/>
      </c>
      <c r="AF90" s="118" t="str">
        <f>IF(AB90="","",IF(Sheet1!AB90='Opening Balance'!$I$85,'Opening Balance'!$H$85,""))</f>
        <v/>
      </c>
      <c r="AG90" s="118" t="str">
        <f>IF(AB90="","",IF(Sheet1!AB90='Opening Balance'!$I$86,'Opening Balance'!$H$86,""))</f>
        <v/>
      </c>
      <c r="AH90" s="118" t="str">
        <f>IF(AB90="","",IF(Sheet1!AB90='Opening Balance'!$I$87,'Opening Balance'!$H$87,""))</f>
        <v/>
      </c>
      <c r="AI90" s="118" t="str">
        <f>IF(AB90="","",IF(Sheet1!AB90='Opening Balance'!$I$88,'Opening Balance'!$H$88,""))</f>
        <v/>
      </c>
      <c r="AJ90" s="118" t="str">
        <f>IF(AB90="","",IF(Sheet1!AB90='Opening Balance'!$I$89,'Opening Balance'!$H$89,""))</f>
        <v/>
      </c>
      <c r="AK90" s="118">
        <f t="shared" si="163"/>
        <v>41.65</v>
      </c>
      <c r="AL90" s="118">
        <f t="shared" si="164"/>
        <v>21.9</v>
      </c>
      <c r="AM90" s="119" t="str">
        <f>IF('Att. Dairy'!I102="","",'Att. Dairy'!I102)</f>
        <v/>
      </c>
      <c r="AN90" s="119" t="str">
        <f>IF('Att. Dairy'!J102="","",'Att. Dairy'!J102)</f>
        <v/>
      </c>
      <c r="AO90" s="119" t="str">
        <f t="shared" si="165"/>
        <v/>
      </c>
      <c r="AP90" s="119" t="str">
        <f>IF('Att. Dairy'!O102="","",'Att. Dairy'!O102)</f>
        <v/>
      </c>
      <c r="AQ90" s="119" t="str">
        <f>IF('Att. Dairy'!P102="","",'Att. Dairy'!P102)</f>
        <v/>
      </c>
      <c r="AR90" s="119" t="str">
        <f t="shared" si="166"/>
        <v/>
      </c>
      <c r="AS90" s="118">
        <f t="shared" si="167"/>
        <v>0</v>
      </c>
      <c r="AT90" s="118">
        <f t="shared" si="168"/>
        <v>0</v>
      </c>
      <c r="AU90" s="118">
        <f t="shared" si="178"/>
        <v>41.65</v>
      </c>
      <c r="AV90" s="118">
        <f t="shared" si="179"/>
        <v>21.9</v>
      </c>
      <c r="AW90" s="321" t="str">
        <f>IFERROR(IF(AND('Att. Dairy'!B102=""),"",IF(AND(AX90="अवकाश"),"",IF(AND(AR90=""),"",AR90*$AY$77))),"")</f>
        <v/>
      </c>
      <c r="AX90" s="121" t="str">
        <f>IF(AND('Att. Dairy'!B102=""),"",IF(OR(AR90="",AR90=0),"",BC90))</f>
        <v/>
      </c>
      <c r="BB90" s="304" t="str">
        <f>IF(AND('Att. Dairy'!D102=""),"",'Att. Dairy'!D102)</f>
        <v>Friday</v>
      </c>
      <c r="BC90" s="304" t="str">
        <f t="shared" si="169"/>
        <v>दाल रोटी</v>
      </c>
      <c r="BD90" s="318" t="str">
        <f t="shared" si="138"/>
        <v>W</v>
      </c>
      <c r="BE90" s="304" t="str">
        <f>IF(AND('Att. Dairy'!C102=""),"",'Att. Dairy'!C102)</f>
        <v/>
      </c>
      <c r="BF90" s="304" t="str">
        <f t="shared" si="139"/>
        <v/>
      </c>
      <c r="BG90" s="318" t="str">
        <f t="shared" si="140"/>
        <v>W</v>
      </c>
      <c r="BJ90" s="487">
        <f>IF(AND($DG$5=$CF$78),MAX($BJ$81:BJ89)+1,0)</f>
        <v>0</v>
      </c>
      <c r="BK90" s="389">
        <v>9</v>
      </c>
      <c r="BL90" s="422">
        <f>IF(AND('Att. Dairy'!B102=""),"",'Att. Dairy'!B102)</f>
        <v>45086</v>
      </c>
      <c r="BM90" s="423" t="str">
        <f>IF(AND('Att. Dairy'!D102=""),"",'Att. Dairy'!D102)</f>
        <v>Friday</v>
      </c>
      <c r="BN90" s="435" t="str">
        <f>IF('Att. Dairy'!L102="","",IF('Att. Dairy'!E102='Att. Dairy'!$AD$15,'Att. Dairy'!L102,""))</f>
        <v/>
      </c>
      <c r="BO90" s="435" t="str">
        <f>IF('Att. Dairy'!M102="","",IF('Att. Dairy'!E102='Att. Dairy'!$AD$15,'Att. Dairy'!M102,""))</f>
        <v/>
      </c>
      <c r="BP90" s="436">
        <f t="shared" si="141"/>
        <v>0</v>
      </c>
      <c r="BQ90" s="453">
        <f t="shared" si="170"/>
        <v>86.710000000000008</v>
      </c>
      <c r="BR90" s="439" t="str">
        <f>IF(BL90="","",IF(BL90='Opening Balance'!$I$102,'Opening Balance'!$G$102,""))</f>
        <v/>
      </c>
      <c r="BS90" s="439" t="str">
        <f>IF(BL90="","",IF(BL90='Opening Balance'!$I$104,'Opening Balance'!$G$104,""))</f>
        <v/>
      </c>
      <c r="BT90" s="438">
        <f t="shared" si="142"/>
        <v>86.710000000000008</v>
      </c>
      <c r="BU90" s="446">
        <f>IF(BP90="","",BP90*'Opening Balance'!$G$106)</f>
        <v>0</v>
      </c>
      <c r="BV90" s="415">
        <f t="shared" si="136"/>
        <v>86.710000000000008</v>
      </c>
      <c r="BW90" s="453">
        <f t="shared" si="171"/>
        <v>17.557600000000001</v>
      </c>
      <c r="BX90" s="446" t="str">
        <f>IF(BL90="","",IF(BL90='Opening Balance'!$I$103,'Opening Balance'!$G$103,""))</f>
        <v/>
      </c>
      <c r="BY90" s="446" t="str">
        <f>IF(BL90="","",IF(BL90='Opening Balance'!$I$105,'Opening Balance'!$G$105,""))</f>
        <v/>
      </c>
      <c r="BZ90" s="447">
        <f t="shared" si="143"/>
        <v>17.557600000000001</v>
      </c>
      <c r="CA90" s="446">
        <f>IF(BP90="","",BP90*'Opening Balance'!$G$107)</f>
        <v>0</v>
      </c>
      <c r="CB90" s="431">
        <f t="shared" si="144"/>
        <v>17.557600000000001</v>
      </c>
      <c r="CC90" s="474">
        <f t="shared" si="172"/>
        <v>4000</v>
      </c>
      <c r="CD90" s="468" t="str">
        <f>IF(BL90="","",IF(BL90='Opening Balance'!$I$109,'Opening Balance'!$G$109,""))</f>
        <v/>
      </c>
      <c r="CE90" s="468">
        <f t="shared" si="145"/>
        <v>4000</v>
      </c>
      <c r="CF90" s="470">
        <f>IF(BL90="","",IF(BL90='Opening Balance'!$I$111,'Opening Balance'!$G$111,0))</f>
        <v>0</v>
      </c>
      <c r="CG90" s="469">
        <f t="shared" si="173"/>
        <v>4000</v>
      </c>
      <c r="CH90" s="466"/>
      <c r="CI90" s="466"/>
      <c r="CJ90" s="389">
        <v>9</v>
      </c>
      <c r="CK90" s="422">
        <f>IF(AND('Att. Dairy'!B102=""),"",'Att. Dairy'!B102)</f>
        <v>45086</v>
      </c>
      <c r="CL90" s="423" t="str">
        <f>IF(AND('Att. Dairy'!D102=""),"",'Att. Dairy'!D102)</f>
        <v>Friday</v>
      </c>
      <c r="CM90" s="435" t="str">
        <f>IF('Att. Dairy'!O102="","",IF('Att. Dairy'!E102='Att. Dairy'!$AD$15,'Att. Dairy'!O102,""))</f>
        <v/>
      </c>
      <c r="CN90" s="435" t="str">
        <f>IF('Att. Dairy'!P102="","",IF('Att. Dairy'!E102='Att. Dairy'!$AD$15,'Att. Dairy'!P102,""))</f>
        <v/>
      </c>
      <c r="CO90" s="436">
        <f t="shared" si="146"/>
        <v>0</v>
      </c>
      <c r="CP90" s="453">
        <f t="shared" si="174"/>
        <v>136.83999999999997</v>
      </c>
      <c r="CQ90" s="438" t="str">
        <f>IF(CK90="","",IF(CK90='Opening Balance'!$I$102,'Opening Balance'!$H$102,""))</f>
        <v/>
      </c>
      <c r="CR90" s="438" t="str">
        <f>IF(CK90="","",IF(CK90='Opening Balance'!$I$104,'Opening Balance'!$H$104,""))</f>
        <v/>
      </c>
      <c r="CS90" s="438">
        <f t="shared" si="147"/>
        <v>136.83999999999997</v>
      </c>
      <c r="CT90" s="430">
        <f>IF(CO90="","",CO90*'Opening Balance'!$H$106)</f>
        <v>0</v>
      </c>
      <c r="CU90" s="431">
        <f t="shared" si="137"/>
        <v>136.83999999999997</v>
      </c>
      <c r="CV90" s="453">
        <f t="shared" si="175"/>
        <v>23.288399999999999</v>
      </c>
      <c r="CW90" s="430" t="str">
        <f>IF(CK90="","",IF(CK90='Opening Balance'!$I$103,'Opening Balance'!$H$103,""))</f>
        <v/>
      </c>
      <c r="CX90" s="429" t="str">
        <f>IF(CK90="","",IF(CK90='Opening Balance'!$I$105,'Opening Balance'!$H$105,""))</f>
        <v/>
      </c>
      <c r="CY90" s="438">
        <f t="shared" si="148"/>
        <v>23.288399999999999</v>
      </c>
      <c r="CZ90" s="430">
        <f>IF(CO90="","",CO90*'Opening Balance'!$H$107)</f>
        <v>0</v>
      </c>
      <c r="DA90" s="431">
        <f t="shared" si="149"/>
        <v>23.288399999999999</v>
      </c>
      <c r="DB90" s="474">
        <f t="shared" si="176"/>
        <v>4600</v>
      </c>
      <c r="DC90" s="468" t="str">
        <f>IF(CK90="","",IF(CK90='Opening Balance'!$I$109,'Opening Balance'!$H$109,""))</f>
        <v/>
      </c>
      <c r="DD90" s="468">
        <f t="shared" si="150"/>
        <v>4600</v>
      </c>
      <c r="DE90" s="470">
        <f>IF(CK90="","",IF(CK90='Opening Balance'!$I$111,'Opening Balance'!$H$111,0))</f>
        <v>0</v>
      </c>
      <c r="DF90" s="469">
        <f t="shared" si="177"/>
        <v>4600</v>
      </c>
    </row>
    <row r="91" spans="1:110" s="304" customFormat="1">
      <c r="A91" s="580"/>
      <c r="B91" s="352">
        <f>IF(AND($Z$3=$Q$77),MAX($B$81:B90)+1,0)</f>
        <v>0</v>
      </c>
      <c r="C91" s="116">
        <f>IF(AND('Att. Dairy'!B103=""),"",'Att. Dairy'!B103)</f>
        <v>45087</v>
      </c>
      <c r="D91" s="118">
        <f t="shared" si="151"/>
        <v>117.99999999999999</v>
      </c>
      <c r="E91" s="118">
        <f t="shared" si="152"/>
        <v>83.699999999999989</v>
      </c>
      <c r="F91" s="118" t="str">
        <f>IF(C91="","",IF(Sheet1!C91='Opening Balance'!$I$84,'Opening Balance'!$G$84,""))</f>
        <v/>
      </c>
      <c r="G91" s="118" t="str">
        <f>IF(C91="","",IF(Sheet1!C91='Opening Balance'!$I$85,'Opening Balance'!$G$85,""))</f>
        <v/>
      </c>
      <c r="H91" s="118" t="str">
        <f>IF(C91="","",IF(Sheet1!C91='Opening Balance'!$I$86,'Opening Balance'!$G$86,""))</f>
        <v/>
      </c>
      <c r="I91" s="118" t="str">
        <f>IF(C91="","",IF(Sheet1!C91='Opening Balance'!$I$87,'Opening Balance'!$G$87,""))</f>
        <v/>
      </c>
      <c r="J91" s="118" t="str">
        <f>IF(C91="","",IF(Sheet1!C91='Opening Balance'!$I$88,'Opening Balance'!$G$88,""))</f>
        <v/>
      </c>
      <c r="K91" s="118" t="str">
        <f>IF(C91="","",IF(Sheet1!C91='Opening Balance'!$I$89,'Opening Balance'!$G$89,""))</f>
        <v/>
      </c>
      <c r="L91" s="118">
        <f t="shared" si="153"/>
        <v>117.99999999999999</v>
      </c>
      <c r="M91" s="118">
        <f t="shared" si="154"/>
        <v>83.699999999999989</v>
      </c>
      <c r="N91" s="119" t="str">
        <f>IF('Att. Dairy'!F103="","",'Att. Dairy'!F103)</f>
        <v/>
      </c>
      <c r="O91" s="119" t="str">
        <f>IF('Att. Dairy'!G103="","",'Att. Dairy'!G103)</f>
        <v/>
      </c>
      <c r="P91" s="119" t="str">
        <f t="shared" si="155"/>
        <v/>
      </c>
      <c r="Q91" s="119" t="str">
        <f>IF('Att. Dairy'!L103="","",'Att. Dairy'!L103)</f>
        <v/>
      </c>
      <c r="R91" s="119" t="str">
        <f>IF('Att. Dairy'!M103="","",'Att. Dairy'!M103)</f>
        <v/>
      </c>
      <c r="S91" s="119" t="str">
        <f t="shared" si="156"/>
        <v/>
      </c>
      <c r="T91" s="118">
        <f t="shared" si="157"/>
        <v>0</v>
      </c>
      <c r="U91" s="118">
        <f t="shared" si="158"/>
        <v>0</v>
      </c>
      <c r="V91" s="118">
        <f t="shared" si="159"/>
        <v>117.99999999999999</v>
      </c>
      <c r="W91" s="118">
        <f t="shared" si="160"/>
        <v>83.699999999999989</v>
      </c>
      <c r="X91" s="321" t="str">
        <f>IFERROR(IF(AND('Att. Dairy'!B103=""),"",IF(AND(Y91="अवकाश"),"",IF(AND(S91=""),"",S91*$Z$77))),"")</f>
        <v/>
      </c>
      <c r="Y91" s="121" t="str">
        <f>IF(AND('Att. Dairy'!B103=""),"",IF(OR(S91="",S91=0),"",BC91))</f>
        <v/>
      </c>
      <c r="AA91" s="353">
        <f>IF(AND($AY$3=$AP$77),MAX($AA$81:AA90)+1,0)</f>
        <v>0</v>
      </c>
      <c r="AB91" s="116">
        <f>IF(AND('Att. Dairy'!B103=""),"",'Att. Dairy'!B103)</f>
        <v>45087</v>
      </c>
      <c r="AC91" s="118">
        <f t="shared" si="161"/>
        <v>41.65</v>
      </c>
      <c r="AD91" s="118">
        <f t="shared" si="162"/>
        <v>21.9</v>
      </c>
      <c r="AE91" s="118" t="str">
        <f>IF(AB91="","",IF(Sheet1!AB91='Opening Balance'!$I$84,'Opening Balance'!$H$84,""))</f>
        <v/>
      </c>
      <c r="AF91" s="118" t="str">
        <f>IF(AB91="","",IF(Sheet1!AB91='Opening Balance'!$I$85,'Opening Balance'!$H$85,""))</f>
        <v/>
      </c>
      <c r="AG91" s="118" t="str">
        <f>IF(AB91="","",IF(Sheet1!AB91='Opening Balance'!$I$86,'Opening Balance'!$H$86,""))</f>
        <v/>
      </c>
      <c r="AH91" s="118" t="str">
        <f>IF(AB91="","",IF(Sheet1!AB91='Opening Balance'!$I$87,'Opening Balance'!$H$87,""))</f>
        <v/>
      </c>
      <c r="AI91" s="118" t="str">
        <f>IF(AB91="","",IF(Sheet1!AB91='Opening Balance'!$I$88,'Opening Balance'!$H$88,""))</f>
        <v/>
      </c>
      <c r="AJ91" s="118" t="str">
        <f>IF(AB91="","",IF(Sheet1!AB91='Opening Balance'!$I$89,'Opening Balance'!$H$89,""))</f>
        <v/>
      </c>
      <c r="AK91" s="118">
        <f t="shared" si="163"/>
        <v>41.65</v>
      </c>
      <c r="AL91" s="118">
        <f t="shared" si="164"/>
        <v>21.9</v>
      </c>
      <c r="AM91" s="119" t="str">
        <f>IF('Att. Dairy'!I103="","",'Att. Dairy'!I103)</f>
        <v/>
      </c>
      <c r="AN91" s="119" t="str">
        <f>IF('Att. Dairy'!J103="","",'Att. Dairy'!J103)</f>
        <v/>
      </c>
      <c r="AO91" s="119" t="str">
        <f t="shared" si="165"/>
        <v/>
      </c>
      <c r="AP91" s="119" t="str">
        <f>IF('Att. Dairy'!O103="","",'Att. Dairy'!O103)</f>
        <v/>
      </c>
      <c r="AQ91" s="119" t="str">
        <f>IF('Att. Dairy'!P103="","",'Att. Dairy'!P103)</f>
        <v/>
      </c>
      <c r="AR91" s="119" t="str">
        <f t="shared" si="166"/>
        <v/>
      </c>
      <c r="AS91" s="118">
        <f t="shared" si="167"/>
        <v>0</v>
      </c>
      <c r="AT91" s="118">
        <f t="shared" si="168"/>
        <v>0</v>
      </c>
      <c r="AU91" s="118">
        <f t="shared" si="178"/>
        <v>41.65</v>
      </c>
      <c r="AV91" s="118">
        <f t="shared" si="179"/>
        <v>21.9</v>
      </c>
      <c r="AW91" s="321" t="str">
        <f>IFERROR(IF(AND('Att. Dairy'!B103=""),"",IF(AND(AX91="अवकाश"),"",IF(AND(AR91=""),"",AR91*$AY$77))),"")</f>
        <v/>
      </c>
      <c r="AX91" s="121" t="str">
        <f>IF(AND('Att. Dairy'!B103=""),"",IF(OR(AR91="",AR91=0),"",BC91))</f>
        <v/>
      </c>
      <c r="BB91" s="304" t="str">
        <f>IF(AND('Att. Dairy'!D103=""),"",'Att. Dairy'!D103)</f>
        <v>Saturday</v>
      </c>
      <c r="BC91" s="304" t="str">
        <f t="shared" si="169"/>
        <v>सब्जी रोटी</v>
      </c>
      <c r="BD91" s="318" t="str">
        <f t="shared" si="138"/>
        <v>W</v>
      </c>
      <c r="BE91" s="304" t="str">
        <f>IF(AND('Att. Dairy'!C103=""),"",'Att. Dairy'!C103)</f>
        <v/>
      </c>
      <c r="BF91" s="304" t="str">
        <f t="shared" si="139"/>
        <v/>
      </c>
      <c r="BG91" s="318" t="str">
        <f t="shared" si="140"/>
        <v>W</v>
      </c>
      <c r="BJ91" s="487">
        <f>IF(AND($DG$5=$CF$78),MAX($BJ$81:BJ90)+1,0)</f>
        <v>0</v>
      </c>
      <c r="BK91" s="389">
        <v>10</v>
      </c>
      <c r="BL91" s="422">
        <f>IF(AND('Att. Dairy'!B103=""),"",'Att. Dairy'!B103)</f>
        <v>45087</v>
      </c>
      <c r="BM91" s="423" t="str">
        <f>IF(AND('Att. Dairy'!D103=""),"",'Att. Dairy'!D103)</f>
        <v>Saturday</v>
      </c>
      <c r="BN91" s="435" t="str">
        <f>IF('Att. Dairy'!L103="","",IF('Att. Dairy'!E103='Att. Dairy'!$AD$15,'Att. Dairy'!L103,""))</f>
        <v/>
      </c>
      <c r="BO91" s="435" t="str">
        <f>IF('Att. Dairy'!M103="","",IF('Att. Dairy'!E103='Att. Dairy'!$AD$15,'Att. Dairy'!M103,""))</f>
        <v/>
      </c>
      <c r="BP91" s="436">
        <f t="shared" si="141"/>
        <v>0</v>
      </c>
      <c r="BQ91" s="453">
        <f t="shared" si="170"/>
        <v>86.710000000000008</v>
      </c>
      <c r="BR91" s="439" t="str">
        <f>IF(BL91="","",IF(BL91='Opening Balance'!$I$102,'Opening Balance'!$G$102,""))</f>
        <v/>
      </c>
      <c r="BS91" s="439" t="str">
        <f>IF(BL91="","",IF(BL91='Opening Balance'!$I$104,'Opening Balance'!$G$104,""))</f>
        <v/>
      </c>
      <c r="BT91" s="438">
        <f t="shared" si="142"/>
        <v>86.710000000000008</v>
      </c>
      <c r="BU91" s="446">
        <f>IF(BP91="","",BP91*'Opening Balance'!$G$106)</f>
        <v>0</v>
      </c>
      <c r="BV91" s="415">
        <f t="shared" si="136"/>
        <v>86.710000000000008</v>
      </c>
      <c r="BW91" s="453">
        <f t="shared" si="171"/>
        <v>17.557600000000001</v>
      </c>
      <c r="BX91" s="446" t="str">
        <f>IF(BL91="","",IF(BL91='Opening Balance'!$I$103,'Opening Balance'!$G$103,""))</f>
        <v/>
      </c>
      <c r="BY91" s="446" t="str">
        <f>IF(BL91="","",IF(BL91='Opening Balance'!$I$105,'Opening Balance'!$G$105,""))</f>
        <v/>
      </c>
      <c r="BZ91" s="447">
        <f t="shared" si="143"/>
        <v>17.557600000000001</v>
      </c>
      <c r="CA91" s="446">
        <f>IF(BP91="","",BP91*'Opening Balance'!$G$107)</f>
        <v>0</v>
      </c>
      <c r="CB91" s="431">
        <f t="shared" si="144"/>
        <v>17.557600000000001</v>
      </c>
      <c r="CC91" s="474">
        <f t="shared" si="172"/>
        <v>4000</v>
      </c>
      <c r="CD91" s="468" t="str">
        <f>IF(BL91="","",IF(BL91='Opening Balance'!$I$109,'Opening Balance'!$G$109,""))</f>
        <v/>
      </c>
      <c r="CE91" s="468">
        <f t="shared" si="145"/>
        <v>4000</v>
      </c>
      <c r="CF91" s="470">
        <f>IF(BL91="","",IF(BL91='Opening Balance'!$I$111,'Opening Balance'!$G$111,0))</f>
        <v>0</v>
      </c>
      <c r="CG91" s="469">
        <f t="shared" si="173"/>
        <v>4000</v>
      </c>
      <c r="CH91" s="466"/>
      <c r="CI91" s="466"/>
      <c r="CJ91" s="389">
        <v>10</v>
      </c>
      <c r="CK91" s="422">
        <f>IF(AND('Att. Dairy'!B103=""),"",'Att. Dairy'!B103)</f>
        <v>45087</v>
      </c>
      <c r="CL91" s="423" t="str">
        <f>IF(AND('Att. Dairy'!D103=""),"",'Att. Dairy'!D103)</f>
        <v>Saturday</v>
      </c>
      <c r="CM91" s="435" t="str">
        <f>IF('Att. Dairy'!O103="","",IF('Att. Dairy'!E103='Att. Dairy'!$AD$15,'Att. Dairy'!O103,""))</f>
        <v/>
      </c>
      <c r="CN91" s="435" t="str">
        <f>IF('Att. Dairy'!P103="","",IF('Att. Dairy'!E103='Att. Dairy'!$AD$15,'Att. Dairy'!P103,""))</f>
        <v/>
      </c>
      <c r="CO91" s="436">
        <f t="shared" si="146"/>
        <v>0</v>
      </c>
      <c r="CP91" s="453">
        <f t="shared" si="174"/>
        <v>136.83999999999997</v>
      </c>
      <c r="CQ91" s="438" t="str">
        <f>IF(CK91="","",IF(CK91='Opening Balance'!$I$102,'Opening Balance'!$H$102,""))</f>
        <v/>
      </c>
      <c r="CR91" s="438" t="str">
        <f>IF(CK91="","",IF(CK91='Opening Balance'!$I$104,'Opening Balance'!$H$104,""))</f>
        <v/>
      </c>
      <c r="CS91" s="438">
        <f t="shared" si="147"/>
        <v>136.83999999999997</v>
      </c>
      <c r="CT91" s="430">
        <f>IF(CO91="","",CO91*'Opening Balance'!$H$106)</f>
        <v>0</v>
      </c>
      <c r="CU91" s="431">
        <f t="shared" si="137"/>
        <v>136.83999999999997</v>
      </c>
      <c r="CV91" s="453">
        <f t="shared" si="175"/>
        <v>23.288399999999999</v>
      </c>
      <c r="CW91" s="430" t="str">
        <f>IF(CK91="","",IF(CK91='Opening Balance'!$I$103,'Opening Balance'!$H$103,""))</f>
        <v/>
      </c>
      <c r="CX91" s="429" t="str">
        <f>IF(CK91="","",IF(CK91='Opening Balance'!$I$105,'Opening Balance'!$H$105,""))</f>
        <v/>
      </c>
      <c r="CY91" s="438">
        <f t="shared" si="148"/>
        <v>23.288399999999999</v>
      </c>
      <c r="CZ91" s="430">
        <f>IF(CO91="","",CO91*'Opening Balance'!$H$107)</f>
        <v>0</v>
      </c>
      <c r="DA91" s="431">
        <f t="shared" si="149"/>
        <v>23.288399999999999</v>
      </c>
      <c r="DB91" s="474">
        <f t="shared" si="176"/>
        <v>4600</v>
      </c>
      <c r="DC91" s="468" t="str">
        <f>IF(CK91="","",IF(CK91='Opening Balance'!$I$109,'Opening Balance'!$H$109,""))</f>
        <v/>
      </c>
      <c r="DD91" s="468">
        <f t="shared" si="150"/>
        <v>4600</v>
      </c>
      <c r="DE91" s="470">
        <f>IF(CK91="","",IF(CK91='Opening Balance'!$I$111,'Opening Balance'!$H$111,0))</f>
        <v>0</v>
      </c>
      <c r="DF91" s="469">
        <f t="shared" si="177"/>
        <v>4600</v>
      </c>
    </row>
    <row r="92" spans="1:110" s="304" customFormat="1">
      <c r="A92" s="580"/>
      <c r="B92" s="352">
        <f>IF(AND($Z$3=$Q$77),MAX($B$81:B91)+1,0)</f>
        <v>0</v>
      </c>
      <c r="C92" s="116">
        <f>IF(AND('Att. Dairy'!B104=""),"",'Att. Dairy'!B104)</f>
        <v>45088</v>
      </c>
      <c r="D92" s="118">
        <f t="shared" si="151"/>
        <v>117.99999999999999</v>
      </c>
      <c r="E92" s="118">
        <f t="shared" si="152"/>
        <v>83.699999999999989</v>
      </c>
      <c r="F92" s="118" t="str">
        <f>IF(C92="","",IF(Sheet1!C92='Opening Balance'!$I$84,'Opening Balance'!$G$84,""))</f>
        <v/>
      </c>
      <c r="G92" s="118" t="str">
        <f>IF(C92="","",IF(Sheet1!C92='Opening Balance'!$I$85,'Opening Balance'!$G$85,""))</f>
        <v/>
      </c>
      <c r="H92" s="118" t="str">
        <f>IF(C92="","",IF(Sheet1!C92='Opening Balance'!$I$86,'Opening Balance'!$G$86,""))</f>
        <v/>
      </c>
      <c r="I92" s="118" t="str">
        <f>IF(C92="","",IF(Sheet1!C92='Opening Balance'!$I$87,'Opening Balance'!$G$87,""))</f>
        <v/>
      </c>
      <c r="J92" s="118" t="str">
        <f>IF(C92="","",IF(Sheet1!C92='Opening Balance'!$I$88,'Opening Balance'!$G$88,""))</f>
        <v/>
      </c>
      <c r="K92" s="118" t="str">
        <f>IF(C92="","",IF(Sheet1!C92='Opening Balance'!$I$89,'Opening Balance'!$G$89,""))</f>
        <v/>
      </c>
      <c r="L92" s="118">
        <f t="shared" si="153"/>
        <v>117.99999999999999</v>
      </c>
      <c r="M92" s="118">
        <f t="shared" si="154"/>
        <v>83.699999999999989</v>
      </c>
      <c r="N92" s="119" t="str">
        <f>IF('Att. Dairy'!F104="","",'Att. Dairy'!F104)</f>
        <v/>
      </c>
      <c r="O92" s="119" t="str">
        <f>IF('Att. Dairy'!G104="","",'Att. Dairy'!G104)</f>
        <v/>
      </c>
      <c r="P92" s="119" t="str">
        <f t="shared" si="155"/>
        <v/>
      </c>
      <c r="Q92" s="119" t="str">
        <f>IF('Att. Dairy'!L104="","",'Att. Dairy'!L104)</f>
        <v/>
      </c>
      <c r="R92" s="119" t="str">
        <f>IF('Att. Dairy'!M104="","",'Att. Dairy'!M104)</f>
        <v/>
      </c>
      <c r="S92" s="119" t="str">
        <f t="shared" si="156"/>
        <v/>
      </c>
      <c r="T92" s="118">
        <f t="shared" si="157"/>
        <v>0</v>
      </c>
      <c r="U92" s="118">
        <f t="shared" si="158"/>
        <v>0</v>
      </c>
      <c r="V92" s="118">
        <f t="shared" si="159"/>
        <v>117.99999999999999</v>
      </c>
      <c r="W92" s="118">
        <f t="shared" si="160"/>
        <v>83.699999999999989</v>
      </c>
      <c r="X92" s="321" t="str">
        <f>IFERROR(IF(AND('Att. Dairy'!B104=""),"",IF(AND(Y92="अवकाश"),"",IF(AND(S92=""),"",S92*$Z$77))),"")</f>
        <v/>
      </c>
      <c r="Y92" s="121" t="str">
        <f>IF(AND('Att. Dairy'!B104=""),"",IF(OR(S92="",S92=0),"",BC92))</f>
        <v/>
      </c>
      <c r="AA92" s="353">
        <f>IF(AND($AY$3=$AP$77),MAX($AA$81:AA91)+1,0)</f>
        <v>0</v>
      </c>
      <c r="AB92" s="116">
        <f>IF(AND('Att. Dairy'!B104=""),"",'Att. Dairy'!B104)</f>
        <v>45088</v>
      </c>
      <c r="AC92" s="118">
        <f t="shared" si="161"/>
        <v>41.65</v>
      </c>
      <c r="AD92" s="118">
        <f t="shared" si="162"/>
        <v>21.9</v>
      </c>
      <c r="AE92" s="118" t="str">
        <f>IF(AB92="","",IF(Sheet1!AB92='Opening Balance'!$I$84,'Opening Balance'!$H$84,""))</f>
        <v/>
      </c>
      <c r="AF92" s="118" t="str">
        <f>IF(AB92="","",IF(Sheet1!AB92='Opening Balance'!$I$85,'Opening Balance'!$H$85,""))</f>
        <v/>
      </c>
      <c r="AG92" s="118" t="str">
        <f>IF(AB92="","",IF(Sheet1!AB92='Opening Balance'!$I$86,'Opening Balance'!$H$86,""))</f>
        <v/>
      </c>
      <c r="AH92" s="118" t="str">
        <f>IF(AB92="","",IF(Sheet1!AB92='Opening Balance'!$I$87,'Opening Balance'!$H$87,""))</f>
        <v/>
      </c>
      <c r="AI92" s="118" t="str">
        <f>IF(AB92="","",IF(Sheet1!AB92='Opening Balance'!$I$88,'Opening Balance'!$H$88,""))</f>
        <v/>
      </c>
      <c r="AJ92" s="118" t="str">
        <f>IF(AB92="","",IF(Sheet1!AB92='Opening Balance'!$I$89,'Opening Balance'!$H$89,""))</f>
        <v/>
      </c>
      <c r="AK92" s="118">
        <f t="shared" si="163"/>
        <v>41.65</v>
      </c>
      <c r="AL92" s="118">
        <f t="shared" si="164"/>
        <v>21.9</v>
      </c>
      <c r="AM92" s="119" t="str">
        <f>IF('Att. Dairy'!I104="","",'Att. Dairy'!I104)</f>
        <v/>
      </c>
      <c r="AN92" s="119" t="str">
        <f>IF('Att. Dairy'!J104="","",'Att. Dairy'!J104)</f>
        <v/>
      </c>
      <c r="AO92" s="119" t="str">
        <f t="shared" si="165"/>
        <v/>
      </c>
      <c r="AP92" s="119" t="str">
        <f>IF('Att. Dairy'!O104="","",'Att. Dairy'!O104)</f>
        <v/>
      </c>
      <c r="AQ92" s="119" t="str">
        <f>IF('Att. Dairy'!P104="","",'Att. Dairy'!P104)</f>
        <v/>
      </c>
      <c r="AR92" s="119" t="str">
        <f t="shared" si="166"/>
        <v/>
      </c>
      <c r="AS92" s="118">
        <f t="shared" si="167"/>
        <v>0</v>
      </c>
      <c r="AT92" s="118">
        <f t="shared" si="168"/>
        <v>0</v>
      </c>
      <c r="AU92" s="118">
        <f t="shared" si="178"/>
        <v>41.65</v>
      </c>
      <c r="AV92" s="118">
        <f t="shared" si="179"/>
        <v>21.9</v>
      </c>
      <c r="AW92" s="321" t="str">
        <f>IFERROR(IF(AND('Att. Dairy'!B104=""),"",IF(AND(AX92="अवकाश"),"",IF(AND(AR92=""),"",AR92*$AY$77))),"")</f>
        <v/>
      </c>
      <c r="AX92" s="121" t="str">
        <f>IF(AND('Att. Dairy'!B104=""),"",IF(OR(AR92="",AR92=0),"",BC92))</f>
        <v/>
      </c>
      <c r="BB92" s="304" t="str">
        <f>IF(AND('Att. Dairy'!D104=""),"",'Att. Dairy'!D104)</f>
        <v>Sunday</v>
      </c>
      <c r="BC92" s="304" t="str">
        <f t="shared" si="169"/>
        <v>अवकाश</v>
      </c>
      <c r="BD92" s="318" t="str">
        <f t="shared" si="138"/>
        <v/>
      </c>
      <c r="BE92" s="304" t="str">
        <f>IF(AND('Att. Dairy'!C104=""),"",'Att. Dairy'!C104)</f>
        <v/>
      </c>
      <c r="BF92" s="304" t="str">
        <f t="shared" si="139"/>
        <v/>
      </c>
      <c r="BG92" s="318" t="str">
        <f t="shared" si="140"/>
        <v/>
      </c>
      <c r="BJ92" s="487">
        <f>IF(AND($DG$5=$CF$78),MAX($BJ$81:BJ91)+1,0)</f>
        <v>0</v>
      </c>
      <c r="BK92" s="389">
        <v>11</v>
      </c>
      <c r="BL92" s="422">
        <f>IF(AND('Att. Dairy'!B104=""),"",'Att. Dairy'!B104)</f>
        <v>45088</v>
      </c>
      <c r="BM92" s="423" t="str">
        <f>IF(AND('Att. Dairy'!D104=""),"",'Att. Dairy'!D104)</f>
        <v>Sunday</v>
      </c>
      <c r="BN92" s="435" t="str">
        <f>IF('Att. Dairy'!L104="","",IF('Att. Dairy'!E104='Att. Dairy'!$AD$15,'Att. Dairy'!L104,""))</f>
        <v/>
      </c>
      <c r="BO92" s="435" t="str">
        <f>IF('Att. Dairy'!M104="","",IF('Att. Dairy'!E104='Att. Dairy'!$AD$15,'Att. Dairy'!M104,""))</f>
        <v/>
      </c>
      <c r="BP92" s="436">
        <f t="shared" si="141"/>
        <v>0</v>
      </c>
      <c r="BQ92" s="453">
        <f t="shared" si="170"/>
        <v>86.710000000000008</v>
      </c>
      <c r="BR92" s="439" t="str">
        <f>IF(BL92="","",IF(BL92='Opening Balance'!$I$102,'Opening Balance'!$G$102,""))</f>
        <v/>
      </c>
      <c r="BS92" s="439" t="str">
        <f>IF(BL92="","",IF(BL92='Opening Balance'!$I$104,'Opening Balance'!$G$104,""))</f>
        <v/>
      </c>
      <c r="BT92" s="438">
        <f t="shared" si="142"/>
        <v>86.710000000000008</v>
      </c>
      <c r="BU92" s="446">
        <f>IF(BP92="","",BP92*'Opening Balance'!$G$106)</f>
        <v>0</v>
      </c>
      <c r="BV92" s="415">
        <f t="shared" si="136"/>
        <v>86.710000000000008</v>
      </c>
      <c r="BW92" s="453">
        <f t="shared" si="171"/>
        <v>17.557600000000001</v>
      </c>
      <c r="BX92" s="446" t="str">
        <f>IF(BL92="","",IF(BL92='Opening Balance'!$I$103,'Opening Balance'!$G$103,""))</f>
        <v/>
      </c>
      <c r="BY92" s="446" t="str">
        <f>IF(BL92="","",IF(BL92='Opening Balance'!$I$105,'Opening Balance'!$G$105,""))</f>
        <v/>
      </c>
      <c r="BZ92" s="447">
        <f t="shared" si="143"/>
        <v>17.557600000000001</v>
      </c>
      <c r="CA92" s="446">
        <f>IF(BP92="","",BP92*'Opening Balance'!$G$107)</f>
        <v>0</v>
      </c>
      <c r="CB92" s="431">
        <f t="shared" si="144"/>
        <v>17.557600000000001</v>
      </c>
      <c r="CC92" s="474">
        <f t="shared" si="172"/>
        <v>4000</v>
      </c>
      <c r="CD92" s="468" t="str">
        <f>IF(BL92="","",IF(BL92='Opening Balance'!$I$109,'Opening Balance'!$G$109,""))</f>
        <v/>
      </c>
      <c r="CE92" s="468">
        <f t="shared" si="145"/>
        <v>4000</v>
      </c>
      <c r="CF92" s="470">
        <f>IF(BL92="","",IF(BL92='Opening Balance'!$I$111,'Opening Balance'!$G$111,0))</f>
        <v>0</v>
      </c>
      <c r="CG92" s="469">
        <f t="shared" si="173"/>
        <v>4000</v>
      </c>
      <c r="CH92" s="466"/>
      <c r="CI92" s="466"/>
      <c r="CJ92" s="389">
        <v>11</v>
      </c>
      <c r="CK92" s="422">
        <f>IF(AND('Att. Dairy'!B104=""),"",'Att. Dairy'!B104)</f>
        <v>45088</v>
      </c>
      <c r="CL92" s="423" t="str">
        <f>IF(AND('Att. Dairy'!D104=""),"",'Att. Dairy'!D104)</f>
        <v>Sunday</v>
      </c>
      <c r="CM92" s="435" t="str">
        <f>IF('Att. Dairy'!O104="","",IF('Att. Dairy'!E104='Att. Dairy'!$AD$15,'Att. Dairy'!O104,""))</f>
        <v/>
      </c>
      <c r="CN92" s="435" t="str">
        <f>IF('Att. Dairy'!P104="","",IF('Att. Dairy'!E104='Att. Dairy'!$AD$15,'Att. Dairy'!P104,""))</f>
        <v/>
      </c>
      <c r="CO92" s="436">
        <f t="shared" si="146"/>
        <v>0</v>
      </c>
      <c r="CP92" s="453">
        <f t="shared" si="174"/>
        <v>136.83999999999997</v>
      </c>
      <c r="CQ92" s="438" t="str">
        <f>IF(CK92="","",IF(CK92='Opening Balance'!$I$102,'Opening Balance'!$H$102,""))</f>
        <v/>
      </c>
      <c r="CR92" s="438" t="str">
        <f>IF(CK92="","",IF(CK92='Opening Balance'!$I$104,'Opening Balance'!$H$104,""))</f>
        <v/>
      </c>
      <c r="CS92" s="438">
        <f t="shared" si="147"/>
        <v>136.83999999999997</v>
      </c>
      <c r="CT92" s="430">
        <f>IF(CO92="","",CO92*'Opening Balance'!$H$106)</f>
        <v>0</v>
      </c>
      <c r="CU92" s="431">
        <f t="shared" si="137"/>
        <v>136.83999999999997</v>
      </c>
      <c r="CV92" s="453">
        <f t="shared" si="175"/>
        <v>23.288399999999999</v>
      </c>
      <c r="CW92" s="430" t="str">
        <f>IF(CK92="","",IF(CK92='Opening Balance'!$I$103,'Opening Balance'!$H$103,""))</f>
        <v/>
      </c>
      <c r="CX92" s="429" t="str">
        <f>IF(CK92="","",IF(CK92='Opening Balance'!$I$105,'Opening Balance'!$H$105,""))</f>
        <v/>
      </c>
      <c r="CY92" s="438">
        <f t="shared" si="148"/>
        <v>23.288399999999999</v>
      </c>
      <c r="CZ92" s="430">
        <f>IF(CO92="","",CO92*'Opening Balance'!$H$107)</f>
        <v>0</v>
      </c>
      <c r="DA92" s="431">
        <f t="shared" si="149"/>
        <v>23.288399999999999</v>
      </c>
      <c r="DB92" s="474">
        <f t="shared" si="176"/>
        <v>4600</v>
      </c>
      <c r="DC92" s="468" t="str">
        <f>IF(CK92="","",IF(CK92='Opening Balance'!$I$109,'Opening Balance'!$H$109,""))</f>
        <v/>
      </c>
      <c r="DD92" s="468">
        <f t="shared" si="150"/>
        <v>4600</v>
      </c>
      <c r="DE92" s="470">
        <f>IF(CK92="","",IF(CK92='Opening Balance'!$I$111,'Opening Balance'!$H$111,0))</f>
        <v>0</v>
      </c>
      <c r="DF92" s="469">
        <f t="shared" si="177"/>
        <v>4600</v>
      </c>
    </row>
    <row r="93" spans="1:110" s="304" customFormat="1">
      <c r="A93" s="580"/>
      <c r="B93" s="352">
        <f>IF(AND($Z$3=$Q$77),MAX($B$81:B92)+1,0)</f>
        <v>0</v>
      </c>
      <c r="C93" s="116">
        <f>IF(AND('Att. Dairy'!B105=""),"",'Att. Dairy'!B105)</f>
        <v>45089</v>
      </c>
      <c r="D93" s="118">
        <f t="shared" si="151"/>
        <v>117.99999999999999</v>
      </c>
      <c r="E93" s="118">
        <f t="shared" si="152"/>
        <v>83.699999999999989</v>
      </c>
      <c r="F93" s="118" t="str">
        <f>IF(C93="","",IF(Sheet1!C93='Opening Balance'!$I$84,'Opening Balance'!$G$84,""))</f>
        <v/>
      </c>
      <c r="G93" s="118" t="str">
        <f>IF(C93="","",IF(Sheet1!C93='Opening Balance'!$I$85,'Opening Balance'!$G$85,""))</f>
        <v/>
      </c>
      <c r="H93" s="118" t="str">
        <f>IF(C93="","",IF(Sheet1!C93='Opening Balance'!$I$86,'Opening Balance'!$G$86,""))</f>
        <v/>
      </c>
      <c r="I93" s="118" t="str">
        <f>IF(C93="","",IF(Sheet1!C93='Opening Balance'!$I$87,'Opening Balance'!$G$87,""))</f>
        <v/>
      </c>
      <c r="J93" s="118" t="str">
        <f>IF(C93="","",IF(Sheet1!C93='Opening Balance'!$I$88,'Opening Balance'!$G$88,""))</f>
        <v/>
      </c>
      <c r="K93" s="118" t="str">
        <f>IF(C93="","",IF(Sheet1!C93='Opening Balance'!$I$89,'Opening Balance'!$G$89,""))</f>
        <v/>
      </c>
      <c r="L93" s="118">
        <f t="shared" si="153"/>
        <v>117.99999999999999</v>
      </c>
      <c r="M93" s="118">
        <f t="shared" si="154"/>
        <v>83.699999999999989</v>
      </c>
      <c r="N93" s="119" t="str">
        <f>IF('Att. Dairy'!F105="","",'Att. Dairy'!F105)</f>
        <v/>
      </c>
      <c r="O93" s="119" t="str">
        <f>IF('Att. Dairy'!G105="","",'Att. Dairy'!G105)</f>
        <v/>
      </c>
      <c r="P93" s="119" t="str">
        <f t="shared" si="155"/>
        <v/>
      </c>
      <c r="Q93" s="119" t="str">
        <f>IF('Att. Dairy'!L105="","",'Att. Dairy'!L105)</f>
        <v/>
      </c>
      <c r="R93" s="119" t="str">
        <f>IF('Att. Dairy'!M105="","",'Att. Dairy'!M105)</f>
        <v/>
      </c>
      <c r="S93" s="119" t="str">
        <f t="shared" si="156"/>
        <v/>
      </c>
      <c r="T93" s="118">
        <f t="shared" si="157"/>
        <v>0</v>
      </c>
      <c r="U93" s="118">
        <f t="shared" si="158"/>
        <v>0</v>
      </c>
      <c r="V93" s="118">
        <f t="shared" si="159"/>
        <v>117.99999999999999</v>
      </c>
      <c r="W93" s="118">
        <f t="shared" si="160"/>
        <v>83.699999999999989</v>
      </c>
      <c r="X93" s="321" t="str">
        <f>IFERROR(IF(AND('Att. Dairy'!B105=""),"",IF(AND(Y93="अवकाश"),"",IF(AND(S93=""),"",S93*$Z$77))),"")</f>
        <v/>
      </c>
      <c r="Y93" s="121" t="str">
        <f>IF(AND('Att. Dairy'!B105=""),"",IF(OR(S93="",S93=0),"",BC93))</f>
        <v/>
      </c>
      <c r="AA93" s="353">
        <f>IF(AND($AY$3=$AP$77),MAX($AA$81:AA92)+1,0)</f>
        <v>0</v>
      </c>
      <c r="AB93" s="116">
        <f>IF(AND('Att. Dairy'!B105=""),"",'Att. Dairy'!B105)</f>
        <v>45089</v>
      </c>
      <c r="AC93" s="118">
        <f t="shared" si="161"/>
        <v>41.65</v>
      </c>
      <c r="AD93" s="118">
        <f t="shared" si="162"/>
        <v>21.9</v>
      </c>
      <c r="AE93" s="118" t="str">
        <f>IF(AB93="","",IF(Sheet1!AB93='Opening Balance'!$I$84,'Opening Balance'!$H$84,""))</f>
        <v/>
      </c>
      <c r="AF93" s="118" t="str">
        <f>IF(AB93="","",IF(Sheet1!AB93='Opening Balance'!$I$85,'Opening Balance'!$H$85,""))</f>
        <v/>
      </c>
      <c r="AG93" s="118" t="str">
        <f>IF(AB93="","",IF(Sheet1!AB93='Opening Balance'!$I$86,'Opening Balance'!$H$86,""))</f>
        <v/>
      </c>
      <c r="AH93" s="118" t="str">
        <f>IF(AB93="","",IF(Sheet1!AB93='Opening Balance'!$I$87,'Opening Balance'!$H$87,""))</f>
        <v/>
      </c>
      <c r="AI93" s="118" t="str">
        <f>IF(AB93="","",IF(Sheet1!AB93='Opening Balance'!$I$88,'Opening Balance'!$H$88,""))</f>
        <v/>
      </c>
      <c r="AJ93" s="118" t="str">
        <f>IF(AB93="","",IF(Sheet1!AB93='Opening Balance'!$I$89,'Opening Balance'!$H$89,""))</f>
        <v/>
      </c>
      <c r="AK93" s="118">
        <f t="shared" si="163"/>
        <v>41.65</v>
      </c>
      <c r="AL93" s="118">
        <f t="shared" si="164"/>
        <v>21.9</v>
      </c>
      <c r="AM93" s="119" t="str">
        <f>IF('Att. Dairy'!I105="","",'Att. Dairy'!I105)</f>
        <v/>
      </c>
      <c r="AN93" s="119" t="str">
        <f>IF('Att. Dairy'!J105="","",'Att. Dairy'!J105)</f>
        <v/>
      </c>
      <c r="AO93" s="119" t="str">
        <f t="shared" si="165"/>
        <v/>
      </c>
      <c r="AP93" s="119" t="str">
        <f>IF('Att. Dairy'!O105="","",'Att. Dairy'!O105)</f>
        <v/>
      </c>
      <c r="AQ93" s="119" t="str">
        <f>IF('Att. Dairy'!P105="","",'Att. Dairy'!P105)</f>
        <v/>
      </c>
      <c r="AR93" s="119" t="str">
        <f t="shared" si="166"/>
        <v/>
      </c>
      <c r="AS93" s="118">
        <f t="shared" si="167"/>
        <v>0</v>
      </c>
      <c r="AT93" s="118">
        <f t="shared" si="168"/>
        <v>0</v>
      </c>
      <c r="AU93" s="118">
        <f t="shared" si="178"/>
        <v>41.65</v>
      </c>
      <c r="AV93" s="118">
        <f t="shared" si="179"/>
        <v>21.9</v>
      </c>
      <c r="AW93" s="321" t="str">
        <f>IFERROR(IF(AND('Att. Dairy'!B105=""),"",IF(AND(AX93="अवकाश"),"",IF(AND(AR93=""),"",AR93*$AY$77))),"")</f>
        <v/>
      </c>
      <c r="AX93" s="121" t="str">
        <f>IF(AND('Att. Dairy'!B105=""),"",IF(OR(AR93="",AR93=0),"",BC93))</f>
        <v/>
      </c>
      <c r="BB93" s="304" t="str">
        <f>IF(AND('Att. Dairy'!D105=""),"",'Att. Dairy'!D105)</f>
        <v>Monday</v>
      </c>
      <c r="BC93" s="304" t="str">
        <f t="shared" si="169"/>
        <v>सब्जी रोटी</v>
      </c>
      <c r="BD93" s="318" t="str">
        <f t="shared" si="138"/>
        <v>W</v>
      </c>
      <c r="BE93" s="304" t="str">
        <f>IF(AND('Att. Dairy'!C105=""),"",'Att. Dairy'!C105)</f>
        <v/>
      </c>
      <c r="BF93" s="304" t="str">
        <f t="shared" si="139"/>
        <v/>
      </c>
      <c r="BG93" s="318" t="str">
        <f t="shared" si="140"/>
        <v>W</v>
      </c>
      <c r="BJ93" s="487">
        <f>IF(AND($DG$5=$CF$78),MAX($BJ$81:BJ92)+1,0)</f>
        <v>0</v>
      </c>
      <c r="BK93" s="389">
        <v>12</v>
      </c>
      <c r="BL93" s="422">
        <f>IF(AND('Att. Dairy'!B105=""),"",'Att. Dairy'!B105)</f>
        <v>45089</v>
      </c>
      <c r="BM93" s="423" t="str">
        <f>IF(AND('Att. Dairy'!D105=""),"",'Att. Dairy'!D105)</f>
        <v>Monday</v>
      </c>
      <c r="BN93" s="435" t="str">
        <f>IF('Att. Dairy'!L105="","",IF('Att. Dairy'!E105='Att. Dairy'!$AD$15,'Att. Dairy'!L105,""))</f>
        <v/>
      </c>
      <c r="BO93" s="435" t="str">
        <f>IF('Att. Dairy'!M105="","",IF('Att. Dairy'!E105='Att. Dairy'!$AD$15,'Att. Dairy'!M105,""))</f>
        <v/>
      </c>
      <c r="BP93" s="436">
        <f t="shared" si="141"/>
        <v>0</v>
      </c>
      <c r="BQ93" s="453">
        <f t="shared" si="170"/>
        <v>86.710000000000008</v>
      </c>
      <c r="BR93" s="439" t="str">
        <f>IF(BL93="","",IF(BL93='Opening Balance'!$I$102,'Opening Balance'!$G$102,""))</f>
        <v/>
      </c>
      <c r="BS93" s="439" t="str">
        <f>IF(BL93="","",IF(BL93='Opening Balance'!$I$104,'Opening Balance'!$G$104,""))</f>
        <v/>
      </c>
      <c r="BT93" s="438">
        <f t="shared" si="142"/>
        <v>86.710000000000008</v>
      </c>
      <c r="BU93" s="446">
        <f>IF(BP93="","",BP93*'Opening Balance'!$G$106)</f>
        <v>0</v>
      </c>
      <c r="BV93" s="415">
        <f t="shared" si="136"/>
        <v>86.710000000000008</v>
      </c>
      <c r="BW93" s="453">
        <f t="shared" si="171"/>
        <v>17.557600000000001</v>
      </c>
      <c r="BX93" s="446" t="str">
        <f>IF(BL93="","",IF(BL93='Opening Balance'!$I$103,'Opening Balance'!$G$103,""))</f>
        <v/>
      </c>
      <c r="BY93" s="446" t="str">
        <f>IF(BL93="","",IF(BL93='Opening Balance'!$I$105,'Opening Balance'!$G$105,""))</f>
        <v/>
      </c>
      <c r="BZ93" s="447">
        <f t="shared" si="143"/>
        <v>17.557600000000001</v>
      </c>
      <c r="CA93" s="446">
        <f>IF(BP93="","",BP93*'Opening Balance'!$G$107)</f>
        <v>0</v>
      </c>
      <c r="CB93" s="431">
        <f t="shared" si="144"/>
        <v>17.557600000000001</v>
      </c>
      <c r="CC93" s="474">
        <f t="shared" si="172"/>
        <v>4000</v>
      </c>
      <c r="CD93" s="468" t="str">
        <f>IF(BL93="","",IF(BL93='Opening Balance'!$I$109,'Opening Balance'!$G$109,""))</f>
        <v/>
      </c>
      <c r="CE93" s="468">
        <f t="shared" si="145"/>
        <v>4000</v>
      </c>
      <c r="CF93" s="470">
        <f>IF(BL93="","",IF(BL93='Opening Balance'!$I$111,'Opening Balance'!$G$111,0))</f>
        <v>0</v>
      </c>
      <c r="CG93" s="469">
        <f t="shared" si="173"/>
        <v>4000</v>
      </c>
      <c r="CH93" s="466"/>
      <c r="CI93" s="466"/>
      <c r="CJ93" s="389">
        <v>12</v>
      </c>
      <c r="CK93" s="422">
        <f>IF(AND('Att. Dairy'!B105=""),"",'Att. Dairy'!B105)</f>
        <v>45089</v>
      </c>
      <c r="CL93" s="423" t="str">
        <f>IF(AND('Att. Dairy'!D105=""),"",'Att. Dairy'!D105)</f>
        <v>Monday</v>
      </c>
      <c r="CM93" s="435" t="str">
        <f>IF('Att. Dairy'!O105="","",IF('Att. Dairy'!E105='Att. Dairy'!$AD$15,'Att. Dairy'!O105,""))</f>
        <v/>
      </c>
      <c r="CN93" s="435" t="str">
        <f>IF('Att. Dairy'!P105="","",IF('Att. Dairy'!E105='Att. Dairy'!$AD$15,'Att. Dairy'!P105,""))</f>
        <v/>
      </c>
      <c r="CO93" s="436">
        <f t="shared" si="146"/>
        <v>0</v>
      </c>
      <c r="CP93" s="453">
        <f t="shared" si="174"/>
        <v>136.83999999999997</v>
      </c>
      <c r="CQ93" s="438" t="str">
        <f>IF(CK93="","",IF(CK93='Opening Balance'!$I$102,'Opening Balance'!$H$102,""))</f>
        <v/>
      </c>
      <c r="CR93" s="438" t="str">
        <f>IF(CK93="","",IF(CK93='Opening Balance'!$I$104,'Opening Balance'!$H$104,""))</f>
        <v/>
      </c>
      <c r="CS93" s="438">
        <f t="shared" si="147"/>
        <v>136.83999999999997</v>
      </c>
      <c r="CT93" s="430">
        <f>IF(CO93="","",CO93*'Opening Balance'!$H$106)</f>
        <v>0</v>
      </c>
      <c r="CU93" s="431">
        <f t="shared" si="137"/>
        <v>136.83999999999997</v>
      </c>
      <c r="CV93" s="453">
        <f t="shared" si="175"/>
        <v>23.288399999999999</v>
      </c>
      <c r="CW93" s="430" t="str">
        <f>IF(CK93="","",IF(CK93='Opening Balance'!$I$103,'Opening Balance'!$H$103,""))</f>
        <v/>
      </c>
      <c r="CX93" s="429" t="str">
        <f>IF(CK93="","",IF(CK93='Opening Balance'!$I$105,'Opening Balance'!$H$105,""))</f>
        <v/>
      </c>
      <c r="CY93" s="438">
        <f t="shared" si="148"/>
        <v>23.288399999999999</v>
      </c>
      <c r="CZ93" s="430">
        <f>IF(CO93="","",CO93*'Opening Balance'!$H$107)</f>
        <v>0</v>
      </c>
      <c r="DA93" s="431">
        <f t="shared" si="149"/>
        <v>23.288399999999999</v>
      </c>
      <c r="DB93" s="474">
        <f t="shared" si="176"/>
        <v>4600</v>
      </c>
      <c r="DC93" s="468" t="str">
        <f>IF(CK93="","",IF(CK93='Opening Balance'!$I$109,'Opening Balance'!$H$109,""))</f>
        <v/>
      </c>
      <c r="DD93" s="468">
        <f t="shared" si="150"/>
        <v>4600</v>
      </c>
      <c r="DE93" s="470">
        <f>IF(CK93="","",IF(CK93='Opening Balance'!$I$111,'Opening Balance'!$H$111,0))</f>
        <v>0</v>
      </c>
      <c r="DF93" s="469">
        <f t="shared" si="177"/>
        <v>4600</v>
      </c>
    </row>
    <row r="94" spans="1:110" s="304" customFormat="1">
      <c r="A94" s="580"/>
      <c r="B94" s="352">
        <f>IF(AND($Z$3=$Q$77),MAX($B$81:B93)+1,0)</f>
        <v>0</v>
      </c>
      <c r="C94" s="116">
        <f>IF(AND('Att. Dairy'!B106=""),"",'Att. Dairy'!B106)</f>
        <v>45090</v>
      </c>
      <c r="D94" s="118">
        <f t="shared" si="151"/>
        <v>117.99999999999999</v>
      </c>
      <c r="E94" s="118">
        <f t="shared" si="152"/>
        <v>83.699999999999989</v>
      </c>
      <c r="F94" s="118" t="str">
        <f>IF(C94="","",IF(Sheet1!C94='Opening Balance'!$I$84,'Opening Balance'!$G$84,""))</f>
        <v/>
      </c>
      <c r="G94" s="118" t="str">
        <f>IF(C94="","",IF(Sheet1!C94='Opening Balance'!$I$85,'Opening Balance'!$G$85,""))</f>
        <v/>
      </c>
      <c r="H94" s="118" t="str">
        <f>IF(C94="","",IF(Sheet1!C94='Opening Balance'!$I$86,'Opening Balance'!$G$86,""))</f>
        <v/>
      </c>
      <c r="I94" s="118" t="str">
        <f>IF(C94="","",IF(Sheet1!C94='Opening Balance'!$I$87,'Opening Balance'!$G$87,""))</f>
        <v/>
      </c>
      <c r="J94" s="118" t="str">
        <f>IF(C94="","",IF(Sheet1!C94='Opening Balance'!$I$88,'Opening Balance'!$G$88,""))</f>
        <v/>
      </c>
      <c r="K94" s="118" t="str">
        <f>IF(C94="","",IF(Sheet1!C94='Opening Balance'!$I$89,'Opening Balance'!$G$89,""))</f>
        <v/>
      </c>
      <c r="L94" s="118">
        <f t="shared" si="153"/>
        <v>117.99999999999999</v>
      </c>
      <c r="M94" s="118">
        <f t="shared" si="154"/>
        <v>83.699999999999989</v>
      </c>
      <c r="N94" s="119" t="str">
        <f>IF('Att. Dairy'!F106="","",'Att. Dairy'!F106)</f>
        <v/>
      </c>
      <c r="O94" s="119" t="str">
        <f>IF('Att. Dairy'!G106="","",'Att. Dairy'!G106)</f>
        <v/>
      </c>
      <c r="P94" s="119" t="str">
        <f t="shared" si="155"/>
        <v/>
      </c>
      <c r="Q94" s="119" t="str">
        <f>IF('Att. Dairy'!L106="","",'Att. Dairy'!L106)</f>
        <v/>
      </c>
      <c r="R94" s="119" t="str">
        <f>IF('Att. Dairy'!M106="","",'Att. Dairy'!M106)</f>
        <v/>
      </c>
      <c r="S94" s="119" t="str">
        <f t="shared" si="156"/>
        <v/>
      </c>
      <c r="T94" s="118">
        <f t="shared" si="157"/>
        <v>0</v>
      </c>
      <c r="U94" s="118">
        <f t="shared" si="158"/>
        <v>0</v>
      </c>
      <c r="V94" s="118">
        <f t="shared" si="159"/>
        <v>117.99999999999999</v>
      </c>
      <c r="W94" s="118">
        <f t="shared" si="160"/>
        <v>83.699999999999989</v>
      </c>
      <c r="X94" s="321" t="str">
        <f>IFERROR(IF(AND('Att. Dairy'!B106=""),"",IF(AND(Y94="अवकाश"),"",IF(AND(S94=""),"",S94*$Z$77))),"")</f>
        <v/>
      </c>
      <c r="Y94" s="121" t="str">
        <f>IF(AND('Att. Dairy'!B106=""),"",IF(OR(S94="",S94=0),"",BC94))</f>
        <v/>
      </c>
      <c r="AA94" s="353">
        <f>IF(AND($AY$3=$AP$77),MAX($AA$81:AA93)+1,0)</f>
        <v>0</v>
      </c>
      <c r="AB94" s="116">
        <f>IF(AND('Att. Dairy'!B106=""),"",'Att. Dairy'!B106)</f>
        <v>45090</v>
      </c>
      <c r="AC94" s="118">
        <f t="shared" si="161"/>
        <v>41.65</v>
      </c>
      <c r="AD94" s="118">
        <f t="shared" si="162"/>
        <v>21.9</v>
      </c>
      <c r="AE94" s="118" t="str">
        <f>IF(AB94="","",IF(Sheet1!AB94='Opening Balance'!$I$84,'Opening Balance'!$H$84,""))</f>
        <v/>
      </c>
      <c r="AF94" s="118" t="str">
        <f>IF(AB94="","",IF(Sheet1!AB94='Opening Balance'!$I$85,'Opening Balance'!$H$85,""))</f>
        <v/>
      </c>
      <c r="AG94" s="118" t="str">
        <f>IF(AB94="","",IF(Sheet1!AB94='Opening Balance'!$I$86,'Opening Balance'!$H$86,""))</f>
        <v/>
      </c>
      <c r="AH94" s="118" t="str">
        <f>IF(AB94="","",IF(Sheet1!AB94='Opening Balance'!$I$87,'Opening Balance'!$H$87,""))</f>
        <v/>
      </c>
      <c r="AI94" s="118" t="str">
        <f>IF(AB94="","",IF(Sheet1!AB94='Opening Balance'!$I$88,'Opening Balance'!$H$88,""))</f>
        <v/>
      </c>
      <c r="AJ94" s="118" t="str">
        <f>IF(AB94="","",IF(Sheet1!AB94='Opening Balance'!$I$89,'Opening Balance'!$H$89,""))</f>
        <v/>
      </c>
      <c r="AK94" s="118">
        <f t="shared" si="163"/>
        <v>41.65</v>
      </c>
      <c r="AL94" s="118">
        <f t="shared" si="164"/>
        <v>21.9</v>
      </c>
      <c r="AM94" s="119" t="str">
        <f>IF('Att. Dairy'!I106="","",'Att. Dairy'!I106)</f>
        <v/>
      </c>
      <c r="AN94" s="119" t="str">
        <f>IF('Att. Dairy'!J106="","",'Att. Dairy'!J106)</f>
        <v/>
      </c>
      <c r="AO94" s="119" t="str">
        <f t="shared" si="165"/>
        <v/>
      </c>
      <c r="AP94" s="119" t="str">
        <f>IF('Att. Dairy'!O106="","",'Att. Dairy'!O106)</f>
        <v/>
      </c>
      <c r="AQ94" s="119" t="str">
        <f>IF('Att. Dairy'!P106="","",'Att. Dairy'!P106)</f>
        <v/>
      </c>
      <c r="AR94" s="119" t="str">
        <f t="shared" si="166"/>
        <v/>
      </c>
      <c r="AS94" s="118">
        <f t="shared" si="167"/>
        <v>0</v>
      </c>
      <c r="AT94" s="118">
        <f t="shared" si="168"/>
        <v>0</v>
      </c>
      <c r="AU94" s="118">
        <f t="shared" si="178"/>
        <v>41.65</v>
      </c>
      <c r="AV94" s="118">
        <f t="shared" si="179"/>
        <v>21.9</v>
      </c>
      <c r="AW94" s="321" t="str">
        <f>IFERROR(IF(AND('Att. Dairy'!B106=""),"",IF(AND(AX94="अवकाश"),"",IF(AND(AR94=""),"",AR94*$AY$77))),"")</f>
        <v/>
      </c>
      <c r="AX94" s="121" t="str">
        <f>IF(AND('Att. Dairy'!B106=""),"",IF(OR(AR94="",AR94=0),"",BC94))</f>
        <v/>
      </c>
      <c r="BB94" s="304" t="str">
        <f>IF(AND('Att. Dairy'!D106=""),"",'Att. Dairy'!D106)</f>
        <v>Tuesday</v>
      </c>
      <c r="BC94" s="304" t="str">
        <f t="shared" si="169"/>
        <v>दाल चावल</v>
      </c>
      <c r="BD94" s="318" t="str">
        <f t="shared" si="138"/>
        <v>R</v>
      </c>
      <c r="BE94" s="304" t="str">
        <f>IF(AND('Att. Dairy'!C106=""),"",'Att. Dairy'!C106)</f>
        <v/>
      </c>
      <c r="BF94" s="304" t="str">
        <f t="shared" si="139"/>
        <v/>
      </c>
      <c r="BG94" s="318" t="str">
        <f t="shared" si="140"/>
        <v>R</v>
      </c>
      <c r="BJ94" s="487">
        <f>IF(AND($DG$5=$CF$78),MAX($BJ$81:BJ93)+1,0)</f>
        <v>0</v>
      </c>
      <c r="BK94" s="389">
        <v>13</v>
      </c>
      <c r="BL94" s="422">
        <f>IF(AND('Att. Dairy'!B106=""),"",'Att. Dairy'!B106)</f>
        <v>45090</v>
      </c>
      <c r="BM94" s="423" t="str">
        <f>IF(AND('Att. Dairy'!D106=""),"",'Att. Dairy'!D106)</f>
        <v>Tuesday</v>
      </c>
      <c r="BN94" s="435" t="str">
        <f>IF('Att. Dairy'!L106="","",IF('Att. Dairy'!E106='Att. Dairy'!$AD$15,'Att. Dairy'!L106,""))</f>
        <v/>
      </c>
      <c r="BO94" s="435" t="str">
        <f>IF('Att. Dairy'!M106="","",IF('Att. Dairy'!E106='Att. Dairy'!$AD$15,'Att. Dairy'!M106,""))</f>
        <v/>
      </c>
      <c r="BP94" s="436">
        <f t="shared" si="141"/>
        <v>0</v>
      </c>
      <c r="BQ94" s="453">
        <f t="shared" si="170"/>
        <v>86.710000000000008</v>
      </c>
      <c r="BR94" s="439" t="str">
        <f>IF(BL94="","",IF(BL94='Opening Balance'!$I$102,'Opening Balance'!$G$102,""))</f>
        <v/>
      </c>
      <c r="BS94" s="439" t="str">
        <f>IF(BL94="","",IF(BL94='Opening Balance'!$I$104,'Opening Balance'!$G$104,""))</f>
        <v/>
      </c>
      <c r="BT94" s="438">
        <f t="shared" si="142"/>
        <v>86.710000000000008</v>
      </c>
      <c r="BU94" s="446">
        <f>IF(BP94="","",BP94*'Opening Balance'!$G$106)</f>
        <v>0</v>
      </c>
      <c r="BV94" s="415">
        <f t="shared" si="136"/>
        <v>86.710000000000008</v>
      </c>
      <c r="BW94" s="453">
        <f t="shared" si="171"/>
        <v>17.557600000000001</v>
      </c>
      <c r="BX94" s="446" t="str">
        <f>IF(BL94="","",IF(BL94='Opening Balance'!$I$103,'Opening Balance'!$G$103,""))</f>
        <v/>
      </c>
      <c r="BY94" s="446" t="str">
        <f>IF(BL94="","",IF(BL94='Opening Balance'!$I$105,'Opening Balance'!$G$105,""))</f>
        <v/>
      </c>
      <c r="BZ94" s="447">
        <f t="shared" si="143"/>
        <v>17.557600000000001</v>
      </c>
      <c r="CA94" s="446">
        <f>IF(BP94="","",BP94*'Opening Balance'!$G$107)</f>
        <v>0</v>
      </c>
      <c r="CB94" s="431">
        <f t="shared" si="144"/>
        <v>17.557600000000001</v>
      </c>
      <c r="CC94" s="474">
        <f t="shared" si="172"/>
        <v>4000</v>
      </c>
      <c r="CD94" s="468" t="str">
        <f>IF(BL94="","",IF(BL94='Opening Balance'!$I$109,'Opening Balance'!$G$109,""))</f>
        <v/>
      </c>
      <c r="CE94" s="468">
        <f t="shared" si="145"/>
        <v>4000</v>
      </c>
      <c r="CF94" s="470">
        <f>IF(BL94="","",IF(BL94='Opening Balance'!$I$111,'Opening Balance'!$G$111,0))</f>
        <v>0</v>
      </c>
      <c r="CG94" s="469">
        <f t="shared" si="173"/>
        <v>4000</v>
      </c>
      <c r="CH94" s="466"/>
      <c r="CI94" s="466"/>
      <c r="CJ94" s="389">
        <v>13</v>
      </c>
      <c r="CK94" s="422">
        <f>IF(AND('Att. Dairy'!B106=""),"",'Att. Dairy'!B106)</f>
        <v>45090</v>
      </c>
      <c r="CL94" s="423" t="str">
        <f>IF(AND('Att. Dairy'!D106=""),"",'Att. Dairy'!D106)</f>
        <v>Tuesday</v>
      </c>
      <c r="CM94" s="435" t="str">
        <f>IF('Att. Dairy'!O106="","",IF('Att. Dairy'!E106='Att. Dairy'!$AD$15,'Att. Dairy'!O106,""))</f>
        <v/>
      </c>
      <c r="CN94" s="435" t="str">
        <f>IF('Att. Dairy'!P106="","",IF('Att. Dairy'!E106='Att. Dairy'!$AD$15,'Att. Dairy'!P106,""))</f>
        <v/>
      </c>
      <c r="CO94" s="436">
        <f t="shared" si="146"/>
        <v>0</v>
      </c>
      <c r="CP94" s="453">
        <f t="shared" si="174"/>
        <v>136.83999999999997</v>
      </c>
      <c r="CQ94" s="438" t="str">
        <f>IF(CK94="","",IF(CK94='Opening Balance'!$I$102,'Opening Balance'!$H$102,""))</f>
        <v/>
      </c>
      <c r="CR94" s="438" t="str">
        <f>IF(CK94="","",IF(CK94='Opening Balance'!$I$104,'Opening Balance'!$H$104,""))</f>
        <v/>
      </c>
      <c r="CS94" s="438">
        <f t="shared" si="147"/>
        <v>136.83999999999997</v>
      </c>
      <c r="CT94" s="430">
        <f>IF(CO94="","",CO94*'Opening Balance'!$H$106)</f>
        <v>0</v>
      </c>
      <c r="CU94" s="431">
        <f t="shared" si="137"/>
        <v>136.83999999999997</v>
      </c>
      <c r="CV94" s="453">
        <f t="shared" si="175"/>
        <v>23.288399999999999</v>
      </c>
      <c r="CW94" s="430" t="str">
        <f>IF(CK94="","",IF(CK94='Opening Balance'!$I$103,'Opening Balance'!$H$103,""))</f>
        <v/>
      </c>
      <c r="CX94" s="429" t="str">
        <f>IF(CK94="","",IF(CK94='Opening Balance'!$I$105,'Opening Balance'!$H$105,""))</f>
        <v/>
      </c>
      <c r="CY94" s="438">
        <f t="shared" si="148"/>
        <v>23.288399999999999</v>
      </c>
      <c r="CZ94" s="430">
        <f>IF(CO94="","",CO94*'Opening Balance'!$H$107)</f>
        <v>0</v>
      </c>
      <c r="DA94" s="431">
        <f t="shared" si="149"/>
        <v>23.288399999999999</v>
      </c>
      <c r="DB94" s="474">
        <f t="shared" si="176"/>
        <v>4600</v>
      </c>
      <c r="DC94" s="468" t="str">
        <f>IF(CK94="","",IF(CK94='Opening Balance'!$I$109,'Opening Balance'!$H$109,""))</f>
        <v/>
      </c>
      <c r="DD94" s="468">
        <f t="shared" si="150"/>
        <v>4600</v>
      </c>
      <c r="DE94" s="470">
        <f>IF(CK94="","",IF(CK94='Opening Balance'!$I$111,'Opening Balance'!$H$111,0))</f>
        <v>0</v>
      </c>
      <c r="DF94" s="469">
        <f t="shared" si="177"/>
        <v>4600</v>
      </c>
    </row>
    <row r="95" spans="1:110" s="304" customFormat="1">
      <c r="A95" s="580"/>
      <c r="B95" s="352">
        <f>IF(AND($Z$3=$Q$77),MAX($B$81:B94)+1,0)</f>
        <v>0</v>
      </c>
      <c r="C95" s="116">
        <f>IF(AND('Att. Dairy'!B107=""),"",'Att. Dairy'!B107)</f>
        <v>45091</v>
      </c>
      <c r="D95" s="118">
        <f t="shared" si="151"/>
        <v>117.99999999999999</v>
      </c>
      <c r="E95" s="118">
        <f t="shared" si="152"/>
        <v>83.699999999999989</v>
      </c>
      <c r="F95" s="118" t="str">
        <f>IF(C95="","",IF(Sheet1!C95='Opening Balance'!$I$84,'Opening Balance'!$G$84,""))</f>
        <v/>
      </c>
      <c r="G95" s="118" t="str">
        <f>IF(C95="","",IF(Sheet1!C95='Opening Balance'!$I$85,'Opening Balance'!$G$85,""))</f>
        <v/>
      </c>
      <c r="H95" s="118" t="str">
        <f>IF(C95="","",IF(Sheet1!C95='Opening Balance'!$I$86,'Opening Balance'!$G$86,""))</f>
        <v/>
      </c>
      <c r="I95" s="118" t="str">
        <f>IF(C95="","",IF(Sheet1!C95='Opening Balance'!$I$87,'Opening Balance'!$G$87,""))</f>
        <v/>
      </c>
      <c r="J95" s="118" t="str">
        <f>IF(C95="","",IF(Sheet1!C95='Opening Balance'!$I$88,'Opening Balance'!$G$88,""))</f>
        <v/>
      </c>
      <c r="K95" s="118" t="str">
        <f>IF(C95="","",IF(Sheet1!C95='Opening Balance'!$I$89,'Opening Balance'!$G$89,""))</f>
        <v/>
      </c>
      <c r="L95" s="118">
        <f t="shared" si="153"/>
        <v>117.99999999999999</v>
      </c>
      <c r="M95" s="118">
        <f t="shared" si="154"/>
        <v>83.699999999999989</v>
      </c>
      <c r="N95" s="119" t="str">
        <f>IF('Att. Dairy'!F107="","",'Att. Dairy'!F107)</f>
        <v/>
      </c>
      <c r="O95" s="119" t="str">
        <f>IF('Att. Dairy'!G107="","",'Att. Dairy'!G107)</f>
        <v/>
      </c>
      <c r="P95" s="119" t="str">
        <f t="shared" si="155"/>
        <v/>
      </c>
      <c r="Q95" s="119" t="str">
        <f>IF('Att. Dairy'!L107="","",'Att. Dairy'!L107)</f>
        <v/>
      </c>
      <c r="R95" s="119" t="str">
        <f>IF('Att. Dairy'!M107="","",'Att. Dairy'!M107)</f>
        <v/>
      </c>
      <c r="S95" s="119" t="str">
        <f t="shared" si="156"/>
        <v/>
      </c>
      <c r="T95" s="118">
        <f t="shared" si="157"/>
        <v>0</v>
      </c>
      <c r="U95" s="118">
        <f t="shared" si="158"/>
        <v>0</v>
      </c>
      <c r="V95" s="118">
        <f t="shared" si="159"/>
        <v>117.99999999999999</v>
      </c>
      <c r="W95" s="118">
        <f t="shared" si="160"/>
        <v>83.699999999999989</v>
      </c>
      <c r="X95" s="321" t="str">
        <f>IFERROR(IF(AND('Att. Dairy'!B107=""),"",IF(AND(Y95="अवकाश"),"",IF(AND(S95=""),"",S95*$Z$77))),"")</f>
        <v/>
      </c>
      <c r="Y95" s="121" t="str">
        <f>IF(AND('Att. Dairy'!B107=""),"",IF(OR(S95="",S95=0),"",BC95))</f>
        <v/>
      </c>
      <c r="AA95" s="353">
        <f>IF(AND($AY$3=$AP$77),MAX($AA$81:AA94)+1,0)</f>
        <v>0</v>
      </c>
      <c r="AB95" s="116">
        <f>IF(AND('Att. Dairy'!B107=""),"",'Att. Dairy'!B107)</f>
        <v>45091</v>
      </c>
      <c r="AC95" s="118">
        <f t="shared" si="161"/>
        <v>41.65</v>
      </c>
      <c r="AD95" s="118">
        <f t="shared" si="162"/>
        <v>21.9</v>
      </c>
      <c r="AE95" s="118" t="str">
        <f>IF(AB95="","",IF(Sheet1!AB95='Opening Balance'!$I$84,'Opening Balance'!$H$84,""))</f>
        <v/>
      </c>
      <c r="AF95" s="118" t="str">
        <f>IF(AB95="","",IF(Sheet1!AB95='Opening Balance'!$I$85,'Opening Balance'!$H$85,""))</f>
        <v/>
      </c>
      <c r="AG95" s="118" t="str">
        <f>IF(AB95="","",IF(Sheet1!AB95='Opening Balance'!$I$86,'Opening Balance'!$H$86,""))</f>
        <v/>
      </c>
      <c r="AH95" s="118" t="str">
        <f>IF(AB95="","",IF(Sheet1!AB95='Opening Balance'!$I$87,'Opening Balance'!$H$87,""))</f>
        <v/>
      </c>
      <c r="AI95" s="118" t="str">
        <f>IF(AB95="","",IF(Sheet1!AB95='Opening Balance'!$I$88,'Opening Balance'!$H$88,""))</f>
        <v/>
      </c>
      <c r="AJ95" s="118" t="str">
        <f>IF(AB95="","",IF(Sheet1!AB95='Opening Balance'!$I$89,'Opening Balance'!$H$89,""))</f>
        <v/>
      </c>
      <c r="AK95" s="118">
        <f t="shared" si="163"/>
        <v>41.65</v>
      </c>
      <c r="AL95" s="118">
        <f t="shared" si="164"/>
        <v>21.9</v>
      </c>
      <c r="AM95" s="119" t="str">
        <f>IF('Att. Dairy'!I107="","",'Att. Dairy'!I107)</f>
        <v/>
      </c>
      <c r="AN95" s="119" t="str">
        <f>IF('Att. Dairy'!J107="","",'Att. Dairy'!J107)</f>
        <v/>
      </c>
      <c r="AO95" s="119" t="str">
        <f t="shared" si="165"/>
        <v/>
      </c>
      <c r="AP95" s="119" t="str">
        <f>IF('Att. Dairy'!O107="","",'Att. Dairy'!O107)</f>
        <v/>
      </c>
      <c r="AQ95" s="119" t="str">
        <f>IF('Att. Dairy'!P107="","",'Att. Dairy'!P107)</f>
        <v/>
      </c>
      <c r="AR95" s="119" t="str">
        <f t="shared" si="166"/>
        <v/>
      </c>
      <c r="AS95" s="118">
        <f t="shared" si="167"/>
        <v>0</v>
      </c>
      <c r="AT95" s="118">
        <f t="shared" si="168"/>
        <v>0</v>
      </c>
      <c r="AU95" s="118">
        <f t="shared" si="178"/>
        <v>41.65</v>
      </c>
      <c r="AV95" s="118">
        <f t="shared" si="179"/>
        <v>21.9</v>
      </c>
      <c r="AW95" s="321" t="str">
        <f>IFERROR(IF(AND('Att. Dairy'!B107=""),"",IF(AND(AX95="अवकाश"),"",IF(AND(AR95=""),"",AR95*$AY$77))),"")</f>
        <v/>
      </c>
      <c r="AX95" s="121" t="str">
        <f>IF(AND('Att. Dairy'!B107=""),"",IF(OR(AR95="",AR95=0),"",BC95))</f>
        <v/>
      </c>
      <c r="BB95" s="304" t="str">
        <f>IF(AND('Att. Dairy'!D107=""),"",'Att. Dairy'!D107)</f>
        <v>Wednesday</v>
      </c>
      <c r="BC95" s="304" t="str">
        <f t="shared" si="169"/>
        <v>दाल रोटी</v>
      </c>
      <c r="BD95" s="318" t="str">
        <f t="shared" si="138"/>
        <v>W</v>
      </c>
      <c r="BE95" s="304" t="str">
        <f>IF(AND('Att. Dairy'!C107=""),"",'Att. Dairy'!C107)</f>
        <v/>
      </c>
      <c r="BF95" s="304" t="str">
        <f t="shared" si="139"/>
        <v/>
      </c>
      <c r="BG95" s="318" t="str">
        <f t="shared" si="140"/>
        <v>W</v>
      </c>
      <c r="BJ95" s="487">
        <f>IF(AND($DG$5=$CF$78),MAX($BJ$81:BJ94)+1,0)</f>
        <v>0</v>
      </c>
      <c r="BK95" s="389">
        <v>14</v>
      </c>
      <c r="BL95" s="422">
        <f>IF(AND('Att. Dairy'!B107=""),"",'Att. Dairy'!B107)</f>
        <v>45091</v>
      </c>
      <c r="BM95" s="423" t="str">
        <f>IF(AND('Att. Dairy'!D107=""),"",'Att. Dairy'!D107)</f>
        <v>Wednesday</v>
      </c>
      <c r="BN95" s="435" t="str">
        <f>IF('Att. Dairy'!L107="","",IF('Att. Dairy'!E107='Att. Dairy'!$AD$15,'Att. Dairy'!L107,""))</f>
        <v/>
      </c>
      <c r="BO95" s="435" t="str">
        <f>IF('Att. Dairy'!M107="","",IF('Att. Dairy'!E107='Att. Dairy'!$AD$15,'Att. Dairy'!M107,""))</f>
        <v/>
      </c>
      <c r="BP95" s="436">
        <f t="shared" si="141"/>
        <v>0</v>
      </c>
      <c r="BQ95" s="453">
        <f t="shared" si="170"/>
        <v>86.710000000000008</v>
      </c>
      <c r="BR95" s="439" t="str">
        <f>IF(BL95="","",IF(BL95='Opening Balance'!$I$102,'Opening Balance'!$G$102,""))</f>
        <v/>
      </c>
      <c r="BS95" s="439" t="str">
        <f>IF(BL95="","",IF(BL95='Opening Balance'!$I$104,'Opening Balance'!$G$104,""))</f>
        <v/>
      </c>
      <c r="BT95" s="438">
        <f t="shared" si="142"/>
        <v>86.710000000000008</v>
      </c>
      <c r="BU95" s="446">
        <f>IF(BP95="","",BP95*'Opening Balance'!$G$106)</f>
        <v>0</v>
      </c>
      <c r="BV95" s="415">
        <f t="shared" si="136"/>
        <v>86.710000000000008</v>
      </c>
      <c r="BW95" s="453">
        <f t="shared" si="171"/>
        <v>17.557600000000001</v>
      </c>
      <c r="BX95" s="446" t="str">
        <f>IF(BL95="","",IF(BL95='Opening Balance'!$I$103,'Opening Balance'!$G$103,""))</f>
        <v/>
      </c>
      <c r="BY95" s="446" t="str">
        <f>IF(BL95="","",IF(BL95='Opening Balance'!$I$105,'Opening Balance'!$G$105,""))</f>
        <v/>
      </c>
      <c r="BZ95" s="447">
        <f t="shared" si="143"/>
        <v>17.557600000000001</v>
      </c>
      <c r="CA95" s="446">
        <f>IF(BP95="","",BP95*'Opening Balance'!$G$107)</f>
        <v>0</v>
      </c>
      <c r="CB95" s="431">
        <f t="shared" si="144"/>
        <v>17.557600000000001</v>
      </c>
      <c r="CC95" s="474">
        <f t="shared" si="172"/>
        <v>4000</v>
      </c>
      <c r="CD95" s="468" t="str">
        <f>IF(BL95="","",IF(BL95='Opening Balance'!$I$109,'Opening Balance'!$G$109,""))</f>
        <v/>
      </c>
      <c r="CE95" s="468">
        <f t="shared" si="145"/>
        <v>4000</v>
      </c>
      <c r="CF95" s="470">
        <f>IF(BL95="","",IF(BL95='Opening Balance'!$I$111,'Opening Balance'!$G$111,0))</f>
        <v>0</v>
      </c>
      <c r="CG95" s="469">
        <f t="shared" si="173"/>
        <v>4000</v>
      </c>
      <c r="CH95" s="466"/>
      <c r="CI95" s="466"/>
      <c r="CJ95" s="389">
        <v>14</v>
      </c>
      <c r="CK95" s="422">
        <f>IF(AND('Att. Dairy'!B107=""),"",'Att. Dairy'!B107)</f>
        <v>45091</v>
      </c>
      <c r="CL95" s="423" t="str">
        <f>IF(AND('Att. Dairy'!D107=""),"",'Att. Dairy'!D107)</f>
        <v>Wednesday</v>
      </c>
      <c r="CM95" s="435" t="str">
        <f>IF('Att. Dairy'!O107="","",IF('Att. Dairy'!E107='Att. Dairy'!$AD$15,'Att. Dairy'!O107,""))</f>
        <v/>
      </c>
      <c r="CN95" s="435" t="str">
        <f>IF('Att. Dairy'!P107="","",IF('Att. Dairy'!E107='Att. Dairy'!$AD$15,'Att. Dairy'!P107,""))</f>
        <v/>
      </c>
      <c r="CO95" s="436">
        <f t="shared" si="146"/>
        <v>0</v>
      </c>
      <c r="CP95" s="453">
        <f t="shared" si="174"/>
        <v>136.83999999999997</v>
      </c>
      <c r="CQ95" s="438" t="str">
        <f>IF(CK95="","",IF(CK95='Opening Balance'!$I$102,'Opening Balance'!$H$102,""))</f>
        <v/>
      </c>
      <c r="CR95" s="438" t="str">
        <f>IF(CK95="","",IF(CK95='Opening Balance'!$I$104,'Opening Balance'!$H$104,""))</f>
        <v/>
      </c>
      <c r="CS95" s="438">
        <f t="shared" si="147"/>
        <v>136.83999999999997</v>
      </c>
      <c r="CT95" s="430">
        <f>IF(CO95="","",CO95*'Opening Balance'!$H$106)</f>
        <v>0</v>
      </c>
      <c r="CU95" s="431">
        <f t="shared" si="137"/>
        <v>136.83999999999997</v>
      </c>
      <c r="CV95" s="453">
        <f t="shared" si="175"/>
        <v>23.288399999999999</v>
      </c>
      <c r="CW95" s="430" t="str">
        <f>IF(CK95="","",IF(CK95='Opening Balance'!$I$103,'Opening Balance'!$H$103,""))</f>
        <v/>
      </c>
      <c r="CX95" s="429" t="str">
        <f>IF(CK95="","",IF(CK95='Opening Balance'!$I$105,'Opening Balance'!$H$105,""))</f>
        <v/>
      </c>
      <c r="CY95" s="438">
        <f t="shared" si="148"/>
        <v>23.288399999999999</v>
      </c>
      <c r="CZ95" s="430">
        <f>IF(CO95="","",CO95*'Opening Balance'!$H$107)</f>
        <v>0</v>
      </c>
      <c r="DA95" s="431">
        <f t="shared" si="149"/>
        <v>23.288399999999999</v>
      </c>
      <c r="DB95" s="474">
        <f t="shared" si="176"/>
        <v>4600</v>
      </c>
      <c r="DC95" s="468" t="str">
        <f>IF(CK95="","",IF(CK95='Opening Balance'!$I$109,'Opening Balance'!$H$109,""))</f>
        <v/>
      </c>
      <c r="DD95" s="468">
        <f t="shared" si="150"/>
        <v>4600</v>
      </c>
      <c r="DE95" s="470">
        <f>IF(CK95="","",IF(CK95='Opening Balance'!$I$111,'Opening Balance'!$H$111,0))</f>
        <v>0</v>
      </c>
      <c r="DF95" s="469">
        <f t="shared" si="177"/>
        <v>4600</v>
      </c>
    </row>
    <row r="96" spans="1:110" s="304" customFormat="1">
      <c r="A96" s="580"/>
      <c r="B96" s="352">
        <f>IF(AND($Z$3=$Q$77),MAX($B$81:B95)+1,0)</f>
        <v>0</v>
      </c>
      <c r="C96" s="116">
        <f>IF(AND('Att. Dairy'!B108=""),"",'Att. Dairy'!B108)</f>
        <v>45092</v>
      </c>
      <c r="D96" s="118">
        <f t="shared" si="151"/>
        <v>117.99999999999999</v>
      </c>
      <c r="E96" s="118">
        <f t="shared" si="152"/>
        <v>83.699999999999989</v>
      </c>
      <c r="F96" s="118" t="str">
        <f>IF(C96="","",IF(Sheet1!C96='Opening Balance'!$I$84,'Opening Balance'!$G$84,""))</f>
        <v/>
      </c>
      <c r="G96" s="118" t="str">
        <f>IF(C96="","",IF(Sheet1!C96='Opening Balance'!$I$85,'Opening Balance'!$G$85,""))</f>
        <v/>
      </c>
      <c r="H96" s="118" t="str">
        <f>IF(C96="","",IF(Sheet1!C96='Opening Balance'!$I$86,'Opening Balance'!$G$86,""))</f>
        <v/>
      </c>
      <c r="I96" s="118" t="str">
        <f>IF(C96="","",IF(Sheet1!C96='Opening Balance'!$I$87,'Opening Balance'!$G$87,""))</f>
        <v/>
      </c>
      <c r="J96" s="118" t="str">
        <f>IF(C96="","",IF(Sheet1!C96='Opening Balance'!$I$88,'Opening Balance'!$G$88,""))</f>
        <v/>
      </c>
      <c r="K96" s="118" t="str">
        <f>IF(C96="","",IF(Sheet1!C96='Opening Balance'!$I$89,'Opening Balance'!$G$89,""))</f>
        <v/>
      </c>
      <c r="L96" s="118">
        <f t="shared" si="153"/>
        <v>117.99999999999999</v>
      </c>
      <c r="M96" s="118">
        <f t="shared" si="154"/>
        <v>83.699999999999989</v>
      </c>
      <c r="N96" s="119" t="str">
        <f>IF('Att. Dairy'!F108="","",'Att. Dairy'!F108)</f>
        <v/>
      </c>
      <c r="O96" s="119" t="str">
        <f>IF('Att. Dairy'!G108="","",'Att. Dairy'!G108)</f>
        <v/>
      </c>
      <c r="P96" s="119" t="str">
        <f t="shared" si="155"/>
        <v/>
      </c>
      <c r="Q96" s="119" t="str">
        <f>IF('Att. Dairy'!L108="","",'Att. Dairy'!L108)</f>
        <v/>
      </c>
      <c r="R96" s="119" t="str">
        <f>IF('Att. Dairy'!M108="","",'Att. Dairy'!M108)</f>
        <v/>
      </c>
      <c r="S96" s="119" t="str">
        <f t="shared" si="156"/>
        <v/>
      </c>
      <c r="T96" s="118">
        <f t="shared" si="157"/>
        <v>0</v>
      </c>
      <c r="U96" s="118">
        <f t="shared" si="158"/>
        <v>0</v>
      </c>
      <c r="V96" s="118">
        <f t="shared" si="159"/>
        <v>117.99999999999999</v>
      </c>
      <c r="W96" s="118">
        <f t="shared" si="160"/>
        <v>83.699999999999989</v>
      </c>
      <c r="X96" s="321" t="str">
        <f>IFERROR(IF(AND('Att. Dairy'!B108=""),"",IF(AND(Y96="अवकाश"),"",IF(AND(S96=""),"",S96*$Z$77))),"")</f>
        <v/>
      </c>
      <c r="Y96" s="121" t="str">
        <f>IF(AND('Att. Dairy'!B108=""),"",IF(OR(S96="",S96=0),"",BC96))</f>
        <v/>
      </c>
      <c r="AA96" s="353">
        <f>IF(AND($AY$3=$AP$77),MAX($AA$81:AA95)+1,0)</f>
        <v>0</v>
      </c>
      <c r="AB96" s="116">
        <f>IF(AND('Att. Dairy'!B108=""),"",'Att. Dairy'!B108)</f>
        <v>45092</v>
      </c>
      <c r="AC96" s="118">
        <f t="shared" si="161"/>
        <v>41.65</v>
      </c>
      <c r="AD96" s="118">
        <f t="shared" si="162"/>
        <v>21.9</v>
      </c>
      <c r="AE96" s="118" t="str">
        <f>IF(AB96="","",IF(Sheet1!AB96='Opening Balance'!$I$84,'Opening Balance'!$H$84,""))</f>
        <v/>
      </c>
      <c r="AF96" s="118" t="str">
        <f>IF(AB96="","",IF(Sheet1!AB96='Opening Balance'!$I$85,'Opening Balance'!$H$85,""))</f>
        <v/>
      </c>
      <c r="AG96" s="118" t="str">
        <f>IF(AB96="","",IF(Sheet1!AB96='Opening Balance'!$I$86,'Opening Balance'!$H$86,""))</f>
        <v/>
      </c>
      <c r="AH96" s="118" t="str">
        <f>IF(AB96="","",IF(Sheet1!AB96='Opening Balance'!$I$87,'Opening Balance'!$H$87,""))</f>
        <v/>
      </c>
      <c r="AI96" s="118" t="str">
        <f>IF(AB96="","",IF(Sheet1!AB96='Opening Balance'!$I$88,'Opening Balance'!$H$88,""))</f>
        <v/>
      </c>
      <c r="AJ96" s="118" t="str">
        <f>IF(AB96="","",IF(Sheet1!AB96='Opening Balance'!$I$89,'Opening Balance'!$H$89,""))</f>
        <v/>
      </c>
      <c r="AK96" s="118">
        <f t="shared" si="163"/>
        <v>41.65</v>
      </c>
      <c r="AL96" s="118">
        <f t="shared" si="164"/>
        <v>21.9</v>
      </c>
      <c r="AM96" s="119" t="str">
        <f>IF('Att. Dairy'!I108="","",'Att. Dairy'!I108)</f>
        <v/>
      </c>
      <c r="AN96" s="119" t="str">
        <f>IF('Att. Dairy'!J108="","",'Att. Dairy'!J108)</f>
        <v/>
      </c>
      <c r="AO96" s="119" t="str">
        <f t="shared" si="165"/>
        <v/>
      </c>
      <c r="AP96" s="119" t="str">
        <f>IF('Att. Dairy'!O108="","",'Att. Dairy'!O108)</f>
        <v/>
      </c>
      <c r="AQ96" s="119" t="str">
        <f>IF('Att. Dairy'!P108="","",'Att. Dairy'!P108)</f>
        <v/>
      </c>
      <c r="AR96" s="119" t="str">
        <f t="shared" si="166"/>
        <v/>
      </c>
      <c r="AS96" s="118">
        <f t="shared" si="167"/>
        <v>0</v>
      </c>
      <c r="AT96" s="118">
        <f t="shared" si="168"/>
        <v>0</v>
      </c>
      <c r="AU96" s="118">
        <f t="shared" si="178"/>
        <v>41.65</v>
      </c>
      <c r="AV96" s="118">
        <f t="shared" si="179"/>
        <v>21.9</v>
      </c>
      <c r="AW96" s="321" t="str">
        <f>IFERROR(IF(AND('Att. Dairy'!B108=""),"",IF(AND(AX96="अवकाश"),"",IF(AND(AR96=""),"",AR96*$AY$77))),"")</f>
        <v/>
      </c>
      <c r="AX96" s="121" t="str">
        <f>IF(AND('Att. Dairy'!B108=""),"",IF(OR(AR96="",AR96=0),"",BC96))</f>
        <v/>
      </c>
      <c r="BB96" s="304" t="str">
        <f>IF(AND('Att. Dairy'!D108=""),"",'Att. Dairy'!D108)</f>
        <v>Thursday</v>
      </c>
      <c r="BC96" s="304" t="str">
        <f t="shared" si="169"/>
        <v>खिचड़ी</v>
      </c>
      <c r="BD96" s="318" t="str">
        <f t="shared" si="138"/>
        <v>R</v>
      </c>
      <c r="BE96" s="304" t="str">
        <f>IF(AND('Att. Dairy'!C108=""),"",'Att. Dairy'!C108)</f>
        <v/>
      </c>
      <c r="BF96" s="304" t="str">
        <f t="shared" si="139"/>
        <v/>
      </c>
      <c r="BG96" s="318" t="str">
        <f t="shared" si="140"/>
        <v>R</v>
      </c>
      <c r="BJ96" s="487">
        <f>IF(AND($DG$5=$CF$78),MAX($BJ$81:BJ95)+1,0)</f>
        <v>0</v>
      </c>
      <c r="BK96" s="389">
        <v>15</v>
      </c>
      <c r="BL96" s="422">
        <f>IF(AND('Att. Dairy'!B108=""),"",'Att. Dairy'!B108)</f>
        <v>45092</v>
      </c>
      <c r="BM96" s="423" t="str">
        <f>IF(AND('Att. Dairy'!D108=""),"",'Att. Dairy'!D108)</f>
        <v>Thursday</v>
      </c>
      <c r="BN96" s="435" t="str">
        <f>IF('Att. Dairy'!L108="","",IF('Att. Dairy'!E108='Att. Dairy'!$AD$15,'Att. Dairy'!L108,""))</f>
        <v/>
      </c>
      <c r="BO96" s="435" t="str">
        <f>IF('Att. Dairy'!M108="","",IF('Att. Dairy'!E108='Att. Dairy'!$AD$15,'Att. Dairy'!M108,""))</f>
        <v/>
      </c>
      <c r="BP96" s="436">
        <f t="shared" si="141"/>
        <v>0</v>
      </c>
      <c r="BQ96" s="453">
        <f t="shared" si="170"/>
        <v>86.710000000000008</v>
      </c>
      <c r="BR96" s="439" t="str">
        <f>IF(BL96="","",IF(BL96='Opening Balance'!$I$102,'Opening Balance'!$G$102,""))</f>
        <v/>
      </c>
      <c r="BS96" s="439" t="str">
        <f>IF(BL96="","",IF(BL96='Opening Balance'!$I$104,'Opening Balance'!$G$104,""))</f>
        <v/>
      </c>
      <c r="BT96" s="438">
        <f t="shared" si="142"/>
        <v>86.710000000000008</v>
      </c>
      <c r="BU96" s="446">
        <f>IF(BP96="","",BP96*'Opening Balance'!$G$106)</f>
        <v>0</v>
      </c>
      <c r="BV96" s="415">
        <f t="shared" si="136"/>
        <v>86.710000000000008</v>
      </c>
      <c r="BW96" s="453">
        <f t="shared" si="171"/>
        <v>17.557600000000001</v>
      </c>
      <c r="BX96" s="446" t="str">
        <f>IF(BL96="","",IF(BL96='Opening Balance'!$I$103,'Opening Balance'!$G$103,""))</f>
        <v/>
      </c>
      <c r="BY96" s="446" t="str">
        <f>IF(BL96="","",IF(BL96='Opening Balance'!$I$105,'Opening Balance'!$G$105,""))</f>
        <v/>
      </c>
      <c r="BZ96" s="447">
        <f t="shared" si="143"/>
        <v>17.557600000000001</v>
      </c>
      <c r="CA96" s="446">
        <f>IF(BP96="","",BP96*'Opening Balance'!$G$107)</f>
        <v>0</v>
      </c>
      <c r="CB96" s="431">
        <f t="shared" si="144"/>
        <v>17.557600000000001</v>
      </c>
      <c r="CC96" s="474">
        <f t="shared" si="172"/>
        <v>4000</v>
      </c>
      <c r="CD96" s="468" t="str">
        <f>IF(BL96="","",IF(BL96='Opening Balance'!$I$109,'Opening Balance'!$G$109,""))</f>
        <v/>
      </c>
      <c r="CE96" s="468">
        <f t="shared" si="145"/>
        <v>4000</v>
      </c>
      <c r="CF96" s="470">
        <f>IF(BL96="","",IF(BL96='Opening Balance'!$I$111,'Opening Balance'!$G$111,0))</f>
        <v>0</v>
      </c>
      <c r="CG96" s="469">
        <f t="shared" si="173"/>
        <v>4000</v>
      </c>
      <c r="CH96" s="466"/>
      <c r="CI96" s="466"/>
      <c r="CJ96" s="389">
        <v>15</v>
      </c>
      <c r="CK96" s="422">
        <f>IF(AND('Att. Dairy'!B108=""),"",'Att. Dairy'!B108)</f>
        <v>45092</v>
      </c>
      <c r="CL96" s="423" t="str">
        <f>IF(AND('Att. Dairy'!D108=""),"",'Att. Dairy'!D108)</f>
        <v>Thursday</v>
      </c>
      <c r="CM96" s="435" t="str">
        <f>IF('Att. Dairy'!O108="","",IF('Att. Dairy'!E108='Att. Dairy'!$AD$15,'Att. Dairy'!O108,""))</f>
        <v/>
      </c>
      <c r="CN96" s="435" t="str">
        <f>IF('Att. Dairy'!P108="","",IF('Att. Dairy'!E108='Att. Dairy'!$AD$15,'Att. Dairy'!P108,""))</f>
        <v/>
      </c>
      <c r="CO96" s="436">
        <f t="shared" si="146"/>
        <v>0</v>
      </c>
      <c r="CP96" s="453">
        <f t="shared" si="174"/>
        <v>136.83999999999997</v>
      </c>
      <c r="CQ96" s="438" t="str">
        <f>IF(CK96="","",IF(CK96='Opening Balance'!$I$102,'Opening Balance'!$H$102,""))</f>
        <v/>
      </c>
      <c r="CR96" s="438" t="str">
        <f>IF(CK96="","",IF(CK96='Opening Balance'!$I$104,'Opening Balance'!$H$104,""))</f>
        <v/>
      </c>
      <c r="CS96" s="438">
        <f t="shared" si="147"/>
        <v>136.83999999999997</v>
      </c>
      <c r="CT96" s="430">
        <f>IF(CO96="","",CO96*'Opening Balance'!$H$106)</f>
        <v>0</v>
      </c>
      <c r="CU96" s="431">
        <f t="shared" si="137"/>
        <v>136.83999999999997</v>
      </c>
      <c r="CV96" s="453">
        <f t="shared" si="175"/>
        <v>23.288399999999999</v>
      </c>
      <c r="CW96" s="430" t="str">
        <f>IF(CK96="","",IF(CK96='Opening Balance'!$I$103,'Opening Balance'!$H$103,""))</f>
        <v/>
      </c>
      <c r="CX96" s="429" t="str">
        <f>IF(CK96="","",IF(CK96='Opening Balance'!$I$105,'Opening Balance'!$H$105,""))</f>
        <v/>
      </c>
      <c r="CY96" s="438">
        <f t="shared" si="148"/>
        <v>23.288399999999999</v>
      </c>
      <c r="CZ96" s="430">
        <f>IF(CO96="","",CO96*'Opening Balance'!$H$107)</f>
        <v>0</v>
      </c>
      <c r="DA96" s="431">
        <f t="shared" si="149"/>
        <v>23.288399999999999</v>
      </c>
      <c r="DB96" s="474">
        <f t="shared" si="176"/>
        <v>4600</v>
      </c>
      <c r="DC96" s="468" t="str">
        <f>IF(CK96="","",IF(CK96='Opening Balance'!$I$109,'Opening Balance'!$H$109,""))</f>
        <v/>
      </c>
      <c r="DD96" s="468">
        <f t="shared" si="150"/>
        <v>4600</v>
      </c>
      <c r="DE96" s="470">
        <f>IF(CK96="","",IF(CK96='Opening Balance'!$I$111,'Opening Balance'!$H$111,0))</f>
        <v>0</v>
      </c>
      <c r="DF96" s="469">
        <f t="shared" si="177"/>
        <v>4600</v>
      </c>
    </row>
    <row r="97" spans="1:110" s="304" customFormat="1">
      <c r="A97" s="580"/>
      <c r="B97" s="352">
        <f>IF(AND($Z$3=$Q$77),MAX($B$81:B96)+1,0)</f>
        <v>0</v>
      </c>
      <c r="C97" s="116">
        <f>IF(AND('Att. Dairy'!B109=""),"",'Att. Dairy'!B109)</f>
        <v>45093</v>
      </c>
      <c r="D97" s="118">
        <f t="shared" si="151"/>
        <v>117.99999999999999</v>
      </c>
      <c r="E97" s="118">
        <f t="shared" si="152"/>
        <v>83.699999999999989</v>
      </c>
      <c r="F97" s="118" t="str">
        <f>IF(C97="","",IF(Sheet1!C97='Opening Balance'!$I$84,'Opening Balance'!$G$84,""))</f>
        <v/>
      </c>
      <c r="G97" s="118" t="str">
        <f>IF(C97="","",IF(Sheet1!C97='Opening Balance'!$I$85,'Opening Balance'!$G$85,""))</f>
        <v/>
      </c>
      <c r="H97" s="118" t="str">
        <f>IF(C97="","",IF(Sheet1!C97='Opening Balance'!$I$86,'Opening Balance'!$G$86,""))</f>
        <v/>
      </c>
      <c r="I97" s="118" t="str">
        <f>IF(C97="","",IF(Sheet1!C97='Opening Balance'!$I$87,'Opening Balance'!$G$87,""))</f>
        <v/>
      </c>
      <c r="J97" s="118" t="str">
        <f>IF(C97="","",IF(Sheet1!C97='Opening Balance'!$I$88,'Opening Balance'!$G$88,""))</f>
        <v/>
      </c>
      <c r="K97" s="118" t="str">
        <f>IF(C97="","",IF(Sheet1!C97='Opening Balance'!$I$89,'Opening Balance'!$G$89,""))</f>
        <v/>
      </c>
      <c r="L97" s="118">
        <f t="shared" si="153"/>
        <v>117.99999999999999</v>
      </c>
      <c r="M97" s="118">
        <f t="shared" si="154"/>
        <v>83.699999999999989</v>
      </c>
      <c r="N97" s="119" t="str">
        <f>IF('Att. Dairy'!F109="","",'Att. Dairy'!F109)</f>
        <v/>
      </c>
      <c r="O97" s="119" t="str">
        <f>IF('Att. Dairy'!G109="","",'Att. Dairy'!G109)</f>
        <v/>
      </c>
      <c r="P97" s="119" t="str">
        <f t="shared" si="155"/>
        <v/>
      </c>
      <c r="Q97" s="119" t="str">
        <f>IF('Att. Dairy'!L109="","",'Att. Dairy'!L109)</f>
        <v/>
      </c>
      <c r="R97" s="119" t="str">
        <f>IF('Att. Dairy'!M109="","",'Att. Dairy'!M109)</f>
        <v/>
      </c>
      <c r="S97" s="119" t="str">
        <f t="shared" si="156"/>
        <v/>
      </c>
      <c r="T97" s="118">
        <f t="shared" si="157"/>
        <v>0</v>
      </c>
      <c r="U97" s="118">
        <f t="shared" si="158"/>
        <v>0</v>
      </c>
      <c r="V97" s="118">
        <f t="shared" si="159"/>
        <v>117.99999999999999</v>
      </c>
      <c r="W97" s="118">
        <f t="shared" si="160"/>
        <v>83.699999999999989</v>
      </c>
      <c r="X97" s="321" t="str">
        <f>IFERROR(IF(AND('Att. Dairy'!B109=""),"",IF(AND(Y97="अवकाश"),"",IF(AND(S97=""),"",S97*$Z$77))),"")</f>
        <v/>
      </c>
      <c r="Y97" s="121" t="str">
        <f>IF(AND('Att. Dairy'!B109=""),"",IF(OR(S97="",S97=0),"",BC97))</f>
        <v/>
      </c>
      <c r="AA97" s="353">
        <f>IF(AND($AY$3=$AP$77),MAX($AA$81:AA96)+1,0)</f>
        <v>0</v>
      </c>
      <c r="AB97" s="116">
        <f>IF(AND('Att. Dairy'!B109=""),"",'Att. Dairy'!B109)</f>
        <v>45093</v>
      </c>
      <c r="AC97" s="118">
        <f t="shared" si="161"/>
        <v>41.65</v>
      </c>
      <c r="AD97" s="118">
        <f t="shared" si="162"/>
        <v>21.9</v>
      </c>
      <c r="AE97" s="118" t="str">
        <f>IF(AB97="","",IF(Sheet1!AB97='Opening Balance'!$I$84,'Opening Balance'!$H$84,""))</f>
        <v/>
      </c>
      <c r="AF97" s="118" t="str">
        <f>IF(AB97="","",IF(Sheet1!AB97='Opening Balance'!$I$85,'Opening Balance'!$H$85,""))</f>
        <v/>
      </c>
      <c r="AG97" s="118" t="str">
        <f>IF(AB97="","",IF(Sheet1!AB97='Opening Balance'!$I$86,'Opening Balance'!$H$86,""))</f>
        <v/>
      </c>
      <c r="AH97" s="118" t="str">
        <f>IF(AB97="","",IF(Sheet1!AB97='Opening Balance'!$I$87,'Opening Balance'!$H$87,""))</f>
        <v/>
      </c>
      <c r="AI97" s="118" t="str">
        <f>IF(AB97="","",IF(Sheet1!AB97='Opening Balance'!$I$88,'Opening Balance'!$H$88,""))</f>
        <v/>
      </c>
      <c r="AJ97" s="118" t="str">
        <f>IF(AB97="","",IF(Sheet1!AB97='Opening Balance'!$I$89,'Opening Balance'!$H$89,""))</f>
        <v/>
      </c>
      <c r="AK97" s="118">
        <f t="shared" si="163"/>
        <v>41.65</v>
      </c>
      <c r="AL97" s="118">
        <f t="shared" si="164"/>
        <v>21.9</v>
      </c>
      <c r="AM97" s="119" t="str">
        <f>IF('Att. Dairy'!I109="","",'Att. Dairy'!I109)</f>
        <v/>
      </c>
      <c r="AN97" s="119" t="str">
        <f>IF('Att. Dairy'!J109="","",'Att. Dairy'!J109)</f>
        <v/>
      </c>
      <c r="AO97" s="119" t="str">
        <f t="shared" si="165"/>
        <v/>
      </c>
      <c r="AP97" s="119" t="str">
        <f>IF('Att. Dairy'!O109="","",'Att. Dairy'!O109)</f>
        <v/>
      </c>
      <c r="AQ97" s="119" t="str">
        <f>IF('Att. Dairy'!P109="","",'Att. Dairy'!P109)</f>
        <v/>
      </c>
      <c r="AR97" s="119" t="str">
        <f t="shared" si="166"/>
        <v/>
      </c>
      <c r="AS97" s="118">
        <f t="shared" si="167"/>
        <v>0</v>
      </c>
      <c r="AT97" s="118">
        <f t="shared" si="168"/>
        <v>0</v>
      </c>
      <c r="AU97" s="118">
        <f t="shared" si="178"/>
        <v>41.65</v>
      </c>
      <c r="AV97" s="118">
        <f t="shared" si="179"/>
        <v>21.9</v>
      </c>
      <c r="AW97" s="321" t="str">
        <f>IFERROR(IF(AND('Att. Dairy'!B109=""),"",IF(AND(AX97="अवकाश"),"",IF(AND(AR97=""),"",AR97*$AY$77))),"")</f>
        <v/>
      </c>
      <c r="AX97" s="121" t="str">
        <f>IF(AND('Att. Dairy'!B109=""),"",IF(OR(AR97="",AR97=0),"",BC97))</f>
        <v/>
      </c>
      <c r="BB97" s="304" t="str">
        <f>IF(AND('Att. Dairy'!D109=""),"",'Att. Dairy'!D109)</f>
        <v>Friday</v>
      </c>
      <c r="BC97" s="304" t="str">
        <f t="shared" si="169"/>
        <v>दाल रोटी</v>
      </c>
      <c r="BD97" s="318" t="str">
        <f t="shared" si="138"/>
        <v>W</v>
      </c>
      <c r="BE97" s="304" t="str">
        <f>IF(AND('Att. Dairy'!C109=""),"",'Att. Dairy'!C109)</f>
        <v/>
      </c>
      <c r="BF97" s="304" t="str">
        <f t="shared" si="139"/>
        <v/>
      </c>
      <c r="BG97" s="318" t="str">
        <f t="shared" si="140"/>
        <v>W</v>
      </c>
      <c r="BJ97" s="487">
        <f>IF(AND($DG$5=$CF$78),MAX($BJ$81:BJ96)+1,0)</f>
        <v>0</v>
      </c>
      <c r="BK97" s="389">
        <v>16</v>
      </c>
      <c r="BL97" s="422">
        <f>IF(AND('Att. Dairy'!B109=""),"",'Att. Dairy'!B109)</f>
        <v>45093</v>
      </c>
      <c r="BM97" s="423" t="str">
        <f>IF(AND('Att. Dairy'!D109=""),"",'Att. Dairy'!D109)</f>
        <v>Friday</v>
      </c>
      <c r="BN97" s="435" t="str">
        <f>IF('Att. Dairy'!L109="","",IF('Att. Dairy'!E109='Att. Dairy'!$AD$15,'Att. Dairy'!L109,""))</f>
        <v/>
      </c>
      <c r="BO97" s="435" t="str">
        <f>IF('Att. Dairy'!M109="","",IF('Att. Dairy'!E109='Att. Dairy'!$AD$15,'Att. Dairy'!M109,""))</f>
        <v/>
      </c>
      <c r="BP97" s="436">
        <f t="shared" si="141"/>
        <v>0</v>
      </c>
      <c r="BQ97" s="453">
        <f t="shared" si="170"/>
        <v>86.710000000000008</v>
      </c>
      <c r="BR97" s="439" t="str">
        <f>IF(BL97="","",IF(BL97='Opening Balance'!$I$102,'Opening Balance'!$G$102,""))</f>
        <v/>
      </c>
      <c r="BS97" s="439" t="str">
        <f>IF(BL97="","",IF(BL97='Opening Balance'!$I$104,'Opening Balance'!$G$104,""))</f>
        <v/>
      </c>
      <c r="BT97" s="438">
        <f t="shared" si="142"/>
        <v>86.710000000000008</v>
      </c>
      <c r="BU97" s="446">
        <f>IF(BP97="","",BP97*'Opening Balance'!$G$106)</f>
        <v>0</v>
      </c>
      <c r="BV97" s="415">
        <f t="shared" si="136"/>
        <v>86.710000000000008</v>
      </c>
      <c r="BW97" s="453">
        <f t="shared" si="171"/>
        <v>17.557600000000001</v>
      </c>
      <c r="BX97" s="446" t="str">
        <f>IF(BL97="","",IF(BL97='Opening Balance'!$I$103,'Opening Balance'!$G$103,""))</f>
        <v/>
      </c>
      <c r="BY97" s="446" t="str">
        <f>IF(BL97="","",IF(BL97='Opening Balance'!$I$105,'Opening Balance'!$G$105,""))</f>
        <v/>
      </c>
      <c r="BZ97" s="447">
        <f t="shared" si="143"/>
        <v>17.557600000000001</v>
      </c>
      <c r="CA97" s="446">
        <f>IF(BP97="","",BP97*'Opening Balance'!$G$107)</f>
        <v>0</v>
      </c>
      <c r="CB97" s="431">
        <f t="shared" si="144"/>
        <v>17.557600000000001</v>
      </c>
      <c r="CC97" s="474">
        <f t="shared" si="172"/>
        <v>4000</v>
      </c>
      <c r="CD97" s="468" t="str">
        <f>IF(BL97="","",IF(BL97='Opening Balance'!$I$109,'Opening Balance'!$G$109,""))</f>
        <v/>
      </c>
      <c r="CE97" s="468">
        <f t="shared" si="145"/>
        <v>4000</v>
      </c>
      <c r="CF97" s="470">
        <f>IF(BL97="","",IF(BL97='Opening Balance'!$I$111,'Opening Balance'!$G$111,0))</f>
        <v>0</v>
      </c>
      <c r="CG97" s="469">
        <f t="shared" si="173"/>
        <v>4000</v>
      </c>
      <c r="CH97" s="466"/>
      <c r="CI97" s="466"/>
      <c r="CJ97" s="389">
        <v>16</v>
      </c>
      <c r="CK97" s="422">
        <f>IF(AND('Att. Dairy'!B109=""),"",'Att. Dairy'!B109)</f>
        <v>45093</v>
      </c>
      <c r="CL97" s="423" t="str">
        <f>IF(AND('Att. Dairy'!D109=""),"",'Att. Dairy'!D109)</f>
        <v>Friday</v>
      </c>
      <c r="CM97" s="435" t="str">
        <f>IF('Att. Dairy'!O109="","",IF('Att. Dairy'!E109='Att. Dairy'!$AD$15,'Att. Dairy'!O109,""))</f>
        <v/>
      </c>
      <c r="CN97" s="435" t="str">
        <f>IF('Att. Dairy'!P109="","",IF('Att. Dairy'!E109='Att. Dairy'!$AD$15,'Att. Dairy'!P109,""))</f>
        <v/>
      </c>
      <c r="CO97" s="436">
        <f t="shared" si="146"/>
        <v>0</v>
      </c>
      <c r="CP97" s="453">
        <f t="shared" si="174"/>
        <v>136.83999999999997</v>
      </c>
      <c r="CQ97" s="438" t="str">
        <f>IF(CK97="","",IF(CK97='Opening Balance'!$I$102,'Opening Balance'!$H$102,""))</f>
        <v/>
      </c>
      <c r="CR97" s="438" t="str">
        <f>IF(CK97="","",IF(CK97='Opening Balance'!$I$104,'Opening Balance'!$H$104,""))</f>
        <v/>
      </c>
      <c r="CS97" s="438">
        <f t="shared" si="147"/>
        <v>136.83999999999997</v>
      </c>
      <c r="CT97" s="430">
        <f>IF(CO97="","",CO97*'Opening Balance'!$H$106)</f>
        <v>0</v>
      </c>
      <c r="CU97" s="431">
        <f t="shared" si="137"/>
        <v>136.83999999999997</v>
      </c>
      <c r="CV97" s="453">
        <f t="shared" si="175"/>
        <v>23.288399999999999</v>
      </c>
      <c r="CW97" s="430" t="str">
        <f>IF(CK97="","",IF(CK97='Opening Balance'!$I$103,'Opening Balance'!$H$103,""))</f>
        <v/>
      </c>
      <c r="CX97" s="429" t="str">
        <f>IF(CK97="","",IF(CK97='Opening Balance'!$I$105,'Opening Balance'!$H$105,""))</f>
        <v/>
      </c>
      <c r="CY97" s="438">
        <f t="shared" si="148"/>
        <v>23.288399999999999</v>
      </c>
      <c r="CZ97" s="430">
        <f>IF(CO97="","",CO97*'Opening Balance'!$H$107)</f>
        <v>0</v>
      </c>
      <c r="DA97" s="431">
        <f t="shared" si="149"/>
        <v>23.288399999999999</v>
      </c>
      <c r="DB97" s="474">
        <f t="shared" si="176"/>
        <v>4600</v>
      </c>
      <c r="DC97" s="468" t="str">
        <f>IF(CK97="","",IF(CK97='Opening Balance'!$I$109,'Opening Balance'!$H$109,""))</f>
        <v/>
      </c>
      <c r="DD97" s="468">
        <f t="shared" si="150"/>
        <v>4600</v>
      </c>
      <c r="DE97" s="470">
        <f>IF(CK97="","",IF(CK97='Opening Balance'!$I$111,'Opening Balance'!$H$111,0))</f>
        <v>0</v>
      </c>
      <c r="DF97" s="469">
        <f t="shared" si="177"/>
        <v>4600</v>
      </c>
    </row>
    <row r="98" spans="1:110" s="304" customFormat="1">
      <c r="A98" s="580"/>
      <c r="B98" s="352">
        <f>IF(AND($Z$3=$Q$77),MAX($B$81:B97)+1,0)</f>
        <v>0</v>
      </c>
      <c r="C98" s="116">
        <f>IF(AND('Att. Dairy'!B110=""),"",'Att. Dairy'!B110)</f>
        <v>45094</v>
      </c>
      <c r="D98" s="118">
        <f t="shared" si="151"/>
        <v>117.99999999999999</v>
      </c>
      <c r="E98" s="118">
        <f t="shared" si="152"/>
        <v>83.699999999999989</v>
      </c>
      <c r="F98" s="118" t="str">
        <f>IF(C98="","",IF(Sheet1!C98='Opening Balance'!$I$84,'Opening Balance'!$G$84,""))</f>
        <v/>
      </c>
      <c r="G98" s="118" t="str">
        <f>IF(C98="","",IF(Sheet1!C98='Opening Balance'!$I$85,'Opening Balance'!$G$85,""))</f>
        <v/>
      </c>
      <c r="H98" s="118" t="str">
        <f>IF(C98="","",IF(Sheet1!C98='Opening Balance'!$I$86,'Opening Balance'!$G$86,""))</f>
        <v/>
      </c>
      <c r="I98" s="118" t="str">
        <f>IF(C98="","",IF(Sheet1!C98='Opening Balance'!$I$87,'Opening Balance'!$G$87,""))</f>
        <v/>
      </c>
      <c r="J98" s="118" t="str">
        <f>IF(C98="","",IF(Sheet1!C98='Opening Balance'!$I$88,'Opening Balance'!$G$88,""))</f>
        <v/>
      </c>
      <c r="K98" s="118" t="str">
        <f>IF(C98="","",IF(Sheet1!C98='Opening Balance'!$I$89,'Opening Balance'!$G$89,""))</f>
        <v/>
      </c>
      <c r="L98" s="118">
        <f t="shared" si="153"/>
        <v>117.99999999999999</v>
      </c>
      <c r="M98" s="118">
        <f t="shared" si="154"/>
        <v>83.699999999999989</v>
      </c>
      <c r="N98" s="119" t="str">
        <f>IF('Att. Dairy'!F110="","",'Att. Dairy'!F110)</f>
        <v/>
      </c>
      <c r="O98" s="119" t="str">
        <f>IF('Att. Dairy'!G110="","",'Att. Dairy'!G110)</f>
        <v/>
      </c>
      <c r="P98" s="119" t="str">
        <f t="shared" si="155"/>
        <v/>
      </c>
      <c r="Q98" s="119" t="str">
        <f>IF('Att. Dairy'!L110="","",'Att. Dairy'!L110)</f>
        <v/>
      </c>
      <c r="R98" s="119" t="str">
        <f>IF('Att. Dairy'!M110="","",'Att. Dairy'!M110)</f>
        <v/>
      </c>
      <c r="S98" s="119" t="str">
        <f t="shared" si="156"/>
        <v/>
      </c>
      <c r="T98" s="118">
        <f t="shared" si="157"/>
        <v>0</v>
      </c>
      <c r="U98" s="118">
        <f t="shared" si="158"/>
        <v>0</v>
      </c>
      <c r="V98" s="118">
        <f t="shared" si="159"/>
        <v>117.99999999999999</v>
      </c>
      <c r="W98" s="118">
        <f t="shared" si="160"/>
        <v>83.699999999999989</v>
      </c>
      <c r="X98" s="321" t="str">
        <f>IFERROR(IF(AND('Att. Dairy'!B110=""),"",IF(AND(Y98="अवकाश"),"",IF(AND(S98=""),"",S98*$Z$77))),"")</f>
        <v/>
      </c>
      <c r="Y98" s="121" t="str">
        <f>IF(AND('Att. Dairy'!B110=""),"",IF(OR(S98="",S98=0),"",BC98))</f>
        <v/>
      </c>
      <c r="AA98" s="353">
        <f>IF(AND($AY$3=$AP$77),MAX($AA$81:AA97)+1,0)</f>
        <v>0</v>
      </c>
      <c r="AB98" s="116">
        <f>IF(AND('Att. Dairy'!B110=""),"",'Att. Dairy'!B110)</f>
        <v>45094</v>
      </c>
      <c r="AC98" s="118">
        <f t="shared" si="161"/>
        <v>41.65</v>
      </c>
      <c r="AD98" s="118">
        <f t="shared" si="162"/>
        <v>21.9</v>
      </c>
      <c r="AE98" s="118" t="str">
        <f>IF(AB98="","",IF(Sheet1!AB98='Opening Balance'!$I$84,'Opening Balance'!$H$84,""))</f>
        <v/>
      </c>
      <c r="AF98" s="118" t="str">
        <f>IF(AB98="","",IF(Sheet1!AB98='Opening Balance'!$I$85,'Opening Balance'!$H$85,""))</f>
        <v/>
      </c>
      <c r="AG98" s="118" t="str">
        <f>IF(AB98="","",IF(Sheet1!AB98='Opening Balance'!$I$86,'Opening Balance'!$H$86,""))</f>
        <v/>
      </c>
      <c r="AH98" s="118" t="str">
        <f>IF(AB98="","",IF(Sheet1!AB98='Opening Balance'!$I$87,'Opening Balance'!$H$87,""))</f>
        <v/>
      </c>
      <c r="AI98" s="118" t="str">
        <f>IF(AB98="","",IF(Sheet1!AB98='Opening Balance'!$I$88,'Opening Balance'!$H$88,""))</f>
        <v/>
      </c>
      <c r="AJ98" s="118" t="str">
        <f>IF(AB98="","",IF(Sheet1!AB98='Opening Balance'!$I$89,'Opening Balance'!$H$89,""))</f>
        <v/>
      </c>
      <c r="AK98" s="118">
        <f t="shared" si="163"/>
        <v>41.65</v>
      </c>
      <c r="AL98" s="118">
        <f t="shared" si="164"/>
        <v>21.9</v>
      </c>
      <c r="AM98" s="119" t="str">
        <f>IF('Att. Dairy'!I110="","",'Att. Dairy'!I110)</f>
        <v/>
      </c>
      <c r="AN98" s="119" t="str">
        <f>IF('Att. Dairy'!J110="","",'Att. Dairy'!J110)</f>
        <v/>
      </c>
      <c r="AO98" s="119" t="str">
        <f t="shared" si="165"/>
        <v/>
      </c>
      <c r="AP98" s="119" t="str">
        <f>IF('Att. Dairy'!O110="","",'Att. Dairy'!O110)</f>
        <v/>
      </c>
      <c r="AQ98" s="119" t="str">
        <f>IF('Att. Dairy'!P110="","",'Att. Dairy'!P110)</f>
        <v/>
      </c>
      <c r="AR98" s="119" t="str">
        <f t="shared" si="166"/>
        <v/>
      </c>
      <c r="AS98" s="118">
        <f t="shared" si="167"/>
        <v>0</v>
      </c>
      <c r="AT98" s="118">
        <f t="shared" si="168"/>
        <v>0</v>
      </c>
      <c r="AU98" s="118">
        <f t="shared" si="178"/>
        <v>41.65</v>
      </c>
      <c r="AV98" s="118">
        <f t="shared" si="179"/>
        <v>21.9</v>
      </c>
      <c r="AW98" s="321" t="str">
        <f>IFERROR(IF(AND('Att. Dairy'!B110=""),"",IF(AND(AX98="अवकाश"),"",IF(AND(AR98=""),"",AR98*$AY$77))),"")</f>
        <v/>
      </c>
      <c r="AX98" s="121" t="str">
        <f>IF(AND('Att. Dairy'!B110=""),"",IF(OR(AR98="",AR98=0),"",BC98))</f>
        <v/>
      </c>
      <c r="BB98" s="304" t="str">
        <f>IF(AND('Att. Dairy'!D110=""),"",'Att. Dairy'!D110)</f>
        <v>Saturday</v>
      </c>
      <c r="BC98" s="304" t="str">
        <f t="shared" si="169"/>
        <v>सब्जी रोटी</v>
      </c>
      <c r="BD98" s="318" t="str">
        <f t="shared" si="138"/>
        <v>W</v>
      </c>
      <c r="BE98" s="304" t="str">
        <f>IF(AND('Att. Dairy'!C110=""),"",'Att. Dairy'!C110)</f>
        <v/>
      </c>
      <c r="BF98" s="304" t="str">
        <f t="shared" si="139"/>
        <v/>
      </c>
      <c r="BG98" s="318" t="str">
        <f t="shared" si="140"/>
        <v>W</v>
      </c>
      <c r="BJ98" s="487">
        <f>IF(AND($DG$5=$CF$78),MAX($BJ$81:BJ97)+1,0)</f>
        <v>0</v>
      </c>
      <c r="BK98" s="389">
        <v>17</v>
      </c>
      <c r="BL98" s="422">
        <f>IF(AND('Att. Dairy'!B110=""),"",'Att. Dairy'!B110)</f>
        <v>45094</v>
      </c>
      <c r="BM98" s="423" t="str">
        <f>IF(AND('Att. Dairy'!D110=""),"",'Att. Dairy'!D110)</f>
        <v>Saturday</v>
      </c>
      <c r="BN98" s="435" t="str">
        <f>IF('Att. Dairy'!L110="","",IF('Att. Dairy'!E110='Att. Dairy'!$AD$15,'Att. Dairy'!L110,""))</f>
        <v/>
      </c>
      <c r="BO98" s="435" t="str">
        <f>IF('Att. Dairy'!M110="","",IF('Att. Dairy'!E110='Att. Dairy'!$AD$15,'Att. Dairy'!M110,""))</f>
        <v/>
      </c>
      <c r="BP98" s="436">
        <f t="shared" si="141"/>
        <v>0</v>
      </c>
      <c r="BQ98" s="453">
        <f t="shared" si="170"/>
        <v>86.710000000000008</v>
      </c>
      <c r="BR98" s="439" t="str">
        <f>IF(BL98="","",IF(BL98='Opening Balance'!$I$102,'Opening Balance'!$G$102,""))</f>
        <v/>
      </c>
      <c r="BS98" s="439" t="str">
        <f>IF(BL98="","",IF(BL98='Opening Balance'!$I$104,'Opening Balance'!$G$104,""))</f>
        <v/>
      </c>
      <c r="BT98" s="438">
        <f t="shared" si="142"/>
        <v>86.710000000000008</v>
      </c>
      <c r="BU98" s="446">
        <f>IF(BP98="","",BP98*'Opening Balance'!$G$106)</f>
        <v>0</v>
      </c>
      <c r="BV98" s="415">
        <f t="shared" si="136"/>
        <v>86.710000000000008</v>
      </c>
      <c r="BW98" s="453">
        <f t="shared" si="171"/>
        <v>17.557600000000001</v>
      </c>
      <c r="BX98" s="446" t="str">
        <f>IF(BL98="","",IF(BL98='Opening Balance'!$I$103,'Opening Balance'!$G$103,""))</f>
        <v/>
      </c>
      <c r="BY98" s="446" t="str">
        <f>IF(BL98="","",IF(BL98='Opening Balance'!$I$105,'Opening Balance'!$G$105,""))</f>
        <v/>
      </c>
      <c r="BZ98" s="447">
        <f t="shared" si="143"/>
        <v>17.557600000000001</v>
      </c>
      <c r="CA98" s="446">
        <f>IF(BP98="","",BP98*'Opening Balance'!$G$107)</f>
        <v>0</v>
      </c>
      <c r="CB98" s="431">
        <f t="shared" si="144"/>
        <v>17.557600000000001</v>
      </c>
      <c r="CC98" s="474">
        <f t="shared" si="172"/>
        <v>4000</v>
      </c>
      <c r="CD98" s="468" t="str">
        <f>IF(BL98="","",IF(BL98='Opening Balance'!$I$109,'Opening Balance'!$G$109,""))</f>
        <v/>
      </c>
      <c r="CE98" s="468">
        <f t="shared" si="145"/>
        <v>4000</v>
      </c>
      <c r="CF98" s="470">
        <f>IF(BL98="","",IF(BL98='Opening Balance'!$I$111,'Opening Balance'!$G$111,0))</f>
        <v>0</v>
      </c>
      <c r="CG98" s="469">
        <f t="shared" si="173"/>
        <v>4000</v>
      </c>
      <c r="CH98" s="466"/>
      <c r="CI98" s="466"/>
      <c r="CJ98" s="389">
        <v>17</v>
      </c>
      <c r="CK98" s="422">
        <f>IF(AND('Att. Dairy'!B110=""),"",'Att. Dairy'!B110)</f>
        <v>45094</v>
      </c>
      <c r="CL98" s="423" t="str">
        <f>IF(AND('Att. Dairy'!D110=""),"",'Att. Dairy'!D110)</f>
        <v>Saturday</v>
      </c>
      <c r="CM98" s="435" t="str">
        <f>IF('Att. Dairy'!O110="","",IF('Att. Dairy'!E110='Att. Dairy'!$AD$15,'Att. Dairy'!O110,""))</f>
        <v/>
      </c>
      <c r="CN98" s="435" t="str">
        <f>IF('Att. Dairy'!P110="","",IF('Att. Dairy'!E110='Att. Dairy'!$AD$15,'Att. Dairy'!P110,""))</f>
        <v/>
      </c>
      <c r="CO98" s="436">
        <f t="shared" si="146"/>
        <v>0</v>
      </c>
      <c r="CP98" s="453">
        <f t="shared" si="174"/>
        <v>136.83999999999997</v>
      </c>
      <c r="CQ98" s="438" t="str">
        <f>IF(CK98="","",IF(CK98='Opening Balance'!$I$102,'Opening Balance'!$H$102,""))</f>
        <v/>
      </c>
      <c r="CR98" s="438" t="str">
        <f>IF(CK98="","",IF(CK98='Opening Balance'!$I$104,'Opening Balance'!$H$104,""))</f>
        <v/>
      </c>
      <c r="CS98" s="438">
        <f t="shared" si="147"/>
        <v>136.83999999999997</v>
      </c>
      <c r="CT98" s="430">
        <f>IF(CO98="","",CO98*'Opening Balance'!$H$106)</f>
        <v>0</v>
      </c>
      <c r="CU98" s="431">
        <f t="shared" si="137"/>
        <v>136.83999999999997</v>
      </c>
      <c r="CV98" s="453">
        <f t="shared" si="175"/>
        <v>23.288399999999999</v>
      </c>
      <c r="CW98" s="430" t="str">
        <f>IF(CK98="","",IF(CK98='Opening Balance'!$I$103,'Opening Balance'!$H$103,""))</f>
        <v/>
      </c>
      <c r="CX98" s="429" t="str">
        <f>IF(CK98="","",IF(CK98='Opening Balance'!$I$105,'Opening Balance'!$H$105,""))</f>
        <v/>
      </c>
      <c r="CY98" s="438">
        <f t="shared" si="148"/>
        <v>23.288399999999999</v>
      </c>
      <c r="CZ98" s="430">
        <f>IF(CO98="","",CO98*'Opening Balance'!$H$107)</f>
        <v>0</v>
      </c>
      <c r="DA98" s="431">
        <f t="shared" si="149"/>
        <v>23.288399999999999</v>
      </c>
      <c r="DB98" s="474">
        <f t="shared" si="176"/>
        <v>4600</v>
      </c>
      <c r="DC98" s="468" t="str">
        <f>IF(CK98="","",IF(CK98='Opening Balance'!$I$109,'Opening Balance'!$H$109,""))</f>
        <v/>
      </c>
      <c r="DD98" s="468">
        <f t="shared" si="150"/>
        <v>4600</v>
      </c>
      <c r="DE98" s="470">
        <f>IF(CK98="","",IF(CK98='Opening Balance'!$I$111,'Opening Balance'!$H$111,0))</f>
        <v>0</v>
      </c>
      <c r="DF98" s="469">
        <f t="shared" si="177"/>
        <v>4600</v>
      </c>
    </row>
    <row r="99" spans="1:110" s="304" customFormat="1">
      <c r="A99" s="580"/>
      <c r="B99" s="352">
        <f>IF(AND($Z$3=$Q$77),MAX($B$81:B98)+1,0)</f>
        <v>0</v>
      </c>
      <c r="C99" s="116">
        <f>IF(AND('Att. Dairy'!B111=""),"",'Att. Dairy'!B111)</f>
        <v>45095</v>
      </c>
      <c r="D99" s="118">
        <f t="shared" si="151"/>
        <v>117.99999999999999</v>
      </c>
      <c r="E99" s="118">
        <f t="shared" si="152"/>
        <v>83.699999999999989</v>
      </c>
      <c r="F99" s="118" t="str">
        <f>IF(C99="","",IF(Sheet1!C99='Opening Balance'!$I$84,'Opening Balance'!$G$84,""))</f>
        <v/>
      </c>
      <c r="G99" s="118" t="str">
        <f>IF(C99="","",IF(Sheet1!C99='Opening Balance'!$I$85,'Opening Balance'!$G$85,""))</f>
        <v/>
      </c>
      <c r="H99" s="118" t="str">
        <f>IF(C99="","",IF(Sheet1!C99='Opening Balance'!$I$86,'Opening Balance'!$G$86,""))</f>
        <v/>
      </c>
      <c r="I99" s="118" t="str">
        <f>IF(C99="","",IF(Sheet1!C99='Opening Balance'!$I$87,'Opening Balance'!$G$87,""))</f>
        <v/>
      </c>
      <c r="J99" s="118" t="str">
        <f>IF(C99="","",IF(Sheet1!C99='Opening Balance'!$I$88,'Opening Balance'!$G$88,""))</f>
        <v/>
      </c>
      <c r="K99" s="118" t="str">
        <f>IF(C99="","",IF(Sheet1!C99='Opening Balance'!$I$89,'Opening Balance'!$G$89,""))</f>
        <v/>
      </c>
      <c r="L99" s="118">
        <f t="shared" si="153"/>
        <v>117.99999999999999</v>
      </c>
      <c r="M99" s="118">
        <f t="shared" si="154"/>
        <v>83.699999999999989</v>
      </c>
      <c r="N99" s="119" t="str">
        <f>IF('Att. Dairy'!F111="","",'Att. Dairy'!F111)</f>
        <v/>
      </c>
      <c r="O99" s="119" t="str">
        <f>IF('Att. Dairy'!G111="","",'Att. Dairy'!G111)</f>
        <v/>
      </c>
      <c r="P99" s="119" t="str">
        <f t="shared" si="155"/>
        <v/>
      </c>
      <c r="Q99" s="119" t="str">
        <f>IF('Att. Dairy'!L111="","",'Att. Dairy'!L111)</f>
        <v/>
      </c>
      <c r="R99" s="119" t="str">
        <f>IF('Att. Dairy'!M111="","",'Att. Dairy'!M111)</f>
        <v/>
      </c>
      <c r="S99" s="119" t="str">
        <f t="shared" si="156"/>
        <v/>
      </c>
      <c r="T99" s="118">
        <f t="shared" si="157"/>
        <v>0</v>
      </c>
      <c r="U99" s="118">
        <f t="shared" si="158"/>
        <v>0</v>
      </c>
      <c r="V99" s="118">
        <f t="shared" si="159"/>
        <v>117.99999999999999</v>
      </c>
      <c r="W99" s="118">
        <f t="shared" si="160"/>
        <v>83.699999999999989</v>
      </c>
      <c r="X99" s="321" t="str">
        <f>IFERROR(IF(AND('Att. Dairy'!B111=""),"",IF(AND(Y99="अवकाश"),"",IF(AND(S99=""),"",S99*$Z$77))),"")</f>
        <v/>
      </c>
      <c r="Y99" s="121" t="str">
        <f>IF(AND('Att. Dairy'!B111=""),"",IF(OR(S99="",S99=0),"",BC99))</f>
        <v/>
      </c>
      <c r="AA99" s="353">
        <f>IF(AND($AY$3=$AP$77),MAX($AA$81:AA98)+1,0)</f>
        <v>0</v>
      </c>
      <c r="AB99" s="116">
        <f>IF(AND('Att. Dairy'!B111=""),"",'Att. Dairy'!B111)</f>
        <v>45095</v>
      </c>
      <c r="AC99" s="118">
        <f t="shared" si="161"/>
        <v>41.65</v>
      </c>
      <c r="AD99" s="118">
        <f t="shared" si="162"/>
        <v>21.9</v>
      </c>
      <c r="AE99" s="118" t="str">
        <f>IF(AB99="","",IF(Sheet1!AB99='Opening Balance'!$I$84,'Opening Balance'!$H$84,""))</f>
        <v/>
      </c>
      <c r="AF99" s="118" t="str">
        <f>IF(AB99="","",IF(Sheet1!AB99='Opening Balance'!$I$85,'Opening Balance'!$H$85,""))</f>
        <v/>
      </c>
      <c r="AG99" s="118" t="str">
        <f>IF(AB99="","",IF(Sheet1!AB99='Opening Balance'!$I$86,'Opening Balance'!$H$86,""))</f>
        <v/>
      </c>
      <c r="AH99" s="118" t="str">
        <f>IF(AB99="","",IF(Sheet1!AB99='Opening Balance'!$I$87,'Opening Balance'!$H$87,""))</f>
        <v/>
      </c>
      <c r="AI99" s="118" t="str">
        <f>IF(AB99="","",IF(Sheet1!AB99='Opening Balance'!$I$88,'Opening Balance'!$H$88,""))</f>
        <v/>
      </c>
      <c r="AJ99" s="118" t="str">
        <f>IF(AB99="","",IF(Sheet1!AB99='Opening Balance'!$I$89,'Opening Balance'!$H$89,""))</f>
        <v/>
      </c>
      <c r="AK99" s="118">
        <f t="shared" si="163"/>
        <v>41.65</v>
      </c>
      <c r="AL99" s="118">
        <f t="shared" si="164"/>
        <v>21.9</v>
      </c>
      <c r="AM99" s="119" t="str">
        <f>IF('Att. Dairy'!I111="","",'Att. Dairy'!I111)</f>
        <v/>
      </c>
      <c r="AN99" s="119" t="str">
        <f>IF('Att. Dairy'!J111="","",'Att. Dairy'!J111)</f>
        <v/>
      </c>
      <c r="AO99" s="119" t="str">
        <f t="shared" si="165"/>
        <v/>
      </c>
      <c r="AP99" s="119" t="str">
        <f>IF('Att. Dairy'!O111="","",'Att. Dairy'!O111)</f>
        <v/>
      </c>
      <c r="AQ99" s="119" t="str">
        <f>IF('Att. Dairy'!P111="","",'Att. Dairy'!P111)</f>
        <v/>
      </c>
      <c r="AR99" s="119" t="str">
        <f t="shared" si="166"/>
        <v/>
      </c>
      <c r="AS99" s="118">
        <f t="shared" si="167"/>
        <v>0</v>
      </c>
      <c r="AT99" s="118">
        <f t="shared" si="168"/>
        <v>0</v>
      </c>
      <c r="AU99" s="118">
        <f t="shared" si="178"/>
        <v>41.65</v>
      </c>
      <c r="AV99" s="118">
        <f t="shared" si="179"/>
        <v>21.9</v>
      </c>
      <c r="AW99" s="321" t="str">
        <f>IFERROR(IF(AND('Att. Dairy'!B111=""),"",IF(AND(AX99="अवकाश"),"",IF(AND(AR99=""),"",AR99*$AY$77))),"")</f>
        <v/>
      </c>
      <c r="AX99" s="121" t="str">
        <f>IF(AND('Att. Dairy'!B111=""),"",IF(OR(AR99="",AR99=0),"",BC99))</f>
        <v/>
      </c>
      <c r="BB99" s="304" t="str">
        <f>IF(AND('Att. Dairy'!D111=""),"",'Att. Dairy'!D111)</f>
        <v>Sunday</v>
      </c>
      <c r="BC99" s="304" t="str">
        <f t="shared" si="169"/>
        <v>अवकाश</v>
      </c>
      <c r="BD99" s="318" t="str">
        <f t="shared" si="138"/>
        <v/>
      </c>
      <c r="BE99" s="304" t="str">
        <f>IF(AND('Att. Dairy'!C111=""),"",'Att. Dairy'!C111)</f>
        <v/>
      </c>
      <c r="BF99" s="304" t="str">
        <f t="shared" si="139"/>
        <v/>
      </c>
      <c r="BG99" s="318" t="str">
        <f t="shared" si="140"/>
        <v/>
      </c>
      <c r="BJ99" s="487">
        <f>IF(AND($DG$5=$CF$78),MAX($BJ$81:BJ98)+1,0)</f>
        <v>0</v>
      </c>
      <c r="BK99" s="389">
        <v>18</v>
      </c>
      <c r="BL99" s="422">
        <f>IF(AND('Att. Dairy'!B111=""),"",'Att. Dairy'!B111)</f>
        <v>45095</v>
      </c>
      <c r="BM99" s="423" t="str">
        <f>IF(AND('Att. Dairy'!D111=""),"",'Att. Dairy'!D111)</f>
        <v>Sunday</v>
      </c>
      <c r="BN99" s="435" t="str">
        <f>IF('Att. Dairy'!L111="","",IF('Att. Dairy'!E111='Att. Dairy'!$AD$15,'Att. Dairy'!L111,""))</f>
        <v/>
      </c>
      <c r="BO99" s="435" t="str">
        <f>IF('Att. Dairy'!M111="","",IF('Att. Dairy'!E111='Att. Dairy'!$AD$15,'Att. Dairy'!M111,""))</f>
        <v/>
      </c>
      <c r="BP99" s="436">
        <f t="shared" si="141"/>
        <v>0</v>
      </c>
      <c r="BQ99" s="453">
        <f t="shared" si="170"/>
        <v>86.710000000000008</v>
      </c>
      <c r="BR99" s="439" t="str">
        <f>IF(BL99="","",IF(BL99='Opening Balance'!$I$102,'Opening Balance'!$G$102,""))</f>
        <v/>
      </c>
      <c r="BS99" s="439" t="str">
        <f>IF(BL99="","",IF(BL99='Opening Balance'!$I$104,'Opening Balance'!$G$104,""))</f>
        <v/>
      </c>
      <c r="BT99" s="438">
        <f t="shared" si="142"/>
        <v>86.710000000000008</v>
      </c>
      <c r="BU99" s="446">
        <f>IF(BP99="","",BP99*'Opening Balance'!$G$106)</f>
        <v>0</v>
      </c>
      <c r="BV99" s="415">
        <f t="shared" si="136"/>
        <v>86.710000000000008</v>
      </c>
      <c r="BW99" s="453">
        <f t="shared" si="171"/>
        <v>17.557600000000001</v>
      </c>
      <c r="BX99" s="446" t="str">
        <f>IF(BL99="","",IF(BL99='Opening Balance'!$I$103,'Opening Balance'!$G$103,""))</f>
        <v/>
      </c>
      <c r="BY99" s="446" t="str">
        <f>IF(BL99="","",IF(BL99='Opening Balance'!$I$105,'Opening Balance'!$G$105,""))</f>
        <v/>
      </c>
      <c r="BZ99" s="447">
        <f t="shared" si="143"/>
        <v>17.557600000000001</v>
      </c>
      <c r="CA99" s="446">
        <f>IF(BP99="","",BP99*'Opening Balance'!$G$107)</f>
        <v>0</v>
      </c>
      <c r="CB99" s="431">
        <f t="shared" si="144"/>
        <v>17.557600000000001</v>
      </c>
      <c r="CC99" s="474">
        <f t="shared" si="172"/>
        <v>4000</v>
      </c>
      <c r="CD99" s="468" t="str">
        <f>IF(BL99="","",IF(BL99='Opening Balance'!$I$109,'Opening Balance'!$G$109,""))</f>
        <v/>
      </c>
      <c r="CE99" s="468">
        <f t="shared" si="145"/>
        <v>4000</v>
      </c>
      <c r="CF99" s="470">
        <f>IF(BL99="","",IF(BL99='Opening Balance'!$I$111,'Opening Balance'!$G$111,0))</f>
        <v>0</v>
      </c>
      <c r="CG99" s="469">
        <f t="shared" si="173"/>
        <v>4000</v>
      </c>
      <c r="CH99" s="466"/>
      <c r="CI99" s="466"/>
      <c r="CJ99" s="389">
        <v>18</v>
      </c>
      <c r="CK99" s="422">
        <f>IF(AND('Att. Dairy'!B111=""),"",'Att. Dairy'!B111)</f>
        <v>45095</v>
      </c>
      <c r="CL99" s="423" t="str">
        <f>IF(AND('Att. Dairy'!D111=""),"",'Att. Dairy'!D111)</f>
        <v>Sunday</v>
      </c>
      <c r="CM99" s="435" t="str">
        <f>IF('Att. Dairy'!O111="","",IF('Att. Dairy'!E111='Att. Dairy'!$AD$15,'Att. Dairy'!O111,""))</f>
        <v/>
      </c>
      <c r="CN99" s="435" t="str">
        <f>IF('Att. Dairy'!P111="","",IF('Att. Dairy'!E111='Att. Dairy'!$AD$15,'Att. Dairy'!P111,""))</f>
        <v/>
      </c>
      <c r="CO99" s="436">
        <f t="shared" si="146"/>
        <v>0</v>
      </c>
      <c r="CP99" s="453">
        <f t="shared" si="174"/>
        <v>136.83999999999997</v>
      </c>
      <c r="CQ99" s="438" t="str">
        <f>IF(CK99="","",IF(CK99='Opening Balance'!$I$102,'Opening Balance'!$H$102,""))</f>
        <v/>
      </c>
      <c r="CR99" s="438" t="str">
        <f>IF(CK99="","",IF(CK99='Opening Balance'!$I$104,'Opening Balance'!$H$104,""))</f>
        <v/>
      </c>
      <c r="CS99" s="438">
        <f t="shared" si="147"/>
        <v>136.83999999999997</v>
      </c>
      <c r="CT99" s="430">
        <f>IF(CO99="","",CO99*'Opening Balance'!$H$106)</f>
        <v>0</v>
      </c>
      <c r="CU99" s="431">
        <f t="shared" si="137"/>
        <v>136.83999999999997</v>
      </c>
      <c r="CV99" s="453">
        <f t="shared" si="175"/>
        <v>23.288399999999999</v>
      </c>
      <c r="CW99" s="430" t="str">
        <f>IF(CK99="","",IF(CK99='Opening Balance'!$I$103,'Opening Balance'!$H$103,""))</f>
        <v/>
      </c>
      <c r="CX99" s="429" t="str">
        <f>IF(CK99="","",IF(CK99='Opening Balance'!$I$105,'Opening Balance'!$H$105,""))</f>
        <v/>
      </c>
      <c r="CY99" s="438">
        <f t="shared" si="148"/>
        <v>23.288399999999999</v>
      </c>
      <c r="CZ99" s="430">
        <f>IF(CO99="","",CO99*'Opening Balance'!$H$107)</f>
        <v>0</v>
      </c>
      <c r="DA99" s="431">
        <f t="shared" si="149"/>
        <v>23.288399999999999</v>
      </c>
      <c r="DB99" s="474">
        <f t="shared" si="176"/>
        <v>4600</v>
      </c>
      <c r="DC99" s="468" t="str">
        <f>IF(CK99="","",IF(CK99='Opening Balance'!$I$109,'Opening Balance'!$H$109,""))</f>
        <v/>
      </c>
      <c r="DD99" s="468">
        <f t="shared" si="150"/>
        <v>4600</v>
      </c>
      <c r="DE99" s="470">
        <f>IF(CK99="","",IF(CK99='Opening Balance'!$I$111,'Opening Balance'!$H$111,0))</f>
        <v>0</v>
      </c>
      <c r="DF99" s="469">
        <f t="shared" si="177"/>
        <v>4600</v>
      </c>
    </row>
    <row r="100" spans="1:110" s="304" customFormat="1">
      <c r="A100" s="580"/>
      <c r="B100" s="352">
        <f>IF(AND($Z$3=$Q$77),MAX($B$81:B99)+1,0)</f>
        <v>0</v>
      </c>
      <c r="C100" s="116">
        <f>IF(AND('Att. Dairy'!B112=""),"",'Att. Dairy'!B112)</f>
        <v>45096</v>
      </c>
      <c r="D100" s="118">
        <f t="shared" si="151"/>
        <v>117.99999999999999</v>
      </c>
      <c r="E100" s="118">
        <f t="shared" si="152"/>
        <v>83.699999999999989</v>
      </c>
      <c r="F100" s="118" t="str">
        <f>IF(C100="","",IF(Sheet1!C100='Opening Balance'!$I$84,'Opening Balance'!$G$84,""))</f>
        <v/>
      </c>
      <c r="G100" s="118" t="str">
        <f>IF(C100="","",IF(Sheet1!C100='Opening Balance'!$I$85,'Opening Balance'!$G$85,""))</f>
        <v/>
      </c>
      <c r="H100" s="118" t="str">
        <f>IF(C100="","",IF(Sheet1!C100='Opening Balance'!$I$86,'Opening Balance'!$G$86,""))</f>
        <v/>
      </c>
      <c r="I100" s="118" t="str">
        <f>IF(C100="","",IF(Sheet1!C100='Opening Balance'!$I$87,'Opening Balance'!$G$87,""))</f>
        <v/>
      </c>
      <c r="J100" s="118" t="str">
        <f>IF(C100="","",IF(Sheet1!C100='Opening Balance'!$I$88,'Opening Balance'!$G$88,""))</f>
        <v/>
      </c>
      <c r="K100" s="118" t="str">
        <f>IF(C100="","",IF(Sheet1!C100='Opening Balance'!$I$89,'Opening Balance'!$G$89,""))</f>
        <v/>
      </c>
      <c r="L100" s="118">
        <f t="shared" si="153"/>
        <v>117.99999999999999</v>
      </c>
      <c r="M100" s="118">
        <f t="shared" si="154"/>
        <v>83.699999999999989</v>
      </c>
      <c r="N100" s="119" t="str">
        <f>IF('Att. Dairy'!F112="","",'Att. Dairy'!F112)</f>
        <v/>
      </c>
      <c r="O100" s="119" t="str">
        <f>IF('Att. Dairy'!G112="","",'Att. Dairy'!G112)</f>
        <v/>
      </c>
      <c r="P100" s="119" t="str">
        <f t="shared" si="155"/>
        <v/>
      </c>
      <c r="Q100" s="119" t="str">
        <f>IF('Att. Dairy'!L112="","",'Att. Dairy'!L112)</f>
        <v/>
      </c>
      <c r="R100" s="119" t="str">
        <f>IF('Att. Dairy'!M112="","",'Att. Dairy'!M112)</f>
        <v/>
      </c>
      <c r="S100" s="119" t="str">
        <f t="shared" si="156"/>
        <v/>
      </c>
      <c r="T100" s="118">
        <f t="shared" si="157"/>
        <v>0</v>
      </c>
      <c r="U100" s="118">
        <f t="shared" si="158"/>
        <v>0</v>
      </c>
      <c r="V100" s="118">
        <f t="shared" si="159"/>
        <v>117.99999999999999</v>
      </c>
      <c r="W100" s="118">
        <f t="shared" si="160"/>
        <v>83.699999999999989</v>
      </c>
      <c r="X100" s="321" t="str">
        <f>IFERROR(IF(AND('Att. Dairy'!B112=""),"",IF(AND(Y100="अवकाश"),"",IF(AND(S100=""),"",S100*$Z$77))),"")</f>
        <v/>
      </c>
      <c r="Y100" s="121" t="str">
        <f>IF(AND('Att. Dairy'!B112=""),"",IF(OR(S100="",S100=0),"",BC100))</f>
        <v/>
      </c>
      <c r="AA100" s="353">
        <f>IF(AND($AY$3=$AP$77),MAX($AA$81:AA99)+1,0)</f>
        <v>0</v>
      </c>
      <c r="AB100" s="116">
        <f>IF(AND('Att. Dairy'!B112=""),"",'Att. Dairy'!B112)</f>
        <v>45096</v>
      </c>
      <c r="AC100" s="118">
        <f t="shared" si="161"/>
        <v>41.65</v>
      </c>
      <c r="AD100" s="118">
        <f t="shared" si="162"/>
        <v>21.9</v>
      </c>
      <c r="AE100" s="118" t="str">
        <f>IF(AB100="","",IF(Sheet1!AB100='Opening Balance'!$I$84,'Opening Balance'!$H$84,""))</f>
        <v/>
      </c>
      <c r="AF100" s="118" t="str">
        <f>IF(AB100="","",IF(Sheet1!AB100='Opening Balance'!$I$85,'Opening Balance'!$H$85,""))</f>
        <v/>
      </c>
      <c r="AG100" s="118" t="str">
        <f>IF(AB100="","",IF(Sheet1!AB100='Opening Balance'!$I$86,'Opening Balance'!$H$86,""))</f>
        <v/>
      </c>
      <c r="AH100" s="118" t="str">
        <f>IF(AB100="","",IF(Sheet1!AB100='Opening Balance'!$I$87,'Opening Balance'!$H$87,""))</f>
        <v/>
      </c>
      <c r="AI100" s="118" t="str">
        <f>IF(AB100="","",IF(Sheet1!AB100='Opening Balance'!$I$88,'Opening Balance'!$H$88,""))</f>
        <v/>
      </c>
      <c r="AJ100" s="118" t="str">
        <f>IF(AB100="","",IF(Sheet1!AB100='Opening Balance'!$I$89,'Opening Balance'!$H$89,""))</f>
        <v/>
      </c>
      <c r="AK100" s="118">
        <f t="shared" si="163"/>
        <v>41.65</v>
      </c>
      <c r="AL100" s="118">
        <f t="shared" si="164"/>
        <v>21.9</v>
      </c>
      <c r="AM100" s="119" t="str">
        <f>IF('Att. Dairy'!I112="","",'Att. Dairy'!I112)</f>
        <v/>
      </c>
      <c r="AN100" s="119" t="str">
        <f>IF('Att. Dairy'!J112="","",'Att. Dairy'!J112)</f>
        <v/>
      </c>
      <c r="AO100" s="119" t="str">
        <f t="shared" si="165"/>
        <v/>
      </c>
      <c r="AP100" s="119" t="str">
        <f>IF('Att. Dairy'!O112="","",'Att. Dairy'!O112)</f>
        <v/>
      </c>
      <c r="AQ100" s="119" t="str">
        <f>IF('Att. Dairy'!P112="","",'Att. Dairy'!P112)</f>
        <v/>
      </c>
      <c r="AR100" s="119" t="str">
        <f t="shared" si="166"/>
        <v/>
      </c>
      <c r="AS100" s="118">
        <f t="shared" si="167"/>
        <v>0</v>
      </c>
      <c r="AT100" s="118">
        <f t="shared" si="168"/>
        <v>0</v>
      </c>
      <c r="AU100" s="118">
        <f t="shared" si="178"/>
        <v>41.65</v>
      </c>
      <c r="AV100" s="118">
        <f t="shared" si="179"/>
        <v>21.9</v>
      </c>
      <c r="AW100" s="321" t="str">
        <f>IFERROR(IF(AND('Att. Dairy'!B112=""),"",IF(AND(AX100="अवकाश"),"",IF(AND(AR100=""),"",AR100*$AY$77))),"")</f>
        <v/>
      </c>
      <c r="AX100" s="121" t="str">
        <f>IF(AND('Att. Dairy'!B112=""),"",IF(OR(AR100="",AR100=0),"",BC100))</f>
        <v/>
      </c>
      <c r="BB100" s="304" t="str">
        <f>IF(AND('Att. Dairy'!D112=""),"",'Att. Dairy'!D112)</f>
        <v>Monday</v>
      </c>
      <c r="BC100" s="304" t="str">
        <f t="shared" si="169"/>
        <v>सब्जी रोटी</v>
      </c>
      <c r="BD100" s="318" t="str">
        <f t="shared" si="138"/>
        <v>W</v>
      </c>
      <c r="BE100" s="304" t="str">
        <f>IF(AND('Att. Dairy'!C112=""),"",'Att. Dairy'!C112)</f>
        <v/>
      </c>
      <c r="BF100" s="304" t="str">
        <f t="shared" si="139"/>
        <v/>
      </c>
      <c r="BG100" s="318" t="str">
        <f t="shared" si="140"/>
        <v>W</v>
      </c>
      <c r="BJ100" s="487">
        <f>IF(AND($DG$5=$CF$78),MAX($BJ$81:BJ99)+1,0)</f>
        <v>0</v>
      </c>
      <c r="BK100" s="389">
        <v>19</v>
      </c>
      <c r="BL100" s="422">
        <f>IF(AND('Att. Dairy'!B112=""),"",'Att. Dairy'!B112)</f>
        <v>45096</v>
      </c>
      <c r="BM100" s="423" t="str">
        <f>IF(AND('Att. Dairy'!D112=""),"",'Att. Dairy'!D112)</f>
        <v>Monday</v>
      </c>
      <c r="BN100" s="435" t="str">
        <f>IF('Att. Dairy'!L112="","",IF('Att. Dairy'!E112='Att. Dairy'!$AD$15,'Att. Dairy'!L112,""))</f>
        <v/>
      </c>
      <c r="BO100" s="435" t="str">
        <f>IF('Att. Dairy'!M112="","",IF('Att. Dairy'!E112='Att. Dairy'!$AD$15,'Att. Dairy'!M112,""))</f>
        <v/>
      </c>
      <c r="BP100" s="436">
        <f t="shared" si="141"/>
        <v>0</v>
      </c>
      <c r="BQ100" s="453">
        <f t="shared" si="170"/>
        <v>86.710000000000008</v>
      </c>
      <c r="BR100" s="439" t="str">
        <f>IF(BL100="","",IF(BL100='Opening Balance'!$I$102,'Opening Balance'!$G$102,""))</f>
        <v/>
      </c>
      <c r="BS100" s="439" t="str">
        <f>IF(BL100="","",IF(BL100='Opening Balance'!$I$104,'Opening Balance'!$G$104,""))</f>
        <v/>
      </c>
      <c r="BT100" s="438">
        <f t="shared" si="142"/>
        <v>86.710000000000008</v>
      </c>
      <c r="BU100" s="446">
        <f>IF(BP100="","",BP100*'Opening Balance'!$G$106)</f>
        <v>0</v>
      </c>
      <c r="BV100" s="415">
        <f t="shared" si="136"/>
        <v>86.710000000000008</v>
      </c>
      <c r="BW100" s="453">
        <f t="shared" si="171"/>
        <v>17.557600000000001</v>
      </c>
      <c r="BX100" s="446" t="str">
        <f>IF(BL100="","",IF(BL100='Opening Balance'!$I$103,'Opening Balance'!$G$103,""))</f>
        <v/>
      </c>
      <c r="BY100" s="446" t="str">
        <f>IF(BL100="","",IF(BL100='Opening Balance'!$I$105,'Opening Balance'!$G$105,""))</f>
        <v/>
      </c>
      <c r="BZ100" s="447">
        <f t="shared" si="143"/>
        <v>17.557600000000001</v>
      </c>
      <c r="CA100" s="446">
        <f>IF(BP100="","",BP100*'Opening Balance'!$G$107)</f>
        <v>0</v>
      </c>
      <c r="CB100" s="431">
        <f t="shared" si="144"/>
        <v>17.557600000000001</v>
      </c>
      <c r="CC100" s="474">
        <f t="shared" si="172"/>
        <v>4000</v>
      </c>
      <c r="CD100" s="468" t="str">
        <f>IF(BL100="","",IF(BL100='Opening Balance'!$I$109,'Opening Balance'!$G$109,""))</f>
        <v/>
      </c>
      <c r="CE100" s="468">
        <f t="shared" si="145"/>
        <v>4000</v>
      </c>
      <c r="CF100" s="470">
        <f>IF(BL100="","",IF(BL100='Opening Balance'!$I$111,'Opening Balance'!$G$111,0))</f>
        <v>0</v>
      </c>
      <c r="CG100" s="469">
        <f t="shared" si="173"/>
        <v>4000</v>
      </c>
      <c r="CH100" s="466"/>
      <c r="CI100" s="466"/>
      <c r="CJ100" s="389">
        <v>19</v>
      </c>
      <c r="CK100" s="422">
        <f>IF(AND('Att. Dairy'!B112=""),"",'Att. Dairy'!B112)</f>
        <v>45096</v>
      </c>
      <c r="CL100" s="423" t="str">
        <f>IF(AND('Att. Dairy'!D112=""),"",'Att. Dairy'!D112)</f>
        <v>Monday</v>
      </c>
      <c r="CM100" s="435" t="str">
        <f>IF('Att. Dairy'!O112="","",IF('Att. Dairy'!E112='Att. Dairy'!$AD$15,'Att. Dairy'!O112,""))</f>
        <v/>
      </c>
      <c r="CN100" s="435" t="str">
        <f>IF('Att. Dairy'!P112="","",IF('Att. Dairy'!E112='Att. Dairy'!$AD$15,'Att. Dairy'!P112,""))</f>
        <v/>
      </c>
      <c r="CO100" s="436">
        <f t="shared" si="146"/>
        <v>0</v>
      </c>
      <c r="CP100" s="453">
        <f t="shared" si="174"/>
        <v>136.83999999999997</v>
      </c>
      <c r="CQ100" s="438" t="str">
        <f>IF(CK100="","",IF(CK100='Opening Balance'!$I$102,'Opening Balance'!$H$102,""))</f>
        <v/>
      </c>
      <c r="CR100" s="438" t="str">
        <f>IF(CK100="","",IF(CK100='Opening Balance'!$I$104,'Opening Balance'!$H$104,""))</f>
        <v/>
      </c>
      <c r="CS100" s="438">
        <f t="shared" si="147"/>
        <v>136.83999999999997</v>
      </c>
      <c r="CT100" s="430">
        <f>IF(CO100="","",CO100*'Opening Balance'!$H$106)</f>
        <v>0</v>
      </c>
      <c r="CU100" s="431">
        <f t="shared" si="137"/>
        <v>136.83999999999997</v>
      </c>
      <c r="CV100" s="453">
        <f t="shared" si="175"/>
        <v>23.288399999999999</v>
      </c>
      <c r="CW100" s="430" t="str">
        <f>IF(CK100="","",IF(CK100='Opening Balance'!$I$103,'Opening Balance'!$H$103,""))</f>
        <v/>
      </c>
      <c r="CX100" s="429" t="str">
        <f>IF(CK100="","",IF(CK100='Opening Balance'!$I$105,'Opening Balance'!$H$105,""))</f>
        <v/>
      </c>
      <c r="CY100" s="438">
        <f t="shared" si="148"/>
        <v>23.288399999999999</v>
      </c>
      <c r="CZ100" s="430">
        <f>IF(CO100="","",CO100*'Opening Balance'!$H$107)</f>
        <v>0</v>
      </c>
      <c r="DA100" s="431">
        <f t="shared" si="149"/>
        <v>23.288399999999999</v>
      </c>
      <c r="DB100" s="474">
        <f t="shared" si="176"/>
        <v>4600</v>
      </c>
      <c r="DC100" s="468" t="str">
        <f>IF(CK100="","",IF(CK100='Opening Balance'!$I$109,'Opening Balance'!$H$109,""))</f>
        <v/>
      </c>
      <c r="DD100" s="468">
        <f t="shared" si="150"/>
        <v>4600</v>
      </c>
      <c r="DE100" s="470">
        <f>IF(CK100="","",IF(CK100='Opening Balance'!$I$111,'Opening Balance'!$H$111,0))</f>
        <v>0</v>
      </c>
      <c r="DF100" s="469">
        <f t="shared" si="177"/>
        <v>4600</v>
      </c>
    </row>
    <row r="101" spans="1:110" s="304" customFormat="1">
      <c r="A101" s="580"/>
      <c r="B101" s="352">
        <f>IF(AND($Z$3=$Q$77),MAX($B$81:B100)+1,0)</f>
        <v>0</v>
      </c>
      <c r="C101" s="116">
        <f>IF(AND('Att. Dairy'!B113=""),"",'Att. Dairy'!B113)</f>
        <v>45097</v>
      </c>
      <c r="D101" s="118">
        <f t="shared" si="151"/>
        <v>117.99999999999999</v>
      </c>
      <c r="E101" s="118">
        <f t="shared" si="152"/>
        <v>83.699999999999989</v>
      </c>
      <c r="F101" s="118" t="str">
        <f>IF(C101="","",IF(Sheet1!C101='Opening Balance'!$I$84,'Opening Balance'!$G$84,""))</f>
        <v/>
      </c>
      <c r="G101" s="118" t="str">
        <f>IF(C101="","",IF(Sheet1!C101='Opening Balance'!$I$85,'Opening Balance'!$G$85,""))</f>
        <v/>
      </c>
      <c r="H101" s="118" t="str">
        <f>IF(C101="","",IF(Sheet1!C101='Opening Balance'!$I$86,'Opening Balance'!$G$86,""))</f>
        <v/>
      </c>
      <c r="I101" s="118" t="str">
        <f>IF(C101="","",IF(Sheet1!C101='Opening Balance'!$I$87,'Opening Balance'!$G$87,""))</f>
        <v/>
      </c>
      <c r="J101" s="118" t="str">
        <f>IF(C101="","",IF(Sheet1!C101='Opening Balance'!$I$88,'Opening Balance'!$G$88,""))</f>
        <v/>
      </c>
      <c r="K101" s="118" t="str">
        <f>IF(C101="","",IF(Sheet1!C101='Opening Balance'!$I$89,'Opening Balance'!$G$89,""))</f>
        <v/>
      </c>
      <c r="L101" s="118">
        <f t="shared" si="153"/>
        <v>117.99999999999999</v>
      </c>
      <c r="M101" s="118">
        <f t="shared" si="154"/>
        <v>83.699999999999989</v>
      </c>
      <c r="N101" s="119" t="str">
        <f>IF('Att. Dairy'!F113="","",'Att. Dairy'!F113)</f>
        <v/>
      </c>
      <c r="O101" s="119" t="str">
        <f>IF('Att. Dairy'!G113="","",'Att. Dairy'!G113)</f>
        <v/>
      </c>
      <c r="P101" s="119" t="str">
        <f t="shared" si="155"/>
        <v/>
      </c>
      <c r="Q101" s="119" t="str">
        <f>IF('Att. Dairy'!L113="","",'Att. Dairy'!L113)</f>
        <v/>
      </c>
      <c r="R101" s="119" t="str">
        <f>IF('Att. Dairy'!M113="","",'Att. Dairy'!M113)</f>
        <v/>
      </c>
      <c r="S101" s="119" t="str">
        <f t="shared" si="156"/>
        <v/>
      </c>
      <c r="T101" s="118">
        <f t="shared" si="157"/>
        <v>0</v>
      </c>
      <c r="U101" s="118">
        <f t="shared" si="158"/>
        <v>0</v>
      </c>
      <c r="V101" s="118">
        <f t="shared" si="159"/>
        <v>117.99999999999999</v>
      </c>
      <c r="W101" s="118">
        <f t="shared" si="160"/>
        <v>83.699999999999989</v>
      </c>
      <c r="X101" s="321" t="str">
        <f>IFERROR(IF(AND('Att. Dairy'!B113=""),"",IF(AND(Y101="अवकाश"),"",IF(AND(S101=""),"",S101*$Z$77))),"")</f>
        <v/>
      </c>
      <c r="Y101" s="121" t="str">
        <f>IF(AND('Att. Dairy'!B113=""),"",IF(OR(S101="",S101=0),"",BC101))</f>
        <v/>
      </c>
      <c r="AA101" s="353">
        <f>IF(AND($AY$3=$AP$77),MAX($AA$81:AA100)+1,0)</f>
        <v>0</v>
      </c>
      <c r="AB101" s="116">
        <f>IF(AND('Att. Dairy'!B113=""),"",'Att. Dairy'!B113)</f>
        <v>45097</v>
      </c>
      <c r="AC101" s="118">
        <f t="shared" si="161"/>
        <v>41.65</v>
      </c>
      <c r="AD101" s="118">
        <f t="shared" si="162"/>
        <v>21.9</v>
      </c>
      <c r="AE101" s="118" t="str">
        <f>IF(AB101="","",IF(Sheet1!AB101='Opening Balance'!$I$84,'Opening Balance'!$H$84,""))</f>
        <v/>
      </c>
      <c r="AF101" s="118" t="str">
        <f>IF(AB101="","",IF(Sheet1!AB101='Opening Balance'!$I$85,'Opening Balance'!$H$85,""))</f>
        <v/>
      </c>
      <c r="AG101" s="118" t="str">
        <f>IF(AB101="","",IF(Sheet1!AB101='Opening Balance'!$I$86,'Opening Balance'!$H$86,""))</f>
        <v/>
      </c>
      <c r="AH101" s="118" t="str">
        <f>IF(AB101="","",IF(Sheet1!AB101='Opening Balance'!$I$87,'Opening Balance'!$H$87,""))</f>
        <v/>
      </c>
      <c r="AI101" s="118" t="str">
        <f>IF(AB101="","",IF(Sheet1!AB101='Opening Balance'!$I$88,'Opening Balance'!$H$88,""))</f>
        <v/>
      </c>
      <c r="AJ101" s="118" t="str">
        <f>IF(AB101="","",IF(Sheet1!AB101='Opening Balance'!$I$89,'Opening Balance'!$H$89,""))</f>
        <v/>
      </c>
      <c r="AK101" s="118">
        <f t="shared" si="163"/>
        <v>41.65</v>
      </c>
      <c r="AL101" s="118">
        <f t="shared" si="164"/>
        <v>21.9</v>
      </c>
      <c r="AM101" s="119" t="str">
        <f>IF('Att. Dairy'!I113="","",'Att. Dairy'!I113)</f>
        <v/>
      </c>
      <c r="AN101" s="119" t="str">
        <f>IF('Att. Dairy'!J113="","",'Att. Dairy'!J113)</f>
        <v/>
      </c>
      <c r="AO101" s="119" t="str">
        <f t="shared" si="165"/>
        <v/>
      </c>
      <c r="AP101" s="119" t="str">
        <f>IF('Att. Dairy'!O113="","",'Att. Dairy'!O113)</f>
        <v/>
      </c>
      <c r="AQ101" s="119" t="str">
        <f>IF('Att. Dairy'!P113="","",'Att. Dairy'!P113)</f>
        <v/>
      </c>
      <c r="AR101" s="119" t="str">
        <f t="shared" si="166"/>
        <v/>
      </c>
      <c r="AS101" s="118">
        <f t="shared" si="167"/>
        <v>0</v>
      </c>
      <c r="AT101" s="118">
        <f t="shared" si="168"/>
        <v>0</v>
      </c>
      <c r="AU101" s="118">
        <f t="shared" si="178"/>
        <v>41.65</v>
      </c>
      <c r="AV101" s="118">
        <f t="shared" si="179"/>
        <v>21.9</v>
      </c>
      <c r="AW101" s="321" t="str">
        <f>IFERROR(IF(AND('Att. Dairy'!B113=""),"",IF(AND(AX101="अवकाश"),"",IF(AND(AR101=""),"",AR101*$AY$77))),"")</f>
        <v/>
      </c>
      <c r="AX101" s="121" t="str">
        <f>IF(AND('Att. Dairy'!B113=""),"",IF(OR(AR101="",AR101=0),"",BC101))</f>
        <v/>
      </c>
      <c r="BB101" s="304" t="str">
        <f>IF(AND('Att. Dairy'!D113=""),"",'Att. Dairy'!D113)</f>
        <v>Tuesday</v>
      </c>
      <c r="BC101" s="304" t="str">
        <f t="shared" si="169"/>
        <v>दाल चावल</v>
      </c>
      <c r="BD101" s="318" t="str">
        <f t="shared" si="138"/>
        <v>R</v>
      </c>
      <c r="BE101" s="304" t="str">
        <f>IF(AND('Att. Dairy'!C113=""),"",'Att. Dairy'!C113)</f>
        <v/>
      </c>
      <c r="BF101" s="304" t="str">
        <f t="shared" si="139"/>
        <v/>
      </c>
      <c r="BG101" s="318" t="str">
        <f t="shared" si="140"/>
        <v>R</v>
      </c>
      <c r="BJ101" s="487">
        <f>IF(AND($DG$5=$CF$78),MAX($BJ$81:BJ100)+1,0)</f>
        <v>0</v>
      </c>
      <c r="BK101" s="389">
        <v>20</v>
      </c>
      <c r="BL101" s="422">
        <f>IF(AND('Att. Dairy'!B113=""),"",'Att. Dairy'!B113)</f>
        <v>45097</v>
      </c>
      <c r="BM101" s="423" t="str">
        <f>IF(AND('Att. Dairy'!D113=""),"",'Att. Dairy'!D113)</f>
        <v>Tuesday</v>
      </c>
      <c r="BN101" s="435" t="str">
        <f>IF('Att. Dairy'!L113="","",IF('Att. Dairy'!E113='Att. Dairy'!$AD$15,'Att. Dairy'!L113,""))</f>
        <v/>
      </c>
      <c r="BO101" s="435" t="str">
        <f>IF('Att. Dairy'!M113="","",IF('Att. Dairy'!E113='Att. Dairy'!$AD$15,'Att. Dairy'!M113,""))</f>
        <v/>
      </c>
      <c r="BP101" s="436">
        <f t="shared" si="141"/>
        <v>0</v>
      </c>
      <c r="BQ101" s="453">
        <f t="shared" si="170"/>
        <v>86.710000000000008</v>
      </c>
      <c r="BR101" s="439" t="str">
        <f>IF(BL101="","",IF(BL101='Opening Balance'!$I$102,'Opening Balance'!$G$102,""))</f>
        <v/>
      </c>
      <c r="BS101" s="439" t="str">
        <f>IF(BL101="","",IF(BL101='Opening Balance'!$I$104,'Opening Balance'!$G$104,""))</f>
        <v/>
      </c>
      <c r="BT101" s="438">
        <f t="shared" si="142"/>
        <v>86.710000000000008</v>
      </c>
      <c r="BU101" s="446">
        <f>IF(BP101="","",BP101*'Opening Balance'!$G$106)</f>
        <v>0</v>
      </c>
      <c r="BV101" s="415">
        <f t="shared" si="136"/>
        <v>86.710000000000008</v>
      </c>
      <c r="BW101" s="453">
        <f t="shared" si="171"/>
        <v>17.557600000000001</v>
      </c>
      <c r="BX101" s="446" t="str">
        <f>IF(BL101="","",IF(BL101='Opening Balance'!$I$103,'Opening Balance'!$G$103,""))</f>
        <v/>
      </c>
      <c r="BY101" s="446" t="str">
        <f>IF(BL101="","",IF(BL101='Opening Balance'!$I$105,'Opening Balance'!$G$105,""))</f>
        <v/>
      </c>
      <c r="BZ101" s="447">
        <f t="shared" si="143"/>
        <v>17.557600000000001</v>
      </c>
      <c r="CA101" s="446">
        <f>IF(BP101="","",BP101*'Opening Balance'!$G$107)</f>
        <v>0</v>
      </c>
      <c r="CB101" s="431">
        <f t="shared" si="144"/>
        <v>17.557600000000001</v>
      </c>
      <c r="CC101" s="474">
        <f t="shared" si="172"/>
        <v>4000</v>
      </c>
      <c r="CD101" s="468" t="str">
        <f>IF(BL101="","",IF(BL101='Opening Balance'!$I$109,'Opening Balance'!$G$109,""))</f>
        <v/>
      </c>
      <c r="CE101" s="468">
        <f t="shared" si="145"/>
        <v>4000</v>
      </c>
      <c r="CF101" s="470">
        <f>IF(BL101="","",IF(BL101='Opening Balance'!$I$111,'Opening Balance'!$G$111,0))</f>
        <v>0</v>
      </c>
      <c r="CG101" s="469">
        <f t="shared" si="173"/>
        <v>4000</v>
      </c>
      <c r="CH101" s="466"/>
      <c r="CI101" s="466"/>
      <c r="CJ101" s="389">
        <v>20</v>
      </c>
      <c r="CK101" s="422">
        <f>IF(AND('Att. Dairy'!B113=""),"",'Att. Dairy'!B113)</f>
        <v>45097</v>
      </c>
      <c r="CL101" s="423" t="str">
        <f>IF(AND('Att. Dairy'!D113=""),"",'Att. Dairy'!D113)</f>
        <v>Tuesday</v>
      </c>
      <c r="CM101" s="435" t="str">
        <f>IF('Att. Dairy'!O113="","",IF('Att. Dairy'!E113='Att. Dairy'!$AD$15,'Att. Dairy'!O113,""))</f>
        <v/>
      </c>
      <c r="CN101" s="435" t="str">
        <f>IF('Att. Dairy'!P113="","",IF('Att. Dairy'!E113='Att. Dairy'!$AD$15,'Att. Dairy'!P113,""))</f>
        <v/>
      </c>
      <c r="CO101" s="436">
        <f t="shared" si="146"/>
        <v>0</v>
      </c>
      <c r="CP101" s="453">
        <f t="shared" si="174"/>
        <v>136.83999999999997</v>
      </c>
      <c r="CQ101" s="438" t="str">
        <f>IF(CK101="","",IF(CK101='Opening Balance'!$I$102,'Opening Balance'!$H$102,""))</f>
        <v/>
      </c>
      <c r="CR101" s="438" t="str">
        <f>IF(CK101="","",IF(CK101='Opening Balance'!$I$104,'Opening Balance'!$H$104,""))</f>
        <v/>
      </c>
      <c r="CS101" s="438">
        <f t="shared" si="147"/>
        <v>136.83999999999997</v>
      </c>
      <c r="CT101" s="430">
        <f>IF(CO101="","",CO101*'Opening Balance'!$H$106)</f>
        <v>0</v>
      </c>
      <c r="CU101" s="431">
        <f t="shared" si="137"/>
        <v>136.83999999999997</v>
      </c>
      <c r="CV101" s="453">
        <f t="shared" si="175"/>
        <v>23.288399999999999</v>
      </c>
      <c r="CW101" s="430" t="str">
        <f>IF(CK101="","",IF(CK101='Opening Balance'!$I$103,'Opening Balance'!$H$103,""))</f>
        <v/>
      </c>
      <c r="CX101" s="429" t="str">
        <f>IF(CK101="","",IF(CK101='Opening Balance'!$I$105,'Opening Balance'!$H$105,""))</f>
        <v/>
      </c>
      <c r="CY101" s="438">
        <f t="shared" si="148"/>
        <v>23.288399999999999</v>
      </c>
      <c r="CZ101" s="430">
        <f>IF(CO101="","",CO101*'Opening Balance'!$H$107)</f>
        <v>0</v>
      </c>
      <c r="DA101" s="431">
        <f t="shared" si="149"/>
        <v>23.288399999999999</v>
      </c>
      <c r="DB101" s="474">
        <f t="shared" si="176"/>
        <v>4600</v>
      </c>
      <c r="DC101" s="468" t="str">
        <f>IF(CK101="","",IF(CK101='Opening Balance'!$I$109,'Opening Balance'!$H$109,""))</f>
        <v/>
      </c>
      <c r="DD101" s="468">
        <f t="shared" si="150"/>
        <v>4600</v>
      </c>
      <c r="DE101" s="470">
        <f>IF(CK101="","",IF(CK101='Opening Balance'!$I$111,'Opening Balance'!$H$111,0))</f>
        <v>0</v>
      </c>
      <c r="DF101" s="469">
        <f t="shared" si="177"/>
        <v>4600</v>
      </c>
    </row>
    <row r="102" spans="1:110" s="304" customFormat="1">
      <c r="A102" s="580"/>
      <c r="B102" s="352">
        <f>IF(AND($Z$3=$Q$77),MAX($B$81:B101)+1,0)</f>
        <v>0</v>
      </c>
      <c r="C102" s="116">
        <f>IF(AND('Att. Dairy'!B114=""),"",'Att. Dairy'!B114)</f>
        <v>45098</v>
      </c>
      <c r="D102" s="118">
        <f t="shared" si="151"/>
        <v>117.99999999999999</v>
      </c>
      <c r="E102" s="118">
        <f t="shared" si="152"/>
        <v>83.699999999999989</v>
      </c>
      <c r="F102" s="118" t="str">
        <f>IF(C102="","",IF(Sheet1!C102='Opening Balance'!$I$84,'Opening Balance'!$G$84,""))</f>
        <v/>
      </c>
      <c r="G102" s="118" t="str">
        <f>IF(C102="","",IF(Sheet1!C102='Opening Balance'!$I$85,'Opening Balance'!$G$85,""))</f>
        <v/>
      </c>
      <c r="H102" s="118" t="str">
        <f>IF(C102="","",IF(Sheet1!C102='Opening Balance'!$I$86,'Opening Balance'!$G$86,""))</f>
        <v/>
      </c>
      <c r="I102" s="118" t="str">
        <f>IF(C102="","",IF(Sheet1!C102='Opening Balance'!$I$87,'Opening Balance'!$G$87,""))</f>
        <v/>
      </c>
      <c r="J102" s="118" t="str">
        <f>IF(C102="","",IF(Sheet1!C102='Opening Balance'!$I$88,'Opening Balance'!$G$88,""))</f>
        <v/>
      </c>
      <c r="K102" s="118" t="str">
        <f>IF(C102="","",IF(Sheet1!C102='Opening Balance'!$I$89,'Opening Balance'!$G$89,""))</f>
        <v/>
      </c>
      <c r="L102" s="118">
        <f t="shared" si="153"/>
        <v>117.99999999999999</v>
      </c>
      <c r="M102" s="118">
        <f t="shared" si="154"/>
        <v>83.699999999999989</v>
      </c>
      <c r="N102" s="119" t="str">
        <f>IF('Att. Dairy'!F114="","",'Att. Dairy'!F114)</f>
        <v/>
      </c>
      <c r="O102" s="119" t="str">
        <f>IF('Att. Dairy'!G114="","",'Att. Dairy'!G114)</f>
        <v/>
      </c>
      <c r="P102" s="119" t="str">
        <f t="shared" si="155"/>
        <v/>
      </c>
      <c r="Q102" s="119" t="str">
        <f>IF('Att. Dairy'!L114="","",'Att. Dairy'!L114)</f>
        <v/>
      </c>
      <c r="R102" s="119" t="str">
        <f>IF('Att. Dairy'!M114="","",'Att. Dairy'!M114)</f>
        <v/>
      </c>
      <c r="S102" s="119" t="str">
        <f t="shared" si="156"/>
        <v/>
      </c>
      <c r="T102" s="118">
        <f t="shared" si="157"/>
        <v>0</v>
      </c>
      <c r="U102" s="118">
        <f t="shared" si="158"/>
        <v>0</v>
      </c>
      <c r="V102" s="118">
        <f t="shared" si="159"/>
        <v>117.99999999999999</v>
      </c>
      <c r="W102" s="118">
        <f t="shared" si="160"/>
        <v>83.699999999999989</v>
      </c>
      <c r="X102" s="321" t="str">
        <f>IFERROR(IF(AND('Att. Dairy'!B114=""),"",IF(AND(Y102="अवकाश"),"",IF(AND(S102=""),"",S102*$Z$77))),"")</f>
        <v/>
      </c>
      <c r="Y102" s="121" t="str">
        <f>IF(AND('Att. Dairy'!B114=""),"",IF(OR(S102="",S102=0),"",BC102))</f>
        <v/>
      </c>
      <c r="AA102" s="353">
        <f>IF(AND($AY$3=$AP$77),MAX($AA$81:AA101)+1,0)</f>
        <v>0</v>
      </c>
      <c r="AB102" s="116">
        <f>IF(AND('Att. Dairy'!B114=""),"",'Att. Dairy'!B114)</f>
        <v>45098</v>
      </c>
      <c r="AC102" s="118">
        <f t="shared" si="161"/>
        <v>41.65</v>
      </c>
      <c r="AD102" s="118">
        <f t="shared" si="162"/>
        <v>21.9</v>
      </c>
      <c r="AE102" s="118" t="str">
        <f>IF(AB102="","",IF(Sheet1!AB102='Opening Balance'!$I$84,'Opening Balance'!$H$84,""))</f>
        <v/>
      </c>
      <c r="AF102" s="118" t="str">
        <f>IF(AB102="","",IF(Sheet1!AB102='Opening Balance'!$I$85,'Opening Balance'!$H$85,""))</f>
        <v/>
      </c>
      <c r="AG102" s="118" t="str">
        <f>IF(AB102="","",IF(Sheet1!AB102='Opening Balance'!$I$86,'Opening Balance'!$H$86,""))</f>
        <v/>
      </c>
      <c r="AH102" s="118" t="str">
        <f>IF(AB102="","",IF(Sheet1!AB102='Opening Balance'!$I$87,'Opening Balance'!$H$87,""))</f>
        <v/>
      </c>
      <c r="AI102" s="118" t="str">
        <f>IF(AB102="","",IF(Sheet1!AB102='Opening Balance'!$I$88,'Opening Balance'!$H$88,""))</f>
        <v/>
      </c>
      <c r="AJ102" s="118" t="str">
        <f>IF(AB102="","",IF(Sheet1!AB102='Opening Balance'!$I$89,'Opening Balance'!$H$89,""))</f>
        <v/>
      </c>
      <c r="AK102" s="118">
        <f t="shared" si="163"/>
        <v>41.65</v>
      </c>
      <c r="AL102" s="118">
        <f t="shared" si="164"/>
        <v>21.9</v>
      </c>
      <c r="AM102" s="119" t="str">
        <f>IF('Att. Dairy'!I114="","",'Att. Dairy'!I114)</f>
        <v/>
      </c>
      <c r="AN102" s="119" t="str">
        <f>IF('Att. Dairy'!J114="","",'Att. Dairy'!J114)</f>
        <v/>
      </c>
      <c r="AO102" s="119" t="str">
        <f t="shared" si="165"/>
        <v/>
      </c>
      <c r="AP102" s="119" t="str">
        <f>IF('Att. Dairy'!O114="","",'Att. Dairy'!O114)</f>
        <v/>
      </c>
      <c r="AQ102" s="119" t="str">
        <f>IF('Att. Dairy'!P114="","",'Att. Dairy'!P114)</f>
        <v/>
      </c>
      <c r="AR102" s="119" t="str">
        <f t="shared" si="166"/>
        <v/>
      </c>
      <c r="AS102" s="118">
        <f t="shared" si="167"/>
        <v>0</v>
      </c>
      <c r="AT102" s="118">
        <f t="shared" si="168"/>
        <v>0</v>
      </c>
      <c r="AU102" s="118">
        <f t="shared" si="178"/>
        <v>41.65</v>
      </c>
      <c r="AV102" s="118">
        <f t="shared" si="179"/>
        <v>21.9</v>
      </c>
      <c r="AW102" s="321" t="str">
        <f>IFERROR(IF(AND('Att. Dairy'!B114=""),"",IF(AND(AX102="अवकाश"),"",IF(AND(AR102=""),"",AR102*$AY$77))),"")</f>
        <v/>
      </c>
      <c r="AX102" s="121" t="str">
        <f>IF(AND('Att. Dairy'!B114=""),"",IF(OR(AR102="",AR102=0),"",BC102))</f>
        <v/>
      </c>
      <c r="BB102" s="304" t="str">
        <f>IF(AND('Att. Dairy'!D114=""),"",'Att. Dairy'!D114)</f>
        <v>Wednesday</v>
      </c>
      <c r="BC102" s="304" t="str">
        <f t="shared" si="169"/>
        <v>दाल रोटी</v>
      </c>
      <c r="BD102" s="318" t="str">
        <f t="shared" si="138"/>
        <v>W</v>
      </c>
      <c r="BE102" s="304" t="str">
        <f>IF(AND('Att. Dairy'!C114=""),"",'Att. Dairy'!C114)</f>
        <v/>
      </c>
      <c r="BF102" s="304" t="str">
        <f t="shared" si="139"/>
        <v/>
      </c>
      <c r="BG102" s="318" t="str">
        <f t="shared" si="140"/>
        <v>W</v>
      </c>
      <c r="BJ102" s="487">
        <f>IF(AND($DG$5=$CF$78),MAX($BJ$81:BJ101)+1,0)</f>
        <v>0</v>
      </c>
      <c r="BK102" s="389">
        <v>21</v>
      </c>
      <c r="BL102" s="422">
        <f>IF(AND('Att. Dairy'!B114=""),"",'Att. Dairy'!B114)</f>
        <v>45098</v>
      </c>
      <c r="BM102" s="423" t="str">
        <f>IF(AND('Att. Dairy'!D114=""),"",'Att. Dairy'!D114)</f>
        <v>Wednesday</v>
      </c>
      <c r="BN102" s="435" t="str">
        <f>IF('Att. Dairy'!L114="","",IF('Att. Dairy'!E114='Att. Dairy'!$AD$15,'Att. Dairy'!L114,""))</f>
        <v/>
      </c>
      <c r="BO102" s="435" t="str">
        <f>IF('Att. Dairy'!M114="","",IF('Att. Dairy'!E114='Att. Dairy'!$AD$15,'Att. Dairy'!M114,""))</f>
        <v/>
      </c>
      <c r="BP102" s="436">
        <f t="shared" si="141"/>
        <v>0</v>
      </c>
      <c r="BQ102" s="453">
        <f t="shared" si="170"/>
        <v>86.710000000000008</v>
      </c>
      <c r="BR102" s="439" t="str">
        <f>IF(BL102="","",IF(BL102='Opening Balance'!$I$102,'Opening Balance'!$G$102,""))</f>
        <v/>
      </c>
      <c r="BS102" s="439" t="str">
        <f>IF(BL102="","",IF(BL102='Opening Balance'!$I$104,'Opening Balance'!$G$104,""))</f>
        <v/>
      </c>
      <c r="BT102" s="438">
        <f t="shared" si="142"/>
        <v>86.710000000000008</v>
      </c>
      <c r="BU102" s="446">
        <f>IF(BP102="","",BP102*'Opening Balance'!$G$106)</f>
        <v>0</v>
      </c>
      <c r="BV102" s="415">
        <f t="shared" si="136"/>
        <v>86.710000000000008</v>
      </c>
      <c r="BW102" s="453">
        <f t="shared" si="171"/>
        <v>17.557600000000001</v>
      </c>
      <c r="BX102" s="446" t="str">
        <f>IF(BL102="","",IF(BL102='Opening Balance'!$I$103,'Opening Balance'!$G$103,""))</f>
        <v/>
      </c>
      <c r="BY102" s="446" t="str">
        <f>IF(BL102="","",IF(BL102='Opening Balance'!$I$105,'Opening Balance'!$G$105,""))</f>
        <v/>
      </c>
      <c r="BZ102" s="447">
        <f t="shared" si="143"/>
        <v>17.557600000000001</v>
      </c>
      <c r="CA102" s="446">
        <f>IF(BP102="","",BP102*'Opening Balance'!$G$107)</f>
        <v>0</v>
      </c>
      <c r="CB102" s="431">
        <f t="shared" si="144"/>
        <v>17.557600000000001</v>
      </c>
      <c r="CC102" s="474">
        <f t="shared" si="172"/>
        <v>4000</v>
      </c>
      <c r="CD102" s="468" t="str">
        <f>IF(BL102="","",IF(BL102='Opening Balance'!$I$109,'Opening Balance'!$G$109,""))</f>
        <v/>
      </c>
      <c r="CE102" s="468">
        <f t="shared" si="145"/>
        <v>4000</v>
      </c>
      <c r="CF102" s="470">
        <f>IF(BL102="","",IF(BL102='Opening Balance'!$I$111,'Opening Balance'!$G$111,0))</f>
        <v>0</v>
      </c>
      <c r="CG102" s="469">
        <f t="shared" si="173"/>
        <v>4000</v>
      </c>
      <c r="CH102" s="466"/>
      <c r="CI102" s="466"/>
      <c r="CJ102" s="389">
        <v>21</v>
      </c>
      <c r="CK102" s="422">
        <f>IF(AND('Att. Dairy'!B114=""),"",'Att. Dairy'!B114)</f>
        <v>45098</v>
      </c>
      <c r="CL102" s="423" t="str">
        <f>IF(AND('Att. Dairy'!D114=""),"",'Att. Dairy'!D114)</f>
        <v>Wednesday</v>
      </c>
      <c r="CM102" s="435" t="str">
        <f>IF('Att. Dairy'!O114="","",IF('Att. Dairy'!E114='Att. Dairy'!$AD$15,'Att. Dairy'!O114,""))</f>
        <v/>
      </c>
      <c r="CN102" s="435" t="str">
        <f>IF('Att. Dairy'!P114="","",IF('Att. Dairy'!E114='Att. Dairy'!$AD$15,'Att. Dairy'!P114,""))</f>
        <v/>
      </c>
      <c r="CO102" s="436">
        <f t="shared" si="146"/>
        <v>0</v>
      </c>
      <c r="CP102" s="453">
        <f t="shared" si="174"/>
        <v>136.83999999999997</v>
      </c>
      <c r="CQ102" s="438" t="str">
        <f>IF(CK102="","",IF(CK102='Opening Balance'!$I$102,'Opening Balance'!$H$102,""))</f>
        <v/>
      </c>
      <c r="CR102" s="438" t="str">
        <f>IF(CK102="","",IF(CK102='Opening Balance'!$I$104,'Opening Balance'!$H$104,""))</f>
        <v/>
      </c>
      <c r="CS102" s="438">
        <f t="shared" si="147"/>
        <v>136.83999999999997</v>
      </c>
      <c r="CT102" s="430">
        <f>IF(CO102="","",CO102*'Opening Balance'!$H$106)</f>
        <v>0</v>
      </c>
      <c r="CU102" s="431">
        <f t="shared" si="137"/>
        <v>136.83999999999997</v>
      </c>
      <c r="CV102" s="453">
        <f t="shared" si="175"/>
        <v>23.288399999999999</v>
      </c>
      <c r="CW102" s="430" t="str">
        <f>IF(CK102="","",IF(CK102='Opening Balance'!$I$103,'Opening Balance'!$H$103,""))</f>
        <v/>
      </c>
      <c r="CX102" s="429" t="str">
        <f>IF(CK102="","",IF(CK102='Opening Balance'!$I$105,'Opening Balance'!$H$105,""))</f>
        <v/>
      </c>
      <c r="CY102" s="438">
        <f t="shared" si="148"/>
        <v>23.288399999999999</v>
      </c>
      <c r="CZ102" s="430">
        <f>IF(CO102="","",CO102*'Opening Balance'!$H$107)</f>
        <v>0</v>
      </c>
      <c r="DA102" s="431">
        <f t="shared" si="149"/>
        <v>23.288399999999999</v>
      </c>
      <c r="DB102" s="474">
        <f t="shared" si="176"/>
        <v>4600</v>
      </c>
      <c r="DC102" s="468" t="str">
        <f>IF(CK102="","",IF(CK102='Opening Balance'!$I$109,'Opening Balance'!$H$109,""))</f>
        <v/>
      </c>
      <c r="DD102" s="468">
        <f t="shared" si="150"/>
        <v>4600</v>
      </c>
      <c r="DE102" s="470">
        <f>IF(CK102="","",IF(CK102='Opening Balance'!$I$111,'Opening Balance'!$H$111,0))</f>
        <v>0</v>
      </c>
      <c r="DF102" s="469">
        <f t="shared" si="177"/>
        <v>4600</v>
      </c>
    </row>
    <row r="103" spans="1:110" s="304" customFormat="1">
      <c r="A103" s="580"/>
      <c r="B103" s="352">
        <f>IF(AND($Z$3=$Q$77),MAX($B$81:B102)+1,0)</f>
        <v>0</v>
      </c>
      <c r="C103" s="116">
        <f>IF(AND('Att. Dairy'!B115=""),"",'Att. Dairy'!B115)</f>
        <v>45099</v>
      </c>
      <c r="D103" s="118">
        <f t="shared" si="151"/>
        <v>117.99999999999999</v>
      </c>
      <c r="E103" s="118">
        <f t="shared" si="152"/>
        <v>83.699999999999989</v>
      </c>
      <c r="F103" s="118" t="str">
        <f>IF(C103="","",IF(Sheet1!C103='Opening Balance'!$I$84,'Opening Balance'!$G$84,""))</f>
        <v/>
      </c>
      <c r="G103" s="118" t="str">
        <f>IF(C103="","",IF(Sheet1!C103='Opening Balance'!$I$85,'Opening Balance'!$G$85,""))</f>
        <v/>
      </c>
      <c r="H103" s="118" t="str">
        <f>IF(C103="","",IF(Sheet1!C103='Opening Balance'!$I$86,'Opening Balance'!$G$86,""))</f>
        <v/>
      </c>
      <c r="I103" s="118" t="str">
        <f>IF(C103="","",IF(Sheet1!C103='Opening Balance'!$I$87,'Opening Balance'!$G$87,""))</f>
        <v/>
      </c>
      <c r="J103" s="118" t="str">
        <f>IF(C103="","",IF(Sheet1!C103='Opening Balance'!$I$88,'Opening Balance'!$G$88,""))</f>
        <v/>
      </c>
      <c r="K103" s="118" t="str">
        <f>IF(C103="","",IF(Sheet1!C103='Opening Balance'!$I$89,'Opening Balance'!$G$89,""))</f>
        <v/>
      </c>
      <c r="L103" s="118">
        <f t="shared" si="153"/>
        <v>117.99999999999999</v>
      </c>
      <c r="M103" s="118">
        <f t="shared" si="154"/>
        <v>83.699999999999989</v>
      </c>
      <c r="N103" s="119" t="str">
        <f>IF('Att. Dairy'!F115="","",'Att. Dairy'!F115)</f>
        <v/>
      </c>
      <c r="O103" s="119" t="str">
        <f>IF('Att. Dairy'!G115="","",'Att. Dairy'!G115)</f>
        <v/>
      </c>
      <c r="P103" s="119" t="str">
        <f t="shared" si="155"/>
        <v/>
      </c>
      <c r="Q103" s="119" t="str">
        <f>IF('Att. Dairy'!L115="","",'Att. Dairy'!L115)</f>
        <v/>
      </c>
      <c r="R103" s="119" t="str">
        <f>IF('Att. Dairy'!M115="","",'Att. Dairy'!M115)</f>
        <v/>
      </c>
      <c r="S103" s="119" t="str">
        <f t="shared" si="156"/>
        <v/>
      </c>
      <c r="T103" s="118">
        <f t="shared" si="157"/>
        <v>0</v>
      </c>
      <c r="U103" s="118">
        <f t="shared" si="158"/>
        <v>0</v>
      </c>
      <c r="V103" s="118">
        <f t="shared" si="159"/>
        <v>117.99999999999999</v>
      </c>
      <c r="W103" s="118">
        <f t="shared" si="160"/>
        <v>83.699999999999989</v>
      </c>
      <c r="X103" s="321" t="str">
        <f>IFERROR(IF(AND('Att. Dairy'!B115=""),"",IF(AND(Y103="अवकाश"),"",IF(AND(S103=""),"",S103*$Z$77))),"")</f>
        <v/>
      </c>
      <c r="Y103" s="121" t="str">
        <f>IF(AND('Att. Dairy'!B115=""),"",IF(OR(S103="",S103=0),"",BC103))</f>
        <v/>
      </c>
      <c r="AA103" s="353">
        <f>IF(AND($AY$3=$AP$77),MAX($AA$81:AA102)+1,0)</f>
        <v>0</v>
      </c>
      <c r="AB103" s="116">
        <f>IF(AND('Att. Dairy'!B115=""),"",'Att. Dairy'!B115)</f>
        <v>45099</v>
      </c>
      <c r="AC103" s="118">
        <f t="shared" si="161"/>
        <v>41.65</v>
      </c>
      <c r="AD103" s="118">
        <f t="shared" si="162"/>
        <v>21.9</v>
      </c>
      <c r="AE103" s="118" t="str">
        <f>IF(AB103="","",IF(Sheet1!AB103='Opening Balance'!$I$84,'Opening Balance'!$H$84,""))</f>
        <v/>
      </c>
      <c r="AF103" s="118" t="str">
        <f>IF(AB103="","",IF(Sheet1!AB103='Opening Balance'!$I$85,'Opening Balance'!$H$85,""))</f>
        <v/>
      </c>
      <c r="AG103" s="118" t="str">
        <f>IF(AB103="","",IF(Sheet1!AB103='Opening Balance'!$I$86,'Opening Balance'!$H$86,""))</f>
        <v/>
      </c>
      <c r="AH103" s="118" t="str">
        <f>IF(AB103="","",IF(Sheet1!AB103='Opening Balance'!$I$87,'Opening Balance'!$H$87,""))</f>
        <v/>
      </c>
      <c r="AI103" s="118" t="str">
        <f>IF(AB103="","",IF(Sheet1!AB103='Opening Balance'!$I$88,'Opening Balance'!$H$88,""))</f>
        <v/>
      </c>
      <c r="AJ103" s="118" t="str">
        <f>IF(AB103="","",IF(Sheet1!AB103='Opening Balance'!$I$89,'Opening Balance'!$H$89,""))</f>
        <v/>
      </c>
      <c r="AK103" s="118">
        <f t="shared" si="163"/>
        <v>41.65</v>
      </c>
      <c r="AL103" s="118">
        <f t="shared" si="164"/>
        <v>21.9</v>
      </c>
      <c r="AM103" s="119" t="str">
        <f>IF('Att. Dairy'!I115="","",'Att. Dairy'!I115)</f>
        <v/>
      </c>
      <c r="AN103" s="119" t="str">
        <f>IF('Att. Dairy'!J115="","",'Att. Dairy'!J115)</f>
        <v/>
      </c>
      <c r="AO103" s="119" t="str">
        <f t="shared" si="165"/>
        <v/>
      </c>
      <c r="AP103" s="119" t="str">
        <f>IF('Att. Dairy'!O115="","",'Att. Dairy'!O115)</f>
        <v/>
      </c>
      <c r="AQ103" s="119" t="str">
        <f>IF('Att. Dairy'!P115="","",'Att. Dairy'!P115)</f>
        <v/>
      </c>
      <c r="AR103" s="119" t="str">
        <f t="shared" si="166"/>
        <v/>
      </c>
      <c r="AS103" s="118">
        <f t="shared" si="167"/>
        <v>0</v>
      </c>
      <c r="AT103" s="118">
        <f t="shared" si="168"/>
        <v>0</v>
      </c>
      <c r="AU103" s="118">
        <f t="shared" si="178"/>
        <v>41.65</v>
      </c>
      <c r="AV103" s="118">
        <f t="shared" si="179"/>
        <v>21.9</v>
      </c>
      <c r="AW103" s="321" t="str">
        <f>IFERROR(IF(AND('Att. Dairy'!B115=""),"",IF(AND(AX103="अवकाश"),"",IF(AND(AR103=""),"",AR103*$AY$77))),"")</f>
        <v/>
      </c>
      <c r="AX103" s="121" t="str">
        <f>IF(AND('Att. Dairy'!B115=""),"",IF(OR(AR103="",AR103=0),"",BC103))</f>
        <v/>
      </c>
      <c r="BB103" s="304" t="str">
        <f>IF(AND('Att. Dairy'!D115=""),"",'Att. Dairy'!D115)</f>
        <v>Thursday</v>
      </c>
      <c r="BC103" s="304" t="str">
        <f t="shared" si="169"/>
        <v>खिचड़ी</v>
      </c>
      <c r="BD103" s="318" t="str">
        <f t="shared" si="138"/>
        <v>R</v>
      </c>
      <c r="BE103" s="304" t="str">
        <f>IF(AND('Att. Dairy'!C115=""),"",'Att. Dairy'!C115)</f>
        <v/>
      </c>
      <c r="BF103" s="304" t="str">
        <f t="shared" si="139"/>
        <v/>
      </c>
      <c r="BG103" s="318" t="str">
        <f t="shared" si="140"/>
        <v>R</v>
      </c>
      <c r="BJ103" s="487">
        <f>IF(AND($DG$5=$CF$78),MAX($BJ$81:BJ102)+1,0)</f>
        <v>0</v>
      </c>
      <c r="BK103" s="389">
        <v>22</v>
      </c>
      <c r="BL103" s="422">
        <f>IF(AND('Att. Dairy'!B115=""),"",'Att. Dairy'!B115)</f>
        <v>45099</v>
      </c>
      <c r="BM103" s="423" t="str">
        <f>IF(AND('Att. Dairy'!D115=""),"",'Att. Dairy'!D115)</f>
        <v>Thursday</v>
      </c>
      <c r="BN103" s="435" t="str">
        <f>IF('Att. Dairy'!L115="","",IF('Att. Dairy'!E115='Att. Dairy'!$AD$15,'Att. Dairy'!L115,""))</f>
        <v/>
      </c>
      <c r="BO103" s="435" t="str">
        <f>IF('Att. Dairy'!M115="","",IF('Att. Dairy'!E115='Att. Dairy'!$AD$15,'Att. Dairy'!M115,""))</f>
        <v/>
      </c>
      <c r="BP103" s="436">
        <f t="shared" si="141"/>
        <v>0</v>
      </c>
      <c r="BQ103" s="453">
        <f t="shared" si="170"/>
        <v>86.710000000000008</v>
      </c>
      <c r="BR103" s="439" t="str">
        <f>IF(BL103="","",IF(BL103='Opening Balance'!$I$102,'Opening Balance'!$G$102,""))</f>
        <v/>
      </c>
      <c r="BS103" s="439" t="str">
        <f>IF(BL103="","",IF(BL103='Opening Balance'!$I$104,'Opening Balance'!$G$104,""))</f>
        <v/>
      </c>
      <c r="BT103" s="438">
        <f t="shared" si="142"/>
        <v>86.710000000000008</v>
      </c>
      <c r="BU103" s="446">
        <f>IF(BP103="","",BP103*'Opening Balance'!$G$106)</f>
        <v>0</v>
      </c>
      <c r="BV103" s="415">
        <f t="shared" si="136"/>
        <v>86.710000000000008</v>
      </c>
      <c r="BW103" s="453">
        <f t="shared" si="171"/>
        <v>17.557600000000001</v>
      </c>
      <c r="BX103" s="446" t="str">
        <f>IF(BL103="","",IF(BL103='Opening Balance'!$I$103,'Opening Balance'!$G$103,""))</f>
        <v/>
      </c>
      <c r="BY103" s="446" t="str">
        <f>IF(BL103="","",IF(BL103='Opening Balance'!$I$105,'Opening Balance'!$G$105,""))</f>
        <v/>
      </c>
      <c r="BZ103" s="447">
        <f t="shared" si="143"/>
        <v>17.557600000000001</v>
      </c>
      <c r="CA103" s="446">
        <f>IF(BP103="","",BP103*'Opening Balance'!$G$107)</f>
        <v>0</v>
      </c>
      <c r="CB103" s="431">
        <f t="shared" si="144"/>
        <v>17.557600000000001</v>
      </c>
      <c r="CC103" s="474">
        <f t="shared" si="172"/>
        <v>4000</v>
      </c>
      <c r="CD103" s="468" t="str">
        <f>IF(BL103="","",IF(BL103='Opening Balance'!$I$109,'Opening Balance'!$G$109,""))</f>
        <v/>
      </c>
      <c r="CE103" s="468">
        <f t="shared" si="145"/>
        <v>4000</v>
      </c>
      <c r="CF103" s="470">
        <f>IF(BL103="","",IF(BL103='Opening Balance'!$I$111,'Opening Balance'!$G$111,0))</f>
        <v>0</v>
      </c>
      <c r="CG103" s="469">
        <f t="shared" si="173"/>
        <v>4000</v>
      </c>
      <c r="CH103" s="466"/>
      <c r="CI103" s="466"/>
      <c r="CJ103" s="389">
        <v>22</v>
      </c>
      <c r="CK103" s="422">
        <f>IF(AND('Att. Dairy'!B115=""),"",'Att. Dairy'!B115)</f>
        <v>45099</v>
      </c>
      <c r="CL103" s="423" t="str">
        <f>IF(AND('Att. Dairy'!D115=""),"",'Att. Dairy'!D115)</f>
        <v>Thursday</v>
      </c>
      <c r="CM103" s="435" t="str">
        <f>IF('Att. Dairy'!O115="","",IF('Att. Dairy'!E115='Att. Dairy'!$AD$15,'Att. Dairy'!O115,""))</f>
        <v/>
      </c>
      <c r="CN103" s="435" t="str">
        <f>IF('Att. Dairy'!P115="","",IF('Att. Dairy'!E115='Att. Dairy'!$AD$15,'Att. Dairy'!P115,""))</f>
        <v/>
      </c>
      <c r="CO103" s="436">
        <f t="shared" si="146"/>
        <v>0</v>
      </c>
      <c r="CP103" s="453">
        <f t="shared" si="174"/>
        <v>136.83999999999997</v>
      </c>
      <c r="CQ103" s="438" t="str">
        <f>IF(CK103="","",IF(CK103='Opening Balance'!$I$102,'Opening Balance'!$H$102,""))</f>
        <v/>
      </c>
      <c r="CR103" s="438" t="str">
        <f>IF(CK103="","",IF(CK103='Opening Balance'!$I$104,'Opening Balance'!$H$104,""))</f>
        <v/>
      </c>
      <c r="CS103" s="438">
        <f t="shared" si="147"/>
        <v>136.83999999999997</v>
      </c>
      <c r="CT103" s="430">
        <f>IF(CO103="","",CO103*'Opening Balance'!$H$106)</f>
        <v>0</v>
      </c>
      <c r="CU103" s="431">
        <f t="shared" si="137"/>
        <v>136.83999999999997</v>
      </c>
      <c r="CV103" s="453">
        <f t="shared" si="175"/>
        <v>23.288399999999999</v>
      </c>
      <c r="CW103" s="430" t="str">
        <f>IF(CK103="","",IF(CK103='Opening Balance'!$I$103,'Opening Balance'!$H$103,""))</f>
        <v/>
      </c>
      <c r="CX103" s="429" t="str">
        <f>IF(CK103="","",IF(CK103='Opening Balance'!$I$105,'Opening Balance'!$H$105,""))</f>
        <v/>
      </c>
      <c r="CY103" s="438">
        <f t="shared" si="148"/>
        <v>23.288399999999999</v>
      </c>
      <c r="CZ103" s="430">
        <f>IF(CO103="","",CO103*'Opening Balance'!$H$107)</f>
        <v>0</v>
      </c>
      <c r="DA103" s="431">
        <f t="shared" si="149"/>
        <v>23.288399999999999</v>
      </c>
      <c r="DB103" s="474">
        <f t="shared" si="176"/>
        <v>4600</v>
      </c>
      <c r="DC103" s="468" t="str">
        <f>IF(CK103="","",IF(CK103='Opening Balance'!$I$109,'Opening Balance'!$H$109,""))</f>
        <v/>
      </c>
      <c r="DD103" s="468">
        <f t="shared" si="150"/>
        <v>4600</v>
      </c>
      <c r="DE103" s="470">
        <f>IF(CK103="","",IF(CK103='Opening Balance'!$I$111,'Opening Balance'!$H$111,0))</f>
        <v>0</v>
      </c>
      <c r="DF103" s="469">
        <f t="shared" si="177"/>
        <v>4600</v>
      </c>
    </row>
    <row r="104" spans="1:110" s="304" customFormat="1">
      <c r="A104" s="580"/>
      <c r="B104" s="352">
        <f>IF(AND($Z$3=$Q$77),MAX($B$81:B103)+1,0)</f>
        <v>0</v>
      </c>
      <c r="C104" s="116">
        <f>IF(AND('Att. Dairy'!B116=""),"",'Att. Dairy'!B116)</f>
        <v>45100</v>
      </c>
      <c r="D104" s="118">
        <f t="shared" si="151"/>
        <v>117.99999999999999</v>
      </c>
      <c r="E104" s="118">
        <f t="shared" si="152"/>
        <v>83.699999999999989</v>
      </c>
      <c r="F104" s="118" t="str">
        <f>IF(C104="","",IF(Sheet1!C104='Opening Balance'!$I$84,'Opening Balance'!$G$84,""))</f>
        <v/>
      </c>
      <c r="G104" s="118" t="str">
        <f>IF(C104="","",IF(Sheet1!C104='Opening Balance'!$I$85,'Opening Balance'!$G$85,""))</f>
        <v/>
      </c>
      <c r="H104" s="118" t="str">
        <f>IF(C104="","",IF(Sheet1!C104='Opening Balance'!$I$86,'Opening Balance'!$G$86,""))</f>
        <v/>
      </c>
      <c r="I104" s="118" t="str">
        <f>IF(C104="","",IF(Sheet1!C104='Opening Balance'!$I$87,'Opening Balance'!$G$87,""))</f>
        <v/>
      </c>
      <c r="J104" s="118" t="str">
        <f>IF(C104="","",IF(Sheet1!C104='Opening Balance'!$I$88,'Opening Balance'!$G$88,""))</f>
        <v/>
      </c>
      <c r="K104" s="118" t="str">
        <f>IF(C104="","",IF(Sheet1!C104='Opening Balance'!$I$89,'Opening Balance'!$G$89,""))</f>
        <v/>
      </c>
      <c r="L104" s="118">
        <f t="shared" si="153"/>
        <v>117.99999999999999</v>
      </c>
      <c r="M104" s="118">
        <f t="shared" si="154"/>
        <v>83.699999999999989</v>
      </c>
      <c r="N104" s="119" t="str">
        <f>IF('Att. Dairy'!F116="","",'Att. Dairy'!F116)</f>
        <v/>
      </c>
      <c r="O104" s="119" t="str">
        <f>IF('Att. Dairy'!G116="","",'Att. Dairy'!G116)</f>
        <v/>
      </c>
      <c r="P104" s="119" t="str">
        <f t="shared" si="155"/>
        <v/>
      </c>
      <c r="Q104" s="119" t="str">
        <f>IF('Att. Dairy'!L116="","",'Att. Dairy'!L116)</f>
        <v/>
      </c>
      <c r="R104" s="119" t="str">
        <f>IF('Att. Dairy'!M116="","",'Att. Dairy'!M116)</f>
        <v/>
      </c>
      <c r="S104" s="119" t="str">
        <f t="shared" si="156"/>
        <v/>
      </c>
      <c r="T104" s="118">
        <f t="shared" si="157"/>
        <v>0</v>
      </c>
      <c r="U104" s="118">
        <f t="shared" si="158"/>
        <v>0</v>
      </c>
      <c r="V104" s="118">
        <f t="shared" si="159"/>
        <v>117.99999999999999</v>
      </c>
      <c r="W104" s="118">
        <f t="shared" si="160"/>
        <v>83.699999999999989</v>
      </c>
      <c r="X104" s="321" t="str">
        <f>IFERROR(IF(AND('Att. Dairy'!B116=""),"",IF(AND(Y104="अवकाश"),"",IF(AND(S104=""),"",S104*$Z$77))),"")</f>
        <v/>
      </c>
      <c r="Y104" s="121" t="str">
        <f>IF(AND('Att. Dairy'!B116=""),"",IF(OR(S104="",S104=0),"",BC104))</f>
        <v/>
      </c>
      <c r="AA104" s="353">
        <f>IF(AND($AY$3=$AP$77),MAX($AA$81:AA103)+1,0)</f>
        <v>0</v>
      </c>
      <c r="AB104" s="116">
        <f>IF(AND('Att. Dairy'!B116=""),"",'Att. Dairy'!B116)</f>
        <v>45100</v>
      </c>
      <c r="AC104" s="118">
        <f t="shared" si="161"/>
        <v>41.65</v>
      </c>
      <c r="AD104" s="118">
        <f t="shared" si="162"/>
        <v>21.9</v>
      </c>
      <c r="AE104" s="118" t="str">
        <f>IF(AB104="","",IF(Sheet1!AB104='Opening Balance'!$I$84,'Opening Balance'!$H$84,""))</f>
        <v/>
      </c>
      <c r="AF104" s="118" t="str">
        <f>IF(AB104="","",IF(Sheet1!AB104='Opening Balance'!$I$85,'Opening Balance'!$H$85,""))</f>
        <v/>
      </c>
      <c r="AG104" s="118" t="str">
        <f>IF(AB104="","",IF(Sheet1!AB104='Opening Balance'!$I$86,'Opening Balance'!$H$86,""))</f>
        <v/>
      </c>
      <c r="AH104" s="118" t="str">
        <f>IF(AB104="","",IF(Sheet1!AB104='Opening Balance'!$I$87,'Opening Balance'!$H$87,""))</f>
        <v/>
      </c>
      <c r="AI104" s="118" t="str">
        <f>IF(AB104="","",IF(Sheet1!AB104='Opening Balance'!$I$88,'Opening Balance'!$H$88,""))</f>
        <v/>
      </c>
      <c r="AJ104" s="118" t="str">
        <f>IF(AB104="","",IF(Sheet1!AB104='Opening Balance'!$I$89,'Opening Balance'!$H$89,""))</f>
        <v/>
      </c>
      <c r="AK104" s="118">
        <f t="shared" si="163"/>
        <v>41.65</v>
      </c>
      <c r="AL104" s="118">
        <f t="shared" si="164"/>
        <v>21.9</v>
      </c>
      <c r="AM104" s="119" t="str">
        <f>IF('Att. Dairy'!I116="","",'Att. Dairy'!I116)</f>
        <v/>
      </c>
      <c r="AN104" s="119" t="str">
        <f>IF('Att. Dairy'!J116="","",'Att. Dairy'!J116)</f>
        <v/>
      </c>
      <c r="AO104" s="119" t="str">
        <f t="shared" si="165"/>
        <v/>
      </c>
      <c r="AP104" s="119" t="str">
        <f>IF('Att. Dairy'!O116="","",'Att. Dairy'!O116)</f>
        <v/>
      </c>
      <c r="AQ104" s="119" t="str">
        <f>IF('Att. Dairy'!P116="","",'Att. Dairy'!P116)</f>
        <v/>
      </c>
      <c r="AR104" s="119" t="str">
        <f t="shared" si="166"/>
        <v/>
      </c>
      <c r="AS104" s="118">
        <f t="shared" si="167"/>
        <v>0</v>
      </c>
      <c r="AT104" s="118">
        <f t="shared" si="168"/>
        <v>0</v>
      </c>
      <c r="AU104" s="118">
        <f t="shared" si="178"/>
        <v>41.65</v>
      </c>
      <c r="AV104" s="118">
        <f t="shared" si="179"/>
        <v>21.9</v>
      </c>
      <c r="AW104" s="321" t="str">
        <f>IFERROR(IF(AND('Att. Dairy'!B116=""),"",IF(AND(AX104="अवकाश"),"",IF(AND(AR104=""),"",AR104*$AY$77))),"")</f>
        <v/>
      </c>
      <c r="AX104" s="121" t="str">
        <f>IF(AND('Att. Dairy'!B116=""),"",IF(OR(AR104="",AR104=0),"",BC104))</f>
        <v/>
      </c>
      <c r="BB104" s="304" t="str">
        <f>IF(AND('Att. Dairy'!D116=""),"",'Att. Dairy'!D116)</f>
        <v>Friday</v>
      </c>
      <c r="BC104" s="304" t="str">
        <f t="shared" si="169"/>
        <v>दाल रोटी</v>
      </c>
      <c r="BD104" s="318" t="str">
        <f t="shared" si="138"/>
        <v>W</v>
      </c>
      <c r="BE104" s="304" t="str">
        <f>IF(AND('Att. Dairy'!C116=""),"",'Att. Dairy'!C116)</f>
        <v/>
      </c>
      <c r="BF104" s="304" t="str">
        <f t="shared" si="139"/>
        <v/>
      </c>
      <c r="BG104" s="318" t="str">
        <f t="shared" si="140"/>
        <v>W</v>
      </c>
      <c r="BJ104" s="487">
        <f>IF(AND($DG$5=$CF$78),MAX($BJ$81:BJ103)+1,0)</f>
        <v>0</v>
      </c>
      <c r="BK104" s="389">
        <v>23</v>
      </c>
      <c r="BL104" s="422">
        <f>IF(AND('Att. Dairy'!B116=""),"",'Att. Dairy'!B116)</f>
        <v>45100</v>
      </c>
      <c r="BM104" s="423" t="str">
        <f>IF(AND('Att. Dairy'!D116=""),"",'Att. Dairy'!D116)</f>
        <v>Friday</v>
      </c>
      <c r="BN104" s="435" t="str">
        <f>IF('Att. Dairy'!L116="","",IF('Att. Dairy'!E116='Att. Dairy'!$AD$15,'Att. Dairy'!L116,""))</f>
        <v/>
      </c>
      <c r="BO104" s="435" t="str">
        <f>IF('Att. Dairy'!M116="","",IF('Att. Dairy'!E116='Att. Dairy'!$AD$15,'Att. Dairy'!M116,""))</f>
        <v/>
      </c>
      <c r="BP104" s="436">
        <f t="shared" si="141"/>
        <v>0</v>
      </c>
      <c r="BQ104" s="453">
        <f t="shared" si="170"/>
        <v>86.710000000000008</v>
      </c>
      <c r="BR104" s="439" t="str">
        <f>IF(BL104="","",IF(BL104='Opening Balance'!$I$102,'Opening Balance'!$G$102,""))</f>
        <v/>
      </c>
      <c r="BS104" s="439" t="str">
        <f>IF(BL104="","",IF(BL104='Opening Balance'!$I$104,'Opening Balance'!$G$104,""))</f>
        <v/>
      </c>
      <c r="BT104" s="438">
        <f t="shared" si="142"/>
        <v>86.710000000000008</v>
      </c>
      <c r="BU104" s="446">
        <f>IF(BP104="","",BP104*'Opening Balance'!$G$106)</f>
        <v>0</v>
      </c>
      <c r="BV104" s="415">
        <f t="shared" si="136"/>
        <v>86.710000000000008</v>
      </c>
      <c r="BW104" s="453">
        <f t="shared" si="171"/>
        <v>17.557600000000001</v>
      </c>
      <c r="BX104" s="446" t="str">
        <f>IF(BL104="","",IF(BL104='Opening Balance'!$I$103,'Opening Balance'!$G$103,""))</f>
        <v/>
      </c>
      <c r="BY104" s="446" t="str">
        <f>IF(BL104="","",IF(BL104='Opening Balance'!$I$105,'Opening Balance'!$G$105,""))</f>
        <v/>
      </c>
      <c r="BZ104" s="447">
        <f t="shared" si="143"/>
        <v>17.557600000000001</v>
      </c>
      <c r="CA104" s="446">
        <f>IF(BP104="","",BP104*'Opening Balance'!$G$107)</f>
        <v>0</v>
      </c>
      <c r="CB104" s="431">
        <f t="shared" si="144"/>
        <v>17.557600000000001</v>
      </c>
      <c r="CC104" s="474">
        <f t="shared" si="172"/>
        <v>4000</v>
      </c>
      <c r="CD104" s="468" t="str">
        <f>IF(BL104="","",IF(BL104='Opening Balance'!$I$109,'Opening Balance'!$G$109,""))</f>
        <v/>
      </c>
      <c r="CE104" s="468">
        <f t="shared" si="145"/>
        <v>4000</v>
      </c>
      <c r="CF104" s="470">
        <f>IF(BL104="","",IF(BL104='Opening Balance'!$I$111,'Opening Balance'!$G$111,0))</f>
        <v>0</v>
      </c>
      <c r="CG104" s="469">
        <f t="shared" si="173"/>
        <v>4000</v>
      </c>
      <c r="CH104" s="466"/>
      <c r="CI104" s="466"/>
      <c r="CJ104" s="389">
        <v>23</v>
      </c>
      <c r="CK104" s="422">
        <f>IF(AND('Att. Dairy'!B116=""),"",'Att. Dairy'!B116)</f>
        <v>45100</v>
      </c>
      <c r="CL104" s="423" t="str">
        <f>IF(AND('Att. Dairy'!D116=""),"",'Att. Dairy'!D116)</f>
        <v>Friday</v>
      </c>
      <c r="CM104" s="435" t="str">
        <f>IF('Att. Dairy'!O116="","",IF('Att. Dairy'!E116='Att. Dairy'!$AD$15,'Att. Dairy'!O116,""))</f>
        <v/>
      </c>
      <c r="CN104" s="435" t="str">
        <f>IF('Att. Dairy'!P116="","",IF('Att. Dairy'!E116='Att. Dairy'!$AD$15,'Att. Dairy'!P116,""))</f>
        <v/>
      </c>
      <c r="CO104" s="436">
        <f t="shared" si="146"/>
        <v>0</v>
      </c>
      <c r="CP104" s="453">
        <f t="shared" si="174"/>
        <v>136.83999999999997</v>
      </c>
      <c r="CQ104" s="438" t="str">
        <f>IF(CK104="","",IF(CK104='Opening Balance'!$I$102,'Opening Balance'!$H$102,""))</f>
        <v/>
      </c>
      <c r="CR104" s="438" t="str">
        <f>IF(CK104="","",IF(CK104='Opening Balance'!$I$104,'Opening Balance'!$H$104,""))</f>
        <v/>
      </c>
      <c r="CS104" s="438">
        <f t="shared" si="147"/>
        <v>136.83999999999997</v>
      </c>
      <c r="CT104" s="430">
        <f>IF(CO104="","",CO104*'Opening Balance'!$H$106)</f>
        <v>0</v>
      </c>
      <c r="CU104" s="431">
        <f t="shared" si="137"/>
        <v>136.83999999999997</v>
      </c>
      <c r="CV104" s="453">
        <f t="shared" si="175"/>
        <v>23.288399999999999</v>
      </c>
      <c r="CW104" s="430" t="str">
        <f>IF(CK104="","",IF(CK104='Opening Balance'!$I$103,'Opening Balance'!$H$103,""))</f>
        <v/>
      </c>
      <c r="CX104" s="429" t="str">
        <f>IF(CK104="","",IF(CK104='Opening Balance'!$I$105,'Opening Balance'!$H$105,""))</f>
        <v/>
      </c>
      <c r="CY104" s="438">
        <f t="shared" si="148"/>
        <v>23.288399999999999</v>
      </c>
      <c r="CZ104" s="430">
        <f>IF(CO104="","",CO104*'Opening Balance'!$H$107)</f>
        <v>0</v>
      </c>
      <c r="DA104" s="431">
        <f t="shared" si="149"/>
        <v>23.288399999999999</v>
      </c>
      <c r="DB104" s="474">
        <f t="shared" si="176"/>
        <v>4600</v>
      </c>
      <c r="DC104" s="468" t="str">
        <f>IF(CK104="","",IF(CK104='Opening Balance'!$I$109,'Opening Balance'!$H$109,""))</f>
        <v/>
      </c>
      <c r="DD104" s="468">
        <f t="shared" si="150"/>
        <v>4600</v>
      </c>
      <c r="DE104" s="470">
        <f>IF(CK104="","",IF(CK104='Opening Balance'!$I$111,'Opening Balance'!$H$111,0))</f>
        <v>0</v>
      </c>
      <c r="DF104" s="469">
        <f t="shared" si="177"/>
        <v>4600</v>
      </c>
    </row>
    <row r="105" spans="1:110" s="304" customFormat="1">
      <c r="A105" s="580"/>
      <c r="B105" s="352">
        <f>IF(AND($Z$3=$Q$77),MAX($B$81:B104)+1,0)</f>
        <v>0</v>
      </c>
      <c r="C105" s="116">
        <f>IF(AND('Att. Dairy'!B117=""),"",'Att. Dairy'!B117)</f>
        <v>45101</v>
      </c>
      <c r="D105" s="118">
        <f t="shared" si="151"/>
        <v>117.99999999999999</v>
      </c>
      <c r="E105" s="118">
        <f t="shared" si="152"/>
        <v>83.699999999999989</v>
      </c>
      <c r="F105" s="118" t="str">
        <f>IF(C105="","",IF(Sheet1!C105='Opening Balance'!$I$84,'Opening Balance'!$G$84,""))</f>
        <v/>
      </c>
      <c r="G105" s="118" t="str">
        <f>IF(C105="","",IF(Sheet1!C105='Opening Balance'!$I$85,'Opening Balance'!$G$85,""))</f>
        <v/>
      </c>
      <c r="H105" s="118" t="str">
        <f>IF(C105="","",IF(Sheet1!C105='Opening Balance'!$I$86,'Opening Balance'!$G$86,""))</f>
        <v/>
      </c>
      <c r="I105" s="118" t="str">
        <f>IF(C105="","",IF(Sheet1!C105='Opening Balance'!$I$87,'Opening Balance'!$G$87,""))</f>
        <v/>
      </c>
      <c r="J105" s="118" t="str">
        <f>IF(C105="","",IF(Sheet1!C105='Opening Balance'!$I$88,'Opening Balance'!$G$88,""))</f>
        <v/>
      </c>
      <c r="K105" s="118" t="str">
        <f>IF(C105="","",IF(Sheet1!C105='Opening Balance'!$I$89,'Opening Balance'!$G$89,""))</f>
        <v/>
      </c>
      <c r="L105" s="118">
        <f t="shared" si="153"/>
        <v>117.99999999999999</v>
      </c>
      <c r="M105" s="118">
        <f t="shared" si="154"/>
        <v>83.699999999999989</v>
      </c>
      <c r="N105" s="119" t="str">
        <f>IF('Att. Dairy'!F117="","",'Att. Dairy'!F117)</f>
        <v/>
      </c>
      <c r="O105" s="119" t="str">
        <f>IF('Att. Dairy'!G117="","",'Att. Dairy'!G117)</f>
        <v/>
      </c>
      <c r="P105" s="119" t="str">
        <f t="shared" si="155"/>
        <v/>
      </c>
      <c r="Q105" s="119" t="str">
        <f>IF('Att. Dairy'!L117="","",'Att. Dairy'!L117)</f>
        <v/>
      </c>
      <c r="R105" s="119" t="str">
        <f>IF('Att. Dairy'!M117="","",'Att. Dairy'!M117)</f>
        <v/>
      </c>
      <c r="S105" s="119" t="str">
        <f t="shared" si="156"/>
        <v/>
      </c>
      <c r="T105" s="118">
        <f t="shared" si="157"/>
        <v>0</v>
      </c>
      <c r="U105" s="118">
        <f t="shared" si="158"/>
        <v>0</v>
      </c>
      <c r="V105" s="118">
        <f t="shared" si="159"/>
        <v>117.99999999999999</v>
      </c>
      <c r="W105" s="118">
        <f t="shared" si="160"/>
        <v>83.699999999999989</v>
      </c>
      <c r="X105" s="321" t="str">
        <f>IFERROR(IF(AND('Att. Dairy'!B117=""),"",IF(AND(Y105="अवकाश"),"",IF(AND(S105=""),"",S105*$Z$77))),"")</f>
        <v/>
      </c>
      <c r="Y105" s="121" t="str">
        <f>IF(AND('Att. Dairy'!B117=""),"",IF(OR(S105="",S105=0),"",BC105))</f>
        <v/>
      </c>
      <c r="AA105" s="353">
        <f>IF(AND($AY$3=$AP$77),MAX($AA$81:AA104)+1,0)</f>
        <v>0</v>
      </c>
      <c r="AB105" s="116">
        <f>IF(AND('Att. Dairy'!B117=""),"",'Att. Dairy'!B117)</f>
        <v>45101</v>
      </c>
      <c r="AC105" s="118">
        <f t="shared" si="161"/>
        <v>41.65</v>
      </c>
      <c r="AD105" s="118">
        <f t="shared" si="162"/>
        <v>21.9</v>
      </c>
      <c r="AE105" s="118" t="str">
        <f>IF(AB105="","",IF(Sheet1!AB105='Opening Balance'!$I$84,'Opening Balance'!$H$84,""))</f>
        <v/>
      </c>
      <c r="AF105" s="118" t="str">
        <f>IF(AB105="","",IF(Sheet1!AB105='Opening Balance'!$I$85,'Opening Balance'!$H$85,""))</f>
        <v/>
      </c>
      <c r="AG105" s="118" t="str">
        <f>IF(AB105="","",IF(Sheet1!AB105='Opening Balance'!$I$86,'Opening Balance'!$H$86,""))</f>
        <v/>
      </c>
      <c r="AH105" s="118" t="str">
        <f>IF(AB105="","",IF(Sheet1!AB105='Opening Balance'!$I$87,'Opening Balance'!$H$87,""))</f>
        <v/>
      </c>
      <c r="AI105" s="118" t="str">
        <f>IF(AB105="","",IF(Sheet1!AB105='Opening Balance'!$I$88,'Opening Balance'!$H$88,""))</f>
        <v/>
      </c>
      <c r="AJ105" s="118" t="str">
        <f>IF(AB105="","",IF(Sheet1!AB105='Opening Balance'!$I$89,'Opening Balance'!$H$89,""))</f>
        <v/>
      </c>
      <c r="AK105" s="118">
        <f t="shared" si="163"/>
        <v>41.65</v>
      </c>
      <c r="AL105" s="118">
        <f t="shared" si="164"/>
        <v>21.9</v>
      </c>
      <c r="AM105" s="119" t="str">
        <f>IF('Att. Dairy'!I117="","",'Att. Dairy'!I117)</f>
        <v/>
      </c>
      <c r="AN105" s="119" t="str">
        <f>IF('Att. Dairy'!J117="","",'Att. Dairy'!J117)</f>
        <v/>
      </c>
      <c r="AO105" s="119" t="str">
        <f t="shared" si="165"/>
        <v/>
      </c>
      <c r="AP105" s="119" t="str">
        <f>IF('Att. Dairy'!O117="","",'Att. Dairy'!O117)</f>
        <v/>
      </c>
      <c r="AQ105" s="119" t="str">
        <f>IF('Att. Dairy'!P117="","",'Att. Dairy'!P117)</f>
        <v/>
      </c>
      <c r="AR105" s="119" t="str">
        <f t="shared" si="166"/>
        <v/>
      </c>
      <c r="AS105" s="118">
        <f t="shared" si="167"/>
        <v>0</v>
      </c>
      <c r="AT105" s="118">
        <f t="shared" si="168"/>
        <v>0</v>
      </c>
      <c r="AU105" s="118">
        <f t="shared" si="178"/>
        <v>41.65</v>
      </c>
      <c r="AV105" s="118">
        <f t="shared" si="179"/>
        <v>21.9</v>
      </c>
      <c r="AW105" s="321" t="str">
        <f>IFERROR(IF(AND('Att. Dairy'!B117=""),"",IF(AND(AX105="अवकाश"),"",IF(AND(AR105=""),"",AR105*$AY$77))),"")</f>
        <v/>
      </c>
      <c r="AX105" s="121" t="str">
        <f>IF(AND('Att. Dairy'!B117=""),"",IF(OR(AR105="",AR105=0),"",BC105))</f>
        <v/>
      </c>
      <c r="BB105" s="304" t="str">
        <f>IF(AND('Att. Dairy'!D117=""),"",'Att. Dairy'!D117)</f>
        <v>Saturday</v>
      </c>
      <c r="BC105" s="304" t="str">
        <f t="shared" si="169"/>
        <v>सब्जी रोटी</v>
      </c>
      <c r="BD105" s="318" t="str">
        <f t="shared" si="138"/>
        <v>W</v>
      </c>
      <c r="BE105" s="304" t="str">
        <f>IF(AND('Att. Dairy'!C117=""),"",'Att. Dairy'!C117)</f>
        <v/>
      </c>
      <c r="BF105" s="304" t="str">
        <f t="shared" si="139"/>
        <v/>
      </c>
      <c r="BG105" s="318" t="str">
        <f t="shared" si="140"/>
        <v>W</v>
      </c>
      <c r="BJ105" s="487">
        <f>IF(AND($DG$5=$CF$78),MAX($BJ$81:BJ104)+1,0)</f>
        <v>0</v>
      </c>
      <c r="BK105" s="389">
        <v>24</v>
      </c>
      <c r="BL105" s="422">
        <f>IF(AND('Att. Dairy'!B117=""),"",'Att. Dairy'!B117)</f>
        <v>45101</v>
      </c>
      <c r="BM105" s="423" t="str">
        <f>IF(AND('Att. Dairy'!D117=""),"",'Att. Dairy'!D117)</f>
        <v>Saturday</v>
      </c>
      <c r="BN105" s="435" t="str">
        <f>IF('Att. Dairy'!L117="","",IF('Att. Dairy'!E117='Att. Dairy'!$AD$15,'Att. Dairy'!L117,""))</f>
        <v/>
      </c>
      <c r="BO105" s="435" t="str">
        <f>IF('Att. Dairy'!M117="","",IF('Att. Dairy'!E117='Att. Dairy'!$AD$15,'Att. Dairy'!M117,""))</f>
        <v/>
      </c>
      <c r="BP105" s="436">
        <f t="shared" si="141"/>
        <v>0</v>
      </c>
      <c r="BQ105" s="453">
        <f t="shared" si="170"/>
        <v>86.710000000000008</v>
      </c>
      <c r="BR105" s="439" t="str">
        <f>IF(BL105="","",IF(BL105='Opening Balance'!$I$102,'Opening Balance'!$G$102,""))</f>
        <v/>
      </c>
      <c r="BS105" s="439" t="str">
        <f>IF(BL105="","",IF(BL105='Opening Balance'!$I$104,'Opening Balance'!$G$104,""))</f>
        <v/>
      </c>
      <c r="BT105" s="438">
        <f t="shared" si="142"/>
        <v>86.710000000000008</v>
      </c>
      <c r="BU105" s="446">
        <f>IF(BP105="","",BP105*'Opening Balance'!$G$106)</f>
        <v>0</v>
      </c>
      <c r="BV105" s="415">
        <f t="shared" si="136"/>
        <v>86.710000000000008</v>
      </c>
      <c r="BW105" s="453">
        <f t="shared" si="171"/>
        <v>17.557600000000001</v>
      </c>
      <c r="BX105" s="446" t="str">
        <f>IF(BL105="","",IF(BL105='Opening Balance'!$I$103,'Opening Balance'!$G$103,""))</f>
        <v/>
      </c>
      <c r="BY105" s="446" t="str">
        <f>IF(BL105="","",IF(BL105='Opening Balance'!$I$105,'Opening Balance'!$G$105,""))</f>
        <v/>
      </c>
      <c r="BZ105" s="447">
        <f t="shared" si="143"/>
        <v>17.557600000000001</v>
      </c>
      <c r="CA105" s="446">
        <f>IF(BP105="","",BP105*'Opening Balance'!$G$107)</f>
        <v>0</v>
      </c>
      <c r="CB105" s="431">
        <f t="shared" si="144"/>
        <v>17.557600000000001</v>
      </c>
      <c r="CC105" s="474">
        <f t="shared" si="172"/>
        <v>4000</v>
      </c>
      <c r="CD105" s="468" t="str">
        <f>IF(BL105="","",IF(BL105='Opening Balance'!$I$109,'Opening Balance'!$G$109,""))</f>
        <v/>
      </c>
      <c r="CE105" s="468">
        <f t="shared" si="145"/>
        <v>4000</v>
      </c>
      <c r="CF105" s="470">
        <f>IF(BL105="","",IF(BL105='Opening Balance'!$I$111,'Opening Balance'!$G$111,0))</f>
        <v>0</v>
      </c>
      <c r="CG105" s="469">
        <f t="shared" si="173"/>
        <v>4000</v>
      </c>
      <c r="CH105" s="466"/>
      <c r="CI105" s="466"/>
      <c r="CJ105" s="389">
        <v>24</v>
      </c>
      <c r="CK105" s="422">
        <f>IF(AND('Att. Dairy'!B117=""),"",'Att. Dairy'!B117)</f>
        <v>45101</v>
      </c>
      <c r="CL105" s="423" t="str">
        <f>IF(AND('Att. Dairy'!D117=""),"",'Att. Dairy'!D117)</f>
        <v>Saturday</v>
      </c>
      <c r="CM105" s="435" t="str">
        <f>IF('Att. Dairy'!O117="","",IF('Att. Dairy'!E117='Att. Dairy'!$AD$15,'Att. Dairy'!O117,""))</f>
        <v/>
      </c>
      <c r="CN105" s="435" t="str">
        <f>IF('Att. Dairy'!P117="","",IF('Att. Dairy'!E117='Att. Dairy'!$AD$15,'Att. Dairy'!P117,""))</f>
        <v/>
      </c>
      <c r="CO105" s="436">
        <f t="shared" si="146"/>
        <v>0</v>
      </c>
      <c r="CP105" s="453">
        <f t="shared" si="174"/>
        <v>136.83999999999997</v>
      </c>
      <c r="CQ105" s="438" t="str">
        <f>IF(CK105="","",IF(CK105='Opening Balance'!$I$102,'Opening Balance'!$H$102,""))</f>
        <v/>
      </c>
      <c r="CR105" s="438" t="str">
        <f>IF(CK105="","",IF(CK105='Opening Balance'!$I$104,'Opening Balance'!$H$104,""))</f>
        <v/>
      </c>
      <c r="CS105" s="438">
        <f t="shared" si="147"/>
        <v>136.83999999999997</v>
      </c>
      <c r="CT105" s="430">
        <f>IF(CO105="","",CO105*'Opening Balance'!$H$106)</f>
        <v>0</v>
      </c>
      <c r="CU105" s="431">
        <f t="shared" si="137"/>
        <v>136.83999999999997</v>
      </c>
      <c r="CV105" s="453">
        <f t="shared" si="175"/>
        <v>23.288399999999999</v>
      </c>
      <c r="CW105" s="430" t="str">
        <f>IF(CK105="","",IF(CK105='Opening Balance'!$I$103,'Opening Balance'!$H$103,""))</f>
        <v/>
      </c>
      <c r="CX105" s="429" t="str">
        <f>IF(CK105="","",IF(CK105='Opening Balance'!$I$105,'Opening Balance'!$H$105,""))</f>
        <v/>
      </c>
      <c r="CY105" s="438">
        <f t="shared" si="148"/>
        <v>23.288399999999999</v>
      </c>
      <c r="CZ105" s="430">
        <f>IF(CO105="","",CO105*'Opening Balance'!$H$107)</f>
        <v>0</v>
      </c>
      <c r="DA105" s="431">
        <f t="shared" si="149"/>
        <v>23.288399999999999</v>
      </c>
      <c r="DB105" s="474">
        <f t="shared" si="176"/>
        <v>4600</v>
      </c>
      <c r="DC105" s="468" t="str">
        <f>IF(CK105="","",IF(CK105='Opening Balance'!$I$109,'Opening Balance'!$H$109,""))</f>
        <v/>
      </c>
      <c r="DD105" s="468">
        <f t="shared" si="150"/>
        <v>4600</v>
      </c>
      <c r="DE105" s="470">
        <f>IF(CK105="","",IF(CK105='Opening Balance'!$I$111,'Opening Balance'!$H$111,0))</f>
        <v>0</v>
      </c>
      <c r="DF105" s="469">
        <f t="shared" si="177"/>
        <v>4600</v>
      </c>
    </row>
    <row r="106" spans="1:110" s="304" customFormat="1">
      <c r="A106" s="580"/>
      <c r="B106" s="352">
        <f>IF(AND($Z$3=$Q$77),MAX($B$81:B105)+1,0)</f>
        <v>0</v>
      </c>
      <c r="C106" s="116">
        <f>IF(AND('Att. Dairy'!B118=""),"",'Att. Dairy'!B118)</f>
        <v>45102</v>
      </c>
      <c r="D106" s="118">
        <f t="shared" si="151"/>
        <v>117.99999999999999</v>
      </c>
      <c r="E106" s="118">
        <f t="shared" si="152"/>
        <v>83.699999999999989</v>
      </c>
      <c r="F106" s="118" t="str">
        <f>IF(C106="","",IF(Sheet1!C106='Opening Balance'!$I$84,'Opening Balance'!$G$84,""))</f>
        <v/>
      </c>
      <c r="G106" s="118" t="str">
        <f>IF(C106="","",IF(Sheet1!C106='Opening Balance'!$I$85,'Opening Balance'!$G$85,""))</f>
        <v/>
      </c>
      <c r="H106" s="118" t="str">
        <f>IF(C106="","",IF(Sheet1!C106='Opening Balance'!$I$86,'Opening Balance'!$G$86,""))</f>
        <v/>
      </c>
      <c r="I106" s="118" t="str">
        <f>IF(C106="","",IF(Sheet1!C106='Opening Balance'!$I$87,'Opening Balance'!$G$87,""))</f>
        <v/>
      </c>
      <c r="J106" s="118" t="str">
        <f>IF(C106="","",IF(Sheet1!C106='Opening Balance'!$I$88,'Opening Balance'!$G$88,""))</f>
        <v/>
      </c>
      <c r="K106" s="118" t="str">
        <f>IF(C106="","",IF(Sheet1!C106='Opening Balance'!$I$89,'Opening Balance'!$G$89,""))</f>
        <v/>
      </c>
      <c r="L106" s="118">
        <f t="shared" si="153"/>
        <v>117.99999999999999</v>
      </c>
      <c r="M106" s="118">
        <f t="shared" si="154"/>
        <v>83.699999999999989</v>
      </c>
      <c r="N106" s="119" t="str">
        <f>IF('Att. Dairy'!F118="","",'Att. Dairy'!F118)</f>
        <v/>
      </c>
      <c r="O106" s="119" t="str">
        <f>IF('Att. Dairy'!G118="","",'Att. Dairy'!G118)</f>
        <v/>
      </c>
      <c r="P106" s="119" t="str">
        <f t="shared" si="155"/>
        <v/>
      </c>
      <c r="Q106" s="119" t="str">
        <f>IF('Att. Dairy'!L118="","",'Att. Dairy'!L118)</f>
        <v/>
      </c>
      <c r="R106" s="119" t="str">
        <f>IF('Att. Dairy'!M118="","",'Att. Dairy'!M118)</f>
        <v/>
      </c>
      <c r="S106" s="119" t="str">
        <f t="shared" si="156"/>
        <v/>
      </c>
      <c r="T106" s="118">
        <f t="shared" si="157"/>
        <v>0</v>
      </c>
      <c r="U106" s="118">
        <f t="shared" si="158"/>
        <v>0</v>
      </c>
      <c r="V106" s="118">
        <f t="shared" si="159"/>
        <v>117.99999999999999</v>
      </c>
      <c r="W106" s="118">
        <f t="shared" si="160"/>
        <v>83.699999999999989</v>
      </c>
      <c r="X106" s="321" t="str">
        <f>IFERROR(IF(AND('Att. Dairy'!B118=""),"",IF(AND(Y106="अवकाश"),"",IF(AND(S106=""),"",S106*$Z$77))),"")</f>
        <v/>
      </c>
      <c r="Y106" s="121" t="str">
        <f>IF(AND('Att. Dairy'!B118=""),"",IF(OR(S106="",S106=0),"",BC106))</f>
        <v/>
      </c>
      <c r="AA106" s="353">
        <f>IF(AND($AY$3=$AP$77),MAX($AA$81:AA105)+1,0)</f>
        <v>0</v>
      </c>
      <c r="AB106" s="116">
        <f>IF(AND('Att. Dairy'!B118=""),"",'Att. Dairy'!B118)</f>
        <v>45102</v>
      </c>
      <c r="AC106" s="118">
        <f t="shared" si="161"/>
        <v>41.65</v>
      </c>
      <c r="AD106" s="118">
        <f t="shared" si="162"/>
        <v>21.9</v>
      </c>
      <c r="AE106" s="118" t="str">
        <f>IF(AB106="","",IF(Sheet1!AB106='Opening Balance'!$I$84,'Opening Balance'!$H$84,""))</f>
        <v/>
      </c>
      <c r="AF106" s="118" t="str">
        <f>IF(AB106="","",IF(Sheet1!AB106='Opening Balance'!$I$85,'Opening Balance'!$H$85,""))</f>
        <v/>
      </c>
      <c r="AG106" s="118" t="str">
        <f>IF(AB106="","",IF(Sheet1!AB106='Opening Balance'!$I$86,'Opening Balance'!$H$86,""))</f>
        <v/>
      </c>
      <c r="AH106" s="118" t="str">
        <f>IF(AB106="","",IF(Sheet1!AB106='Opening Balance'!$I$87,'Opening Balance'!$H$87,""))</f>
        <v/>
      </c>
      <c r="AI106" s="118" t="str">
        <f>IF(AB106="","",IF(Sheet1!AB106='Opening Balance'!$I$88,'Opening Balance'!$H$88,""))</f>
        <v/>
      </c>
      <c r="AJ106" s="118" t="str">
        <f>IF(AB106="","",IF(Sheet1!AB106='Opening Balance'!$I$89,'Opening Balance'!$H$89,""))</f>
        <v/>
      </c>
      <c r="AK106" s="118">
        <f t="shared" si="163"/>
        <v>41.65</v>
      </c>
      <c r="AL106" s="118">
        <f t="shared" si="164"/>
        <v>21.9</v>
      </c>
      <c r="AM106" s="119" t="str">
        <f>IF('Att. Dairy'!I118="","",'Att. Dairy'!I118)</f>
        <v/>
      </c>
      <c r="AN106" s="119" t="str">
        <f>IF('Att. Dairy'!J118="","",'Att. Dairy'!J118)</f>
        <v/>
      </c>
      <c r="AO106" s="119" t="str">
        <f t="shared" si="165"/>
        <v/>
      </c>
      <c r="AP106" s="119" t="str">
        <f>IF('Att. Dairy'!O118="","",'Att. Dairy'!O118)</f>
        <v/>
      </c>
      <c r="AQ106" s="119" t="str">
        <f>IF('Att. Dairy'!P118="","",'Att. Dairy'!P118)</f>
        <v/>
      </c>
      <c r="AR106" s="119" t="str">
        <f t="shared" si="166"/>
        <v/>
      </c>
      <c r="AS106" s="118">
        <f t="shared" si="167"/>
        <v>0</v>
      </c>
      <c r="AT106" s="118">
        <f t="shared" si="168"/>
        <v>0</v>
      </c>
      <c r="AU106" s="118">
        <f t="shared" si="178"/>
        <v>41.65</v>
      </c>
      <c r="AV106" s="118">
        <f t="shared" si="179"/>
        <v>21.9</v>
      </c>
      <c r="AW106" s="321" t="str">
        <f>IFERROR(IF(AND('Att. Dairy'!B118=""),"",IF(AND(AX106="अवकाश"),"",IF(AND(AR106=""),"",AR106*$AY$77))),"")</f>
        <v/>
      </c>
      <c r="AX106" s="121" t="str">
        <f>IF(AND('Att. Dairy'!B118=""),"",IF(OR(AR106="",AR106=0),"",BC106))</f>
        <v/>
      </c>
      <c r="BB106" s="304" t="str">
        <f>IF(AND('Att. Dairy'!D118=""),"",'Att. Dairy'!D118)</f>
        <v>Sunday</v>
      </c>
      <c r="BC106" s="304" t="str">
        <f t="shared" si="169"/>
        <v>अवकाश</v>
      </c>
      <c r="BD106" s="318" t="str">
        <f t="shared" si="138"/>
        <v/>
      </c>
      <c r="BE106" s="304" t="str">
        <f>IF(AND('Att. Dairy'!C118=""),"",'Att. Dairy'!C118)</f>
        <v/>
      </c>
      <c r="BF106" s="304" t="str">
        <f t="shared" si="139"/>
        <v/>
      </c>
      <c r="BG106" s="318" t="str">
        <f t="shared" si="140"/>
        <v/>
      </c>
      <c r="BJ106" s="487">
        <f>IF(AND($DG$5=$CF$78),MAX($BJ$81:BJ105)+1,0)</f>
        <v>0</v>
      </c>
      <c r="BK106" s="389">
        <v>25</v>
      </c>
      <c r="BL106" s="422">
        <f>IF(AND('Att. Dairy'!B118=""),"",'Att. Dairy'!B118)</f>
        <v>45102</v>
      </c>
      <c r="BM106" s="423" t="str">
        <f>IF(AND('Att. Dairy'!D118=""),"",'Att. Dairy'!D118)</f>
        <v>Sunday</v>
      </c>
      <c r="BN106" s="435" t="str">
        <f>IF('Att. Dairy'!L118="","",IF('Att. Dairy'!E118='Att. Dairy'!$AD$15,'Att. Dairy'!L118,""))</f>
        <v/>
      </c>
      <c r="BO106" s="435" t="str">
        <f>IF('Att. Dairy'!M118="","",IF('Att. Dairy'!E118='Att. Dairy'!$AD$15,'Att. Dairy'!M118,""))</f>
        <v/>
      </c>
      <c r="BP106" s="436">
        <f t="shared" si="141"/>
        <v>0</v>
      </c>
      <c r="BQ106" s="453">
        <f t="shared" si="170"/>
        <v>86.710000000000008</v>
      </c>
      <c r="BR106" s="439" t="str">
        <f>IF(BL106="","",IF(BL106='Opening Balance'!$I$102,'Opening Balance'!$G$102,""))</f>
        <v/>
      </c>
      <c r="BS106" s="439" t="str">
        <f>IF(BL106="","",IF(BL106='Opening Balance'!$I$104,'Opening Balance'!$G$104,""))</f>
        <v/>
      </c>
      <c r="BT106" s="438">
        <f t="shared" si="142"/>
        <v>86.710000000000008</v>
      </c>
      <c r="BU106" s="446">
        <f>IF(BP106="","",BP106*'Opening Balance'!$G$106)</f>
        <v>0</v>
      </c>
      <c r="BV106" s="415">
        <f t="shared" si="136"/>
        <v>86.710000000000008</v>
      </c>
      <c r="BW106" s="453">
        <f t="shared" si="171"/>
        <v>17.557600000000001</v>
      </c>
      <c r="BX106" s="446" t="str">
        <f>IF(BL106="","",IF(BL106='Opening Balance'!$I$103,'Opening Balance'!$G$103,""))</f>
        <v/>
      </c>
      <c r="BY106" s="446" t="str">
        <f>IF(BL106="","",IF(BL106='Opening Balance'!$I$105,'Opening Balance'!$G$105,""))</f>
        <v/>
      </c>
      <c r="BZ106" s="447">
        <f t="shared" si="143"/>
        <v>17.557600000000001</v>
      </c>
      <c r="CA106" s="446">
        <f>IF(BP106="","",BP106*'Opening Balance'!$G$107)</f>
        <v>0</v>
      </c>
      <c r="CB106" s="431">
        <f t="shared" si="144"/>
        <v>17.557600000000001</v>
      </c>
      <c r="CC106" s="474">
        <f t="shared" si="172"/>
        <v>4000</v>
      </c>
      <c r="CD106" s="468" t="str">
        <f>IF(BL106="","",IF(BL106='Opening Balance'!$I$109,'Opening Balance'!$G$109,""))</f>
        <v/>
      </c>
      <c r="CE106" s="468">
        <f t="shared" si="145"/>
        <v>4000</v>
      </c>
      <c r="CF106" s="470">
        <f>IF(BL106="","",IF(BL106='Opening Balance'!$I$111,'Opening Balance'!$G$111,0))</f>
        <v>0</v>
      </c>
      <c r="CG106" s="469">
        <f t="shared" si="173"/>
        <v>4000</v>
      </c>
      <c r="CH106" s="466"/>
      <c r="CI106" s="466"/>
      <c r="CJ106" s="389">
        <v>25</v>
      </c>
      <c r="CK106" s="422">
        <f>IF(AND('Att. Dairy'!B118=""),"",'Att. Dairy'!B118)</f>
        <v>45102</v>
      </c>
      <c r="CL106" s="423" t="str">
        <f>IF(AND('Att. Dairy'!D118=""),"",'Att. Dairy'!D118)</f>
        <v>Sunday</v>
      </c>
      <c r="CM106" s="435" t="str">
        <f>IF('Att. Dairy'!O118="","",IF('Att. Dairy'!E118='Att. Dairy'!$AD$15,'Att. Dairy'!O118,""))</f>
        <v/>
      </c>
      <c r="CN106" s="435" t="str">
        <f>IF('Att. Dairy'!P118="","",IF('Att. Dairy'!E118='Att. Dairy'!$AD$15,'Att. Dairy'!P118,""))</f>
        <v/>
      </c>
      <c r="CO106" s="436">
        <f t="shared" si="146"/>
        <v>0</v>
      </c>
      <c r="CP106" s="453">
        <f t="shared" si="174"/>
        <v>136.83999999999997</v>
      </c>
      <c r="CQ106" s="438" t="str">
        <f>IF(CK106="","",IF(CK106='Opening Balance'!$I$102,'Opening Balance'!$H$102,""))</f>
        <v/>
      </c>
      <c r="CR106" s="438" t="str">
        <f>IF(CK106="","",IF(CK106='Opening Balance'!$I$104,'Opening Balance'!$H$104,""))</f>
        <v/>
      </c>
      <c r="CS106" s="438">
        <f t="shared" si="147"/>
        <v>136.83999999999997</v>
      </c>
      <c r="CT106" s="430">
        <f>IF(CO106="","",CO106*'Opening Balance'!$H$106)</f>
        <v>0</v>
      </c>
      <c r="CU106" s="431">
        <f t="shared" si="137"/>
        <v>136.83999999999997</v>
      </c>
      <c r="CV106" s="453">
        <f t="shared" si="175"/>
        <v>23.288399999999999</v>
      </c>
      <c r="CW106" s="430" t="str">
        <f>IF(CK106="","",IF(CK106='Opening Balance'!$I$103,'Opening Balance'!$H$103,""))</f>
        <v/>
      </c>
      <c r="CX106" s="429" t="str">
        <f>IF(CK106="","",IF(CK106='Opening Balance'!$I$105,'Opening Balance'!$H$105,""))</f>
        <v/>
      </c>
      <c r="CY106" s="438">
        <f t="shared" si="148"/>
        <v>23.288399999999999</v>
      </c>
      <c r="CZ106" s="430">
        <f>IF(CO106="","",CO106*'Opening Balance'!$H$107)</f>
        <v>0</v>
      </c>
      <c r="DA106" s="431">
        <f t="shared" si="149"/>
        <v>23.288399999999999</v>
      </c>
      <c r="DB106" s="474">
        <f t="shared" si="176"/>
        <v>4600</v>
      </c>
      <c r="DC106" s="468" t="str">
        <f>IF(CK106="","",IF(CK106='Opening Balance'!$I$109,'Opening Balance'!$H$109,""))</f>
        <v/>
      </c>
      <c r="DD106" s="468">
        <f t="shared" si="150"/>
        <v>4600</v>
      </c>
      <c r="DE106" s="470">
        <f>IF(CK106="","",IF(CK106='Opening Balance'!$I$111,'Opening Balance'!$H$111,0))</f>
        <v>0</v>
      </c>
      <c r="DF106" s="469">
        <f t="shared" si="177"/>
        <v>4600</v>
      </c>
    </row>
    <row r="107" spans="1:110" s="304" customFormat="1">
      <c r="A107" s="580"/>
      <c r="B107" s="352">
        <f>IF(AND($Z$3=$Q$77),MAX($B$81:B106)+1,0)</f>
        <v>0</v>
      </c>
      <c r="C107" s="116">
        <f>IF(AND('Att. Dairy'!B119=""),"",'Att. Dairy'!B119)</f>
        <v>45103</v>
      </c>
      <c r="D107" s="118">
        <f t="shared" si="151"/>
        <v>117.99999999999999</v>
      </c>
      <c r="E107" s="118">
        <f t="shared" si="152"/>
        <v>83.699999999999989</v>
      </c>
      <c r="F107" s="118" t="str">
        <f>IF(C107="","",IF(Sheet1!C107='Opening Balance'!$I$84,'Opening Balance'!$G$84,""))</f>
        <v/>
      </c>
      <c r="G107" s="118" t="str">
        <f>IF(C107="","",IF(Sheet1!C107='Opening Balance'!$I$85,'Opening Balance'!$G$85,""))</f>
        <v/>
      </c>
      <c r="H107" s="118" t="str">
        <f>IF(C107="","",IF(Sheet1!C107='Opening Balance'!$I$86,'Opening Balance'!$G$86,""))</f>
        <v/>
      </c>
      <c r="I107" s="118" t="str">
        <f>IF(C107="","",IF(Sheet1!C107='Opening Balance'!$I$87,'Opening Balance'!$G$87,""))</f>
        <v/>
      </c>
      <c r="J107" s="118" t="str">
        <f>IF(C107="","",IF(Sheet1!C107='Opening Balance'!$I$88,'Opening Balance'!$G$88,""))</f>
        <v/>
      </c>
      <c r="K107" s="118" t="str">
        <f>IF(C107="","",IF(Sheet1!C107='Opening Balance'!$I$89,'Opening Balance'!$G$89,""))</f>
        <v/>
      </c>
      <c r="L107" s="118">
        <f t="shared" si="153"/>
        <v>117.99999999999999</v>
      </c>
      <c r="M107" s="118">
        <f t="shared" si="154"/>
        <v>83.699999999999989</v>
      </c>
      <c r="N107" s="119" t="str">
        <f>IF('Att. Dairy'!F119="","",'Att. Dairy'!F119)</f>
        <v/>
      </c>
      <c r="O107" s="119" t="str">
        <f>IF('Att. Dairy'!G119="","",'Att. Dairy'!G119)</f>
        <v/>
      </c>
      <c r="P107" s="119" t="str">
        <f t="shared" si="155"/>
        <v/>
      </c>
      <c r="Q107" s="119" t="str">
        <f>IF('Att. Dairy'!L119="","",'Att. Dairy'!L119)</f>
        <v/>
      </c>
      <c r="R107" s="119" t="str">
        <f>IF('Att. Dairy'!M119="","",'Att. Dairy'!M119)</f>
        <v/>
      </c>
      <c r="S107" s="119" t="str">
        <f t="shared" si="156"/>
        <v/>
      </c>
      <c r="T107" s="118">
        <f t="shared" si="157"/>
        <v>0</v>
      </c>
      <c r="U107" s="118">
        <f t="shared" si="158"/>
        <v>0</v>
      </c>
      <c r="V107" s="118">
        <f t="shared" si="159"/>
        <v>117.99999999999999</v>
      </c>
      <c r="W107" s="118">
        <f t="shared" si="160"/>
        <v>83.699999999999989</v>
      </c>
      <c r="X107" s="321" t="str">
        <f>IFERROR(IF(AND('Att. Dairy'!B119=""),"",IF(AND(Y107="अवकाश"),"",IF(AND(S107=""),"",S107*$Z$77))),"")</f>
        <v/>
      </c>
      <c r="Y107" s="121" t="str">
        <f>IF(AND('Att. Dairy'!B119=""),"",IF(OR(S107="",S107=0),"",BC107))</f>
        <v/>
      </c>
      <c r="AA107" s="353">
        <f>IF(AND($AY$3=$AP$77),MAX($AA$81:AA106)+1,0)</f>
        <v>0</v>
      </c>
      <c r="AB107" s="116">
        <f>IF(AND('Att. Dairy'!B119=""),"",'Att. Dairy'!B119)</f>
        <v>45103</v>
      </c>
      <c r="AC107" s="118">
        <f t="shared" si="161"/>
        <v>41.65</v>
      </c>
      <c r="AD107" s="118">
        <f t="shared" si="162"/>
        <v>21.9</v>
      </c>
      <c r="AE107" s="118" t="str">
        <f>IF(AB107="","",IF(Sheet1!AB107='Opening Balance'!$I$84,'Opening Balance'!$H$84,""))</f>
        <v/>
      </c>
      <c r="AF107" s="118" t="str">
        <f>IF(AB107="","",IF(Sheet1!AB107='Opening Balance'!$I$85,'Opening Balance'!$H$85,""))</f>
        <v/>
      </c>
      <c r="AG107" s="118" t="str">
        <f>IF(AB107="","",IF(Sheet1!AB107='Opening Balance'!$I$86,'Opening Balance'!$H$86,""))</f>
        <v/>
      </c>
      <c r="AH107" s="118" t="str">
        <f>IF(AB107="","",IF(Sheet1!AB107='Opening Balance'!$I$87,'Opening Balance'!$H$87,""))</f>
        <v/>
      </c>
      <c r="AI107" s="118" t="str">
        <f>IF(AB107="","",IF(Sheet1!AB107='Opening Balance'!$I$88,'Opening Balance'!$H$88,""))</f>
        <v/>
      </c>
      <c r="AJ107" s="118" t="str">
        <f>IF(AB107="","",IF(Sheet1!AB107='Opening Balance'!$I$89,'Opening Balance'!$H$89,""))</f>
        <v/>
      </c>
      <c r="AK107" s="118">
        <f t="shared" si="163"/>
        <v>41.65</v>
      </c>
      <c r="AL107" s="118">
        <f t="shared" si="164"/>
        <v>21.9</v>
      </c>
      <c r="AM107" s="119" t="str">
        <f>IF('Att. Dairy'!I119="","",'Att. Dairy'!I119)</f>
        <v/>
      </c>
      <c r="AN107" s="119" t="str">
        <f>IF('Att. Dairy'!J119="","",'Att. Dairy'!J119)</f>
        <v/>
      </c>
      <c r="AO107" s="119" t="str">
        <f t="shared" si="165"/>
        <v/>
      </c>
      <c r="AP107" s="119" t="str">
        <f>IF('Att. Dairy'!O119="","",'Att. Dairy'!O119)</f>
        <v/>
      </c>
      <c r="AQ107" s="119" t="str">
        <f>IF('Att. Dairy'!P119="","",'Att. Dairy'!P119)</f>
        <v/>
      </c>
      <c r="AR107" s="119" t="str">
        <f t="shared" si="166"/>
        <v/>
      </c>
      <c r="AS107" s="118">
        <f t="shared" si="167"/>
        <v>0</v>
      </c>
      <c r="AT107" s="118">
        <f t="shared" si="168"/>
        <v>0</v>
      </c>
      <c r="AU107" s="118">
        <f t="shared" si="178"/>
        <v>41.65</v>
      </c>
      <c r="AV107" s="118">
        <f t="shared" si="179"/>
        <v>21.9</v>
      </c>
      <c r="AW107" s="321" t="str">
        <f>IFERROR(IF(AND('Att. Dairy'!B119=""),"",IF(AND(AX107="अवकाश"),"",IF(AND(AR107=""),"",AR107*$AY$77))),"")</f>
        <v/>
      </c>
      <c r="AX107" s="121" t="str">
        <f>IF(AND('Att. Dairy'!B119=""),"",IF(OR(AR107="",AR107=0),"",BC107))</f>
        <v/>
      </c>
      <c r="BB107" s="304" t="str">
        <f>IF(AND('Att. Dairy'!D119=""),"",'Att. Dairy'!D119)</f>
        <v>Monday</v>
      </c>
      <c r="BC107" s="304" t="str">
        <f t="shared" si="169"/>
        <v>सब्जी रोटी</v>
      </c>
      <c r="BD107" s="318" t="str">
        <f t="shared" si="138"/>
        <v>W</v>
      </c>
      <c r="BE107" s="304" t="str">
        <f>IF(AND('Att. Dairy'!C119=""),"",'Att. Dairy'!C119)</f>
        <v/>
      </c>
      <c r="BF107" s="304" t="str">
        <f t="shared" si="139"/>
        <v/>
      </c>
      <c r="BG107" s="318" t="str">
        <f t="shared" si="140"/>
        <v>W</v>
      </c>
      <c r="BJ107" s="487">
        <f>IF(AND($DG$5=$CF$78),MAX($BJ$81:BJ106)+1,0)</f>
        <v>0</v>
      </c>
      <c r="BK107" s="389">
        <v>26</v>
      </c>
      <c r="BL107" s="422">
        <f>IF(AND('Att. Dairy'!B119=""),"",'Att. Dairy'!B119)</f>
        <v>45103</v>
      </c>
      <c r="BM107" s="423" t="str">
        <f>IF(AND('Att. Dairy'!D119=""),"",'Att. Dairy'!D119)</f>
        <v>Monday</v>
      </c>
      <c r="BN107" s="435" t="str">
        <f>IF('Att. Dairy'!L119="","",IF('Att. Dairy'!E119='Att. Dairy'!$AD$15,'Att. Dairy'!L119,""))</f>
        <v/>
      </c>
      <c r="BO107" s="435" t="str">
        <f>IF('Att. Dairy'!M119="","",IF('Att. Dairy'!E119='Att. Dairy'!$AD$15,'Att. Dairy'!M119,""))</f>
        <v/>
      </c>
      <c r="BP107" s="436">
        <f t="shared" si="141"/>
        <v>0</v>
      </c>
      <c r="BQ107" s="453">
        <f t="shared" si="170"/>
        <v>86.710000000000008</v>
      </c>
      <c r="BR107" s="439" t="str">
        <f>IF(BL107="","",IF(BL107='Opening Balance'!$I$102,'Opening Balance'!$G$102,""))</f>
        <v/>
      </c>
      <c r="BS107" s="439" t="str">
        <f>IF(BL107="","",IF(BL107='Opening Balance'!$I$104,'Opening Balance'!$G$104,""))</f>
        <v/>
      </c>
      <c r="BT107" s="438">
        <f t="shared" si="142"/>
        <v>86.710000000000008</v>
      </c>
      <c r="BU107" s="446">
        <f>IF(BP107="","",BP107*'Opening Balance'!$G$106)</f>
        <v>0</v>
      </c>
      <c r="BV107" s="415">
        <f t="shared" si="136"/>
        <v>86.710000000000008</v>
      </c>
      <c r="BW107" s="453">
        <f t="shared" si="171"/>
        <v>17.557600000000001</v>
      </c>
      <c r="BX107" s="446" t="str">
        <f>IF(BL107="","",IF(BL107='Opening Balance'!$I$103,'Opening Balance'!$G$103,""))</f>
        <v/>
      </c>
      <c r="BY107" s="446" t="str">
        <f>IF(BL107="","",IF(BL107='Opening Balance'!$I$105,'Opening Balance'!$G$105,""))</f>
        <v/>
      </c>
      <c r="BZ107" s="447">
        <f t="shared" si="143"/>
        <v>17.557600000000001</v>
      </c>
      <c r="CA107" s="446">
        <f>IF(BP107="","",BP107*'Opening Balance'!$G$107)</f>
        <v>0</v>
      </c>
      <c r="CB107" s="431">
        <f t="shared" si="144"/>
        <v>17.557600000000001</v>
      </c>
      <c r="CC107" s="474">
        <f t="shared" si="172"/>
        <v>4000</v>
      </c>
      <c r="CD107" s="468" t="str">
        <f>IF(BL107="","",IF(BL107='Opening Balance'!$I$109,'Opening Balance'!$G$109,""))</f>
        <v/>
      </c>
      <c r="CE107" s="468">
        <f t="shared" si="145"/>
        <v>4000</v>
      </c>
      <c r="CF107" s="470">
        <f>IF(BL107="","",IF(BL107='Opening Balance'!$I$111,'Opening Balance'!$G$111,0))</f>
        <v>0</v>
      </c>
      <c r="CG107" s="469">
        <f t="shared" si="173"/>
        <v>4000</v>
      </c>
      <c r="CH107" s="466"/>
      <c r="CI107" s="466"/>
      <c r="CJ107" s="389">
        <v>26</v>
      </c>
      <c r="CK107" s="422">
        <f>IF(AND('Att. Dairy'!B119=""),"",'Att. Dairy'!B119)</f>
        <v>45103</v>
      </c>
      <c r="CL107" s="423" t="str">
        <f>IF(AND('Att. Dairy'!D119=""),"",'Att. Dairy'!D119)</f>
        <v>Monday</v>
      </c>
      <c r="CM107" s="435" t="str">
        <f>IF('Att. Dairy'!O119="","",IF('Att. Dairy'!E119='Att. Dairy'!$AD$15,'Att. Dairy'!O119,""))</f>
        <v/>
      </c>
      <c r="CN107" s="435" t="str">
        <f>IF('Att. Dairy'!P119="","",IF('Att. Dairy'!E119='Att. Dairy'!$AD$15,'Att. Dairy'!P119,""))</f>
        <v/>
      </c>
      <c r="CO107" s="436">
        <f t="shared" si="146"/>
        <v>0</v>
      </c>
      <c r="CP107" s="453">
        <f t="shared" si="174"/>
        <v>136.83999999999997</v>
      </c>
      <c r="CQ107" s="438" t="str">
        <f>IF(CK107="","",IF(CK107='Opening Balance'!$I$102,'Opening Balance'!$H$102,""))</f>
        <v/>
      </c>
      <c r="CR107" s="438" t="str">
        <f>IF(CK107="","",IF(CK107='Opening Balance'!$I$104,'Opening Balance'!$H$104,""))</f>
        <v/>
      </c>
      <c r="CS107" s="438">
        <f t="shared" si="147"/>
        <v>136.83999999999997</v>
      </c>
      <c r="CT107" s="430">
        <f>IF(CO107="","",CO107*'Opening Balance'!$H$106)</f>
        <v>0</v>
      </c>
      <c r="CU107" s="431">
        <f t="shared" si="137"/>
        <v>136.83999999999997</v>
      </c>
      <c r="CV107" s="453">
        <f t="shared" si="175"/>
        <v>23.288399999999999</v>
      </c>
      <c r="CW107" s="430" t="str">
        <f>IF(CK107="","",IF(CK107='Opening Balance'!$I$103,'Opening Balance'!$H$103,""))</f>
        <v/>
      </c>
      <c r="CX107" s="429" t="str">
        <f>IF(CK107="","",IF(CK107='Opening Balance'!$I$105,'Opening Balance'!$H$105,""))</f>
        <v/>
      </c>
      <c r="CY107" s="438">
        <f t="shared" si="148"/>
        <v>23.288399999999999</v>
      </c>
      <c r="CZ107" s="430">
        <f>IF(CO107="","",CO107*'Opening Balance'!$H$107)</f>
        <v>0</v>
      </c>
      <c r="DA107" s="431">
        <f t="shared" si="149"/>
        <v>23.288399999999999</v>
      </c>
      <c r="DB107" s="474">
        <f t="shared" si="176"/>
        <v>4600</v>
      </c>
      <c r="DC107" s="468" t="str">
        <f>IF(CK107="","",IF(CK107='Opening Balance'!$I$109,'Opening Balance'!$H$109,""))</f>
        <v/>
      </c>
      <c r="DD107" s="468">
        <f t="shared" si="150"/>
        <v>4600</v>
      </c>
      <c r="DE107" s="470">
        <f>IF(CK107="","",IF(CK107='Opening Balance'!$I$111,'Opening Balance'!$H$111,0))</f>
        <v>0</v>
      </c>
      <c r="DF107" s="469">
        <f t="shared" si="177"/>
        <v>4600</v>
      </c>
    </row>
    <row r="108" spans="1:110" s="304" customFormat="1">
      <c r="A108" s="580"/>
      <c r="B108" s="352">
        <f>IF(AND($Z$3=$Q$77),MAX($B$81:B107)+1,0)</f>
        <v>0</v>
      </c>
      <c r="C108" s="116">
        <f>IF(AND('Att. Dairy'!B120=""),"",'Att. Dairy'!B120)</f>
        <v>45104</v>
      </c>
      <c r="D108" s="118">
        <f t="shared" si="151"/>
        <v>117.99999999999999</v>
      </c>
      <c r="E108" s="118">
        <f t="shared" si="152"/>
        <v>83.699999999999989</v>
      </c>
      <c r="F108" s="118" t="str">
        <f>IF(C108="","",IF(Sheet1!C108='Opening Balance'!$I$84,'Opening Balance'!$G$84,""))</f>
        <v/>
      </c>
      <c r="G108" s="118" t="str">
        <f>IF(C108="","",IF(Sheet1!C108='Opening Balance'!$I$85,'Opening Balance'!$G$85,""))</f>
        <v/>
      </c>
      <c r="H108" s="118" t="str">
        <f>IF(C108="","",IF(Sheet1!C108='Opening Balance'!$I$86,'Opening Balance'!$G$86,""))</f>
        <v/>
      </c>
      <c r="I108" s="118" t="str">
        <f>IF(C108="","",IF(Sheet1!C108='Opening Balance'!$I$87,'Opening Balance'!$G$87,""))</f>
        <v/>
      </c>
      <c r="J108" s="118" t="str">
        <f>IF(C108="","",IF(Sheet1!C108='Opening Balance'!$I$88,'Opening Balance'!$G$88,""))</f>
        <v/>
      </c>
      <c r="K108" s="118" t="str">
        <f>IF(C108="","",IF(Sheet1!C108='Opening Balance'!$I$89,'Opening Balance'!$G$89,""))</f>
        <v/>
      </c>
      <c r="L108" s="118">
        <f t="shared" si="153"/>
        <v>117.99999999999999</v>
      </c>
      <c r="M108" s="118">
        <f t="shared" si="154"/>
        <v>83.699999999999989</v>
      </c>
      <c r="N108" s="119" t="str">
        <f>IF('Att. Dairy'!F120="","",'Att. Dairy'!F120)</f>
        <v/>
      </c>
      <c r="O108" s="119" t="str">
        <f>IF('Att. Dairy'!G120="","",'Att. Dairy'!G120)</f>
        <v/>
      </c>
      <c r="P108" s="119" t="str">
        <f t="shared" si="155"/>
        <v/>
      </c>
      <c r="Q108" s="119" t="str">
        <f>IF('Att. Dairy'!L120="","",'Att. Dairy'!L120)</f>
        <v/>
      </c>
      <c r="R108" s="119" t="str">
        <f>IF('Att. Dairy'!M120="","",'Att. Dairy'!M120)</f>
        <v/>
      </c>
      <c r="S108" s="119" t="str">
        <f t="shared" si="156"/>
        <v/>
      </c>
      <c r="T108" s="118">
        <f t="shared" si="157"/>
        <v>0</v>
      </c>
      <c r="U108" s="118">
        <f t="shared" si="158"/>
        <v>0</v>
      </c>
      <c r="V108" s="118">
        <f t="shared" si="159"/>
        <v>117.99999999999999</v>
      </c>
      <c r="W108" s="118">
        <f t="shared" si="160"/>
        <v>83.699999999999989</v>
      </c>
      <c r="X108" s="321" t="str">
        <f>IFERROR(IF(AND('Att. Dairy'!B120=""),"",IF(AND(Y108="अवकाश"),"",IF(AND(S108=""),"",S108*$Z$77))),"")</f>
        <v/>
      </c>
      <c r="Y108" s="121" t="str">
        <f>IF(AND('Att. Dairy'!B120=""),"",IF(OR(S108="",S108=0),"",BC108))</f>
        <v/>
      </c>
      <c r="AA108" s="353">
        <f>IF(AND($AY$3=$AP$77),MAX($AA$81:AA107)+1,0)</f>
        <v>0</v>
      </c>
      <c r="AB108" s="116">
        <f>IF(AND('Att. Dairy'!B120=""),"",'Att. Dairy'!B120)</f>
        <v>45104</v>
      </c>
      <c r="AC108" s="118">
        <f t="shared" si="161"/>
        <v>41.65</v>
      </c>
      <c r="AD108" s="118">
        <f t="shared" si="162"/>
        <v>21.9</v>
      </c>
      <c r="AE108" s="118" t="str">
        <f>IF(AB108="","",IF(Sheet1!AB108='Opening Balance'!$I$84,'Opening Balance'!$H$84,""))</f>
        <v/>
      </c>
      <c r="AF108" s="118" t="str">
        <f>IF(AB108="","",IF(Sheet1!AB108='Opening Balance'!$I$85,'Opening Balance'!$H$85,""))</f>
        <v/>
      </c>
      <c r="AG108" s="118" t="str">
        <f>IF(AB108="","",IF(Sheet1!AB108='Opening Balance'!$I$86,'Opening Balance'!$H$86,""))</f>
        <v/>
      </c>
      <c r="AH108" s="118" t="str">
        <f>IF(AB108="","",IF(Sheet1!AB108='Opening Balance'!$I$87,'Opening Balance'!$H$87,""))</f>
        <v/>
      </c>
      <c r="AI108" s="118" t="str">
        <f>IF(AB108="","",IF(Sheet1!AB108='Opening Balance'!$I$88,'Opening Balance'!$H$88,""))</f>
        <v/>
      </c>
      <c r="AJ108" s="118" t="str">
        <f>IF(AB108="","",IF(Sheet1!AB108='Opening Balance'!$I$89,'Opening Balance'!$H$89,""))</f>
        <v/>
      </c>
      <c r="AK108" s="118">
        <f t="shared" si="163"/>
        <v>41.65</v>
      </c>
      <c r="AL108" s="118">
        <f t="shared" si="164"/>
        <v>21.9</v>
      </c>
      <c r="AM108" s="119" t="str">
        <f>IF('Att. Dairy'!I120="","",'Att. Dairy'!I120)</f>
        <v/>
      </c>
      <c r="AN108" s="119" t="str">
        <f>IF('Att. Dairy'!J120="","",'Att. Dairy'!J120)</f>
        <v/>
      </c>
      <c r="AO108" s="119" t="str">
        <f t="shared" si="165"/>
        <v/>
      </c>
      <c r="AP108" s="119" t="str">
        <f>IF('Att. Dairy'!O120="","",'Att. Dairy'!O120)</f>
        <v/>
      </c>
      <c r="AQ108" s="119" t="str">
        <f>IF('Att. Dairy'!P120="","",'Att. Dairy'!P120)</f>
        <v/>
      </c>
      <c r="AR108" s="119" t="str">
        <f t="shared" si="166"/>
        <v/>
      </c>
      <c r="AS108" s="118">
        <f t="shared" si="167"/>
        <v>0</v>
      </c>
      <c r="AT108" s="118">
        <f t="shared" si="168"/>
        <v>0</v>
      </c>
      <c r="AU108" s="118">
        <f t="shared" si="178"/>
        <v>41.65</v>
      </c>
      <c r="AV108" s="118">
        <f t="shared" si="179"/>
        <v>21.9</v>
      </c>
      <c r="AW108" s="321" t="str">
        <f>IFERROR(IF(AND('Att. Dairy'!B120=""),"",IF(AND(AX108="अवकाश"),"",IF(AND(AR108=""),"",AR108*$AY$77))),"")</f>
        <v/>
      </c>
      <c r="AX108" s="121" t="str">
        <f>IF(AND('Att. Dairy'!B120=""),"",IF(OR(AR108="",AR108=0),"",BC108))</f>
        <v/>
      </c>
      <c r="BB108" s="304" t="str">
        <f>IF(AND('Att. Dairy'!D120=""),"",'Att. Dairy'!D120)</f>
        <v>Tuesday</v>
      </c>
      <c r="BC108" s="304" t="str">
        <f t="shared" si="169"/>
        <v>दाल चावल</v>
      </c>
      <c r="BD108" s="318" t="str">
        <f t="shared" si="138"/>
        <v>R</v>
      </c>
      <c r="BE108" s="304" t="str">
        <f>IF(AND('Att. Dairy'!C120=""),"",'Att. Dairy'!C120)</f>
        <v/>
      </c>
      <c r="BF108" s="304" t="str">
        <f t="shared" si="139"/>
        <v/>
      </c>
      <c r="BG108" s="318" t="str">
        <f t="shared" si="140"/>
        <v>R</v>
      </c>
      <c r="BJ108" s="487">
        <f>IF(AND($DG$5=$CF$78),MAX($BJ$81:BJ107)+1,0)</f>
        <v>0</v>
      </c>
      <c r="BK108" s="389">
        <v>27</v>
      </c>
      <c r="BL108" s="422">
        <f>IF(AND('Att. Dairy'!B120=""),"",'Att. Dairy'!B120)</f>
        <v>45104</v>
      </c>
      <c r="BM108" s="423" t="str">
        <f>IF(AND('Att. Dairy'!D120=""),"",'Att. Dairy'!D120)</f>
        <v>Tuesday</v>
      </c>
      <c r="BN108" s="435" t="str">
        <f>IF('Att. Dairy'!L120="","",IF('Att. Dairy'!E120='Att. Dairy'!$AD$15,'Att. Dairy'!L120,""))</f>
        <v/>
      </c>
      <c r="BO108" s="435" t="str">
        <f>IF('Att. Dairy'!M120="","",IF('Att. Dairy'!E120='Att. Dairy'!$AD$15,'Att. Dairy'!M120,""))</f>
        <v/>
      </c>
      <c r="BP108" s="436">
        <f t="shared" si="141"/>
        <v>0</v>
      </c>
      <c r="BQ108" s="453">
        <f t="shared" si="170"/>
        <v>86.710000000000008</v>
      </c>
      <c r="BR108" s="439" t="str">
        <f>IF(BL108="","",IF(BL108='Opening Balance'!$I$102,'Opening Balance'!$G$102,""))</f>
        <v/>
      </c>
      <c r="BS108" s="439" t="str">
        <f>IF(BL108="","",IF(BL108='Opening Balance'!$I$104,'Opening Balance'!$G$104,""))</f>
        <v/>
      </c>
      <c r="BT108" s="438">
        <f t="shared" si="142"/>
        <v>86.710000000000008</v>
      </c>
      <c r="BU108" s="446">
        <f>IF(BP108="","",BP108*'Opening Balance'!$G$106)</f>
        <v>0</v>
      </c>
      <c r="BV108" s="415">
        <f t="shared" si="136"/>
        <v>86.710000000000008</v>
      </c>
      <c r="BW108" s="453">
        <f t="shared" si="171"/>
        <v>17.557600000000001</v>
      </c>
      <c r="BX108" s="446" t="str">
        <f>IF(BL108="","",IF(BL108='Opening Balance'!$I$103,'Opening Balance'!$G$103,""))</f>
        <v/>
      </c>
      <c r="BY108" s="446" t="str">
        <f>IF(BL108="","",IF(BL108='Opening Balance'!$I$105,'Opening Balance'!$G$105,""))</f>
        <v/>
      </c>
      <c r="BZ108" s="447">
        <f t="shared" si="143"/>
        <v>17.557600000000001</v>
      </c>
      <c r="CA108" s="446">
        <f>IF(BP108="","",BP108*'Opening Balance'!$G$107)</f>
        <v>0</v>
      </c>
      <c r="CB108" s="431">
        <f t="shared" si="144"/>
        <v>17.557600000000001</v>
      </c>
      <c r="CC108" s="474">
        <f t="shared" si="172"/>
        <v>4000</v>
      </c>
      <c r="CD108" s="468" t="str">
        <f>IF(BL108="","",IF(BL108='Opening Balance'!$I$109,'Opening Balance'!$G$109,""))</f>
        <v/>
      </c>
      <c r="CE108" s="468">
        <f t="shared" si="145"/>
        <v>4000</v>
      </c>
      <c r="CF108" s="470">
        <f>IF(BL108="","",IF(BL108='Opening Balance'!$I$111,'Opening Balance'!$G$111,0))</f>
        <v>0</v>
      </c>
      <c r="CG108" s="469">
        <f t="shared" si="173"/>
        <v>4000</v>
      </c>
      <c r="CH108" s="466"/>
      <c r="CI108" s="466"/>
      <c r="CJ108" s="389">
        <v>27</v>
      </c>
      <c r="CK108" s="422">
        <f>IF(AND('Att. Dairy'!B120=""),"",'Att. Dairy'!B120)</f>
        <v>45104</v>
      </c>
      <c r="CL108" s="423" t="str">
        <f>IF(AND('Att. Dairy'!D120=""),"",'Att. Dairy'!D120)</f>
        <v>Tuesday</v>
      </c>
      <c r="CM108" s="435" t="str">
        <f>IF('Att. Dairy'!O120="","",IF('Att. Dairy'!E120='Att. Dairy'!$AD$15,'Att. Dairy'!O120,""))</f>
        <v/>
      </c>
      <c r="CN108" s="435" t="str">
        <f>IF('Att. Dairy'!P120="","",IF('Att. Dairy'!E120='Att. Dairy'!$AD$15,'Att. Dairy'!P120,""))</f>
        <v/>
      </c>
      <c r="CO108" s="436">
        <f t="shared" si="146"/>
        <v>0</v>
      </c>
      <c r="CP108" s="453">
        <f t="shared" si="174"/>
        <v>136.83999999999997</v>
      </c>
      <c r="CQ108" s="438" t="str">
        <f>IF(CK108="","",IF(CK108='Opening Balance'!$I$102,'Opening Balance'!$H$102,""))</f>
        <v/>
      </c>
      <c r="CR108" s="438" t="str">
        <f>IF(CK108="","",IF(CK108='Opening Balance'!$I$104,'Opening Balance'!$H$104,""))</f>
        <v/>
      </c>
      <c r="CS108" s="438">
        <f t="shared" si="147"/>
        <v>136.83999999999997</v>
      </c>
      <c r="CT108" s="430">
        <f>IF(CO108="","",CO108*'Opening Balance'!$H$106)</f>
        <v>0</v>
      </c>
      <c r="CU108" s="431">
        <f t="shared" si="137"/>
        <v>136.83999999999997</v>
      </c>
      <c r="CV108" s="453">
        <f t="shared" si="175"/>
        <v>23.288399999999999</v>
      </c>
      <c r="CW108" s="430" t="str">
        <f>IF(CK108="","",IF(CK108='Opening Balance'!$I$103,'Opening Balance'!$H$103,""))</f>
        <v/>
      </c>
      <c r="CX108" s="429" t="str">
        <f>IF(CK108="","",IF(CK108='Opening Balance'!$I$105,'Opening Balance'!$H$105,""))</f>
        <v/>
      </c>
      <c r="CY108" s="438">
        <f t="shared" si="148"/>
        <v>23.288399999999999</v>
      </c>
      <c r="CZ108" s="430">
        <f>IF(CO108="","",CO108*'Opening Balance'!$H$107)</f>
        <v>0</v>
      </c>
      <c r="DA108" s="431">
        <f t="shared" si="149"/>
        <v>23.288399999999999</v>
      </c>
      <c r="DB108" s="474">
        <f t="shared" si="176"/>
        <v>4600</v>
      </c>
      <c r="DC108" s="468" t="str">
        <f>IF(CK108="","",IF(CK108='Opening Balance'!$I$109,'Opening Balance'!$H$109,""))</f>
        <v/>
      </c>
      <c r="DD108" s="468">
        <f t="shared" si="150"/>
        <v>4600</v>
      </c>
      <c r="DE108" s="470">
        <f>IF(CK108="","",IF(CK108='Opening Balance'!$I$111,'Opening Balance'!$H$111,0))</f>
        <v>0</v>
      </c>
      <c r="DF108" s="469">
        <f t="shared" si="177"/>
        <v>4600</v>
      </c>
    </row>
    <row r="109" spans="1:110" s="304" customFormat="1">
      <c r="A109" s="580"/>
      <c r="B109" s="352">
        <f>IF(AND($Z$3=$Q$77),MAX($B$81:B108)+1,0)</f>
        <v>0</v>
      </c>
      <c r="C109" s="116">
        <f>IF(AND('Att. Dairy'!B121=""),"",'Att. Dairy'!B121)</f>
        <v>45105</v>
      </c>
      <c r="D109" s="118">
        <f t="shared" si="151"/>
        <v>117.99999999999999</v>
      </c>
      <c r="E109" s="118">
        <f t="shared" si="152"/>
        <v>83.699999999999989</v>
      </c>
      <c r="F109" s="118" t="str">
        <f>IF(C109="","",IF(Sheet1!C109='Opening Balance'!$I$84,'Opening Balance'!$G$84,""))</f>
        <v/>
      </c>
      <c r="G109" s="118" t="str">
        <f>IF(C109="","",IF(Sheet1!C109='Opening Balance'!$I$85,'Opening Balance'!$G$85,""))</f>
        <v/>
      </c>
      <c r="H109" s="118" t="str">
        <f>IF(C109="","",IF(Sheet1!C109='Opening Balance'!$I$86,'Opening Balance'!$G$86,""))</f>
        <v/>
      </c>
      <c r="I109" s="118" t="str">
        <f>IF(C109="","",IF(Sheet1!C109='Opening Balance'!$I$87,'Opening Balance'!$G$87,""))</f>
        <v/>
      </c>
      <c r="J109" s="118" t="str">
        <f>IF(C109="","",IF(Sheet1!C109='Opening Balance'!$I$88,'Opening Balance'!$G$88,""))</f>
        <v/>
      </c>
      <c r="K109" s="118" t="str">
        <f>IF(C109="","",IF(Sheet1!C109='Opening Balance'!$I$89,'Opening Balance'!$G$89,""))</f>
        <v/>
      </c>
      <c r="L109" s="118">
        <f t="shared" si="153"/>
        <v>117.99999999999999</v>
      </c>
      <c r="M109" s="118">
        <f t="shared" si="154"/>
        <v>83.699999999999989</v>
      </c>
      <c r="N109" s="119" t="str">
        <f>IF('Att. Dairy'!F121="","",'Att. Dairy'!F121)</f>
        <v/>
      </c>
      <c r="O109" s="119" t="str">
        <f>IF('Att. Dairy'!G121="","",'Att. Dairy'!G121)</f>
        <v/>
      </c>
      <c r="P109" s="119" t="str">
        <f t="shared" si="155"/>
        <v/>
      </c>
      <c r="Q109" s="119" t="str">
        <f>IF('Att. Dairy'!L121="","",'Att. Dairy'!L121)</f>
        <v/>
      </c>
      <c r="R109" s="119" t="str">
        <f>IF('Att. Dairy'!M121="","",'Att. Dairy'!M121)</f>
        <v/>
      </c>
      <c r="S109" s="119" t="str">
        <f t="shared" si="156"/>
        <v/>
      </c>
      <c r="T109" s="118">
        <f t="shared" si="157"/>
        <v>0</v>
      </c>
      <c r="U109" s="118">
        <f t="shared" si="158"/>
        <v>0</v>
      </c>
      <c r="V109" s="118">
        <f t="shared" si="159"/>
        <v>117.99999999999999</v>
      </c>
      <c r="W109" s="118">
        <f t="shared" si="160"/>
        <v>83.699999999999989</v>
      </c>
      <c r="X109" s="321" t="str">
        <f>IFERROR(IF(AND('Att. Dairy'!B121=""),"",IF(AND(Y109="अवकाश"),"",IF(AND(S109=""),"",S109*$Z$77))),"")</f>
        <v/>
      </c>
      <c r="Y109" s="121" t="str">
        <f>IF(AND('Att. Dairy'!B121=""),"",IF(OR(S109="",S109=0),"",BC109))</f>
        <v/>
      </c>
      <c r="AA109" s="353">
        <f>IF(AND($AY$3=$AP$77),MAX($AA$81:AA108)+1,0)</f>
        <v>0</v>
      </c>
      <c r="AB109" s="116">
        <f>IF(AND('Att. Dairy'!B121=""),"",'Att. Dairy'!B121)</f>
        <v>45105</v>
      </c>
      <c r="AC109" s="118">
        <f t="shared" si="161"/>
        <v>41.65</v>
      </c>
      <c r="AD109" s="118">
        <f t="shared" si="162"/>
        <v>21.9</v>
      </c>
      <c r="AE109" s="118" t="str">
        <f>IF(AB109="","",IF(Sheet1!AB109='Opening Balance'!$I$84,'Opening Balance'!$H$84,""))</f>
        <v/>
      </c>
      <c r="AF109" s="118" t="str">
        <f>IF(AB109="","",IF(Sheet1!AB109='Opening Balance'!$I$85,'Opening Balance'!$H$85,""))</f>
        <v/>
      </c>
      <c r="AG109" s="118" t="str">
        <f>IF(AB109="","",IF(Sheet1!AB109='Opening Balance'!$I$86,'Opening Balance'!$H$86,""))</f>
        <v/>
      </c>
      <c r="AH109" s="118" t="str">
        <f>IF(AB109="","",IF(Sheet1!AB109='Opening Balance'!$I$87,'Opening Balance'!$H$87,""))</f>
        <v/>
      </c>
      <c r="AI109" s="118" t="str">
        <f>IF(AB109="","",IF(Sheet1!AB109='Opening Balance'!$I$88,'Opening Balance'!$H$88,""))</f>
        <v/>
      </c>
      <c r="AJ109" s="118" t="str">
        <f>IF(AB109="","",IF(Sheet1!AB109='Opening Balance'!$I$89,'Opening Balance'!$H$89,""))</f>
        <v/>
      </c>
      <c r="AK109" s="118">
        <f t="shared" si="163"/>
        <v>41.65</v>
      </c>
      <c r="AL109" s="118">
        <f t="shared" si="164"/>
        <v>21.9</v>
      </c>
      <c r="AM109" s="119" t="str">
        <f>IF('Att. Dairy'!I121="","",'Att. Dairy'!I121)</f>
        <v/>
      </c>
      <c r="AN109" s="119" t="str">
        <f>IF('Att. Dairy'!J121="","",'Att. Dairy'!J121)</f>
        <v/>
      </c>
      <c r="AO109" s="119" t="str">
        <f t="shared" si="165"/>
        <v/>
      </c>
      <c r="AP109" s="119" t="str">
        <f>IF('Att. Dairy'!O121="","",'Att. Dairy'!O121)</f>
        <v/>
      </c>
      <c r="AQ109" s="119" t="str">
        <f>IF('Att. Dairy'!P121="","",'Att. Dairy'!P121)</f>
        <v/>
      </c>
      <c r="AR109" s="119" t="str">
        <f t="shared" si="166"/>
        <v/>
      </c>
      <c r="AS109" s="118">
        <f t="shared" si="167"/>
        <v>0</v>
      </c>
      <c r="AT109" s="118">
        <f t="shared" si="168"/>
        <v>0</v>
      </c>
      <c r="AU109" s="118">
        <f t="shared" si="178"/>
        <v>41.65</v>
      </c>
      <c r="AV109" s="118">
        <f t="shared" si="179"/>
        <v>21.9</v>
      </c>
      <c r="AW109" s="321" t="str">
        <f>IFERROR(IF(AND('Att. Dairy'!B121=""),"",IF(AND(AX109="अवकाश"),"",IF(AND(AR109=""),"",AR109*$AY$77))),"")</f>
        <v/>
      </c>
      <c r="AX109" s="121" t="str">
        <f>IF(AND('Att. Dairy'!B121=""),"",IF(OR(AR109="",AR109=0),"",BC109))</f>
        <v/>
      </c>
      <c r="BB109" s="304" t="str">
        <f>IF(AND('Att. Dairy'!D121=""),"",'Att. Dairy'!D121)</f>
        <v>Wednesday</v>
      </c>
      <c r="BC109" s="304" t="str">
        <f t="shared" si="169"/>
        <v>दाल रोटी</v>
      </c>
      <c r="BD109" s="318" t="str">
        <f t="shared" si="138"/>
        <v>W</v>
      </c>
      <c r="BE109" s="304" t="str">
        <f>IF(AND('Att. Dairy'!C121=""),"",'Att. Dairy'!C121)</f>
        <v/>
      </c>
      <c r="BF109" s="304" t="str">
        <f t="shared" si="139"/>
        <v/>
      </c>
      <c r="BG109" s="318" t="str">
        <f t="shared" si="140"/>
        <v>W</v>
      </c>
      <c r="BJ109" s="487">
        <f>IF(AND($DG$5=$CF$78),MAX($BJ$81:BJ108)+1,0)</f>
        <v>0</v>
      </c>
      <c r="BK109" s="389">
        <v>28</v>
      </c>
      <c r="BL109" s="422">
        <f>IF(AND('Att. Dairy'!B121=""),"",'Att. Dairy'!B121)</f>
        <v>45105</v>
      </c>
      <c r="BM109" s="423" t="str">
        <f>IF(AND('Att. Dairy'!D121=""),"",'Att. Dairy'!D121)</f>
        <v>Wednesday</v>
      </c>
      <c r="BN109" s="435" t="str">
        <f>IF('Att. Dairy'!L121="","",IF('Att. Dairy'!E121='Att. Dairy'!$AD$15,'Att. Dairy'!L121,""))</f>
        <v/>
      </c>
      <c r="BO109" s="435" t="str">
        <f>IF('Att. Dairy'!M121="","",IF('Att. Dairy'!E121='Att. Dairy'!$AD$15,'Att. Dairy'!M121,""))</f>
        <v/>
      </c>
      <c r="BP109" s="436">
        <f t="shared" si="141"/>
        <v>0</v>
      </c>
      <c r="BQ109" s="453">
        <f t="shared" si="170"/>
        <v>86.710000000000008</v>
      </c>
      <c r="BR109" s="439" t="str">
        <f>IF(BL109="","",IF(BL109='Opening Balance'!$I$102,'Opening Balance'!$G$102,""))</f>
        <v/>
      </c>
      <c r="BS109" s="439" t="str">
        <f>IF(BL109="","",IF(BL109='Opening Balance'!$I$104,'Opening Balance'!$G$104,""))</f>
        <v/>
      </c>
      <c r="BT109" s="438">
        <f t="shared" si="142"/>
        <v>86.710000000000008</v>
      </c>
      <c r="BU109" s="446">
        <f>IF(BP109="","",BP109*'Opening Balance'!$G$106)</f>
        <v>0</v>
      </c>
      <c r="BV109" s="415">
        <f t="shared" si="136"/>
        <v>86.710000000000008</v>
      </c>
      <c r="BW109" s="453">
        <f t="shared" si="171"/>
        <v>17.557600000000001</v>
      </c>
      <c r="BX109" s="446" t="str">
        <f>IF(BL109="","",IF(BL109='Opening Balance'!$I$103,'Opening Balance'!$G$103,""))</f>
        <v/>
      </c>
      <c r="BY109" s="446" t="str">
        <f>IF(BL109="","",IF(BL109='Opening Balance'!$I$105,'Opening Balance'!$G$105,""))</f>
        <v/>
      </c>
      <c r="BZ109" s="447">
        <f t="shared" si="143"/>
        <v>17.557600000000001</v>
      </c>
      <c r="CA109" s="446">
        <f>IF(BP109="","",BP109*'Opening Balance'!$G$107)</f>
        <v>0</v>
      </c>
      <c r="CB109" s="431">
        <f t="shared" si="144"/>
        <v>17.557600000000001</v>
      </c>
      <c r="CC109" s="474">
        <f t="shared" si="172"/>
        <v>4000</v>
      </c>
      <c r="CD109" s="468" t="str">
        <f>IF(BL109="","",IF(BL109='Opening Balance'!$I$109,'Opening Balance'!$G$109,""))</f>
        <v/>
      </c>
      <c r="CE109" s="468">
        <f t="shared" si="145"/>
        <v>4000</v>
      </c>
      <c r="CF109" s="470">
        <f>IF(BL109="","",IF(BL109='Opening Balance'!$I$111,'Opening Balance'!$G$111,0))</f>
        <v>0</v>
      </c>
      <c r="CG109" s="469">
        <f t="shared" si="173"/>
        <v>4000</v>
      </c>
      <c r="CH109" s="466"/>
      <c r="CI109" s="466"/>
      <c r="CJ109" s="389">
        <v>28</v>
      </c>
      <c r="CK109" s="422">
        <f>IF(AND('Att. Dairy'!B121=""),"",'Att. Dairy'!B121)</f>
        <v>45105</v>
      </c>
      <c r="CL109" s="423" t="str">
        <f>IF(AND('Att. Dairy'!D121=""),"",'Att. Dairy'!D121)</f>
        <v>Wednesday</v>
      </c>
      <c r="CM109" s="435" t="str">
        <f>IF('Att. Dairy'!O121="","",IF('Att. Dairy'!E121='Att. Dairy'!$AD$15,'Att. Dairy'!O121,""))</f>
        <v/>
      </c>
      <c r="CN109" s="435" t="str">
        <f>IF('Att. Dairy'!P121="","",IF('Att. Dairy'!E121='Att. Dairy'!$AD$15,'Att. Dairy'!P121,""))</f>
        <v/>
      </c>
      <c r="CO109" s="436">
        <f t="shared" si="146"/>
        <v>0</v>
      </c>
      <c r="CP109" s="453">
        <f t="shared" si="174"/>
        <v>136.83999999999997</v>
      </c>
      <c r="CQ109" s="438" t="str">
        <f>IF(CK109="","",IF(CK109='Opening Balance'!$I$102,'Opening Balance'!$H$102,""))</f>
        <v/>
      </c>
      <c r="CR109" s="438" t="str">
        <f>IF(CK109="","",IF(CK109='Opening Balance'!$I$104,'Opening Balance'!$H$104,""))</f>
        <v/>
      </c>
      <c r="CS109" s="438">
        <f t="shared" si="147"/>
        <v>136.83999999999997</v>
      </c>
      <c r="CT109" s="430">
        <f>IF(CO109="","",CO109*'Opening Balance'!$H$106)</f>
        <v>0</v>
      </c>
      <c r="CU109" s="431">
        <f t="shared" si="137"/>
        <v>136.83999999999997</v>
      </c>
      <c r="CV109" s="453">
        <f t="shared" si="175"/>
        <v>23.288399999999999</v>
      </c>
      <c r="CW109" s="430" t="str">
        <f>IF(CK109="","",IF(CK109='Opening Balance'!$I$103,'Opening Balance'!$H$103,""))</f>
        <v/>
      </c>
      <c r="CX109" s="429" t="str">
        <f>IF(CK109="","",IF(CK109='Opening Balance'!$I$105,'Opening Balance'!$H$105,""))</f>
        <v/>
      </c>
      <c r="CY109" s="438">
        <f t="shared" si="148"/>
        <v>23.288399999999999</v>
      </c>
      <c r="CZ109" s="430">
        <f>IF(CO109="","",CO109*'Opening Balance'!$H$107)</f>
        <v>0</v>
      </c>
      <c r="DA109" s="431">
        <f t="shared" si="149"/>
        <v>23.288399999999999</v>
      </c>
      <c r="DB109" s="474">
        <f t="shared" si="176"/>
        <v>4600</v>
      </c>
      <c r="DC109" s="468" t="str">
        <f>IF(CK109="","",IF(CK109='Opening Balance'!$I$109,'Opening Balance'!$H$109,""))</f>
        <v/>
      </c>
      <c r="DD109" s="468">
        <f t="shared" si="150"/>
        <v>4600</v>
      </c>
      <c r="DE109" s="470">
        <f>IF(CK109="","",IF(CK109='Opening Balance'!$I$111,'Opening Balance'!$H$111,0))</f>
        <v>0</v>
      </c>
      <c r="DF109" s="469">
        <f t="shared" si="177"/>
        <v>4600</v>
      </c>
    </row>
    <row r="110" spans="1:110" s="304" customFormat="1">
      <c r="A110" s="580"/>
      <c r="B110" s="352">
        <f>IF(AND($Z$3=$Q$77),MAX($B$81:B109)+1,0)</f>
        <v>0</v>
      </c>
      <c r="C110" s="116">
        <f>IF(AND('Att. Dairy'!B122=""),"",'Att. Dairy'!B122)</f>
        <v>45106</v>
      </c>
      <c r="D110" s="118">
        <f t="shared" si="151"/>
        <v>117.99999999999999</v>
      </c>
      <c r="E110" s="118">
        <f t="shared" si="152"/>
        <v>83.699999999999989</v>
      </c>
      <c r="F110" s="118" t="str">
        <f>IF(C110="","",IF(Sheet1!C110='Opening Balance'!$I$84,'Opening Balance'!$G$84,""))</f>
        <v/>
      </c>
      <c r="G110" s="118" t="str">
        <f>IF(C110="","",IF(Sheet1!C110='Opening Balance'!$I$85,'Opening Balance'!$G$85,""))</f>
        <v/>
      </c>
      <c r="H110" s="118" t="str">
        <f>IF(C110="","",IF(Sheet1!C110='Opening Balance'!$I$86,'Opening Balance'!$G$86,""))</f>
        <v/>
      </c>
      <c r="I110" s="118" t="str">
        <f>IF(C110="","",IF(Sheet1!C110='Opening Balance'!$I$87,'Opening Balance'!$G$87,""))</f>
        <v/>
      </c>
      <c r="J110" s="118" t="str">
        <f>IF(C110="","",IF(Sheet1!C110='Opening Balance'!$I$88,'Opening Balance'!$G$88,""))</f>
        <v/>
      </c>
      <c r="K110" s="118" t="str">
        <f>IF(C110="","",IF(Sheet1!C110='Opening Balance'!$I$89,'Opening Balance'!$G$89,""))</f>
        <v/>
      </c>
      <c r="L110" s="118">
        <f t="shared" si="153"/>
        <v>117.99999999999999</v>
      </c>
      <c r="M110" s="118">
        <f t="shared" si="154"/>
        <v>83.699999999999989</v>
      </c>
      <c r="N110" s="119" t="str">
        <f>IF('Att. Dairy'!F122="","",'Att. Dairy'!F122)</f>
        <v/>
      </c>
      <c r="O110" s="119" t="str">
        <f>IF('Att. Dairy'!G122="","",'Att. Dairy'!G122)</f>
        <v/>
      </c>
      <c r="P110" s="119" t="str">
        <f t="shared" si="155"/>
        <v/>
      </c>
      <c r="Q110" s="119" t="str">
        <f>IF('Att. Dairy'!L122="","",'Att. Dairy'!L122)</f>
        <v/>
      </c>
      <c r="R110" s="119" t="str">
        <f>IF('Att. Dairy'!M122="","",'Att. Dairy'!M122)</f>
        <v/>
      </c>
      <c r="S110" s="119" t="str">
        <f t="shared" si="156"/>
        <v/>
      </c>
      <c r="T110" s="118">
        <f t="shared" si="157"/>
        <v>0</v>
      </c>
      <c r="U110" s="118">
        <f t="shared" si="158"/>
        <v>0</v>
      </c>
      <c r="V110" s="118">
        <f t="shared" si="159"/>
        <v>117.99999999999999</v>
      </c>
      <c r="W110" s="118">
        <f t="shared" si="160"/>
        <v>83.699999999999989</v>
      </c>
      <c r="X110" s="321" t="str">
        <f>IFERROR(IF(AND('Att. Dairy'!B122=""),"",IF(AND(Y110="अवकाश"),"",IF(AND(S110=""),"",S110*$Z$77))),"")</f>
        <v/>
      </c>
      <c r="Y110" s="121" t="str">
        <f>IF(AND('Att. Dairy'!B122=""),"",IF(OR(S110="",S110=0),"",BC110))</f>
        <v/>
      </c>
      <c r="AA110" s="353">
        <f>IF(AND($AY$3=$AP$77),MAX($AA$81:AA109)+1,0)</f>
        <v>0</v>
      </c>
      <c r="AB110" s="116">
        <f>IF(AND('Att. Dairy'!B122=""),"",'Att. Dairy'!B122)</f>
        <v>45106</v>
      </c>
      <c r="AC110" s="118">
        <f t="shared" si="161"/>
        <v>41.65</v>
      </c>
      <c r="AD110" s="118">
        <f t="shared" si="162"/>
        <v>21.9</v>
      </c>
      <c r="AE110" s="118" t="str">
        <f>IF(AB110="","",IF(Sheet1!AB110='Opening Balance'!$I$84,'Opening Balance'!$H$84,""))</f>
        <v/>
      </c>
      <c r="AF110" s="118" t="str">
        <f>IF(AB110="","",IF(Sheet1!AB110='Opening Balance'!$I$85,'Opening Balance'!$H$85,""))</f>
        <v/>
      </c>
      <c r="AG110" s="118" t="str">
        <f>IF(AB110="","",IF(Sheet1!AB110='Opening Balance'!$I$86,'Opening Balance'!$H$86,""))</f>
        <v/>
      </c>
      <c r="AH110" s="118" t="str">
        <f>IF(AB110="","",IF(Sheet1!AB110='Opening Balance'!$I$87,'Opening Balance'!$H$87,""))</f>
        <v/>
      </c>
      <c r="AI110" s="118" t="str">
        <f>IF(AB110="","",IF(Sheet1!AB110='Opening Balance'!$I$88,'Opening Balance'!$H$88,""))</f>
        <v/>
      </c>
      <c r="AJ110" s="118" t="str">
        <f>IF(AB110="","",IF(Sheet1!AB110='Opening Balance'!$I$89,'Opening Balance'!$H$89,""))</f>
        <v/>
      </c>
      <c r="AK110" s="118">
        <f t="shared" si="163"/>
        <v>41.65</v>
      </c>
      <c r="AL110" s="118">
        <f t="shared" si="164"/>
        <v>21.9</v>
      </c>
      <c r="AM110" s="119" t="str">
        <f>IF('Att. Dairy'!I122="","",'Att. Dairy'!I122)</f>
        <v/>
      </c>
      <c r="AN110" s="119" t="str">
        <f>IF('Att. Dairy'!J122="","",'Att. Dairy'!J122)</f>
        <v/>
      </c>
      <c r="AO110" s="119" t="str">
        <f t="shared" si="165"/>
        <v/>
      </c>
      <c r="AP110" s="119" t="str">
        <f>IF('Att. Dairy'!O122="","",'Att. Dairy'!O122)</f>
        <v/>
      </c>
      <c r="AQ110" s="119" t="str">
        <f>IF('Att. Dairy'!P122="","",'Att. Dairy'!P122)</f>
        <v/>
      </c>
      <c r="AR110" s="119" t="str">
        <f t="shared" si="166"/>
        <v/>
      </c>
      <c r="AS110" s="118">
        <f t="shared" si="167"/>
        <v>0</v>
      </c>
      <c r="AT110" s="118">
        <f t="shared" si="168"/>
        <v>0</v>
      </c>
      <c r="AU110" s="118">
        <f t="shared" si="178"/>
        <v>41.65</v>
      </c>
      <c r="AV110" s="118">
        <f t="shared" si="179"/>
        <v>21.9</v>
      </c>
      <c r="AW110" s="321" t="str">
        <f>IFERROR(IF(AND('Att. Dairy'!B122=""),"",IF(AND(AX110="अवकाश"),"",IF(AND(AR110=""),"",AR110*$AY$77))),"")</f>
        <v/>
      </c>
      <c r="AX110" s="121" t="str">
        <f>IF(AND('Att. Dairy'!B122=""),"",IF(OR(AR110="",AR110=0),"",BC110))</f>
        <v/>
      </c>
      <c r="BB110" s="304" t="str">
        <f>IF(AND('Att. Dairy'!D122=""),"",'Att. Dairy'!D122)</f>
        <v>Thursday</v>
      </c>
      <c r="BC110" s="304" t="str">
        <f t="shared" si="169"/>
        <v>खिचड़ी</v>
      </c>
      <c r="BD110" s="318" t="str">
        <f t="shared" si="138"/>
        <v>R</v>
      </c>
      <c r="BE110" s="304" t="str">
        <f>IF(AND('Att. Dairy'!C122=""),"",'Att. Dairy'!C122)</f>
        <v/>
      </c>
      <c r="BF110" s="304" t="str">
        <f t="shared" si="139"/>
        <v/>
      </c>
      <c r="BG110" s="318" t="str">
        <f t="shared" si="140"/>
        <v>R</v>
      </c>
      <c r="BJ110" s="487">
        <f>IF(AND($DG$5=$CF$78),MAX($BJ$81:BJ109)+1,0)</f>
        <v>0</v>
      </c>
      <c r="BK110" s="389">
        <v>29</v>
      </c>
      <c r="BL110" s="422">
        <f>IF(AND('Att. Dairy'!B122=""),"",'Att. Dairy'!B122)</f>
        <v>45106</v>
      </c>
      <c r="BM110" s="423" t="str">
        <f>IF(AND('Att. Dairy'!D122=""),"",'Att. Dairy'!D122)</f>
        <v>Thursday</v>
      </c>
      <c r="BN110" s="435" t="str">
        <f>IF('Att. Dairy'!L122="","",IF('Att. Dairy'!E122='Att. Dairy'!$AD$15,'Att. Dairy'!L122,""))</f>
        <v/>
      </c>
      <c r="BO110" s="435" t="str">
        <f>IF('Att. Dairy'!M122="","",IF('Att. Dairy'!E122='Att. Dairy'!$AD$15,'Att. Dairy'!M122,""))</f>
        <v/>
      </c>
      <c r="BP110" s="436">
        <f t="shared" si="141"/>
        <v>0</v>
      </c>
      <c r="BQ110" s="453">
        <f t="shared" si="170"/>
        <v>86.710000000000008</v>
      </c>
      <c r="BR110" s="439" t="str">
        <f>IF(BL110="","",IF(BL110='Opening Balance'!$I$102,'Opening Balance'!$G$102,""))</f>
        <v/>
      </c>
      <c r="BS110" s="439" t="str">
        <f>IF(BL110="","",IF(BL110='Opening Balance'!$I$104,'Opening Balance'!$G$104,""))</f>
        <v/>
      </c>
      <c r="BT110" s="438">
        <f t="shared" si="142"/>
        <v>86.710000000000008</v>
      </c>
      <c r="BU110" s="446">
        <f>IF(BP110="","",BP110*'Opening Balance'!$G$106)</f>
        <v>0</v>
      </c>
      <c r="BV110" s="415">
        <f t="shared" si="136"/>
        <v>86.710000000000008</v>
      </c>
      <c r="BW110" s="453">
        <f t="shared" si="171"/>
        <v>17.557600000000001</v>
      </c>
      <c r="BX110" s="446" t="str">
        <f>IF(BL110="","",IF(BL110='Opening Balance'!$I$103,'Opening Balance'!$G$103,""))</f>
        <v/>
      </c>
      <c r="BY110" s="446" t="str">
        <f>IF(BL110="","",IF(BL110='Opening Balance'!$I$105,'Opening Balance'!$G$105,""))</f>
        <v/>
      </c>
      <c r="BZ110" s="447">
        <f t="shared" si="143"/>
        <v>17.557600000000001</v>
      </c>
      <c r="CA110" s="446">
        <f>IF(BP110="","",BP110*'Opening Balance'!$G$107)</f>
        <v>0</v>
      </c>
      <c r="CB110" s="431">
        <f t="shared" si="144"/>
        <v>17.557600000000001</v>
      </c>
      <c r="CC110" s="474">
        <f t="shared" si="172"/>
        <v>4000</v>
      </c>
      <c r="CD110" s="468" t="str">
        <f>IF(BL110="","",IF(BL110='Opening Balance'!$I$109,'Opening Balance'!$G$109,""))</f>
        <v/>
      </c>
      <c r="CE110" s="468">
        <f t="shared" si="145"/>
        <v>4000</v>
      </c>
      <c r="CF110" s="470">
        <f>IF(BL110="","",IF(BL110='Opening Balance'!$I$111,'Opening Balance'!$G$111,0))</f>
        <v>0</v>
      </c>
      <c r="CG110" s="469">
        <f t="shared" si="173"/>
        <v>4000</v>
      </c>
      <c r="CH110" s="466"/>
      <c r="CI110" s="466"/>
      <c r="CJ110" s="389">
        <v>29</v>
      </c>
      <c r="CK110" s="422">
        <f>IF(AND('Att. Dairy'!B122=""),"",'Att. Dairy'!B122)</f>
        <v>45106</v>
      </c>
      <c r="CL110" s="423" t="str">
        <f>IF(AND('Att. Dairy'!D122=""),"",'Att. Dairy'!D122)</f>
        <v>Thursday</v>
      </c>
      <c r="CM110" s="435" t="str">
        <f>IF('Att. Dairy'!O122="","",IF('Att. Dairy'!E122='Att. Dairy'!$AD$15,'Att. Dairy'!O122,""))</f>
        <v/>
      </c>
      <c r="CN110" s="435" t="str">
        <f>IF('Att. Dairy'!P122="","",IF('Att. Dairy'!E122='Att. Dairy'!$AD$15,'Att. Dairy'!P122,""))</f>
        <v/>
      </c>
      <c r="CO110" s="436">
        <f t="shared" si="146"/>
        <v>0</v>
      </c>
      <c r="CP110" s="453">
        <f t="shared" si="174"/>
        <v>136.83999999999997</v>
      </c>
      <c r="CQ110" s="438" t="str">
        <f>IF(CK110="","",IF(CK110='Opening Balance'!$I$102,'Opening Balance'!$H$102,""))</f>
        <v/>
      </c>
      <c r="CR110" s="438" t="str">
        <f>IF(CK110="","",IF(CK110='Opening Balance'!$I$104,'Opening Balance'!$H$104,""))</f>
        <v/>
      </c>
      <c r="CS110" s="438">
        <f t="shared" si="147"/>
        <v>136.83999999999997</v>
      </c>
      <c r="CT110" s="430">
        <f>IF(CO110="","",CO110*'Opening Balance'!$H$106)</f>
        <v>0</v>
      </c>
      <c r="CU110" s="431">
        <f t="shared" si="137"/>
        <v>136.83999999999997</v>
      </c>
      <c r="CV110" s="453">
        <f t="shared" si="175"/>
        <v>23.288399999999999</v>
      </c>
      <c r="CW110" s="430" t="str">
        <f>IF(CK110="","",IF(CK110='Opening Balance'!$I$103,'Opening Balance'!$H$103,""))</f>
        <v/>
      </c>
      <c r="CX110" s="429" t="str">
        <f>IF(CK110="","",IF(CK110='Opening Balance'!$I$105,'Opening Balance'!$H$105,""))</f>
        <v/>
      </c>
      <c r="CY110" s="438">
        <f t="shared" si="148"/>
        <v>23.288399999999999</v>
      </c>
      <c r="CZ110" s="430">
        <f>IF(CO110="","",CO110*'Opening Balance'!$H$107)</f>
        <v>0</v>
      </c>
      <c r="DA110" s="431">
        <f t="shared" si="149"/>
        <v>23.288399999999999</v>
      </c>
      <c r="DB110" s="474">
        <f t="shared" si="176"/>
        <v>4600</v>
      </c>
      <c r="DC110" s="468" t="str">
        <f>IF(CK110="","",IF(CK110='Opening Balance'!$I$109,'Opening Balance'!$H$109,""))</f>
        <v/>
      </c>
      <c r="DD110" s="468">
        <f t="shared" si="150"/>
        <v>4600</v>
      </c>
      <c r="DE110" s="470">
        <f>IF(CK110="","",IF(CK110='Opening Balance'!$I$111,'Opening Balance'!$H$111,0))</f>
        <v>0</v>
      </c>
      <c r="DF110" s="469">
        <f t="shared" si="177"/>
        <v>4600</v>
      </c>
    </row>
    <row r="111" spans="1:110" s="304" customFormat="1">
      <c r="A111" s="580"/>
      <c r="B111" s="352">
        <f>IF(AND($Z$3=$Q$77),MAX($B$81:B110)+1,0)</f>
        <v>0</v>
      </c>
      <c r="C111" s="116">
        <f>IF(AND('Att. Dairy'!B123=""),"",'Att. Dairy'!B123)</f>
        <v>45107</v>
      </c>
      <c r="D111" s="118">
        <f t="shared" si="151"/>
        <v>117.99999999999999</v>
      </c>
      <c r="E111" s="118">
        <f t="shared" si="152"/>
        <v>83.699999999999989</v>
      </c>
      <c r="F111" s="118" t="str">
        <f>IF(C111="","",IF(Sheet1!C111='Opening Balance'!$I$84,'Opening Balance'!$G$84,""))</f>
        <v/>
      </c>
      <c r="G111" s="118" t="str">
        <f>IF(C111="","",IF(Sheet1!C111='Opening Balance'!$I$85,'Opening Balance'!$G$85,""))</f>
        <v/>
      </c>
      <c r="H111" s="118" t="str">
        <f>IF(C111="","",IF(Sheet1!C111='Opening Balance'!$I$86,'Opening Balance'!$G$86,""))</f>
        <v/>
      </c>
      <c r="I111" s="118" t="str">
        <f>IF(C111="","",IF(Sheet1!C111='Opening Balance'!$I$87,'Opening Balance'!$G$87,""))</f>
        <v/>
      </c>
      <c r="J111" s="118" t="str">
        <f>IF(C111="","",IF(Sheet1!C111='Opening Balance'!$I$88,'Opening Balance'!$G$88,""))</f>
        <v/>
      </c>
      <c r="K111" s="118" t="str">
        <f>IF(C111="","",IF(Sheet1!C111='Opening Balance'!$I$89,'Opening Balance'!$G$89,""))</f>
        <v/>
      </c>
      <c r="L111" s="118">
        <f t="shared" si="153"/>
        <v>117.99999999999999</v>
      </c>
      <c r="M111" s="118">
        <f t="shared" si="154"/>
        <v>83.699999999999989</v>
      </c>
      <c r="N111" s="119" t="str">
        <f>IF('Att. Dairy'!F123="","",'Att. Dairy'!F123)</f>
        <v/>
      </c>
      <c r="O111" s="119" t="str">
        <f>IF('Att. Dairy'!G123="","",'Att. Dairy'!G123)</f>
        <v/>
      </c>
      <c r="P111" s="119" t="str">
        <f t="shared" si="155"/>
        <v/>
      </c>
      <c r="Q111" s="119" t="str">
        <f>IF('Att. Dairy'!L123="","",'Att. Dairy'!L123)</f>
        <v/>
      </c>
      <c r="R111" s="119" t="str">
        <f>IF('Att. Dairy'!M123="","",'Att. Dairy'!M123)</f>
        <v/>
      </c>
      <c r="S111" s="119" t="str">
        <f t="shared" si="156"/>
        <v/>
      </c>
      <c r="T111" s="118">
        <f t="shared" si="157"/>
        <v>0</v>
      </c>
      <c r="U111" s="118">
        <f t="shared" si="158"/>
        <v>0</v>
      </c>
      <c r="V111" s="118">
        <f t="shared" si="159"/>
        <v>117.99999999999999</v>
      </c>
      <c r="W111" s="118">
        <f t="shared" si="160"/>
        <v>83.699999999999989</v>
      </c>
      <c r="X111" s="321" t="str">
        <f>IFERROR(IF(AND('Att. Dairy'!B123=""),"",IF(AND(Y111="अवकाश"),"",IF(AND(S111=""),"",S111*$Z$77))),"")</f>
        <v/>
      </c>
      <c r="Y111" s="121" t="str">
        <f>IF(AND('Att. Dairy'!B123=""),"",IF(OR(S111="",S111=0),"",BC111))</f>
        <v/>
      </c>
      <c r="AA111" s="353">
        <f>IF(AND($AY$3=$AP$77),MAX($AA$81:AA110)+1,0)</f>
        <v>0</v>
      </c>
      <c r="AB111" s="116">
        <f>IF(AND('Att. Dairy'!B123=""),"",'Att. Dairy'!B123)</f>
        <v>45107</v>
      </c>
      <c r="AC111" s="118">
        <f t="shared" si="161"/>
        <v>41.65</v>
      </c>
      <c r="AD111" s="118">
        <f t="shared" si="162"/>
        <v>21.9</v>
      </c>
      <c r="AE111" s="118" t="str">
        <f>IF(AB111="","",IF(Sheet1!AB111='Opening Balance'!$I$84,'Opening Balance'!$H$84,""))</f>
        <v/>
      </c>
      <c r="AF111" s="118" t="str">
        <f>IF(AB111="","",IF(Sheet1!AB111='Opening Balance'!$I$85,'Opening Balance'!$H$85,""))</f>
        <v/>
      </c>
      <c r="AG111" s="118" t="str">
        <f>IF(AB111="","",IF(Sheet1!AB111='Opening Balance'!$I$86,'Opening Balance'!$H$86,""))</f>
        <v/>
      </c>
      <c r="AH111" s="118" t="str">
        <f>IF(AB111="","",IF(Sheet1!AB111='Opening Balance'!$I$87,'Opening Balance'!$H$87,""))</f>
        <v/>
      </c>
      <c r="AI111" s="118" t="str">
        <f>IF(AB111="","",IF(Sheet1!AB111='Opening Balance'!$I$88,'Opening Balance'!$H$88,""))</f>
        <v/>
      </c>
      <c r="AJ111" s="118" t="str">
        <f>IF(AB111="","",IF(Sheet1!AB111='Opening Balance'!$I$89,'Opening Balance'!$H$89,""))</f>
        <v/>
      </c>
      <c r="AK111" s="118">
        <f t="shared" si="163"/>
        <v>41.65</v>
      </c>
      <c r="AL111" s="118">
        <f t="shared" si="164"/>
        <v>21.9</v>
      </c>
      <c r="AM111" s="119" t="str">
        <f>IF('Att. Dairy'!I123="","",'Att. Dairy'!I123)</f>
        <v/>
      </c>
      <c r="AN111" s="119" t="str">
        <f>IF('Att. Dairy'!J123="","",'Att. Dairy'!J123)</f>
        <v/>
      </c>
      <c r="AO111" s="119" t="str">
        <f t="shared" si="165"/>
        <v/>
      </c>
      <c r="AP111" s="119" t="str">
        <f>IF('Att. Dairy'!O123="","",'Att. Dairy'!O123)</f>
        <v/>
      </c>
      <c r="AQ111" s="119" t="str">
        <f>IF('Att. Dairy'!P123="","",'Att. Dairy'!P123)</f>
        <v/>
      </c>
      <c r="AR111" s="119" t="str">
        <f t="shared" si="166"/>
        <v/>
      </c>
      <c r="AS111" s="118">
        <f t="shared" si="167"/>
        <v>0</v>
      </c>
      <c r="AT111" s="118">
        <f t="shared" si="168"/>
        <v>0</v>
      </c>
      <c r="AU111" s="118">
        <f t="shared" si="178"/>
        <v>41.65</v>
      </c>
      <c r="AV111" s="118">
        <f t="shared" si="179"/>
        <v>21.9</v>
      </c>
      <c r="AW111" s="321" t="str">
        <f>IFERROR(IF(AND('Att. Dairy'!B123=""),"",IF(AND(AX111="अवकाश"),"",IF(AND(AR111=""),"",AR111*$AY$77))),"")</f>
        <v/>
      </c>
      <c r="AX111" s="121" t="str">
        <f>IF(AND('Att. Dairy'!B123=""),"",IF(OR(AR111="",AR111=0),"",BC111))</f>
        <v/>
      </c>
      <c r="BB111" s="304" t="str">
        <f>IF(AND('Att. Dairy'!D123=""),"",'Att. Dairy'!D123)</f>
        <v>Friday</v>
      </c>
      <c r="BC111" s="304" t="str">
        <f t="shared" si="169"/>
        <v>दाल रोटी</v>
      </c>
      <c r="BD111" s="318" t="str">
        <f t="shared" si="138"/>
        <v>W</v>
      </c>
      <c r="BE111" s="304" t="str">
        <f>IF(AND('Att. Dairy'!C123=""),"",'Att. Dairy'!C123)</f>
        <v/>
      </c>
      <c r="BF111" s="304" t="str">
        <f t="shared" si="139"/>
        <v/>
      </c>
      <c r="BG111" s="318" t="str">
        <f t="shared" si="140"/>
        <v>W</v>
      </c>
      <c r="BJ111" s="487">
        <f>IF(AND($DG$5=$CF$78),MAX($BJ$81:BJ110)+1,0)</f>
        <v>0</v>
      </c>
      <c r="BK111" s="389">
        <v>30</v>
      </c>
      <c r="BL111" s="422">
        <f>IF(AND('Att. Dairy'!B123=""),"",'Att. Dairy'!B123)</f>
        <v>45107</v>
      </c>
      <c r="BM111" s="423" t="str">
        <f>IF(AND('Att. Dairy'!D123=""),"",'Att. Dairy'!D123)</f>
        <v>Friday</v>
      </c>
      <c r="BN111" s="435" t="str">
        <f>IF('Att. Dairy'!L123="","",IF('Att. Dairy'!E123='Att. Dairy'!$AD$15,'Att. Dairy'!L123,""))</f>
        <v/>
      </c>
      <c r="BO111" s="435" t="str">
        <f>IF('Att. Dairy'!M123="","",IF('Att. Dairy'!E123='Att. Dairy'!$AD$15,'Att. Dairy'!M123,""))</f>
        <v/>
      </c>
      <c r="BP111" s="436">
        <f t="shared" si="141"/>
        <v>0</v>
      </c>
      <c r="BQ111" s="453">
        <f t="shared" si="170"/>
        <v>86.710000000000008</v>
      </c>
      <c r="BR111" s="439" t="str">
        <f>IF(BL111="","",IF(BL111='Opening Balance'!$I$102,'Opening Balance'!$G$102,""))</f>
        <v/>
      </c>
      <c r="BS111" s="439" t="str">
        <f>IF(BL111="","",IF(BL111='Opening Balance'!$I$104,'Opening Balance'!$G$104,""))</f>
        <v/>
      </c>
      <c r="BT111" s="438">
        <f t="shared" si="142"/>
        <v>86.710000000000008</v>
      </c>
      <c r="BU111" s="446">
        <f>IF(BP111="","",BP111*'Opening Balance'!$G$106)</f>
        <v>0</v>
      </c>
      <c r="BV111" s="415">
        <f t="shared" si="136"/>
        <v>86.710000000000008</v>
      </c>
      <c r="BW111" s="453">
        <f t="shared" si="171"/>
        <v>17.557600000000001</v>
      </c>
      <c r="BX111" s="446" t="str">
        <f>IF(BL111="","",IF(BL111='Opening Balance'!$I$103,'Opening Balance'!$G$103,""))</f>
        <v/>
      </c>
      <c r="BY111" s="446" t="str">
        <f>IF(BL111="","",IF(BL111='Opening Balance'!$I$105,'Opening Balance'!$G$105,""))</f>
        <v/>
      </c>
      <c r="BZ111" s="447">
        <f t="shared" si="143"/>
        <v>17.557600000000001</v>
      </c>
      <c r="CA111" s="446">
        <f>IF(BP111="","",BP111*'Opening Balance'!$G$107)</f>
        <v>0</v>
      </c>
      <c r="CB111" s="431">
        <f t="shared" si="144"/>
        <v>17.557600000000001</v>
      </c>
      <c r="CC111" s="474">
        <f t="shared" si="172"/>
        <v>4000</v>
      </c>
      <c r="CD111" s="468" t="str">
        <f>IF(BL111="","",IF(BL111='Opening Balance'!$I$109,'Opening Balance'!$G$109,""))</f>
        <v/>
      </c>
      <c r="CE111" s="468">
        <f t="shared" si="145"/>
        <v>4000</v>
      </c>
      <c r="CF111" s="470">
        <f>IF(BL111="","",IF(BL111='Opening Balance'!$I$111,'Opening Balance'!$G$111,0))</f>
        <v>0</v>
      </c>
      <c r="CG111" s="469">
        <f t="shared" si="173"/>
        <v>4000</v>
      </c>
      <c r="CH111" s="466"/>
      <c r="CI111" s="466"/>
      <c r="CJ111" s="389">
        <v>30</v>
      </c>
      <c r="CK111" s="422">
        <f>IF(AND('Att. Dairy'!B123=""),"",'Att. Dairy'!B123)</f>
        <v>45107</v>
      </c>
      <c r="CL111" s="423" t="str">
        <f>IF(AND('Att. Dairy'!D123=""),"",'Att. Dairy'!D123)</f>
        <v>Friday</v>
      </c>
      <c r="CM111" s="435" t="str">
        <f>IF('Att. Dairy'!O123="","",IF('Att. Dairy'!E123='Att. Dairy'!$AD$15,'Att. Dairy'!O123,""))</f>
        <v/>
      </c>
      <c r="CN111" s="435" t="str">
        <f>IF('Att. Dairy'!P123="","",IF('Att. Dairy'!E123='Att. Dairy'!$AD$15,'Att. Dairy'!P123,""))</f>
        <v/>
      </c>
      <c r="CO111" s="436">
        <f t="shared" si="146"/>
        <v>0</v>
      </c>
      <c r="CP111" s="453">
        <f t="shared" si="174"/>
        <v>136.83999999999997</v>
      </c>
      <c r="CQ111" s="438" t="str">
        <f>IF(CK111="","",IF(CK111='Opening Balance'!$I$102,'Opening Balance'!$H$102,""))</f>
        <v/>
      </c>
      <c r="CR111" s="438" t="str">
        <f>IF(CK111="","",IF(CK111='Opening Balance'!$I$104,'Opening Balance'!$H$104,""))</f>
        <v/>
      </c>
      <c r="CS111" s="438">
        <f t="shared" si="147"/>
        <v>136.83999999999997</v>
      </c>
      <c r="CT111" s="430">
        <f>IF(CO111="","",CO111*'Opening Balance'!$H$106)</f>
        <v>0</v>
      </c>
      <c r="CU111" s="431">
        <f t="shared" si="137"/>
        <v>136.83999999999997</v>
      </c>
      <c r="CV111" s="453">
        <f t="shared" si="175"/>
        <v>23.288399999999999</v>
      </c>
      <c r="CW111" s="430" t="str">
        <f>IF(CK111="","",IF(CK111='Opening Balance'!$I$103,'Opening Balance'!$H$103,""))</f>
        <v/>
      </c>
      <c r="CX111" s="429" t="str">
        <f>IF(CK111="","",IF(CK111='Opening Balance'!$I$105,'Opening Balance'!$H$105,""))</f>
        <v/>
      </c>
      <c r="CY111" s="438">
        <f t="shared" si="148"/>
        <v>23.288399999999999</v>
      </c>
      <c r="CZ111" s="430">
        <f>IF(CO111="","",CO111*'Opening Balance'!$H$107)</f>
        <v>0</v>
      </c>
      <c r="DA111" s="431">
        <f t="shared" si="149"/>
        <v>23.288399999999999</v>
      </c>
      <c r="DB111" s="474">
        <f t="shared" si="176"/>
        <v>4600</v>
      </c>
      <c r="DC111" s="468" t="str">
        <f>IF(CK111="","",IF(CK111='Opening Balance'!$I$109,'Opening Balance'!$H$109,""))</f>
        <v/>
      </c>
      <c r="DD111" s="468">
        <f t="shared" si="150"/>
        <v>4600</v>
      </c>
      <c r="DE111" s="470">
        <f>IF(CK111="","",IF(CK111='Opening Balance'!$I$111,'Opening Balance'!$H$111,0))</f>
        <v>0</v>
      </c>
      <c r="DF111" s="469">
        <f t="shared" si="177"/>
        <v>4600</v>
      </c>
    </row>
    <row r="112" spans="1:110" s="304" customFormat="1">
      <c r="A112" s="580"/>
      <c r="B112" s="352">
        <f>IF(AND($Z$3=$Q$77),MAX($B$81:B111)+1,0)</f>
        <v>0</v>
      </c>
      <c r="C112" s="116" t="str">
        <f>IF(AND('Att. Dairy'!B124=""),"",'Att. Dairy'!B124)</f>
        <v/>
      </c>
      <c r="D112" s="118">
        <f t="shared" si="151"/>
        <v>117.99999999999999</v>
      </c>
      <c r="E112" s="118">
        <f t="shared" si="152"/>
        <v>83.699999999999989</v>
      </c>
      <c r="F112" s="118" t="str">
        <f>IF(C112="","",IF(Sheet1!C112='Opening Balance'!$I$84,'Opening Balance'!$G$84,""))</f>
        <v/>
      </c>
      <c r="G112" s="118" t="str">
        <f>IF(C112="","",IF(Sheet1!C112='Opening Balance'!$I$85,'Opening Balance'!$G$85,""))</f>
        <v/>
      </c>
      <c r="H112" s="118" t="str">
        <f>IF(C112="","",IF(Sheet1!C112='Opening Balance'!$I$86,'Opening Balance'!$G$86,""))</f>
        <v/>
      </c>
      <c r="I112" s="118" t="str">
        <f>IF(C112="","",IF(Sheet1!C112='Opening Balance'!$I$87,'Opening Balance'!$G$87,""))</f>
        <v/>
      </c>
      <c r="J112" s="118" t="str">
        <f>IF(C112="","",IF(Sheet1!C112='Opening Balance'!$I$88,'Opening Balance'!$G$88,""))</f>
        <v/>
      </c>
      <c r="K112" s="118" t="str">
        <f>IF(C112="","",IF(Sheet1!C112='Opening Balance'!$I$89,'Opening Balance'!$G$89,""))</f>
        <v/>
      </c>
      <c r="L112" s="118">
        <f t="shared" si="153"/>
        <v>117.99999999999999</v>
      </c>
      <c r="M112" s="118">
        <f t="shared" si="154"/>
        <v>83.699999999999989</v>
      </c>
      <c r="N112" s="119" t="str">
        <f>IF('Att. Dairy'!F124="","",'Att. Dairy'!F124)</f>
        <v/>
      </c>
      <c r="O112" s="119" t="str">
        <f>IF('Att. Dairy'!G124="","",'Att. Dairy'!G124)</f>
        <v/>
      </c>
      <c r="P112" s="119" t="str">
        <f t="shared" si="155"/>
        <v/>
      </c>
      <c r="Q112" s="119" t="str">
        <f>IF('Att. Dairy'!L124="","",'Att. Dairy'!L124)</f>
        <v/>
      </c>
      <c r="R112" s="119" t="str">
        <f>IF('Att. Dairy'!M124="","",'Att. Dairy'!M124)</f>
        <v/>
      </c>
      <c r="S112" s="119" t="str">
        <f t="shared" si="156"/>
        <v/>
      </c>
      <c r="T112" s="118">
        <f t="shared" si="157"/>
        <v>0</v>
      </c>
      <c r="U112" s="118">
        <f t="shared" si="158"/>
        <v>0</v>
      </c>
      <c r="V112" s="118">
        <f t="shared" si="159"/>
        <v>117.99999999999999</v>
      </c>
      <c r="W112" s="118">
        <f t="shared" si="160"/>
        <v>83.699999999999989</v>
      </c>
      <c r="X112" s="321" t="str">
        <f>IFERROR(IF(AND('Att. Dairy'!B124=""),"",IF(AND(Y112="अवकाश"),"",IF(AND(S112=""),"",S112*$Z$77))),"")</f>
        <v/>
      </c>
      <c r="Y112" s="121" t="str">
        <f>IF(AND('Att. Dairy'!B124=""),"",IF(OR(S112="",S112=0),"",BC112))</f>
        <v/>
      </c>
      <c r="AA112" s="353">
        <f>IF(AND($AY$3=$AP$77),MAX($AA$81:AA111)+1,0)</f>
        <v>0</v>
      </c>
      <c r="AB112" s="116" t="str">
        <f>IF(AND('Att. Dairy'!B124=""),"",'Att. Dairy'!B124)</f>
        <v/>
      </c>
      <c r="AC112" s="118">
        <f t="shared" si="161"/>
        <v>41.65</v>
      </c>
      <c r="AD112" s="118">
        <f t="shared" si="162"/>
        <v>21.9</v>
      </c>
      <c r="AE112" s="118" t="str">
        <f>IF(AB112="","",IF(Sheet1!AB112='Opening Balance'!$I$84,'Opening Balance'!$H$84,""))</f>
        <v/>
      </c>
      <c r="AF112" s="118" t="str">
        <f>IF(AB112="","",IF(Sheet1!AB112='Opening Balance'!$I$85,'Opening Balance'!$H$85,""))</f>
        <v/>
      </c>
      <c r="AG112" s="118" t="str">
        <f>IF(AB112="","",IF(Sheet1!AB112='Opening Balance'!$I$86,'Opening Balance'!$H$86,""))</f>
        <v/>
      </c>
      <c r="AH112" s="118" t="str">
        <f>IF(AB112="","",IF(Sheet1!AB112='Opening Balance'!$I$87,'Opening Balance'!$H$87,""))</f>
        <v/>
      </c>
      <c r="AI112" s="118" t="str">
        <f>IF(AB112="","",IF(Sheet1!AB112='Opening Balance'!$I$88,'Opening Balance'!$H$88,""))</f>
        <v/>
      </c>
      <c r="AJ112" s="118" t="str">
        <f>IF(AB112="","",IF(Sheet1!AB112='Opening Balance'!$I$89,'Opening Balance'!$H$89,""))</f>
        <v/>
      </c>
      <c r="AK112" s="118">
        <f t="shared" si="163"/>
        <v>41.65</v>
      </c>
      <c r="AL112" s="118">
        <f>IF(AND(AD112="",AF112="",AH112="",AJ112=""),"",SUM(AD112,AF112,AH112,AJ112))</f>
        <v>21.9</v>
      </c>
      <c r="AM112" s="119" t="str">
        <f>IF('Att. Dairy'!I124="","",'Att. Dairy'!I124)</f>
        <v/>
      </c>
      <c r="AN112" s="119" t="str">
        <f>IF('Att. Dairy'!J124="","",'Att. Dairy'!J124)</f>
        <v/>
      </c>
      <c r="AO112" s="119" t="str">
        <f t="shared" si="165"/>
        <v/>
      </c>
      <c r="AP112" s="119" t="str">
        <f>IF('Att. Dairy'!O124="","",'Att. Dairy'!O124)</f>
        <v/>
      </c>
      <c r="AQ112" s="119" t="str">
        <f>IF('Att. Dairy'!P124="","",'Att. Dairy'!P124)</f>
        <v/>
      </c>
      <c r="AR112" s="119" t="str">
        <f t="shared" si="166"/>
        <v/>
      </c>
      <c r="AS112" s="118">
        <f t="shared" si="167"/>
        <v>0</v>
      </c>
      <c r="AT112" s="118">
        <f t="shared" si="168"/>
        <v>0</v>
      </c>
      <c r="AU112" s="118">
        <f t="shared" si="178"/>
        <v>41.65</v>
      </c>
      <c r="AV112" s="118">
        <f t="shared" si="179"/>
        <v>21.9</v>
      </c>
      <c r="AW112" s="321" t="str">
        <f>IFERROR(IF(AND('Att. Dairy'!B124=""),"",IF(AND(AX112="अवकाश"),"",IF(AND(AR112=""),"",AR112*$AY$77))),"")</f>
        <v/>
      </c>
      <c r="AX112" s="121" t="str">
        <f>IF(AND('Att. Dairy'!B124=""),"",IF(OR(AR112="",AR112=0),"",BC112))</f>
        <v/>
      </c>
      <c r="BB112" s="304" t="str">
        <f>IF(AND('Att. Dairy'!D124=""),"",'Att. Dairy'!D124)</f>
        <v xml:space="preserve"> </v>
      </c>
      <c r="BC112" s="304" t="str">
        <f t="shared" si="169"/>
        <v>अवकाश</v>
      </c>
      <c r="BD112" s="318" t="str">
        <f t="shared" si="138"/>
        <v/>
      </c>
      <c r="BE112" s="304" t="str">
        <f>IF(AND('Att. Dairy'!C124=""),"",'Att. Dairy'!C124)</f>
        <v/>
      </c>
      <c r="BF112" s="304" t="str">
        <f t="shared" si="139"/>
        <v/>
      </c>
      <c r="BG112" s="318" t="str">
        <f t="shared" si="140"/>
        <v/>
      </c>
      <c r="BJ112" s="487">
        <f>IF(AND($DG$5=$CF$78),MAX($BJ$81:BJ111)+1,0)</f>
        <v>0</v>
      </c>
      <c r="BK112" s="391">
        <v>31</v>
      </c>
      <c r="BL112" s="422" t="str">
        <f>IF(AND('Att. Dairy'!B124=""),"",'Att. Dairy'!B124)</f>
        <v/>
      </c>
      <c r="BM112" s="423" t="str">
        <f>IF(AND('Att. Dairy'!D124=""),"",'Att. Dairy'!D124)</f>
        <v xml:space="preserve"> </v>
      </c>
      <c r="BN112" s="435" t="str">
        <f>IF('Att. Dairy'!L124="","",IF('Att. Dairy'!E124='Att. Dairy'!$AD$15,'Att. Dairy'!L124,""))</f>
        <v/>
      </c>
      <c r="BO112" s="435" t="str">
        <f>IF('Att. Dairy'!M124="","",IF('Att. Dairy'!E124='Att. Dairy'!$AD$15,'Att. Dairy'!M124,""))</f>
        <v/>
      </c>
      <c r="BP112" s="436">
        <f t="shared" si="141"/>
        <v>0</v>
      </c>
      <c r="BQ112" s="453">
        <f t="shared" si="170"/>
        <v>86.710000000000008</v>
      </c>
      <c r="BR112" s="439" t="str">
        <f>IF(BL112="","",IF(BL112='Opening Balance'!$I$102,'Opening Balance'!$G$102,""))</f>
        <v/>
      </c>
      <c r="BS112" s="439" t="str">
        <f>IF(BL112="","",IF(BL112='Opening Balance'!$I$104,'Opening Balance'!$G$104,""))</f>
        <v/>
      </c>
      <c r="BT112" s="438">
        <f t="shared" si="142"/>
        <v>86.710000000000008</v>
      </c>
      <c r="BU112" s="446">
        <f>IF(BP112="","",BP112*'Opening Balance'!$G$106)</f>
        <v>0</v>
      </c>
      <c r="BV112" s="415">
        <f t="shared" si="136"/>
        <v>86.710000000000008</v>
      </c>
      <c r="BW112" s="453">
        <f t="shared" si="171"/>
        <v>17.557600000000001</v>
      </c>
      <c r="BX112" s="446" t="str">
        <f>IF(BL112="","",IF(BL112='Opening Balance'!$I$103,'Opening Balance'!$G$103,""))</f>
        <v/>
      </c>
      <c r="BY112" s="446" t="str">
        <f>IF(BL112="","",IF(BL112='Opening Balance'!$I$105,'Opening Balance'!$G$105,""))</f>
        <v/>
      </c>
      <c r="BZ112" s="447">
        <f t="shared" si="143"/>
        <v>17.557600000000001</v>
      </c>
      <c r="CA112" s="446">
        <f>IF(BP112="","",BP112*'Opening Balance'!$G$107)</f>
        <v>0</v>
      </c>
      <c r="CB112" s="431">
        <f t="shared" si="144"/>
        <v>17.557600000000001</v>
      </c>
      <c r="CC112" s="474">
        <f t="shared" si="172"/>
        <v>4000</v>
      </c>
      <c r="CD112" s="468" t="str">
        <f>IF(BL112="","",IF(BL112='Opening Balance'!$I$109,'Opening Balance'!$G$109,""))</f>
        <v/>
      </c>
      <c r="CE112" s="468">
        <f t="shared" si="145"/>
        <v>4000</v>
      </c>
      <c r="CF112" s="470" t="str">
        <f>IF(BL112="","",IF(BL112='Opening Balance'!$I$111,'Opening Balance'!$G$111,0))</f>
        <v/>
      </c>
      <c r="CG112" s="469" t="str">
        <f>IFERROR(SUM(CE112-CF112),"")</f>
        <v/>
      </c>
      <c r="CH112" s="475"/>
      <c r="CI112" s="466"/>
      <c r="CJ112" s="391">
        <v>31</v>
      </c>
      <c r="CK112" s="422" t="str">
        <f>IF(AND('Att. Dairy'!B124=""),"",'Att. Dairy'!B124)</f>
        <v/>
      </c>
      <c r="CL112" s="423" t="str">
        <f>IF(AND('Att. Dairy'!D124=""),"",'Att. Dairy'!D124)</f>
        <v xml:space="preserve"> </v>
      </c>
      <c r="CM112" s="435" t="str">
        <f>IF('Att. Dairy'!O124="","",IF('Att. Dairy'!E124='Att. Dairy'!$AD$15,'Att. Dairy'!O124,""))</f>
        <v/>
      </c>
      <c r="CN112" s="435" t="str">
        <f>IF('Att. Dairy'!P124="","",IF('Att. Dairy'!E124='Att. Dairy'!$AD$15,'Att. Dairy'!P124,""))</f>
        <v/>
      </c>
      <c r="CO112" s="436">
        <f t="shared" si="146"/>
        <v>0</v>
      </c>
      <c r="CP112" s="453">
        <f t="shared" si="174"/>
        <v>136.83999999999997</v>
      </c>
      <c r="CQ112" s="438" t="str">
        <f>IF(CK112="","",IF(CK112='Opening Balance'!$I$102,'Opening Balance'!$H$102,""))</f>
        <v/>
      </c>
      <c r="CR112" s="438" t="str">
        <f>IF(CK112="","",IF(CK112='Opening Balance'!$I$104,'Opening Balance'!$H$104,""))</f>
        <v/>
      </c>
      <c r="CS112" s="438">
        <f t="shared" si="147"/>
        <v>136.83999999999997</v>
      </c>
      <c r="CT112" s="430">
        <f>IF(CO112="","",CO112*'Opening Balance'!$H$106)</f>
        <v>0</v>
      </c>
      <c r="CU112" s="431">
        <f t="shared" si="137"/>
        <v>136.83999999999997</v>
      </c>
      <c r="CV112" s="453">
        <f t="shared" si="175"/>
        <v>23.288399999999999</v>
      </c>
      <c r="CW112" s="430" t="str">
        <f>IF(CK112="","",IF(CK112='Opening Balance'!$I$103,'Opening Balance'!$H$103,""))</f>
        <v/>
      </c>
      <c r="CX112" s="429" t="str">
        <f>IF(CK112="","",IF(CK112='Opening Balance'!$I$105,'Opening Balance'!$H$105,""))</f>
        <v/>
      </c>
      <c r="CY112" s="438">
        <f t="shared" si="148"/>
        <v>23.288399999999999</v>
      </c>
      <c r="CZ112" s="430">
        <f>IF(CO112="","",CO112*'Opening Balance'!$H$107)</f>
        <v>0</v>
      </c>
      <c r="DA112" s="431">
        <f t="shared" si="149"/>
        <v>23.288399999999999</v>
      </c>
      <c r="DB112" s="474">
        <f t="shared" si="176"/>
        <v>4600</v>
      </c>
      <c r="DC112" s="468" t="str">
        <f>IF(CK112="","",IF(CK112='Opening Balance'!$I$109,'Opening Balance'!$H$109,""))</f>
        <v/>
      </c>
      <c r="DD112" s="468">
        <f t="shared" si="150"/>
        <v>4600</v>
      </c>
      <c r="DE112" s="470" t="str">
        <f>IF(CK112="","",IF(CK112='Opening Balance'!$I$111,'Opening Balance'!$H$111,0))</f>
        <v/>
      </c>
      <c r="DF112" s="469" t="str">
        <f t="shared" si="177"/>
        <v/>
      </c>
    </row>
    <row r="113" spans="1:110" s="304" customFormat="1" ht="20.25">
      <c r="A113" s="580">
        <v>3</v>
      </c>
      <c r="C113" s="122"/>
      <c r="D113" s="858"/>
      <c r="E113" s="858"/>
      <c r="F113" s="123">
        <f t="shared" ref="F113:K113" si="180">SUM(F82:F112)</f>
        <v>0</v>
      </c>
      <c r="G113" s="123">
        <f t="shared" si="180"/>
        <v>0</v>
      </c>
      <c r="H113" s="123">
        <f t="shared" si="180"/>
        <v>0</v>
      </c>
      <c r="I113" s="123">
        <f t="shared" si="180"/>
        <v>0</v>
      </c>
      <c r="J113" s="123">
        <f t="shared" si="180"/>
        <v>0</v>
      </c>
      <c r="K113" s="123">
        <f t="shared" si="180"/>
        <v>0</v>
      </c>
      <c r="L113" s="123"/>
      <c r="M113" s="123"/>
      <c r="N113" s="124">
        <f t="shared" ref="N113:U113" si="181">SUM(N82:N112)</f>
        <v>369</v>
      </c>
      <c r="O113" s="124">
        <f t="shared" si="181"/>
        <v>363</v>
      </c>
      <c r="P113" s="124">
        <f t="shared" si="181"/>
        <v>732</v>
      </c>
      <c r="Q113" s="124">
        <f t="shared" si="181"/>
        <v>338</v>
      </c>
      <c r="R113" s="124">
        <f t="shared" si="181"/>
        <v>340</v>
      </c>
      <c r="S113" s="124">
        <f t="shared" si="181"/>
        <v>678</v>
      </c>
      <c r="T113" s="125">
        <f t="shared" si="181"/>
        <v>43.2</v>
      </c>
      <c r="U113" s="125">
        <f t="shared" si="181"/>
        <v>24.6</v>
      </c>
      <c r="V113" s="125"/>
      <c r="W113" s="125"/>
      <c r="X113" s="125">
        <f>SUM(X82:X112)</f>
        <v>3695.1</v>
      </c>
      <c r="Y113" s="126"/>
      <c r="Z113" s="304">
        <v>3</v>
      </c>
      <c r="AA113" s="353"/>
      <c r="AB113" s="122"/>
      <c r="AC113" s="858"/>
      <c r="AD113" s="858"/>
      <c r="AE113" s="123">
        <f t="shared" ref="AE113:AJ113" si="182">SUM(AE82:AE112)</f>
        <v>0</v>
      </c>
      <c r="AF113" s="123">
        <f t="shared" si="182"/>
        <v>0</v>
      </c>
      <c r="AG113" s="123">
        <f t="shared" si="182"/>
        <v>0</v>
      </c>
      <c r="AH113" s="123">
        <f t="shared" si="182"/>
        <v>0</v>
      </c>
      <c r="AI113" s="123">
        <f t="shared" si="182"/>
        <v>0</v>
      </c>
      <c r="AJ113" s="123">
        <f t="shared" si="182"/>
        <v>0</v>
      </c>
      <c r="AK113" s="123"/>
      <c r="AL113" s="123"/>
      <c r="AM113" s="124">
        <f t="shared" ref="AM113:AT113" si="183">SUM(AM82:AM112)</f>
        <v>270</v>
      </c>
      <c r="AN113" s="124">
        <f t="shared" si="183"/>
        <v>300</v>
      </c>
      <c r="AO113" s="124">
        <f t="shared" si="183"/>
        <v>570</v>
      </c>
      <c r="AP113" s="124">
        <f t="shared" si="183"/>
        <v>252</v>
      </c>
      <c r="AQ113" s="124">
        <f t="shared" si="183"/>
        <v>269</v>
      </c>
      <c r="AR113" s="124">
        <f t="shared" si="183"/>
        <v>521</v>
      </c>
      <c r="AS113" s="125">
        <f t="shared" si="183"/>
        <v>49.65</v>
      </c>
      <c r="AT113" s="125">
        <f t="shared" si="183"/>
        <v>28.5</v>
      </c>
      <c r="AU113" s="125"/>
      <c r="AV113" s="125"/>
      <c r="AW113" s="123">
        <f>SUM(AW82:AW112)</f>
        <v>4256.57</v>
      </c>
      <c r="AX113" s="126"/>
      <c r="BI113" s="304">
        <v>3</v>
      </c>
      <c r="BK113" s="844" t="s">
        <v>455</v>
      </c>
      <c r="BL113" s="844"/>
      <c r="BM113" s="844"/>
      <c r="BN113" s="488">
        <f>SUM(BN82:BN112)</f>
        <v>110</v>
      </c>
      <c r="BO113" s="488">
        <f t="shared" ref="BO113" si="184">SUM(BO82:BO112)</f>
        <v>110</v>
      </c>
      <c r="BP113" s="488">
        <f t="shared" ref="BP113" si="185">SUM(BP82:BP112)</f>
        <v>220</v>
      </c>
      <c r="BQ113" s="488"/>
      <c r="BR113" s="489">
        <f t="shared" ref="BR113" si="186">SUM(BR82:BR112)</f>
        <v>0</v>
      </c>
      <c r="BS113" s="489">
        <f t="shared" ref="BS113" si="187">SUM(BS82:BS112)</f>
        <v>0</v>
      </c>
      <c r="BT113" s="489"/>
      <c r="BU113" s="489">
        <f t="shared" ref="BU113" si="188">SUM(BU82:BU112)</f>
        <v>3.3</v>
      </c>
      <c r="BV113" s="416"/>
      <c r="BW113" s="412"/>
      <c r="BX113" s="489">
        <f t="shared" ref="BX113" si="189">SUM(BX82:BX112)</f>
        <v>0</v>
      </c>
      <c r="BY113" s="489">
        <f t="shared" ref="BY113" si="190">SUM(BY82:BY112)</f>
        <v>0</v>
      </c>
      <c r="BZ113" s="489"/>
      <c r="CA113" s="489">
        <f t="shared" ref="CA113" si="191">SUM(CA82:CA112)</f>
        <v>1.8479999999999999</v>
      </c>
      <c r="CB113" s="417"/>
      <c r="CC113" s="471"/>
      <c r="CD113" s="476">
        <f>SUM(CD82:CD112)</f>
        <v>0</v>
      </c>
      <c r="CE113" s="472"/>
      <c r="CF113" s="476">
        <f>SUM(CF82:CF112)</f>
        <v>0</v>
      </c>
      <c r="CG113" s="473"/>
      <c r="CH113" s="466"/>
      <c r="CI113" s="466"/>
      <c r="CJ113" s="844" t="s">
        <v>455</v>
      </c>
      <c r="CK113" s="844"/>
      <c r="CL113" s="844"/>
      <c r="CM113" s="488">
        <f>SUM(CM82:CM112)</f>
        <v>80</v>
      </c>
      <c r="CN113" s="488">
        <f t="shared" ref="CN113" si="192">SUM(CN82:CN112)</f>
        <v>85</v>
      </c>
      <c r="CO113" s="488">
        <f t="shared" ref="CO113" si="193">SUM(CO82:CO112)</f>
        <v>165</v>
      </c>
      <c r="CP113" s="488"/>
      <c r="CQ113" s="489">
        <f t="shared" ref="CQ113" si="194">SUM(CQ82:CQ112)</f>
        <v>0</v>
      </c>
      <c r="CR113" s="489">
        <f t="shared" ref="CR113" si="195">SUM(CR82:CR112)</f>
        <v>0</v>
      </c>
      <c r="CS113" s="489"/>
      <c r="CT113" s="489">
        <f t="shared" ref="CT113" si="196">SUM(CT82:CT112)</f>
        <v>3.3000000000000003</v>
      </c>
      <c r="CU113" s="416"/>
      <c r="CV113" s="412"/>
      <c r="CW113" s="489">
        <f t="shared" ref="CW113" si="197">SUM(CW82:CW112)</f>
        <v>0</v>
      </c>
      <c r="CX113" s="489">
        <f t="shared" ref="CX113" si="198">SUM(CX82:CX112)</f>
        <v>0</v>
      </c>
      <c r="CY113" s="489"/>
      <c r="CZ113" s="489">
        <f t="shared" ref="CZ113" si="199">SUM(CZ82:CZ112)</f>
        <v>1.6830000000000001</v>
      </c>
      <c r="DA113" s="417"/>
      <c r="DB113" s="471"/>
      <c r="DC113" s="476">
        <f>SUM(DC82:DC112)</f>
        <v>0</v>
      </c>
      <c r="DD113" s="472"/>
      <c r="DE113" s="476">
        <f>SUM(DE82:DE112)</f>
        <v>0</v>
      </c>
      <c r="DF113" s="450">
        <f t="shared" ref="DF113" si="200">SUM(DD113-DE113)</f>
        <v>0</v>
      </c>
    </row>
    <row r="115" spans="1:110" s="304" customFormat="1" ht="21">
      <c r="A115" s="580"/>
      <c r="C115" s="93"/>
      <c r="D115" s="859" t="str">
        <f>D77</f>
        <v>कार्यालय का नाम ,  Mahtma Gandhi Government School (English Medium) Bar, Pali</v>
      </c>
      <c r="E115" s="859"/>
      <c r="F115" s="859"/>
      <c r="G115" s="859"/>
      <c r="H115" s="859"/>
      <c r="I115" s="859"/>
      <c r="J115" s="859"/>
      <c r="K115" s="859"/>
      <c r="L115" s="859"/>
      <c r="M115" s="859"/>
      <c r="N115" s="859"/>
      <c r="O115" s="859"/>
      <c r="P115" s="859"/>
      <c r="Q115" s="860" t="str">
        <f>'Att. Dairy'!N133</f>
        <v>July-2023</v>
      </c>
      <c r="R115" s="860"/>
      <c r="S115" s="860"/>
      <c r="T115" s="860"/>
      <c r="U115" s="860"/>
      <c r="V115" s="16"/>
      <c r="W115" s="16"/>
      <c r="X115" s="16"/>
      <c r="Y115" s="16"/>
      <c r="Z115" s="320">
        <f>'Opening Balance'!I130</f>
        <v>5.45</v>
      </c>
      <c r="AA115" s="353"/>
      <c r="AB115" s="93"/>
      <c r="AC115" s="859" t="str">
        <f>AC77</f>
        <v>कार्यालय का नाम ,  Mahtma Gandhi Government School (English Medium) Bar, Pali</v>
      </c>
      <c r="AD115" s="859"/>
      <c r="AE115" s="859"/>
      <c r="AF115" s="859"/>
      <c r="AG115" s="859"/>
      <c r="AH115" s="859"/>
      <c r="AI115" s="859"/>
      <c r="AJ115" s="859"/>
      <c r="AK115" s="859"/>
      <c r="AL115" s="859"/>
      <c r="AM115" s="859"/>
      <c r="AN115" s="859"/>
      <c r="AO115" s="859"/>
      <c r="AP115" s="860" t="str">
        <f>'Att. Dairy'!N133</f>
        <v>July-2023</v>
      </c>
      <c r="AQ115" s="860"/>
      <c r="AR115" s="860"/>
      <c r="AS115" s="860"/>
      <c r="AT115" s="860"/>
      <c r="AU115" s="16"/>
      <c r="AV115" s="16"/>
      <c r="AW115" s="16"/>
      <c r="AX115" s="16"/>
      <c r="AY115" s="319">
        <f>'Opening Balance'!I132</f>
        <v>8.17</v>
      </c>
    </row>
    <row r="116" spans="1:110" s="304" customFormat="1" ht="34.5">
      <c r="A116" s="580"/>
      <c r="C116" s="855" t="s">
        <v>115</v>
      </c>
      <c r="D116" s="854" t="s">
        <v>116</v>
      </c>
      <c r="E116" s="854"/>
      <c r="F116" s="854" t="s">
        <v>122</v>
      </c>
      <c r="G116" s="854"/>
      <c r="H116" s="861" t="s">
        <v>123</v>
      </c>
      <c r="I116" s="861"/>
      <c r="J116" s="861" t="s">
        <v>124</v>
      </c>
      <c r="K116" s="861"/>
      <c r="L116" s="855" t="s">
        <v>126</v>
      </c>
      <c r="M116" s="855"/>
      <c r="N116" s="854" t="s">
        <v>395</v>
      </c>
      <c r="O116" s="854"/>
      <c r="P116" s="854"/>
      <c r="Q116" s="854" t="s">
        <v>129</v>
      </c>
      <c r="R116" s="854"/>
      <c r="S116" s="854"/>
      <c r="T116" s="854" t="s">
        <v>132</v>
      </c>
      <c r="U116" s="854"/>
      <c r="V116" s="855" t="s">
        <v>133</v>
      </c>
      <c r="W116" s="855"/>
      <c r="X116" s="856" t="s">
        <v>134</v>
      </c>
      <c r="Y116" s="854" t="s">
        <v>135</v>
      </c>
      <c r="AA116" s="353"/>
      <c r="AB116" s="855" t="s">
        <v>115</v>
      </c>
      <c r="AC116" s="854" t="s">
        <v>116</v>
      </c>
      <c r="AD116" s="854"/>
      <c r="AE116" s="854" t="s">
        <v>122</v>
      </c>
      <c r="AF116" s="854"/>
      <c r="AG116" s="861" t="s">
        <v>123</v>
      </c>
      <c r="AH116" s="861"/>
      <c r="AI116" s="861" t="s">
        <v>124</v>
      </c>
      <c r="AJ116" s="861"/>
      <c r="AK116" s="855" t="s">
        <v>126</v>
      </c>
      <c r="AL116" s="855"/>
      <c r="AM116" s="854" t="s">
        <v>394</v>
      </c>
      <c r="AN116" s="854"/>
      <c r="AO116" s="854"/>
      <c r="AP116" s="854" t="s">
        <v>393</v>
      </c>
      <c r="AQ116" s="854"/>
      <c r="AR116" s="854"/>
      <c r="AS116" s="854" t="s">
        <v>132</v>
      </c>
      <c r="AT116" s="854"/>
      <c r="AU116" s="855" t="s">
        <v>133</v>
      </c>
      <c r="AV116" s="855"/>
      <c r="AW116" s="856" t="s">
        <v>134</v>
      </c>
      <c r="AX116" s="854" t="s">
        <v>135</v>
      </c>
      <c r="BK116" s="394"/>
      <c r="BL116" s="394"/>
      <c r="BM116" s="845" t="s">
        <v>457</v>
      </c>
      <c r="BN116" s="845"/>
      <c r="BO116" s="845"/>
      <c r="BP116" s="845"/>
      <c r="BQ116" s="845"/>
      <c r="BR116" s="845"/>
      <c r="BS116" s="845"/>
      <c r="BT116" s="845"/>
      <c r="BU116" s="845"/>
      <c r="BV116" s="845"/>
      <c r="BW116" s="845"/>
      <c r="BX116" s="845"/>
      <c r="BY116" s="845"/>
      <c r="BZ116" s="845"/>
      <c r="CA116" s="845"/>
      <c r="CB116" s="845"/>
      <c r="CC116" s="845"/>
      <c r="CD116" s="845"/>
      <c r="CE116" s="421" t="s">
        <v>19</v>
      </c>
      <c r="CF116" s="846" t="str">
        <f>'Att. Dairy'!N133</f>
        <v>July-2023</v>
      </c>
      <c r="CG116" s="846"/>
      <c r="CH116" s="466"/>
      <c r="CI116" s="466"/>
      <c r="CJ116" s="394"/>
      <c r="CK116" s="394"/>
      <c r="CL116" s="845" t="s">
        <v>458</v>
      </c>
      <c r="CM116" s="845"/>
      <c r="CN116" s="845"/>
      <c r="CO116" s="845"/>
      <c r="CP116" s="845"/>
      <c r="CQ116" s="845"/>
      <c r="CR116" s="845"/>
      <c r="CS116" s="845"/>
      <c r="CT116" s="845"/>
      <c r="CU116" s="845"/>
      <c r="CV116" s="845"/>
      <c r="CW116" s="845"/>
      <c r="CX116" s="845"/>
      <c r="CY116" s="845"/>
      <c r="CZ116" s="845"/>
      <c r="DA116" s="845"/>
      <c r="DB116" s="845"/>
      <c r="DC116" s="845"/>
      <c r="DD116" s="421" t="s">
        <v>19</v>
      </c>
      <c r="DE116" s="846" t="str">
        <f>'Att. Dairy'!N133</f>
        <v>July-2023</v>
      </c>
      <c r="DF116" s="846"/>
    </row>
    <row r="117" spans="1:110" s="304" customFormat="1" ht="21.75" customHeight="1">
      <c r="A117" s="580"/>
      <c r="C117" s="855"/>
      <c r="D117" s="854"/>
      <c r="E117" s="854"/>
      <c r="F117" s="854"/>
      <c r="G117" s="854"/>
      <c r="H117" s="861"/>
      <c r="I117" s="861"/>
      <c r="J117" s="861"/>
      <c r="K117" s="861"/>
      <c r="L117" s="855"/>
      <c r="M117" s="855"/>
      <c r="N117" s="854"/>
      <c r="O117" s="854"/>
      <c r="P117" s="854"/>
      <c r="Q117" s="854"/>
      <c r="R117" s="854"/>
      <c r="S117" s="854"/>
      <c r="T117" s="854"/>
      <c r="U117" s="854"/>
      <c r="V117" s="855"/>
      <c r="W117" s="855"/>
      <c r="X117" s="856"/>
      <c r="Y117" s="854"/>
      <c r="AA117" s="353"/>
      <c r="AB117" s="855"/>
      <c r="AC117" s="854"/>
      <c r="AD117" s="854"/>
      <c r="AE117" s="854"/>
      <c r="AF117" s="854"/>
      <c r="AG117" s="861"/>
      <c r="AH117" s="861"/>
      <c r="AI117" s="861"/>
      <c r="AJ117" s="861"/>
      <c r="AK117" s="855"/>
      <c r="AL117" s="855"/>
      <c r="AM117" s="854"/>
      <c r="AN117" s="854"/>
      <c r="AO117" s="854"/>
      <c r="AP117" s="854"/>
      <c r="AQ117" s="854"/>
      <c r="AR117" s="854"/>
      <c r="AS117" s="854"/>
      <c r="AT117" s="854"/>
      <c r="AU117" s="855"/>
      <c r="AV117" s="855"/>
      <c r="AW117" s="856"/>
      <c r="AX117" s="854"/>
      <c r="BK117" s="394"/>
      <c r="BL117" s="394"/>
      <c r="BM117" s="432"/>
      <c r="BN117" s="465"/>
      <c r="BO117" s="465"/>
      <c r="BP117" s="465"/>
      <c r="BQ117" s="432"/>
      <c r="BR117" s="432"/>
      <c r="BS117" s="432"/>
      <c r="BT117" s="432"/>
      <c r="BU117" s="432"/>
      <c r="BV117" s="432"/>
      <c r="BW117" s="432"/>
      <c r="BX117" s="432"/>
      <c r="BY117" s="432"/>
      <c r="BZ117" s="432"/>
      <c r="CA117" s="432"/>
      <c r="CB117" s="432"/>
      <c r="CC117" s="432"/>
      <c r="CD117" s="432"/>
      <c r="CE117" s="421"/>
      <c r="CF117" s="420"/>
      <c r="CG117" s="420"/>
      <c r="CH117" s="466"/>
      <c r="CI117" s="466"/>
      <c r="CJ117" s="394"/>
      <c r="CK117" s="394"/>
      <c r="CL117" s="432"/>
      <c r="CM117" s="465"/>
      <c r="CN117" s="465"/>
      <c r="CO117" s="465"/>
      <c r="CP117" s="432"/>
      <c r="CQ117" s="432"/>
      <c r="CR117" s="432"/>
      <c r="CS117" s="432"/>
      <c r="CT117" s="432"/>
      <c r="CU117" s="432"/>
      <c r="CV117" s="432"/>
      <c r="CW117" s="432"/>
      <c r="CX117" s="432"/>
      <c r="CY117" s="432"/>
      <c r="CZ117" s="432"/>
      <c r="DA117" s="432"/>
      <c r="DB117" s="432"/>
      <c r="DC117" s="432"/>
      <c r="DD117" s="421"/>
      <c r="DE117" s="420"/>
      <c r="DF117" s="420"/>
    </row>
    <row r="118" spans="1:110" s="304" customFormat="1" ht="15" customHeight="1">
      <c r="A118" s="580"/>
      <c r="C118" s="855"/>
      <c r="D118" s="854"/>
      <c r="E118" s="854"/>
      <c r="F118" s="854"/>
      <c r="G118" s="854"/>
      <c r="H118" s="857" t="s">
        <v>125</v>
      </c>
      <c r="I118" s="857"/>
      <c r="J118" s="857" t="s">
        <v>125</v>
      </c>
      <c r="K118" s="857"/>
      <c r="L118" s="855"/>
      <c r="M118" s="855"/>
      <c r="N118" s="854"/>
      <c r="O118" s="854"/>
      <c r="P118" s="854"/>
      <c r="Q118" s="854"/>
      <c r="R118" s="854"/>
      <c r="S118" s="854"/>
      <c r="T118" s="854"/>
      <c r="U118" s="854"/>
      <c r="V118" s="855"/>
      <c r="W118" s="855"/>
      <c r="X118" s="856"/>
      <c r="Y118" s="854"/>
      <c r="AA118" s="353"/>
      <c r="AB118" s="855"/>
      <c r="AC118" s="854"/>
      <c r="AD118" s="854"/>
      <c r="AE118" s="854"/>
      <c r="AF118" s="854"/>
      <c r="AG118" s="857" t="s">
        <v>125</v>
      </c>
      <c r="AH118" s="857"/>
      <c r="AI118" s="857" t="s">
        <v>125</v>
      </c>
      <c r="AJ118" s="857"/>
      <c r="AK118" s="855"/>
      <c r="AL118" s="855"/>
      <c r="AM118" s="854"/>
      <c r="AN118" s="854"/>
      <c r="AO118" s="854"/>
      <c r="AP118" s="854"/>
      <c r="AQ118" s="854"/>
      <c r="AR118" s="854"/>
      <c r="AS118" s="854"/>
      <c r="AT118" s="854"/>
      <c r="AU118" s="855"/>
      <c r="AV118" s="855"/>
      <c r="AW118" s="856"/>
      <c r="AX118" s="854"/>
      <c r="BK118" s="847" t="s">
        <v>449</v>
      </c>
      <c r="BL118" s="848" t="s">
        <v>426</v>
      </c>
      <c r="BM118" s="848" t="s">
        <v>282</v>
      </c>
      <c r="BN118" s="849" t="s">
        <v>427</v>
      </c>
      <c r="BO118" s="849"/>
      <c r="BP118" s="849"/>
      <c r="BQ118" s="850" t="s">
        <v>456</v>
      </c>
      <c r="BR118" s="850"/>
      <c r="BS118" s="850"/>
      <c r="BT118" s="850"/>
      <c r="BU118" s="850"/>
      <c r="BV118" s="850"/>
      <c r="BW118" s="850" t="s">
        <v>431</v>
      </c>
      <c r="BX118" s="850"/>
      <c r="BY118" s="850"/>
      <c r="BZ118" s="850"/>
      <c r="CA118" s="850"/>
      <c r="CB118" s="850"/>
      <c r="CC118" s="851" t="s">
        <v>438</v>
      </c>
      <c r="CD118" s="852"/>
      <c r="CE118" s="852"/>
      <c r="CF118" s="852"/>
      <c r="CG118" s="853"/>
      <c r="CH118" s="466"/>
      <c r="CI118" s="466"/>
      <c r="CJ118" s="847" t="s">
        <v>449</v>
      </c>
      <c r="CK118" s="848" t="s">
        <v>426</v>
      </c>
      <c r="CL118" s="848" t="s">
        <v>282</v>
      </c>
      <c r="CM118" s="849" t="s">
        <v>428</v>
      </c>
      <c r="CN118" s="849"/>
      <c r="CO118" s="849"/>
      <c r="CP118" s="850" t="s">
        <v>456</v>
      </c>
      <c r="CQ118" s="850"/>
      <c r="CR118" s="850"/>
      <c r="CS118" s="850"/>
      <c r="CT118" s="850"/>
      <c r="CU118" s="850"/>
      <c r="CV118" s="850" t="s">
        <v>431</v>
      </c>
      <c r="CW118" s="850"/>
      <c r="CX118" s="850"/>
      <c r="CY118" s="850"/>
      <c r="CZ118" s="850"/>
      <c r="DA118" s="850"/>
      <c r="DB118" s="851" t="s">
        <v>438</v>
      </c>
      <c r="DC118" s="852"/>
      <c r="DD118" s="852"/>
      <c r="DE118" s="852"/>
      <c r="DF118" s="853"/>
    </row>
    <row r="119" spans="1:110" s="304" customFormat="1" ht="25.5">
      <c r="A119" s="580"/>
      <c r="C119" s="855"/>
      <c r="D119" s="127" t="s">
        <v>117</v>
      </c>
      <c r="E119" s="127" t="s">
        <v>118</v>
      </c>
      <c r="F119" s="127" t="s">
        <v>117</v>
      </c>
      <c r="G119" s="127" t="s">
        <v>118</v>
      </c>
      <c r="H119" s="127" t="s">
        <v>117</v>
      </c>
      <c r="I119" s="127" t="s">
        <v>118</v>
      </c>
      <c r="J119" s="127" t="s">
        <v>117</v>
      </c>
      <c r="K119" s="127" t="s">
        <v>118</v>
      </c>
      <c r="L119" s="127" t="s">
        <v>117</v>
      </c>
      <c r="M119" s="127" t="s">
        <v>118</v>
      </c>
      <c r="N119" s="127" t="s">
        <v>119</v>
      </c>
      <c r="O119" s="127" t="s">
        <v>120</v>
      </c>
      <c r="P119" s="127" t="s">
        <v>121</v>
      </c>
      <c r="Q119" s="127" t="s">
        <v>119</v>
      </c>
      <c r="R119" s="127" t="s">
        <v>120</v>
      </c>
      <c r="S119" s="127" t="s">
        <v>121</v>
      </c>
      <c r="T119" s="127" t="s">
        <v>117</v>
      </c>
      <c r="U119" s="127" t="s">
        <v>118</v>
      </c>
      <c r="V119" s="127" t="s">
        <v>117</v>
      </c>
      <c r="W119" s="127" t="s">
        <v>118</v>
      </c>
      <c r="X119" s="856"/>
      <c r="Y119" s="854"/>
      <c r="AA119" s="353"/>
      <c r="AB119" s="855"/>
      <c r="AC119" s="127" t="s">
        <v>117</v>
      </c>
      <c r="AD119" s="127" t="s">
        <v>118</v>
      </c>
      <c r="AE119" s="127" t="s">
        <v>117</v>
      </c>
      <c r="AF119" s="127" t="s">
        <v>118</v>
      </c>
      <c r="AG119" s="127" t="s">
        <v>117</v>
      </c>
      <c r="AH119" s="127" t="s">
        <v>118</v>
      </c>
      <c r="AI119" s="127" t="s">
        <v>117</v>
      </c>
      <c r="AJ119" s="127" t="s">
        <v>118</v>
      </c>
      <c r="AK119" s="127" t="s">
        <v>117</v>
      </c>
      <c r="AL119" s="127" t="s">
        <v>118</v>
      </c>
      <c r="AM119" s="127" t="s">
        <v>119</v>
      </c>
      <c r="AN119" s="127" t="s">
        <v>120</v>
      </c>
      <c r="AO119" s="127" t="s">
        <v>121</v>
      </c>
      <c r="AP119" s="127" t="s">
        <v>119</v>
      </c>
      <c r="AQ119" s="127" t="s">
        <v>120</v>
      </c>
      <c r="AR119" s="127" t="s">
        <v>121</v>
      </c>
      <c r="AS119" s="127" t="s">
        <v>117</v>
      </c>
      <c r="AT119" s="127" t="s">
        <v>118</v>
      </c>
      <c r="AU119" s="127" t="s">
        <v>117</v>
      </c>
      <c r="AV119" s="127" t="s">
        <v>118</v>
      </c>
      <c r="AW119" s="856"/>
      <c r="AX119" s="854"/>
      <c r="BK119" s="847"/>
      <c r="BL119" s="848"/>
      <c r="BM119" s="848"/>
      <c r="BN119" s="395" t="s">
        <v>119</v>
      </c>
      <c r="BO119" s="396" t="s">
        <v>120</v>
      </c>
      <c r="BP119" s="397" t="s">
        <v>417</v>
      </c>
      <c r="BQ119" s="426" t="s">
        <v>452</v>
      </c>
      <c r="BR119" s="426" t="s">
        <v>433</v>
      </c>
      <c r="BS119" s="426" t="s">
        <v>434</v>
      </c>
      <c r="BT119" s="426" t="s">
        <v>450</v>
      </c>
      <c r="BU119" s="426" t="s">
        <v>459</v>
      </c>
      <c r="BV119" s="427" t="s">
        <v>435</v>
      </c>
      <c r="BW119" s="426" t="s">
        <v>452</v>
      </c>
      <c r="BX119" s="426" t="s">
        <v>461</v>
      </c>
      <c r="BY119" s="426" t="s">
        <v>434</v>
      </c>
      <c r="BZ119" s="426" t="s">
        <v>450</v>
      </c>
      <c r="CA119" s="426" t="s">
        <v>459</v>
      </c>
      <c r="CB119" s="427" t="s">
        <v>435</v>
      </c>
      <c r="CC119" s="428" t="s">
        <v>283</v>
      </c>
      <c r="CD119" s="428" t="s">
        <v>440</v>
      </c>
      <c r="CE119" s="428" t="s">
        <v>437</v>
      </c>
      <c r="CF119" s="449" t="s">
        <v>439</v>
      </c>
      <c r="CG119" s="427" t="s">
        <v>380</v>
      </c>
      <c r="CH119" s="466"/>
      <c r="CI119" s="466"/>
      <c r="CJ119" s="847"/>
      <c r="CK119" s="848"/>
      <c r="CL119" s="848"/>
      <c r="CM119" s="395" t="s">
        <v>119</v>
      </c>
      <c r="CN119" s="396" t="s">
        <v>120</v>
      </c>
      <c r="CO119" s="397" t="s">
        <v>417</v>
      </c>
      <c r="CP119" s="426" t="s">
        <v>452</v>
      </c>
      <c r="CQ119" s="426" t="s">
        <v>433</v>
      </c>
      <c r="CR119" s="426" t="s">
        <v>434</v>
      </c>
      <c r="CS119" s="426" t="s">
        <v>450</v>
      </c>
      <c r="CT119" s="426" t="s">
        <v>451</v>
      </c>
      <c r="CU119" s="427" t="s">
        <v>435</v>
      </c>
      <c r="CV119" s="426" t="s">
        <v>452</v>
      </c>
      <c r="CW119" s="426" t="s">
        <v>461</v>
      </c>
      <c r="CX119" s="426" t="s">
        <v>434</v>
      </c>
      <c r="CY119" s="426" t="s">
        <v>450</v>
      </c>
      <c r="CZ119" s="426" t="s">
        <v>451</v>
      </c>
      <c r="DA119" s="427" t="s">
        <v>435</v>
      </c>
      <c r="DB119" s="428" t="s">
        <v>283</v>
      </c>
      <c r="DC119" s="428" t="s">
        <v>440</v>
      </c>
      <c r="DD119" s="428" t="s">
        <v>437</v>
      </c>
      <c r="DE119" s="449" t="s">
        <v>439</v>
      </c>
      <c r="DF119" s="427" t="s">
        <v>380</v>
      </c>
    </row>
    <row r="120" spans="1:110" s="304" customFormat="1">
      <c r="A120" s="580"/>
      <c r="B120" s="352">
        <f>IF(AND($Z$3=$Q$115),1,0)</f>
        <v>1</v>
      </c>
      <c r="C120" s="116">
        <f>IF(AND('Att. Dairy'!B138=""),"",'Att. Dairy'!B138)</f>
        <v>45108</v>
      </c>
      <c r="D120" s="117">
        <f>IF(OR('Opening Balance'!G120="",'Opening Balance'!G120=0),"",'Opening Balance'!G120)</f>
        <v>117.99999999999999</v>
      </c>
      <c r="E120" s="117">
        <f>IF(OR('Opening Balance'!G121="",'Opening Balance'!G121=0),"",'Opening Balance'!G121)</f>
        <v>83.699999999999989</v>
      </c>
      <c r="F120" s="118" t="str">
        <f>IF(C120="","",IF(Sheet1!C120='Opening Balance'!$I$122,'Opening Balance'!$G$122,""))</f>
        <v/>
      </c>
      <c r="G120" s="118" t="str">
        <f>IF(C120="","",IF(Sheet1!C120='Opening Balance'!$I$123,'Opening Balance'!$G$123,""))</f>
        <v/>
      </c>
      <c r="H120" s="118" t="str">
        <f>IF(C120="","",IF(Sheet1!C120='Opening Balance'!$I$124,'Opening Balance'!$G$124,""))</f>
        <v/>
      </c>
      <c r="I120" s="118" t="str">
        <f>IF(C120="","",IF(Sheet1!C120='Opening Balance'!$I$125,'Opening Balance'!$G$125,""))</f>
        <v/>
      </c>
      <c r="J120" s="118" t="str">
        <f>IF(C120="","",IF(Sheet1!C120='Opening Balance'!$I$126,'Opening Balance'!$G$126,""))</f>
        <v/>
      </c>
      <c r="K120" s="118" t="str">
        <f>IF(C120="","",IF(Sheet1!C120='Opening Balance'!$I$127,'Opening Balance'!$G$127,""))</f>
        <v/>
      </c>
      <c r="L120" s="118">
        <f>IF(AND(D120="",F120="",H120="",J120=""),"",SUM(D120,F120,H120,J120))</f>
        <v>117.99999999999999</v>
      </c>
      <c r="M120" s="118">
        <f>IF(AND(E120="",G120="",I120="",K120=""),"",SUM(E120,G120,I120,K120))</f>
        <v>83.699999999999989</v>
      </c>
      <c r="N120" s="119">
        <f>IF('Att. Dairy'!F138="","",'Att. Dairy'!F138)</f>
        <v>123</v>
      </c>
      <c r="O120" s="119">
        <f>IF('Att. Dairy'!G138="","",'Att. Dairy'!G138)</f>
        <v>123</v>
      </c>
      <c r="P120" s="119">
        <f>IF(AND(N120="",O120=""),"",SUM(N120:O120))</f>
        <v>246</v>
      </c>
      <c r="Q120" s="119">
        <f>IF('Att. Dairy'!L138="","",'Att. Dairy'!L138)</f>
        <v>123</v>
      </c>
      <c r="R120" s="119">
        <f>IF('Att. Dairy'!M138="","",'Att. Dairy'!M138)</f>
        <v>123</v>
      </c>
      <c r="S120" s="119">
        <f>IF(AND(Q120="",R120=""),"",SUM(Q120:R120))</f>
        <v>246</v>
      </c>
      <c r="T120" s="118">
        <f>IF(AND(S120=""),0,IF(AND(BG120="W"),S120*100/1000,0))</f>
        <v>24.6</v>
      </c>
      <c r="U120" s="118">
        <f>IF(AND(S120=""),0,IF(AND(BG120="R"),S120*100/1000,0))</f>
        <v>0</v>
      </c>
      <c r="V120" s="118">
        <f>SUM(L120-T120)</f>
        <v>93.399999999999977</v>
      </c>
      <c r="W120" s="118">
        <f>SUM(M120-U120)</f>
        <v>83.699999999999989</v>
      </c>
      <c r="X120" s="321">
        <f>IFERROR(IF(AND('Att. Dairy'!B138=""),"",IF(AND(Y120="अवकाश"),"",IF(AND(S120=""),"",S120*$Z$115))),"")</f>
        <v>1340.7</v>
      </c>
      <c r="Y120" s="121" t="str">
        <f>IF(AND('Att. Dairy'!B138=""),"",IF(OR(S120="",S120=0),"",BC120))</f>
        <v>सब्जी रोटी</v>
      </c>
      <c r="AA120" s="353">
        <f>IF(AND($AY$3=$AP$115),1,0)</f>
        <v>1</v>
      </c>
      <c r="AB120" s="116">
        <f>IF(AND('Att. Dairy'!B138=""),"",'Att. Dairy'!B138)</f>
        <v>45108</v>
      </c>
      <c r="AC120" s="117">
        <f>IF(OR('Opening Balance'!H120="",'Opening Balance'!H120=0),"",'Opening Balance'!H120)</f>
        <v>41.65</v>
      </c>
      <c r="AD120" s="117">
        <f>IF(OR('Opening Balance'!H121="",'Opening Balance'!H121=0),"",'Opening Balance'!H121)</f>
        <v>21.9</v>
      </c>
      <c r="AE120" s="118" t="str">
        <f>IF(AB120="","",IF(Sheet1!AB120='Opening Balance'!$I$122,'Opening Balance'!$H$122,""))</f>
        <v/>
      </c>
      <c r="AF120" s="118" t="str">
        <f>IF(AB120="","",IF(Sheet1!AB120='Opening Balance'!$I$123,'Opening Balance'!$H$123,""))</f>
        <v/>
      </c>
      <c r="AG120" s="118" t="str">
        <f>IF(AB120="","",IF(Sheet1!AB120='Opening Balance'!$I$124,'Opening Balance'!$H$124,""))</f>
        <v/>
      </c>
      <c r="AH120" s="118" t="str">
        <f>IF(AB120="","",IF(Sheet1!AB120='Opening Balance'!$I$125,'Opening Balance'!$H$125,""))</f>
        <v/>
      </c>
      <c r="AI120" s="118" t="str">
        <f>IF(AB120="","",IF(Sheet1!AB120='Opening Balance'!$I$126,'Opening Balance'!$H$126,""))</f>
        <v/>
      </c>
      <c r="AJ120" s="118" t="str">
        <f>IF(AB120="","",IF(Sheet1!AB120='Opening Balance'!$I$127,'Opening Balance'!$H$127,""))</f>
        <v/>
      </c>
      <c r="AK120" s="118">
        <f>IF(AND(AC120="",AE120="",AG120="",AI120=""),"",SUM(AC120,AE120,AG120,AI120))</f>
        <v>41.65</v>
      </c>
      <c r="AL120" s="118">
        <f>IF(AND(AD120="",AF120="",AH120="",AJ120=""),"",SUM(AD120,AF120,AH120,AJ120))</f>
        <v>21.9</v>
      </c>
      <c r="AM120" s="119">
        <f>IF('Att. Dairy'!I138="","",'Att. Dairy'!I138)</f>
        <v>90</v>
      </c>
      <c r="AN120" s="119">
        <f>IF('Att. Dairy'!J138="","",'Att. Dairy'!J138)</f>
        <v>100</v>
      </c>
      <c r="AO120" s="119">
        <f>IF(AND(AM120="",AN120=""),"",SUM(AM120:AN120))</f>
        <v>190</v>
      </c>
      <c r="AP120" s="119">
        <f>IF('Att. Dairy'!O138="","",'Att. Dairy'!O138)</f>
        <v>90</v>
      </c>
      <c r="AQ120" s="119">
        <f>IF('Att. Dairy'!P138="","",'Att. Dairy'!P138)</f>
        <v>100</v>
      </c>
      <c r="AR120" s="119">
        <f>IF(AND(AP120="",AQ120=""),"",SUM(AP120:AQ120))</f>
        <v>190</v>
      </c>
      <c r="AS120" s="118">
        <f>IF(AND(AR120=""),0,IF(AND(BG120="W"),AR120*150/1000,0))</f>
        <v>28.5</v>
      </c>
      <c r="AT120" s="118">
        <f>IF(AND(AR120=""),0,IF(AND(BG120="R"),AR120*150/1000,0))</f>
        <v>0</v>
      </c>
      <c r="AU120" s="118">
        <f t="shared" ref="AU120:AV123" si="201">SUM(AK120-AS120)</f>
        <v>13.149999999999999</v>
      </c>
      <c r="AV120" s="118">
        <f t="shared" si="201"/>
        <v>21.9</v>
      </c>
      <c r="AW120" s="321">
        <f>IFERROR(IF(AND('Att. Dairy'!B138=""),"",IF(AND(AX120="अवकाश"),"",IF(AND(AR120=""),"",AR120*$AY$115))),"")</f>
        <v>1552.3</v>
      </c>
      <c r="AX120" s="121" t="str">
        <f>IF(AND('Att. Dairy'!B138=""),"",IF(OR(AR120="",AR120=0),"",BC120))</f>
        <v>सब्जी रोटी</v>
      </c>
      <c r="BB120" s="304" t="str">
        <f>IF(AND('Att. Dairy'!D138=""),"",'Att. Dairy'!D138)</f>
        <v>Saturday</v>
      </c>
      <c r="BC120" s="304" t="str">
        <f>IF(OR(BB120=0,BB120=""),"",IF(BB120="tuesday","दाल चावल",IF(BB120="thursday","खिचड़ी",IF(OR(BB120="monday",BB120="saturday"),"सब्जी रोटी",IF(OR(BB120="wednesday",BB120="friday"),"दाल रोटी","अवकाश")))))</f>
        <v>सब्जी रोटी</v>
      </c>
      <c r="BD120" s="318" t="str">
        <f>IF(OR(BB120=0,BB120=""),"",IF(BB120="tuesday","R",IF(BB120="thursday","R",IF(OR(BB120="monday",BB120="saturday"),"W",IF(OR(BB120="wednesday",BB120="friday"),"W","")))))</f>
        <v>W</v>
      </c>
      <c r="BE120" s="304" t="str">
        <f>IF(AND('Att. Dairy'!C138=""),"",'Att. Dairy'!C138)</f>
        <v>Wheat</v>
      </c>
      <c r="BF120" s="304" t="str">
        <f>IF(AND(BE120=""),"",IF(BE120="Rice","R",IF(BE120="Wheat","W","")))</f>
        <v>W</v>
      </c>
      <c r="BG120" s="318" t="str">
        <f>IF(AND(BF120=""),BD120,BF120)</f>
        <v>W</v>
      </c>
      <c r="BJ120" s="487">
        <f>IF(AND($DG$5=$CF$116),1,0)</f>
        <v>1</v>
      </c>
      <c r="BK120" s="392">
        <v>1</v>
      </c>
      <c r="BL120" s="422">
        <f>IF(AND('Att. Dairy'!B138=""),"",'Att. Dairy'!B138)</f>
        <v>45108</v>
      </c>
      <c r="BM120" s="423" t="str">
        <f>IF(AND('Att. Dairy'!D138=""),"",'Att. Dairy'!D138)</f>
        <v>Saturday</v>
      </c>
      <c r="BN120" s="435">
        <f>IF('Att. Dairy'!L138="","",IF('Att. Dairy'!E138='Att. Dairy'!$AD$15,'Att. Dairy'!L138,""))</f>
        <v>123</v>
      </c>
      <c r="BO120" s="435">
        <f>IF('Att. Dairy'!M138="","",IF('Att. Dairy'!E138='Att. Dairy'!$AD$15,'Att. Dairy'!M138,""))</f>
        <v>123</v>
      </c>
      <c r="BP120" s="436">
        <f>SUM(BN120,BO120)</f>
        <v>246</v>
      </c>
      <c r="BQ120" s="437">
        <f>IF(OR('Opening Balance'!G138="",'Opening Balance'!G138=0),"",'Opening Balance'!G138)</f>
        <v>86.710000000000008</v>
      </c>
      <c r="BR120" s="439">
        <f>IF(BL120="","",IF(BL120='Opening Balance'!$I$140,'Opening Balance'!$G$140,""))</f>
        <v>100</v>
      </c>
      <c r="BS120" s="439" t="str">
        <f>IF(BL120="","",IF(BL120='Opening Balance'!$I$142,'Opening Balance'!$G$142,""))</f>
        <v/>
      </c>
      <c r="BT120" s="438">
        <f>SUM(BQ120:BS120)</f>
        <v>186.71</v>
      </c>
      <c r="BU120" s="446">
        <f>IF(BP120="","",BP120*'Opening Balance'!$G$144)</f>
        <v>3.69</v>
      </c>
      <c r="BV120" s="431">
        <f t="shared" ref="BV120:BV150" si="202">SUM(BT120-BU120)</f>
        <v>183.02</v>
      </c>
      <c r="BW120" s="437">
        <f>IF(OR('Opening Balance'!G139="",'Opening Balance'!G139=0),"",'Opening Balance'!G139)</f>
        <v>17.557600000000001</v>
      </c>
      <c r="BX120" s="446">
        <f>IF(BL120="","",IF(BL120='Opening Balance'!$I$141,'Opening Balance'!$G$141,""))</f>
        <v>40</v>
      </c>
      <c r="BY120" s="446" t="str">
        <f>IF(BL120="","",IF(BL120='Opening Balance'!$I$143,'Opening Balance'!$G$143,""))</f>
        <v/>
      </c>
      <c r="BZ120" s="447">
        <f>SUM(BW120:BY120)</f>
        <v>57.557600000000001</v>
      </c>
      <c r="CA120" s="446">
        <f>IF(BP120="","",BP120*'Opening Balance'!$G$145)</f>
        <v>2.0663999999999998</v>
      </c>
      <c r="CB120" s="448">
        <f>SUM(BZ120-CA120)</f>
        <v>55.491199999999999</v>
      </c>
      <c r="CC120" s="467">
        <f>IF(OR('Opening Balance'!G146="",'Opening Balance'!G146=0),"",'Opening Balance'!G146)</f>
        <v>7500</v>
      </c>
      <c r="CD120" s="468" t="str">
        <f>IF(BL120="","",IF(BL120='Opening Balance'!$I$147,'Opening Balance'!$G$147,""))</f>
        <v/>
      </c>
      <c r="CE120" s="468">
        <f>SUM(CC120:CD120)</f>
        <v>7500</v>
      </c>
      <c r="CF120" s="470">
        <f>IF(BL120="","",IF(BL120='Opening Balance'!$I$149,'Opening Balance'!$G$149,0))</f>
        <v>0</v>
      </c>
      <c r="CG120" s="469">
        <f>IFERROR(SUM(CE120-CF120),"")</f>
        <v>7500</v>
      </c>
      <c r="CH120" s="466"/>
      <c r="CI120" s="466"/>
      <c r="CJ120" s="392">
        <v>1</v>
      </c>
      <c r="CK120" s="422">
        <f>IF(AND('Att. Dairy'!B138=""),"",'Att. Dairy'!B138)</f>
        <v>45108</v>
      </c>
      <c r="CL120" s="423" t="str">
        <f>IF(AND('Att. Dairy'!D138=""),"",'Att. Dairy'!D138)</f>
        <v>Saturday</v>
      </c>
      <c r="CM120" s="435">
        <f>IF('Att. Dairy'!O138="","",IF('Att. Dairy'!E138='Att. Dairy'!$AD$15,'Att. Dairy'!O138,""))</f>
        <v>90</v>
      </c>
      <c r="CN120" s="435">
        <f>IF('Att. Dairy'!P138="","",IF('Att. Dairy'!E138='Att. Dairy'!$AD$15,'Att. Dairy'!P138,""))</f>
        <v>100</v>
      </c>
      <c r="CO120" s="436">
        <f>SUM(CM120,CN120)</f>
        <v>190</v>
      </c>
      <c r="CP120" s="452">
        <f>IF(OR('Opening Balance'!H138="",'Opening Balance'!H138=0),"",'Opening Balance'!H138)</f>
        <v>136.83999999999997</v>
      </c>
      <c r="CQ120" s="438">
        <f>IF(CK120="","",IF(CK120='Opening Balance'!$I$140,'Opening Balance'!$H$140,""))</f>
        <v>100</v>
      </c>
      <c r="CR120" s="438" t="str">
        <f>IF(CK120="","",IF(CK120='Opening Balance'!$I$142,'Opening Balance'!$H$142,""))</f>
        <v/>
      </c>
      <c r="CS120" s="438">
        <f>SUM(CP120:CR120)</f>
        <v>236.83999999999997</v>
      </c>
      <c r="CT120" s="430">
        <f>IF(CO120="","",CO120*'Opening Balance'!$H$144)</f>
        <v>3.8000000000000003</v>
      </c>
      <c r="CU120" s="431">
        <f t="shared" ref="CU120:CU150" si="203">SUM(CS120-CT120)</f>
        <v>233.03999999999996</v>
      </c>
      <c r="CV120" s="452">
        <f>IF(OR('Opening Balance'!H139="",'Opening Balance'!H139=0),"",'Opening Balance'!H139)</f>
        <v>23.288399999999999</v>
      </c>
      <c r="CW120" s="430">
        <f>IF(CK120="","",IF(CK120='Opening Balance'!$I$141,'Opening Balance'!$H$141,""))</f>
        <v>40</v>
      </c>
      <c r="CX120" s="429" t="str">
        <f>IF(CK120="","",IF(CK120='Opening Balance'!$I$143,'Opening Balance'!$H$143,""))</f>
        <v/>
      </c>
      <c r="CY120" s="438">
        <f>SUM(CV120:CX120)</f>
        <v>63.288399999999996</v>
      </c>
      <c r="CZ120" s="430">
        <f>IF(CO120="","",CO120*'Opening Balance'!$H$145)</f>
        <v>1.9380000000000002</v>
      </c>
      <c r="DA120" s="431">
        <f>SUM(CY120-CZ120)</f>
        <v>61.350399999999993</v>
      </c>
      <c r="DB120" s="467">
        <f>IF(OR('Opening Balance'!H146="",'Opening Balance'!H146=0),"",'Opening Balance'!H146)</f>
        <v>8400</v>
      </c>
      <c r="DC120" s="468" t="str">
        <f>IF(CK120="","",IF(CK120='Opening Balance'!$I$147,'Opening Balance'!$H$147,""))</f>
        <v/>
      </c>
      <c r="DD120" s="468">
        <f>SUM(DB120:DC120)</f>
        <v>8400</v>
      </c>
      <c r="DE120" s="470">
        <f>IF(CK120="","",IF(CK120='Opening Balance'!$I$149,'Opening Balance'!$H$149,0))</f>
        <v>0</v>
      </c>
      <c r="DF120" s="469">
        <f>IFERROR(SUM(DD120-DE120),"")</f>
        <v>8400</v>
      </c>
    </row>
    <row r="121" spans="1:110" s="304" customFormat="1">
      <c r="A121" s="580"/>
      <c r="B121" s="352">
        <f>IF(AND($Z$3=$Q$115),MAX($B$119:B120)+1,0)</f>
        <v>2</v>
      </c>
      <c r="C121" s="116">
        <f>IF(AND('Att. Dairy'!B139=""),"",'Att. Dairy'!B139)</f>
        <v>45109</v>
      </c>
      <c r="D121" s="118">
        <f>IFERROR(IF(AND(V120=""),"",V120),"")</f>
        <v>93.399999999999977</v>
      </c>
      <c r="E121" s="118">
        <f>IFERROR(IF(AND(W120=""),"",W120),"")</f>
        <v>83.699999999999989</v>
      </c>
      <c r="F121" s="118" t="str">
        <f>IF(C121="","",IF(Sheet1!C121='Opening Balance'!$I$122,'Opening Balance'!$G$122,""))</f>
        <v/>
      </c>
      <c r="G121" s="118" t="str">
        <f>IF(C121="","",IF(Sheet1!C121='Opening Balance'!$I$123,'Opening Balance'!$G$123,""))</f>
        <v/>
      </c>
      <c r="H121" s="118" t="str">
        <f>IF(C121="","",IF(Sheet1!C121='Opening Balance'!$I$124,'Opening Balance'!$G$124,""))</f>
        <v/>
      </c>
      <c r="I121" s="118" t="str">
        <f>IF(C121="","",IF(Sheet1!C121='Opening Balance'!$I$125,'Opening Balance'!$G$125,""))</f>
        <v/>
      </c>
      <c r="J121" s="118" t="str">
        <f>IF(C121="","",IF(Sheet1!C121='Opening Balance'!$I$126,'Opening Balance'!$G$126,""))</f>
        <v/>
      </c>
      <c r="K121" s="118" t="str">
        <f>IF(C121="","",IF(Sheet1!C121='Opening Balance'!$I$127,'Opening Balance'!$G$127,""))</f>
        <v/>
      </c>
      <c r="L121" s="118">
        <f>IF(AND(D121="",F121="",H121="",J121=""),"",SUM(D121,F121,H121,J121))</f>
        <v>93.399999999999977</v>
      </c>
      <c r="M121" s="118">
        <f>IF(AND(E121="",G121="",I121="",K121=""),"",SUM(E121,G121,I121,K121))</f>
        <v>83.699999999999989</v>
      </c>
      <c r="N121" s="119" t="str">
        <f>IF('Att. Dairy'!F139="","",'Att. Dairy'!F139)</f>
        <v/>
      </c>
      <c r="O121" s="119" t="str">
        <f>IF('Att. Dairy'!G139="","",'Att. Dairy'!G139)</f>
        <v/>
      </c>
      <c r="P121" s="119" t="str">
        <f>IF(AND(N121="",O121=""),"",SUM(N121:O121))</f>
        <v/>
      </c>
      <c r="Q121" s="119" t="str">
        <f>IF('Att. Dairy'!L139="","",'Att. Dairy'!L139)</f>
        <v/>
      </c>
      <c r="R121" s="119" t="str">
        <f>IF('Att. Dairy'!M139="","",'Att. Dairy'!M139)</f>
        <v/>
      </c>
      <c r="S121" s="119" t="str">
        <f>IF(AND(Q121="",R121=""),"",SUM(Q121:R121))</f>
        <v/>
      </c>
      <c r="T121" s="118">
        <f>IF(AND(S121=""),0,IF(AND(BG121="W"),S121*100/1000,0))</f>
        <v>0</v>
      </c>
      <c r="U121" s="118">
        <f>IF(AND(S121=""),0,IF(AND(BG121="R"),S121*100/1000,0))</f>
        <v>0</v>
      </c>
      <c r="V121" s="118">
        <f>SUM(L121-T121)</f>
        <v>93.399999999999977</v>
      </c>
      <c r="W121" s="118">
        <f>SUM(M121-U121)</f>
        <v>83.699999999999989</v>
      </c>
      <c r="X121" s="321" t="str">
        <f>IFERROR(IF(AND('Att. Dairy'!B139=""),"",IF(AND(Y121="अवकाश"),"",IF(AND(S121=""),"",S121*$Z$115))),"")</f>
        <v/>
      </c>
      <c r="Y121" s="121" t="str">
        <f>IF(AND('Att. Dairy'!B139=""),"",IF(OR(S121="",S121=0),"",BC121))</f>
        <v/>
      </c>
      <c r="AA121" s="353">
        <f>IF(AND($AY$3=$AP$115),MAX($AA$119:AA120)+1,0)</f>
        <v>2</v>
      </c>
      <c r="AB121" s="116">
        <f>IF(AND('Att. Dairy'!B139=""),"",'Att. Dairy'!B139)</f>
        <v>45109</v>
      </c>
      <c r="AC121" s="118">
        <f>IFERROR(IF(AND(AU120=""),"",AU120),"")</f>
        <v>13.149999999999999</v>
      </c>
      <c r="AD121" s="118">
        <f>IFERROR(IF(AND(AV120=""),"",AV120),"")</f>
        <v>21.9</v>
      </c>
      <c r="AE121" s="118" t="str">
        <f>IF(AB121="","",IF(Sheet1!AB121='Opening Balance'!$I$122,'Opening Balance'!$H$122,""))</f>
        <v/>
      </c>
      <c r="AF121" s="118" t="str">
        <f>IF(AB121="","",IF(Sheet1!AB121='Opening Balance'!$I$123,'Opening Balance'!$H$123,""))</f>
        <v/>
      </c>
      <c r="AG121" s="118" t="str">
        <f>IF(AB121="","",IF(Sheet1!AB121='Opening Balance'!$I$124,'Opening Balance'!$H$124,""))</f>
        <v/>
      </c>
      <c r="AH121" s="118" t="str">
        <f>IF(AB121="","",IF(Sheet1!AB121='Opening Balance'!$I$125,'Opening Balance'!$H$125,""))</f>
        <v/>
      </c>
      <c r="AI121" s="118" t="str">
        <f>IF(AB121="","",IF(Sheet1!AB121='Opening Balance'!$I$126,'Opening Balance'!$H$126,""))</f>
        <v/>
      </c>
      <c r="AJ121" s="118" t="str">
        <f>IF(AB121="","",IF(Sheet1!AB121='Opening Balance'!$I$127,'Opening Balance'!$H$127,""))</f>
        <v/>
      </c>
      <c r="AK121" s="118">
        <f>IF(AND(AC121="",AE121="",AG121="",AI121=""),"",SUM(AC121,AE121,AG121,AI121))</f>
        <v>13.149999999999999</v>
      </c>
      <c r="AL121" s="118">
        <f>IF(AND(AD121="",AF121="",AH121="",AJ121=""),"",SUM(AD121,AF121,AH121,AJ121))</f>
        <v>21.9</v>
      </c>
      <c r="AM121" s="119" t="str">
        <f>IF('Att. Dairy'!I139="","",'Att. Dairy'!I139)</f>
        <v/>
      </c>
      <c r="AN121" s="119" t="str">
        <f>IF('Att. Dairy'!J139="","",'Att. Dairy'!J139)</f>
        <v/>
      </c>
      <c r="AO121" s="119" t="str">
        <f>IF(AND(AM121="",AN121=""),"",SUM(AM121:AN121))</f>
        <v/>
      </c>
      <c r="AP121" s="119" t="str">
        <f>IF('Att. Dairy'!O139="","",'Att. Dairy'!O139)</f>
        <v/>
      </c>
      <c r="AQ121" s="119" t="str">
        <f>IF('Att. Dairy'!P139="","",'Att. Dairy'!P139)</f>
        <v/>
      </c>
      <c r="AR121" s="119" t="str">
        <f>IF(AND(AP121="",AQ121=""),"",SUM(AP121:AQ121))</f>
        <v/>
      </c>
      <c r="AS121" s="118">
        <f>IF(AND(AR121=""),0,IF(AND(BG121="W"),AR121*150/1000,0))</f>
        <v>0</v>
      </c>
      <c r="AT121" s="118">
        <f>IF(AND(AR121=""),0,IF(AND(BG121="R"),AR121*150/1000,0))</f>
        <v>0</v>
      </c>
      <c r="AU121" s="118">
        <f t="shared" si="201"/>
        <v>13.149999999999999</v>
      </c>
      <c r="AV121" s="118">
        <f t="shared" si="201"/>
        <v>21.9</v>
      </c>
      <c r="AW121" s="321" t="str">
        <f>IFERROR(IF(AND('Att. Dairy'!B139=""),"",IF(AND(AX121="अवकाश"),"",IF(AND(AR121=""),"",AR121*$AY$115))),"")</f>
        <v/>
      </c>
      <c r="AX121" s="121" t="str">
        <f>IF(AND('Att. Dairy'!B139=""),"",IF(OR(AR121="",AR121=0),"",BC121))</f>
        <v/>
      </c>
      <c r="BB121" s="304" t="str">
        <f>IF(AND('Att. Dairy'!D139=""),"",'Att. Dairy'!D139)</f>
        <v>Sunday</v>
      </c>
      <c r="BC121" s="304" t="str">
        <f>IF(OR(BB121=0,BB121=""),"",IF(BB121="tuesday","दाल चावल",IF(BB121="thursday","खिचड़ी",IF(OR(BB121="monday",BB121="saturday"),"सब्जी रोटी",IF(OR(BB121="wednesday",BB121="friday"),"दाल रोटी","अवकाश")))))</f>
        <v>अवकाश</v>
      </c>
      <c r="BD121" s="318" t="str">
        <f t="shared" ref="BD121:BD150" si="204">IF(OR(BB121=0,BB121=""),"",IF(BB121="tuesday","R",IF(BB121="thursday","R",IF(OR(BB121="monday",BB121="saturday"),"W",IF(OR(BB121="wednesday",BB121="friday"),"W","")))))</f>
        <v/>
      </c>
      <c r="BE121" s="304" t="str">
        <f>IF(AND('Att. Dairy'!C139=""),"",'Att. Dairy'!C139)</f>
        <v/>
      </c>
      <c r="BF121" s="304" t="str">
        <f t="shared" ref="BF121:BF150" si="205">IF(AND(BE121=""),"",IF(BE121="Rice","R",IF(BE121="Wheat","W","")))</f>
        <v/>
      </c>
      <c r="BG121" s="318" t="str">
        <f t="shared" ref="BG121:BG150" si="206">IF(AND(BF121=""),BD121,BF121)</f>
        <v/>
      </c>
      <c r="BJ121" s="487">
        <f>IF(AND($DG$5=$CF$116),MAX($BJ$119:BJ120)+1,0)</f>
        <v>2</v>
      </c>
      <c r="BK121" s="389">
        <v>2</v>
      </c>
      <c r="BL121" s="422">
        <f>IF(AND('Att. Dairy'!B139=""),"",'Att. Dairy'!B139)</f>
        <v>45109</v>
      </c>
      <c r="BM121" s="423" t="str">
        <f>IF(AND('Att. Dairy'!D139=""),"",'Att. Dairy'!D139)</f>
        <v>Sunday</v>
      </c>
      <c r="BN121" s="435" t="str">
        <f>IF('Att. Dairy'!L139="","",IF('Att. Dairy'!E139='Att. Dairy'!$AD$15,'Att. Dairy'!L139,""))</f>
        <v/>
      </c>
      <c r="BO121" s="435" t="str">
        <f>IF('Att. Dairy'!M139="","",IF('Att. Dairy'!E139='Att. Dairy'!$AD$15,'Att. Dairy'!M139,""))</f>
        <v/>
      </c>
      <c r="BP121" s="436">
        <f t="shared" ref="BP121:BP150" si="207">SUM(BN121,BO121)</f>
        <v>0</v>
      </c>
      <c r="BQ121" s="453">
        <f>IFERROR(IF(AND(BV120=""),"",BV120),"")</f>
        <v>183.02</v>
      </c>
      <c r="BR121" s="439" t="str">
        <f>IF(BL121="","",IF(BL121='Opening Balance'!$I$140,'Opening Balance'!$G$140,""))</f>
        <v/>
      </c>
      <c r="BS121" s="439" t="str">
        <f>IF(BL121="","",IF(BL121='Opening Balance'!$I$142,'Opening Balance'!$G$142,""))</f>
        <v/>
      </c>
      <c r="BT121" s="438">
        <f t="shared" ref="BT121:BT150" si="208">SUM(BQ121:BS121)</f>
        <v>183.02</v>
      </c>
      <c r="BU121" s="446">
        <f>IF(BP121="","",BP121*'Opening Balance'!$G$144)</f>
        <v>0</v>
      </c>
      <c r="BV121" s="414">
        <f t="shared" si="202"/>
        <v>183.02</v>
      </c>
      <c r="BW121" s="453">
        <f>IFERROR(IF(AND(CB120=""),"",CB120),"")</f>
        <v>55.491199999999999</v>
      </c>
      <c r="BX121" s="446" t="str">
        <f>IF(BL121="","",IF(BL121='Opening Balance'!$I$141,'Opening Balance'!$G$141,""))</f>
        <v/>
      </c>
      <c r="BY121" s="446" t="str">
        <f>IF(BL121="","",IF(BL121='Opening Balance'!$I$143,'Opening Balance'!$G$143,""))</f>
        <v/>
      </c>
      <c r="BZ121" s="447">
        <f t="shared" ref="BZ121:BZ150" si="209">SUM(BW121:BY121)</f>
        <v>55.491199999999999</v>
      </c>
      <c r="CA121" s="446">
        <f>IF(BP121="","",BP121*'Opening Balance'!$G$145)</f>
        <v>0</v>
      </c>
      <c r="CB121" s="431">
        <f t="shared" ref="CB121:CB150" si="210">SUM(BZ121-CA121)</f>
        <v>55.491199999999999</v>
      </c>
      <c r="CC121" s="474">
        <f>IFERROR(IF(AND(CG120=""),"",CG120),"")</f>
        <v>7500</v>
      </c>
      <c r="CD121" s="468" t="str">
        <f>IF(BL121="","",IF(BL121='Opening Balance'!$I$147,'Opening Balance'!$G$147,""))</f>
        <v/>
      </c>
      <c r="CE121" s="468">
        <f t="shared" ref="CE121:CE150" si="211">SUM(CC121:CD121)</f>
        <v>7500</v>
      </c>
      <c r="CF121" s="470">
        <f>IF(BL121="","",IF(BL121='Opening Balance'!$I$149,'Opening Balance'!$G$149,0))</f>
        <v>0</v>
      </c>
      <c r="CG121" s="469">
        <f>IFERROR(SUM(CE121-CF121),"")</f>
        <v>7500</v>
      </c>
      <c r="CH121" s="466"/>
      <c r="CI121" s="466"/>
      <c r="CJ121" s="389">
        <v>2</v>
      </c>
      <c r="CK121" s="422">
        <f>IF(AND('Att. Dairy'!B139=""),"",'Att. Dairy'!B139)</f>
        <v>45109</v>
      </c>
      <c r="CL121" s="423" t="str">
        <f>IF(AND('Att. Dairy'!D139=""),"",'Att. Dairy'!D139)</f>
        <v>Sunday</v>
      </c>
      <c r="CM121" s="435" t="str">
        <f>IF('Att. Dairy'!O139="","",IF('Att. Dairy'!E139='Att. Dairy'!$AD$15,'Att. Dairy'!O139,""))</f>
        <v/>
      </c>
      <c r="CN121" s="435" t="str">
        <f>IF('Att. Dairy'!P139="","",IF('Att. Dairy'!E139='Att. Dairy'!$AD$15,'Att. Dairy'!P139,""))</f>
        <v/>
      </c>
      <c r="CO121" s="436">
        <f t="shared" ref="CO121:CO150" si="212">SUM(CM121,CN121)</f>
        <v>0</v>
      </c>
      <c r="CP121" s="453">
        <f>IFERROR(IF(AND(CU120=""),"",CU120),"")</f>
        <v>233.03999999999996</v>
      </c>
      <c r="CQ121" s="438" t="str">
        <f>IF(CK121="","",IF(CK121='Opening Balance'!$I$140,'Opening Balance'!$H$140,""))</f>
        <v/>
      </c>
      <c r="CR121" s="438" t="str">
        <f>IF(CK121="","",IF(CK121='Opening Balance'!$I$142,'Opening Balance'!$H$142,""))</f>
        <v/>
      </c>
      <c r="CS121" s="438">
        <f t="shared" ref="CS121:CS150" si="213">SUM(CP121:CR121)</f>
        <v>233.03999999999996</v>
      </c>
      <c r="CT121" s="430">
        <f>IF(CO121="","",CO121*'Opening Balance'!$H$144)</f>
        <v>0</v>
      </c>
      <c r="CU121" s="431">
        <f t="shared" si="203"/>
        <v>233.03999999999996</v>
      </c>
      <c r="CV121" s="453">
        <f>IFERROR(IF(AND(DA120=""),"",DA120),"")</f>
        <v>61.350399999999993</v>
      </c>
      <c r="CW121" s="430" t="str">
        <f>IF(CK121="","",IF(CK121='Opening Balance'!$I$141,'Opening Balance'!$H$141,""))</f>
        <v/>
      </c>
      <c r="CX121" s="429" t="str">
        <f>IF(CK121="","",IF(CK121='Opening Balance'!$I$143,'Opening Balance'!$H$143,""))</f>
        <v/>
      </c>
      <c r="CY121" s="438">
        <f t="shared" ref="CY121:CY149" si="214">SUM(CV121:CX121)</f>
        <v>61.350399999999993</v>
      </c>
      <c r="CZ121" s="430">
        <f>IF(CO121="","",CO121*'Opening Balance'!$H$145)</f>
        <v>0</v>
      </c>
      <c r="DA121" s="431">
        <f t="shared" ref="DA121:DA150" si="215">SUM(CY121-CZ121)</f>
        <v>61.350399999999993</v>
      </c>
      <c r="DB121" s="474">
        <f>IFERROR(IF(AND(DF120=""),"",DF120),"")</f>
        <v>8400</v>
      </c>
      <c r="DC121" s="468" t="str">
        <f>IF(CK121="","",IF(CK121='Opening Balance'!$I$147,'Opening Balance'!$H$147,""))</f>
        <v/>
      </c>
      <c r="DD121" s="468">
        <f t="shared" ref="DD121:DD150" si="216">SUM(DB121:DC121)</f>
        <v>8400</v>
      </c>
      <c r="DE121" s="470">
        <f>IF(CK121="","",IF(CK121='Opening Balance'!$I$149,'Opening Balance'!$H$149,0))</f>
        <v>0</v>
      </c>
      <c r="DF121" s="469">
        <f>IFERROR(SUM(DD121-DE121),"")</f>
        <v>8400</v>
      </c>
    </row>
    <row r="122" spans="1:110" s="304" customFormat="1">
      <c r="A122" s="580"/>
      <c r="B122" s="352">
        <f>IF(AND($Z$3=$Q$115),MAX($B$119:B121)+1,0)</f>
        <v>3</v>
      </c>
      <c r="C122" s="116">
        <f>IF(AND('Att. Dairy'!B140=""),"",'Att. Dairy'!B140)</f>
        <v>45110</v>
      </c>
      <c r="D122" s="118">
        <f t="shared" ref="D122:D150" si="217">IFERROR(IF(AND(V121=""),"",V121),"")</f>
        <v>93.399999999999977</v>
      </c>
      <c r="E122" s="118">
        <f t="shared" ref="E122:E150" si="218">IFERROR(IF(AND(W121=""),"",W121),"")</f>
        <v>83.699999999999989</v>
      </c>
      <c r="F122" s="118">
        <f>IF(C122="","",IF(Sheet1!C122='Opening Balance'!$I$122,'Opening Balance'!$G$122,""))</f>
        <v>0</v>
      </c>
      <c r="G122" s="118">
        <f>IF(C122="","",IF(Sheet1!C122='Opening Balance'!$I$123,'Opening Balance'!$G$123,""))</f>
        <v>0</v>
      </c>
      <c r="H122" s="118" t="str">
        <f>IF(C122="","",IF(Sheet1!C122='Opening Balance'!$I$124,'Opening Balance'!$G$124,""))</f>
        <v/>
      </c>
      <c r="I122" s="118" t="str">
        <f>IF(C122="","",IF(Sheet1!C122='Opening Balance'!$I$125,'Opening Balance'!$G$125,""))</f>
        <v/>
      </c>
      <c r="J122" s="118" t="str">
        <f>IF(C122="","",IF(Sheet1!C122='Opening Balance'!$I$126,'Opening Balance'!$G$126,""))</f>
        <v/>
      </c>
      <c r="K122" s="118" t="str">
        <f>IF(C122="","",IF(Sheet1!C122='Opening Balance'!$I$127,'Opening Balance'!$G$127,""))</f>
        <v/>
      </c>
      <c r="L122" s="118">
        <f t="shared" ref="L122:L150" si="219">IF(AND(D122="",F122="",H122="",J122=""),"",SUM(D122,F122,H122,J122))</f>
        <v>93.399999999999977</v>
      </c>
      <c r="M122" s="118">
        <f t="shared" ref="M122:M150" si="220">IF(AND(E122="",G122="",I122="",K122=""),"",SUM(E122,G122,I122,K122))</f>
        <v>83.699999999999989</v>
      </c>
      <c r="N122" s="119">
        <f>IF('Att. Dairy'!F140="","",'Att. Dairy'!F140)</f>
        <v>120</v>
      </c>
      <c r="O122" s="119">
        <f>IF('Att. Dairy'!G140="","",'Att. Dairy'!G140)</f>
        <v>115</v>
      </c>
      <c r="P122" s="119">
        <f t="shared" ref="P122:P150" si="221">IF(AND(N122="",O122=""),"",SUM(N122:O122))</f>
        <v>235</v>
      </c>
      <c r="Q122" s="119">
        <f>IF('Att. Dairy'!L140="","",'Att. Dairy'!L140)</f>
        <v>115</v>
      </c>
      <c r="R122" s="119">
        <f>IF('Att. Dairy'!M140="","",'Att. Dairy'!M140)</f>
        <v>110</v>
      </c>
      <c r="S122" s="119">
        <f t="shared" ref="S122:S150" si="222">IF(AND(Q122="",R122=""),"",SUM(Q122:R122))</f>
        <v>225</v>
      </c>
      <c r="T122" s="118">
        <f t="shared" ref="T122:T150" si="223">IF(AND(S122=""),0,IF(AND(BG122="W"),S122*100/1000,0))</f>
        <v>22.5</v>
      </c>
      <c r="U122" s="118">
        <f t="shared" ref="U122:U150" si="224">IF(AND(S122=""),0,IF(AND(BG122="R"),S122*100/1000,0))</f>
        <v>0</v>
      </c>
      <c r="V122" s="118">
        <f t="shared" ref="V122:V150" si="225">SUM(L122-T122)</f>
        <v>70.899999999999977</v>
      </c>
      <c r="W122" s="118">
        <f t="shared" ref="W122:W150" si="226">SUM(M122-U122)</f>
        <v>83.699999999999989</v>
      </c>
      <c r="X122" s="321">
        <f>IFERROR(IF(AND('Att. Dairy'!B140=""),"",IF(AND(Y122="अवकाश"),"",IF(AND(S122=""),"",S122*$Z$115))),"")</f>
        <v>1226.25</v>
      </c>
      <c r="Y122" s="121" t="str">
        <f>IF(AND('Att. Dairy'!B140=""),"",IF(OR(S122="",S122=0),"",BC122))</f>
        <v>सब्जी रोटी</v>
      </c>
      <c r="AA122" s="353">
        <f>IF(AND($AY$3=$AP$115),MAX($AA$119:AA121)+1,0)</f>
        <v>3</v>
      </c>
      <c r="AB122" s="116">
        <f>IF(AND('Att. Dairy'!B140=""),"",'Att. Dairy'!B140)</f>
        <v>45110</v>
      </c>
      <c r="AC122" s="118">
        <f t="shared" ref="AC122:AC150" si="227">IFERROR(IF(AND(AU121=""),"",AU121),"")</f>
        <v>13.149999999999999</v>
      </c>
      <c r="AD122" s="118">
        <f t="shared" ref="AD122:AD150" si="228">IFERROR(IF(AND(AV121=""),"",AV121),"")</f>
        <v>21.9</v>
      </c>
      <c r="AE122" s="118">
        <f>IF(AB122="","",IF(Sheet1!AB122='Opening Balance'!$I$122,'Opening Balance'!$H$122,""))</f>
        <v>200</v>
      </c>
      <c r="AF122" s="118">
        <f>IF(AB122="","",IF(Sheet1!AB122='Opening Balance'!$I$123,'Opening Balance'!$H$123,""))</f>
        <v>150</v>
      </c>
      <c r="AG122" s="118" t="str">
        <f>IF(AB122="","",IF(Sheet1!AB122='Opening Balance'!$I$124,'Opening Balance'!$H$124,""))</f>
        <v/>
      </c>
      <c r="AH122" s="118" t="str">
        <f>IF(AB122="","",IF(Sheet1!AB122='Opening Balance'!$I$125,'Opening Balance'!$H$125,""))</f>
        <v/>
      </c>
      <c r="AI122" s="118" t="str">
        <f>IF(AB122="","",IF(Sheet1!AB122='Opening Balance'!$I$126,'Opening Balance'!$H$126,""))</f>
        <v/>
      </c>
      <c r="AJ122" s="118" t="str">
        <f>IF(AB122="","",IF(Sheet1!AB122='Opening Balance'!$I$127,'Opening Balance'!$H$127,""))</f>
        <v/>
      </c>
      <c r="AK122" s="118">
        <f t="shared" ref="AK122:AK150" si="229">IF(AND(AC122="",AE122="",AG122="",AI122=""),"",SUM(AC122,AE122,AG122,AI122))</f>
        <v>213.15</v>
      </c>
      <c r="AL122" s="118">
        <f t="shared" ref="AL122:AL149" si="230">IF(AND(AD122="",AF122="",AH122="",AJ122=""),"",SUM(AD122,AF122,AH122,AJ122))</f>
        <v>171.9</v>
      </c>
      <c r="AM122" s="119">
        <f>IF('Att. Dairy'!I140="","",'Att. Dairy'!I140)</f>
        <v>90</v>
      </c>
      <c r="AN122" s="119">
        <f>IF('Att. Dairy'!J140="","",'Att. Dairy'!J140)</f>
        <v>100</v>
      </c>
      <c r="AO122" s="119">
        <f t="shared" ref="AO122:AO150" si="231">IF(AND(AM122="",AN122=""),"",SUM(AM122:AN122))</f>
        <v>190</v>
      </c>
      <c r="AP122" s="119">
        <f>IF('Att. Dairy'!O140="","",'Att. Dairy'!O140)</f>
        <v>80</v>
      </c>
      <c r="AQ122" s="119">
        <f>IF('Att. Dairy'!P140="","",'Att. Dairy'!P140)</f>
        <v>75</v>
      </c>
      <c r="AR122" s="119">
        <f t="shared" ref="AR122:AR150" si="232">IF(AND(AP122="",AQ122=""),"",SUM(AP122:AQ122))</f>
        <v>155</v>
      </c>
      <c r="AS122" s="118">
        <f t="shared" ref="AS122:AS150" si="233">IF(AND(AR122=""),0,IF(AND(BG122="W"),AR122*150/1000,0))</f>
        <v>23.25</v>
      </c>
      <c r="AT122" s="118">
        <f t="shared" ref="AT122:AT150" si="234">IF(AND(AR122=""),0,IF(AND(BG122="R"),AR122*150/1000,0))</f>
        <v>0</v>
      </c>
      <c r="AU122" s="118">
        <f t="shared" si="201"/>
        <v>189.9</v>
      </c>
      <c r="AV122" s="118">
        <f t="shared" si="201"/>
        <v>171.9</v>
      </c>
      <c r="AW122" s="321">
        <f>IFERROR(IF(AND('Att. Dairy'!B140=""),"",IF(AND(AX122="अवकाश"),"",IF(AND(AR122=""),"",AR122*$AY$115))),"")</f>
        <v>1266.3499999999999</v>
      </c>
      <c r="AX122" s="121" t="str">
        <f>IF(AND('Att. Dairy'!B140=""),"",IF(OR(AR122="",AR122=0),"",BC122))</f>
        <v>सब्जी रोटी</v>
      </c>
      <c r="BB122" s="304" t="str">
        <f>IF(AND('Att. Dairy'!D140=""),"",'Att. Dairy'!D140)</f>
        <v>Monday</v>
      </c>
      <c r="BC122" s="304" t="str">
        <f t="shared" ref="BC122:BC150" si="235">IF(OR(BB122=0,BB122=""),"",IF(BB122="tuesday","दाल चावल",IF(BB122="thursday","खिचड़ी",IF(OR(BB122="monday",BB122="saturday"),"सब्जी रोटी",IF(OR(BB122="wednesday",BB122="friday"),"दाल रोटी","अवकाश")))))</f>
        <v>सब्जी रोटी</v>
      </c>
      <c r="BD122" s="318" t="str">
        <f t="shared" si="204"/>
        <v>W</v>
      </c>
      <c r="BE122" s="304" t="str">
        <f>IF(AND('Att. Dairy'!C140=""),"",'Att. Dairy'!C140)</f>
        <v>Wheat</v>
      </c>
      <c r="BF122" s="304" t="str">
        <f t="shared" si="205"/>
        <v>W</v>
      </c>
      <c r="BG122" s="318" t="str">
        <f t="shared" si="206"/>
        <v>W</v>
      </c>
      <c r="BJ122" s="487">
        <f>IF(AND($DG$5=$CF$116),MAX($BJ$119:BJ121)+1,0)</f>
        <v>3</v>
      </c>
      <c r="BK122" s="389">
        <v>3</v>
      </c>
      <c r="BL122" s="422">
        <f>IF(AND('Att. Dairy'!B140=""),"",'Att. Dairy'!B140)</f>
        <v>45110</v>
      </c>
      <c r="BM122" s="423" t="str">
        <f>IF(AND('Att. Dairy'!D140=""),"",'Att. Dairy'!D140)</f>
        <v>Monday</v>
      </c>
      <c r="BN122" s="435">
        <f>IF('Att. Dairy'!L140="","",IF('Att. Dairy'!E140='Att. Dairy'!$AD$15,'Att. Dairy'!L140,""))</f>
        <v>115</v>
      </c>
      <c r="BO122" s="435">
        <f>IF('Att. Dairy'!M140="","",IF('Att. Dairy'!E140='Att. Dairy'!$AD$15,'Att. Dairy'!M140,""))</f>
        <v>110</v>
      </c>
      <c r="BP122" s="436">
        <f t="shared" si="207"/>
        <v>225</v>
      </c>
      <c r="BQ122" s="453">
        <f t="shared" ref="BQ122:BQ150" si="236">IFERROR(IF(AND(BV121=""),"",BV121),"")</f>
        <v>183.02</v>
      </c>
      <c r="BR122" s="439" t="str">
        <f>IF(BL122="","",IF(BL122='Opening Balance'!$I$140,'Opening Balance'!$G$140,""))</f>
        <v/>
      </c>
      <c r="BS122" s="439" t="str">
        <f>IF(BL122="","",IF(BL122='Opening Balance'!$I$142,'Opening Balance'!$G$142,""))</f>
        <v/>
      </c>
      <c r="BT122" s="438">
        <f t="shared" si="208"/>
        <v>183.02</v>
      </c>
      <c r="BU122" s="446">
        <f>IF(BP122="","",BP122*'Opening Balance'!$G$144)</f>
        <v>3.375</v>
      </c>
      <c r="BV122" s="415">
        <f t="shared" si="202"/>
        <v>179.64500000000001</v>
      </c>
      <c r="BW122" s="453">
        <f t="shared" ref="BW122:BW150" si="237">IFERROR(IF(AND(CB121=""),"",CB121),"")</f>
        <v>55.491199999999999</v>
      </c>
      <c r="BX122" s="446" t="str">
        <f>IF(BL122="","",IF(BL122='Opening Balance'!$I$141,'Opening Balance'!$G$141,""))</f>
        <v/>
      </c>
      <c r="BY122" s="446" t="str">
        <f>IF(BL122="","",IF(BL122='Opening Balance'!$I$143,'Opening Balance'!$G$143,""))</f>
        <v/>
      </c>
      <c r="BZ122" s="447">
        <f t="shared" si="209"/>
        <v>55.491199999999999</v>
      </c>
      <c r="CA122" s="446">
        <f>IF(BP122="","",BP122*'Opening Balance'!$G$145)</f>
        <v>1.89</v>
      </c>
      <c r="CB122" s="431">
        <f t="shared" si="210"/>
        <v>53.601199999999999</v>
      </c>
      <c r="CC122" s="474">
        <f t="shared" ref="CC122:CC150" si="238">IFERROR(IF(AND(CG121=""),"",CG121),"")</f>
        <v>7500</v>
      </c>
      <c r="CD122" s="468" t="str">
        <f>IF(BL122="","",IF(BL122='Opening Balance'!$I$147,'Opening Balance'!$G$147,""))</f>
        <v/>
      </c>
      <c r="CE122" s="468">
        <f t="shared" si="211"/>
        <v>7500</v>
      </c>
      <c r="CF122" s="470">
        <f>IF(BL122="","",IF(BL122='Opening Balance'!$I$149,'Opening Balance'!$G$149,0))</f>
        <v>0</v>
      </c>
      <c r="CG122" s="469">
        <f t="shared" ref="CG122:CG149" si="239">IFERROR(SUM(CE122-CF122),"")</f>
        <v>7500</v>
      </c>
      <c r="CH122" s="466"/>
      <c r="CI122" s="466"/>
      <c r="CJ122" s="389">
        <v>3</v>
      </c>
      <c r="CK122" s="422">
        <f>IF(AND('Att. Dairy'!B140=""),"",'Att. Dairy'!B140)</f>
        <v>45110</v>
      </c>
      <c r="CL122" s="423" t="str">
        <f>IF(AND('Att. Dairy'!D140=""),"",'Att. Dairy'!D140)</f>
        <v>Monday</v>
      </c>
      <c r="CM122" s="435">
        <f>IF('Att. Dairy'!O140="","",IF('Att. Dairy'!E140='Att. Dairy'!$AD$15,'Att. Dairy'!O140,""))</f>
        <v>80</v>
      </c>
      <c r="CN122" s="435">
        <f>IF('Att. Dairy'!P140="","",IF('Att. Dairy'!E140='Att. Dairy'!$AD$15,'Att. Dairy'!P140,""))</f>
        <v>75</v>
      </c>
      <c r="CO122" s="436">
        <f t="shared" si="212"/>
        <v>155</v>
      </c>
      <c r="CP122" s="453">
        <f t="shared" ref="CP122:CP150" si="240">IFERROR(IF(AND(CU121=""),"",CU121),"")</f>
        <v>233.03999999999996</v>
      </c>
      <c r="CQ122" s="438" t="str">
        <f>IF(CK122="","",IF(CK122='Opening Balance'!$I$140,'Opening Balance'!$H$140,""))</f>
        <v/>
      </c>
      <c r="CR122" s="438" t="str">
        <f>IF(CK122="","",IF(CK122='Opening Balance'!$I$142,'Opening Balance'!$H$142,""))</f>
        <v/>
      </c>
      <c r="CS122" s="438">
        <f t="shared" si="213"/>
        <v>233.03999999999996</v>
      </c>
      <c r="CT122" s="430">
        <f>IF(CO122="","",CO122*'Opening Balance'!$H$144)</f>
        <v>3.1</v>
      </c>
      <c r="CU122" s="431">
        <f t="shared" si="203"/>
        <v>229.93999999999997</v>
      </c>
      <c r="CV122" s="453">
        <f t="shared" ref="CV122:CV150" si="241">IFERROR(IF(AND(DA121=""),"",DA121),"")</f>
        <v>61.350399999999993</v>
      </c>
      <c r="CW122" s="430" t="str">
        <f>IF(CK122="","",IF(CK122='Opening Balance'!$I$141,'Opening Balance'!$H$141,""))</f>
        <v/>
      </c>
      <c r="CX122" s="429" t="str">
        <f>IF(CK122="","",IF(CK122='Opening Balance'!$I$143,'Opening Balance'!$H$143,""))</f>
        <v/>
      </c>
      <c r="CY122" s="438">
        <f t="shared" si="214"/>
        <v>61.350399999999993</v>
      </c>
      <c r="CZ122" s="430">
        <f>IF(CO122="","",CO122*'Opening Balance'!$H$145)</f>
        <v>1.5810000000000002</v>
      </c>
      <c r="DA122" s="431">
        <f t="shared" si="215"/>
        <v>59.76939999999999</v>
      </c>
      <c r="DB122" s="474">
        <f t="shared" ref="DB122:DB150" si="242">IFERROR(IF(AND(DF121=""),"",DF121),"")</f>
        <v>8400</v>
      </c>
      <c r="DC122" s="468" t="str">
        <f>IF(CK122="","",IF(CK122='Opening Balance'!$I$147,'Opening Balance'!$H$147,""))</f>
        <v/>
      </c>
      <c r="DD122" s="468">
        <f t="shared" si="216"/>
        <v>8400</v>
      </c>
      <c r="DE122" s="470">
        <f>IF(CK122="","",IF(CK122='Opening Balance'!$I$149,'Opening Balance'!$H$149,0))</f>
        <v>0</v>
      </c>
      <c r="DF122" s="469">
        <f t="shared" ref="DF122:DF150" si="243">IFERROR(SUM(DD122-DE122),"")</f>
        <v>8400</v>
      </c>
    </row>
    <row r="123" spans="1:110" s="304" customFormat="1">
      <c r="A123" s="580"/>
      <c r="B123" s="352">
        <f>IF(AND($Z$3=$Q$115),MAX($B$119:B122)+1,0)</f>
        <v>4</v>
      </c>
      <c r="C123" s="116">
        <f>IF(AND('Att. Dairy'!B141=""),"",'Att. Dairy'!B141)</f>
        <v>45111</v>
      </c>
      <c r="D123" s="118">
        <f t="shared" si="217"/>
        <v>70.899999999999977</v>
      </c>
      <c r="E123" s="118">
        <f t="shared" si="218"/>
        <v>83.699999999999989</v>
      </c>
      <c r="F123" s="118" t="str">
        <f>IF(C123="","",IF(Sheet1!C123='Opening Balance'!$I$122,'Opening Balance'!$G$122,""))</f>
        <v/>
      </c>
      <c r="G123" s="118" t="str">
        <f>IF(C123="","",IF(Sheet1!C123='Opening Balance'!$I$123,'Opening Balance'!$G$123,""))</f>
        <v/>
      </c>
      <c r="H123" s="118" t="str">
        <f>IF(C123="","",IF(Sheet1!C123='Opening Balance'!$I$124,'Opening Balance'!$G$124,""))</f>
        <v/>
      </c>
      <c r="I123" s="118" t="str">
        <f>IF(C123="","",IF(Sheet1!C123='Opening Balance'!$I$125,'Opening Balance'!$G$125,""))</f>
        <v/>
      </c>
      <c r="J123" s="118" t="str">
        <f>IF(C123="","",IF(Sheet1!C123='Opening Balance'!$I$126,'Opening Balance'!$G$126,""))</f>
        <v/>
      </c>
      <c r="K123" s="118" t="str">
        <f>IF(C123="","",IF(Sheet1!C123='Opening Balance'!$I$127,'Opening Balance'!$G$127,""))</f>
        <v/>
      </c>
      <c r="L123" s="118">
        <f t="shared" si="219"/>
        <v>70.899999999999977</v>
      </c>
      <c r="M123" s="118">
        <f t="shared" si="220"/>
        <v>83.699999999999989</v>
      </c>
      <c r="N123" s="119">
        <f>IF('Att. Dairy'!F141="","",'Att. Dairy'!F141)</f>
        <v>120</v>
      </c>
      <c r="O123" s="119">
        <f>IF('Att. Dairy'!G141="","",'Att. Dairy'!G141)</f>
        <v>115</v>
      </c>
      <c r="P123" s="119">
        <f t="shared" si="221"/>
        <v>235</v>
      </c>
      <c r="Q123" s="119">
        <f>IF('Att. Dairy'!L141="","",'Att. Dairy'!L141)</f>
        <v>114</v>
      </c>
      <c r="R123" s="119">
        <f>IF('Att. Dairy'!M141="","",'Att. Dairy'!M141)</f>
        <v>110</v>
      </c>
      <c r="S123" s="119">
        <f t="shared" si="222"/>
        <v>224</v>
      </c>
      <c r="T123" s="118">
        <f t="shared" si="223"/>
        <v>0</v>
      </c>
      <c r="U123" s="118">
        <f t="shared" si="224"/>
        <v>22.4</v>
      </c>
      <c r="V123" s="118">
        <f t="shared" si="225"/>
        <v>70.899999999999977</v>
      </c>
      <c r="W123" s="118">
        <f t="shared" si="226"/>
        <v>61.29999999999999</v>
      </c>
      <c r="X123" s="321">
        <f>IFERROR(IF(AND('Att. Dairy'!B141=""),"",IF(AND(Y123="अवकाश"),"",IF(AND(S123=""),"",S123*$Z$115))),"")</f>
        <v>1220.8</v>
      </c>
      <c r="Y123" s="121" t="str">
        <f>IF(AND('Att. Dairy'!B141=""),"",IF(OR(S123="",S123=0),"",BC123))</f>
        <v>दाल चावल</v>
      </c>
      <c r="AA123" s="353">
        <f>IF(AND($AY$3=$AP$115),MAX($AA$119:AA122)+1,0)</f>
        <v>4</v>
      </c>
      <c r="AB123" s="116">
        <f>IF(AND('Att. Dairy'!B141=""),"",'Att. Dairy'!B141)</f>
        <v>45111</v>
      </c>
      <c r="AC123" s="118">
        <f t="shared" si="227"/>
        <v>189.9</v>
      </c>
      <c r="AD123" s="118">
        <f t="shared" si="228"/>
        <v>171.9</v>
      </c>
      <c r="AE123" s="118" t="str">
        <f>IF(AB123="","",IF(Sheet1!AB123='Opening Balance'!$I$122,'Opening Balance'!$H$122,""))</f>
        <v/>
      </c>
      <c r="AF123" s="118" t="str">
        <f>IF(AB123="","",IF(Sheet1!AB123='Opening Balance'!$I$123,'Opening Balance'!$H$123,""))</f>
        <v/>
      </c>
      <c r="AG123" s="118" t="str">
        <f>IF(AB123="","",IF(Sheet1!AB123='Opening Balance'!$I$124,'Opening Balance'!$H$124,""))</f>
        <v/>
      </c>
      <c r="AH123" s="118" t="str">
        <f>IF(AB123="","",IF(Sheet1!AB123='Opening Balance'!$I$125,'Opening Balance'!$H$125,""))</f>
        <v/>
      </c>
      <c r="AI123" s="118" t="str">
        <f>IF(AB123="","",IF(Sheet1!AB123='Opening Balance'!$I$126,'Opening Balance'!$H$126,""))</f>
        <v/>
      </c>
      <c r="AJ123" s="118" t="str">
        <f>IF(AB123="","",IF(Sheet1!AB123='Opening Balance'!$I$127,'Opening Balance'!$H$127,""))</f>
        <v/>
      </c>
      <c r="AK123" s="118">
        <f t="shared" si="229"/>
        <v>189.9</v>
      </c>
      <c r="AL123" s="118">
        <f t="shared" si="230"/>
        <v>171.9</v>
      </c>
      <c r="AM123" s="119">
        <f>IF('Att. Dairy'!I141="","",'Att. Dairy'!I141)</f>
        <v>90</v>
      </c>
      <c r="AN123" s="119">
        <f>IF('Att. Dairy'!J141="","",'Att. Dairy'!J141)</f>
        <v>100</v>
      </c>
      <c r="AO123" s="119">
        <f t="shared" si="231"/>
        <v>190</v>
      </c>
      <c r="AP123" s="119">
        <f>IF('Att. Dairy'!O141="","",'Att. Dairy'!O141)</f>
        <v>85</v>
      </c>
      <c r="AQ123" s="119">
        <f>IF('Att. Dairy'!P141="","",'Att. Dairy'!P141)</f>
        <v>95</v>
      </c>
      <c r="AR123" s="119">
        <f t="shared" si="232"/>
        <v>180</v>
      </c>
      <c r="AS123" s="118">
        <f t="shared" si="233"/>
        <v>0</v>
      </c>
      <c r="AT123" s="118">
        <f t="shared" si="234"/>
        <v>27</v>
      </c>
      <c r="AU123" s="118">
        <f t="shared" si="201"/>
        <v>189.9</v>
      </c>
      <c r="AV123" s="118">
        <f t="shared" si="201"/>
        <v>144.9</v>
      </c>
      <c r="AW123" s="321">
        <f>IFERROR(IF(AND('Att. Dairy'!B141=""),"",IF(AND(AX123="अवकाश"),"",IF(AND(AR123=""),"",AR123*$AY$115))),"")</f>
        <v>1470.6</v>
      </c>
      <c r="AX123" s="121" t="str">
        <f>IF(AND('Att. Dairy'!B141=""),"",IF(OR(AR123="",AR123=0),"",BC123))</f>
        <v>दाल चावल</v>
      </c>
      <c r="BB123" s="304" t="str">
        <f>IF(AND('Att. Dairy'!D141=""),"",'Att. Dairy'!D141)</f>
        <v>Tuesday</v>
      </c>
      <c r="BC123" s="304" t="str">
        <f t="shared" si="235"/>
        <v>दाल चावल</v>
      </c>
      <c r="BD123" s="318" t="str">
        <f t="shared" si="204"/>
        <v>R</v>
      </c>
      <c r="BE123" s="304" t="str">
        <f>IF(AND('Att. Dairy'!C141=""),"",'Att. Dairy'!C141)</f>
        <v>Rice</v>
      </c>
      <c r="BF123" s="304" t="str">
        <f t="shared" si="205"/>
        <v>R</v>
      </c>
      <c r="BG123" s="318" t="str">
        <f t="shared" si="206"/>
        <v>R</v>
      </c>
      <c r="BJ123" s="487">
        <f>IF(AND($DG$5=$CF$116),MAX($BJ$119:BJ122)+1,0)</f>
        <v>4</v>
      </c>
      <c r="BK123" s="389">
        <v>4</v>
      </c>
      <c r="BL123" s="422">
        <f>IF(AND('Att. Dairy'!B141=""),"",'Att. Dairy'!B141)</f>
        <v>45111</v>
      </c>
      <c r="BM123" s="423" t="str">
        <f>IF(AND('Att. Dairy'!D141=""),"",'Att. Dairy'!D141)</f>
        <v>Tuesday</v>
      </c>
      <c r="BN123" s="435">
        <f>IF('Att. Dairy'!L141="","",IF('Att. Dairy'!E141='Att. Dairy'!$AD$15,'Att. Dairy'!L141,""))</f>
        <v>114</v>
      </c>
      <c r="BO123" s="435">
        <f>IF('Att. Dairy'!M141="","",IF('Att. Dairy'!E141='Att. Dairy'!$AD$15,'Att. Dairy'!M141,""))</f>
        <v>110</v>
      </c>
      <c r="BP123" s="436">
        <f t="shared" si="207"/>
        <v>224</v>
      </c>
      <c r="BQ123" s="453">
        <f t="shared" si="236"/>
        <v>179.64500000000001</v>
      </c>
      <c r="BR123" s="439" t="str">
        <f>IF(BL123="","",IF(BL123='Opening Balance'!$I$140,'Opening Balance'!$G$140,""))</f>
        <v/>
      </c>
      <c r="BS123" s="439" t="str">
        <f>IF(BL123="","",IF(BL123='Opening Balance'!$I$142,'Opening Balance'!$G$142,""))</f>
        <v/>
      </c>
      <c r="BT123" s="438">
        <f t="shared" si="208"/>
        <v>179.64500000000001</v>
      </c>
      <c r="BU123" s="446">
        <f>IF(BP123="","",BP123*'Opening Balance'!$G$144)</f>
        <v>3.36</v>
      </c>
      <c r="BV123" s="415">
        <f t="shared" si="202"/>
        <v>176.285</v>
      </c>
      <c r="BW123" s="453">
        <f t="shared" si="237"/>
        <v>53.601199999999999</v>
      </c>
      <c r="BX123" s="446" t="str">
        <f>IF(BL123="","",IF(BL123='Opening Balance'!$I$141,'Opening Balance'!$G$141,""))</f>
        <v/>
      </c>
      <c r="BY123" s="446" t="str">
        <f>IF(BL123="","",IF(BL123='Opening Balance'!$I$143,'Opening Balance'!$G$143,""))</f>
        <v/>
      </c>
      <c r="BZ123" s="447">
        <f t="shared" si="209"/>
        <v>53.601199999999999</v>
      </c>
      <c r="CA123" s="446">
        <f>IF(BP123="","",BP123*'Opening Balance'!$G$145)</f>
        <v>1.8815999999999999</v>
      </c>
      <c r="CB123" s="431">
        <f t="shared" si="210"/>
        <v>51.7196</v>
      </c>
      <c r="CC123" s="474">
        <f t="shared" si="238"/>
        <v>7500</v>
      </c>
      <c r="CD123" s="468" t="str">
        <f>IF(BL123="","",IF(BL123='Opening Balance'!$I$147,'Opening Balance'!$G$147,""))</f>
        <v/>
      </c>
      <c r="CE123" s="468">
        <f t="shared" si="211"/>
        <v>7500</v>
      </c>
      <c r="CF123" s="470">
        <f>IF(BL123="","",IF(BL123='Opening Balance'!$I$149,'Opening Balance'!$G$149,0))</f>
        <v>0</v>
      </c>
      <c r="CG123" s="469">
        <f t="shared" si="239"/>
        <v>7500</v>
      </c>
      <c r="CH123" s="466"/>
      <c r="CI123" s="466"/>
      <c r="CJ123" s="389">
        <v>4</v>
      </c>
      <c r="CK123" s="422">
        <f>IF(AND('Att. Dairy'!B141=""),"",'Att. Dairy'!B141)</f>
        <v>45111</v>
      </c>
      <c r="CL123" s="423" t="str">
        <f>IF(AND('Att. Dairy'!D141=""),"",'Att. Dairy'!D141)</f>
        <v>Tuesday</v>
      </c>
      <c r="CM123" s="435">
        <f>IF('Att. Dairy'!O141="","",IF('Att. Dairy'!E141='Att. Dairy'!$AD$15,'Att. Dairy'!O141,""))</f>
        <v>85</v>
      </c>
      <c r="CN123" s="435">
        <f>IF('Att. Dairy'!P141="","",IF('Att. Dairy'!E141='Att. Dairy'!$AD$15,'Att. Dairy'!P141,""))</f>
        <v>95</v>
      </c>
      <c r="CO123" s="436">
        <f t="shared" si="212"/>
        <v>180</v>
      </c>
      <c r="CP123" s="453">
        <f t="shared" si="240"/>
        <v>229.93999999999997</v>
      </c>
      <c r="CQ123" s="438" t="str">
        <f>IF(CK123="","",IF(CK123='Opening Balance'!$I$140,'Opening Balance'!$H$140,""))</f>
        <v/>
      </c>
      <c r="CR123" s="438" t="str">
        <f>IF(CK123="","",IF(CK123='Opening Balance'!$I$142,'Opening Balance'!$H$142,""))</f>
        <v/>
      </c>
      <c r="CS123" s="438">
        <f t="shared" si="213"/>
        <v>229.93999999999997</v>
      </c>
      <c r="CT123" s="430">
        <f>IF(CO123="","",CO123*'Opening Balance'!$H$144)</f>
        <v>3.6</v>
      </c>
      <c r="CU123" s="431">
        <f t="shared" si="203"/>
        <v>226.33999999999997</v>
      </c>
      <c r="CV123" s="453">
        <f t="shared" si="241"/>
        <v>59.76939999999999</v>
      </c>
      <c r="CW123" s="430" t="str">
        <f>IF(CK123="","",IF(CK123='Opening Balance'!$I$141,'Opening Balance'!$H$141,""))</f>
        <v/>
      </c>
      <c r="CX123" s="429" t="str">
        <f>IF(CK123="","",IF(CK123='Opening Balance'!$I$143,'Opening Balance'!$H$143,""))</f>
        <v/>
      </c>
      <c r="CY123" s="438">
        <f t="shared" si="214"/>
        <v>59.76939999999999</v>
      </c>
      <c r="CZ123" s="430">
        <f>IF(CO123="","",CO123*'Opening Balance'!$H$145)</f>
        <v>1.8360000000000001</v>
      </c>
      <c r="DA123" s="431">
        <f t="shared" si="215"/>
        <v>57.933399999999992</v>
      </c>
      <c r="DB123" s="474">
        <f t="shared" si="242"/>
        <v>8400</v>
      </c>
      <c r="DC123" s="468" t="str">
        <f>IF(CK123="","",IF(CK123='Opening Balance'!$I$147,'Opening Balance'!$H$147,""))</f>
        <v/>
      </c>
      <c r="DD123" s="468">
        <f t="shared" si="216"/>
        <v>8400</v>
      </c>
      <c r="DE123" s="470">
        <f>IF(CK123="","",IF(CK123='Opening Balance'!$I$149,'Opening Balance'!$H$149,0))</f>
        <v>0</v>
      </c>
      <c r="DF123" s="469">
        <f t="shared" si="243"/>
        <v>8400</v>
      </c>
    </row>
    <row r="124" spans="1:110" s="304" customFormat="1">
      <c r="A124" s="580"/>
      <c r="B124" s="352">
        <f>IF(AND($Z$3=$Q$115),MAX($B$119:B123)+1,0)</f>
        <v>5</v>
      </c>
      <c r="C124" s="116">
        <f>IF(AND('Att. Dairy'!B142=""),"",'Att. Dairy'!B142)</f>
        <v>45112</v>
      </c>
      <c r="D124" s="118">
        <f t="shared" si="217"/>
        <v>70.899999999999977</v>
      </c>
      <c r="E124" s="118">
        <f t="shared" si="218"/>
        <v>61.29999999999999</v>
      </c>
      <c r="F124" s="118" t="str">
        <f>IF(C124="","",IF(Sheet1!C124='Opening Balance'!$I$122,'Opening Balance'!$G$122,""))</f>
        <v/>
      </c>
      <c r="G124" s="118" t="str">
        <f>IF(C124="","",IF(Sheet1!C124='Opening Balance'!$I$123,'Opening Balance'!$G$123,""))</f>
        <v/>
      </c>
      <c r="H124" s="118" t="str">
        <f>IF(C124="","",IF(Sheet1!C124='Opening Balance'!$I$124,'Opening Balance'!$G$124,""))</f>
        <v/>
      </c>
      <c r="I124" s="118" t="str">
        <f>IF(C124="","",IF(Sheet1!C124='Opening Balance'!$I$125,'Opening Balance'!$G$125,""))</f>
        <v/>
      </c>
      <c r="J124" s="118" t="str">
        <f>IF(C124="","",IF(Sheet1!C124='Opening Balance'!$I$126,'Opening Balance'!$G$126,""))</f>
        <v/>
      </c>
      <c r="K124" s="118" t="str">
        <f>IF(C124="","",IF(Sheet1!C124='Opening Balance'!$I$127,'Opening Balance'!$G$127,""))</f>
        <v/>
      </c>
      <c r="L124" s="118">
        <f t="shared" si="219"/>
        <v>70.899999999999977</v>
      </c>
      <c r="M124" s="118">
        <f t="shared" si="220"/>
        <v>61.29999999999999</v>
      </c>
      <c r="N124" s="119">
        <f>IF('Att. Dairy'!F142="","",'Att. Dairy'!F142)</f>
        <v>120</v>
      </c>
      <c r="O124" s="119">
        <f>IF('Att. Dairy'!G142="","",'Att. Dairy'!G142)</f>
        <v>115</v>
      </c>
      <c r="P124" s="119">
        <f t="shared" si="221"/>
        <v>235</v>
      </c>
      <c r="Q124" s="119">
        <f>IF('Att. Dairy'!L142="","",'Att. Dairy'!L142)</f>
        <v>110</v>
      </c>
      <c r="R124" s="119">
        <f>IF('Att. Dairy'!M142="","",'Att. Dairy'!M142)</f>
        <v>105</v>
      </c>
      <c r="S124" s="119">
        <f t="shared" si="222"/>
        <v>215</v>
      </c>
      <c r="T124" s="118">
        <f t="shared" si="223"/>
        <v>21.5</v>
      </c>
      <c r="U124" s="118">
        <f t="shared" si="224"/>
        <v>0</v>
      </c>
      <c r="V124" s="118">
        <f t="shared" si="225"/>
        <v>49.399999999999977</v>
      </c>
      <c r="W124" s="118">
        <f t="shared" si="226"/>
        <v>61.29999999999999</v>
      </c>
      <c r="X124" s="321">
        <f>IFERROR(IF(AND('Att. Dairy'!B142=""),"",IF(AND(Y124="अवकाश"),"",IF(AND(S124=""),"",S124*$Z$115))),"")</f>
        <v>1171.75</v>
      </c>
      <c r="Y124" s="121" t="str">
        <f>IF(AND('Att. Dairy'!B142=""),"",IF(OR(S124="",S124=0),"",BC124))</f>
        <v>दाल रोटी</v>
      </c>
      <c r="AA124" s="353">
        <f>IF(AND($AY$3=$AP$115),MAX($AA$119:AA123)+1,0)</f>
        <v>5</v>
      </c>
      <c r="AB124" s="116">
        <f>IF(AND('Att. Dairy'!B142=""),"",'Att. Dairy'!B142)</f>
        <v>45112</v>
      </c>
      <c r="AC124" s="118">
        <f t="shared" si="227"/>
        <v>189.9</v>
      </c>
      <c r="AD124" s="118">
        <f t="shared" si="228"/>
        <v>144.9</v>
      </c>
      <c r="AE124" s="118" t="str">
        <f>IF(AB124="","",IF(Sheet1!AB124='Opening Balance'!$I$122,'Opening Balance'!$H$122,""))</f>
        <v/>
      </c>
      <c r="AF124" s="118" t="str">
        <f>IF(AB124="","",IF(Sheet1!AB124='Opening Balance'!$I$123,'Opening Balance'!$H$123,""))</f>
        <v/>
      </c>
      <c r="AG124" s="118" t="str">
        <f>IF(AB124="","",IF(Sheet1!AB124='Opening Balance'!$I$124,'Opening Balance'!$H$124,""))</f>
        <v/>
      </c>
      <c r="AH124" s="118" t="str">
        <f>IF(AB124="","",IF(Sheet1!AB124='Opening Balance'!$I$125,'Opening Balance'!$H$125,""))</f>
        <v/>
      </c>
      <c r="AI124" s="118" t="str">
        <f>IF(AB124="","",IF(Sheet1!AB124='Opening Balance'!$I$126,'Opening Balance'!$H$126,""))</f>
        <v/>
      </c>
      <c r="AJ124" s="118" t="str">
        <f>IF(AB124="","",IF(Sheet1!AB124='Opening Balance'!$I$127,'Opening Balance'!$H$127,""))</f>
        <v/>
      </c>
      <c r="AK124" s="118">
        <f t="shared" si="229"/>
        <v>189.9</v>
      </c>
      <c r="AL124" s="118">
        <f t="shared" si="230"/>
        <v>144.9</v>
      </c>
      <c r="AM124" s="119">
        <f>IF('Att. Dairy'!I142="","",'Att. Dairy'!I142)</f>
        <v>90</v>
      </c>
      <c r="AN124" s="119">
        <f>IF('Att. Dairy'!J142="","",'Att. Dairy'!J142)</f>
        <v>100</v>
      </c>
      <c r="AO124" s="119">
        <f t="shared" si="231"/>
        <v>190</v>
      </c>
      <c r="AP124" s="119">
        <f>IF('Att. Dairy'!O142="","",'Att. Dairy'!O142)</f>
        <v>88</v>
      </c>
      <c r="AQ124" s="119">
        <f>IF('Att. Dairy'!P142="","",'Att. Dairy'!P142)</f>
        <v>90</v>
      </c>
      <c r="AR124" s="119">
        <f t="shared" si="232"/>
        <v>178</v>
      </c>
      <c r="AS124" s="118">
        <f t="shared" si="233"/>
        <v>26.7</v>
      </c>
      <c r="AT124" s="118">
        <f t="shared" si="234"/>
        <v>0</v>
      </c>
      <c r="AU124" s="118">
        <f t="shared" ref="AU124:AU150" si="244">SUM(AK124-AS124)</f>
        <v>163.20000000000002</v>
      </c>
      <c r="AV124" s="118">
        <f t="shared" ref="AV124:AV150" si="245">SUM(AL124-AT124)</f>
        <v>144.9</v>
      </c>
      <c r="AW124" s="321">
        <f>IFERROR(IF(AND('Att. Dairy'!B142=""),"",IF(AND(AX124="अवकाश"),"",IF(AND(AR124=""),"",AR124*$AY$115))),"")</f>
        <v>1454.26</v>
      </c>
      <c r="AX124" s="121" t="str">
        <f>IF(AND('Att. Dairy'!B142=""),"",IF(OR(AR124="",AR124=0),"",BC124))</f>
        <v>दाल रोटी</v>
      </c>
      <c r="BB124" s="304" t="str">
        <f>IF(AND('Att. Dairy'!D142=""),"",'Att. Dairy'!D142)</f>
        <v>Wednesday</v>
      </c>
      <c r="BC124" s="304" t="str">
        <f t="shared" si="235"/>
        <v>दाल रोटी</v>
      </c>
      <c r="BD124" s="318" t="str">
        <f t="shared" si="204"/>
        <v>W</v>
      </c>
      <c r="BE124" s="304" t="str">
        <f>IF(AND('Att. Dairy'!C142=""),"",'Att. Dairy'!C142)</f>
        <v>Wheat</v>
      </c>
      <c r="BF124" s="304" t="str">
        <f t="shared" si="205"/>
        <v>W</v>
      </c>
      <c r="BG124" s="318" t="str">
        <f t="shared" si="206"/>
        <v>W</v>
      </c>
      <c r="BJ124" s="487">
        <f>IF(AND($DG$5=$CF$116),MAX($BJ$119:BJ123)+1,0)</f>
        <v>5</v>
      </c>
      <c r="BK124" s="389">
        <v>5</v>
      </c>
      <c r="BL124" s="422">
        <f>IF(AND('Att. Dairy'!B142=""),"",'Att. Dairy'!B142)</f>
        <v>45112</v>
      </c>
      <c r="BM124" s="423" t="str">
        <f>IF(AND('Att. Dairy'!D142=""),"",'Att. Dairy'!D142)</f>
        <v>Wednesday</v>
      </c>
      <c r="BN124" s="435">
        <f>IF('Att. Dairy'!L142="","",IF('Att. Dairy'!E142='Att. Dairy'!$AD$15,'Att. Dairy'!L142,""))</f>
        <v>110</v>
      </c>
      <c r="BO124" s="435">
        <f>IF('Att. Dairy'!M142="","",IF('Att. Dairy'!E142='Att. Dairy'!$AD$15,'Att. Dairy'!M142,""))</f>
        <v>105</v>
      </c>
      <c r="BP124" s="436">
        <f t="shared" si="207"/>
        <v>215</v>
      </c>
      <c r="BQ124" s="453">
        <f t="shared" si="236"/>
        <v>176.285</v>
      </c>
      <c r="BR124" s="439" t="str">
        <f>IF(BL124="","",IF(BL124='Opening Balance'!$I$140,'Opening Balance'!$G$140,""))</f>
        <v/>
      </c>
      <c r="BS124" s="439" t="str">
        <f>IF(BL124="","",IF(BL124='Opening Balance'!$I$142,'Opening Balance'!$G$142,""))</f>
        <v/>
      </c>
      <c r="BT124" s="438">
        <f t="shared" si="208"/>
        <v>176.285</v>
      </c>
      <c r="BU124" s="446">
        <f>IF(BP124="","",BP124*'Opening Balance'!$G$144)</f>
        <v>3.2250000000000001</v>
      </c>
      <c r="BV124" s="414">
        <f t="shared" si="202"/>
        <v>173.06</v>
      </c>
      <c r="BW124" s="453">
        <f t="shared" si="237"/>
        <v>51.7196</v>
      </c>
      <c r="BX124" s="446" t="str">
        <f>IF(BL124="","",IF(BL124='Opening Balance'!$I$141,'Opening Balance'!$G$141,""))</f>
        <v/>
      </c>
      <c r="BY124" s="446" t="str">
        <f>IF(BL124="","",IF(BL124='Opening Balance'!$I$143,'Opening Balance'!$G$143,""))</f>
        <v/>
      </c>
      <c r="BZ124" s="447">
        <f t="shared" si="209"/>
        <v>51.7196</v>
      </c>
      <c r="CA124" s="446">
        <f>IF(BP124="","",BP124*'Opening Balance'!$G$145)</f>
        <v>1.8059999999999998</v>
      </c>
      <c r="CB124" s="431">
        <f t="shared" si="210"/>
        <v>49.913600000000002</v>
      </c>
      <c r="CC124" s="474">
        <f t="shared" si="238"/>
        <v>7500</v>
      </c>
      <c r="CD124" s="468" t="str">
        <f>IF(BL124="","",IF(BL124='Opening Balance'!$I$147,'Opening Balance'!$G$147,""))</f>
        <v/>
      </c>
      <c r="CE124" s="468">
        <f t="shared" si="211"/>
        <v>7500</v>
      </c>
      <c r="CF124" s="470">
        <f>IF(BL124="","",IF(BL124='Opening Balance'!$I$149,'Opening Balance'!$G$149,0))</f>
        <v>0</v>
      </c>
      <c r="CG124" s="469">
        <f t="shared" si="239"/>
        <v>7500</v>
      </c>
      <c r="CH124" s="466"/>
      <c r="CI124" s="466"/>
      <c r="CJ124" s="389">
        <v>5</v>
      </c>
      <c r="CK124" s="422">
        <f>IF(AND('Att. Dairy'!B142=""),"",'Att. Dairy'!B142)</f>
        <v>45112</v>
      </c>
      <c r="CL124" s="423" t="str">
        <f>IF(AND('Att. Dairy'!D142=""),"",'Att. Dairy'!D142)</f>
        <v>Wednesday</v>
      </c>
      <c r="CM124" s="435">
        <f>IF('Att. Dairy'!O142="","",IF('Att. Dairy'!E142='Att. Dairy'!$AD$15,'Att. Dairy'!O142,""))</f>
        <v>88</v>
      </c>
      <c r="CN124" s="435">
        <f>IF('Att. Dairy'!P142="","",IF('Att. Dairy'!E142='Att. Dairy'!$AD$15,'Att. Dairy'!P142,""))</f>
        <v>90</v>
      </c>
      <c r="CO124" s="436">
        <f t="shared" si="212"/>
        <v>178</v>
      </c>
      <c r="CP124" s="453">
        <f t="shared" si="240"/>
        <v>226.33999999999997</v>
      </c>
      <c r="CQ124" s="438" t="str">
        <f>IF(CK124="","",IF(CK124='Opening Balance'!$I$140,'Opening Balance'!$H$140,""))</f>
        <v/>
      </c>
      <c r="CR124" s="438" t="str">
        <f>IF(CK124="","",IF(CK124='Opening Balance'!$I$142,'Opening Balance'!$H$142,""))</f>
        <v/>
      </c>
      <c r="CS124" s="438">
        <f t="shared" si="213"/>
        <v>226.33999999999997</v>
      </c>
      <c r="CT124" s="430">
        <f>IF(CO124="","",CO124*'Opening Balance'!$H$144)</f>
        <v>3.56</v>
      </c>
      <c r="CU124" s="431">
        <f t="shared" si="203"/>
        <v>222.77999999999997</v>
      </c>
      <c r="CV124" s="453">
        <f t="shared" si="241"/>
        <v>57.933399999999992</v>
      </c>
      <c r="CW124" s="430" t="str">
        <f>IF(CK124="","",IF(CK124='Opening Balance'!$I$141,'Opening Balance'!$H$141,""))</f>
        <v/>
      </c>
      <c r="CX124" s="429" t="str">
        <f>IF(CK124="","",IF(CK124='Opening Balance'!$I$143,'Opening Balance'!$H$143,""))</f>
        <v/>
      </c>
      <c r="CY124" s="438">
        <f t="shared" si="214"/>
        <v>57.933399999999992</v>
      </c>
      <c r="CZ124" s="430">
        <f>IF(CO124="","",CO124*'Opening Balance'!$H$145)</f>
        <v>1.8156000000000001</v>
      </c>
      <c r="DA124" s="431">
        <f t="shared" si="215"/>
        <v>56.117799999999988</v>
      </c>
      <c r="DB124" s="474">
        <f t="shared" si="242"/>
        <v>8400</v>
      </c>
      <c r="DC124" s="468" t="str">
        <f>IF(CK124="","",IF(CK124='Opening Balance'!$I$147,'Opening Balance'!$H$147,""))</f>
        <v/>
      </c>
      <c r="DD124" s="468">
        <f t="shared" si="216"/>
        <v>8400</v>
      </c>
      <c r="DE124" s="470">
        <f>IF(CK124="","",IF(CK124='Opening Balance'!$I$149,'Opening Balance'!$H$149,0))</f>
        <v>0</v>
      </c>
      <c r="DF124" s="469">
        <f t="shared" si="243"/>
        <v>8400</v>
      </c>
    </row>
    <row r="125" spans="1:110" s="304" customFormat="1">
      <c r="A125" s="580"/>
      <c r="B125" s="352">
        <f>IF(AND($Z$3=$Q$115),MAX($B$119:B124)+1,0)</f>
        <v>6</v>
      </c>
      <c r="C125" s="116">
        <f>IF(AND('Att. Dairy'!B143=""),"",'Att. Dairy'!B143)</f>
        <v>45113</v>
      </c>
      <c r="D125" s="118">
        <f t="shared" si="217"/>
        <v>49.399999999999977</v>
      </c>
      <c r="E125" s="118">
        <f t="shared" si="218"/>
        <v>61.29999999999999</v>
      </c>
      <c r="F125" s="118" t="str">
        <f>IF(C125="","",IF(Sheet1!C125='Opening Balance'!$I$122,'Opening Balance'!$G$122,""))</f>
        <v/>
      </c>
      <c r="G125" s="118" t="str">
        <f>IF(C125="","",IF(Sheet1!C125='Opening Balance'!$I$123,'Opening Balance'!$G$123,""))</f>
        <v/>
      </c>
      <c r="H125" s="118" t="str">
        <f>IF(C125="","",IF(Sheet1!C125='Opening Balance'!$I$124,'Opening Balance'!$G$124,""))</f>
        <v/>
      </c>
      <c r="I125" s="118" t="str">
        <f>IF(C125="","",IF(Sheet1!C125='Opening Balance'!$I$125,'Opening Balance'!$G$125,""))</f>
        <v/>
      </c>
      <c r="J125" s="118" t="str">
        <f>IF(C125="","",IF(Sheet1!C125='Opening Balance'!$I$126,'Opening Balance'!$G$126,""))</f>
        <v/>
      </c>
      <c r="K125" s="118" t="str">
        <f>IF(C125="","",IF(Sheet1!C125='Opening Balance'!$I$127,'Opening Balance'!$G$127,""))</f>
        <v/>
      </c>
      <c r="L125" s="118">
        <f t="shared" si="219"/>
        <v>49.399999999999977</v>
      </c>
      <c r="M125" s="118">
        <f t="shared" si="220"/>
        <v>61.29999999999999</v>
      </c>
      <c r="N125" s="119">
        <f>IF('Att. Dairy'!F143="","",'Att. Dairy'!F143)</f>
        <v>120</v>
      </c>
      <c r="O125" s="119">
        <f>IF('Att. Dairy'!G143="","",'Att. Dairy'!G143)</f>
        <v>115</v>
      </c>
      <c r="P125" s="119">
        <f t="shared" si="221"/>
        <v>235</v>
      </c>
      <c r="Q125" s="119" t="str">
        <f>IF('Att. Dairy'!L143="","",'Att. Dairy'!L143)</f>
        <v/>
      </c>
      <c r="R125" s="119" t="str">
        <f>IF('Att. Dairy'!M143="","",'Att. Dairy'!M143)</f>
        <v/>
      </c>
      <c r="S125" s="119" t="str">
        <f t="shared" si="222"/>
        <v/>
      </c>
      <c r="T125" s="118">
        <f t="shared" si="223"/>
        <v>0</v>
      </c>
      <c r="U125" s="118">
        <f t="shared" si="224"/>
        <v>0</v>
      </c>
      <c r="V125" s="118">
        <f t="shared" si="225"/>
        <v>49.399999999999977</v>
      </c>
      <c r="W125" s="118">
        <f t="shared" si="226"/>
        <v>61.29999999999999</v>
      </c>
      <c r="X125" s="321" t="str">
        <f>IFERROR(IF(AND('Att. Dairy'!B143=""),"",IF(AND(Y125="अवकाश"),"",IF(AND(S125=""),"",S125*$Z$115))),"")</f>
        <v/>
      </c>
      <c r="Y125" s="121" t="str">
        <f>IF(AND('Att. Dairy'!B143=""),"",IF(OR(S125="",S125=0),"",BC125))</f>
        <v/>
      </c>
      <c r="AA125" s="353">
        <f>IF(AND($AY$3=$AP$115),MAX($AA$119:AA124)+1,0)</f>
        <v>6</v>
      </c>
      <c r="AB125" s="116">
        <f>IF(AND('Att. Dairy'!B143=""),"",'Att. Dairy'!B143)</f>
        <v>45113</v>
      </c>
      <c r="AC125" s="118">
        <f t="shared" si="227"/>
        <v>163.20000000000002</v>
      </c>
      <c r="AD125" s="118">
        <f t="shared" si="228"/>
        <v>144.9</v>
      </c>
      <c r="AE125" s="118" t="str">
        <f>IF(AB125="","",IF(Sheet1!AB125='Opening Balance'!$I$122,'Opening Balance'!$H$122,""))</f>
        <v/>
      </c>
      <c r="AF125" s="118" t="str">
        <f>IF(AB125="","",IF(Sheet1!AB125='Opening Balance'!$I$123,'Opening Balance'!$H$123,""))</f>
        <v/>
      </c>
      <c r="AG125" s="118" t="str">
        <f>IF(AB125="","",IF(Sheet1!AB125='Opening Balance'!$I$124,'Opening Balance'!$H$124,""))</f>
        <v/>
      </c>
      <c r="AH125" s="118" t="str">
        <f>IF(AB125="","",IF(Sheet1!AB125='Opening Balance'!$I$125,'Opening Balance'!$H$125,""))</f>
        <v/>
      </c>
      <c r="AI125" s="118" t="str">
        <f>IF(AB125="","",IF(Sheet1!AB125='Opening Balance'!$I$126,'Opening Balance'!$H$126,""))</f>
        <v/>
      </c>
      <c r="AJ125" s="118" t="str">
        <f>IF(AB125="","",IF(Sheet1!AB125='Opening Balance'!$I$127,'Opening Balance'!$H$127,""))</f>
        <v/>
      </c>
      <c r="AK125" s="118">
        <f t="shared" si="229"/>
        <v>163.20000000000002</v>
      </c>
      <c r="AL125" s="118">
        <f t="shared" si="230"/>
        <v>144.9</v>
      </c>
      <c r="AM125" s="119">
        <f>IF('Att. Dairy'!I143="","",'Att. Dairy'!I143)</f>
        <v>90</v>
      </c>
      <c r="AN125" s="119">
        <f>IF('Att. Dairy'!J143="","",'Att. Dairy'!J143)</f>
        <v>100</v>
      </c>
      <c r="AO125" s="119">
        <f t="shared" si="231"/>
        <v>190</v>
      </c>
      <c r="AP125" s="119" t="str">
        <f>IF('Att. Dairy'!O143="","",'Att. Dairy'!O143)</f>
        <v/>
      </c>
      <c r="AQ125" s="119" t="str">
        <f>IF('Att. Dairy'!P143="","",'Att. Dairy'!P143)</f>
        <v/>
      </c>
      <c r="AR125" s="119" t="str">
        <f t="shared" si="232"/>
        <v/>
      </c>
      <c r="AS125" s="118">
        <f t="shared" si="233"/>
        <v>0</v>
      </c>
      <c r="AT125" s="118">
        <f t="shared" si="234"/>
        <v>0</v>
      </c>
      <c r="AU125" s="118">
        <f t="shared" si="244"/>
        <v>163.20000000000002</v>
      </c>
      <c r="AV125" s="118">
        <f t="shared" si="245"/>
        <v>144.9</v>
      </c>
      <c r="AW125" s="321" t="str">
        <f>IFERROR(IF(AND('Att. Dairy'!B143=""),"",IF(AND(AX125="अवकाश"),"",IF(AND(AR125=""),"",AR125*$AY$115))),"")</f>
        <v/>
      </c>
      <c r="AX125" s="121" t="str">
        <f>IF(AND('Att. Dairy'!B143=""),"",IF(OR(AR125="",AR125=0),"",BC125))</f>
        <v/>
      </c>
      <c r="BB125" s="304" t="str">
        <f>IF(AND('Att. Dairy'!D143=""),"",'Att. Dairy'!D143)</f>
        <v>Thursday</v>
      </c>
      <c r="BC125" s="304" t="str">
        <f t="shared" si="235"/>
        <v>खिचड़ी</v>
      </c>
      <c r="BD125" s="318" t="str">
        <f t="shared" si="204"/>
        <v>R</v>
      </c>
      <c r="BE125" s="304" t="str">
        <f>IF(AND('Att. Dairy'!C143=""),"",'Att. Dairy'!C143)</f>
        <v/>
      </c>
      <c r="BF125" s="304" t="str">
        <f t="shared" si="205"/>
        <v/>
      </c>
      <c r="BG125" s="318" t="str">
        <f t="shared" si="206"/>
        <v>R</v>
      </c>
      <c r="BJ125" s="487">
        <f>IF(AND($DG$5=$CF$116),MAX($BJ$119:BJ124)+1,0)</f>
        <v>6</v>
      </c>
      <c r="BK125" s="389">
        <v>6</v>
      </c>
      <c r="BL125" s="422">
        <f>IF(AND('Att. Dairy'!B143=""),"",'Att. Dairy'!B143)</f>
        <v>45113</v>
      </c>
      <c r="BM125" s="423" t="str">
        <f>IF(AND('Att. Dairy'!D143=""),"",'Att. Dairy'!D143)</f>
        <v>Thursday</v>
      </c>
      <c r="BN125" s="435" t="str">
        <f>IF('Att. Dairy'!L143="","",IF('Att. Dairy'!E143='Att. Dairy'!$AD$15,'Att. Dairy'!L143,""))</f>
        <v/>
      </c>
      <c r="BO125" s="435" t="str">
        <f>IF('Att. Dairy'!M143="","",IF('Att. Dairy'!E143='Att. Dairy'!$AD$15,'Att. Dairy'!M143,""))</f>
        <v/>
      </c>
      <c r="BP125" s="436">
        <f t="shared" si="207"/>
        <v>0</v>
      </c>
      <c r="BQ125" s="453">
        <f t="shared" si="236"/>
        <v>173.06</v>
      </c>
      <c r="BR125" s="439" t="str">
        <f>IF(BL125="","",IF(BL125='Opening Balance'!$I$140,'Opening Balance'!$G$140,""))</f>
        <v/>
      </c>
      <c r="BS125" s="439" t="str">
        <f>IF(BL125="","",IF(BL125='Opening Balance'!$I$142,'Opening Balance'!$G$142,""))</f>
        <v/>
      </c>
      <c r="BT125" s="438">
        <f t="shared" si="208"/>
        <v>173.06</v>
      </c>
      <c r="BU125" s="446">
        <f>IF(BP125="","",BP125*'Opening Balance'!$G$144)</f>
        <v>0</v>
      </c>
      <c r="BV125" s="414">
        <f t="shared" si="202"/>
        <v>173.06</v>
      </c>
      <c r="BW125" s="453">
        <f t="shared" si="237"/>
        <v>49.913600000000002</v>
      </c>
      <c r="BX125" s="446" t="str">
        <f>IF(BL125="","",IF(BL125='Opening Balance'!$I$141,'Opening Balance'!$G$141,""))</f>
        <v/>
      </c>
      <c r="BY125" s="446" t="str">
        <f>IF(BL125="","",IF(BL125='Opening Balance'!$I$143,'Opening Balance'!$G$143,""))</f>
        <v/>
      </c>
      <c r="BZ125" s="447">
        <f t="shared" si="209"/>
        <v>49.913600000000002</v>
      </c>
      <c r="CA125" s="446">
        <f>IF(BP125="","",BP125*'Opening Balance'!$G$145)</f>
        <v>0</v>
      </c>
      <c r="CB125" s="431">
        <f t="shared" si="210"/>
        <v>49.913600000000002</v>
      </c>
      <c r="CC125" s="474">
        <f t="shared" si="238"/>
        <v>7500</v>
      </c>
      <c r="CD125" s="468" t="str">
        <f>IF(BL125="","",IF(BL125='Opening Balance'!$I$147,'Opening Balance'!$G$147,""))</f>
        <v/>
      </c>
      <c r="CE125" s="468">
        <f t="shared" si="211"/>
        <v>7500</v>
      </c>
      <c r="CF125" s="470">
        <f>IF(BL125="","",IF(BL125='Opening Balance'!$I$149,'Opening Balance'!$G$149,0))</f>
        <v>0</v>
      </c>
      <c r="CG125" s="469">
        <f t="shared" si="239"/>
        <v>7500</v>
      </c>
      <c r="CH125" s="466"/>
      <c r="CI125" s="466"/>
      <c r="CJ125" s="389">
        <v>6</v>
      </c>
      <c r="CK125" s="422">
        <f>IF(AND('Att. Dairy'!B143=""),"",'Att. Dairy'!B143)</f>
        <v>45113</v>
      </c>
      <c r="CL125" s="423" t="str">
        <f>IF(AND('Att. Dairy'!D143=""),"",'Att. Dairy'!D143)</f>
        <v>Thursday</v>
      </c>
      <c r="CM125" s="435" t="str">
        <f>IF('Att. Dairy'!O143="","",IF('Att. Dairy'!E143='Att. Dairy'!$AD$15,'Att. Dairy'!O143,""))</f>
        <v/>
      </c>
      <c r="CN125" s="435" t="str">
        <f>IF('Att. Dairy'!P143="","",IF('Att. Dairy'!E143='Att. Dairy'!$AD$15,'Att. Dairy'!P143,""))</f>
        <v/>
      </c>
      <c r="CO125" s="436">
        <f t="shared" si="212"/>
        <v>0</v>
      </c>
      <c r="CP125" s="453">
        <f t="shared" si="240"/>
        <v>222.77999999999997</v>
      </c>
      <c r="CQ125" s="438" t="str">
        <f>IF(CK125="","",IF(CK125='Opening Balance'!$I$140,'Opening Balance'!$H$140,""))</f>
        <v/>
      </c>
      <c r="CR125" s="438" t="str">
        <f>IF(CK125="","",IF(CK125='Opening Balance'!$I$142,'Opening Balance'!$H$142,""))</f>
        <v/>
      </c>
      <c r="CS125" s="438">
        <f t="shared" si="213"/>
        <v>222.77999999999997</v>
      </c>
      <c r="CT125" s="430">
        <f>IF(CO125="","",CO125*'Opening Balance'!$H$144)</f>
        <v>0</v>
      </c>
      <c r="CU125" s="431">
        <f t="shared" si="203"/>
        <v>222.77999999999997</v>
      </c>
      <c r="CV125" s="453">
        <f t="shared" si="241"/>
        <v>56.117799999999988</v>
      </c>
      <c r="CW125" s="430" t="str">
        <f>IF(CK125="","",IF(CK125='Opening Balance'!$I$141,'Opening Balance'!$H$141,""))</f>
        <v/>
      </c>
      <c r="CX125" s="429" t="str">
        <f>IF(CK125="","",IF(CK125='Opening Balance'!$I$143,'Opening Balance'!$H$143,""))</f>
        <v/>
      </c>
      <c r="CY125" s="438">
        <f t="shared" si="214"/>
        <v>56.117799999999988</v>
      </c>
      <c r="CZ125" s="430">
        <f>IF(CO125="","",CO125*'Opening Balance'!$H$145)</f>
        <v>0</v>
      </c>
      <c r="DA125" s="431">
        <f t="shared" si="215"/>
        <v>56.117799999999988</v>
      </c>
      <c r="DB125" s="474">
        <f t="shared" si="242"/>
        <v>8400</v>
      </c>
      <c r="DC125" s="468" t="str">
        <f>IF(CK125="","",IF(CK125='Opening Balance'!$I$147,'Opening Balance'!$H$147,""))</f>
        <v/>
      </c>
      <c r="DD125" s="468">
        <f t="shared" si="216"/>
        <v>8400</v>
      </c>
      <c r="DE125" s="470">
        <f>IF(CK125="","",IF(CK125='Opening Balance'!$I$149,'Opening Balance'!$H$149,0))</f>
        <v>0</v>
      </c>
      <c r="DF125" s="469">
        <f t="shared" si="243"/>
        <v>8400</v>
      </c>
    </row>
    <row r="126" spans="1:110" s="304" customFormat="1">
      <c r="A126" s="580"/>
      <c r="B126" s="352">
        <f>IF(AND($Z$3=$Q$115),MAX($B$119:B125)+1,0)</f>
        <v>7</v>
      </c>
      <c r="C126" s="116">
        <f>IF(AND('Att. Dairy'!B144=""),"",'Att. Dairy'!B144)</f>
        <v>45114</v>
      </c>
      <c r="D126" s="118">
        <f t="shared" si="217"/>
        <v>49.399999999999977</v>
      </c>
      <c r="E126" s="118">
        <f t="shared" si="218"/>
        <v>61.29999999999999</v>
      </c>
      <c r="F126" s="118" t="str">
        <f>IF(C126="","",IF(Sheet1!C126='Opening Balance'!$I$122,'Opening Balance'!$G$122,""))</f>
        <v/>
      </c>
      <c r="G126" s="118" t="str">
        <f>IF(C126="","",IF(Sheet1!C126='Opening Balance'!$I$123,'Opening Balance'!$G$123,""))</f>
        <v/>
      </c>
      <c r="H126" s="118" t="str">
        <f>IF(C126="","",IF(Sheet1!C126='Opening Balance'!$I$124,'Opening Balance'!$G$124,""))</f>
        <v/>
      </c>
      <c r="I126" s="118" t="str">
        <f>IF(C126="","",IF(Sheet1!C126='Opening Balance'!$I$125,'Opening Balance'!$G$125,""))</f>
        <v/>
      </c>
      <c r="J126" s="118" t="str">
        <f>IF(C126="","",IF(Sheet1!C126='Opening Balance'!$I$126,'Opening Balance'!$G$126,""))</f>
        <v/>
      </c>
      <c r="K126" s="118" t="str">
        <f>IF(C126="","",IF(Sheet1!C126='Opening Balance'!$I$127,'Opening Balance'!$G$127,""))</f>
        <v/>
      </c>
      <c r="L126" s="118">
        <f t="shared" si="219"/>
        <v>49.399999999999977</v>
      </c>
      <c r="M126" s="118">
        <f t="shared" si="220"/>
        <v>61.29999999999999</v>
      </c>
      <c r="N126" s="119" t="str">
        <f>IF('Att. Dairy'!F144="","",'Att. Dairy'!F144)</f>
        <v/>
      </c>
      <c r="O126" s="119" t="str">
        <f>IF('Att. Dairy'!G144="","",'Att. Dairy'!G144)</f>
        <v/>
      </c>
      <c r="P126" s="119" t="str">
        <f t="shared" si="221"/>
        <v/>
      </c>
      <c r="Q126" s="119" t="str">
        <f>IF('Att. Dairy'!L144="","",'Att. Dairy'!L144)</f>
        <v/>
      </c>
      <c r="R126" s="119" t="str">
        <f>IF('Att. Dairy'!M144="","",'Att. Dairy'!M144)</f>
        <v/>
      </c>
      <c r="S126" s="119" t="str">
        <f t="shared" si="222"/>
        <v/>
      </c>
      <c r="T126" s="118">
        <f t="shared" si="223"/>
        <v>0</v>
      </c>
      <c r="U126" s="118">
        <f t="shared" si="224"/>
        <v>0</v>
      </c>
      <c r="V126" s="118">
        <f t="shared" si="225"/>
        <v>49.399999999999977</v>
      </c>
      <c r="W126" s="118">
        <f t="shared" si="226"/>
        <v>61.29999999999999</v>
      </c>
      <c r="X126" s="321" t="str">
        <f>IFERROR(IF(AND('Att. Dairy'!B144=""),"",IF(AND(Y126="अवकाश"),"",IF(AND(S126=""),"",S126*$Z$115))),"")</f>
        <v/>
      </c>
      <c r="Y126" s="121" t="str">
        <f>IF(AND('Att. Dairy'!B144=""),"",IF(OR(S126="",S126=0),"",BC126))</f>
        <v/>
      </c>
      <c r="AA126" s="353">
        <f>IF(AND($AY$3=$AP$115),MAX($AA$119:AA125)+1,0)</f>
        <v>7</v>
      </c>
      <c r="AB126" s="116">
        <f>IF(AND('Att. Dairy'!B144=""),"",'Att. Dairy'!B144)</f>
        <v>45114</v>
      </c>
      <c r="AC126" s="118">
        <f t="shared" si="227"/>
        <v>163.20000000000002</v>
      </c>
      <c r="AD126" s="118">
        <f t="shared" si="228"/>
        <v>144.9</v>
      </c>
      <c r="AE126" s="118" t="str">
        <f>IF(AB126="","",IF(Sheet1!AB126='Opening Balance'!$I$122,'Opening Balance'!$H$122,""))</f>
        <v/>
      </c>
      <c r="AF126" s="118" t="str">
        <f>IF(AB126="","",IF(Sheet1!AB126='Opening Balance'!$I$123,'Opening Balance'!$H$123,""))</f>
        <v/>
      </c>
      <c r="AG126" s="118" t="str">
        <f>IF(AB126="","",IF(Sheet1!AB126='Opening Balance'!$I$124,'Opening Balance'!$H$124,""))</f>
        <v/>
      </c>
      <c r="AH126" s="118" t="str">
        <f>IF(AB126="","",IF(Sheet1!AB126='Opening Balance'!$I$125,'Opening Balance'!$H$125,""))</f>
        <v/>
      </c>
      <c r="AI126" s="118" t="str">
        <f>IF(AB126="","",IF(Sheet1!AB126='Opening Balance'!$I$126,'Opening Balance'!$H$126,""))</f>
        <v/>
      </c>
      <c r="AJ126" s="118" t="str">
        <f>IF(AB126="","",IF(Sheet1!AB126='Opening Balance'!$I$127,'Opening Balance'!$H$127,""))</f>
        <v/>
      </c>
      <c r="AK126" s="118">
        <f t="shared" si="229"/>
        <v>163.20000000000002</v>
      </c>
      <c r="AL126" s="118">
        <f t="shared" si="230"/>
        <v>144.9</v>
      </c>
      <c r="AM126" s="119" t="str">
        <f>IF('Att. Dairy'!I144="","",'Att. Dairy'!I144)</f>
        <v/>
      </c>
      <c r="AN126" s="119" t="str">
        <f>IF('Att. Dairy'!J144="","",'Att. Dairy'!J144)</f>
        <v/>
      </c>
      <c r="AO126" s="119" t="str">
        <f t="shared" si="231"/>
        <v/>
      </c>
      <c r="AP126" s="119" t="str">
        <f>IF('Att. Dairy'!O144="","",'Att. Dairy'!O144)</f>
        <v/>
      </c>
      <c r="AQ126" s="119" t="str">
        <f>IF('Att. Dairy'!P144="","",'Att. Dairy'!P144)</f>
        <v/>
      </c>
      <c r="AR126" s="119" t="str">
        <f t="shared" si="232"/>
        <v/>
      </c>
      <c r="AS126" s="118">
        <f t="shared" si="233"/>
        <v>0</v>
      </c>
      <c r="AT126" s="118">
        <f t="shared" si="234"/>
        <v>0</v>
      </c>
      <c r="AU126" s="118">
        <f t="shared" si="244"/>
        <v>163.20000000000002</v>
      </c>
      <c r="AV126" s="118">
        <f t="shared" si="245"/>
        <v>144.9</v>
      </c>
      <c r="AW126" s="321" t="str">
        <f>IFERROR(IF(AND('Att. Dairy'!B144=""),"",IF(AND(AX126="अवकाश"),"",IF(AND(AR126=""),"",AR126*$AY$115))),"")</f>
        <v/>
      </c>
      <c r="AX126" s="121" t="str">
        <f>IF(AND('Att. Dairy'!B144=""),"",IF(OR(AR126="",AR126=0),"",BC126))</f>
        <v/>
      </c>
      <c r="BB126" s="304" t="str">
        <f>IF(AND('Att. Dairy'!D144=""),"",'Att. Dairy'!D144)</f>
        <v>Friday</v>
      </c>
      <c r="BC126" s="304" t="str">
        <f t="shared" si="235"/>
        <v>दाल रोटी</v>
      </c>
      <c r="BD126" s="318" t="str">
        <f t="shared" si="204"/>
        <v>W</v>
      </c>
      <c r="BE126" s="304" t="str">
        <f>IF(AND('Att. Dairy'!C144=""),"",'Att. Dairy'!C144)</f>
        <v/>
      </c>
      <c r="BF126" s="304" t="str">
        <f t="shared" si="205"/>
        <v/>
      </c>
      <c r="BG126" s="318" t="str">
        <f t="shared" si="206"/>
        <v>W</v>
      </c>
      <c r="BJ126" s="487">
        <f>IF(AND($DG$5=$CF$116),MAX($BJ$119:BJ125)+1,0)</f>
        <v>7</v>
      </c>
      <c r="BK126" s="389">
        <v>7</v>
      </c>
      <c r="BL126" s="422">
        <f>IF(AND('Att. Dairy'!B144=""),"",'Att. Dairy'!B144)</f>
        <v>45114</v>
      </c>
      <c r="BM126" s="423" t="str">
        <f>IF(AND('Att. Dairy'!D144=""),"",'Att. Dairy'!D144)</f>
        <v>Friday</v>
      </c>
      <c r="BN126" s="435" t="str">
        <f>IF('Att. Dairy'!L144="","",IF('Att. Dairy'!E144='Att. Dairy'!$AD$15,'Att. Dairy'!L144,""))</f>
        <v/>
      </c>
      <c r="BO126" s="435" t="str">
        <f>IF('Att. Dairy'!M144="","",IF('Att. Dairy'!E144='Att. Dairy'!$AD$15,'Att. Dairy'!M144,""))</f>
        <v/>
      </c>
      <c r="BP126" s="436">
        <f t="shared" si="207"/>
        <v>0</v>
      </c>
      <c r="BQ126" s="453">
        <f t="shared" si="236"/>
        <v>173.06</v>
      </c>
      <c r="BR126" s="439" t="str">
        <f>IF(BL126="","",IF(BL126='Opening Balance'!$I$140,'Opening Balance'!$G$140,""))</f>
        <v/>
      </c>
      <c r="BS126" s="439" t="str">
        <f>IF(BL126="","",IF(BL126='Opening Balance'!$I$142,'Opening Balance'!$G$142,""))</f>
        <v/>
      </c>
      <c r="BT126" s="438">
        <f t="shared" si="208"/>
        <v>173.06</v>
      </c>
      <c r="BU126" s="446">
        <f>IF(BP126="","",BP126*'Opening Balance'!$G$144)</f>
        <v>0</v>
      </c>
      <c r="BV126" s="415">
        <f t="shared" si="202"/>
        <v>173.06</v>
      </c>
      <c r="BW126" s="453">
        <f t="shared" si="237"/>
        <v>49.913600000000002</v>
      </c>
      <c r="BX126" s="446" t="str">
        <f>IF(BL126="","",IF(BL126='Opening Balance'!$I$141,'Opening Balance'!$G$141,""))</f>
        <v/>
      </c>
      <c r="BY126" s="446" t="str">
        <f>IF(BL126="","",IF(BL126='Opening Balance'!$I$143,'Opening Balance'!$G$143,""))</f>
        <v/>
      </c>
      <c r="BZ126" s="447">
        <f t="shared" si="209"/>
        <v>49.913600000000002</v>
      </c>
      <c r="CA126" s="446">
        <f>IF(BP126="","",BP126*'Opening Balance'!$G$145)</f>
        <v>0</v>
      </c>
      <c r="CB126" s="431">
        <f t="shared" si="210"/>
        <v>49.913600000000002</v>
      </c>
      <c r="CC126" s="474">
        <f t="shared" si="238"/>
        <v>7500</v>
      </c>
      <c r="CD126" s="468" t="str">
        <f>IF(BL126="","",IF(BL126='Opening Balance'!$I$147,'Opening Balance'!$G$147,""))</f>
        <v/>
      </c>
      <c r="CE126" s="468">
        <f t="shared" si="211"/>
        <v>7500</v>
      </c>
      <c r="CF126" s="470">
        <f>IF(BL126="","",IF(BL126='Opening Balance'!$I$149,'Opening Balance'!$G$149,0))</f>
        <v>0</v>
      </c>
      <c r="CG126" s="469">
        <f t="shared" si="239"/>
        <v>7500</v>
      </c>
      <c r="CH126" s="466"/>
      <c r="CI126" s="466"/>
      <c r="CJ126" s="389">
        <v>7</v>
      </c>
      <c r="CK126" s="422">
        <f>IF(AND('Att. Dairy'!B144=""),"",'Att. Dairy'!B144)</f>
        <v>45114</v>
      </c>
      <c r="CL126" s="423" t="str">
        <f>IF(AND('Att. Dairy'!D144=""),"",'Att. Dairy'!D144)</f>
        <v>Friday</v>
      </c>
      <c r="CM126" s="435" t="str">
        <f>IF('Att. Dairy'!O144="","",IF('Att. Dairy'!E144='Att. Dairy'!$AD$15,'Att. Dairy'!O144,""))</f>
        <v/>
      </c>
      <c r="CN126" s="435" t="str">
        <f>IF('Att. Dairy'!P144="","",IF('Att. Dairy'!E144='Att. Dairy'!$AD$15,'Att. Dairy'!P144,""))</f>
        <v/>
      </c>
      <c r="CO126" s="436">
        <f t="shared" si="212"/>
        <v>0</v>
      </c>
      <c r="CP126" s="453">
        <f t="shared" si="240"/>
        <v>222.77999999999997</v>
      </c>
      <c r="CQ126" s="438" t="str">
        <f>IF(CK126="","",IF(CK126='Opening Balance'!$I$140,'Opening Balance'!$H$140,""))</f>
        <v/>
      </c>
      <c r="CR126" s="438" t="str">
        <f>IF(CK126="","",IF(CK126='Opening Balance'!$I$142,'Opening Balance'!$H$142,""))</f>
        <v/>
      </c>
      <c r="CS126" s="438">
        <f t="shared" si="213"/>
        <v>222.77999999999997</v>
      </c>
      <c r="CT126" s="430">
        <f>IF(CO126="","",CO126*'Opening Balance'!$H$144)</f>
        <v>0</v>
      </c>
      <c r="CU126" s="431">
        <f t="shared" si="203"/>
        <v>222.77999999999997</v>
      </c>
      <c r="CV126" s="453">
        <f t="shared" si="241"/>
        <v>56.117799999999988</v>
      </c>
      <c r="CW126" s="430" t="str">
        <f>IF(CK126="","",IF(CK126='Opening Balance'!$I$141,'Opening Balance'!$H$141,""))</f>
        <v/>
      </c>
      <c r="CX126" s="429" t="str">
        <f>IF(CK126="","",IF(CK126='Opening Balance'!$I$143,'Opening Balance'!$H$143,""))</f>
        <v/>
      </c>
      <c r="CY126" s="438">
        <f t="shared" si="214"/>
        <v>56.117799999999988</v>
      </c>
      <c r="CZ126" s="430">
        <f>IF(CO126="","",CO126*'Opening Balance'!$H$145)</f>
        <v>0</v>
      </c>
      <c r="DA126" s="431">
        <f t="shared" si="215"/>
        <v>56.117799999999988</v>
      </c>
      <c r="DB126" s="474">
        <f t="shared" si="242"/>
        <v>8400</v>
      </c>
      <c r="DC126" s="468" t="str">
        <f>IF(CK126="","",IF(CK126='Opening Balance'!$I$147,'Opening Balance'!$H$147,""))</f>
        <v/>
      </c>
      <c r="DD126" s="468">
        <f t="shared" si="216"/>
        <v>8400</v>
      </c>
      <c r="DE126" s="470">
        <f>IF(CK126="","",IF(CK126='Opening Balance'!$I$149,'Opening Balance'!$H$149,0))</f>
        <v>0</v>
      </c>
      <c r="DF126" s="469">
        <f t="shared" si="243"/>
        <v>8400</v>
      </c>
    </row>
    <row r="127" spans="1:110" s="304" customFormat="1">
      <c r="A127" s="580"/>
      <c r="B127" s="352">
        <f>IF(AND($Z$3=$Q$115),MAX($B$119:B126)+1,0)</f>
        <v>8</v>
      </c>
      <c r="C127" s="116">
        <f>IF(AND('Att. Dairy'!B145=""),"",'Att. Dairy'!B145)</f>
        <v>45115</v>
      </c>
      <c r="D127" s="118">
        <f t="shared" si="217"/>
        <v>49.399999999999977</v>
      </c>
      <c r="E127" s="118">
        <f t="shared" si="218"/>
        <v>61.29999999999999</v>
      </c>
      <c r="F127" s="118" t="str">
        <f>IF(C127="","",IF(Sheet1!C127='Opening Balance'!$I$122,'Opening Balance'!$G$122,""))</f>
        <v/>
      </c>
      <c r="G127" s="118" t="str">
        <f>IF(C127="","",IF(Sheet1!C127='Opening Balance'!$I$123,'Opening Balance'!$G$123,""))</f>
        <v/>
      </c>
      <c r="H127" s="118" t="str">
        <f>IF(C127="","",IF(Sheet1!C127='Opening Balance'!$I$124,'Opening Balance'!$G$124,""))</f>
        <v/>
      </c>
      <c r="I127" s="118" t="str">
        <f>IF(C127="","",IF(Sheet1!C127='Opening Balance'!$I$125,'Opening Balance'!$G$125,""))</f>
        <v/>
      </c>
      <c r="J127" s="118" t="str">
        <f>IF(C127="","",IF(Sheet1!C127='Opening Balance'!$I$126,'Opening Balance'!$G$126,""))</f>
        <v/>
      </c>
      <c r="K127" s="118" t="str">
        <f>IF(C127="","",IF(Sheet1!C127='Opening Balance'!$I$127,'Opening Balance'!$G$127,""))</f>
        <v/>
      </c>
      <c r="L127" s="118">
        <f t="shared" si="219"/>
        <v>49.399999999999977</v>
      </c>
      <c r="M127" s="118">
        <f t="shared" si="220"/>
        <v>61.29999999999999</v>
      </c>
      <c r="N127" s="119" t="str">
        <f>IF('Att. Dairy'!F145="","",'Att. Dairy'!F145)</f>
        <v/>
      </c>
      <c r="O127" s="119" t="str">
        <f>IF('Att. Dairy'!G145="","",'Att. Dairy'!G145)</f>
        <v/>
      </c>
      <c r="P127" s="119" t="str">
        <f t="shared" si="221"/>
        <v/>
      </c>
      <c r="Q127" s="119" t="str">
        <f>IF('Att. Dairy'!L145="","",'Att. Dairy'!L145)</f>
        <v/>
      </c>
      <c r="R127" s="119" t="str">
        <f>IF('Att. Dairy'!M145="","",'Att. Dairy'!M145)</f>
        <v/>
      </c>
      <c r="S127" s="119" t="str">
        <f t="shared" si="222"/>
        <v/>
      </c>
      <c r="T127" s="118">
        <f t="shared" si="223"/>
        <v>0</v>
      </c>
      <c r="U127" s="118">
        <f t="shared" si="224"/>
        <v>0</v>
      </c>
      <c r="V127" s="118">
        <f t="shared" si="225"/>
        <v>49.399999999999977</v>
      </c>
      <c r="W127" s="118">
        <f t="shared" si="226"/>
        <v>61.29999999999999</v>
      </c>
      <c r="X127" s="321" t="str">
        <f>IFERROR(IF(AND('Att. Dairy'!B145=""),"",IF(AND(Y127="अवकाश"),"",IF(AND(S127=""),"",S127*$Z$115))),"")</f>
        <v/>
      </c>
      <c r="Y127" s="121" t="str">
        <f>IF(AND('Att. Dairy'!B145=""),"",IF(OR(S127="",S127=0),"",BC127))</f>
        <v/>
      </c>
      <c r="AA127" s="353">
        <f>IF(AND($AY$3=$AP$115),MAX($AA$119:AA126)+1,0)</f>
        <v>8</v>
      </c>
      <c r="AB127" s="116">
        <f>IF(AND('Att. Dairy'!B145=""),"",'Att. Dairy'!B145)</f>
        <v>45115</v>
      </c>
      <c r="AC127" s="118">
        <f t="shared" si="227"/>
        <v>163.20000000000002</v>
      </c>
      <c r="AD127" s="118">
        <f t="shared" si="228"/>
        <v>144.9</v>
      </c>
      <c r="AE127" s="118" t="str">
        <f>IF(AB127="","",IF(Sheet1!AB127='Opening Balance'!$I$122,'Opening Balance'!$H$122,""))</f>
        <v/>
      </c>
      <c r="AF127" s="118" t="str">
        <f>IF(AB127="","",IF(Sheet1!AB127='Opening Balance'!$I$123,'Opening Balance'!$H$123,""))</f>
        <v/>
      </c>
      <c r="AG127" s="118" t="str">
        <f>IF(AB127="","",IF(Sheet1!AB127='Opening Balance'!$I$124,'Opening Balance'!$H$124,""))</f>
        <v/>
      </c>
      <c r="AH127" s="118" t="str">
        <f>IF(AB127="","",IF(Sheet1!AB127='Opening Balance'!$I$125,'Opening Balance'!$H$125,""))</f>
        <v/>
      </c>
      <c r="AI127" s="118" t="str">
        <f>IF(AB127="","",IF(Sheet1!AB127='Opening Balance'!$I$126,'Opening Balance'!$H$126,""))</f>
        <v/>
      </c>
      <c r="AJ127" s="118" t="str">
        <f>IF(AB127="","",IF(Sheet1!AB127='Opening Balance'!$I$127,'Opening Balance'!$H$127,""))</f>
        <v/>
      </c>
      <c r="AK127" s="118">
        <f t="shared" si="229"/>
        <v>163.20000000000002</v>
      </c>
      <c r="AL127" s="118">
        <f t="shared" si="230"/>
        <v>144.9</v>
      </c>
      <c r="AM127" s="119" t="str">
        <f>IF('Att. Dairy'!I145="","",'Att. Dairy'!I145)</f>
        <v/>
      </c>
      <c r="AN127" s="119" t="str">
        <f>IF('Att. Dairy'!J145="","",'Att. Dairy'!J145)</f>
        <v/>
      </c>
      <c r="AO127" s="119" t="str">
        <f t="shared" si="231"/>
        <v/>
      </c>
      <c r="AP127" s="119" t="str">
        <f>IF('Att. Dairy'!O145="","",'Att. Dairy'!O145)</f>
        <v/>
      </c>
      <c r="AQ127" s="119" t="str">
        <f>IF('Att. Dairy'!P145="","",'Att. Dairy'!P145)</f>
        <v/>
      </c>
      <c r="AR127" s="119" t="str">
        <f t="shared" si="232"/>
        <v/>
      </c>
      <c r="AS127" s="118">
        <f t="shared" si="233"/>
        <v>0</v>
      </c>
      <c r="AT127" s="118">
        <f t="shared" si="234"/>
        <v>0</v>
      </c>
      <c r="AU127" s="118">
        <f t="shared" si="244"/>
        <v>163.20000000000002</v>
      </c>
      <c r="AV127" s="118">
        <f t="shared" si="245"/>
        <v>144.9</v>
      </c>
      <c r="AW127" s="321" t="str">
        <f>IFERROR(IF(AND('Att. Dairy'!B145=""),"",IF(AND(AX127="अवकाश"),"",IF(AND(AR127=""),"",AR127*$AY$115))),"")</f>
        <v/>
      </c>
      <c r="AX127" s="121" t="str">
        <f>IF(AND('Att. Dairy'!B145=""),"",IF(OR(AR127="",AR127=0),"",BC127))</f>
        <v/>
      </c>
      <c r="BB127" s="304" t="str">
        <f>IF(AND('Att. Dairy'!D145=""),"",'Att. Dairy'!D145)</f>
        <v>Saturday</v>
      </c>
      <c r="BC127" s="304" t="str">
        <f t="shared" si="235"/>
        <v>सब्जी रोटी</v>
      </c>
      <c r="BD127" s="318" t="str">
        <f t="shared" si="204"/>
        <v>W</v>
      </c>
      <c r="BE127" s="304" t="str">
        <f>IF(AND('Att. Dairy'!C145=""),"",'Att. Dairy'!C145)</f>
        <v/>
      </c>
      <c r="BF127" s="304" t="str">
        <f t="shared" si="205"/>
        <v/>
      </c>
      <c r="BG127" s="318" t="str">
        <f t="shared" si="206"/>
        <v>W</v>
      </c>
      <c r="BJ127" s="487">
        <f>IF(AND($DG$5=$CF$116),MAX($BJ$119:BJ126)+1,0)</f>
        <v>8</v>
      </c>
      <c r="BK127" s="389">
        <v>8</v>
      </c>
      <c r="BL127" s="422">
        <f>IF(AND('Att. Dairy'!B145=""),"",'Att. Dairy'!B145)</f>
        <v>45115</v>
      </c>
      <c r="BM127" s="423" t="str">
        <f>IF(AND('Att. Dairy'!D145=""),"",'Att. Dairy'!D145)</f>
        <v>Saturday</v>
      </c>
      <c r="BN127" s="435" t="str">
        <f>IF('Att. Dairy'!L145="","",IF('Att. Dairy'!E145='Att. Dairy'!$AD$15,'Att. Dairy'!L145,""))</f>
        <v/>
      </c>
      <c r="BO127" s="435" t="str">
        <f>IF('Att. Dairy'!M145="","",IF('Att. Dairy'!E145='Att. Dairy'!$AD$15,'Att. Dairy'!M145,""))</f>
        <v/>
      </c>
      <c r="BP127" s="436">
        <f t="shared" si="207"/>
        <v>0</v>
      </c>
      <c r="BQ127" s="453">
        <f t="shared" si="236"/>
        <v>173.06</v>
      </c>
      <c r="BR127" s="439" t="str">
        <f>IF(BL127="","",IF(BL127='Opening Balance'!$I$140,'Opening Balance'!$G$140,""))</f>
        <v/>
      </c>
      <c r="BS127" s="439" t="str">
        <f>IF(BL127="","",IF(BL127='Opening Balance'!$I$142,'Opening Balance'!$G$142,""))</f>
        <v/>
      </c>
      <c r="BT127" s="438">
        <f t="shared" si="208"/>
        <v>173.06</v>
      </c>
      <c r="BU127" s="446">
        <f>IF(BP127="","",BP127*'Opening Balance'!$G$144)</f>
        <v>0</v>
      </c>
      <c r="BV127" s="415">
        <f t="shared" si="202"/>
        <v>173.06</v>
      </c>
      <c r="BW127" s="453">
        <f t="shared" si="237"/>
        <v>49.913600000000002</v>
      </c>
      <c r="BX127" s="446" t="str">
        <f>IF(BL127="","",IF(BL127='Opening Balance'!$I$141,'Opening Balance'!$G$141,""))</f>
        <v/>
      </c>
      <c r="BY127" s="446" t="str">
        <f>IF(BL127="","",IF(BL127='Opening Balance'!$I$143,'Opening Balance'!$G$143,""))</f>
        <v/>
      </c>
      <c r="BZ127" s="447">
        <f t="shared" si="209"/>
        <v>49.913600000000002</v>
      </c>
      <c r="CA127" s="446">
        <f>IF(BP127="","",BP127*'Opening Balance'!$G$145)</f>
        <v>0</v>
      </c>
      <c r="CB127" s="431">
        <f t="shared" si="210"/>
        <v>49.913600000000002</v>
      </c>
      <c r="CC127" s="474">
        <f t="shared" si="238"/>
        <v>7500</v>
      </c>
      <c r="CD127" s="468" t="str">
        <f>IF(BL127="","",IF(BL127='Opening Balance'!$I$147,'Opening Balance'!$G$147,""))</f>
        <v/>
      </c>
      <c r="CE127" s="468">
        <f t="shared" si="211"/>
        <v>7500</v>
      </c>
      <c r="CF127" s="470">
        <f>IF(BL127="","",IF(BL127='Opening Balance'!$I$149,'Opening Balance'!$G$149,0))</f>
        <v>0</v>
      </c>
      <c r="CG127" s="469">
        <f t="shared" si="239"/>
        <v>7500</v>
      </c>
      <c r="CH127" s="466"/>
      <c r="CI127" s="466"/>
      <c r="CJ127" s="389">
        <v>8</v>
      </c>
      <c r="CK127" s="422">
        <f>IF(AND('Att. Dairy'!B145=""),"",'Att. Dairy'!B145)</f>
        <v>45115</v>
      </c>
      <c r="CL127" s="423" t="str">
        <f>IF(AND('Att. Dairy'!D145=""),"",'Att. Dairy'!D145)</f>
        <v>Saturday</v>
      </c>
      <c r="CM127" s="435" t="str">
        <f>IF('Att. Dairy'!O145="","",IF('Att. Dairy'!E145='Att. Dairy'!$AD$15,'Att. Dairy'!O145,""))</f>
        <v/>
      </c>
      <c r="CN127" s="435" t="str">
        <f>IF('Att. Dairy'!P145="","",IF('Att. Dairy'!E145='Att. Dairy'!$AD$15,'Att. Dairy'!P145,""))</f>
        <v/>
      </c>
      <c r="CO127" s="436">
        <f t="shared" si="212"/>
        <v>0</v>
      </c>
      <c r="CP127" s="453">
        <f t="shared" si="240"/>
        <v>222.77999999999997</v>
      </c>
      <c r="CQ127" s="438" t="str">
        <f>IF(CK127="","",IF(CK127='Opening Balance'!$I$140,'Opening Balance'!$H$140,""))</f>
        <v/>
      </c>
      <c r="CR127" s="438" t="str">
        <f>IF(CK127="","",IF(CK127='Opening Balance'!$I$142,'Opening Balance'!$H$142,""))</f>
        <v/>
      </c>
      <c r="CS127" s="438">
        <f t="shared" si="213"/>
        <v>222.77999999999997</v>
      </c>
      <c r="CT127" s="430">
        <f>IF(CO127="","",CO127*'Opening Balance'!$H$144)</f>
        <v>0</v>
      </c>
      <c r="CU127" s="431">
        <f t="shared" si="203"/>
        <v>222.77999999999997</v>
      </c>
      <c r="CV127" s="453">
        <f t="shared" si="241"/>
        <v>56.117799999999988</v>
      </c>
      <c r="CW127" s="430" t="str">
        <f>IF(CK127="","",IF(CK127='Opening Balance'!$I$141,'Opening Balance'!$H$141,""))</f>
        <v/>
      </c>
      <c r="CX127" s="429" t="str">
        <f>IF(CK127="","",IF(CK127='Opening Balance'!$I$143,'Opening Balance'!$H$143,""))</f>
        <v/>
      </c>
      <c r="CY127" s="438">
        <f t="shared" si="214"/>
        <v>56.117799999999988</v>
      </c>
      <c r="CZ127" s="430">
        <f>IF(CO127="","",CO127*'Opening Balance'!$H$145)</f>
        <v>0</v>
      </c>
      <c r="DA127" s="431">
        <f t="shared" si="215"/>
        <v>56.117799999999988</v>
      </c>
      <c r="DB127" s="474">
        <f t="shared" si="242"/>
        <v>8400</v>
      </c>
      <c r="DC127" s="468" t="str">
        <f>IF(CK127="","",IF(CK127='Opening Balance'!$I$147,'Opening Balance'!$H$147,""))</f>
        <v/>
      </c>
      <c r="DD127" s="468">
        <f t="shared" si="216"/>
        <v>8400</v>
      </c>
      <c r="DE127" s="470">
        <f>IF(CK127="","",IF(CK127='Opening Balance'!$I$149,'Opening Balance'!$H$149,0))</f>
        <v>0</v>
      </c>
      <c r="DF127" s="469">
        <f t="shared" si="243"/>
        <v>8400</v>
      </c>
    </row>
    <row r="128" spans="1:110" s="304" customFormat="1">
      <c r="A128" s="580"/>
      <c r="B128" s="352">
        <f>IF(AND($Z$3=$Q$115),MAX($B$119:B127)+1,0)</f>
        <v>9</v>
      </c>
      <c r="C128" s="116">
        <f>IF(AND('Att. Dairy'!B146=""),"",'Att. Dairy'!B146)</f>
        <v>45116</v>
      </c>
      <c r="D128" s="118">
        <f t="shared" si="217"/>
        <v>49.399999999999977</v>
      </c>
      <c r="E128" s="118">
        <f t="shared" si="218"/>
        <v>61.29999999999999</v>
      </c>
      <c r="F128" s="118" t="str">
        <f>IF(C128="","",IF(Sheet1!C128='Opening Balance'!$I$122,'Opening Balance'!$G$122,""))</f>
        <v/>
      </c>
      <c r="G128" s="118" t="str">
        <f>IF(C128="","",IF(Sheet1!C128='Opening Balance'!$I$123,'Opening Balance'!$G$123,""))</f>
        <v/>
      </c>
      <c r="H128" s="118" t="str">
        <f>IF(C128="","",IF(Sheet1!C128='Opening Balance'!$I$124,'Opening Balance'!$G$124,""))</f>
        <v/>
      </c>
      <c r="I128" s="118" t="str">
        <f>IF(C128="","",IF(Sheet1!C128='Opening Balance'!$I$125,'Opening Balance'!$G$125,""))</f>
        <v/>
      </c>
      <c r="J128" s="118" t="str">
        <f>IF(C128="","",IF(Sheet1!C128='Opening Balance'!$I$126,'Opening Balance'!$G$126,""))</f>
        <v/>
      </c>
      <c r="K128" s="118" t="str">
        <f>IF(C128="","",IF(Sheet1!C128='Opening Balance'!$I$127,'Opening Balance'!$G$127,""))</f>
        <v/>
      </c>
      <c r="L128" s="118">
        <f t="shared" si="219"/>
        <v>49.399999999999977</v>
      </c>
      <c r="M128" s="118">
        <f t="shared" si="220"/>
        <v>61.29999999999999</v>
      </c>
      <c r="N128" s="119" t="str">
        <f>IF('Att. Dairy'!F146="","",'Att. Dairy'!F146)</f>
        <v/>
      </c>
      <c r="O128" s="119" t="str">
        <f>IF('Att. Dairy'!G146="","",'Att. Dairy'!G146)</f>
        <v/>
      </c>
      <c r="P128" s="119" t="str">
        <f t="shared" si="221"/>
        <v/>
      </c>
      <c r="Q128" s="119" t="str">
        <f>IF('Att. Dairy'!L146="","",'Att. Dairy'!L146)</f>
        <v/>
      </c>
      <c r="R128" s="119" t="str">
        <f>IF('Att. Dairy'!M146="","",'Att. Dairy'!M146)</f>
        <v/>
      </c>
      <c r="S128" s="119" t="str">
        <f t="shared" si="222"/>
        <v/>
      </c>
      <c r="T128" s="118">
        <f t="shared" si="223"/>
        <v>0</v>
      </c>
      <c r="U128" s="118">
        <f t="shared" si="224"/>
        <v>0</v>
      </c>
      <c r="V128" s="118">
        <f t="shared" si="225"/>
        <v>49.399999999999977</v>
      </c>
      <c r="W128" s="118">
        <f t="shared" si="226"/>
        <v>61.29999999999999</v>
      </c>
      <c r="X128" s="321" t="str">
        <f>IFERROR(IF(AND('Att. Dairy'!B146=""),"",IF(AND(Y128="अवकाश"),"",IF(AND(S128=""),"",S128*$Z$115))),"")</f>
        <v/>
      </c>
      <c r="Y128" s="121" t="str">
        <f>IF(AND('Att. Dairy'!B146=""),"",IF(OR(S128="",S128=0),"",BC128))</f>
        <v/>
      </c>
      <c r="AA128" s="353">
        <f>IF(AND($AY$3=$AP$115),MAX($AA$119:AA127)+1,0)</f>
        <v>9</v>
      </c>
      <c r="AB128" s="116">
        <f>IF(AND('Att. Dairy'!B146=""),"",'Att. Dairy'!B146)</f>
        <v>45116</v>
      </c>
      <c r="AC128" s="118">
        <f t="shared" si="227"/>
        <v>163.20000000000002</v>
      </c>
      <c r="AD128" s="118">
        <f t="shared" si="228"/>
        <v>144.9</v>
      </c>
      <c r="AE128" s="118" t="str">
        <f>IF(AB128="","",IF(Sheet1!AB128='Opening Balance'!$I$122,'Opening Balance'!$H$122,""))</f>
        <v/>
      </c>
      <c r="AF128" s="118" t="str">
        <f>IF(AB128="","",IF(Sheet1!AB128='Opening Balance'!$I$123,'Opening Balance'!$H$123,""))</f>
        <v/>
      </c>
      <c r="AG128" s="118" t="str">
        <f>IF(AB128="","",IF(Sheet1!AB128='Opening Balance'!$I$124,'Opening Balance'!$H$124,""))</f>
        <v/>
      </c>
      <c r="AH128" s="118" t="str">
        <f>IF(AB128="","",IF(Sheet1!AB128='Opening Balance'!$I$125,'Opening Balance'!$H$125,""))</f>
        <v/>
      </c>
      <c r="AI128" s="118" t="str">
        <f>IF(AB128="","",IF(Sheet1!AB128='Opening Balance'!$I$126,'Opening Balance'!$H$126,""))</f>
        <v/>
      </c>
      <c r="AJ128" s="118" t="str">
        <f>IF(AB128="","",IF(Sheet1!AB128='Opening Balance'!$I$127,'Opening Balance'!$H$127,""))</f>
        <v/>
      </c>
      <c r="AK128" s="118">
        <f t="shared" si="229"/>
        <v>163.20000000000002</v>
      </c>
      <c r="AL128" s="118">
        <f t="shared" si="230"/>
        <v>144.9</v>
      </c>
      <c r="AM128" s="119" t="str">
        <f>IF('Att. Dairy'!I146="","",'Att. Dairy'!I146)</f>
        <v/>
      </c>
      <c r="AN128" s="119" t="str">
        <f>IF('Att. Dairy'!J146="","",'Att. Dairy'!J146)</f>
        <v/>
      </c>
      <c r="AO128" s="119" t="str">
        <f t="shared" si="231"/>
        <v/>
      </c>
      <c r="AP128" s="119" t="str">
        <f>IF('Att. Dairy'!O146="","",'Att. Dairy'!O146)</f>
        <v/>
      </c>
      <c r="AQ128" s="119" t="str">
        <f>IF('Att. Dairy'!P146="","",'Att. Dairy'!P146)</f>
        <v/>
      </c>
      <c r="AR128" s="119" t="str">
        <f t="shared" si="232"/>
        <v/>
      </c>
      <c r="AS128" s="118">
        <f t="shared" si="233"/>
        <v>0</v>
      </c>
      <c r="AT128" s="118">
        <f t="shared" si="234"/>
        <v>0</v>
      </c>
      <c r="AU128" s="118">
        <f t="shared" si="244"/>
        <v>163.20000000000002</v>
      </c>
      <c r="AV128" s="118">
        <f t="shared" si="245"/>
        <v>144.9</v>
      </c>
      <c r="AW128" s="321" t="str">
        <f>IFERROR(IF(AND('Att. Dairy'!B146=""),"",IF(AND(AX128="अवकाश"),"",IF(AND(AR128=""),"",AR128*$AY$115))),"")</f>
        <v/>
      </c>
      <c r="AX128" s="121" t="str">
        <f>IF(AND('Att. Dairy'!B146=""),"",IF(OR(AR128="",AR128=0),"",BC128))</f>
        <v/>
      </c>
      <c r="BB128" s="304" t="str">
        <f>IF(AND('Att. Dairy'!D146=""),"",'Att. Dairy'!D146)</f>
        <v>Sunday</v>
      </c>
      <c r="BC128" s="304" t="str">
        <f t="shared" si="235"/>
        <v>अवकाश</v>
      </c>
      <c r="BD128" s="318" t="str">
        <f t="shared" si="204"/>
        <v/>
      </c>
      <c r="BE128" s="304" t="str">
        <f>IF(AND('Att. Dairy'!C146=""),"",'Att. Dairy'!C146)</f>
        <v/>
      </c>
      <c r="BF128" s="304" t="str">
        <f t="shared" si="205"/>
        <v/>
      </c>
      <c r="BG128" s="318" t="str">
        <f t="shared" si="206"/>
        <v/>
      </c>
      <c r="BJ128" s="487">
        <f>IF(AND($DG$5=$CF$116),MAX($BJ$119:BJ127)+1,0)</f>
        <v>9</v>
      </c>
      <c r="BK128" s="389">
        <v>9</v>
      </c>
      <c r="BL128" s="422">
        <f>IF(AND('Att. Dairy'!B146=""),"",'Att. Dairy'!B146)</f>
        <v>45116</v>
      </c>
      <c r="BM128" s="423" t="str">
        <f>IF(AND('Att. Dairy'!D146=""),"",'Att. Dairy'!D146)</f>
        <v>Sunday</v>
      </c>
      <c r="BN128" s="435" t="str">
        <f>IF('Att. Dairy'!L146="","",IF('Att. Dairy'!E146='Att. Dairy'!$AD$15,'Att. Dairy'!L146,""))</f>
        <v/>
      </c>
      <c r="BO128" s="435" t="str">
        <f>IF('Att. Dairy'!M146="","",IF('Att. Dairy'!E146='Att. Dairy'!$AD$15,'Att. Dairy'!M146,""))</f>
        <v/>
      </c>
      <c r="BP128" s="436">
        <f t="shared" si="207"/>
        <v>0</v>
      </c>
      <c r="BQ128" s="453">
        <f t="shared" si="236"/>
        <v>173.06</v>
      </c>
      <c r="BR128" s="439" t="str">
        <f>IF(BL128="","",IF(BL128='Opening Balance'!$I$140,'Opening Balance'!$G$140,""))</f>
        <v/>
      </c>
      <c r="BS128" s="439" t="str">
        <f>IF(BL128="","",IF(BL128='Opening Balance'!$I$142,'Opening Balance'!$G$142,""))</f>
        <v/>
      </c>
      <c r="BT128" s="438">
        <f t="shared" si="208"/>
        <v>173.06</v>
      </c>
      <c r="BU128" s="446">
        <f>IF(BP128="","",BP128*'Opening Balance'!$G$144)</f>
        <v>0</v>
      </c>
      <c r="BV128" s="415">
        <f t="shared" si="202"/>
        <v>173.06</v>
      </c>
      <c r="BW128" s="453">
        <f t="shared" si="237"/>
        <v>49.913600000000002</v>
      </c>
      <c r="BX128" s="446" t="str">
        <f>IF(BL128="","",IF(BL128='Opening Balance'!$I$141,'Opening Balance'!$G$141,""))</f>
        <v/>
      </c>
      <c r="BY128" s="446" t="str">
        <f>IF(BL128="","",IF(BL128='Opening Balance'!$I$143,'Opening Balance'!$G$143,""))</f>
        <v/>
      </c>
      <c r="BZ128" s="447">
        <f t="shared" si="209"/>
        <v>49.913600000000002</v>
      </c>
      <c r="CA128" s="446">
        <f>IF(BP128="","",BP128*'Opening Balance'!$G$145)</f>
        <v>0</v>
      </c>
      <c r="CB128" s="431">
        <f t="shared" si="210"/>
        <v>49.913600000000002</v>
      </c>
      <c r="CC128" s="474">
        <f t="shared" si="238"/>
        <v>7500</v>
      </c>
      <c r="CD128" s="468" t="str">
        <f>IF(BL128="","",IF(BL128='Opening Balance'!$I$147,'Opening Balance'!$G$147,""))</f>
        <v/>
      </c>
      <c r="CE128" s="468">
        <f t="shared" si="211"/>
        <v>7500</v>
      </c>
      <c r="CF128" s="470">
        <f>IF(BL128="","",IF(BL128='Opening Balance'!$I$149,'Opening Balance'!$G$149,0))</f>
        <v>0</v>
      </c>
      <c r="CG128" s="469">
        <f t="shared" si="239"/>
        <v>7500</v>
      </c>
      <c r="CH128" s="466"/>
      <c r="CI128" s="466"/>
      <c r="CJ128" s="389">
        <v>9</v>
      </c>
      <c r="CK128" s="422">
        <f>IF(AND('Att. Dairy'!B146=""),"",'Att. Dairy'!B146)</f>
        <v>45116</v>
      </c>
      <c r="CL128" s="423" t="str">
        <f>IF(AND('Att. Dairy'!D146=""),"",'Att. Dairy'!D146)</f>
        <v>Sunday</v>
      </c>
      <c r="CM128" s="435" t="str">
        <f>IF('Att. Dairy'!O146="","",IF('Att. Dairy'!E146='Att. Dairy'!$AD$15,'Att. Dairy'!O146,""))</f>
        <v/>
      </c>
      <c r="CN128" s="435" t="str">
        <f>IF('Att. Dairy'!P146="","",IF('Att. Dairy'!E146='Att. Dairy'!$AD$15,'Att. Dairy'!P146,""))</f>
        <v/>
      </c>
      <c r="CO128" s="436">
        <f t="shared" si="212"/>
        <v>0</v>
      </c>
      <c r="CP128" s="453">
        <f t="shared" si="240"/>
        <v>222.77999999999997</v>
      </c>
      <c r="CQ128" s="438" t="str">
        <f>IF(CK128="","",IF(CK128='Opening Balance'!$I$140,'Opening Balance'!$H$140,""))</f>
        <v/>
      </c>
      <c r="CR128" s="438" t="str">
        <f>IF(CK128="","",IF(CK128='Opening Balance'!$I$142,'Opening Balance'!$H$142,""))</f>
        <v/>
      </c>
      <c r="CS128" s="438">
        <f t="shared" si="213"/>
        <v>222.77999999999997</v>
      </c>
      <c r="CT128" s="430">
        <f>IF(CO128="","",CO128*'Opening Balance'!$H$144)</f>
        <v>0</v>
      </c>
      <c r="CU128" s="431">
        <f t="shared" si="203"/>
        <v>222.77999999999997</v>
      </c>
      <c r="CV128" s="453">
        <f t="shared" si="241"/>
        <v>56.117799999999988</v>
      </c>
      <c r="CW128" s="430" t="str">
        <f>IF(CK128="","",IF(CK128='Opening Balance'!$I$141,'Opening Balance'!$H$141,""))</f>
        <v/>
      </c>
      <c r="CX128" s="429" t="str">
        <f>IF(CK128="","",IF(CK128='Opening Balance'!$I$143,'Opening Balance'!$H$143,""))</f>
        <v/>
      </c>
      <c r="CY128" s="438">
        <f t="shared" si="214"/>
        <v>56.117799999999988</v>
      </c>
      <c r="CZ128" s="430">
        <f>IF(CO128="","",CO128*'Opening Balance'!$H$145)</f>
        <v>0</v>
      </c>
      <c r="DA128" s="431">
        <f t="shared" si="215"/>
        <v>56.117799999999988</v>
      </c>
      <c r="DB128" s="474">
        <f t="shared" si="242"/>
        <v>8400</v>
      </c>
      <c r="DC128" s="468" t="str">
        <f>IF(CK128="","",IF(CK128='Opening Balance'!$I$147,'Opening Balance'!$H$147,""))</f>
        <v/>
      </c>
      <c r="DD128" s="468">
        <f t="shared" si="216"/>
        <v>8400</v>
      </c>
      <c r="DE128" s="470">
        <f>IF(CK128="","",IF(CK128='Opening Balance'!$I$149,'Opening Balance'!$H$149,0))</f>
        <v>0</v>
      </c>
      <c r="DF128" s="469">
        <f t="shared" si="243"/>
        <v>8400</v>
      </c>
    </row>
    <row r="129" spans="1:110" s="304" customFormat="1">
      <c r="A129" s="580"/>
      <c r="B129" s="352">
        <f>IF(AND($Z$3=$Q$115),MAX($B$119:B128)+1,0)</f>
        <v>10</v>
      </c>
      <c r="C129" s="116">
        <f>IF(AND('Att. Dairy'!B147=""),"",'Att. Dairy'!B147)</f>
        <v>45117</v>
      </c>
      <c r="D129" s="118">
        <f t="shared" si="217"/>
        <v>49.399999999999977</v>
      </c>
      <c r="E129" s="118">
        <f t="shared" si="218"/>
        <v>61.29999999999999</v>
      </c>
      <c r="F129" s="118" t="str">
        <f>IF(C129="","",IF(Sheet1!C129='Opening Balance'!$I$122,'Opening Balance'!$G$122,""))</f>
        <v/>
      </c>
      <c r="G129" s="118" t="str">
        <f>IF(C129="","",IF(Sheet1!C129='Opening Balance'!$I$123,'Opening Balance'!$G$123,""))</f>
        <v/>
      </c>
      <c r="H129" s="118" t="str">
        <f>IF(C129="","",IF(Sheet1!C129='Opening Balance'!$I$124,'Opening Balance'!$G$124,""))</f>
        <v/>
      </c>
      <c r="I129" s="118" t="str">
        <f>IF(C129="","",IF(Sheet1!C129='Opening Balance'!$I$125,'Opening Balance'!$G$125,""))</f>
        <v/>
      </c>
      <c r="J129" s="118" t="str">
        <f>IF(C129="","",IF(Sheet1!C129='Opening Balance'!$I$126,'Opening Balance'!$G$126,""))</f>
        <v/>
      </c>
      <c r="K129" s="118" t="str">
        <f>IF(C129="","",IF(Sheet1!C129='Opening Balance'!$I$127,'Opening Balance'!$G$127,""))</f>
        <v/>
      </c>
      <c r="L129" s="118">
        <f t="shared" si="219"/>
        <v>49.399999999999977</v>
      </c>
      <c r="M129" s="118">
        <f t="shared" si="220"/>
        <v>61.29999999999999</v>
      </c>
      <c r="N129" s="119" t="str">
        <f>IF('Att. Dairy'!F147="","",'Att. Dairy'!F147)</f>
        <v/>
      </c>
      <c r="O129" s="119" t="str">
        <f>IF('Att. Dairy'!G147="","",'Att. Dairy'!G147)</f>
        <v/>
      </c>
      <c r="P129" s="119" t="str">
        <f t="shared" si="221"/>
        <v/>
      </c>
      <c r="Q129" s="119" t="str">
        <f>IF('Att. Dairy'!L147="","",'Att. Dairy'!L147)</f>
        <v/>
      </c>
      <c r="R129" s="119" t="str">
        <f>IF('Att. Dairy'!M147="","",'Att. Dairy'!M147)</f>
        <v/>
      </c>
      <c r="S129" s="119" t="str">
        <f t="shared" si="222"/>
        <v/>
      </c>
      <c r="T129" s="118">
        <f t="shared" si="223"/>
        <v>0</v>
      </c>
      <c r="U129" s="118">
        <f t="shared" si="224"/>
        <v>0</v>
      </c>
      <c r="V129" s="118">
        <f t="shared" si="225"/>
        <v>49.399999999999977</v>
      </c>
      <c r="W129" s="118">
        <f t="shared" si="226"/>
        <v>61.29999999999999</v>
      </c>
      <c r="X129" s="321" t="str">
        <f>IFERROR(IF(AND('Att. Dairy'!B147=""),"",IF(AND(Y129="अवकाश"),"",IF(AND(S129=""),"",S129*$Z$115))),"")</f>
        <v/>
      </c>
      <c r="Y129" s="121" t="str">
        <f>IF(AND('Att. Dairy'!B147=""),"",IF(OR(S129="",S129=0),"",BC129))</f>
        <v/>
      </c>
      <c r="AA129" s="353">
        <f>IF(AND($AY$3=$AP$115),MAX($AA$119:AA128)+1,0)</f>
        <v>10</v>
      </c>
      <c r="AB129" s="116">
        <f>IF(AND('Att. Dairy'!B147=""),"",'Att. Dairy'!B147)</f>
        <v>45117</v>
      </c>
      <c r="AC129" s="118">
        <f t="shared" si="227"/>
        <v>163.20000000000002</v>
      </c>
      <c r="AD129" s="118">
        <f t="shared" si="228"/>
        <v>144.9</v>
      </c>
      <c r="AE129" s="118" t="str">
        <f>IF(AB129="","",IF(Sheet1!AB129='Opening Balance'!$I$122,'Opening Balance'!$H$122,""))</f>
        <v/>
      </c>
      <c r="AF129" s="118" t="str">
        <f>IF(AB129="","",IF(Sheet1!AB129='Opening Balance'!$I$123,'Opening Balance'!$H$123,""))</f>
        <v/>
      </c>
      <c r="AG129" s="118" t="str">
        <f>IF(AB129="","",IF(Sheet1!AB129='Opening Balance'!$I$124,'Opening Balance'!$H$124,""))</f>
        <v/>
      </c>
      <c r="AH129" s="118" t="str">
        <f>IF(AB129="","",IF(Sheet1!AB129='Opening Balance'!$I$125,'Opening Balance'!$H$125,""))</f>
        <v/>
      </c>
      <c r="AI129" s="118" t="str">
        <f>IF(AB129="","",IF(Sheet1!AB129='Opening Balance'!$I$126,'Opening Balance'!$H$126,""))</f>
        <v/>
      </c>
      <c r="AJ129" s="118" t="str">
        <f>IF(AB129="","",IF(Sheet1!AB129='Opening Balance'!$I$127,'Opening Balance'!$H$127,""))</f>
        <v/>
      </c>
      <c r="AK129" s="118">
        <f t="shared" si="229"/>
        <v>163.20000000000002</v>
      </c>
      <c r="AL129" s="118">
        <f t="shared" si="230"/>
        <v>144.9</v>
      </c>
      <c r="AM129" s="119" t="str">
        <f>IF('Att. Dairy'!I147="","",'Att. Dairy'!I147)</f>
        <v/>
      </c>
      <c r="AN129" s="119" t="str">
        <f>IF('Att. Dairy'!J147="","",'Att. Dairy'!J147)</f>
        <v/>
      </c>
      <c r="AO129" s="119" t="str">
        <f t="shared" si="231"/>
        <v/>
      </c>
      <c r="AP129" s="119" t="str">
        <f>IF('Att. Dairy'!O147="","",'Att. Dairy'!O147)</f>
        <v/>
      </c>
      <c r="AQ129" s="119" t="str">
        <f>IF('Att. Dairy'!P147="","",'Att. Dairy'!P147)</f>
        <v/>
      </c>
      <c r="AR129" s="119" t="str">
        <f t="shared" si="232"/>
        <v/>
      </c>
      <c r="AS129" s="118">
        <f t="shared" si="233"/>
        <v>0</v>
      </c>
      <c r="AT129" s="118">
        <f t="shared" si="234"/>
        <v>0</v>
      </c>
      <c r="AU129" s="118">
        <f t="shared" si="244"/>
        <v>163.20000000000002</v>
      </c>
      <c r="AV129" s="118">
        <f t="shared" si="245"/>
        <v>144.9</v>
      </c>
      <c r="AW129" s="321" t="str">
        <f>IFERROR(IF(AND('Att. Dairy'!B147=""),"",IF(AND(AX129="अवकाश"),"",IF(AND(AR129=""),"",AR129*$AY$115))),"")</f>
        <v/>
      </c>
      <c r="AX129" s="121" t="str">
        <f>IF(AND('Att. Dairy'!B147=""),"",IF(OR(AR129="",AR129=0),"",BC129))</f>
        <v/>
      </c>
      <c r="BB129" s="304" t="str">
        <f>IF(AND('Att. Dairy'!D147=""),"",'Att. Dairy'!D147)</f>
        <v>Monday</v>
      </c>
      <c r="BC129" s="304" t="str">
        <f t="shared" si="235"/>
        <v>सब्जी रोटी</v>
      </c>
      <c r="BD129" s="318" t="str">
        <f t="shared" si="204"/>
        <v>W</v>
      </c>
      <c r="BE129" s="304" t="str">
        <f>IF(AND('Att. Dairy'!C147=""),"",'Att. Dairy'!C147)</f>
        <v/>
      </c>
      <c r="BF129" s="304" t="str">
        <f t="shared" si="205"/>
        <v/>
      </c>
      <c r="BG129" s="318" t="str">
        <f t="shared" si="206"/>
        <v>W</v>
      </c>
      <c r="BJ129" s="487">
        <f>IF(AND($DG$5=$CF$116),MAX($BJ$119:BJ128)+1,0)</f>
        <v>10</v>
      </c>
      <c r="BK129" s="389">
        <v>10</v>
      </c>
      <c r="BL129" s="422">
        <f>IF(AND('Att. Dairy'!B147=""),"",'Att. Dairy'!B147)</f>
        <v>45117</v>
      </c>
      <c r="BM129" s="423" t="str">
        <f>IF(AND('Att. Dairy'!D147=""),"",'Att. Dairy'!D147)</f>
        <v>Monday</v>
      </c>
      <c r="BN129" s="435" t="str">
        <f>IF('Att. Dairy'!L147="","",IF('Att. Dairy'!E147='Att. Dairy'!$AD$15,'Att. Dairy'!L147,""))</f>
        <v/>
      </c>
      <c r="BO129" s="435" t="str">
        <f>IF('Att. Dairy'!M147="","",IF('Att. Dairy'!E147='Att. Dairy'!$AD$15,'Att. Dairy'!M147,""))</f>
        <v/>
      </c>
      <c r="BP129" s="436">
        <f t="shared" si="207"/>
        <v>0</v>
      </c>
      <c r="BQ129" s="453">
        <f t="shared" si="236"/>
        <v>173.06</v>
      </c>
      <c r="BR129" s="439" t="str">
        <f>IF(BL129="","",IF(BL129='Opening Balance'!$I$140,'Opening Balance'!$G$140,""))</f>
        <v/>
      </c>
      <c r="BS129" s="439" t="str">
        <f>IF(BL129="","",IF(BL129='Opening Balance'!$I$142,'Opening Balance'!$G$142,""))</f>
        <v/>
      </c>
      <c r="BT129" s="438">
        <f t="shared" si="208"/>
        <v>173.06</v>
      </c>
      <c r="BU129" s="446">
        <f>IF(BP129="","",BP129*'Opening Balance'!$G$144)</f>
        <v>0</v>
      </c>
      <c r="BV129" s="415">
        <f t="shared" si="202"/>
        <v>173.06</v>
      </c>
      <c r="BW129" s="453">
        <f t="shared" si="237"/>
        <v>49.913600000000002</v>
      </c>
      <c r="BX129" s="446" t="str">
        <f>IF(BL129="","",IF(BL129='Opening Balance'!$I$141,'Opening Balance'!$G$141,""))</f>
        <v/>
      </c>
      <c r="BY129" s="446" t="str">
        <f>IF(BL129="","",IF(BL129='Opening Balance'!$I$143,'Opening Balance'!$G$143,""))</f>
        <v/>
      </c>
      <c r="BZ129" s="447">
        <f t="shared" si="209"/>
        <v>49.913600000000002</v>
      </c>
      <c r="CA129" s="446">
        <f>IF(BP129="","",BP129*'Opening Balance'!$G$145)</f>
        <v>0</v>
      </c>
      <c r="CB129" s="431">
        <f t="shared" si="210"/>
        <v>49.913600000000002</v>
      </c>
      <c r="CC129" s="474">
        <f t="shared" si="238"/>
        <v>7500</v>
      </c>
      <c r="CD129" s="468" t="str">
        <f>IF(BL129="","",IF(BL129='Opening Balance'!$I$147,'Opening Balance'!$G$147,""))</f>
        <v/>
      </c>
      <c r="CE129" s="468">
        <f t="shared" si="211"/>
        <v>7500</v>
      </c>
      <c r="CF129" s="470">
        <f>IF(BL129="","",IF(BL129='Opening Balance'!$I$149,'Opening Balance'!$G$149,0))</f>
        <v>0</v>
      </c>
      <c r="CG129" s="469">
        <f t="shared" si="239"/>
        <v>7500</v>
      </c>
      <c r="CH129" s="466"/>
      <c r="CI129" s="466"/>
      <c r="CJ129" s="389">
        <v>10</v>
      </c>
      <c r="CK129" s="422">
        <f>IF(AND('Att. Dairy'!B147=""),"",'Att. Dairy'!B147)</f>
        <v>45117</v>
      </c>
      <c r="CL129" s="423" t="str">
        <f>IF(AND('Att. Dairy'!D147=""),"",'Att. Dairy'!D147)</f>
        <v>Monday</v>
      </c>
      <c r="CM129" s="435" t="str">
        <f>IF('Att. Dairy'!O147="","",IF('Att. Dairy'!E147='Att. Dairy'!$AD$15,'Att. Dairy'!O147,""))</f>
        <v/>
      </c>
      <c r="CN129" s="435" t="str">
        <f>IF('Att. Dairy'!P147="","",IF('Att. Dairy'!E147='Att. Dairy'!$AD$15,'Att. Dairy'!P147,""))</f>
        <v/>
      </c>
      <c r="CO129" s="436">
        <f t="shared" si="212"/>
        <v>0</v>
      </c>
      <c r="CP129" s="453">
        <f t="shared" si="240"/>
        <v>222.77999999999997</v>
      </c>
      <c r="CQ129" s="438" t="str">
        <f>IF(CK129="","",IF(CK129='Opening Balance'!$I$140,'Opening Balance'!$H$140,""))</f>
        <v/>
      </c>
      <c r="CR129" s="438" t="str">
        <f>IF(CK129="","",IF(CK129='Opening Balance'!$I$142,'Opening Balance'!$H$142,""))</f>
        <v/>
      </c>
      <c r="CS129" s="438">
        <f t="shared" si="213"/>
        <v>222.77999999999997</v>
      </c>
      <c r="CT129" s="430">
        <f>IF(CO129="","",CO129*'Opening Balance'!$H$144)</f>
        <v>0</v>
      </c>
      <c r="CU129" s="431">
        <f t="shared" si="203"/>
        <v>222.77999999999997</v>
      </c>
      <c r="CV129" s="453">
        <f t="shared" si="241"/>
        <v>56.117799999999988</v>
      </c>
      <c r="CW129" s="430" t="str">
        <f>IF(CK129="","",IF(CK129='Opening Balance'!$I$141,'Opening Balance'!$H$141,""))</f>
        <v/>
      </c>
      <c r="CX129" s="429" t="str">
        <f>IF(CK129="","",IF(CK129='Opening Balance'!$I$143,'Opening Balance'!$H$143,""))</f>
        <v/>
      </c>
      <c r="CY129" s="438">
        <f t="shared" si="214"/>
        <v>56.117799999999988</v>
      </c>
      <c r="CZ129" s="430">
        <f>IF(CO129="","",CO129*'Opening Balance'!$H$145)</f>
        <v>0</v>
      </c>
      <c r="DA129" s="431">
        <f t="shared" si="215"/>
        <v>56.117799999999988</v>
      </c>
      <c r="DB129" s="474">
        <f t="shared" si="242"/>
        <v>8400</v>
      </c>
      <c r="DC129" s="468" t="str">
        <f>IF(CK129="","",IF(CK129='Opening Balance'!$I$147,'Opening Balance'!$H$147,""))</f>
        <v/>
      </c>
      <c r="DD129" s="468">
        <f t="shared" si="216"/>
        <v>8400</v>
      </c>
      <c r="DE129" s="470">
        <f>IF(CK129="","",IF(CK129='Opening Balance'!$I$149,'Opening Balance'!$H$149,0))</f>
        <v>0</v>
      </c>
      <c r="DF129" s="469">
        <f t="shared" si="243"/>
        <v>8400</v>
      </c>
    </row>
    <row r="130" spans="1:110" s="304" customFormat="1">
      <c r="A130" s="580"/>
      <c r="B130" s="352">
        <f>IF(AND($Z$3=$Q$115),MAX($B$119:B129)+1,0)</f>
        <v>11</v>
      </c>
      <c r="C130" s="116">
        <f>IF(AND('Att. Dairy'!B148=""),"",'Att. Dairy'!B148)</f>
        <v>45118</v>
      </c>
      <c r="D130" s="118">
        <f t="shared" si="217"/>
        <v>49.399999999999977</v>
      </c>
      <c r="E130" s="118">
        <f t="shared" si="218"/>
        <v>61.29999999999999</v>
      </c>
      <c r="F130" s="118" t="str">
        <f>IF(C130="","",IF(Sheet1!C130='Opening Balance'!$I$122,'Opening Balance'!$G$122,""))</f>
        <v/>
      </c>
      <c r="G130" s="118" t="str">
        <f>IF(C130="","",IF(Sheet1!C130='Opening Balance'!$I$123,'Opening Balance'!$G$123,""))</f>
        <v/>
      </c>
      <c r="H130" s="118" t="str">
        <f>IF(C130="","",IF(Sheet1!C130='Opening Balance'!$I$124,'Opening Balance'!$G$124,""))</f>
        <v/>
      </c>
      <c r="I130" s="118" t="str">
        <f>IF(C130="","",IF(Sheet1!C130='Opening Balance'!$I$125,'Opening Balance'!$G$125,""))</f>
        <v/>
      </c>
      <c r="J130" s="118" t="str">
        <f>IF(C130="","",IF(Sheet1!C130='Opening Balance'!$I$126,'Opening Balance'!$G$126,""))</f>
        <v/>
      </c>
      <c r="K130" s="118" t="str">
        <f>IF(C130="","",IF(Sheet1!C130='Opening Balance'!$I$127,'Opening Balance'!$G$127,""))</f>
        <v/>
      </c>
      <c r="L130" s="118">
        <f t="shared" si="219"/>
        <v>49.399999999999977</v>
      </c>
      <c r="M130" s="118">
        <f t="shared" si="220"/>
        <v>61.29999999999999</v>
      </c>
      <c r="N130" s="119" t="str">
        <f>IF('Att. Dairy'!F148="","",'Att. Dairy'!F148)</f>
        <v/>
      </c>
      <c r="O130" s="119" t="str">
        <f>IF('Att. Dairy'!G148="","",'Att. Dairy'!G148)</f>
        <v/>
      </c>
      <c r="P130" s="119" t="str">
        <f t="shared" si="221"/>
        <v/>
      </c>
      <c r="Q130" s="119" t="str">
        <f>IF('Att. Dairy'!L148="","",'Att. Dairy'!L148)</f>
        <v/>
      </c>
      <c r="R130" s="119" t="str">
        <f>IF('Att. Dairy'!M148="","",'Att. Dairy'!M148)</f>
        <v/>
      </c>
      <c r="S130" s="119" t="str">
        <f t="shared" si="222"/>
        <v/>
      </c>
      <c r="T130" s="118">
        <f t="shared" si="223"/>
        <v>0</v>
      </c>
      <c r="U130" s="118">
        <f t="shared" si="224"/>
        <v>0</v>
      </c>
      <c r="V130" s="118">
        <f t="shared" si="225"/>
        <v>49.399999999999977</v>
      </c>
      <c r="W130" s="118">
        <f t="shared" si="226"/>
        <v>61.29999999999999</v>
      </c>
      <c r="X130" s="321" t="str">
        <f>IFERROR(IF(AND('Att. Dairy'!B148=""),"",IF(AND(Y130="अवकाश"),"",IF(AND(S130=""),"",S130*$Z$115))),"")</f>
        <v/>
      </c>
      <c r="Y130" s="121" t="str">
        <f>IF(AND('Att. Dairy'!B148=""),"",IF(OR(S130="",S130=0),"",BC130))</f>
        <v/>
      </c>
      <c r="AA130" s="353">
        <f>IF(AND($AY$3=$AP$115),MAX($AA$119:AA129)+1,0)</f>
        <v>11</v>
      </c>
      <c r="AB130" s="116">
        <f>IF(AND('Att. Dairy'!B148=""),"",'Att. Dairy'!B148)</f>
        <v>45118</v>
      </c>
      <c r="AC130" s="118">
        <f t="shared" si="227"/>
        <v>163.20000000000002</v>
      </c>
      <c r="AD130" s="118">
        <f t="shared" si="228"/>
        <v>144.9</v>
      </c>
      <c r="AE130" s="118" t="str">
        <f>IF(AB130="","",IF(Sheet1!AB130='Opening Balance'!$I$122,'Opening Balance'!$H$122,""))</f>
        <v/>
      </c>
      <c r="AF130" s="118" t="str">
        <f>IF(AB130="","",IF(Sheet1!AB130='Opening Balance'!$I$123,'Opening Balance'!$H$123,""))</f>
        <v/>
      </c>
      <c r="AG130" s="118" t="str">
        <f>IF(AB130="","",IF(Sheet1!AB130='Opening Balance'!$I$124,'Opening Balance'!$H$124,""))</f>
        <v/>
      </c>
      <c r="AH130" s="118" t="str">
        <f>IF(AB130="","",IF(Sheet1!AB130='Opening Balance'!$I$125,'Opening Balance'!$H$125,""))</f>
        <v/>
      </c>
      <c r="AI130" s="118" t="str">
        <f>IF(AB130="","",IF(Sheet1!AB130='Opening Balance'!$I$126,'Opening Balance'!$H$126,""))</f>
        <v/>
      </c>
      <c r="AJ130" s="118" t="str">
        <f>IF(AB130="","",IF(Sheet1!AB130='Opening Balance'!$I$127,'Opening Balance'!$H$127,""))</f>
        <v/>
      </c>
      <c r="AK130" s="118">
        <f t="shared" si="229"/>
        <v>163.20000000000002</v>
      </c>
      <c r="AL130" s="118">
        <f t="shared" si="230"/>
        <v>144.9</v>
      </c>
      <c r="AM130" s="119" t="str">
        <f>IF('Att. Dairy'!I148="","",'Att. Dairy'!I148)</f>
        <v/>
      </c>
      <c r="AN130" s="119" t="str">
        <f>IF('Att. Dairy'!J148="","",'Att. Dairy'!J148)</f>
        <v/>
      </c>
      <c r="AO130" s="119" t="str">
        <f t="shared" si="231"/>
        <v/>
      </c>
      <c r="AP130" s="119" t="str">
        <f>IF('Att. Dairy'!O148="","",'Att. Dairy'!O148)</f>
        <v/>
      </c>
      <c r="AQ130" s="119" t="str">
        <f>IF('Att. Dairy'!P148="","",'Att. Dairy'!P148)</f>
        <v/>
      </c>
      <c r="AR130" s="119" t="str">
        <f t="shared" si="232"/>
        <v/>
      </c>
      <c r="AS130" s="118">
        <f t="shared" si="233"/>
        <v>0</v>
      </c>
      <c r="AT130" s="118">
        <f t="shared" si="234"/>
        <v>0</v>
      </c>
      <c r="AU130" s="118">
        <f t="shared" si="244"/>
        <v>163.20000000000002</v>
      </c>
      <c r="AV130" s="118">
        <f t="shared" si="245"/>
        <v>144.9</v>
      </c>
      <c r="AW130" s="321" t="str">
        <f>IFERROR(IF(AND('Att. Dairy'!B148=""),"",IF(AND(AX130="अवकाश"),"",IF(AND(AR130=""),"",AR130*$AY$115))),"")</f>
        <v/>
      </c>
      <c r="AX130" s="121" t="str">
        <f>IF(AND('Att. Dairy'!B148=""),"",IF(OR(AR130="",AR130=0),"",BC130))</f>
        <v/>
      </c>
      <c r="BB130" s="304" t="str">
        <f>IF(AND('Att. Dairy'!D148=""),"",'Att. Dairy'!D148)</f>
        <v>Tuesday</v>
      </c>
      <c r="BC130" s="304" t="str">
        <f t="shared" si="235"/>
        <v>दाल चावल</v>
      </c>
      <c r="BD130" s="318" t="str">
        <f t="shared" si="204"/>
        <v>R</v>
      </c>
      <c r="BE130" s="304" t="str">
        <f>IF(AND('Att. Dairy'!C148=""),"",'Att. Dairy'!C148)</f>
        <v/>
      </c>
      <c r="BF130" s="304" t="str">
        <f t="shared" si="205"/>
        <v/>
      </c>
      <c r="BG130" s="318" t="str">
        <f t="shared" si="206"/>
        <v>R</v>
      </c>
      <c r="BJ130" s="487">
        <f>IF(AND($DG$5=$CF$116),MAX($BJ$119:BJ129)+1,0)</f>
        <v>11</v>
      </c>
      <c r="BK130" s="389">
        <v>11</v>
      </c>
      <c r="BL130" s="422">
        <f>IF(AND('Att. Dairy'!B148=""),"",'Att. Dairy'!B148)</f>
        <v>45118</v>
      </c>
      <c r="BM130" s="423" t="str">
        <f>IF(AND('Att. Dairy'!D148=""),"",'Att. Dairy'!D148)</f>
        <v>Tuesday</v>
      </c>
      <c r="BN130" s="435" t="str">
        <f>IF('Att. Dairy'!L148="","",IF('Att. Dairy'!E148='Att. Dairy'!$AD$15,'Att. Dairy'!L148,""))</f>
        <v/>
      </c>
      <c r="BO130" s="435" t="str">
        <f>IF('Att. Dairy'!M148="","",IF('Att. Dairy'!E148='Att. Dairy'!$AD$15,'Att. Dairy'!M148,""))</f>
        <v/>
      </c>
      <c r="BP130" s="436">
        <f t="shared" si="207"/>
        <v>0</v>
      </c>
      <c r="BQ130" s="453">
        <f t="shared" si="236"/>
        <v>173.06</v>
      </c>
      <c r="BR130" s="439" t="str">
        <f>IF(BL130="","",IF(BL130='Opening Balance'!$I$140,'Opening Balance'!$G$140,""))</f>
        <v/>
      </c>
      <c r="BS130" s="439" t="str">
        <f>IF(BL130="","",IF(BL130='Opening Balance'!$I$142,'Opening Balance'!$G$142,""))</f>
        <v/>
      </c>
      <c r="BT130" s="438">
        <f t="shared" si="208"/>
        <v>173.06</v>
      </c>
      <c r="BU130" s="446">
        <f>IF(BP130="","",BP130*'Opening Balance'!$G$144)</f>
        <v>0</v>
      </c>
      <c r="BV130" s="415">
        <f t="shared" si="202"/>
        <v>173.06</v>
      </c>
      <c r="BW130" s="453">
        <f t="shared" si="237"/>
        <v>49.913600000000002</v>
      </c>
      <c r="BX130" s="446" t="str">
        <f>IF(BL130="","",IF(BL130='Opening Balance'!$I$141,'Opening Balance'!$G$141,""))</f>
        <v/>
      </c>
      <c r="BY130" s="446" t="str">
        <f>IF(BL130="","",IF(BL130='Opening Balance'!$I$143,'Opening Balance'!$G$143,""))</f>
        <v/>
      </c>
      <c r="BZ130" s="447">
        <f t="shared" si="209"/>
        <v>49.913600000000002</v>
      </c>
      <c r="CA130" s="446">
        <f>IF(BP130="","",BP130*'Opening Balance'!$G$145)</f>
        <v>0</v>
      </c>
      <c r="CB130" s="431">
        <f t="shared" si="210"/>
        <v>49.913600000000002</v>
      </c>
      <c r="CC130" s="474">
        <f t="shared" si="238"/>
        <v>7500</v>
      </c>
      <c r="CD130" s="468" t="str">
        <f>IF(BL130="","",IF(BL130='Opening Balance'!$I$147,'Opening Balance'!$G$147,""))</f>
        <v/>
      </c>
      <c r="CE130" s="468">
        <f t="shared" si="211"/>
        <v>7500</v>
      </c>
      <c r="CF130" s="470">
        <f>IF(BL130="","",IF(BL130='Opening Balance'!$I$149,'Opening Balance'!$G$149,0))</f>
        <v>0</v>
      </c>
      <c r="CG130" s="469">
        <f t="shared" si="239"/>
        <v>7500</v>
      </c>
      <c r="CH130" s="466"/>
      <c r="CI130" s="466"/>
      <c r="CJ130" s="389">
        <v>11</v>
      </c>
      <c r="CK130" s="422">
        <f>IF(AND('Att. Dairy'!B148=""),"",'Att. Dairy'!B148)</f>
        <v>45118</v>
      </c>
      <c r="CL130" s="423" t="str">
        <f>IF(AND('Att. Dairy'!D148=""),"",'Att. Dairy'!D148)</f>
        <v>Tuesday</v>
      </c>
      <c r="CM130" s="435" t="str">
        <f>IF('Att. Dairy'!O148="","",IF('Att. Dairy'!E148='Att. Dairy'!$AD$15,'Att. Dairy'!O148,""))</f>
        <v/>
      </c>
      <c r="CN130" s="435" t="str">
        <f>IF('Att. Dairy'!P148="","",IF('Att. Dairy'!E148='Att. Dairy'!$AD$15,'Att. Dairy'!P148,""))</f>
        <v/>
      </c>
      <c r="CO130" s="436">
        <f t="shared" si="212"/>
        <v>0</v>
      </c>
      <c r="CP130" s="453">
        <f t="shared" si="240"/>
        <v>222.77999999999997</v>
      </c>
      <c r="CQ130" s="438" t="str">
        <f>IF(CK130="","",IF(CK130='Opening Balance'!$I$140,'Opening Balance'!$H$140,""))</f>
        <v/>
      </c>
      <c r="CR130" s="438" t="str">
        <f>IF(CK130="","",IF(CK130='Opening Balance'!$I$142,'Opening Balance'!$H$142,""))</f>
        <v/>
      </c>
      <c r="CS130" s="438">
        <f t="shared" si="213"/>
        <v>222.77999999999997</v>
      </c>
      <c r="CT130" s="430">
        <f>IF(CO130="","",CO130*'Opening Balance'!$H$144)</f>
        <v>0</v>
      </c>
      <c r="CU130" s="431">
        <f t="shared" si="203"/>
        <v>222.77999999999997</v>
      </c>
      <c r="CV130" s="453">
        <f t="shared" si="241"/>
        <v>56.117799999999988</v>
      </c>
      <c r="CW130" s="430" t="str">
        <f>IF(CK130="","",IF(CK130='Opening Balance'!$I$141,'Opening Balance'!$H$141,""))</f>
        <v/>
      </c>
      <c r="CX130" s="429" t="str">
        <f>IF(CK130="","",IF(CK130='Opening Balance'!$I$143,'Opening Balance'!$H$143,""))</f>
        <v/>
      </c>
      <c r="CY130" s="438">
        <f t="shared" si="214"/>
        <v>56.117799999999988</v>
      </c>
      <c r="CZ130" s="430">
        <f>IF(CO130="","",CO130*'Opening Balance'!$H$145)</f>
        <v>0</v>
      </c>
      <c r="DA130" s="431">
        <f t="shared" si="215"/>
        <v>56.117799999999988</v>
      </c>
      <c r="DB130" s="474">
        <f t="shared" si="242"/>
        <v>8400</v>
      </c>
      <c r="DC130" s="468" t="str">
        <f>IF(CK130="","",IF(CK130='Opening Balance'!$I$147,'Opening Balance'!$H$147,""))</f>
        <v/>
      </c>
      <c r="DD130" s="468">
        <f t="shared" si="216"/>
        <v>8400</v>
      </c>
      <c r="DE130" s="470">
        <f>IF(CK130="","",IF(CK130='Opening Balance'!$I$149,'Opening Balance'!$H$149,0))</f>
        <v>0</v>
      </c>
      <c r="DF130" s="469">
        <f t="shared" si="243"/>
        <v>8400</v>
      </c>
    </row>
    <row r="131" spans="1:110" s="304" customFormat="1">
      <c r="A131" s="580"/>
      <c r="B131" s="352">
        <f>IF(AND($Z$3=$Q$115),MAX($B$119:B130)+1,0)</f>
        <v>12</v>
      </c>
      <c r="C131" s="116">
        <f>IF(AND('Att. Dairy'!B149=""),"",'Att. Dairy'!B149)</f>
        <v>45119</v>
      </c>
      <c r="D131" s="118">
        <f t="shared" si="217"/>
        <v>49.399999999999977</v>
      </c>
      <c r="E131" s="118">
        <f t="shared" si="218"/>
        <v>61.29999999999999</v>
      </c>
      <c r="F131" s="118" t="str">
        <f>IF(C131="","",IF(Sheet1!C131='Opening Balance'!$I$122,'Opening Balance'!$G$122,""))</f>
        <v/>
      </c>
      <c r="G131" s="118" t="str">
        <f>IF(C131="","",IF(Sheet1!C131='Opening Balance'!$I$123,'Opening Balance'!$G$123,""))</f>
        <v/>
      </c>
      <c r="H131" s="118" t="str">
        <f>IF(C131="","",IF(Sheet1!C131='Opening Balance'!$I$124,'Opening Balance'!$G$124,""))</f>
        <v/>
      </c>
      <c r="I131" s="118" t="str">
        <f>IF(C131="","",IF(Sheet1!C131='Opening Balance'!$I$125,'Opening Balance'!$G$125,""))</f>
        <v/>
      </c>
      <c r="J131" s="118" t="str">
        <f>IF(C131="","",IF(Sheet1!C131='Opening Balance'!$I$126,'Opening Balance'!$G$126,""))</f>
        <v/>
      </c>
      <c r="K131" s="118" t="str">
        <f>IF(C131="","",IF(Sheet1!C131='Opening Balance'!$I$127,'Opening Balance'!$G$127,""))</f>
        <v/>
      </c>
      <c r="L131" s="118">
        <f t="shared" si="219"/>
        <v>49.399999999999977</v>
      </c>
      <c r="M131" s="118">
        <f t="shared" si="220"/>
        <v>61.29999999999999</v>
      </c>
      <c r="N131" s="119" t="str">
        <f>IF('Att. Dairy'!F149="","",'Att. Dairy'!F149)</f>
        <v/>
      </c>
      <c r="O131" s="119" t="str">
        <f>IF('Att. Dairy'!G149="","",'Att. Dairy'!G149)</f>
        <v/>
      </c>
      <c r="P131" s="119" t="str">
        <f t="shared" si="221"/>
        <v/>
      </c>
      <c r="Q131" s="119" t="str">
        <f>IF('Att. Dairy'!L149="","",'Att. Dairy'!L149)</f>
        <v/>
      </c>
      <c r="R131" s="119" t="str">
        <f>IF('Att. Dairy'!M149="","",'Att. Dairy'!M149)</f>
        <v/>
      </c>
      <c r="S131" s="119" t="str">
        <f t="shared" si="222"/>
        <v/>
      </c>
      <c r="T131" s="118">
        <f t="shared" si="223"/>
        <v>0</v>
      </c>
      <c r="U131" s="118">
        <f t="shared" si="224"/>
        <v>0</v>
      </c>
      <c r="V131" s="118">
        <f t="shared" si="225"/>
        <v>49.399999999999977</v>
      </c>
      <c r="W131" s="118">
        <f t="shared" si="226"/>
        <v>61.29999999999999</v>
      </c>
      <c r="X131" s="321" t="str">
        <f>IFERROR(IF(AND('Att. Dairy'!B149=""),"",IF(AND(Y131="अवकाश"),"",IF(AND(S131=""),"",S131*$Z$115))),"")</f>
        <v/>
      </c>
      <c r="Y131" s="121" t="str">
        <f>IF(AND('Att. Dairy'!B149=""),"",IF(OR(S131="",S131=0),"",BC131))</f>
        <v/>
      </c>
      <c r="AA131" s="353">
        <f>IF(AND($AY$3=$AP$115),MAX($AA$119:AA130)+1,0)</f>
        <v>12</v>
      </c>
      <c r="AB131" s="116">
        <f>IF(AND('Att. Dairy'!B149=""),"",'Att. Dairy'!B149)</f>
        <v>45119</v>
      </c>
      <c r="AC131" s="118">
        <f t="shared" si="227"/>
        <v>163.20000000000002</v>
      </c>
      <c r="AD131" s="118">
        <f t="shared" si="228"/>
        <v>144.9</v>
      </c>
      <c r="AE131" s="118" t="str">
        <f>IF(AB131="","",IF(Sheet1!AB131='Opening Balance'!$I$122,'Opening Balance'!$H$122,""))</f>
        <v/>
      </c>
      <c r="AF131" s="118" t="str">
        <f>IF(AB131="","",IF(Sheet1!AB131='Opening Balance'!$I$123,'Opening Balance'!$H$123,""))</f>
        <v/>
      </c>
      <c r="AG131" s="118" t="str">
        <f>IF(AB131="","",IF(Sheet1!AB131='Opening Balance'!$I$124,'Opening Balance'!$H$124,""))</f>
        <v/>
      </c>
      <c r="AH131" s="118" t="str">
        <f>IF(AB131="","",IF(Sheet1!AB131='Opening Balance'!$I$125,'Opening Balance'!$H$125,""))</f>
        <v/>
      </c>
      <c r="AI131" s="118" t="str">
        <f>IF(AB131="","",IF(Sheet1!AB131='Opening Balance'!$I$126,'Opening Balance'!$H$126,""))</f>
        <v/>
      </c>
      <c r="AJ131" s="118" t="str">
        <f>IF(AB131="","",IF(Sheet1!AB131='Opening Balance'!$I$127,'Opening Balance'!$H$127,""))</f>
        <v/>
      </c>
      <c r="AK131" s="118">
        <f t="shared" si="229"/>
        <v>163.20000000000002</v>
      </c>
      <c r="AL131" s="118">
        <f t="shared" si="230"/>
        <v>144.9</v>
      </c>
      <c r="AM131" s="119" t="str">
        <f>IF('Att. Dairy'!I149="","",'Att. Dairy'!I149)</f>
        <v/>
      </c>
      <c r="AN131" s="119" t="str">
        <f>IF('Att. Dairy'!J149="","",'Att. Dairy'!J149)</f>
        <v/>
      </c>
      <c r="AO131" s="119" t="str">
        <f t="shared" si="231"/>
        <v/>
      </c>
      <c r="AP131" s="119" t="str">
        <f>IF('Att. Dairy'!O149="","",'Att. Dairy'!O149)</f>
        <v/>
      </c>
      <c r="AQ131" s="119" t="str">
        <f>IF('Att. Dairy'!P149="","",'Att. Dairy'!P149)</f>
        <v/>
      </c>
      <c r="AR131" s="119" t="str">
        <f t="shared" si="232"/>
        <v/>
      </c>
      <c r="AS131" s="118">
        <f t="shared" si="233"/>
        <v>0</v>
      </c>
      <c r="AT131" s="118">
        <f t="shared" si="234"/>
        <v>0</v>
      </c>
      <c r="AU131" s="118">
        <f t="shared" si="244"/>
        <v>163.20000000000002</v>
      </c>
      <c r="AV131" s="118">
        <f t="shared" si="245"/>
        <v>144.9</v>
      </c>
      <c r="AW131" s="321" t="str">
        <f>IFERROR(IF(AND('Att. Dairy'!B149=""),"",IF(AND(AX131="अवकाश"),"",IF(AND(AR131=""),"",AR131*$AY$115))),"")</f>
        <v/>
      </c>
      <c r="AX131" s="121" t="str">
        <f>IF(AND('Att. Dairy'!B149=""),"",IF(OR(AR131="",AR131=0),"",BC131))</f>
        <v/>
      </c>
      <c r="BB131" s="304" t="str">
        <f>IF(AND('Att. Dairy'!D149=""),"",'Att. Dairy'!D149)</f>
        <v>Wednesday</v>
      </c>
      <c r="BC131" s="304" t="str">
        <f t="shared" si="235"/>
        <v>दाल रोटी</v>
      </c>
      <c r="BD131" s="318" t="str">
        <f t="shared" si="204"/>
        <v>W</v>
      </c>
      <c r="BE131" s="304" t="str">
        <f>IF(AND('Att. Dairy'!C149=""),"",'Att. Dairy'!C149)</f>
        <v/>
      </c>
      <c r="BF131" s="304" t="str">
        <f t="shared" si="205"/>
        <v/>
      </c>
      <c r="BG131" s="318" t="str">
        <f t="shared" si="206"/>
        <v>W</v>
      </c>
      <c r="BJ131" s="487">
        <f>IF(AND($DG$5=$CF$116),MAX($BJ$119:BJ130)+1,0)</f>
        <v>12</v>
      </c>
      <c r="BK131" s="389">
        <v>12</v>
      </c>
      <c r="BL131" s="422">
        <f>IF(AND('Att. Dairy'!B149=""),"",'Att. Dairy'!B149)</f>
        <v>45119</v>
      </c>
      <c r="BM131" s="423" t="str">
        <f>IF(AND('Att. Dairy'!D149=""),"",'Att. Dairy'!D149)</f>
        <v>Wednesday</v>
      </c>
      <c r="BN131" s="435" t="str">
        <f>IF('Att. Dairy'!L149="","",IF('Att. Dairy'!E149='Att. Dairy'!$AD$15,'Att. Dairy'!L149,""))</f>
        <v/>
      </c>
      <c r="BO131" s="435" t="str">
        <f>IF('Att. Dairy'!M149="","",IF('Att. Dairy'!E149='Att. Dairy'!$AD$15,'Att. Dairy'!M149,""))</f>
        <v/>
      </c>
      <c r="BP131" s="436">
        <f t="shared" si="207"/>
        <v>0</v>
      </c>
      <c r="BQ131" s="453">
        <f t="shared" si="236"/>
        <v>173.06</v>
      </c>
      <c r="BR131" s="439" t="str">
        <f>IF(BL131="","",IF(BL131='Opening Balance'!$I$140,'Opening Balance'!$G$140,""))</f>
        <v/>
      </c>
      <c r="BS131" s="439" t="str">
        <f>IF(BL131="","",IF(BL131='Opening Balance'!$I$142,'Opening Balance'!$G$142,""))</f>
        <v/>
      </c>
      <c r="BT131" s="438">
        <f t="shared" si="208"/>
        <v>173.06</v>
      </c>
      <c r="BU131" s="446">
        <f>IF(BP131="","",BP131*'Opening Balance'!$G$144)</f>
        <v>0</v>
      </c>
      <c r="BV131" s="415">
        <f t="shared" si="202"/>
        <v>173.06</v>
      </c>
      <c r="BW131" s="453">
        <f t="shared" si="237"/>
        <v>49.913600000000002</v>
      </c>
      <c r="BX131" s="446" t="str">
        <f>IF(BL131="","",IF(BL131='Opening Balance'!$I$141,'Opening Balance'!$G$141,""))</f>
        <v/>
      </c>
      <c r="BY131" s="446" t="str">
        <f>IF(BL131="","",IF(BL131='Opening Balance'!$I$143,'Opening Balance'!$G$143,""))</f>
        <v/>
      </c>
      <c r="BZ131" s="447">
        <f t="shared" si="209"/>
        <v>49.913600000000002</v>
      </c>
      <c r="CA131" s="446">
        <f>IF(BP131="","",BP131*'Opening Balance'!$G$145)</f>
        <v>0</v>
      </c>
      <c r="CB131" s="431">
        <f t="shared" si="210"/>
        <v>49.913600000000002</v>
      </c>
      <c r="CC131" s="474">
        <f t="shared" si="238"/>
        <v>7500</v>
      </c>
      <c r="CD131" s="468" t="str">
        <f>IF(BL131="","",IF(BL131='Opening Balance'!$I$147,'Opening Balance'!$G$147,""))</f>
        <v/>
      </c>
      <c r="CE131" s="468">
        <f t="shared" si="211"/>
        <v>7500</v>
      </c>
      <c r="CF131" s="470">
        <f>IF(BL131="","",IF(BL131='Opening Balance'!$I$149,'Opening Balance'!$G$149,0))</f>
        <v>0</v>
      </c>
      <c r="CG131" s="469">
        <f t="shared" si="239"/>
        <v>7500</v>
      </c>
      <c r="CH131" s="466"/>
      <c r="CI131" s="466"/>
      <c r="CJ131" s="389">
        <v>12</v>
      </c>
      <c r="CK131" s="422">
        <f>IF(AND('Att. Dairy'!B149=""),"",'Att. Dairy'!B149)</f>
        <v>45119</v>
      </c>
      <c r="CL131" s="423" t="str">
        <f>IF(AND('Att. Dairy'!D149=""),"",'Att. Dairy'!D149)</f>
        <v>Wednesday</v>
      </c>
      <c r="CM131" s="435" t="str">
        <f>IF('Att. Dairy'!O149="","",IF('Att. Dairy'!E149='Att. Dairy'!$AD$15,'Att. Dairy'!O149,""))</f>
        <v/>
      </c>
      <c r="CN131" s="435" t="str">
        <f>IF('Att. Dairy'!P149="","",IF('Att. Dairy'!E149='Att. Dairy'!$AD$15,'Att. Dairy'!P149,""))</f>
        <v/>
      </c>
      <c r="CO131" s="436">
        <f t="shared" si="212"/>
        <v>0</v>
      </c>
      <c r="CP131" s="453">
        <f t="shared" si="240"/>
        <v>222.77999999999997</v>
      </c>
      <c r="CQ131" s="438" t="str">
        <f>IF(CK131="","",IF(CK131='Opening Balance'!$I$140,'Opening Balance'!$H$140,""))</f>
        <v/>
      </c>
      <c r="CR131" s="438" t="str">
        <f>IF(CK131="","",IF(CK131='Opening Balance'!$I$142,'Opening Balance'!$H$142,""))</f>
        <v/>
      </c>
      <c r="CS131" s="438">
        <f t="shared" si="213"/>
        <v>222.77999999999997</v>
      </c>
      <c r="CT131" s="430">
        <f>IF(CO131="","",CO131*'Opening Balance'!$H$144)</f>
        <v>0</v>
      </c>
      <c r="CU131" s="431">
        <f t="shared" si="203"/>
        <v>222.77999999999997</v>
      </c>
      <c r="CV131" s="453">
        <f t="shared" si="241"/>
        <v>56.117799999999988</v>
      </c>
      <c r="CW131" s="430" t="str">
        <f>IF(CK131="","",IF(CK131='Opening Balance'!$I$141,'Opening Balance'!$H$141,""))</f>
        <v/>
      </c>
      <c r="CX131" s="429" t="str">
        <f>IF(CK131="","",IF(CK131='Opening Balance'!$I$143,'Opening Balance'!$H$143,""))</f>
        <v/>
      </c>
      <c r="CY131" s="438">
        <f t="shared" si="214"/>
        <v>56.117799999999988</v>
      </c>
      <c r="CZ131" s="430">
        <f>IF(CO131="","",CO131*'Opening Balance'!$H$145)</f>
        <v>0</v>
      </c>
      <c r="DA131" s="431">
        <f t="shared" si="215"/>
        <v>56.117799999999988</v>
      </c>
      <c r="DB131" s="474">
        <f t="shared" si="242"/>
        <v>8400</v>
      </c>
      <c r="DC131" s="468" t="str">
        <f>IF(CK131="","",IF(CK131='Opening Balance'!$I$147,'Opening Balance'!$H$147,""))</f>
        <v/>
      </c>
      <c r="DD131" s="468">
        <f t="shared" si="216"/>
        <v>8400</v>
      </c>
      <c r="DE131" s="470">
        <f>IF(CK131="","",IF(CK131='Opening Balance'!$I$149,'Opening Balance'!$H$149,0))</f>
        <v>0</v>
      </c>
      <c r="DF131" s="469">
        <f t="shared" si="243"/>
        <v>8400</v>
      </c>
    </row>
    <row r="132" spans="1:110" s="304" customFormat="1">
      <c r="A132" s="580"/>
      <c r="B132" s="352">
        <f>IF(AND($Z$3=$Q$115),MAX($B$119:B131)+1,0)</f>
        <v>13</v>
      </c>
      <c r="C132" s="116">
        <f>IF(AND('Att. Dairy'!B150=""),"",'Att. Dairy'!B150)</f>
        <v>45120</v>
      </c>
      <c r="D132" s="118">
        <f t="shared" si="217"/>
        <v>49.399999999999977</v>
      </c>
      <c r="E132" s="118">
        <f t="shared" si="218"/>
        <v>61.29999999999999</v>
      </c>
      <c r="F132" s="118" t="str">
        <f>IF(C132="","",IF(Sheet1!C132='Opening Balance'!$I$122,'Opening Balance'!$G$122,""))</f>
        <v/>
      </c>
      <c r="G132" s="118" t="str">
        <f>IF(C132="","",IF(Sheet1!C132='Opening Balance'!$I$123,'Opening Balance'!$G$123,""))</f>
        <v/>
      </c>
      <c r="H132" s="118" t="str">
        <f>IF(C132="","",IF(Sheet1!C132='Opening Balance'!$I$124,'Opening Balance'!$G$124,""))</f>
        <v/>
      </c>
      <c r="I132" s="118" t="str">
        <f>IF(C132="","",IF(Sheet1!C132='Opening Balance'!$I$125,'Opening Balance'!$G$125,""))</f>
        <v/>
      </c>
      <c r="J132" s="118" t="str">
        <f>IF(C132="","",IF(Sheet1!C132='Opening Balance'!$I$126,'Opening Balance'!$G$126,""))</f>
        <v/>
      </c>
      <c r="K132" s="118" t="str">
        <f>IF(C132="","",IF(Sheet1!C132='Opening Balance'!$I$127,'Opening Balance'!$G$127,""))</f>
        <v/>
      </c>
      <c r="L132" s="118">
        <f t="shared" si="219"/>
        <v>49.399999999999977</v>
      </c>
      <c r="M132" s="118">
        <f t="shared" si="220"/>
        <v>61.29999999999999</v>
      </c>
      <c r="N132" s="119" t="str">
        <f>IF('Att. Dairy'!F150="","",'Att. Dairy'!F150)</f>
        <v/>
      </c>
      <c r="O132" s="119" t="str">
        <f>IF('Att. Dairy'!G150="","",'Att. Dairy'!G150)</f>
        <v/>
      </c>
      <c r="P132" s="119" t="str">
        <f t="shared" si="221"/>
        <v/>
      </c>
      <c r="Q132" s="119" t="str">
        <f>IF('Att. Dairy'!L150="","",'Att. Dairy'!L150)</f>
        <v/>
      </c>
      <c r="R132" s="119" t="str">
        <f>IF('Att. Dairy'!M150="","",'Att. Dairy'!M150)</f>
        <v/>
      </c>
      <c r="S132" s="119" t="str">
        <f t="shared" si="222"/>
        <v/>
      </c>
      <c r="T132" s="118">
        <f t="shared" si="223"/>
        <v>0</v>
      </c>
      <c r="U132" s="118">
        <f t="shared" si="224"/>
        <v>0</v>
      </c>
      <c r="V132" s="118">
        <f t="shared" si="225"/>
        <v>49.399999999999977</v>
      </c>
      <c r="W132" s="118">
        <f t="shared" si="226"/>
        <v>61.29999999999999</v>
      </c>
      <c r="X132" s="321" t="str">
        <f>IFERROR(IF(AND('Att. Dairy'!B150=""),"",IF(AND(Y132="अवकाश"),"",IF(AND(S132=""),"",S132*$Z$115))),"")</f>
        <v/>
      </c>
      <c r="Y132" s="121" t="str">
        <f>IF(AND('Att. Dairy'!B150=""),"",IF(OR(S132="",S132=0),"",BC132))</f>
        <v/>
      </c>
      <c r="AA132" s="353">
        <f>IF(AND($AY$3=$AP$115),MAX($AA$119:AA131)+1,0)</f>
        <v>13</v>
      </c>
      <c r="AB132" s="116">
        <f>IF(AND('Att. Dairy'!B150=""),"",'Att. Dairy'!B150)</f>
        <v>45120</v>
      </c>
      <c r="AC132" s="118">
        <f t="shared" si="227"/>
        <v>163.20000000000002</v>
      </c>
      <c r="AD132" s="118">
        <f t="shared" si="228"/>
        <v>144.9</v>
      </c>
      <c r="AE132" s="118" t="str">
        <f>IF(AB132="","",IF(Sheet1!AB132='Opening Balance'!$I$122,'Opening Balance'!$H$122,""))</f>
        <v/>
      </c>
      <c r="AF132" s="118" t="str">
        <f>IF(AB132="","",IF(Sheet1!AB132='Opening Balance'!$I$123,'Opening Balance'!$H$123,""))</f>
        <v/>
      </c>
      <c r="AG132" s="118" t="str">
        <f>IF(AB132="","",IF(Sheet1!AB132='Opening Balance'!$I$124,'Opening Balance'!$H$124,""))</f>
        <v/>
      </c>
      <c r="AH132" s="118" t="str">
        <f>IF(AB132="","",IF(Sheet1!AB132='Opening Balance'!$I$125,'Opening Balance'!$H$125,""))</f>
        <v/>
      </c>
      <c r="AI132" s="118" t="str">
        <f>IF(AB132="","",IF(Sheet1!AB132='Opening Balance'!$I$126,'Opening Balance'!$H$126,""))</f>
        <v/>
      </c>
      <c r="AJ132" s="118" t="str">
        <f>IF(AB132="","",IF(Sheet1!AB132='Opening Balance'!$I$127,'Opening Balance'!$H$127,""))</f>
        <v/>
      </c>
      <c r="AK132" s="118">
        <f t="shared" si="229"/>
        <v>163.20000000000002</v>
      </c>
      <c r="AL132" s="118">
        <f t="shared" si="230"/>
        <v>144.9</v>
      </c>
      <c r="AM132" s="119" t="str">
        <f>IF('Att. Dairy'!I150="","",'Att. Dairy'!I150)</f>
        <v/>
      </c>
      <c r="AN132" s="119" t="str">
        <f>IF('Att. Dairy'!J150="","",'Att. Dairy'!J150)</f>
        <v/>
      </c>
      <c r="AO132" s="119" t="str">
        <f t="shared" si="231"/>
        <v/>
      </c>
      <c r="AP132" s="119" t="str">
        <f>IF('Att. Dairy'!O150="","",'Att. Dairy'!O150)</f>
        <v/>
      </c>
      <c r="AQ132" s="119" t="str">
        <f>IF('Att. Dairy'!P150="","",'Att. Dairy'!P150)</f>
        <v/>
      </c>
      <c r="AR132" s="119" t="str">
        <f t="shared" si="232"/>
        <v/>
      </c>
      <c r="AS132" s="118">
        <f t="shared" si="233"/>
        <v>0</v>
      </c>
      <c r="AT132" s="118">
        <f t="shared" si="234"/>
        <v>0</v>
      </c>
      <c r="AU132" s="118">
        <f t="shared" si="244"/>
        <v>163.20000000000002</v>
      </c>
      <c r="AV132" s="118">
        <f t="shared" si="245"/>
        <v>144.9</v>
      </c>
      <c r="AW132" s="321" t="str">
        <f>IFERROR(IF(AND('Att. Dairy'!B150=""),"",IF(AND(AX132="अवकाश"),"",IF(AND(AR132=""),"",AR132*$AY$115))),"")</f>
        <v/>
      </c>
      <c r="AX132" s="121" t="str">
        <f>IF(AND('Att. Dairy'!B150=""),"",IF(OR(AR132="",AR132=0),"",BC132))</f>
        <v/>
      </c>
      <c r="BB132" s="304" t="str">
        <f>IF(AND('Att. Dairy'!D150=""),"",'Att. Dairy'!D150)</f>
        <v>Thursday</v>
      </c>
      <c r="BC132" s="304" t="str">
        <f t="shared" si="235"/>
        <v>खिचड़ी</v>
      </c>
      <c r="BD132" s="318" t="str">
        <f t="shared" si="204"/>
        <v>R</v>
      </c>
      <c r="BE132" s="304" t="str">
        <f>IF(AND('Att. Dairy'!C150=""),"",'Att. Dairy'!C150)</f>
        <v/>
      </c>
      <c r="BF132" s="304" t="str">
        <f t="shared" si="205"/>
        <v/>
      </c>
      <c r="BG132" s="318" t="str">
        <f t="shared" si="206"/>
        <v>R</v>
      </c>
      <c r="BJ132" s="487">
        <f>IF(AND($DG$5=$CF$116),MAX($BJ$119:BJ131)+1,0)</f>
        <v>13</v>
      </c>
      <c r="BK132" s="389">
        <v>13</v>
      </c>
      <c r="BL132" s="422">
        <f>IF(AND('Att. Dairy'!B150=""),"",'Att. Dairy'!B150)</f>
        <v>45120</v>
      </c>
      <c r="BM132" s="423" t="str">
        <f>IF(AND('Att. Dairy'!D150=""),"",'Att. Dairy'!D150)</f>
        <v>Thursday</v>
      </c>
      <c r="BN132" s="435" t="str">
        <f>IF('Att. Dairy'!L150="","",IF('Att. Dairy'!E150='Att. Dairy'!$AD$15,'Att. Dairy'!L150,""))</f>
        <v/>
      </c>
      <c r="BO132" s="435" t="str">
        <f>IF('Att. Dairy'!M150="","",IF('Att. Dairy'!E150='Att. Dairy'!$AD$15,'Att. Dairy'!M150,""))</f>
        <v/>
      </c>
      <c r="BP132" s="436">
        <f t="shared" si="207"/>
        <v>0</v>
      </c>
      <c r="BQ132" s="453">
        <f t="shared" si="236"/>
        <v>173.06</v>
      </c>
      <c r="BR132" s="439" t="str">
        <f>IF(BL132="","",IF(BL132='Opening Balance'!$I$140,'Opening Balance'!$G$140,""))</f>
        <v/>
      </c>
      <c r="BS132" s="439" t="str">
        <f>IF(BL132="","",IF(BL132='Opening Balance'!$I$142,'Opening Balance'!$G$142,""))</f>
        <v/>
      </c>
      <c r="BT132" s="438">
        <f t="shared" si="208"/>
        <v>173.06</v>
      </c>
      <c r="BU132" s="446">
        <f>IF(BP132="","",BP132*'Opening Balance'!$G$144)</f>
        <v>0</v>
      </c>
      <c r="BV132" s="415">
        <f t="shared" si="202"/>
        <v>173.06</v>
      </c>
      <c r="BW132" s="453">
        <f t="shared" si="237"/>
        <v>49.913600000000002</v>
      </c>
      <c r="BX132" s="446" t="str">
        <f>IF(BL132="","",IF(BL132='Opening Balance'!$I$141,'Opening Balance'!$G$141,""))</f>
        <v/>
      </c>
      <c r="BY132" s="446" t="str">
        <f>IF(BL132="","",IF(BL132='Opening Balance'!$I$143,'Opening Balance'!$G$143,""))</f>
        <v/>
      </c>
      <c r="BZ132" s="447">
        <f t="shared" si="209"/>
        <v>49.913600000000002</v>
      </c>
      <c r="CA132" s="446">
        <f>IF(BP132="","",BP132*'Opening Balance'!$G$145)</f>
        <v>0</v>
      </c>
      <c r="CB132" s="431">
        <f t="shared" si="210"/>
        <v>49.913600000000002</v>
      </c>
      <c r="CC132" s="474">
        <f t="shared" si="238"/>
        <v>7500</v>
      </c>
      <c r="CD132" s="468" t="str">
        <f>IF(BL132="","",IF(BL132='Opening Balance'!$I$147,'Opening Balance'!$G$147,""))</f>
        <v/>
      </c>
      <c r="CE132" s="468">
        <f t="shared" si="211"/>
        <v>7500</v>
      </c>
      <c r="CF132" s="470">
        <f>IF(BL132="","",IF(BL132='Opening Balance'!$I$149,'Opening Balance'!$G$149,0))</f>
        <v>0</v>
      </c>
      <c r="CG132" s="469">
        <f t="shared" si="239"/>
        <v>7500</v>
      </c>
      <c r="CH132" s="466"/>
      <c r="CI132" s="466"/>
      <c r="CJ132" s="389">
        <v>13</v>
      </c>
      <c r="CK132" s="422">
        <f>IF(AND('Att. Dairy'!B150=""),"",'Att. Dairy'!B150)</f>
        <v>45120</v>
      </c>
      <c r="CL132" s="423" t="str">
        <f>IF(AND('Att. Dairy'!D150=""),"",'Att. Dairy'!D150)</f>
        <v>Thursday</v>
      </c>
      <c r="CM132" s="435" t="str">
        <f>IF('Att. Dairy'!O150="","",IF('Att. Dairy'!E150='Att. Dairy'!$AD$15,'Att. Dairy'!O150,""))</f>
        <v/>
      </c>
      <c r="CN132" s="435" t="str">
        <f>IF('Att. Dairy'!P150="","",IF('Att. Dairy'!E150='Att. Dairy'!$AD$15,'Att. Dairy'!P150,""))</f>
        <v/>
      </c>
      <c r="CO132" s="436">
        <f t="shared" si="212"/>
        <v>0</v>
      </c>
      <c r="CP132" s="453">
        <f t="shared" si="240"/>
        <v>222.77999999999997</v>
      </c>
      <c r="CQ132" s="438" t="str">
        <f>IF(CK132="","",IF(CK132='Opening Balance'!$I$140,'Opening Balance'!$H$140,""))</f>
        <v/>
      </c>
      <c r="CR132" s="438" t="str">
        <f>IF(CK132="","",IF(CK132='Opening Balance'!$I$142,'Opening Balance'!$H$142,""))</f>
        <v/>
      </c>
      <c r="CS132" s="438">
        <f t="shared" si="213"/>
        <v>222.77999999999997</v>
      </c>
      <c r="CT132" s="430">
        <f>IF(CO132="","",CO132*'Opening Balance'!$H$144)</f>
        <v>0</v>
      </c>
      <c r="CU132" s="431">
        <f t="shared" si="203"/>
        <v>222.77999999999997</v>
      </c>
      <c r="CV132" s="453">
        <f t="shared" si="241"/>
        <v>56.117799999999988</v>
      </c>
      <c r="CW132" s="430" t="str">
        <f>IF(CK132="","",IF(CK132='Opening Balance'!$I$141,'Opening Balance'!$H$141,""))</f>
        <v/>
      </c>
      <c r="CX132" s="429" t="str">
        <f>IF(CK132="","",IF(CK132='Opening Balance'!$I$143,'Opening Balance'!$H$143,""))</f>
        <v/>
      </c>
      <c r="CY132" s="438">
        <f t="shared" si="214"/>
        <v>56.117799999999988</v>
      </c>
      <c r="CZ132" s="430">
        <f>IF(CO132="","",CO132*'Opening Balance'!$H$145)</f>
        <v>0</v>
      </c>
      <c r="DA132" s="431">
        <f t="shared" si="215"/>
        <v>56.117799999999988</v>
      </c>
      <c r="DB132" s="474">
        <f t="shared" si="242"/>
        <v>8400</v>
      </c>
      <c r="DC132" s="468" t="str">
        <f>IF(CK132="","",IF(CK132='Opening Balance'!$I$147,'Opening Balance'!$H$147,""))</f>
        <v/>
      </c>
      <c r="DD132" s="468">
        <f t="shared" si="216"/>
        <v>8400</v>
      </c>
      <c r="DE132" s="470">
        <f>IF(CK132="","",IF(CK132='Opening Balance'!$I$149,'Opening Balance'!$H$149,0))</f>
        <v>0</v>
      </c>
      <c r="DF132" s="469">
        <f t="shared" si="243"/>
        <v>8400</v>
      </c>
    </row>
    <row r="133" spans="1:110" s="304" customFormat="1">
      <c r="A133" s="580"/>
      <c r="B133" s="352">
        <f>IF(AND($Z$3=$Q$115),MAX($B$119:B132)+1,0)</f>
        <v>14</v>
      </c>
      <c r="C133" s="116">
        <f>IF(AND('Att. Dairy'!B151=""),"",'Att. Dairy'!B151)</f>
        <v>45121</v>
      </c>
      <c r="D133" s="118">
        <f t="shared" si="217"/>
        <v>49.399999999999977</v>
      </c>
      <c r="E133" s="118">
        <f t="shared" si="218"/>
        <v>61.29999999999999</v>
      </c>
      <c r="F133" s="118" t="str">
        <f>IF(C133="","",IF(Sheet1!C133='Opening Balance'!$I$122,'Opening Balance'!$G$122,""))</f>
        <v/>
      </c>
      <c r="G133" s="118" t="str">
        <f>IF(C133="","",IF(Sheet1!C133='Opening Balance'!$I$123,'Opening Balance'!$G$123,""))</f>
        <v/>
      </c>
      <c r="H133" s="118" t="str">
        <f>IF(C133="","",IF(Sheet1!C133='Opening Balance'!$I$124,'Opening Balance'!$G$124,""))</f>
        <v/>
      </c>
      <c r="I133" s="118" t="str">
        <f>IF(C133="","",IF(Sheet1!C133='Opening Balance'!$I$125,'Opening Balance'!$G$125,""))</f>
        <v/>
      </c>
      <c r="J133" s="118" t="str">
        <f>IF(C133="","",IF(Sheet1!C133='Opening Balance'!$I$126,'Opening Balance'!$G$126,""))</f>
        <v/>
      </c>
      <c r="K133" s="118" t="str">
        <f>IF(C133="","",IF(Sheet1!C133='Opening Balance'!$I$127,'Opening Balance'!$G$127,""))</f>
        <v/>
      </c>
      <c r="L133" s="118">
        <f t="shared" si="219"/>
        <v>49.399999999999977</v>
      </c>
      <c r="M133" s="118">
        <f t="shared" si="220"/>
        <v>61.29999999999999</v>
      </c>
      <c r="N133" s="119" t="str">
        <f>IF('Att. Dairy'!F151="","",'Att. Dairy'!F151)</f>
        <v/>
      </c>
      <c r="O133" s="119" t="str">
        <f>IF('Att. Dairy'!G151="","",'Att. Dairy'!G151)</f>
        <v/>
      </c>
      <c r="P133" s="119" t="str">
        <f t="shared" si="221"/>
        <v/>
      </c>
      <c r="Q133" s="119" t="str">
        <f>IF('Att. Dairy'!L151="","",'Att. Dairy'!L151)</f>
        <v/>
      </c>
      <c r="R133" s="119" t="str">
        <f>IF('Att. Dairy'!M151="","",'Att. Dairy'!M151)</f>
        <v/>
      </c>
      <c r="S133" s="119" t="str">
        <f t="shared" si="222"/>
        <v/>
      </c>
      <c r="T133" s="118">
        <f t="shared" si="223"/>
        <v>0</v>
      </c>
      <c r="U133" s="118">
        <f t="shared" si="224"/>
        <v>0</v>
      </c>
      <c r="V133" s="118">
        <f t="shared" si="225"/>
        <v>49.399999999999977</v>
      </c>
      <c r="W133" s="118">
        <f t="shared" si="226"/>
        <v>61.29999999999999</v>
      </c>
      <c r="X133" s="321" t="str">
        <f>IFERROR(IF(AND('Att. Dairy'!B151=""),"",IF(AND(Y133="अवकाश"),"",IF(AND(S133=""),"",S133*$Z$115))),"")</f>
        <v/>
      </c>
      <c r="Y133" s="121" t="str">
        <f>IF(AND('Att. Dairy'!B151=""),"",IF(OR(S133="",S133=0),"",BC133))</f>
        <v/>
      </c>
      <c r="AA133" s="353">
        <f>IF(AND($AY$3=$AP$115),MAX($AA$119:AA132)+1,0)</f>
        <v>14</v>
      </c>
      <c r="AB133" s="116">
        <f>IF(AND('Att. Dairy'!B151=""),"",'Att. Dairy'!B151)</f>
        <v>45121</v>
      </c>
      <c r="AC133" s="118">
        <f t="shared" si="227"/>
        <v>163.20000000000002</v>
      </c>
      <c r="AD133" s="118">
        <f t="shared" si="228"/>
        <v>144.9</v>
      </c>
      <c r="AE133" s="118" t="str">
        <f>IF(AB133="","",IF(Sheet1!AB133='Opening Balance'!$I$122,'Opening Balance'!$H$122,""))</f>
        <v/>
      </c>
      <c r="AF133" s="118" t="str">
        <f>IF(AB133="","",IF(Sheet1!AB133='Opening Balance'!$I$123,'Opening Balance'!$H$123,""))</f>
        <v/>
      </c>
      <c r="AG133" s="118" t="str">
        <f>IF(AB133="","",IF(Sheet1!AB133='Opening Balance'!$I$124,'Opening Balance'!$H$124,""))</f>
        <v/>
      </c>
      <c r="AH133" s="118" t="str">
        <f>IF(AB133="","",IF(Sheet1!AB133='Opening Balance'!$I$125,'Opening Balance'!$H$125,""))</f>
        <v/>
      </c>
      <c r="AI133" s="118" t="str">
        <f>IF(AB133="","",IF(Sheet1!AB133='Opening Balance'!$I$126,'Opening Balance'!$H$126,""))</f>
        <v/>
      </c>
      <c r="AJ133" s="118" t="str">
        <f>IF(AB133="","",IF(Sheet1!AB133='Opening Balance'!$I$127,'Opening Balance'!$H$127,""))</f>
        <v/>
      </c>
      <c r="AK133" s="118">
        <f t="shared" si="229"/>
        <v>163.20000000000002</v>
      </c>
      <c r="AL133" s="118">
        <f t="shared" si="230"/>
        <v>144.9</v>
      </c>
      <c r="AM133" s="119" t="str">
        <f>IF('Att. Dairy'!I151="","",'Att. Dairy'!I151)</f>
        <v/>
      </c>
      <c r="AN133" s="119" t="str">
        <f>IF('Att. Dairy'!J151="","",'Att. Dairy'!J151)</f>
        <v/>
      </c>
      <c r="AO133" s="119" t="str">
        <f t="shared" si="231"/>
        <v/>
      </c>
      <c r="AP133" s="119" t="str">
        <f>IF('Att. Dairy'!O151="","",'Att. Dairy'!O151)</f>
        <v/>
      </c>
      <c r="AQ133" s="119" t="str">
        <f>IF('Att. Dairy'!P151="","",'Att. Dairy'!P151)</f>
        <v/>
      </c>
      <c r="AR133" s="119" t="str">
        <f t="shared" si="232"/>
        <v/>
      </c>
      <c r="AS133" s="118">
        <f t="shared" si="233"/>
        <v>0</v>
      </c>
      <c r="AT133" s="118">
        <f t="shared" si="234"/>
        <v>0</v>
      </c>
      <c r="AU133" s="118">
        <f t="shared" si="244"/>
        <v>163.20000000000002</v>
      </c>
      <c r="AV133" s="118">
        <f t="shared" si="245"/>
        <v>144.9</v>
      </c>
      <c r="AW133" s="321" t="str">
        <f>IFERROR(IF(AND('Att. Dairy'!B151=""),"",IF(AND(AX133="अवकाश"),"",IF(AND(AR133=""),"",AR133*$AY$115))),"")</f>
        <v/>
      </c>
      <c r="AX133" s="121" t="str">
        <f>IF(AND('Att. Dairy'!B151=""),"",IF(OR(AR133="",AR133=0),"",BC133))</f>
        <v/>
      </c>
      <c r="BB133" s="304" t="str">
        <f>IF(AND('Att. Dairy'!D151=""),"",'Att. Dairy'!D151)</f>
        <v>Friday</v>
      </c>
      <c r="BC133" s="304" t="str">
        <f t="shared" si="235"/>
        <v>दाल रोटी</v>
      </c>
      <c r="BD133" s="318" t="str">
        <f t="shared" si="204"/>
        <v>W</v>
      </c>
      <c r="BE133" s="304" t="str">
        <f>IF(AND('Att. Dairy'!C151=""),"",'Att. Dairy'!C151)</f>
        <v/>
      </c>
      <c r="BF133" s="304" t="str">
        <f t="shared" si="205"/>
        <v/>
      </c>
      <c r="BG133" s="318" t="str">
        <f t="shared" si="206"/>
        <v>W</v>
      </c>
      <c r="BJ133" s="487">
        <f>IF(AND($DG$5=$CF$116),MAX($BJ$119:BJ132)+1,0)</f>
        <v>14</v>
      </c>
      <c r="BK133" s="389">
        <v>14</v>
      </c>
      <c r="BL133" s="422">
        <f>IF(AND('Att. Dairy'!B151=""),"",'Att. Dairy'!B151)</f>
        <v>45121</v>
      </c>
      <c r="BM133" s="423" t="str">
        <f>IF(AND('Att. Dairy'!D151=""),"",'Att. Dairy'!D151)</f>
        <v>Friday</v>
      </c>
      <c r="BN133" s="435" t="str">
        <f>IF('Att. Dairy'!L151="","",IF('Att. Dairy'!E151='Att. Dairy'!$AD$15,'Att. Dairy'!L151,""))</f>
        <v/>
      </c>
      <c r="BO133" s="435" t="str">
        <f>IF('Att. Dairy'!M151="","",IF('Att. Dairy'!E151='Att. Dairy'!$AD$15,'Att. Dairy'!M151,""))</f>
        <v/>
      </c>
      <c r="BP133" s="436">
        <f t="shared" si="207"/>
        <v>0</v>
      </c>
      <c r="BQ133" s="453">
        <f t="shared" si="236"/>
        <v>173.06</v>
      </c>
      <c r="BR133" s="439" t="str">
        <f>IF(BL133="","",IF(BL133='Opening Balance'!$I$140,'Opening Balance'!$G$140,""))</f>
        <v/>
      </c>
      <c r="BS133" s="439" t="str">
        <f>IF(BL133="","",IF(BL133='Opening Balance'!$I$142,'Opening Balance'!$G$142,""))</f>
        <v/>
      </c>
      <c r="BT133" s="438">
        <f t="shared" si="208"/>
        <v>173.06</v>
      </c>
      <c r="BU133" s="446">
        <f>IF(BP133="","",BP133*'Opening Balance'!$G$144)</f>
        <v>0</v>
      </c>
      <c r="BV133" s="415">
        <f t="shared" si="202"/>
        <v>173.06</v>
      </c>
      <c r="BW133" s="453">
        <f t="shared" si="237"/>
        <v>49.913600000000002</v>
      </c>
      <c r="BX133" s="446" t="str">
        <f>IF(BL133="","",IF(BL133='Opening Balance'!$I$141,'Opening Balance'!$G$141,""))</f>
        <v/>
      </c>
      <c r="BY133" s="446" t="str">
        <f>IF(BL133="","",IF(BL133='Opening Balance'!$I$143,'Opening Balance'!$G$143,""))</f>
        <v/>
      </c>
      <c r="BZ133" s="447">
        <f t="shared" si="209"/>
        <v>49.913600000000002</v>
      </c>
      <c r="CA133" s="446">
        <f>IF(BP133="","",BP133*'Opening Balance'!$G$145)</f>
        <v>0</v>
      </c>
      <c r="CB133" s="431">
        <f t="shared" si="210"/>
        <v>49.913600000000002</v>
      </c>
      <c r="CC133" s="474">
        <f t="shared" si="238"/>
        <v>7500</v>
      </c>
      <c r="CD133" s="468" t="str">
        <f>IF(BL133="","",IF(BL133='Opening Balance'!$I$147,'Opening Balance'!$G$147,""))</f>
        <v/>
      </c>
      <c r="CE133" s="468">
        <f t="shared" si="211"/>
        <v>7500</v>
      </c>
      <c r="CF133" s="470">
        <f>IF(BL133="","",IF(BL133='Opening Balance'!$I$149,'Opening Balance'!$G$149,0))</f>
        <v>0</v>
      </c>
      <c r="CG133" s="469">
        <f t="shared" si="239"/>
        <v>7500</v>
      </c>
      <c r="CH133" s="466"/>
      <c r="CI133" s="466"/>
      <c r="CJ133" s="389">
        <v>14</v>
      </c>
      <c r="CK133" s="422">
        <f>IF(AND('Att. Dairy'!B151=""),"",'Att. Dairy'!B151)</f>
        <v>45121</v>
      </c>
      <c r="CL133" s="423" t="str">
        <f>IF(AND('Att. Dairy'!D151=""),"",'Att. Dairy'!D151)</f>
        <v>Friday</v>
      </c>
      <c r="CM133" s="435" t="str">
        <f>IF('Att. Dairy'!O151="","",IF('Att. Dairy'!E151='Att. Dairy'!$AD$15,'Att. Dairy'!O151,""))</f>
        <v/>
      </c>
      <c r="CN133" s="435" t="str">
        <f>IF('Att. Dairy'!P151="","",IF('Att. Dairy'!E151='Att. Dairy'!$AD$15,'Att. Dairy'!P151,""))</f>
        <v/>
      </c>
      <c r="CO133" s="436">
        <f t="shared" si="212"/>
        <v>0</v>
      </c>
      <c r="CP133" s="453">
        <f t="shared" si="240"/>
        <v>222.77999999999997</v>
      </c>
      <c r="CQ133" s="438" t="str">
        <f>IF(CK133="","",IF(CK133='Opening Balance'!$I$140,'Opening Balance'!$H$140,""))</f>
        <v/>
      </c>
      <c r="CR133" s="438" t="str">
        <f>IF(CK133="","",IF(CK133='Opening Balance'!$I$142,'Opening Balance'!$H$142,""))</f>
        <v/>
      </c>
      <c r="CS133" s="438">
        <f t="shared" si="213"/>
        <v>222.77999999999997</v>
      </c>
      <c r="CT133" s="430">
        <f>IF(CO133="","",CO133*'Opening Balance'!$H$144)</f>
        <v>0</v>
      </c>
      <c r="CU133" s="431">
        <f t="shared" si="203"/>
        <v>222.77999999999997</v>
      </c>
      <c r="CV133" s="453">
        <f t="shared" si="241"/>
        <v>56.117799999999988</v>
      </c>
      <c r="CW133" s="430" t="str">
        <f>IF(CK133="","",IF(CK133='Opening Balance'!$I$141,'Opening Balance'!$H$141,""))</f>
        <v/>
      </c>
      <c r="CX133" s="429" t="str">
        <f>IF(CK133="","",IF(CK133='Opening Balance'!$I$143,'Opening Balance'!$H$143,""))</f>
        <v/>
      </c>
      <c r="CY133" s="438">
        <f t="shared" si="214"/>
        <v>56.117799999999988</v>
      </c>
      <c r="CZ133" s="430">
        <f>IF(CO133="","",CO133*'Opening Balance'!$H$145)</f>
        <v>0</v>
      </c>
      <c r="DA133" s="431">
        <f t="shared" si="215"/>
        <v>56.117799999999988</v>
      </c>
      <c r="DB133" s="474">
        <f t="shared" si="242"/>
        <v>8400</v>
      </c>
      <c r="DC133" s="468" t="str">
        <f>IF(CK133="","",IF(CK133='Opening Balance'!$I$147,'Opening Balance'!$H$147,""))</f>
        <v/>
      </c>
      <c r="DD133" s="468">
        <f t="shared" si="216"/>
        <v>8400</v>
      </c>
      <c r="DE133" s="470">
        <f>IF(CK133="","",IF(CK133='Opening Balance'!$I$149,'Opening Balance'!$H$149,0))</f>
        <v>0</v>
      </c>
      <c r="DF133" s="469">
        <f t="shared" si="243"/>
        <v>8400</v>
      </c>
    </row>
    <row r="134" spans="1:110" s="304" customFormat="1">
      <c r="A134" s="580"/>
      <c r="B134" s="352">
        <f>IF(AND($Z$3=$Q$115),MAX($B$119:B133)+1,0)</f>
        <v>15</v>
      </c>
      <c r="C134" s="116">
        <f>IF(AND('Att. Dairy'!B152=""),"",'Att. Dairy'!B152)</f>
        <v>45122</v>
      </c>
      <c r="D134" s="118">
        <f t="shared" si="217"/>
        <v>49.399999999999977</v>
      </c>
      <c r="E134" s="118">
        <f t="shared" si="218"/>
        <v>61.29999999999999</v>
      </c>
      <c r="F134" s="118" t="str">
        <f>IF(C134="","",IF(Sheet1!C134='Opening Balance'!$I$122,'Opening Balance'!$G$122,""))</f>
        <v/>
      </c>
      <c r="G134" s="118" t="str">
        <f>IF(C134="","",IF(Sheet1!C134='Opening Balance'!$I$123,'Opening Balance'!$G$123,""))</f>
        <v/>
      </c>
      <c r="H134" s="118" t="str">
        <f>IF(C134="","",IF(Sheet1!C134='Opening Balance'!$I$124,'Opening Balance'!$G$124,""))</f>
        <v/>
      </c>
      <c r="I134" s="118" t="str">
        <f>IF(C134="","",IF(Sheet1!C134='Opening Balance'!$I$125,'Opening Balance'!$G$125,""))</f>
        <v/>
      </c>
      <c r="J134" s="118" t="str">
        <f>IF(C134="","",IF(Sheet1!C134='Opening Balance'!$I$126,'Opening Balance'!$G$126,""))</f>
        <v/>
      </c>
      <c r="K134" s="118" t="str">
        <f>IF(C134="","",IF(Sheet1!C134='Opening Balance'!$I$127,'Opening Balance'!$G$127,""))</f>
        <v/>
      </c>
      <c r="L134" s="118">
        <f t="shared" si="219"/>
        <v>49.399999999999977</v>
      </c>
      <c r="M134" s="118">
        <f t="shared" si="220"/>
        <v>61.29999999999999</v>
      </c>
      <c r="N134" s="119" t="str">
        <f>IF('Att. Dairy'!F152="","",'Att. Dairy'!F152)</f>
        <v/>
      </c>
      <c r="O134" s="119" t="str">
        <f>IF('Att. Dairy'!G152="","",'Att. Dairy'!G152)</f>
        <v/>
      </c>
      <c r="P134" s="119" t="str">
        <f t="shared" si="221"/>
        <v/>
      </c>
      <c r="Q134" s="119" t="str">
        <f>IF('Att. Dairy'!L152="","",'Att. Dairy'!L152)</f>
        <v/>
      </c>
      <c r="R134" s="119" t="str">
        <f>IF('Att. Dairy'!M152="","",'Att. Dairy'!M152)</f>
        <v/>
      </c>
      <c r="S134" s="119" t="str">
        <f t="shared" si="222"/>
        <v/>
      </c>
      <c r="T134" s="118">
        <f t="shared" si="223"/>
        <v>0</v>
      </c>
      <c r="U134" s="118">
        <f t="shared" si="224"/>
        <v>0</v>
      </c>
      <c r="V134" s="118">
        <f t="shared" si="225"/>
        <v>49.399999999999977</v>
      </c>
      <c r="W134" s="118">
        <f t="shared" si="226"/>
        <v>61.29999999999999</v>
      </c>
      <c r="X134" s="321" t="str">
        <f>IFERROR(IF(AND('Att. Dairy'!B152=""),"",IF(AND(Y134="अवकाश"),"",IF(AND(S134=""),"",S134*$Z$115))),"")</f>
        <v/>
      </c>
      <c r="Y134" s="121" t="str">
        <f>IF(AND('Att. Dairy'!B152=""),"",IF(OR(S134="",S134=0),"",BC134))</f>
        <v/>
      </c>
      <c r="AA134" s="353">
        <f>IF(AND($AY$3=$AP$115),MAX($AA$119:AA133)+1,0)</f>
        <v>15</v>
      </c>
      <c r="AB134" s="116">
        <f>IF(AND('Att. Dairy'!B152=""),"",'Att. Dairy'!B152)</f>
        <v>45122</v>
      </c>
      <c r="AC134" s="118">
        <f t="shared" si="227"/>
        <v>163.20000000000002</v>
      </c>
      <c r="AD134" s="118">
        <f t="shared" si="228"/>
        <v>144.9</v>
      </c>
      <c r="AE134" s="118" t="str">
        <f>IF(AB134="","",IF(Sheet1!AB134='Opening Balance'!$I$122,'Opening Balance'!$H$122,""))</f>
        <v/>
      </c>
      <c r="AF134" s="118" t="str">
        <f>IF(AB134="","",IF(Sheet1!AB134='Opening Balance'!$I$123,'Opening Balance'!$H$123,""))</f>
        <v/>
      </c>
      <c r="AG134" s="118" t="str">
        <f>IF(AB134="","",IF(Sheet1!AB134='Opening Balance'!$I$124,'Opening Balance'!$H$124,""))</f>
        <v/>
      </c>
      <c r="AH134" s="118" t="str">
        <f>IF(AB134="","",IF(Sheet1!AB134='Opening Balance'!$I$125,'Opening Balance'!$H$125,""))</f>
        <v/>
      </c>
      <c r="AI134" s="118" t="str">
        <f>IF(AB134="","",IF(Sheet1!AB134='Opening Balance'!$I$126,'Opening Balance'!$H$126,""))</f>
        <v/>
      </c>
      <c r="AJ134" s="118" t="str">
        <f>IF(AB134="","",IF(Sheet1!AB134='Opening Balance'!$I$127,'Opening Balance'!$H$127,""))</f>
        <v/>
      </c>
      <c r="AK134" s="118">
        <f t="shared" si="229"/>
        <v>163.20000000000002</v>
      </c>
      <c r="AL134" s="118">
        <f t="shared" si="230"/>
        <v>144.9</v>
      </c>
      <c r="AM134" s="119" t="str">
        <f>IF('Att. Dairy'!I152="","",'Att. Dairy'!I152)</f>
        <v/>
      </c>
      <c r="AN134" s="119" t="str">
        <f>IF('Att. Dairy'!J152="","",'Att. Dairy'!J152)</f>
        <v/>
      </c>
      <c r="AO134" s="119" t="str">
        <f t="shared" si="231"/>
        <v/>
      </c>
      <c r="AP134" s="119" t="str">
        <f>IF('Att. Dairy'!O152="","",'Att. Dairy'!O152)</f>
        <v/>
      </c>
      <c r="AQ134" s="119" t="str">
        <f>IF('Att. Dairy'!P152="","",'Att. Dairy'!P152)</f>
        <v/>
      </c>
      <c r="AR134" s="119" t="str">
        <f t="shared" si="232"/>
        <v/>
      </c>
      <c r="AS134" s="118">
        <f t="shared" si="233"/>
        <v>0</v>
      </c>
      <c r="AT134" s="118">
        <f t="shared" si="234"/>
        <v>0</v>
      </c>
      <c r="AU134" s="118">
        <f t="shared" si="244"/>
        <v>163.20000000000002</v>
      </c>
      <c r="AV134" s="118">
        <f t="shared" si="245"/>
        <v>144.9</v>
      </c>
      <c r="AW134" s="321" t="str">
        <f>IFERROR(IF(AND('Att. Dairy'!B152=""),"",IF(AND(AX134="अवकाश"),"",IF(AND(AR134=""),"",AR134*$AY$115))),"")</f>
        <v/>
      </c>
      <c r="AX134" s="121" t="str">
        <f>IF(AND('Att. Dairy'!B152=""),"",IF(OR(AR134="",AR134=0),"",BC134))</f>
        <v/>
      </c>
      <c r="BB134" s="304" t="str">
        <f>IF(AND('Att. Dairy'!D152=""),"",'Att. Dairy'!D152)</f>
        <v>Saturday</v>
      </c>
      <c r="BC134" s="304" t="str">
        <f t="shared" si="235"/>
        <v>सब्जी रोटी</v>
      </c>
      <c r="BD134" s="318" t="str">
        <f t="shared" si="204"/>
        <v>W</v>
      </c>
      <c r="BE134" s="304" t="str">
        <f>IF(AND('Att. Dairy'!C152=""),"",'Att. Dairy'!C152)</f>
        <v/>
      </c>
      <c r="BF134" s="304" t="str">
        <f t="shared" si="205"/>
        <v/>
      </c>
      <c r="BG134" s="318" t="str">
        <f t="shared" si="206"/>
        <v>W</v>
      </c>
      <c r="BJ134" s="487">
        <f>IF(AND($DG$5=$CF$116),MAX($BJ$119:BJ133)+1,0)</f>
        <v>15</v>
      </c>
      <c r="BK134" s="389">
        <v>15</v>
      </c>
      <c r="BL134" s="422">
        <f>IF(AND('Att. Dairy'!B152=""),"",'Att. Dairy'!B152)</f>
        <v>45122</v>
      </c>
      <c r="BM134" s="423" t="str">
        <f>IF(AND('Att. Dairy'!D152=""),"",'Att. Dairy'!D152)</f>
        <v>Saturday</v>
      </c>
      <c r="BN134" s="435" t="str">
        <f>IF('Att. Dairy'!L152="","",IF('Att. Dairy'!E152='Att. Dairy'!$AD$15,'Att. Dairy'!L152,""))</f>
        <v/>
      </c>
      <c r="BO134" s="435" t="str">
        <f>IF('Att. Dairy'!M152="","",IF('Att. Dairy'!E152='Att. Dairy'!$AD$15,'Att. Dairy'!M152,""))</f>
        <v/>
      </c>
      <c r="BP134" s="436">
        <f t="shared" si="207"/>
        <v>0</v>
      </c>
      <c r="BQ134" s="453">
        <f t="shared" si="236"/>
        <v>173.06</v>
      </c>
      <c r="BR134" s="439" t="str">
        <f>IF(BL134="","",IF(BL134='Opening Balance'!$I$140,'Opening Balance'!$G$140,""))</f>
        <v/>
      </c>
      <c r="BS134" s="439" t="str">
        <f>IF(BL134="","",IF(BL134='Opening Balance'!$I$142,'Opening Balance'!$G$142,""))</f>
        <v/>
      </c>
      <c r="BT134" s="438">
        <f t="shared" si="208"/>
        <v>173.06</v>
      </c>
      <c r="BU134" s="446">
        <f>IF(BP134="","",BP134*'Opening Balance'!$G$144)</f>
        <v>0</v>
      </c>
      <c r="BV134" s="415">
        <f t="shared" si="202"/>
        <v>173.06</v>
      </c>
      <c r="BW134" s="453">
        <f t="shared" si="237"/>
        <v>49.913600000000002</v>
      </c>
      <c r="BX134" s="446" t="str">
        <f>IF(BL134="","",IF(BL134='Opening Balance'!$I$141,'Opening Balance'!$G$141,""))</f>
        <v/>
      </c>
      <c r="BY134" s="446" t="str">
        <f>IF(BL134="","",IF(BL134='Opening Balance'!$I$143,'Opening Balance'!$G$143,""))</f>
        <v/>
      </c>
      <c r="BZ134" s="447">
        <f t="shared" si="209"/>
        <v>49.913600000000002</v>
      </c>
      <c r="CA134" s="446">
        <f>IF(BP134="","",BP134*'Opening Balance'!$G$145)</f>
        <v>0</v>
      </c>
      <c r="CB134" s="431">
        <f t="shared" si="210"/>
        <v>49.913600000000002</v>
      </c>
      <c r="CC134" s="474">
        <f t="shared" si="238"/>
        <v>7500</v>
      </c>
      <c r="CD134" s="468" t="str">
        <f>IF(BL134="","",IF(BL134='Opening Balance'!$I$147,'Opening Balance'!$G$147,""))</f>
        <v/>
      </c>
      <c r="CE134" s="468">
        <f t="shared" si="211"/>
        <v>7500</v>
      </c>
      <c r="CF134" s="470">
        <f>IF(BL134="","",IF(BL134='Opening Balance'!$I$149,'Opening Balance'!$G$149,0))</f>
        <v>0</v>
      </c>
      <c r="CG134" s="469">
        <f t="shared" si="239"/>
        <v>7500</v>
      </c>
      <c r="CH134" s="466"/>
      <c r="CI134" s="466"/>
      <c r="CJ134" s="389">
        <v>15</v>
      </c>
      <c r="CK134" s="422">
        <f>IF(AND('Att. Dairy'!B152=""),"",'Att. Dairy'!B152)</f>
        <v>45122</v>
      </c>
      <c r="CL134" s="423" t="str">
        <f>IF(AND('Att. Dairy'!D152=""),"",'Att. Dairy'!D152)</f>
        <v>Saturday</v>
      </c>
      <c r="CM134" s="435" t="str">
        <f>IF('Att. Dairy'!O152="","",IF('Att. Dairy'!E152='Att. Dairy'!$AD$15,'Att. Dairy'!O152,""))</f>
        <v/>
      </c>
      <c r="CN134" s="435" t="str">
        <f>IF('Att. Dairy'!P152="","",IF('Att. Dairy'!E152='Att. Dairy'!$AD$15,'Att. Dairy'!P152,""))</f>
        <v/>
      </c>
      <c r="CO134" s="436">
        <f t="shared" si="212"/>
        <v>0</v>
      </c>
      <c r="CP134" s="453">
        <f t="shared" si="240"/>
        <v>222.77999999999997</v>
      </c>
      <c r="CQ134" s="438" t="str">
        <f>IF(CK134="","",IF(CK134='Opening Balance'!$I$140,'Opening Balance'!$H$140,""))</f>
        <v/>
      </c>
      <c r="CR134" s="438" t="str">
        <f>IF(CK134="","",IF(CK134='Opening Balance'!$I$142,'Opening Balance'!$H$142,""))</f>
        <v/>
      </c>
      <c r="CS134" s="438">
        <f t="shared" si="213"/>
        <v>222.77999999999997</v>
      </c>
      <c r="CT134" s="430">
        <f>IF(CO134="","",CO134*'Opening Balance'!$H$144)</f>
        <v>0</v>
      </c>
      <c r="CU134" s="431">
        <f t="shared" si="203"/>
        <v>222.77999999999997</v>
      </c>
      <c r="CV134" s="453">
        <f t="shared" si="241"/>
        <v>56.117799999999988</v>
      </c>
      <c r="CW134" s="430" t="str">
        <f>IF(CK134="","",IF(CK134='Opening Balance'!$I$141,'Opening Balance'!$H$141,""))</f>
        <v/>
      </c>
      <c r="CX134" s="429" t="str">
        <f>IF(CK134="","",IF(CK134='Opening Balance'!$I$143,'Opening Balance'!$H$143,""))</f>
        <v/>
      </c>
      <c r="CY134" s="438">
        <f t="shared" si="214"/>
        <v>56.117799999999988</v>
      </c>
      <c r="CZ134" s="430">
        <f>IF(CO134="","",CO134*'Opening Balance'!$H$145)</f>
        <v>0</v>
      </c>
      <c r="DA134" s="431">
        <f t="shared" si="215"/>
        <v>56.117799999999988</v>
      </c>
      <c r="DB134" s="474">
        <f t="shared" si="242"/>
        <v>8400</v>
      </c>
      <c r="DC134" s="468" t="str">
        <f>IF(CK134="","",IF(CK134='Opening Balance'!$I$147,'Opening Balance'!$H$147,""))</f>
        <v/>
      </c>
      <c r="DD134" s="468">
        <f t="shared" si="216"/>
        <v>8400</v>
      </c>
      <c r="DE134" s="470">
        <f>IF(CK134="","",IF(CK134='Opening Balance'!$I$149,'Opening Balance'!$H$149,0))</f>
        <v>0</v>
      </c>
      <c r="DF134" s="469">
        <f t="shared" si="243"/>
        <v>8400</v>
      </c>
    </row>
    <row r="135" spans="1:110" s="304" customFormat="1">
      <c r="A135" s="580"/>
      <c r="B135" s="352">
        <f>IF(AND($Z$3=$Q$115),MAX($B$119:B134)+1,0)</f>
        <v>16</v>
      </c>
      <c r="C135" s="116">
        <f>IF(AND('Att. Dairy'!B153=""),"",'Att. Dairy'!B153)</f>
        <v>45123</v>
      </c>
      <c r="D135" s="118">
        <f t="shared" si="217"/>
        <v>49.399999999999977</v>
      </c>
      <c r="E135" s="118">
        <f t="shared" si="218"/>
        <v>61.29999999999999</v>
      </c>
      <c r="F135" s="118" t="str">
        <f>IF(C135="","",IF(Sheet1!C135='Opening Balance'!$I$122,'Opening Balance'!$G$122,""))</f>
        <v/>
      </c>
      <c r="G135" s="118" t="str">
        <f>IF(C135="","",IF(Sheet1!C135='Opening Balance'!$I$123,'Opening Balance'!$G$123,""))</f>
        <v/>
      </c>
      <c r="H135" s="118" t="str">
        <f>IF(C135="","",IF(Sheet1!C135='Opening Balance'!$I$124,'Opening Balance'!$G$124,""))</f>
        <v/>
      </c>
      <c r="I135" s="118" t="str">
        <f>IF(C135="","",IF(Sheet1!C135='Opening Balance'!$I$125,'Opening Balance'!$G$125,""))</f>
        <v/>
      </c>
      <c r="J135" s="118" t="str">
        <f>IF(C135="","",IF(Sheet1!C135='Opening Balance'!$I$126,'Opening Balance'!$G$126,""))</f>
        <v/>
      </c>
      <c r="K135" s="118" t="str">
        <f>IF(C135="","",IF(Sheet1!C135='Opening Balance'!$I$127,'Opening Balance'!$G$127,""))</f>
        <v/>
      </c>
      <c r="L135" s="118">
        <f t="shared" si="219"/>
        <v>49.399999999999977</v>
      </c>
      <c r="M135" s="118">
        <f t="shared" si="220"/>
        <v>61.29999999999999</v>
      </c>
      <c r="N135" s="119" t="str">
        <f>IF('Att. Dairy'!F153="","",'Att. Dairy'!F153)</f>
        <v/>
      </c>
      <c r="O135" s="119" t="str">
        <f>IF('Att. Dairy'!G153="","",'Att. Dairy'!G153)</f>
        <v/>
      </c>
      <c r="P135" s="119" t="str">
        <f t="shared" si="221"/>
        <v/>
      </c>
      <c r="Q135" s="119" t="str">
        <f>IF('Att. Dairy'!L153="","",'Att. Dairy'!L153)</f>
        <v/>
      </c>
      <c r="R135" s="119" t="str">
        <f>IF('Att. Dairy'!M153="","",'Att. Dairy'!M153)</f>
        <v/>
      </c>
      <c r="S135" s="119" t="str">
        <f t="shared" si="222"/>
        <v/>
      </c>
      <c r="T135" s="118">
        <f t="shared" si="223"/>
        <v>0</v>
      </c>
      <c r="U135" s="118">
        <f t="shared" si="224"/>
        <v>0</v>
      </c>
      <c r="V135" s="118">
        <f t="shared" si="225"/>
        <v>49.399999999999977</v>
      </c>
      <c r="W135" s="118">
        <f t="shared" si="226"/>
        <v>61.29999999999999</v>
      </c>
      <c r="X135" s="321" t="str">
        <f>IFERROR(IF(AND('Att. Dairy'!B153=""),"",IF(AND(Y135="अवकाश"),"",IF(AND(S135=""),"",S135*$Z$115))),"")</f>
        <v/>
      </c>
      <c r="Y135" s="121" t="str">
        <f>IF(AND('Att. Dairy'!B153=""),"",IF(OR(S135="",S135=0),"",BC135))</f>
        <v/>
      </c>
      <c r="AA135" s="353">
        <f>IF(AND($AY$3=$AP$115),MAX($AA$119:AA134)+1,0)</f>
        <v>16</v>
      </c>
      <c r="AB135" s="116">
        <f>IF(AND('Att. Dairy'!B153=""),"",'Att. Dairy'!B153)</f>
        <v>45123</v>
      </c>
      <c r="AC135" s="118">
        <f t="shared" si="227"/>
        <v>163.20000000000002</v>
      </c>
      <c r="AD135" s="118">
        <f t="shared" si="228"/>
        <v>144.9</v>
      </c>
      <c r="AE135" s="118" t="str">
        <f>IF(AB135="","",IF(Sheet1!AB135='Opening Balance'!$I$122,'Opening Balance'!$H$122,""))</f>
        <v/>
      </c>
      <c r="AF135" s="118" t="str">
        <f>IF(AB135="","",IF(Sheet1!AB135='Opening Balance'!$I$123,'Opening Balance'!$H$123,""))</f>
        <v/>
      </c>
      <c r="AG135" s="118" t="str">
        <f>IF(AB135="","",IF(Sheet1!AB135='Opening Balance'!$I$124,'Opening Balance'!$H$124,""))</f>
        <v/>
      </c>
      <c r="AH135" s="118" t="str">
        <f>IF(AB135="","",IF(Sheet1!AB135='Opening Balance'!$I$125,'Opening Balance'!$H$125,""))</f>
        <v/>
      </c>
      <c r="AI135" s="118" t="str">
        <f>IF(AB135="","",IF(Sheet1!AB135='Opening Balance'!$I$126,'Opening Balance'!$H$126,""))</f>
        <v/>
      </c>
      <c r="AJ135" s="118" t="str">
        <f>IF(AB135="","",IF(Sheet1!AB135='Opening Balance'!$I$127,'Opening Balance'!$H$127,""))</f>
        <v/>
      </c>
      <c r="AK135" s="118">
        <f t="shared" si="229"/>
        <v>163.20000000000002</v>
      </c>
      <c r="AL135" s="118">
        <f t="shared" si="230"/>
        <v>144.9</v>
      </c>
      <c r="AM135" s="119" t="str">
        <f>IF('Att. Dairy'!I153="","",'Att. Dairy'!I153)</f>
        <v/>
      </c>
      <c r="AN135" s="119" t="str">
        <f>IF('Att. Dairy'!J153="","",'Att. Dairy'!J153)</f>
        <v/>
      </c>
      <c r="AO135" s="119" t="str">
        <f t="shared" si="231"/>
        <v/>
      </c>
      <c r="AP135" s="119" t="str">
        <f>IF('Att. Dairy'!O153="","",'Att. Dairy'!O153)</f>
        <v/>
      </c>
      <c r="AQ135" s="119" t="str">
        <f>IF('Att. Dairy'!P153="","",'Att. Dairy'!P153)</f>
        <v/>
      </c>
      <c r="AR135" s="119" t="str">
        <f t="shared" si="232"/>
        <v/>
      </c>
      <c r="AS135" s="118">
        <f t="shared" si="233"/>
        <v>0</v>
      </c>
      <c r="AT135" s="118">
        <f t="shared" si="234"/>
        <v>0</v>
      </c>
      <c r="AU135" s="118">
        <f t="shared" si="244"/>
        <v>163.20000000000002</v>
      </c>
      <c r="AV135" s="118">
        <f t="shared" si="245"/>
        <v>144.9</v>
      </c>
      <c r="AW135" s="321" t="str">
        <f>IFERROR(IF(AND('Att. Dairy'!B153=""),"",IF(AND(AX135="अवकाश"),"",IF(AND(AR135=""),"",AR135*$AY$115))),"")</f>
        <v/>
      </c>
      <c r="AX135" s="121" t="str">
        <f>IF(AND('Att. Dairy'!B153=""),"",IF(OR(AR135="",AR135=0),"",BC135))</f>
        <v/>
      </c>
      <c r="BB135" s="304" t="str">
        <f>IF(AND('Att. Dairy'!D153=""),"",'Att. Dairy'!D153)</f>
        <v>Sunday</v>
      </c>
      <c r="BC135" s="304" t="str">
        <f t="shared" si="235"/>
        <v>अवकाश</v>
      </c>
      <c r="BD135" s="318" t="str">
        <f t="shared" si="204"/>
        <v/>
      </c>
      <c r="BE135" s="304" t="str">
        <f>IF(AND('Att. Dairy'!C153=""),"",'Att. Dairy'!C153)</f>
        <v/>
      </c>
      <c r="BF135" s="304" t="str">
        <f t="shared" si="205"/>
        <v/>
      </c>
      <c r="BG135" s="318" t="str">
        <f t="shared" si="206"/>
        <v/>
      </c>
      <c r="BJ135" s="487">
        <f>IF(AND($DG$5=$CF$116),MAX($BJ$119:BJ134)+1,0)</f>
        <v>16</v>
      </c>
      <c r="BK135" s="389">
        <v>16</v>
      </c>
      <c r="BL135" s="422">
        <f>IF(AND('Att. Dairy'!B153=""),"",'Att. Dairy'!B153)</f>
        <v>45123</v>
      </c>
      <c r="BM135" s="423" t="str">
        <f>IF(AND('Att. Dairy'!D153=""),"",'Att. Dairy'!D153)</f>
        <v>Sunday</v>
      </c>
      <c r="BN135" s="435" t="str">
        <f>IF('Att. Dairy'!L153="","",IF('Att. Dairy'!E153='Att. Dairy'!$AD$15,'Att. Dairy'!L153,""))</f>
        <v/>
      </c>
      <c r="BO135" s="435" t="str">
        <f>IF('Att. Dairy'!M153="","",IF('Att. Dairy'!E153='Att. Dairy'!$AD$15,'Att. Dairy'!M153,""))</f>
        <v/>
      </c>
      <c r="BP135" s="436">
        <f t="shared" si="207"/>
        <v>0</v>
      </c>
      <c r="BQ135" s="453">
        <f t="shared" si="236"/>
        <v>173.06</v>
      </c>
      <c r="BR135" s="439" t="str">
        <f>IF(BL135="","",IF(BL135='Opening Balance'!$I$140,'Opening Balance'!$G$140,""))</f>
        <v/>
      </c>
      <c r="BS135" s="439" t="str">
        <f>IF(BL135="","",IF(BL135='Opening Balance'!$I$142,'Opening Balance'!$G$142,""))</f>
        <v/>
      </c>
      <c r="BT135" s="438">
        <f t="shared" si="208"/>
        <v>173.06</v>
      </c>
      <c r="BU135" s="446">
        <f>IF(BP135="","",BP135*'Opening Balance'!$G$144)</f>
        <v>0</v>
      </c>
      <c r="BV135" s="415">
        <f t="shared" si="202"/>
        <v>173.06</v>
      </c>
      <c r="BW135" s="453">
        <f t="shared" si="237"/>
        <v>49.913600000000002</v>
      </c>
      <c r="BX135" s="446" t="str">
        <f>IF(BL135="","",IF(BL135='Opening Balance'!$I$141,'Opening Balance'!$G$141,""))</f>
        <v/>
      </c>
      <c r="BY135" s="446" t="str">
        <f>IF(BL135="","",IF(BL135='Opening Balance'!$I$143,'Opening Balance'!$G$143,""))</f>
        <v/>
      </c>
      <c r="BZ135" s="447">
        <f t="shared" si="209"/>
        <v>49.913600000000002</v>
      </c>
      <c r="CA135" s="446">
        <f>IF(BP135="","",BP135*'Opening Balance'!$G$145)</f>
        <v>0</v>
      </c>
      <c r="CB135" s="431">
        <f t="shared" si="210"/>
        <v>49.913600000000002</v>
      </c>
      <c r="CC135" s="474">
        <f t="shared" si="238"/>
        <v>7500</v>
      </c>
      <c r="CD135" s="468" t="str">
        <f>IF(BL135="","",IF(BL135='Opening Balance'!$I$147,'Opening Balance'!$G$147,""))</f>
        <v/>
      </c>
      <c r="CE135" s="468">
        <f t="shared" si="211"/>
        <v>7500</v>
      </c>
      <c r="CF135" s="470">
        <f>IF(BL135="","",IF(BL135='Opening Balance'!$I$149,'Opening Balance'!$G$149,0))</f>
        <v>0</v>
      </c>
      <c r="CG135" s="469">
        <f t="shared" si="239"/>
        <v>7500</v>
      </c>
      <c r="CH135" s="466"/>
      <c r="CI135" s="466"/>
      <c r="CJ135" s="389">
        <v>16</v>
      </c>
      <c r="CK135" s="422">
        <f>IF(AND('Att. Dairy'!B153=""),"",'Att. Dairy'!B153)</f>
        <v>45123</v>
      </c>
      <c r="CL135" s="423" t="str">
        <f>IF(AND('Att. Dairy'!D153=""),"",'Att. Dairy'!D153)</f>
        <v>Sunday</v>
      </c>
      <c r="CM135" s="435" t="str">
        <f>IF('Att. Dairy'!O153="","",IF('Att. Dairy'!E153='Att. Dairy'!$AD$15,'Att. Dairy'!O153,""))</f>
        <v/>
      </c>
      <c r="CN135" s="435" t="str">
        <f>IF('Att. Dairy'!P153="","",IF('Att. Dairy'!E153='Att. Dairy'!$AD$15,'Att. Dairy'!P153,""))</f>
        <v/>
      </c>
      <c r="CO135" s="436">
        <f t="shared" si="212"/>
        <v>0</v>
      </c>
      <c r="CP135" s="453">
        <f t="shared" si="240"/>
        <v>222.77999999999997</v>
      </c>
      <c r="CQ135" s="438" t="str">
        <f>IF(CK135="","",IF(CK135='Opening Balance'!$I$140,'Opening Balance'!$H$140,""))</f>
        <v/>
      </c>
      <c r="CR135" s="438" t="str">
        <f>IF(CK135="","",IF(CK135='Opening Balance'!$I$142,'Opening Balance'!$H$142,""))</f>
        <v/>
      </c>
      <c r="CS135" s="438">
        <f t="shared" si="213"/>
        <v>222.77999999999997</v>
      </c>
      <c r="CT135" s="430">
        <f>IF(CO135="","",CO135*'Opening Balance'!$H$144)</f>
        <v>0</v>
      </c>
      <c r="CU135" s="431">
        <f t="shared" si="203"/>
        <v>222.77999999999997</v>
      </c>
      <c r="CV135" s="453">
        <f t="shared" si="241"/>
        <v>56.117799999999988</v>
      </c>
      <c r="CW135" s="430" t="str">
        <f>IF(CK135="","",IF(CK135='Opening Balance'!$I$141,'Opening Balance'!$H$141,""))</f>
        <v/>
      </c>
      <c r="CX135" s="429" t="str">
        <f>IF(CK135="","",IF(CK135='Opening Balance'!$I$143,'Opening Balance'!$H$143,""))</f>
        <v/>
      </c>
      <c r="CY135" s="438">
        <f t="shared" si="214"/>
        <v>56.117799999999988</v>
      </c>
      <c r="CZ135" s="430">
        <f>IF(CO135="","",CO135*'Opening Balance'!$H$145)</f>
        <v>0</v>
      </c>
      <c r="DA135" s="431">
        <f t="shared" si="215"/>
        <v>56.117799999999988</v>
      </c>
      <c r="DB135" s="474">
        <f t="shared" si="242"/>
        <v>8400</v>
      </c>
      <c r="DC135" s="468" t="str">
        <f>IF(CK135="","",IF(CK135='Opening Balance'!$I$147,'Opening Balance'!$H$147,""))</f>
        <v/>
      </c>
      <c r="DD135" s="468">
        <f t="shared" si="216"/>
        <v>8400</v>
      </c>
      <c r="DE135" s="470">
        <f>IF(CK135="","",IF(CK135='Opening Balance'!$I$149,'Opening Balance'!$H$149,0))</f>
        <v>0</v>
      </c>
      <c r="DF135" s="469">
        <f t="shared" si="243"/>
        <v>8400</v>
      </c>
    </row>
    <row r="136" spans="1:110" s="304" customFormat="1">
      <c r="A136" s="580"/>
      <c r="B136" s="352">
        <f>IF(AND($Z$3=$Q$115),MAX($B$119:B135)+1,0)</f>
        <v>17</v>
      </c>
      <c r="C136" s="116">
        <f>IF(AND('Att. Dairy'!B154=""),"",'Att. Dairy'!B154)</f>
        <v>45124</v>
      </c>
      <c r="D136" s="118">
        <f t="shared" si="217"/>
        <v>49.399999999999977</v>
      </c>
      <c r="E136" s="118">
        <f t="shared" si="218"/>
        <v>61.29999999999999</v>
      </c>
      <c r="F136" s="118" t="str">
        <f>IF(C136="","",IF(Sheet1!C136='Opening Balance'!$I$122,'Opening Balance'!$G$122,""))</f>
        <v/>
      </c>
      <c r="G136" s="118" t="str">
        <f>IF(C136="","",IF(Sheet1!C136='Opening Balance'!$I$123,'Opening Balance'!$G$123,""))</f>
        <v/>
      </c>
      <c r="H136" s="118" t="str">
        <f>IF(C136="","",IF(Sheet1!C136='Opening Balance'!$I$124,'Opening Balance'!$G$124,""))</f>
        <v/>
      </c>
      <c r="I136" s="118" t="str">
        <f>IF(C136="","",IF(Sheet1!C136='Opening Balance'!$I$125,'Opening Balance'!$G$125,""))</f>
        <v/>
      </c>
      <c r="J136" s="118" t="str">
        <f>IF(C136="","",IF(Sheet1!C136='Opening Balance'!$I$126,'Opening Balance'!$G$126,""))</f>
        <v/>
      </c>
      <c r="K136" s="118" t="str">
        <f>IF(C136="","",IF(Sheet1!C136='Opening Balance'!$I$127,'Opening Balance'!$G$127,""))</f>
        <v/>
      </c>
      <c r="L136" s="118">
        <f t="shared" si="219"/>
        <v>49.399999999999977</v>
      </c>
      <c r="M136" s="118">
        <f t="shared" si="220"/>
        <v>61.29999999999999</v>
      </c>
      <c r="N136" s="119" t="str">
        <f>IF('Att. Dairy'!F154="","",'Att. Dairy'!F154)</f>
        <v/>
      </c>
      <c r="O136" s="119" t="str">
        <f>IF('Att. Dairy'!G154="","",'Att. Dairy'!G154)</f>
        <v/>
      </c>
      <c r="P136" s="119" t="str">
        <f t="shared" si="221"/>
        <v/>
      </c>
      <c r="Q136" s="119" t="str">
        <f>IF('Att. Dairy'!L154="","",'Att. Dairy'!L154)</f>
        <v/>
      </c>
      <c r="R136" s="119" t="str">
        <f>IF('Att. Dairy'!M154="","",'Att. Dairy'!M154)</f>
        <v/>
      </c>
      <c r="S136" s="119" t="str">
        <f t="shared" si="222"/>
        <v/>
      </c>
      <c r="T136" s="118">
        <f t="shared" si="223"/>
        <v>0</v>
      </c>
      <c r="U136" s="118">
        <f t="shared" si="224"/>
        <v>0</v>
      </c>
      <c r="V136" s="118">
        <f t="shared" si="225"/>
        <v>49.399999999999977</v>
      </c>
      <c r="W136" s="118">
        <f t="shared" si="226"/>
        <v>61.29999999999999</v>
      </c>
      <c r="X136" s="321" t="str">
        <f>IFERROR(IF(AND('Att. Dairy'!B154=""),"",IF(AND(Y136="अवकाश"),"",IF(AND(S136=""),"",S136*$Z$115))),"")</f>
        <v/>
      </c>
      <c r="Y136" s="121" t="str">
        <f>IF(AND('Att. Dairy'!B154=""),"",IF(OR(S136="",S136=0),"",BC136))</f>
        <v/>
      </c>
      <c r="AA136" s="353">
        <f>IF(AND($AY$3=$AP$115),MAX($AA$119:AA135)+1,0)</f>
        <v>17</v>
      </c>
      <c r="AB136" s="116">
        <f>IF(AND('Att. Dairy'!B154=""),"",'Att. Dairy'!B154)</f>
        <v>45124</v>
      </c>
      <c r="AC136" s="118">
        <f t="shared" si="227"/>
        <v>163.20000000000002</v>
      </c>
      <c r="AD136" s="118">
        <f t="shared" si="228"/>
        <v>144.9</v>
      </c>
      <c r="AE136" s="118" t="str">
        <f>IF(AB136="","",IF(Sheet1!AB136='Opening Balance'!$I$122,'Opening Balance'!$H$122,""))</f>
        <v/>
      </c>
      <c r="AF136" s="118" t="str">
        <f>IF(AB136="","",IF(Sheet1!AB136='Opening Balance'!$I$123,'Opening Balance'!$H$123,""))</f>
        <v/>
      </c>
      <c r="AG136" s="118" t="str">
        <f>IF(AB136="","",IF(Sheet1!AB136='Opening Balance'!$I$124,'Opening Balance'!$H$124,""))</f>
        <v/>
      </c>
      <c r="AH136" s="118" t="str">
        <f>IF(AB136="","",IF(Sheet1!AB136='Opening Balance'!$I$125,'Opening Balance'!$H$125,""))</f>
        <v/>
      </c>
      <c r="AI136" s="118" t="str">
        <f>IF(AB136="","",IF(Sheet1!AB136='Opening Balance'!$I$126,'Opening Balance'!$H$126,""))</f>
        <v/>
      </c>
      <c r="AJ136" s="118" t="str">
        <f>IF(AB136="","",IF(Sheet1!AB136='Opening Balance'!$I$127,'Opening Balance'!$H$127,""))</f>
        <v/>
      </c>
      <c r="AK136" s="118">
        <f t="shared" si="229"/>
        <v>163.20000000000002</v>
      </c>
      <c r="AL136" s="118">
        <f t="shared" si="230"/>
        <v>144.9</v>
      </c>
      <c r="AM136" s="119" t="str">
        <f>IF('Att. Dairy'!I154="","",'Att. Dairy'!I154)</f>
        <v/>
      </c>
      <c r="AN136" s="119" t="str">
        <f>IF('Att. Dairy'!J154="","",'Att. Dairy'!J154)</f>
        <v/>
      </c>
      <c r="AO136" s="119" t="str">
        <f t="shared" si="231"/>
        <v/>
      </c>
      <c r="AP136" s="119" t="str">
        <f>IF('Att. Dairy'!O154="","",'Att. Dairy'!O154)</f>
        <v/>
      </c>
      <c r="AQ136" s="119" t="str">
        <f>IF('Att. Dairy'!P154="","",'Att. Dairy'!P154)</f>
        <v/>
      </c>
      <c r="AR136" s="119" t="str">
        <f t="shared" si="232"/>
        <v/>
      </c>
      <c r="AS136" s="118">
        <f t="shared" si="233"/>
        <v>0</v>
      </c>
      <c r="AT136" s="118">
        <f t="shared" si="234"/>
        <v>0</v>
      </c>
      <c r="AU136" s="118">
        <f t="shared" si="244"/>
        <v>163.20000000000002</v>
      </c>
      <c r="AV136" s="118">
        <f t="shared" si="245"/>
        <v>144.9</v>
      </c>
      <c r="AW136" s="321" t="str">
        <f>IFERROR(IF(AND('Att. Dairy'!B154=""),"",IF(AND(AX136="अवकाश"),"",IF(AND(AR136=""),"",AR136*$AY$115))),"")</f>
        <v/>
      </c>
      <c r="AX136" s="121" t="str">
        <f>IF(AND('Att. Dairy'!B154=""),"",IF(OR(AR136="",AR136=0),"",BC136))</f>
        <v/>
      </c>
      <c r="BB136" s="304" t="str">
        <f>IF(AND('Att. Dairy'!D154=""),"",'Att. Dairy'!D154)</f>
        <v>Monday</v>
      </c>
      <c r="BC136" s="304" t="str">
        <f t="shared" si="235"/>
        <v>सब्जी रोटी</v>
      </c>
      <c r="BD136" s="318" t="str">
        <f t="shared" si="204"/>
        <v>W</v>
      </c>
      <c r="BE136" s="304" t="str">
        <f>IF(AND('Att. Dairy'!C154=""),"",'Att. Dairy'!C154)</f>
        <v/>
      </c>
      <c r="BF136" s="304" t="str">
        <f t="shared" si="205"/>
        <v/>
      </c>
      <c r="BG136" s="318" t="str">
        <f t="shared" si="206"/>
        <v>W</v>
      </c>
      <c r="BJ136" s="487">
        <f>IF(AND($DG$5=$CF$116),MAX($BJ$119:BJ135)+1,0)</f>
        <v>17</v>
      </c>
      <c r="BK136" s="389">
        <v>17</v>
      </c>
      <c r="BL136" s="422">
        <f>IF(AND('Att. Dairy'!B154=""),"",'Att. Dairy'!B154)</f>
        <v>45124</v>
      </c>
      <c r="BM136" s="423" t="str">
        <f>IF(AND('Att. Dairy'!D154=""),"",'Att. Dairy'!D154)</f>
        <v>Monday</v>
      </c>
      <c r="BN136" s="435" t="str">
        <f>IF('Att. Dairy'!L154="","",IF('Att. Dairy'!E154='Att. Dairy'!$AD$15,'Att. Dairy'!L154,""))</f>
        <v/>
      </c>
      <c r="BO136" s="435" t="str">
        <f>IF('Att. Dairy'!M154="","",IF('Att. Dairy'!E154='Att. Dairy'!$AD$15,'Att. Dairy'!M154,""))</f>
        <v/>
      </c>
      <c r="BP136" s="436">
        <f t="shared" si="207"/>
        <v>0</v>
      </c>
      <c r="BQ136" s="453">
        <f t="shared" si="236"/>
        <v>173.06</v>
      </c>
      <c r="BR136" s="439" t="str">
        <f>IF(BL136="","",IF(BL136='Opening Balance'!$I$140,'Opening Balance'!$G$140,""))</f>
        <v/>
      </c>
      <c r="BS136" s="439" t="str">
        <f>IF(BL136="","",IF(BL136='Opening Balance'!$I$142,'Opening Balance'!$G$142,""))</f>
        <v/>
      </c>
      <c r="BT136" s="438">
        <f t="shared" si="208"/>
        <v>173.06</v>
      </c>
      <c r="BU136" s="446">
        <f>IF(BP136="","",BP136*'Opening Balance'!$G$144)</f>
        <v>0</v>
      </c>
      <c r="BV136" s="415">
        <f t="shared" si="202"/>
        <v>173.06</v>
      </c>
      <c r="BW136" s="453">
        <f t="shared" si="237"/>
        <v>49.913600000000002</v>
      </c>
      <c r="BX136" s="446" t="str">
        <f>IF(BL136="","",IF(BL136='Opening Balance'!$I$141,'Opening Balance'!$G$141,""))</f>
        <v/>
      </c>
      <c r="BY136" s="446" t="str">
        <f>IF(BL136="","",IF(BL136='Opening Balance'!$I$143,'Opening Balance'!$G$143,""))</f>
        <v/>
      </c>
      <c r="BZ136" s="447">
        <f t="shared" si="209"/>
        <v>49.913600000000002</v>
      </c>
      <c r="CA136" s="446">
        <f>IF(BP136="","",BP136*'Opening Balance'!$G$145)</f>
        <v>0</v>
      </c>
      <c r="CB136" s="431">
        <f t="shared" si="210"/>
        <v>49.913600000000002</v>
      </c>
      <c r="CC136" s="474">
        <f t="shared" si="238"/>
        <v>7500</v>
      </c>
      <c r="CD136" s="468" t="str">
        <f>IF(BL136="","",IF(BL136='Opening Balance'!$I$147,'Opening Balance'!$G$147,""))</f>
        <v/>
      </c>
      <c r="CE136" s="468">
        <f t="shared" si="211"/>
        <v>7500</v>
      </c>
      <c r="CF136" s="470">
        <f>IF(BL136="","",IF(BL136='Opening Balance'!$I$149,'Opening Balance'!$G$149,0))</f>
        <v>0</v>
      </c>
      <c r="CG136" s="469">
        <f t="shared" si="239"/>
        <v>7500</v>
      </c>
      <c r="CH136" s="466"/>
      <c r="CI136" s="466"/>
      <c r="CJ136" s="389">
        <v>17</v>
      </c>
      <c r="CK136" s="422">
        <f>IF(AND('Att. Dairy'!B154=""),"",'Att. Dairy'!B154)</f>
        <v>45124</v>
      </c>
      <c r="CL136" s="423" t="str">
        <f>IF(AND('Att. Dairy'!D154=""),"",'Att. Dairy'!D154)</f>
        <v>Monday</v>
      </c>
      <c r="CM136" s="435" t="str">
        <f>IF('Att. Dairy'!O154="","",IF('Att. Dairy'!E154='Att. Dairy'!$AD$15,'Att. Dairy'!O154,""))</f>
        <v/>
      </c>
      <c r="CN136" s="435" t="str">
        <f>IF('Att. Dairy'!P154="","",IF('Att. Dairy'!E154='Att. Dairy'!$AD$15,'Att. Dairy'!P154,""))</f>
        <v/>
      </c>
      <c r="CO136" s="436">
        <f t="shared" si="212"/>
        <v>0</v>
      </c>
      <c r="CP136" s="453">
        <f t="shared" si="240"/>
        <v>222.77999999999997</v>
      </c>
      <c r="CQ136" s="438" t="str">
        <f>IF(CK136="","",IF(CK136='Opening Balance'!$I$140,'Opening Balance'!$H$140,""))</f>
        <v/>
      </c>
      <c r="CR136" s="438" t="str">
        <f>IF(CK136="","",IF(CK136='Opening Balance'!$I$142,'Opening Balance'!$H$142,""))</f>
        <v/>
      </c>
      <c r="CS136" s="438">
        <f t="shared" si="213"/>
        <v>222.77999999999997</v>
      </c>
      <c r="CT136" s="430">
        <f>IF(CO136="","",CO136*'Opening Balance'!$H$144)</f>
        <v>0</v>
      </c>
      <c r="CU136" s="431">
        <f t="shared" si="203"/>
        <v>222.77999999999997</v>
      </c>
      <c r="CV136" s="453">
        <f t="shared" si="241"/>
        <v>56.117799999999988</v>
      </c>
      <c r="CW136" s="430" t="str">
        <f>IF(CK136="","",IF(CK136='Opening Balance'!$I$141,'Opening Balance'!$H$141,""))</f>
        <v/>
      </c>
      <c r="CX136" s="429" t="str">
        <f>IF(CK136="","",IF(CK136='Opening Balance'!$I$143,'Opening Balance'!$H$143,""))</f>
        <v/>
      </c>
      <c r="CY136" s="438">
        <f t="shared" si="214"/>
        <v>56.117799999999988</v>
      </c>
      <c r="CZ136" s="430">
        <f>IF(CO136="","",CO136*'Opening Balance'!$H$145)</f>
        <v>0</v>
      </c>
      <c r="DA136" s="431">
        <f t="shared" si="215"/>
        <v>56.117799999999988</v>
      </c>
      <c r="DB136" s="474">
        <f t="shared" si="242"/>
        <v>8400</v>
      </c>
      <c r="DC136" s="468" t="str">
        <f>IF(CK136="","",IF(CK136='Opening Balance'!$I$147,'Opening Balance'!$H$147,""))</f>
        <v/>
      </c>
      <c r="DD136" s="468">
        <f t="shared" si="216"/>
        <v>8400</v>
      </c>
      <c r="DE136" s="470">
        <f>IF(CK136="","",IF(CK136='Opening Balance'!$I$149,'Opening Balance'!$H$149,0))</f>
        <v>0</v>
      </c>
      <c r="DF136" s="469">
        <f t="shared" si="243"/>
        <v>8400</v>
      </c>
    </row>
    <row r="137" spans="1:110" s="304" customFormat="1">
      <c r="A137" s="580"/>
      <c r="B137" s="352">
        <f>IF(AND($Z$3=$Q$115),MAX($B$119:B136)+1,0)</f>
        <v>18</v>
      </c>
      <c r="C137" s="116">
        <f>IF(AND('Att. Dairy'!B155=""),"",'Att. Dairy'!B155)</f>
        <v>45125</v>
      </c>
      <c r="D137" s="118">
        <f t="shared" si="217"/>
        <v>49.399999999999977</v>
      </c>
      <c r="E137" s="118">
        <f t="shared" si="218"/>
        <v>61.29999999999999</v>
      </c>
      <c r="F137" s="118" t="str">
        <f>IF(C137="","",IF(Sheet1!C137='Opening Balance'!$I$122,'Opening Balance'!$G$122,""))</f>
        <v/>
      </c>
      <c r="G137" s="118" t="str">
        <f>IF(C137="","",IF(Sheet1!C137='Opening Balance'!$I$123,'Opening Balance'!$G$123,""))</f>
        <v/>
      </c>
      <c r="H137" s="118" t="str">
        <f>IF(C137="","",IF(Sheet1!C137='Opening Balance'!$I$124,'Opening Balance'!$G$124,""))</f>
        <v/>
      </c>
      <c r="I137" s="118" t="str">
        <f>IF(C137="","",IF(Sheet1!C137='Opening Balance'!$I$125,'Opening Balance'!$G$125,""))</f>
        <v/>
      </c>
      <c r="J137" s="118" t="str">
        <f>IF(C137="","",IF(Sheet1!C137='Opening Balance'!$I$126,'Opening Balance'!$G$126,""))</f>
        <v/>
      </c>
      <c r="K137" s="118" t="str">
        <f>IF(C137="","",IF(Sheet1!C137='Opening Balance'!$I$127,'Opening Balance'!$G$127,""))</f>
        <v/>
      </c>
      <c r="L137" s="118">
        <f t="shared" si="219"/>
        <v>49.399999999999977</v>
      </c>
      <c r="M137" s="118">
        <f t="shared" si="220"/>
        <v>61.29999999999999</v>
      </c>
      <c r="N137" s="119" t="str">
        <f>IF('Att. Dairy'!F155="","",'Att. Dairy'!F155)</f>
        <v/>
      </c>
      <c r="O137" s="119" t="str">
        <f>IF('Att. Dairy'!G155="","",'Att. Dairy'!G155)</f>
        <v/>
      </c>
      <c r="P137" s="119" t="str">
        <f t="shared" si="221"/>
        <v/>
      </c>
      <c r="Q137" s="119" t="str">
        <f>IF('Att. Dairy'!L155="","",'Att. Dairy'!L155)</f>
        <v/>
      </c>
      <c r="R137" s="119" t="str">
        <f>IF('Att. Dairy'!M155="","",'Att. Dairy'!M155)</f>
        <v/>
      </c>
      <c r="S137" s="119" t="str">
        <f t="shared" si="222"/>
        <v/>
      </c>
      <c r="T137" s="118">
        <f t="shared" si="223"/>
        <v>0</v>
      </c>
      <c r="U137" s="118">
        <f t="shared" si="224"/>
        <v>0</v>
      </c>
      <c r="V137" s="118">
        <f t="shared" si="225"/>
        <v>49.399999999999977</v>
      </c>
      <c r="W137" s="118">
        <f t="shared" si="226"/>
        <v>61.29999999999999</v>
      </c>
      <c r="X137" s="321" t="str">
        <f>IFERROR(IF(AND('Att. Dairy'!B155=""),"",IF(AND(Y137="अवकाश"),"",IF(AND(S137=""),"",S137*$Z$115))),"")</f>
        <v/>
      </c>
      <c r="Y137" s="121" t="str">
        <f>IF(AND('Att. Dairy'!B155=""),"",IF(OR(S137="",S137=0),"",BC137))</f>
        <v/>
      </c>
      <c r="AA137" s="353">
        <f>IF(AND($AY$3=$AP$115),MAX($AA$119:AA136)+1,0)</f>
        <v>18</v>
      </c>
      <c r="AB137" s="116">
        <f>IF(AND('Att. Dairy'!B155=""),"",'Att. Dairy'!B155)</f>
        <v>45125</v>
      </c>
      <c r="AC137" s="118">
        <f t="shared" si="227"/>
        <v>163.20000000000002</v>
      </c>
      <c r="AD137" s="118">
        <f t="shared" si="228"/>
        <v>144.9</v>
      </c>
      <c r="AE137" s="118" t="str">
        <f>IF(AB137="","",IF(Sheet1!AB137='Opening Balance'!$I$122,'Opening Balance'!$H$122,""))</f>
        <v/>
      </c>
      <c r="AF137" s="118" t="str">
        <f>IF(AB137="","",IF(Sheet1!AB137='Opening Balance'!$I$123,'Opening Balance'!$H$123,""))</f>
        <v/>
      </c>
      <c r="AG137" s="118" t="str">
        <f>IF(AB137="","",IF(Sheet1!AB137='Opening Balance'!$I$124,'Opening Balance'!$H$124,""))</f>
        <v/>
      </c>
      <c r="AH137" s="118" t="str">
        <f>IF(AB137="","",IF(Sheet1!AB137='Opening Balance'!$I$125,'Opening Balance'!$H$125,""))</f>
        <v/>
      </c>
      <c r="AI137" s="118" t="str">
        <f>IF(AB137="","",IF(Sheet1!AB137='Opening Balance'!$I$126,'Opening Balance'!$H$126,""))</f>
        <v/>
      </c>
      <c r="AJ137" s="118" t="str">
        <f>IF(AB137="","",IF(Sheet1!AB137='Opening Balance'!$I$127,'Opening Balance'!$H$127,""))</f>
        <v/>
      </c>
      <c r="AK137" s="118">
        <f t="shared" si="229"/>
        <v>163.20000000000002</v>
      </c>
      <c r="AL137" s="118">
        <f t="shared" si="230"/>
        <v>144.9</v>
      </c>
      <c r="AM137" s="119" t="str">
        <f>IF('Att. Dairy'!I155="","",'Att. Dairy'!I155)</f>
        <v/>
      </c>
      <c r="AN137" s="119" t="str">
        <f>IF('Att. Dairy'!J155="","",'Att. Dairy'!J155)</f>
        <v/>
      </c>
      <c r="AO137" s="119" t="str">
        <f t="shared" si="231"/>
        <v/>
      </c>
      <c r="AP137" s="119" t="str">
        <f>IF('Att. Dairy'!O155="","",'Att. Dairy'!O155)</f>
        <v/>
      </c>
      <c r="AQ137" s="119" t="str">
        <f>IF('Att. Dairy'!P155="","",'Att. Dairy'!P155)</f>
        <v/>
      </c>
      <c r="AR137" s="119" t="str">
        <f t="shared" si="232"/>
        <v/>
      </c>
      <c r="AS137" s="118">
        <f t="shared" si="233"/>
        <v>0</v>
      </c>
      <c r="AT137" s="118">
        <f t="shared" si="234"/>
        <v>0</v>
      </c>
      <c r="AU137" s="118">
        <f t="shared" si="244"/>
        <v>163.20000000000002</v>
      </c>
      <c r="AV137" s="118">
        <f t="shared" si="245"/>
        <v>144.9</v>
      </c>
      <c r="AW137" s="321" t="str">
        <f>IFERROR(IF(AND('Att. Dairy'!B155=""),"",IF(AND(AX137="अवकाश"),"",IF(AND(AR137=""),"",AR137*$AY$115))),"")</f>
        <v/>
      </c>
      <c r="AX137" s="121" t="str">
        <f>IF(AND('Att. Dairy'!B155=""),"",IF(OR(AR137="",AR137=0),"",BC137))</f>
        <v/>
      </c>
      <c r="BB137" s="304" t="str">
        <f>IF(AND('Att. Dairy'!D155=""),"",'Att. Dairy'!D155)</f>
        <v>Tuesday</v>
      </c>
      <c r="BC137" s="304" t="str">
        <f t="shared" si="235"/>
        <v>दाल चावल</v>
      </c>
      <c r="BD137" s="318" t="str">
        <f t="shared" si="204"/>
        <v>R</v>
      </c>
      <c r="BE137" s="304" t="str">
        <f>IF(AND('Att. Dairy'!C155=""),"",'Att. Dairy'!C155)</f>
        <v/>
      </c>
      <c r="BF137" s="304" t="str">
        <f t="shared" si="205"/>
        <v/>
      </c>
      <c r="BG137" s="318" t="str">
        <f t="shared" si="206"/>
        <v>R</v>
      </c>
      <c r="BJ137" s="487">
        <f>IF(AND($DG$5=$CF$116),MAX($BJ$119:BJ136)+1,0)</f>
        <v>18</v>
      </c>
      <c r="BK137" s="389">
        <v>18</v>
      </c>
      <c r="BL137" s="422">
        <f>IF(AND('Att. Dairy'!B155=""),"",'Att. Dairy'!B155)</f>
        <v>45125</v>
      </c>
      <c r="BM137" s="423" t="str">
        <f>IF(AND('Att. Dairy'!D155=""),"",'Att. Dairy'!D155)</f>
        <v>Tuesday</v>
      </c>
      <c r="BN137" s="435" t="str">
        <f>IF('Att. Dairy'!L155="","",IF('Att. Dairy'!E155='Att. Dairy'!$AD$15,'Att. Dairy'!L155,""))</f>
        <v/>
      </c>
      <c r="BO137" s="435" t="str">
        <f>IF('Att. Dairy'!M155="","",IF('Att. Dairy'!E155='Att. Dairy'!$AD$15,'Att. Dairy'!M155,""))</f>
        <v/>
      </c>
      <c r="BP137" s="436">
        <f t="shared" si="207"/>
        <v>0</v>
      </c>
      <c r="BQ137" s="453">
        <f t="shared" si="236"/>
        <v>173.06</v>
      </c>
      <c r="BR137" s="439" t="str">
        <f>IF(BL137="","",IF(BL137='Opening Balance'!$I$140,'Opening Balance'!$G$140,""))</f>
        <v/>
      </c>
      <c r="BS137" s="439" t="str">
        <f>IF(BL137="","",IF(BL137='Opening Balance'!$I$142,'Opening Balance'!$G$142,""))</f>
        <v/>
      </c>
      <c r="BT137" s="438">
        <f t="shared" si="208"/>
        <v>173.06</v>
      </c>
      <c r="BU137" s="446">
        <f>IF(BP137="","",BP137*'Opening Balance'!$G$144)</f>
        <v>0</v>
      </c>
      <c r="BV137" s="415">
        <f t="shared" si="202"/>
        <v>173.06</v>
      </c>
      <c r="BW137" s="453">
        <f t="shared" si="237"/>
        <v>49.913600000000002</v>
      </c>
      <c r="BX137" s="446" t="str">
        <f>IF(BL137="","",IF(BL137='Opening Balance'!$I$141,'Opening Balance'!$G$141,""))</f>
        <v/>
      </c>
      <c r="BY137" s="446" t="str">
        <f>IF(BL137="","",IF(BL137='Opening Balance'!$I$143,'Opening Balance'!$G$143,""))</f>
        <v/>
      </c>
      <c r="BZ137" s="447">
        <f t="shared" si="209"/>
        <v>49.913600000000002</v>
      </c>
      <c r="CA137" s="446">
        <f>IF(BP137="","",BP137*'Opening Balance'!$G$145)</f>
        <v>0</v>
      </c>
      <c r="CB137" s="431">
        <f t="shared" si="210"/>
        <v>49.913600000000002</v>
      </c>
      <c r="CC137" s="474">
        <f t="shared" si="238"/>
        <v>7500</v>
      </c>
      <c r="CD137" s="468" t="str">
        <f>IF(BL137="","",IF(BL137='Opening Balance'!$I$147,'Opening Balance'!$G$147,""))</f>
        <v/>
      </c>
      <c r="CE137" s="468">
        <f t="shared" si="211"/>
        <v>7500</v>
      </c>
      <c r="CF137" s="470">
        <f>IF(BL137="","",IF(BL137='Opening Balance'!$I$149,'Opening Balance'!$G$149,0))</f>
        <v>0</v>
      </c>
      <c r="CG137" s="469">
        <f t="shared" si="239"/>
        <v>7500</v>
      </c>
      <c r="CH137" s="466"/>
      <c r="CI137" s="466"/>
      <c r="CJ137" s="389">
        <v>18</v>
      </c>
      <c r="CK137" s="422">
        <f>IF(AND('Att. Dairy'!B155=""),"",'Att. Dairy'!B155)</f>
        <v>45125</v>
      </c>
      <c r="CL137" s="423" t="str">
        <f>IF(AND('Att. Dairy'!D155=""),"",'Att. Dairy'!D155)</f>
        <v>Tuesday</v>
      </c>
      <c r="CM137" s="435" t="str">
        <f>IF('Att. Dairy'!O155="","",IF('Att. Dairy'!E155='Att. Dairy'!$AD$15,'Att. Dairy'!O155,""))</f>
        <v/>
      </c>
      <c r="CN137" s="435" t="str">
        <f>IF('Att. Dairy'!P155="","",IF('Att. Dairy'!E155='Att. Dairy'!$AD$15,'Att. Dairy'!P155,""))</f>
        <v/>
      </c>
      <c r="CO137" s="436">
        <f t="shared" si="212"/>
        <v>0</v>
      </c>
      <c r="CP137" s="453">
        <f t="shared" si="240"/>
        <v>222.77999999999997</v>
      </c>
      <c r="CQ137" s="438" t="str">
        <f>IF(CK137="","",IF(CK137='Opening Balance'!$I$140,'Opening Balance'!$H$140,""))</f>
        <v/>
      </c>
      <c r="CR137" s="438" t="str">
        <f>IF(CK137="","",IF(CK137='Opening Balance'!$I$142,'Opening Balance'!$H$142,""))</f>
        <v/>
      </c>
      <c r="CS137" s="438">
        <f t="shared" si="213"/>
        <v>222.77999999999997</v>
      </c>
      <c r="CT137" s="430">
        <f>IF(CO137="","",CO137*'Opening Balance'!$H$144)</f>
        <v>0</v>
      </c>
      <c r="CU137" s="431">
        <f t="shared" si="203"/>
        <v>222.77999999999997</v>
      </c>
      <c r="CV137" s="453">
        <f t="shared" si="241"/>
        <v>56.117799999999988</v>
      </c>
      <c r="CW137" s="430" t="str">
        <f>IF(CK137="","",IF(CK137='Opening Balance'!$I$141,'Opening Balance'!$H$141,""))</f>
        <v/>
      </c>
      <c r="CX137" s="429" t="str">
        <f>IF(CK137="","",IF(CK137='Opening Balance'!$I$143,'Opening Balance'!$H$143,""))</f>
        <v/>
      </c>
      <c r="CY137" s="438">
        <f t="shared" si="214"/>
        <v>56.117799999999988</v>
      </c>
      <c r="CZ137" s="430">
        <f>IF(CO137="","",CO137*'Opening Balance'!$H$145)</f>
        <v>0</v>
      </c>
      <c r="DA137" s="431">
        <f t="shared" si="215"/>
        <v>56.117799999999988</v>
      </c>
      <c r="DB137" s="474">
        <f t="shared" si="242"/>
        <v>8400</v>
      </c>
      <c r="DC137" s="468" t="str">
        <f>IF(CK137="","",IF(CK137='Opening Balance'!$I$147,'Opening Balance'!$H$147,""))</f>
        <v/>
      </c>
      <c r="DD137" s="468">
        <f t="shared" si="216"/>
        <v>8400</v>
      </c>
      <c r="DE137" s="470">
        <f>IF(CK137="","",IF(CK137='Opening Balance'!$I$149,'Opening Balance'!$H$149,0))</f>
        <v>0</v>
      </c>
      <c r="DF137" s="469">
        <f t="shared" si="243"/>
        <v>8400</v>
      </c>
    </row>
    <row r="138" spans="1:110" s="304" customFormat="1">
      <c r="A138" s="580"/>
      <c r="B138" s="352">
        <f>IF(AND($Z$3=$Q$115),MAX($B$119:B137)+1,0)</f>
        <v>19</v>
      </c>
      <c r="C138" s="116">
        <f>IF(AND('Att. Dairy'!B156=""),"",'Att. Dairy'!B156)</f>
        <v>45126</v>
      </c>
      <c r="D138" s="118">
        <f t="shared" si="217"/>
        <v>49.399999999999977</v>
      </c>
      <c r="E138" s="118">
        <f t="shared" si="218"/>
        <v>61.29999999999999</v>
      </c>
      <c r="F138" s="118" t="str">
        <f>IF(C138="","",IF(Sheet1!C138='Opening Balance'!$I$122,'Opening Balance'!$G$122,""))</f>
        <v/>
      </c>
      <c r="G138" s="118" t="str">
        <f>IF(C138="","",IF(Sheet1!C138='Opening Balance'!$I$123,'Opening Balance'!$G$123,""))</f>
        <v/>
      </c>
      <c r="H138" s="118" t="str">
        <f>IF(C138="","",IF(Sheet1!C138='Opening Balance'!$I$124,'Opening Balance'!$G$124,""))</f>
        <v/>
      </c>
      <c r="I138" s="118" t="str">
        <f>IF(C138="","",IF(Sheet1!C138='Opening Balance'!$I$125,'Opening Balance'!$G$125,""))</f>
        <v/>
      </c>
      <c r="J138" s="118" t="str">
        <f>IF(C138="","",IF(Sheet1!C138='Opening Balance'!$I$126,'Opening Balance'!$G$126,""))</f>
        <v/>
      </c>
      <c r="K138" s="118" t="str">
        <f>IF(C138="","",IF(Sheet1!C138='Opening Balance'!$I$127,'Opening Balance'!$G$127,""))</f>
        <v/>
      </c>
      <c r="L138" s="118">
        <f t="shared" si="219"/>
        <v>49.399999999999977</v>
      </c>
      <c r="M138" s="118">
        <f t="shared" si="220"/>
        <v>61.29999999999999</v>
      </c>
      <c r="N138" s="119" t="str">
        <f>IF('Att. Dairy'!F156="","",'Att. Dairy'!F156)</f>
        <v/>
      </c>
      <c r="O138" s="119" t="str">
        <f>IF('Att. Dairy'!G156="","",'Att. Dairy'!G156)</f>
        <v/>
      </c>
      <c r="P138" s="119" t="str">
        <f t="shared" si="221"/>
        <v/>
      </c>
      <c r="Q138" s="119" t="str">
        <f>IF('Att. Dairy'!L156="","",'Att. Dairy'!L156)</f>
        <v/>
      </c>
      <c r="R138" s="119" t="str">
        <f>IF('Att. Dairy'!M156="","",'Att. Dairy'!M156)</f>
        <v/>
      </c>
      <c r="S138" s="119" t="str">
        <f t="shared" si="222"/>
        <v/>
      </c>
      <c r="T138" s="118">
        <f t="shared" si="223"/>
        <v>0</v>
      </c>
      <c r="U138" s="118">
        <f t="shared" si="224"/>
        <v>0</v>
      </c>
      <c r="V138" s="118">
        <f t="shared" si="225"/>
        <v>49.399999999999977</v>
      </c>
      <c r="W138" s="118">
        <f t="shared" si="226"/>
        <v>61.29999999999999</v>
      </c>
      <c r="X138" s="321" t="str">
        <f>IFERROR(IF(AND('Att. Dairy'!B156=""),"",IF(AND(Y138="अवकाश"),"",IF(AND(S138=""),"",S138*$Z$115))),"")</f>
        <v/>
      </c>
      <c r="Y138" s="121" t="str">
        <f>IF(AND('Att. Dairy'!B156=""),"",IF(OR(S138="",S138=0),"",BC138))</f>
        <v/>
      </c>
      <c r="AA138" s="353">
        <f>IF(AND($AY$3=$AP$115),MAX($AA$119:AA137)+1,0)</f>
        <v>19</v>
      </c>
      <c r="AB138" s="116">
        <f>IF(AND('Att. Dairy'!B156=""),"",'Att. Dairy'!B156)</f>
        <v>45126</v>
      </c>
      <c r="AC138" s="118">
        <f t="shared" si="227"/>
        <v>163.20000000000002</v>
      </c>
      <c r="AD138" s="118">
        <f t="shared" si="228"/>
        <v>144.9</v>
      </c>
      <c r="AE138" s="118" t="str">
        <f>IF(AB138="","",IF(Sheet1!AB138='Opening Balance'!$I$122,'Opening Balance'!$H$122,""))</f>
        <v/>
      </c>
      <c r="AF138" s="118" t="str">
        <f>IF(AB138="","",IF(Sheet1!AB138='Opening Balance'!$I$123,'Opening Balance'!$H$123,""))</f>
        <v/>
      </c>
      <c r="AG138" s="118" t="str">
        <f>IF(AB138="","",IF(Sheet1!AB138='Opening Balance'!$I$124,'Opening Balance'!$H$124,""))</f>
        <v/>
      </c>
      <c r="AH138" s="118" t="str">
        <f>IF(AB138="","",IF(Sheet1!AB138='Opening Balance'!$I$125,'Opening Balance'!$H$125,""))</f>
        <v/>
      </c>
      <c r="AI138" s="118" t="str">
        <f>IF(AB138="","",IF(Sheet1!AB138='Opening Balance'!$I$126,'Opening Balance'!$H$126,""))</f>
        <v/>
      </c>
      <c r="AJ138" s="118" t="str">
        <f>IF(AB138="","",IF(Sheet1!AB138='Opening Balance'!$I$127,'Opening Balance'!$H$127,""))</f>
        <v/>
      </c>
      <c r="AK138" s="118">
        <f t="shared" si="229"/>
        <v>163.20000000000002</v>
      </c>
      <c r="AL138" s="118">
        <f t="shared" si="230"/>
        <v>144.9</v>
      </c>
      <c r="AM138" s="119" t="str">
        <f>IF('Att. Dairy'!I156="","",'Att. Dairy'!I156)</f>
        <v/>
      </c>
      <c r="AN138" s="119" t="str">
        <f>IF('Att. Dairy'!J156="","",'Att. Dairy'!J156)</f>
        <v/>
      </c>
      <c r="AO138" s="119" t="str">
        <f t="shared" si="231"/>
        <v/>
      </c>
      <c r="AP138" s="119" t="str">
        <f>IF('Att. Dairy'!O156="","",'Att. Dairy'!O156)</f>
        <v/>
      </c>
      <c r="AQ138" s="119" t="str">
        <f>IF('Att. Dairy'!P156="","",'Att. Dairy'!P156)</f>
        <v/>
      </c>
      <c r="AR138" s="119" t="str">
        <f t="shared" si="232"/>
        <v/>
      </c>
      <c r="AS138" s="118">
        <f t="shared" si="233"/>
        <v>0</v>
      </c>
      <c r="AT138" s="118">
        <f t="shared" si="234"/>
        <v>0</v>
      </c>
      <c r="AU138" s="118">
        <f t="shared" si="244"/>
        <v>163.20000000000002</v>
      </c>
      <c r="AV138" s="118">
        <f t="shared" si="245"/>
        <v>144.9</v>
      </c>
      <c r="AW138" s="321" t="str">
        <f>IFERROR(IF(AND('Att. Dairy'!B156=""),"",IF(AND(AX138="अवकाश"),"",IF(AND(AR138=""),"",AR138*$AY$115))),"")</f>
        <v/>
      </c>
      <c r="AX138" s="121" t="str">
        <f>IF(AND('Att. Dairy'!B156=""),"",IF(OR(AR138="",AR138=0),"",BC138))</f>
        <v/>
      </c>
      <c r="BB138" s="304" t="str">
        <f>IF(AND('Att. Dairy'!D156=""),"",'Att. Dairy'!D156)</f>
        <v>Wednesday</v>
      </c>
      <c r="BC138" s="304" t="str">
        <f t="shared" si="235"/>
        <v>दाल रोटी</v>
      </c>
      <c r="BD138" s="318" t="str">
        <f t="shared" si="204"/>
        <v>W</v>
      </c>
      <c r="BE138" s="304" t="str">
        <f>IF(AND('Att. Dairy'!C156=""),"",'Att. Dairy'!C156)</f>
        <v/>
      </c>
      <c r="BF138" s="304" t="str">
        <f t="shared" si="205"/>
        <v/>
      </c>
      <c r="BG138" s="318" t="str">
        <f t="shared" si="206"/>
        <v>W</v>
      </c>
      <c r="BJ138" s="487">
        <f>IF(AND($DG$5=$CF$116),MAX($BJ$119:BJ137)+1,0)</f>
        <v>19</v>
      </c>
      <c r="BK138" s="389">
        <v>19</v>
      </c>
      <c r="BL138" s="422">
        <f>IF(AND('Att. Dairy'!B156=""),"",'Att. Dairy'!B156)</f>
        <v>45126</v>
      </c>
      <c r="BM138" s="423" t="str">
        <f>IF(AND('Att. Dairy'!D156=""),"",'Att. Dairy'!D156)</f>
        <v>Wednesday</v>
      </c>
      <c r="BN138" s="435" t="str">
        <f>IF('Att. Dairy'!L156="","",IF('Att. Dairy'!E156='Att. Dairy'!$AD$15,'Att. Dairy'!L156,""))</f>
        <v/>
      </c>
      <c r="BO138" s="435" t="str">
        <f>IF('Att. Dairy'!M156="","",IF('Att. Dairy'!E156='Att. Dairy'!$AD$15,'Att. Dairy'!M156,""))</f>
        <v/>
      </c>
      <c r="BP138" s="436">
        <f t="shared" si="207"/>
        <v>0</v>
      </c>
      <c r="BQ138" s="453">
        <f t="shared" si="236"/>
        <v>173.06</v>
      </c>
      <c r="BR138" s="439" t="str">
        <f>IF(BL138="","",IF(BL138='Opening Balance'!$I$140,'Opening Balance'!$G$140,""))</f>
        <v/>
      </c>
      <c r="BS138" s="439" t="str">
        <f>IF(BL138="","",IF(BL138='Opening Balance'!$I$142,'Opening Balance'!$G$142,""))</f>
        <v/>
      </c>
      <c r="BT138" s="438">
        <f t="shared" si="208"/>
        <v>173.06</v>
      </c>
      <c r="BU138" s="446">
        <f>IF(BP138="","",BP138*'Opening Balance'!$G$144)</f>
        <v>0</v>
      </c>
      <c r="BV138" s="415">
        <f t="shared" si="202"/>
        <v>173.06</v>
      </c>
      <c r="BW138" s="453">
        <f t="shared" si="237"/>
        <v>49.913600000000002</v>
      </c>
      <c r="BX138" s="446" t="str">
        <f>IF(BL138="","",IF(BL138='Opening Balance'!$I$141,'Opening Balance'!$G$141,""))</f>
        <v/>
      </c>
      <c r="BY138" s="446" t="str">
        <f>IF(BL138="","",IF(BL138='Opening Balance'!$I$143,'Opening Balance'!$G$143,""))</f>
        <v/>
      </c>
      <c r="BZ138" s="447">
        <f t="shared" si="209"/>
        <v>49.913600000000002</v>
      </c>
      <c r="CA138" s="446">
        <f>IF(BP138="","",BP138*'Opening Balance'!$G$145)</f>
        <v>0</v>
      </c>
      <c r="CB138" s="431">
        <f t="shared" si="210"/>
        <v>49.913600000000002</v>
      </c>
      <c r="CC138" s="474">
        <f t="shared" si="238"/>
        <v>7500</v>
      </c>
      <c r="CD138" s="468" t="str">
        <f>IF(BL138="","",IF(BL138='Opening Balance'!$I$147,'Opening Balance'!$G$147,""))</f>
        <v/>
      </c>
      <c r="CE138" s="468">
        <f t="shared" si="211"/>
        <v>7500</v>
      </c>
      <c r="CF138" s="470">
        <f>IF(BL138="","",IF(BL138='Opening Balance'!$I$149,'Opening Balance'!$G$149,0))</f>
        <v>0</v>
      </c>
      <c r="CG138" s="469">
        <f t="shared" si="239"/>
        <v>7500</v>
      </c>
      <c r="CH138" s="466"/>
      <c r="CI138" s="466"/>
      <c r="CJ138" s="389">
        <v>19</v>
      </c>
      <c r="CK138" s="422">
        <f>IF(AND('Att. Dairy'!B156=""),"",'Att. Dairy'!B156)</f>
        <v>45126</v>
      </c>
      <c r="CL138" s="423" t="str">
        <f>IF(AND('Att. Dairy'!D156=""),"",'Att. Dairy'!D156)</f>
        <v>Wednesday</v>
      </c>
      <c r="CM138" s="435" t="str">
        <f>IF('Att. Dairy'!O156="","",IF('Att. Dairy'!E156='Att. Dairy'!$AD$15,'Att. Dairy'!O156,""))</f>
        <v/>
      </c>
      <c r="CN138" s="435" t="str">
        <f>IF('Att. Dairy'!P156="","",IF('Att. Dairy'!E156='Att. Dairy'!$AD$15,'Att. Dairy'!P156,""))</f>
        <v/>
      </c>
      <c r="CO138" s="436">
        <f t="shared" si="212"/>
        <v>0</v>
      </c>
      <c r="CP138" s="453">
        <f t="shared" si="240"/>
        <v>222.77999999999997</v>
      </c>
      <c r="CQ138" s="438" t="str">
        <f>IF(CK138="","",IF(CK138='Opening Balance'!$I$140,'Opening Balance'!$H$140,""))</f>
        <v/>
      </c>
      <c r="CR138" s="438" t="str">
        <f>IF(CK138="","",IF(CK138='Opening Balance'!$I$142,'Opening Balance'!$H$142,""))</f>
        <v/>
      </c>
      <c r="CS138" s="438">
        <f t="shared" si="213"/>
        <v>222.77999999999997</v>
      </c>
      <c r="CT138" s="430">
        <f>IF(CO138="","",CO138*'Opening Balance'!$H$144)</f>
        <v>0</v>
      </c>
      <c r="CU138" s="431">
        <f t="shared" si="203"/>
        <v>222.77999999999997</v>
      </c>
      <c r="CV138" s="453">
        <f t="shared" si="241"/>
        <v>56.117799999999988</v>
      </c>
      <c r="CW138" s="430" t="str">
        <f>IF(CK138="","",IF(CK138='Opening Balance'!$I$141,'Opening Balance'!$H$141,""))</f>
        <v/>
      </c>
      <c r="CX138" s="429" t="str">
        <f>IF(CK138="","",IF(CK138='Opening Balance'!$I$143,'Opening Balance'!$H$143,""))</f>
        <v/>
      </c>
      <c r="CY138" s="438">
        <f t="shared" si="214"/>
        <v>56.117799999999988</v>
      </c>
      <c r="CZ138" s="430">
        <f>IF(CO138="","",CO138*'Opening Balance'!$H$145)</f>
        <v>0</v>
      </c>
      <c r="DA138" s="431">
        <f t="shared" si="215"/>
        <v>56.117799999999988</v>
      </c>
      <c r="DB138" s="474">
        <f t="shared" si="242"/>
        <v>8400</v>
      </c>
      <c r="DC138" s="468" t="str">
        <f>IF(CK138="","",IF(CK138='Opening Balance'!$I$147,'Opening Balance'!$H$147,""))</f>
        <v/>
      </c>
      <c r="DD138" s="468">
        <f t="shared" si="216"/>
        <v>8400</v>
      </c>
      <c r="DE138" s="470">
        <f>IF(CK138="","",IF(CK138='Opening Balance'!$I$149,'Opening Balance'!$H$149,0))</f>
        <v>0</v>
      </c>
      <c r="DF138" s="469">
        <f t="shared" si="243"/>
        <v>8400</v>
      </c>
    </row>
    <row r="139" spans="1:110" s="304" customFormat="1">
      <c r="A139" s="580"/>
      <c r="B139" s="352">
        <f>IF(AND($Z$3=$Q$115),MAX($B$119:B138)+1,0)</f>
        <v>20</v>
      </c>
      <c r="C139" s="116">
        <f>IF(AND('Att. Dairy'!B157=""),"",'Att. Dairy'!B157)</f>
        <v>45127</v>
      </c>
      <c r="D139" s="118">
        <f t="shared" si="217"/>
        <v>49.399999999999977</v>
      </c>
      <c r="E139" s="118">
        <f t="shared" si="218"/>
        <v>61.29999999999999</v>
      </c>
      <c r="F139" s="118" t="str">
        <f>IF(C139="","",IF(Sheet1!C139='Opening Balance'!$I$122,'Opening Balance'!$G$122,""))</f>
        <v/>
      </c>
      <c r="G139" s="118" t="str">
        <f>IF(C139="","",IF(Sheet1!C139='Opening Balance'!$I$123,'Opening Balance'!$G$123,""))</f>
        <v/>
      </c>
      <c r="H139" s="118" t="str">
        <f>IF(C139="","",IF(Sheet1!C139='Opening Balance'!$I$124,'Opening Balance'!$G$124,""))</f>
        <v/>
      </c>
      <c r="I139" s="118" t="str">
        <f>IF(C139="","",IF(Sheet1!C139='Opening Balance'!$I$125,'Opening Balance'!$G$125,""))</f>
        <v/>
      </c>
      <c r="J139" s="118" t="str">
        <f>IF(C139="","",IF(Sheet1!C139='Opening Balance'!$I$126,'Opening Balance'!$G$126,""))</f>
        <v/>
      </c>
      <c r="K139" s="118" t="str">
        <f>IF(C139="","",IF(Sheet1!C139='Opening Balance'!$I$127,'Opening Balance'!$G$127,""))</f>
        <v/>
      </c>
      <c r="L139" s="118">
        <f t="shared" si="219"/>
        <v>49.399999999999977</v>
      </c>
      <c r="M139" s="118">
        <f t="shared" si="220"/>
        <v>61.29999999999999</v>
      </c>
      <c r="N139" s="119" t="str">
        <f>IF('Att. Dairy'!F157="","",'Att. Dairy'!F157)</f>
        <v/>
      </c>
      <c r="O139" s="119" t="str">
        <f>IF('Att. Dairy'!G157="","",'Att. Dairy'!G157)</f>
        <v/>
      </c>
      <c r="P139" s="119" t="str">
        <f t="shared" si="221"/>
        <v/>
      </c>
      <c r="Q139" s="119" t="str">
        <f>IF('Att. Dairy'!L157="","",'Att. Dairy'!L157)</f>
        <v/>
      </c>
      <c r="R139" s="119" t="str">
        <f>IF('Att. Dairy'!M157="","",'Att. Dairy'!M157)</f>
        <v/>
      </c>
      <c r="S139" s="119" t="str">
        <f t="shared" si="222"/>
        <v/>
      </c>
      <c r="T139" s="118">
        <f t="shared" si="223"/>
        <v>0</v>
      </c>
      <c r="U139" s="118">
        <f t="shared" si="224"/>
        <v>0</v>
      </c>
      <c r="V139" s="118">
        <f t="shared" si="225"/>
        <v>49.399999999999977</v>
      </c>
      <c r="W139" s="118">
        <f t="shared" si="226"/>
        <v>61.29999999999999</v>
      </c>
      <c r="X139" s="321" t="str">
        <f>IFERROR(IF(AND('Att. Dairy'!B157=""),"",IF(AND(Y139="अवकाश"),"",IF(AND(S139=""),"",S139*$Z$115))),"")</f>
        <v/>
      </c>
      <c r="Y139" s="121" t="str">
        <f>IF(AND('Att. Dairy'!B157=""),"",IF(OR(S139="",S139=0),"",BC139))</f>
        <v/>
      </c>
      <c r="AA139" s="353">
        <f>IF(AND($AY$3=$AP$115),MAX($AA$119:AA138)+1,0)</f>
        <v>20</v>
      </c>
      <c r="AB139" s="116">
        <f>IF(AND('Att. Dairy'!B157=""),"",'Att. Dairy'!B157)</f>
        <v>45127</v>
      </c>
      <c r="AC139" s="118">
        <f t="shared" si="227"/>
        <v>163.20000000000002</v>
      </c>
      <c r="AD139" s="118">
        <f t="shared" si="228"/>
        <v>144.9</v>
      </c>
      <c r="AE139" s="118" t="str">
        <f>IF(AB139="","",IF(Sheet1!AB139='Opening Balance'!$I$122,'Opening Balance'!$H$122,""))</f>
        <v/>
      </c>
      <c r="AF139" s="118" t="str">
        <f>IF(AB139="","",IF(Sheet1!AB139='Opening Balance'!$I$123,'Opening Balance'!$H$123,""))</f>
        <v/>
      </c>
      <c r="AG139" s="118" t="str">
        <f>IF(AB139="","",IF(Sheet1!AB139='Opening Balance'!$I$124,'Opening Balance'!$H$124,""))</f>
        <v/>
      </c>
      <c r="AH139" s="118" t="str">
        <f>IF(AB139="","",IF(Sheet1!AB139='Opening Balance'!$I$125,'Opening Balance'!$H$125,""))</f>
        <v/>
      </c>
      <c r="AI139" s="118" t="str">
        <f>IF(AB139="","",IF(Sheet1!AB139='Opening Balance'!$I$126,'Opening Balance'!$H$126,""))</f>
        <v/>
      </c>
      <c r="AJ139" s="118" t="str">
        <f>IF(AB139="","",IF(Sheet1!AB139='Opening Balance'!$I$127,'Opening Balance'!$H$127,""))</f>
        <v/>
      </c>
      <c r="AK139" s="118">
        <f t="shared" si="229"/>
        <v>163.20000000000002</v>
      </c>
      <c r="AL139" s="118">
        <f t="shared" si="230"/>
        <v>144.9</v>
      </c>
      <c r="AM139" s="119" t="str">
        <f>IF('Att. Dairy'!I157="","",'Att. Dairy'!I157)</f>
        <v/>
      </c>
      <c r="AN139" s="119" t="str">
        <f>IF('Att. Dairy'!J157="","",'Att. Dairy'!J157)</f>
        <v/>
      </c>
      <c r="AO139" s="119" t="str">
        <f t="shared" si="231"/>
        <v/>
      </c>
      <c r="AP139" s="119" t="str">
        <f>IF('Att. Dairy'!O157="","",'Att. Dairy'!O157)</f>
        <v/>
      </c>
      <c r="AQ139" s="119" t="str">
        <f>IF('Att. Dairy'!P157="","",'Att. Dairy'!P157)</f>
        <v/>
      </c>
      <c r="AR139" s="119" t="str">
        <f t="shared" si="232"/>
        <v/>
      </c>
      <c r="AS139" s="118">
        <f t="shared" si="233"/>
        <v>0</v>
      </c>
      <c r="AT139" s="118">
        <f t="shared" si="234"/>
        <v>0</v>
      </c>
      <c r="AU139" s="118">
        <f t="shared" si="244"/>
        <v>163.20000000000002</v>
      </c>
      <c r="AV139" s="118">
        <f t="shared" si="245"/>
        <v>144.9</v>
      </c>
      <c r="AW139" s="321" t="str">
        <f>IFERROR(IF(AND('Att. Dairy'!B157=""),"",IF(AND(AX139="अवकाश"),"",IF(AND(AR139=""),"",AR139*$AY$115))),"")</f>
        <v/>
      </c>
      <c r="AX139" s="121" t="str">
        <f>IF(AND('Att. Dairy'!B157=""),"",IF(OR(AR139="",AR139=0),"",BC139))</f>
        <v/>
      </c>
      <c r="BB139" s="304" t="str">
        <f>IF(AND('Att. Dairy'!D157=""),"",'Att. Dairy'!D157)</f>
        <v>Thursday</v>
      </c>
      <c r="BC139" s="304" t="str">
        <f t="shared" si="235"/>
        <v>खिचड़ी</v>
      </c>
      <c r="BD139" s="318" t="str">
        <f t="shared" si="204"/>
        <v>R</v>
      </c>
      <c r="BE139" s="304" t="str">
        <f>IF(AND('Att. Dairy'!C157=""),"",'Att. Dairy'!C157)</f>
        <v/>
      </c>
      <c r="BF139" s="304" t="str">
        <f t="shared" si="205"/>
        <v/>
      </c>
      <c r="BG139" s="318" t="str">
        <f t="shared" si="206"/>
        <v>R</v>
      </c>
      <c r="BJ139" s="487">
        <f>IF(AND($DG$5=$CF$116),MAX($BJ$119:BJ138)+1,0)</f>
        <v>20</v>
      </c>
      <c r="BK139" s="389">
        <v>20</v>
      </c>
      <c r="BL139" s="422">
        <f>IF(AND('Att. Dairy'!B157=""),"",'Att. Dairy'!B157)</f>
        <v>45127</v>
      </c>
      <c r="BM139" s="423" t="str">
        <f>IF(AND('Att. Dairy'!D157=""),"",'Att. Dairy'!D157)</f>
        <v>Thursday</v>
      </c>
      <c r="BN139" s="435" t="str">
        <f>IF('Att. Dairy'!L157="","",IF('Att. Dairy'!E157='Att. Dairy'!$AD$15,'Att. Dairy'!L157,""))</f>
        <v/>
      </c>
      <c r="BO139" s="435" t="str">
        <f>IF('Att. Dairy'!M157="","",IF('Att. Dairy'!E157='Att. Dairy'!$AD$15,'Att. Dairy'!M157,""))</f>
        <v/>
      </c>
      <c r="BP139" s="436">
        <f t="shared" si="207"/>
        <v>0</v>
      </c>
      <c r="BQ139" s="453">
        <f t="shared" si="236"/>
        <v>173.06</v>
      </c>
      <c r="BR139" s="439" t="str">
        <f>IF(BL139="","",IF(BL139='Opening Balance'!$I$140,'Opening Balance'!$G$140,""))</f>
        <v/>
      </c>
      <c r="BS139" s="439" t="str">
        <f>IF(BL139="","",IF(BL139='Opening Balance'!$I$142,'Opening Balance'!$G$142,""))</f>
        <v/>
      </c>
      <c r="BT139" s="438">
        <f t="shared" si="208"/>
        <v>173.06</v>
      </c>
      <c r="BU139" s="446">
        <f>IF(BP139="","",BP139*'Opening Balance'!$G$144)</f>
        <v>0</v>
      </c>
      <c r="BV139" s="415">
        <f t="shared" si="202"/>
        <v>173.06</v>
      </c>
      <c r="BW139" s="453">
        <f t="shared" si="237"/>
        <v>49.913600000000002</v>
      </c>
      <c r="BX139" s="446" t="str">
        <f>IF(BL139="","",IF(BL139='Opening Balance'!$I$141,'Opening Balance'!$G$141,""))</f>
        <v/>
      </c>
      <c r="BY139" s="446" t="str">
        <f>IF(BL139="","",IF(BL139='Opening Balance'!$I$143,'Opening Balance'!$G$143,""))</f>
        <v/>
      </c>
      <c r="BZ139" s="447">
        <f t="shared" si="209"/>
        <v>49.913600000000002</v>
      </c>
      <c r="CA139" s="446">
        <f>IF(BP139="","",BP139*'Opening Balance'!$G$145)</f>
        <v>0</v>
      </c>
      <c r="CB139" s="431">
        <f t="shared" si="210"/>
        <v>49.913600000000002</v>
      </c>
      <c r="CC139" s="474">
        <f t="shared" si="238"/>
        <v>7500</v>
      </c>
      <c r="CD139" s="468" t="str">
        <f>IF(BL139="","",IF(BL139='Opening Balance'!$I$147,'Opening Balance'!$G$147,""))</f>
        <v/>
      </c>
      <c r="CE139" s="468">
        <f t="shared" si="211"/>
        <v>7500</v>
      </c>
      <c r="CF139" s="470">
        <f>IF(BL139="","",IF(BL139='Opening Balance'!$I$149,'Opening Balance'!$G$149,0))</f>
        <v>0</v>
      </c>
      <c r="CG139" s="469">
        <f t="shared" si="239"/>
        <v>7500</v>
      </c>
      <c r="CH139" s="466"/>
      <c r="CI139" s="466"/>
      <c r="CJ139" s="389">
        <v>20</v>
      </c>
      <c r="CK139" s="422">
        <f>IF(AND('Att. Dairy'!B157=""),"",'Att. Dairy'!B157)</f>
        <v>45127</v>
      </c>
      <c r="CL139" s="423" t="str">
        <f>IF(AND('Att. Dairy'!D157=""),"",'Att. Dairy'!D157)</f>
        <v>Thursday</v>
      </c>
      <c r="CM139" s="435" t="str">
        <f>IF('Att. Dairy'!O157="","",IF('Att. Dairy'!E157='Att. Dairy'!$AD$15,'Att. Dairy'!O157,""))</f>
        <v/>
      </c>
      <c r="CN139" s="435" t="str">
        <f>IF('Att. Dairy'!P157="","",IF('Att. Dairy'!E157='Att. Dairy'!$AD$15,'Att. Dairy'!P157,""))</f>
        <v/>
      </c>
      <c r="CO139" s="436">
        <f t="shared" si="212"/>
        <v>0</v>
      </c>
      <c r="CP139" s="453">
        <f t="shared" si="240"/>
        <v>222.77999999999997</v>
      </c>
      <c r="CQ139" s="438" t="str">
        <f>IF(CK139="","",IF(CK139='Opening Balance'!$I$140,'Opening Balance'!$H$140,""))</f>
        <v/>
      </c>
      <c r="CR139" s="438" t="str">
        <f>IF(CK139="","",IF(CK139='Opening Balance'!$I$142,'Opening Balance'!$H$142,""))</f>
        <v/>
      </c>
      <c r="CS139" s="438">
        <f t="shared" si="213"/>
        <v>222.77999999999997</v>
      </c>
      <c r="CT139" s="430">
        <f>IF(CO139="","",CO139*'Opening Balance'!$H$144)</f>
        <v>0</v>
      </c>
      <c r="CU139" s="431">
        <f t="shared" si="203"/>
        <v>222.77999999999997</v>
      </c>
      <c r="CV139" s="453">
        <f t="shared" si="241"/>
        <v>56.117799999999988</v>
      </c>
      <c r="CW139" s="430" t="str">
        <f>IF(CK139="","",IF(CK139='Opening Balance'!$I$141,'Opening Balance'!$H$141,""))</f>
        <v/>
      </c>
      <c r="CX139" s="429" t="str">
        <f>IF(CK139="","",IF(CK139='Opening Balance'!$I$143,'Opening Balance'!$H$143,""))</f>
        <v/>
      </c>
      <c r="CY139" s="438">
        <f t="shared" si="214"/>
        <v>56.117799999999988</v>
      </c>
      <c r="CZ139" s="430">
        <f>IF(CO139="","",CO139*'Opening Balance'!$H$145)</f>
        <v>0</v>
      </c>
      <c r="DA139" s="431">
        <f t="shared" si="215"/>
        <v>56.117799999999988</v>
      </c>
      <c r="DB139" s="474">
        <f t="shared" si="242"/>
        <v>8400</v>
      </c>
      <c r="DC139" s="468" t="str">
        <f>IF(CK139="","",IF(CK139='Opening Balance'!$I$147,'Opening Balance'!$H$147,""))</f>
        <v/>
      </c>
      <c r="DD139" s="468">
        <f t="shared" si="216"/>
        <v>8400</v>
      </c>
      <c r="DE139" s="470">
        <f>IF(CK139="","",IF(CK139='Opening Balance'!$I$149,'Opening Balance'!$H$149,0))</f>
        <v>0</v>
      </c>
      <c r="DF139" s="469">
        <f t="shared" si="243"/>
        <v>8400</v>
      </c>
    </row>
    <row r="140" spans="1:110" s="304" customFormat="1">
      <c r="A140" s="580"/>
      <c r="B140" s="352">
        <f>IF(AND($Z$3=$Q$115),MAX($B$119:B139)+1,0)</f>
        <v>21</v>
      </c>
      <c r="C140" s="116">
        <f>IF(AND('Att. Dairy'!B158=""),"",'Att. Dairy'!B158)</f>
        <v>45128</v>
      </c>
      <c r="D140" s="118">
        <f t="shared" si="217"/>
        <v>49.399999999999977</v>
      </c>
      <c r="E140" s="118">
        <f t="shared" si="218"/>
        <v>61.29999999999999</v>
      </c>
      <c r="F140" s="118" t="str">
        <f>IF(C140="","",IF(Sheet1!C140='Opening Balance'!$I$122,'Opening Balance'!$G$122,""))</f>
        <v/>
      </c>
      <c r="G140" s="118" t="str">
        <f>IF(C140="","",IF(Sheet1!C140='Opening Balance'!$I$123,'Opening Balance'!$G$123,""))</f>
        <v/>
      </c>
      <c r="H140" s="118" t="str">
        <f>IF(C140="","",IF(Sheet1!C140='Opening Balance'!$I$124,'Opening Balance'!$G$124,""))</f>
        <v/>
      </c>
      <c r="I140" s="118" t="str">
        <f>IF(C140="","",IF(Sheet1!C140='Opening Balance'!$I$125,'Opening Balance'!$G$125,""))</f>
        <v/>
      </c>
      <c r="J140" s="118" t="str">
        <f>IF(C140="","",IF(Sheet1!C140='Opening Balance'!$I$126,'Opening Balance'!$G$126,""))</f>
        <v/>
      </c>
      <c r="K140" s="118" t="str">
        <f>IF(C140="","",IF(Sheet1!C140='Opening Balance'!$I$127,'Opening Balance'!$G$127,""))</f>
        <v/>
      </c>
      <c r="L140" s="118">
        <f t="shared" si="219"/>
        <v>49.399999999999977</v>
      </c>
      <c r="M140" s="118">
        <f t="shared" si="220"/>
        <v>61.29999999999999</v>
      </c>
      <c r="N140" s="119" t="str">
        <f>IF('Att. Dairy'!F158="","",'Att. Dairy'!F158)</f>
        <v/>
      </c>
      <c r="O140" s="119" t="str">
        <f>IF('Att. Dairy'!G158="","",'Att. Dairy'!G158)</f>
        <v/>
      </c>
      <c r="P140" s="119" t="str">
        <f t="shared" si="221"/>
        <v/>
      </c>
      <c r="Q140" s="119" t="str">
        <f>IF('Att. Dairy'!L158="","",'Att. Dairy'!L158)</f>
        <v/>
      </c>
      <c r="R140" s="119" t="str">
        <f>IF('Att. Dairy'!M158="","",'Att. Dairy'!M158)</f>
        <v/>
      </c>
      <c r="S140" s="119" t="str">
        <f t="shared" si="222"/>
        <v/>
      </c>
      <c r="T140" s="118">
        <f t="shared" si="223"/>
        <v>0</v>
      </c>
      <c r="U140" s="118">
        <f t="shared" si="224"/>
        <v>0</v>
      </c>
      <c r="V140" s="118">
        <f t="shared" si="225"/>
        <v>49.399999999999977</v>
      </c>
      <c r="W140" s="118">
        <f t="shared" si="226"/>
        <v>61.29999999999999</v>
      </c>
      <c r="X140" s="321" t="str">
        <f>IFERROR(IF(AND('Att. Dairy'!B158=""),"",IF(AND(Y140="अवकाश"),"",IF(AND(S140=""),"",S140*$Z$115))),"")</f>
        <v/>
      </c>
      <c r="Y140" s="121" t="str">
        <f>IF(AND('Att. Dairy'!B158=""),"",IF(OR(S140="",S140=0),"",BC140))</f>
        <v/>
      </c>
      <c r="AA140" s="353">
        <f>IF(AND($AY$3=$AP$115),MAX($AA$119:AA139)+1,0)</f>
        <v>21</v>
      </c>
      <c r="AB140" s="116">
        <f>IF(AND('Att. Dairy'!B158=""),"",'Att. Dairy'!B158)</f>
        <v>45128</v>
      </c>
      <c r="AC140" s="118">
        <f t="shared" si="227"/>
        <v>163.20000000000002</v>
      </c>
      <c r="AD140" s="118">
        <f t="shared" si="228"/>
        <v>144.9</v>
      </c>
      <c r="AE140" s="118" t="str">
        <f>IF(AB140="","",IF(Sheet1!AB140='Opening Balance'!$I$122,'Opening Balance'!$H$122,""))</f>
        <v/>
      </c>
      <c r="AF140" s="118" t="str">
        <f>IF(AB140="","",IF(Sheet1!AB140='Opening Balance'!$I$123,'Opening Balance'!$H$123,""))</f>
        <v/>
      </c>
      <c r="AG140" s="118" t="str">
        <f>IF(AB140="","",IF(Sheet1!AB140='Opening Balance'!$I$124,'Opening Balance'!$H$124,""))</f>
        <v/>
      </c>
      <c r="AH140" s="118" t="str">
        <f>IF(AB140="","",IF(Sheet1!AB140='Opening Balance'!$I$125,'Opening Balance'!$H$125,""))</f>
        <v/>
      </c>
      <c r="AI140" s="118" t="str">
        <f>IF(AB140="","",IF(Sheet1!AB140='Opening Balance'!$I$126,'Opening Balance'!$H$126,""))</f>
        <v/>
      </c>
      <c r="AJ140" s="118" t="str">
        <f>IF(AB140="","",IF(Sheet1!AB140='Opening Balance'!$I$127,'Opening Balance'!$H$127,""))</f>
        <v/>
      </c>
      <c r="AK140" s="118">
        <f t="shared" si="229"/>
        <v>163.20000000000002</v>
      </c>
      <c r="AL140" s="118">
        <f t="shared" si="230"/>
        <v>144.9</v>
      </c>
      <c r="AM140" s="119" t="str">
        <f>IF('Att. Dairy'!I158="","",'Att. Dairy'!I158)</f>
        <v/>
      </c>
      <c r="AN140" s="119" t="str">
        <f>IF('Att. Dairy'!J158="","",'Att. Dairy'!J158)</f>
        <v/>
      </c>
      <c r="AO140" s="119" t="str">
        <f t="shared" si="231"/>
        <v/>
      </c>
      <c r="AP140" s="119" t="str">
        <f>IF('Att. Dairy'!O158="","",'Att. Dairy'!O158)</f>
        <v/>
      </c>
      <c r="AQ140" s="119" t="str">
        <f>IF('Att. Dairy'!P158="","",'Att. Dairy'!P158)</f>
        <v/>
      </c>
      <c r="AR140" s="119" t="str">
        <f t="shared" si="232"/>
        <v/>
      </c>
      <c r="AS140" s="118">
        <f t="shared" si="233"/>
        <v>0</v>
      </c>
      <c r="AT140" s="118">
        <f t="shared" si="234"/>
        <v>0</v>
      </c>
      <c r="AU140" s="118">
        <f t="shared" si="244"/>
        <v>163.20000000000002</v>
      </c>
      <c r="AV140" s="118">
        <f t="shared" si="245"/>
        <v>144.9</v>
      </c>
      <c r="AW140" s="321" t="str">
        <f>IFERROR(IF(AND('Att. Dairy'!B158=""),"",IF(AND(AX140="अवकाश"),"",IF(AND(AR140=""),"",AR140*$AY$115))),"")</f>
        <v/>
      </c>
      <c r="AX140" s="121" t="str">
        <f>IF(AND('Att. Dairy'!B158=""),"",IF(OR(AR140="",AR140=0),"",BC140))</f>
        <v/>
      </c>
      <c r="BB140" s="304" t="str">
        <f>IF(AND('Att. Dairy'!D158=""),"",'Att. Dairy'!D158)</f>
        <v>Friday</v>
      </c>
      <c r="BC140" s="304" t="str">
        <f t="shared" si="235"/>
        <v>दाल रोटी</v>
      </c>
      <c r="BD140" s="318" t="str">
        <f t="shared" si="204"/>
        <v>W</v>
      </c>
      <c r="BE140" s="304" t="str">
        <f>IF(AND('Att. Dairy'!C158=""),"",'Att. Dairy'!C158)</f>
        <v/>
      </c>
      <c r="BF140" s="304" t="str">
        <f t="shared" si="205"/>
        <v/>
      </c>
      <c r="BG140" s="318" t="str">
        <f t="shared" si="206"/>
        <v>W</v>
      </c>
      <c r="BJ140" s="487">
        <f>IF(AND($DG$5=$CF$116),MAX($BJ$119:BJ139)+1,0)</f>
        <v>21</v>
      </c>
      <c r="BK140" s="389">
        <v>21</v>
      </c>
      <c r="BL140" s="422">
        <f>IF(AND('Att. Dairy'!B158=""),"",'Att. Dairy'!B158)</f>
        <v>45128</v>
      </c>
      <c r="BM140" s="423" t="str">
        <f>IF(AND('Att. Dairy'!D158=""),"",'Att. Dairy'!D158)</f>
        <v>Friday</v>
      </c>
      <c r="BN140" s="435" t="str">
        <f>IF('Att. Dairy'!L158="","",IF('Att. Dairy'!E158='Att. Dairy'!$AD$15,'Att. Dairy'!L158,""))</f>
        <v/>
      </c>
      <c r="BO140" s="435" t="str">
        <f>IF('Att. Dairy'!M158="","",IF('Att. Dairy'!E158='Att. Dairy'!$AD$15,'Att. Dairy'!M158,""))</f>
        <v/>
      </c>
      <c r="BP140" s="436">
        <f t="shared" si="207"/>
        <v>0</v>
      </c>
      <c r="BQ140" s="453">
        <f t="shared" si="236"/>
        <v>173.06</v>
      </c>
      <c r="BR140" s="439" t="str">
        <f>IF(BL140="","",IF(BL140='Opening Balance'!$I$140,'Opening Balance'!$G$140,""))</f>
        <v/>
      </c>
      <c r="BS140" s="439" t="str">
        <f>IF(BL140="","",IF(BL140='Opening Balance'!$I$142,'Opening Balance'!$G$142,""))</f>
        <v/>
      </c>
      <c r="BT140" s="438">
        <f t="shared" si="208"/>
        <v>173.06</v>
      </c>
      <c r="BU140" s="446">
        <f>IF(BP140="","",BP140*'Opening Balance'!$G$144)</f>
        <v>0</v>
      </c>
      <c r="BV140" s="415">
        <f t="shared" si="202"/>
        <v>173.06</v>
      </c>
      <c r="BW140" s="453">
        <f t="shared" si="237"/>
        <v>49.913600000000002</v>
      </c>
      <c r="BX140" s="446" t="str">
        <f>IF(BL140="","",IF(BL140='Opening Balance'!$I$141,'Opening Balance'!$G$141,""))</f>
        <v/>
      </c>
      <c r="BY140" s="446" t="str">
        <f>IF(BL140="","",IF(BL140='Opening Balance'!$I$143,'Opening Balance'!$G$143,""))</f>
        <v/>
      </c>
      <c r="BZ140" s="447">
        <f t="shared" si="209"/>
        <v>49.913600000000002</v>
      </c>
      <c r="CA140" s="446">
        <f>IF(BP140="","",BP140*'Opening Balance'!$G$145)</f>
        <v>0</v>
      </c>
      <c r="CB140" s="431">
        <f t="shared" si="210"/>
        <v>49.913600000000002</v>
      </c>
      <c r="CC140" s="474">
        <f t="shared" si="238"/>
        <v>7500</v>
      </c>
      <c r="CD140" s="468" t="str">
        <f>IF(BL140="","",IF(BL140='Opening Balance'!$I$147,'Opening Balance'!$G$147,""))</f>
        <v/>
      </c>
      <c r="CE140" s="468">
        <f t="shared" si="211"/>
        <v>7500</v>
      </c>
      <c r="CF140" s="470">
        <f>IF(BL140="","",IF(BL140='Opening Balance'!$I$149,'Opening Balance'!$G$149,0))</f>
        <v>0</v>
      </c>
      <c r="CG140" s="469">
        <f t="shared" si="239"/>
        <v>7500</v>
      </c>
      <c r="CH140" s="466"/>
      <c r="CI140" s="466"/>
      <c r="CJ140" s="389">
        <v>21</v>
      </c>
      <c r="CK140" s="422">
        <f>IF(AND('Att. Dairy'!B158=""),"",'Att. Dairy'!B158)</f>
        <v>45128</v>
      </c>
      <c r="CL140" s="423" t="str">
        <f>IF(AND('Att. Dairy'!D158=""),"",'Att. Dairy'!D158)</f>
        <v>Friday</v>
      </c>
      <c r="CM140" s="435" t="str">
        <f>IF('Att. Dairy'!O158="","",IF('Att. Dairy'!E158='Att. Dairy'!$AD$15,'Att. Dairy'!O158,""))</f>
        <v/>
      </c>
      <c r="CN140" s="435" t="str">
        <f>IF('Att. Dairy'!P158="","",IF('Att. Dairy'!E158='Att. Dairy'!$AD$15,'Att. Dairy'!P158,""))</f>
        <v/>
      </c>
      <c r="CO140" s="436">
        <f t="shared" si="212"/>
        <v>0</v>
      </c>
      <c r="CP140" s="453">
        <f t="shared" si="240"/>
        <v>222.77999999999997</v>
      </c>
      <c r="CQ140" s="438" t="str">
        <f>IF(CK140="","",IF(CK140='Opening Balance'!$I$140,'Opening Balance'!$H$140,""))</f>
        <v/>
      </c>
      <c r="CR140" s="438" t="str">
        <f>IF(CK140="","",IF(CK140='Opening Balance'!$I$142,'Opening Balance'!$H$142,""))</f>
        <v/>
      </c>
      <c r="CS140" s="438">
        <f t="shared" si="213"/>
        <v>222.77999999999997</v>
      </c>
      <c r="CT140" s="430">
        <f>IF(CO140="","",CO140*'Opening Balance'!$H$144)</f>
        <v>0</v>
      </c>
      <c r="CU140" s="431">
        <f t="shared" si="203"/>
        <v>222.77999999999997</v>
      </c>
      <c r="CV140" s="453">
        <f t="shared" si="241"/>
        <v>56.117799999999988</v>
      </c>
      <c r="CW140" s="430" t="str">
        <f>IF(CK140="","",IF(CK140='Opening Balance'!$I$141,'Opening Balance'!$H$141,""))</f>
        <v/>
      </c>
      <c r="CX140" s="429" t="str">
        <f>IF(CK140="","",IF(CK140='Opening Balance'!$I$143,'Opening Balance'!$H$143,""))</f>
        <v/>
      </c>
      <c r="CY140" s="438">
        <f t="shared" si="214"/>
        <v>56.117799999999988</v>
      </c>
      <c r="CZ140" s="430">
        <f>IF(CO140="","",CO140*'Opening Balance'!$H$145)</f>
        <v>0</v>
      </c>
      <c r="DA140" s="431">
        <f t="shared" si="215"/>
        <v>56.117799999999988</v>
      </c>
      <c r="DB140" s="474">
        <f t="shared" si="242"/>
        <v>8400</v>
      </c>
      <c r="DC140" s="468" t="str">
        <f>IF(CK140="","",IF(CK140='Opening Balance'!$I$147,'Opening Balance'!$H$147,""))</f>
        <v/>
      </c>
      <c r="DD140" s="468">
        <f t="shared" si="216"/>
        <v>8400</v>
      </c>
      <c r="DE140" s="470">
        <f>IF(CK140="","",IF(CK140='Opening Balance'!$I$149,'Opening Balance'!$H$149,0))</f>
        <v>0</v>
      </c>
      <c r="DF140" s="469">
        <f t="shared" si="243"/>
        <v>8400</v>
      </c>
    </row>
    <row r="141" spans="1:110" s="304" customFormat="1">
      <c r="A141" s="580"/>
      <c r="B141" s="352">
        <f>IF(AND($Z$3=$Q$115),MAX($B$119:B140)+1,0)</f>
        <v>22</v>
      </c>
      <c r="C141" s="116">
        <f>IF(AND('Att. Dairy'!B159=""),"",'Att. Dairy'!B159)</f>
        <v>45129</v>
      </c>
      <c r="D141" s="118">
        <f t="shared" si="217"/>
        <v>49.399999999999977</v>
      </c>
      <c r="E141" s="118">
        <f t="shared" si="218"/>
        <v>61.29999999999999</v>
      </c>
      <c r="F141" s="118" t="str">
        <f>IF(C141="","",IF(Sheet1!C141='Opening Balance'!$I$122,'Opening Balance'!$G$122,""))</f>
        <v/>
      </c>
      <c r="G141" s="118" t="str">
        <f>IF(C141="","",IF(Sheet1!C141='Opening Balance'!$I$123,'Opening Balance'!$G$123,""))</f>
        <v/>
      </c>
      <c r="H141" s="118" t="str">
        <f>IF(C141="","",IF(Sheet1!C141='Opening Balance'!$I$124,'Opening Balance'!$G$124,""))</f>
        <v/>
      </c>
      <c r="I141" s="118" t="str">
        <f>IF(C141="","",IF(Sheet1!C141='Opening Balance'!$I$125,'Opening Balance'!$G$125,""))</f>
        <v/>
      </c>
      <c r="J141" s="118" t="str">
        <f>IF(C141="","",IF(Sheet1!C141='Opening Balance'!$I$126,'Opening Balance'!$G$126,""))</f>
        <v/>
      </c>
      <c r="K141" s="118" t="str">
        <f>IF(C141="","",IF(Sheet1!C141='Opening Balance'!$I$127,'Opening Balance'!$G$127,""))</f>
        <v/>
      </c>
      <c r="L141" s="118">
        <f t="shared" si="219"/>
        <v>49.399999999999977</v>
      </c>
      <c r="M141" s="118">
        <f t="shared" si="220"/>
        <v>61.29999999999999</v>
      </c>
      <c r="N141" s="119" t="str">
        <f>IF('Att. Dairy'!F159="","",'Att. Dairy'!F159)</f>
        <v/>
      </c>
      <c r="O141" s="119" t="str">
        <f>IF('Att. Dairy'!G159="","",'Att. Dairy'!G159)</f>
        <v/>
      </c>
      <c r="P141" s="119" t="str">
        <f t="shared" si="221"/>
        <v/>
      </c>
      <c r="Q141" s="119" t="str">
        <f>IF('Att. Dairy'!L159="","",'Att. Dairy'!L159)</f>
        <v/>
      </c>
      <c r="R141" s="119" t="str">
        <f>IF('Att. Dairy'!M159="","",'Att. Dairy'!M159)</f>
        <v/>
      </c>
      <c r="S141" s="119" t="str">
        <f t="shared" si="222"/>
        <v/>
      </c>
      <c r="T141" s="118">
        <f t="shared" si="223"/>
        <v>0</v>
      </c>
      <c r="U141" s="118">
        <f t="shared" si="224"/>
        <v>0</v>
      </c>
      <c r="V141" s="118">
        <f t="shared" si="225"/>
        <v>49.399999999999977</v>
      </c>
      <c r="W141" s="118">
        <f t="shared" si="226"/>
        <v>61.29999999999999</v>
      </c>
      <c r="X141" s="321" t="str">
        <f>IFERROR(IF(AND('Att. Dairy'!B159=""),"",IF(AND(Y141="अवकाश"),"",IF(AND(S141=""),"",S141*$Z$115))),"")</f>
        <v/>
      </c>
      <c r="Y141" s="121" t="str">
        <f>IF(AND('Att. Dairy'!B159=""),"",IF(OR(S141="",S141=0),"",BC141))</f>
        <v/>
      </c>
      <c r="AA141" s="353">
        <f>IF(AND($AY$3=$AP$115),MAX($AA$119:AA140)+1,0)</f>
        <v>22</v>
      </c>
      <c r="AB141" s="116">
        <f>IF(AND('Att. Dairy'!B159=""),"",'Att. Dairy'!B159)</f>
        <v>45129</v>
      </c>
      <c r="AC141" s="118">
        <f t="shared" si="227"/>
        <v>163.20000000000002</v>
      </c>
      <c r="AD141" s="118">
        <f t="shared" si="228"/>
        <v>144.9</v>
      </c>
      <c r="AE141" s="118" t="str">
        <f>IF(AB141="","",IF(Sheet1!AB141='Opening Balance'!$I$122,'Opening Balance'!$H$122,""))</f>
        <v/>
      </c>
      <c r="AF141" s="118" t="str">
        <f>IF(AB141="","",IF(Sheet1!AB141='Opening Balance'!$I$123,'Opening Balance'!$H$123,""))</f>
        <v/>
      </c>
      <c r="AG141" s="118" t="str">
        <f>IF(AB141="","",IF(Sheet1!AB141='Opening Balance'!$I$124,'Opening Balance'!$H$124,""))</f>
        <v/>
      </c>
      <c r="AH141" s="118" t="str">
        <f>IF(AB141="","",IF(Sheet1!AB141='Opening Balance'!$I$125,'Opening Balance'!$H$125,""))</f>
        <v/>
      </c>
      <c r="AI141" s="118" t="str">
        <f>IF(AB141="","",IF(Sheet1!AB141='Opening Balance'!$I$126,'Opening Balance'!$H$126,""))</f>
        <v/>
      </c>
      <c r="AJ141" s="118" t="str">
        <f>IF(AB141="","",IF(Sheet1!AB141='Opening Balance'!$I$127,'Opening Balance'!$H$127,""))</f>
        <v/>
      </c>
      <c r="AK141" s="118">
        <f t="shared" si="229"/>
        <v>163.20000000000002</v>
      </c>
      <c r="AL141" s="118">
        <f t="shared" si="230"/>
        <v>144.9</v>
      </c>
      <c r="AM141" s="119" t="str">
        <f>IF('Att. Dairy'!I159="","",'Att. Dairy'!I159)</f>
        <v/>
      </c>
      <c r="AN141" s="119" t="str">
        <f>IF('Att. Dairy'!J159="","",'Att. Dairy'!J159)</f>
        <v/>
      </c>
      <c r="AO141" s="119" t="str">
        <f t="shared" si="231"/>
        <v/>
      </c>
      <c r="AP141" s="119" t="str">
        <f>IF('Att. Dairy'!O159="","",'Att. Dairy'!O159)</f>
        <v/>
      </c>
      <c r="AQ141" s="119" t="str">
        <f>IF('Att. Dairy'!P159="","",'Att. Dairy'!P159)</f>
        <v/>
      </c>
      <c r="AR141" s="119" t="str">
        <f t="shared" si="232"/>
        <v/>
      </c>
      <c r="AS141" s="118">
        <f t="shared" si="233"/>
        <v>0</v>
      </c>
      <c r="AT141" s="118">
        <f t="shared" si="234"/>
        <v>0</v>
      </c>
      <c r="AU141" s="118">
        <f t="shared" si="244"/>
        <v>163.20000000000002</v>
      </c>
      <c r="AV141" s="118">
        <f t="shared" si="245"/>
        <v>144.9</v>
      </c>
      <c r="AW141" s="321" t="str">
        <f>IFERROR(IF(AND('Att. Dairy'!B159=""),"",IF(AND(AX141="अवकाश"),"",IF(AND(AR141=""),"",AR141*$AY$115))),"")</f>
        <v/>
      </c>
      <c r="AX141" s="121" t="str">
        <f>IF(AND('Att. Dairy'!B159=""),"",IF(OR(AR141="",AR141=0),"",BC141))</f>
        <v/>
      </c>
      <c r="BB141" s="304" t="str">
        <f>IF(AND('Att. Dairy'!D159=""),"",'Att. Dairy'!D159)</f>
        <v>Saturday</v>
      </c>
      <c r="BC141" s="304" t="str">
        <f t="shared" si="235"/>
        <v>सब्जी रोटी</v>
      </c>
      <c r="BD141" s="318" t="str">
        <f t="shared" si="204"/>
        <v>W</v>
      </c>
      <c r="BE141" s="304" t="str">
        <f>IF(AND('Att. Dairy'!C159=""),"",'Att. Dairy'!C159)</f>
        <v/>
      </c>
      <c r="BF141" s="304" t="str">
        <f t="shared" si="205"/>
        <v/>
      </c>
      <c r="BG141" s="318" t="str">
        <f t="shared" si="206"/>
        <v>W</v>
      </c>
      <c r="BJ141" s="487">
        <f>IF(AND($DG$5=$CF$116),MAX($BJ$119:BJ140)+1,0)</f>
        <v>22</v>
      </c>
      <c r="BK141" s="389">
        <v>22</v>
      </c>
      <c r="BL141" s="422">
        <f>IF(AND('Att. Dairy'!B159=""),"",'Att. Dairy'!B159)</f>
        <v>45129</v>
      </c>
      <c r="BM141" s="423" t="str">
        <f>IF(AND('Att. Dairy'!D159=""),"",'Att. Dairy'!D159)</f>
        <v>Saturday</v>
      </c>
      <c r="BN141" s="435" t="str">
        <f>IF('Att. Dairy'!L159="","",IF('Att. Dairy'!E159='Att. Dairy'!$AD$15,'Att. Dairy'!L159,""))</f>
        <v/>
      </c>
      <c r="BO141" s="435" t="str">
        <f>IF('Att. Dairy'!M159="","",IF('Att. Dairy'!E159='Att. Dairy'!$AD$15,'Att. Dairy'!M159,""))</f>
        <v/>
      </c>
      <c r="BP141" s="436">
        <f t="shared" si="207"/>
        <v>0</v>
      </c>
      <c r="BQ141" s="453">
        <f t="shared" si="236"/>
        <v>173.06</v>
      </c>
      <c r="BR141" s="439" t="str">
        <f>IF(BL141="","",IF(BL141='Opening Balance'!$I$140,'Opening Balance'!$G$140,""))</f>
        <v/>
      </c>
      <c r="BS141" s="439" t="str">
        <f>IF(BL141="","",IF(BL141='Opening Balance'!$I$142,'Opening Balance'!$G$142,""))</f>
        <v/>
      </c>
      <c r="BT141" s="438">
        <f t="shared" si="208"/>
        <v>173.06</v>
      </c>
      <c r="BU141" s="446">
        <f>IF(BP141="","",BP141*'Opening Balance'!$G$144)</f>
        <v>0</v>
      </c>
      <c r="BV141" s="415">
        <f t="shared" si="202"/>
        <v>173.06</v>
      </c>
      <c r="BW141" s="453">
        <f t="shared" si="237"/>
        <v>49.913600000000002</v>
      </c>
      <c r="BX141" s="446" t="str">
        <f>IF(BL141="","",IF(BL141='Opening Balance'!$I$141,'Opening Balance'!$G$141,""))</f>
        <v/>
      </c>
      <c r="BY141" s="446" t="str">
        <f>IF(BL141="","",IF(BL141='Opening Balance'!$I$143,'Opening Balance'!$G$143,""))</f>
        <v/>
      </c>
      <c r="BZ141" s="447">
        <f t="shared" si="209"/>
        <v>49.913600000000002</v>
      </c>
      <c r="CA141" s="446">
        <f>IF(BP141="","",BP141*'Opening Balance'!$G$145)</f>
        <v>0</v>
      </c>
      <c r="CB141" s="431">
        <f t="shared" si="210"/>
        <v>49.913600000000002</v>
      </c>
      <c r="CC141" s="474">
        <f t="shared" si="238"/>
        <v>7500</v>
      </c>
      <c r="CD141" s="468" t="str">
        <f>IF(BL141="","",IF(BL141='Opening Balance'!$I$147,'Opening Balance'!$G$147,""))</f>
        <v/>
      </c>
      <c r="CE141" s="468">
        <f t="shared" si="211"/>
        <v>7500</v>
      </c>
      <c r="CF141" s="470">
        <f>IF(BL141="","",IF(BL141='Opening Balance'!$I$149,'Opening Balance'!$G$149,0))</f>
        <v>0</v>
      </c>
      <c r="CG141" s="469">
        <f t="shared" si="239"/>
        <v>7500</v>
      </c>
      <c r="CH141" s="466"/>
      <c r="CI141" s="466"/>
      <c r="CJ141" s="389">
        <v>22</v>
      </c>
      <c r="CK141" s="422">
        <f>IF(AND('Att. Dairy'!B159=""),"",'Att. Dairy'!B159)</f>
        <v>45129</v>
      </c>
      <c r="CL141" s="423" t="str">
        <f>IF(AND('Att. Dairy'!D159=""),"",'Att. Dairy'!D159)</f>
        <v>Saturday</v>
      </c>
      <c r="CM141" s="435" t="str">
        <f>IF('Att. Dairy'!O159="","",IF('Att. Dairy'!E159='Att. Dairy'!$AD$15,'Att. Dairy'!O159,""))</f>
        <v/>
      </c>
      <c r="CN141" s="435" t="str">
        <f>IF('Att. Dairy'!P159="","",IF('Att. Dairy'!E159='Att. Dairy'!$AD$15,'Att. Dairy'!P159,""))</f>
        <v/>
      </c>
      <c r="CO141" s="436">
        <f t="shared" si="212"/>
        <v>0</v>
      </c>
      <c r="CP141" s="453">
        <f t="shared" si="240"/>
        <v>222.77999999999997</v>
      </c>
      <c r="CQ141" s="438" t="str">
        <f>IF(CK141="","",IF(CK141='Opening Balance'!$I$140,'Opening Balance'!$H$140,""))</f>
        <v/>
      </c>
      <c r="CR141" s="438" t="str">
        <f>IF(CK141="","",IF(CK141='Opening Balance'!$I$142,'Opening Balance'!$H$142,""))</f>
        <v/>
      </c>
      <c r="CS141" s="438">
        <f t="shared" si="213"/>
        <v>222.77999999999997</v>
      </c>
      <c r="CT141" s="430">
        <f>IF(CO141="","",CO141*'Opening Balance'!$H$144)</f>
        <v>0</v>
      </c>
      <c r="CU141" s="431">
        <f t="shared" si="203"/>
        <v>222.77999999999997</v>
      </c>
      <c r="CV141" s="453">
        <f t="shared" si="241"/>
        <v>56.117799999999988</v>
      </c>
      <c r="CW141" s="430" t="str">
        <f>IF(CK141="","",IF(CK141='Opening Balance'!$I$141,'Opening Balance'!$H$141,""))</f>
        <v/>
      </c>
      <c r="CX141" s="429" t="str">
        <f>IF(CK141="","",IF(CK141='Opening Balance'!$I$143,'Opening Balance'!$H$143,""))</f>
        <v/>
      </c>
      <c r="CY141" s="438">
        <f t="shared" si="214"/>
        <v>56.117799999999988</v>
      </c>
      <c r="CZ141" s="430">
        <f>IF(CO141="","",CO141*'Opening Balance'!$H$145)</f>
        <v>0</v>
      </c>
      <c r="DA141" s="431">
        <f t="shared" si="215"/>
        <v>56.117799999999988</v>
      </c>
      <c r="DB141" s="474">
        <f t="shared" si="242"/>
        <v>8400</v>
      </c>
      <c r="DC141" s="468" t="str">
        <f>IF(CK141="","",IF(CK141='Opening Balance'!$I$147,'Opening Balance'!$H$147,""))</f>
        <v/>
      </c>
      <c r="DD141" s="468">
        <f t="shared" si="216"/>
        <v>8400</v>
      </c>
      <c r="DE141" s="470">
        <f>IF(CK141="","",IF(CK141='Opening Balance'!$I$149,'Opening Balance'!$H$149,0))</f>
        <v>0</v>
      </c>
      <c r="DF141" s="469">
        <f t="shared" si="243"/>
        <v>8400</v>
      </c>
    </row>
    <row r="142" spans="1:110" s="304" customFormat="1">
      <c r="A142" s="580"/>
      <c r="B142" s="352">
        <f>IF(AND($Z$3=$Q$115),MAX($B$119:B141)+1,0)</f>
        <v>23</v>
      </c>
      <c r="C142" s="116">
        <f>IF(AND('Att. Dairy'!B160=""),"",'Att. Dairy'!B160)</f>
        <v>45130</v>
      </c>
      <c r="D142" s="118">
        <f t="shared" si="217"/>
        <v>49.399999999999977</v>
      </c>
      <c r="E142" s="118">
        <f t="shared" si="218"/>
        <v>61.29999999999999</v>
      </c>
      <c r="F142" s="118" t="str">
        <f>IF(C142="","",IF(Sheet1!C142='Opening Balance'!$I$122,'Opening Balance'!$G$122,""))</f>
        <v/>
      </c>
      <c r="G142" s="118" t="str">
        <f>IF(C142="","",IF(Sheet1!C142='Opening Balance'!$I$123,'Opening Balance'!$G$123,""))</f>
        <v/>
      </c>
      <c r="H142" s="118" t="str">
        <f>IF(C142="","",IF(Sheet1!C142='Opening Balance'!$I$124,'Opening Balance'!$G$124,""))</f>
        <v/>
      </c>
      <c r="I142" s="118" t="str">
        <f>IF(C142="","",IF(Sheet1!C142='Opening Balance'!$I$125,'Opening Balance'!$G$125,""))</f>
        <v/>
      </c>
      <c r="J142" s="118" t="str">
        <f>IF(C142="","",IF(Sheet1!C142='Opening Balance'!$I$126,'Opening Balance'!$G$126,""))</f>
        <v/>
      </c>
      <c r="K142" s="118" t="str">
        <f>IF(C142="","",IF(Sheet1!C142='Opening Balance'!$I$127,'Opening Balance'!$G$127,""))</f>
        <v/>
      </c>
      <c r="L142" s="118">
        <f t="shared" si="219"/>
        <v>49.399999999999977</v>
      </c>
      <c r="M142" s="118">
        <f t="shared" si="220"/>
        <v>61.29999999999999</v>
      </c>
      <c r="N142" s="119" t="str">
        <f>IF('Att. Dairy'!F160="","",'Att. Dairy'!F160)</f>
        <v/>
      </c>
      <c r="O142" s="119" t="str">
        <f>IF('Att. Dairy'!G160="","",'Att. Dairy'!G160)</f>
        <v/>
      </c>
      <c r="P142" s="119" t="str">
        <f t="shared" si="221"/>
        <v/>
      </c>
      <c r="Q142" s="119" t="str">
        <f>IF('Att. Dairy'!L160="","",'Att. Dairy'!L160)</f>
        <v/>
      </c>
      <c r="R142" s="119" t="str">
        <f>IF('Att. Dairy'!M160="","",'Att. Dairy'!M160)</f>
        <v/>
      </c>
      <c r="S142" s="119" t="str">
        <f t="shared" si="222"/>
        <v/>
      </c>
      <c r="T142" s="118">
        <f t="shared" si="223"/>
        <v>0</v>
      </c>
      <c r="U142" s="118">
        <f t="shared" si="224"/>
        <v>0</v>
      </c>
      <c r="V142" s="118">
        <f t="shared" si="225"/>
        <v>49.399999999999977</v>
      </c>
      <c r="W142" s="118">
        <f t="shared" si="226"/>
        <v>61.29999999999999</v>
      </c>
      <c r="X142" s="321" t="str">
        <f>IFERROR(IF(AND('Att. Dairy'!B160=""),"",IF(AND(Y142="अवकाश"),"",IF(AND(S142=""),"",S142*$Z$115))),"")</f>
        <v/>
      </c>
      <c r="Y142" s="121" t="str">
        <f>IF(AND('Att. Dairy'!B160=""),"",IF(OR(S142="",S142=0),"",BC142))</f>
        <v/>
      </c>
      <c r="AA142" s="353">
        <f>IF(AND($AY$3=$AP$115),MAX($AA$119:AA141)+1,0)</f>
        <v>23</v>
      </c>
      <c r="AB142" s="116">
        <f>IF(AND('Att. Dairy'!B160=""),"",'Att. Dairy'!B160)</f>
        <v>45130</v>
      </c>
      <c r="AC142" s="118">
        <f t="shared" si="227"/>
        <v>163.20000000000002</v>
      </c>
      <c r="AD142" s="118">
        <f t="shared" si="228"/>
        <v>144.9</v>
      </c>
      <c r="AE142" s="118" t="str">
        <f>IF(AB142="","",IF(Sheet1!AB142='Opening Balance'!$I$122,'Opening Balance'!$H$122,""))</f>
        <v/>
      </c>
      <c r="AF142" s="118" t="str">
        <f>IF(AB142="","",IF(Sheet1!AB142='Opening Balance'!$I$123,'Opening Balance'!$H$123,""))</f>
        <v/>
      </c>
      <c r="AG142" s="118" t="str">
        <f>IF(AB142="","",IF(Sheet1!AB142='Opening Balance'!$I$124,'Opening Balance'!$H$124,""))</f>
        <v/>
      </c>
      <c r="AH142" s="118" t="str">
        <f>IF(AB142="","",IF(Sheet1!AB142='Opening Balance'!$I$125,'Opening Balance'!$H$125,""))</f>
        <v/>
      </c>
      <c r="AI142" s="118" t="str">
        <f>IF(AB142="","",IF(Sheet1!AB142='Opening Balance'!$I$126,'Opening Balance'!$H$126,""))</f>
        <v/>
      </c>
      <c r="AJ142" s="118" t="str">
        <f>IF(AB142="","",IF(Sheet1!AB142='Opening Balance'!$I$127,'Opening Balance'!$H$127,""))</f>
        <v/>
      </c>
      <c r="AK142" s="118">
        <f t="shared" si="229"/>
        <v>163.20000000000002</v>
      </c>
      <c r="AL142" s="118">
        <f t="shared" si="230"/>
        <v>144.9</v>
      </c>
      <c r="AM142" s="119" t="str">
        <f>IF('Att. Dairy'!I160="","",'Att. Dairy'!I160)</f>
        <v/>
      </c>
      <c r="AN142" s="119" t="str">
        <f>IF('Att. Dairy'!J160="","",'Att. Dairy'!J160)</f>
        <v/>
      </c>
      <c r="AO142" s="119" t="str">
        <f t="shared" si="231"/>
        <v/>
      </c>
      <c r="AP142" s="119" t="str">
        <f>IF('Att. Dairy'!O160="","",'Att. Dairy'!O160)</f>
        <v/>
      </c>
      <c r="AQ142" s="119" t="str">
        <f>IF('Att. Dairy'!P160="","",'Att. Dairy'!P160)</f>
        <v/>
      </c>
      <c r="AR142" s="119" t="str">
        <f t="shared" si="232"/>
        <v/>
      </c>
      <c r="AS142" s="118">
        <f t="shared" si="233"/>
        <v>0</v>
      </c>
      <c r="AT142" s="118">
        <f t="shared" si="234"/>
        <v>0</v>
      </c>
      <c r="AU142" s="118">
        <f t="shared" si="244"/>
        <v>163.20000000000002</v>
      </c>
      <c r="AV142" s="118">
        <f t="shared" si="245"/>
        <v>144.9</v>
      </c>
      <c r="AW142" s="321" t="str">
        <f>IFERROR(IF(AND('Att. Dairy'!B160=""),"",IF(AND(AX142="अवकाश"),"",IF(AND(AR142=""),"",AR142*$AY$115))),"")</f>
        <v/>
      </c>
      <c r="AX142" s="121" t="str">
        <f>IF(AND('Att. Dairy'!B160=""),"",IF(OR(AR142="",AR142=0),"",BC142))</f>
        <v/>
      </c>
      <c r="BB142" s="304" t="str">
        <f>IF(AND('Att. Dairy'!D160=""),"",'Att. Dairy'!D160)</f>
        <v>Sunday</v>
      </c>
      <c r="BC142" s="304" t="str">
        <f t="shared" si="235"/>
        <v>अवकाश</v>
      </c>
      <c r="BD142" s="318" t="str">
        <f t="shared" si="204"/>
        <v/>
      </c>
      <c r="BE142" s="304" t="str">
        <f>IF(AND('Att. Dairy'!C160=""),"",'Att. Dairy'!C160)</f>
        <v/>
      </c>
      <c r="BF142" s="304" t="str">
        <f t="shared" si="205"/>
        <v/>
      </c>
      <c r="BG142" s="318" t="str">
        <f t="shared" si="206"/>
        <v/>
      </c>
      <c r="BJ142" s="487">
        <f>IF(AND($DG$5=$CF$116),MAX($BJ$119:BJ141)+1,0)</f>
        <v>23</v>
      </c>
      <c r="BK142" s="389">
        <v>23</v>
      </c>
      <c r="BL142" s="422">
        <f>IF(AND('Att. Dairy'!B160=""),"",'Att. Dairy'!B160)</f>
        <v>45130</v>
      </c>
      <c r="BM142" s="423" t="str">
        <f>IF(AND('Att. Dairy'!D160=""),"",'Att. Dairy'!D160)</f>
        <v>Sunday</v>
      </c>
      <c r="BN142" s="435" t="str">
        <f>IF('Att. Dairy'!L160="","",IF('Att. Dairy'!E160='Att. Dairy'!$AD$15,'Att. Dairy'!L160,""))</f>
        <v/>
      </c>
      <c r="BO142" s="435" t="str">
        <f>IF('Att. Dairy'!M160="","",IF('Att. Dairy'!E160='Att. Dairy'!$AD$15,'Att. Dairy'!M160,""))</f>
        <v/>
      </c>
      <c r="BP142" s="436">
        <f t="shared" si="207"/>
        <v>0</v>
      </c>
      <c r="BQ142" s="453">
        <f t="shared" si="236"/>
        <v>173.06</v>
      </c>
      <c r="BR142" s="439" t="str">
        <f>IF(BL142="","",IF(BL142='Opening Balance'!$I$140,'Opening Balance'!$G$140,""))</f>
        <v/>
      </c>
      <c r="BS142" s="439" t="str">
        <f>IF(BL142="","",IF(BL142='Opening Balance'!$I$142,'Opening Balance'!$G$142,""))</f>
        <v/>
      </c>
      <c r="BT142" s="438">
        <f t="shared" si="208"/>
        <v>173.06</v>
      </c>
      <c r="BU142" s="446">
        <f>IF(BP142="","",BP142*'Opening Balance'!$G$144)</f>
        <v>0</v>
      </c>
      <c r="BV142" s="415">
        <f t="shared" si="202"/>
        <v>173.06</v>
      </c>
      <c r="BW142" s="453">
        <f t="shared" si="237"/>
        <v>49.913600000000002</v>
      </c>
      <c r="BX142" s="446" t="str">
        <f>IF(BL142="","",IF(BL142='Opening Balance'!$I$141,'Opening Balance'!$G$141,""))</f>
        <v/>
      </c>
      <c r="BY142" s="446" t="str">
        <f>IF(BL142="","",IF(BL142='Opening Balance'!$I$143,'Opening Balance'!$G$143,""))</f>
        <v/>
      </c>
      <c r="BZ142" s="447">
        <f t="shared" si="209"/>
        <v>49.913600000000002</v>
      </c>
      <c r="CA142" s="446">
        <f>IF(BP142="","",BP142*'Opening Balance'!$G$145)</f>
        <v>0</v>
      </c>
      <c r="CB142" s="431">
        <f t="shared" si="210"/>
        <v>49.913600000000002</v>
      </c>
      <c r="CC142" s="474">
        <f t="shared" si="238"/>
        <v>7500</v>
      </c>
      <c r="CD142" s="468" t="str">
        <f>IF(BL142="","",IF(BL142='Opening Balance'!$I$147,'Opening Balance'!$G$147,""))</f>
        <v/>
      </c>
      <c r="CE142" s="468">
        <f t="shared" si="211"/>
        <v>7500</v>
      </c>
      <c r="CF142" s="470">
        <f>IF(BL142="","",IF(BL142='Opening Balance'!$I$149,'Opening Balance'!$G$149,0))</f>
        <v>0</v>
      </c>
      <c r="CG142" s="469">
        <f t="shared" si="239"/>
        <v>7500</v>
      </c>
      <c r="CH142" s="466"/>
      <c r="CI142" s="466"/>
      <c r="CJ142" s="389">
        <v>23</v>
      </c>
      <c r="CK142" s="422">
        <f>IF(AND('Att. Dairy'!B160=""),"",'Att. Dairy'!B160)</f>
        <v>45130</v>
      </c>
      <c r="CL142" s="423" t="str">
        <f>IF(AND('Att. Dairy'!D160=""),"",'Att. Dairy'!D160)</f>
        <v>Sunday</v>
      </c>
      <c r="CM142" s="435" t="str">
        <f>IF('Att. Dairy'!O160="","",IF('Att. Dairy'!E160='Att. Dairy'!$AD$15,'Att. Dairy'!O160,""))</f>
        <v/>
      </c>
      <c r="CN142" s="435" t="str">
        <f>IF('Att. Dairy'!P160="","",IF('Att. Dairy'!E160='Att. Dairy'!$AD$15,'Att. Dairy'!P160,""))</f>
        <v/>
      </c>
      <c r="CO142" s="436">
        <f t="shared" si="212"/>
        <v>0</v>
      </c>
      <c r="CP142" s="453">
        <f t="shared" si="240"/>
        <v>222.77999999999997</v>
      </c>
      <c r="CQ142" s="438" t="str">
        <f>IF(CK142="","",IF(CK142='Opening Balance'!$I$140,'Opening Balance'!$H$140,""))</f>
        <v/>
      </c>
      <c r="CR142" s="438" t="str">
        <f>IF(CK142="","",IF(CK142='Opening Balance'!$I$142,'Opening Balance'!$H$142,""))</f>
        <v/>
      </c>
      <c r="CS142" s="438">
        <f t="shared" si="213"/>
        <v>222.77999999999997</v>
      </c>
      <c r="CT142" s="430">
        <f>IF(CO142="","",CO142*'Opening Balance'!$H$144)</f>
        <v>0</v>
      </c>
      <c r="CU142" s="431">
        <f t="shared" si="203"/>
        <v>222.77999999999997</v>
      </c>
      <c r="CV142" s="453">
        <f t="shared" si="241"/>
        <v>56.117799999999988</v>
      </c>
      <c r="CW142" s="430" t="str">
        <f>IF(CK142="","",IF(CK142='Opening Balance'!$I$141,'Opening Balance'!$H$141,""))</f>
        <v/>
      </c>
      <c r="CX142" s="429" t="str">
        <f>IF(CK142="","",IF(CK142='Opening Balance'!$I$143,'Opening Balance'!$H$143,""))</f>
        <v/>
      </c>
      <c r="CY142" s="438">
        <f t="shared" si="214"/>
        <v>56.117799999999988</v>
      </c>
      <c r="CZ142" s="430">
        <f>IF(CO142="","",CO142*'Opening Balance'!$H$145)</f>
        <v>0</v>
      </c>
      <c r="DA142" s="431">
        <f t="shared" si="215"/>
        <v>56.117799999999988</v>
      </c>
      <c r="DB142" s="474">
        <f t="shared" si="242"/>
        <v>8400</v>
      </c>
      <c r="DC142" s="468" t="str">
        <f>IF(CK142="","",IF(CK142='Opening Balance'!$I$147,'Opening Balance'!$H$147,""))</f>
        <v/>
      </c>
      <c r="DD142" s="468">
        <f t="shared" si="216"/>
        <v>8400</v>
      </c>
      <c r="DE142" s="470">
        <f>IF(CK142="","",IF(CK142='Opening Balance'!$I$149,'Opening Balance'!$H$149,0))</f>
        <v>0</v>
      </c>
      <c r="DF142" s="469">
        <f t="shared" si="243"/>
        <v>8400</v>
      </c>
    </row>
    <row r="143" spans="1:110" s="304" customFormat="1">
      <c r="A143" s="580"/>
      <c r="B143" s="352">
        <f>IF(AND($Z$3=$Q$115),MAX($B$119:B142)+1,0)</f>
        <v>24</v>
      </c>
      <c r="C143" s="116">
        <f>IF(AND('Att. Dairy'!B161=""),"",'Att. Dairy'!B161)</f>
        <v>45131</v>
      </c>
      <c r="D143" s="118">
        <f t="shared" si="217"/>
        <v>49.399999999999977</v>
      </c>
      <c r="E143" s="118">
        <f t="shared" si="218"/>
        <v>61.29999999999999</v>
      </c>
      <c r="F143" s="118" t="str">
        <f>IF(C143="","",IF(Sheet1!C143='Opening Balance'!$I$122,'Opening Balance'!$G$122,""))</f>
        <v/>
      </c>
      <c r="G143" s="118" t="str">
        <f>IF(C143="","",IF(Sheet1!C143='Opening Balance'!$I$123,'Opening Balance'!$G$123,""))</f>
        <v/>
      </c>
      <c r="H143" s="118" t="str">
        <f>IF(C143="","",IF(Sheet1!C143='Opening Balance'!$I$124,'Opening Balance'!$G$124,""))</f>
        <v/>
      </c>
      <c r="I143" s="118" t="str">
        <f>IF(C143="","",IF(Sheet1!C143='Opening Balance'!$I$125,'Opening Balance'!$G$125,""))</f>
        <v/>
      </c>
      <c r="J143" s="118" t="str">
        <f>IF(C143="","",IF(Sheet1!C143='Opening Balance'!$I$126,'Opening Balance'!$G$126,""))</f>
        <v/>
      </c>
      <c r="K143" s="118" t="str">
        <f>IF(C143="","",IF(Sheet1!C143='Opening Balance'!$I$127,'Opening Balance'!$G$127,""))</f>
        <v/>
      </c>
      <c r="L143" s="118">
        <f t="shared" si="219"/>
        <v>49.399999999999977</v>
      </c>
      <c r="M143" s="118">
        <f t="shared" si="220"/>
        <v>61.29999999999999</v>
      </c>
      <c r="N143" s="119" t="str">
        <f>IF('Att. Dairy'!F161="","",'Att. Dairy'!F161)</f>
        <v/>
      </c>
      <c r="O143" s="119" t="str">
        <f>IF('Att. Dairy'!G161="","",'Att. Dairy'!G161)</f>
        <v/>
      </c>
      <c r="P143" s="119" t="str">
        <f t="shared" si="221"/>
        <v/>
      </c>
      <c r="Q143" s="119" t="str">
        <f>IF('Att. Dairy'!L161="","",'Att. Dairy'!L161)</f>
        <v/>
      </c>
      <c r="R143" s="119" t="str">
        <f>IF('Att. Dairy'!M161="","",'Att. Dairy'!M161)</f>
        <v/>
      </c>
      <c r="S143" s="119" t="str">
        <f t="shared" si="222"/>
        <v/>
      </c>
      <c r="T143" s="118">
        <f t="shared" si="223"/>
        <v>0</v>
      </c>
      <c r="U143" s="118">
        <f t="shared" si="224"/>
        <v>0</v>
      </c>
      <c r="V143" s="118">
        <f t="shared" si="225"/>
        <v>49.399999999999977</v>
      </c>
      <c r="W143" s="118">
        <f t="shared" si="226"/>
        <v>61.29999999999999</v>
      </c>
      <c r="X143" s="321" t="str">
        <f>IFERROR(IF(AND('Att. Dairy'!B161=""),"",IF(AND(Y143="अवकाश"),"",IF(AND(S143=""),"",S143*$Z$115))),"")</f>
        <v/>
      </c>
      <c r="Y143" s="121" t="str">
        <f>IF(AND('Att. Dairy'!B161=""),"",IF(OR(S143="",S143=0),"",BC143))</f>
        <v/>
      </c>
      <c r="AA143" s="353">
        <f>IF(AND($AY$3=$AP$115),MAX($AA$119:AA142)+1,0)</f>
        <v>24</v>
      </c>
      <c r="AB143" s="116">
        <f>IF(AND('Att. Dairy'!B161=""),"",'Att. Dairy'!B161)</f>
        <v>45131</v>
      </c>
      <c r="AC143" s="118">
        <f t="shared" si="227"/>
        <v>163.20000000000002</v>
      </c>
      <c r="AD143" s="118">
        <f t="shared" si="228"/>
        <v>144.9</v>
      </c>
      <c r="AE143" s="118" t="str">
        <f>IF(AB143="","",IF(Sheet1!AB143='Opening Balance'!$I$122,'Opening Balance'!$H$122,""))</f>
        <v/>
      </c>
      <c r="AF143" s="118" t="str">
        <f>IF(AB143="","",IF(Sheet1!AB143='Opening Balance'!$I$123,'Opening Balance'!$H$123,""))</f>
        <v/>
      </c>
      <c r="AG143" s="118" t="str">
        <f>IF(AB143="","",IF(Sheet1!AB143='Opening Balance'!$I$124,'Opening Balance'!$H$124,""))</f>
        <v/>
      </c>
      <c r="AH143" s="118" t="str">
        <f>IF(AB143="","",IF(Sheet1!AB143='Opening Balance'!$I$125,'Opening Balance'!$H$125,""))</f>
        <v/>
      </c>
      <c r="AI143" s="118" t="str">
        <f>IF(AB143="","",IF(Sheet1!AB143='Opening Balance'!$I$126,'Opening Balance'!$H$126,""))</f>
        <v/>
      </c>
      <c r="AJ143" s="118" t="str">
        <f>IF(AB143="","",IF(Sheet1!AB143='Opening Balance'!$I$127,'Opening Balance'!$H$127,""))</f>
        <v/>
      </c>
      <c r="AK143" s="118">
        <f t="shared" si="229"/>
        <v>163.20000000000002</v>
      </c>
      <c r="AL143" s="118">
        <f t="shared" si="230"/>
        <v>144.9</v>
      </c>
      <c r="AM143" s="119" t="str">
        <f>IF('Att. Dairy'!I161="","",'Att. Dairy'!I161)</f>
        <v/>
      </c>
      <c r="AN143" s="119" t="str">
        <f>IF('Att. Dairy'!J161="","",'Att. Dairy'!J161)</f>
        <v/>
      </c>
      <c r="AO143" s="119" t="str">
        <f t="shared" si="231"/>
        <v/>
      </c>
      <c r="AP143" s="119" t="str">
        <f>IF('Att. Dairy'!O161="","",'Att. Dairy'!O161)</f>
        <v/>
      </c>
      <c r="AQ143" s="119" t="str">
        <f>IF('Att. Dairy'!P161="","",'Att. Dairy'!P161)</f>
        <v/>
      </c>
      <c r="AR143" s="119" t="str">
        <f t="shared" si="232"/>
        <v/>
      </c>
      <c r="AS143" s="118">
        <f t="shared" si="233"/>
        <v>0</v>
      </c>
      <c r="AT143" s="118">
        <f t="shared" si="234"/>
        <v>0</v>
      </c>
      <c r="AU143" s="118">
        <f t="shared" si="244"/>
        <v>163.20000000000002</v>
      </c>
      <c r="AV143" s="118">
        <f t="shared" si="245"/>
        <v>144.9</v>
      </c>
      <c r="AW143" s="321" t="str">
        <f>IFERROR(IF(AND('Att. Dairy'!B161=""),"",IF(AND(AX143="अवकाश"),"",IF(AND(AR143=""),"",AR143*$AY$115))),"")</f>
        <v/>
      </c>
      <c r="AX143" s="121" t="str">
        <f>IF(AND('Att. Dairy'!B161=""),"",IF(OR(AR143="",AR143=0),"",BC143))</f>
        <v/>
      </c>
      <c r="BB143" s="304" t="str">
        <f>IF(AND('Att. Dairy'!D161=""),"",'Att. Dairy'!D161)</f>
        <v>Monday</v>
      </c>
      <c r="BC143" s="304" t="str">
        <f t="shared" si="235"/>
        <v>सब्जी रोटी</v>
      </c>
      <c r="BD143" s="318" t="str">
        <f t="shared" si="204"/>
        <v>W</v>
      </c>
      <c r="BE143" s="304" t="str">
        <f>IF(AND('Att. Dairy'!C161=""),"",'Att. Dairy'!C161)</f>
        <v/>
      </c>
      <c r="BF143" s="304" t="str">
        <f t="shared" si="205"/>
        <v/>
      </c>
      <c r="BG143" s="318" t="str">
        <f t="shared" si="206"/>
        <v>W</v>
      </c>
      <c r="BJ143" s="487">
        <f>IF(AND($DG$5=$CF$116),MAX($BJ$119:BJ142)+1,0)</f>
        <v>24</v>
      </c>
      <c r="BK143" s="389">
        <v>24</v>
      </c>
      <c r="BL143" s="422">
        <f>IF(AND('Att. Dairy'!B161=""),"",'Att. Dairy'!B161)</f>
        <v>45131</v>
      </c>
      <c r="BM143" s="423" t="str">
        <f>IF(AND('Att. Dairy'!D161=""),"",'Att. Dairy'!D161)</f>
        <v>Monday</v>
      </c>
      <c r="BN143" s="435" t="str">
        <f>IF('Att. Dairy'!L161="","",IF('Att. Dairy'!E161='Att. Dairy'!$AD$15,'Att. Dairy'!L161,""))</f>
        <v/>
      </c>
      <c r="BO143" s="435" t="str">
        <f>IF('Att. Dairy'!M161="","",IF('Att. Dairy'!E161='Att. Dairy'!$AD$15,'Att. Dairy'!M161,""))</f>
        <v/>
      </c>
      <c r="BP143" s="436">
        <f t="shared" si="207"/>
        <v>0</v>
      </c>
      <c r="BQ143" s="453">
        <f t="shared" si="236"/>
        <v>173.06</v>
      </c>
      <c r="BR143" s="439" t="str">
        <f>IF(BL143="","",IF(BL143='Opening Balance'!$I$140,'Opening Balance'!$G$140,""))</f>
        <v/>
      </c>
      <c r="BS143" s="439" t="str">
        <f>IF(BL143="","",IF(BL143='Opening Balance'!$I$142,'Opening Balance'!$G$142,""))</f>
        <v/>
      </c>
      <c r="BT143" s="438">
        <f t="shared" si="208"/>
        <v>173.06</v>
      </c>
      <c r="BU143" s="446">
        <f>IF(BP143="","",BP143*'Opening Balance'!$G$144)</f>
        <v>0</v>
      </c>
      <c r="BV143" s="415">
        <f t="shared" si="202"/>
        <v>173.06</v>
      </c>
      <c r="BW143" s="453">
        <f t="shared" si="237"/>
        <v>49.913600000000002</v>
      </c>
      <c r="BX143" s="446" t="str">
        <f>IF(BL143="","",IF(BL143='Opening Balance'!$I$141,'Opening Balance'!$G$141,""))</f>
        <v/>
      </c>
      <c r="BY143" s="446" t="str">
        <f>IF(BL143="","",IF(BL143='Opening Balance'!$I$143,'Opening Balance'!$G$143,""))</f>
        <v/>
      </c>
      <c r="BZ143" s="447">
        <f t="shared" si="209"/>
        <v>49.913600000000002</v>
      </c>
      <c r="CA143" s="446">
        <f>IF(BP143="","",BP143*'Opening Balance'!$G$145)</f>
        <v>0</v>
      </c>
      <c r="CB143" s="431">
        <f t="shared" si="210"/>
        <v>49.913600000000002</v>
      </c>
      <c r="CC143" s="474">
        <f t="shared" si="238"/>
        <v>7500</v>
      </c>
      <c r="CD143" s="468" t="str">
        <f>IF(BL143="","",IF(BL143='Opening Balance'!$I$147,'Opening Balance'!$G$147,""))</f>
        <v/>
      </c>
      <c r="CE143" s="468">
        <f t="shared" si="211"/>
        <v>7500</v>
      </c>
      <c r="CF143" s="470">
        <f>IF(BL143="","",IF(BL143='Opening Balance'!$I$149,'Opening Balance'!$G$149,0))</f>
        <v>0</v>
      </c>
      <c r="CG143" s="469">
        <f t="shared" si="239"/>
        <v>7500</v>
      </c>
      <c r="CH143" s="466"/>
      <c r="CI143" s="466"/>
      <c r="CJ143" s="389">
        <v>24</v>
      </c>
      <c r="CK143" s="422">
        <f>IF(AND('Att. Dairy'!B161=""),"",'Att. Dairy'!B161)</f>
        <v>45131</v>
      </c>
      <c r="CL143" s="423" t="str">
        <f>IF(AND('Att. Dairy'!D161=""),"",'Att. Dairy'!D161)</f>
        <v>Monday</v>
      </c>
      <c r="CM143" s="435" t="str">
        <f>IF('Att. Dairy'!O161="","",IF('Att. Dairy'!E161='Att. Dairy'!$AD$15,'Att. Dairy'!O161,""))</f>
        <v/>
      </c>
      <c r="CN143" s="435" t="str">
        <f>IF('Att. Dairy'!P161="","",IF('Att. Dairy'!E161='Att. Dairy'!$AD$15,'Att. Dairy'!P161,""))</f>
        <v/>
      </c>
      <c r="CO143" s="436">
        <f t="shared" si="212"/>
        <v>0</v>
      </c>
      <c r="CP143" s="453">
        <f t="shared" si="240"/>
        <v>222.77999999999997</v>
      </c>
      <c r="CQ143" s="438" t="str">
        <f>IF(CK143="","",IF(CK143='Opening Balance'!$I$140,'Opening Balance'!$H$140,""))</f>
        <v/>
      </c>
      <c r="CR143" s="438" t="str">
        <f>IF(CK143="","",IF(CK143='Opening Balance'!$I$142,'Opening Balance'!$H$142,""))</f>
        <v/>
      </c>
      <c r="CS143" s="438">
        <f t="shared" si="213"/>
        <v>222.77999999999997</v>
      </c>
      <c r="CT143" s="430">
        <f>IF(CO143="","",CO143*'Opening Balance'!$H$144)</f>
        <v>0</v>
      </c>
      <c r="CU143" s="431">
        <f t="shared" si="203"/>
        <v>222.77999999999997</v>
      </c>
      <c r="CV143" s="453">
        <f t="shared" si="241"/>
        <v>56.117799999999988</v>
      </c>
      <c r="CW143" s="430" t="str">
        <f>IF(CK143="","",IF(CK143='Opening Balance'!$I$141,'Opening Balance'!$H$141,""))</f>
        <v/>
      </c>
      <c r="CX143" s="429" t="str">
        <f>IF(CK143="","",IF(CK143='Opening Balance'!$I$143,'Opening Balance'!$H$143,""))</f>
        <v/>
      </c>
      <c r="CY143" s="438">
        <f t="shared" si="214"/>
        <v>56.117799999999988</v>
      </c>
      <c r="CZ143" s="430">
        <f>IF(CO143="","",CO143*'Opening Balance'!$H$145)</f>
        <v>0</v>
      </c>
      <c r="DA143" s="431">
        <f t="shared" si="215"/>
        <v>56.117799999999988</v>
      </c>
      <c r="DB143" s="474">
        <f t="shared" si="242"/>
        <v>8400</v>
      </c>
      <c r="DC143" s="468" t="str">
        <f>IF(CK143="","",IF(CK143='Opening Balance'!$I$147,'Opening Balance'!$H$147,""))</f>
        <v/>
      </c>
      <c r="DD143" s="468">
        <f t="shared" si="216"/>
        <v>8400</v>
      </c>
      <c r="DE143" s="470">
        <f>IF(CK143="","",IF(CK143='Opening Balance'!$I$149,'Opening Balance'!$H$149,0))</f>
        <v>0</v>
      </c>
      <c r="DF143" s="469">
        <f t="shared" si="243"/>
        <v>8400</v>
      </c>
    </row>
    <row r="144" spans="1:110" s="304" customFormat="1">
      <c r="A144" s="580"/>
      <c r="B144" s="352">
        <f>IF(AND($Z$3=$Q$115),MAX($B$119:B143)+1,0)</f>
        <v>25</v>
      </c>
      <c r="C144" s="116">
        <f>IF(AND('Att. Dairy'!B162=""),"",'Att. Dairy'!B162)</f>
        <v>45132</v>
      </c>
      <c r="D144" s="118">
        <f t="shared" si="217"/>
        <v>49.399999999999977</v>
      </c>
      <c r="E144" s="118">
        <f t="shared" si="218"/>
        <v>61.29999999999999</v>
      </c>
      <c r="F144" s="118" t="str">
        <f>IF(C144="","",IF(Sheet1!C144='Opening Balance'!$I$122,'Opening Balance'!$G$122,""))</f>
        <v/>
      </c>
      <c r="G144" s="118" t="str">
        <f>IF(C144="","",IF(Sheet1!C144='Opening Balance'!$I$123,'Opening Balance'!$G$123,""))</f>
        <v/>
      </c>
      <c r="H144" s="118" t="str">
        <f>IF(C144="","",IF(Sheet1!C144='Opening Balance'!$I$124,'Opening Balance'!$G$124,""))</f>
        <v/>
      </c>
      <c r="I144" s="118" t="str">
        <f>IF(C144="","",IF(Sheet1!C144='Opening Balance'!$I$125,'Opening Balance'!$G$125,""))</f>
        <v/>
      </c>
      <c r="J144" s="118" t="str">
        <f>IF(C144="","",IF(Sheet1!C144='Opening Balance'!$I$126,'Opening Balance'!$G$126,""))</f>
        <v/>
      </c>
      <c r="K144" s="118" t="str">
        <f>IF(C144="","",IF(Sheet1!C144='Opening Balance'!$I$127,'Opening Balance'!$G$127,""))</f>
        <v/>
      </c>
      <c r="L144" s="118">
        <f t="shared" si="219"/>
        <v>49.399999999999977</v>
      </c>
      <c r="M144" s="118">
        <f t="shared" si="220"/>
        <v>61.29999999999999</v>
      </c>
      <c r="N144" s="119" t="str">
        <f>IF('Att. Dairy'!F162="","",'Att. Dairy'!F162)</f>
        <v/>
      </c>
      <c r="O144" s="119" t="str">
        <f>IF('Att. Dairy'!G162="","",'Att. Dairy'!G162)</f>
        <v/>
      </c>
      <c r="P144" s="119" t="str">
        <f t="shared" si="221"/>
        <v/>
      </c>
      <c r="Q144" s="119" t="str">
        <f>IF('Att. Dairy'!L162="","",'Att. Dairy'!L162)</f>
        <v/>
      </c>
      <c r="R144" s="119" t="str">
        <f>IF('Att. Dairy'!M162="","",'Att. Dairy'!M162)</f>
        <v/>
      </c>
      <c r="S144" s="119" t="str">
        <f t="shared" si="222"/>
        <v/>
      </c>
      <c r="T144" s="118">
        <f t="shared" si="223"/>
        <v>0</v>
      </c>
      <c r="U144" s="118">
        <f t="shared" si="224"/>
        <v>0</v>
      </c>
      <c r="V144" s="118">
        <f t="shared" si="225"/>
        <v>49.399999999999977</v>
      </c>
      <c r="W144" s="118">
        <f t="shared" si="226"/>
        <v>61.29999999999999</v>
      </c>
      <c r="X144" s="321" t="str">
        <f>IFERROR(IF(AND('Att. Dairy'!B162=""),"",IF(AND(Y144="अवकाश"),"",IF(AND(S144=""),"",S144*$Z$115))),"")</f>
        <v/>
      </c>
      <c r="Y144" s="121" t="str">
        <f>IF(AND('Att. Dairy'!B162=""),"",IF(OR(S144="",S144=0),"",BC144))</f>
        <v/>
      </c>
      <c r="AA144" s="353">
        <f>IF(AND($AY$3=$AP$115),MAX($AA$119:AA143)+1,0)</f>
        <v>25</v>
      </c>
      <c r="AB144" s="116">
        <f>IF(AND('Att. Dairy'!B162=""),"",'Att. Dairy'!B162)</f>
        <v>45132</v>
      </c>
      <c r="AC144" s="118">
        <f t="shared" si="227"/>
        <v>163.20000000000002</v>
      </c>
      <c r="AD144" s="118">
        <f t="shared" si="228"/>
        <v>144.9</v>
      </c>
      <c r="AE144" s="118" t="str">
        <f>IF(AB144="","",IF(Sheet1!AB144='Opening Balance'!$I$122,'Opening Balance'!$H$122,""))</f>
        <v/>
      </c>
      <c r="AF144" s="118" t="str">
        <f>IF(AB144="","",IF(Sheet1!AB144='Opening Balance'!$I$123,'Opening Balance'!$H$123,""))</f>
        <v/>
      </c>
      <c r="AG144" s="118" t="str">
        <f>IF(AB144="","",IF(Sheet1!AB144='Opening Balance'!$I$124,'Opening Balance'!$H$124,""))</f>
        <v/>
      </c>
      <c r="AH144" s="118" t="str">
        <f>IF(AB144="","",IF(Sheet1!AB144='Opening Balance'!$I$125,'Opening Balance'!$H$125,""))</f>
        <v/>
      </c>
      <c r="AI144" s="118" t="str">
        <f>IF(AB144="","",IF(Sheet1!AB144='Opening Balance'!$I$126,'Opening Balance'!$H$126,""))</f>
        <v/>
      </c>
      <c r="AJ144" s="118" t="str">
        <f>IF(AB144="","",IF(Sheet1!AB144='Opening Balance'!$I$127,'Opening Balance'!$H$127,""))</f>
        <v/>
      </c>
      <c r="AK144" s="118">
        <f t="shared" si="229"/>
        <v>163.20000000000002</v>
      </c>
      <c r="AL144" s="118">
        <f t="shared" si="230"/>
        <v>144.9</v>
      </c>
      <c r="AM144" s="119" t="str">
        <f>IF('Att. Dairy'!I162="","",'Att. Dairy'!I162)</f>
        <v/>
      </c>
      <c r="AN144" s="119" t="str">
        <f>IF('Att. Dairy'!J162="","",'Att. Dairy'!J162)</f>
        <v/>
      </c>
      <c r="AO144" s="119" t="str">
        <f t="shared" si="231"/>
        <v/>
      </c>
      <c r="AP144" s="119" t="str">
        <f>IF('Att. Dairy'!O162="","",'Att. Dairy'!O162)</f>
        <v/>
      </c>
      <c r="AQ144" s="119" t="str">
        <f>IF('Att. Dairy'!P162="","",'Att. Dairy'!P162)</f>
        <v/>
      </c>
      <c r="AR144" s="119" t="str">
        <f t="shared" si="232"/>
        <v/>
      </c>
      <c r="AS144" s="118">
        <f t="shared" si="233"/>
        <v>0</v>
      </c>
      <c r="AT144" s="118">
        <f t="shared" si="234"/>
        <v>0</v>
      </c>
      <c r="AU144" s="118">
        <f t="shared" si="244"/>
        <v>163.20000000000002</v>
      </c>
      <c r="AV144" s="118">
        <f t="shared" si="245"/>
        <v>144.9</v>
      </c>
      <c r="AW144" s="321" t="str">
        <f>IFERROR(IF(AND('Att. Dairy'!B162=""),"",IF(AND(AX144="अवकाश"),"",IF(AND(AR144=""),"",AR144*$AY$115))),"")</f>
        <v/>
      </c>
      <c r="AX144" s="121" t="str">
        <f>IF(AND('Att. Dairy'!B162=""),"",IF(OR(AR144="",AR144=0),"",BC144))</f>
        <v/>
      </c>
      <c r="BB144" s="304" t="str">
        <f>IF(AND('Att. Dairy'!D162=""),"",'Att. Dairy'!D162)</f>
        <v>Tuesday</v>
      </c>
      <c r="BC144" s="304" t="str">
        <f t="shared" si="235"/>
        <v>दाल चावल</v>
      </c>
      <c r="BD144" s="318" t="str">
        <f t="shared" si="204"/>
        <v>R</v>
      </c>
      <c r="BE144" s="304" t="str">
        <f>IF(AND('Att. Dairy'!C162=""),"",'Att. Dairy'!C162)</f>
        <v/>
      </c>
      <c r="BF144" s="304" t="str">
        <f t="shared" si="205"/>
        <v/>
      </c>
      <c r="BG144" s="318" t="str">
        <f t="shared" si="206"/>
        <v>R</v>
      </c>
      <c r="BJ144" s="487">
        <f>IF(AND($DG$5=$CF$116),MAX($BJ$119:BJ143)+1,0)</f>
        <v>25</v>
      </c>
      <c r="BK144" s="389">
        <v>25</v>
      </c>
      <c r="BL144" s="422">
        <f>IF(AND('Att. Dairy'!B162=""),"",'Att. Dairy'!B162)</f>
        <v>45132</v>
      </c>
      <c r="BM144" s="423" t="str">
        <f>IF(AND('Att. Dairy'!D162=""),"",'Att. Dairy'!D162)</f>
        <v>Tuesday</v>
      </c>
      <c r="BN144" s="435" t="str">
        <f>IF('Att. Dairy'!L162="","",IF('Att. Dairy'!E162='Att. Dairy'!$AD$15,'Att. Dairy'!L162,""))</f>
        <v/>
      </c>
      <c r="BO144" s="435" t="str">
        <f>IF('Att. Dairy'!M162="","",IF('Att. Dairy'!E162='Att. Dairy'!$AD$15,'Att. Dairy'!M162,""))</f>
        <v/>
      </c>
      <c r="BP144" s="436">
        <f t="shared" si="207"/>
        <v>0</v>
      </c>
      <c r="BQ144" s="453">
        <f t="shared" si="236"/>
        <v>173.06</v>
      </c>
      <c r="BR144" s="439" t="str">
        <f>IF(BL144="","",IF(BL144='Opening Balance'!$I$140,'Opening Balance'!$G$140,""))</f>
        <v/>
      </c>
      <c r="BS144" s="439" t="str">
        <f>IF(BL144="","",IF(BL144='Opening Balance'!$I$142,'Opening Balance'!$G$142,""))</f>
        <v/>
      </c>
      <c r="BT144" s="438">
        <f t="shared" si="208"/>
        <v>173.06</v>
      </c>
      <c r="BU144" s="446">
        <f>IF(BP144="","",BP144*'Opening Balance'!$G$144)</f>
        <v>0</v>
      </c>
      <c r="BV144" s="415">
        <f t="shared" si="202"/>
        <v>173.06</v>
      </c>
      <c r="BW144" s="453">
        <f t="shared" si="237"/>
        <v>49.913600000000002</v>
      </c>
      <c r="BX144" s="446" t="str">
        <f>IF(BL144="","",IF(BL144='Opening Balance'!$I$141,'Opening Balance'!$G$141,""))</f>
        <v/>
      </c>
      <c r="BY144" s="446" t="str">
        <f>IF(BL144="","",IF(BL144='Opening Balance'!$I$143,'Opening Balance'!$G$143,""))</f>
        <v/>
      </c>
      <c r="BZ144" s="447">
        <f t="shared" si="209"/>
        <v>49.913600000000002</v>
      </c>
      <c r="CA144" s="446">
        <f>IF(BP144="","",BP144*'Opening Balance'!$G$145)</f>
        <v>0</v>
      </c>
      <c r="CB144" s="431">
        <f t="shared" si="210"/>
        <v>49.913600000000002</v>
      </c>
      <c r="CC144" s="474">
        <f t="shared" si="238"/>
        <v>7500</v>
      </c>
      <c r="CD144" s="468" t="str">
        <f>IF(BL144="","",IF(BL144='Opening Balance'!$I$147,'Opening Balance'!$G$147,""))</f>
        <v/>
      </c>
      <c r="CE144" s="468">
        <f t="shared" si="211"/>
        <v>7500</v>
      </c>
      <c r="CF144" s="470">
        <f>IF(BL144="","",IF(BL144='Opening Balance'!$I$149,'Opening Balance'!$G$149,0))</f>
        <v>0</v>
      </c>
      <c r="CG144" s="469">
        <f t="shared" si="239"/>
        <v>7500</v>
      </c>
      <c r="CH144" s="466"/>
      <c r="CI144" s="466"/>
      <c r="CJ144" s="389">
        <v>25</v>
      </c>
      <c r="CK144" s="422">
        <f>IF(AND('Att. Dairy'!B162=""),"",'Att. Dairy'!B162)</f>
        <v>45132</v>
      </c>
      <c r="CL144" s="423" t="str">
        <f>IF(AND('Att. Dairy'!D162=""),"",'Att. Dairy'!D162)</f>
        <v>Tuesday</v>
      </c>
      <c r="CM144" s="435" t="str">
        <f>IF('Att. Dairy'!O162="","",IF('Att. Dairy'!E162='Att. Dairy'!$AD$15,'Att. Dairy'!O162,""))</f>
        <v/>
      </c>
      <c r="CN144" s="435" t="str">
        <f>IF('Att. Dairy'!P162="","",IF('Att. Dairy'!E162='Att. Dairy'!$AD$15,'Att. Dairy'!P162,""))</f>
        <v/>
      </c>
      <c r="CO144" s="436">
        <f t="shared" si="212"/>
        <v>0</v>
      </c>
      <c r="CP144" s="453">
        <f t="shared" si="240"/>
        <v>222.77999999999997</v>
      </c>
      <c r="CQ144" s="438" t="str">
        <f>IF(CK144="","",IF(CK144='Opening Balance'!$I$140,'Opening Balance'!$H$140,""))</f>
        <v/>
      </c>
      <c r="CR144" s="438" t="str">
        <f>IF(CK144="","",IF(CK144='Opening Balance'!$I$142,'Opening Balance'!$H$142,""))</f>
        <v/>
      </c>
      <c r="CS144" s="438">
        <f t="shared" si="213"/>
        <v>222.77999999999997</v>
      </c>
      <c r="CT144" s="430">
        <f>IF(CO144="","",CO144*'Opening Balance'!$H$144)</f>
        <v>0</v>
      </c>
      <c r="CU144" s="431">
        <f t="shared" si="203"/>
        <v>222.77999999999997</v>
      </c>
      <c r="CV144" s="453">
        <f t="shared" si="241"/>
        <v>56.117799999999988</v>
      </c>
      <c r="CW144" s="430" t="str">
        <f>IF(CK144="","",IF(CK144='Opening Balance'!$I$141,'Opening Balance'!$H$141,""))</f>
        <v/>
      </c>
      <c r="CX144" s="429" t="str">
        <f>IF(CK144="","",IF(CK144='Opening Balance'!$I$143,'Opening Balance'!$H$143,""))</f>
        <v/>
      </c>
      <c r="CY144" s="438">
        <f t="shared" si="214"/>
        <v>56.117799999999988</v>
      </c>
      <c r="CZ144" s="430">
        <f>IF(CO144="","",CO144*'Opening Balance'!$H$145)</f>
        <v>0</v>
      </c>
      <c r="DA144" s="431">
        <f t="shared" si="215"/>
        <v>56.117799999999988</v>
      </c>
      <c r="DB144" s="474">
        <f t="shared" si="242"/>
        <v>8400</v>
      </c>
      <c r="DC144" s="468" t="str">
        <f>IF(CK144="","",IF(CK144='Opening Balance'!$I$147,'Opening Balance'!$H$147,""))</f>
        <v/>
      </c>
      <c r="DD144" s="468">
        <f t="shared" si="216"/>
        <v>8400</v>
      </c>
      <c r="DE144" s="470">
        <f>IF(CK144="","",IF(CK144='Opening Balance'!$I$149,'Opening Balance'!$H$149,0))</f>
        <v>0</v>
      </c>
      <c r="DF144" s="469">
        <f t="shared" si="243"/>
        <v>8400</v>
      </c>
    </row>
    <row r="145" spans="1:110" s="304" customFormat="1">
      <c r="A145" s="580"/>
      <c r="B145" s="352">
        <f>IF(AND($Z$3=$Q$115),MAX($B$119:B144)+1,0)</f>
        <v>26</v>
      </c>
      <c r="C145" s="116">
        <f>IF(AND('Att. Dairy'!B163=""),"",'Att. Dairy'!B163)</f>
        <v>45133</v>
      </c>
      <c r="D145" s="118">
        <f t="shared" si="217"/>
        <v>49.399999999999977</v>
      </c>
      <c r="E145" s="118">
        <f t="shared" si="218"/>
        <v>61.29999999999999</v>
      </c>
      <c r="F145" s="118" t="str">
        <f>IF(C145="","",IF(Sheet1!C145='Opening Balance'!$I$122,'Opening Balance'!$G$122,""))</f>
        <v/>
      </c>
      <c r="G145" s="118" t="str">
        <f>IF(C145="","",IF(Sheet1!C145='Opening Balance'!$I$123,'Opening Balance'!$G$123,""))</f>
        <v/>
      </c>
      <c r="H145" s="118" t="str">
        <f>IF(C145="","",IF(Sheet1!C145='Opening Balance'!$I$124,'Opening Balance'!$G$124,""))</f>
        <v/>
      </c>
      <c r="I145" s="118" t="str">
        <f>IF(C145="","",IF(Sheet1!C145='Opening Balance'!$I$125,'Opening Balance'!$G$125,""))</f>
        <v/>
      </c>
      <c r="J145" s="118" t="str">
        <f>IF(C145="","",IF(Sheet1!C145='Opening Balance'!$I$126,'Opening Balance'!$G$126,""))</f>
        <v/>
      </c>
      <c r="K145" s="118" t="str">
        <f>IF(C145="","",IF(Sheet1!C145='Opening Balance'!$I$127,'Opening Balance'!$G$127,""))</f>
        <v/>
      </c>
      <c r="L145" s="118">
        <f t="shared" si="219"/>
        <v>49.399999999999977</v>
      </c>
      <c r="M145" s="118">
        <f t="shared" si="220"/>
        <v>61.29999999999999</v>
      </c>
      <c r="N145" s="119" t="str">
        <f>IF('Att. Dairy'!F163="","",'Att. Dairy'!F163)</f>
        <v/>
      </c>
      <c r="O145" s="119" t="str">
        <f>IF('Att. Dairy'!G163="","",'Att. Dairy'!G163)</f>
        <v/>
      </c>
      <c r="P145" s="119" t="str">
        <f t="shared" si="221"/>
        <v/>
      </c>
      <c r="Q145" s="119" t="str">
        <f>IF('Att. Dairy'!L163="","",'Att. Dairy'!L163)</f>
        <v/>
      </c>
      <c r="R145" s="119" t="str">
        <f>IF('Att. Dairy'!M163="","",'Att. Dairy'!M163)</f>
        <v/>
      </c>
      <c r="S145" s="119" t="str">
        <f t="shared" si="222"/>
        <v/>
      </c>
      <c r="T145" s="118">
        <f t="shared" si="223"/>
        <v>0</v>
      </c>
      <c r="U145" s="118">
        <f t="shared" si="224"/>
        <v>0</v>
      </c>
      <c r="V145" s="118">
        <f t="shared" si="225"/>
        <v>49.399999999999977</v>
      </c>
      <c r="W145" s="118">
        <f t="shared" si="226"/>
        <v>61.29999999999999</v>
      </c>
      <c r="X145" s="321" t="str">
        <f>IFERROR(IF(AND('Att. Dairy'!B163=""),"",IF(AND(Y145="अवकाश"),"",IF(AND(S145=""),"",S145*$Z$115))),"")</f>
        <v/>
      </c>
      <c r="Y145" s="121" t="str">
        <f>IF(AND('Att. Dairy'!B163=""),"",IF(OR(S145="",S145=0),"",BC145))</f>
        <v/>
      </c>
      <c r="AA145" s="353">
        <f>IF(AND($AY$3=$AP$115),MAX($AA$119:AA144)+1,0)</f>
        <v>26</v>
      </c>
      <c r="AB145" s="116">
        <f>IF(AND('Att. Dairy'!B163=""),"",'Att. Dairy'!B163)</f>
        <v>45133</v>
      </c>
      <c r="AC145" s="118">
        <f t="shared" si="227"/>
        <v>163.20000000000002</v>
      </c>
      <c r="AD145" s="118">
        <f t="shared" si="228"/>
        <v>144.9</v>
      </c>
      <c r="AE145" s="118" t="str">
        <f>IF(AB145="","",IF(Sheet1!AB145='Opening Balance'!$I$122,'Opening Balance'!$H$122,""))</f>
        <v/>
      </c>
      <c r="AF145" s="118" t="str">
        <f>IF(AB145="","",IF(Sheet1!AB145='Opening Balance'!$I$123,'Opening Balance'!$H$123,""))</f>
        <v/>
      </c>
      <c r="AG145" s="118" t="str">
        <f>IF(AB145="","",IF(Sheet1!AB145='Opening Balance'!$I$124,'Opening Balance'!$H$124,""))</f>
        <v/>
      </c>
      <c r="AH145" s="118" t="str">
        <f>IF(AB145="","",IF(Sheet1!AB145='Opening Balance'!$I$125,'Opening Balance'!$H$125,""))</f>
        <v/>
      </c>
      <c r="AI145" s="118" t="str">
        <f>IF(AB145="","",IF(Sheet1!AB145='Opening Balance'!$I$126,'Opening Balance'!$H$126,""))</f>
        <v/>
      </c>
      <c r="AJ145" s="118" t="str">
        <f>IF(AB145="","",IF(Sheet1!AB145='Opening Balance'!$I$127,'Opening Balance'!$H$127,""))</f>
        <v/>
      </c>
      <c r="AK145" s="118">
        <f t="shared" si="229"/>
        <v>163.20000000000002</v>
      </c>
      <c r="AL145" s="118">
        <f t="shared" si="230"/>
        <v>144.9</v>
      </c>
      <c r="AM145" s="119" t="str">
        <f>IF('Att. Dairy'!I163="","",'Att. Dairy'!I163)</f>
        <v/>
      </c>
      <c r="AN145" s="119" t="str">
        <f>IF('Att. Dairy'!J163="","",'Att. Dairy'!J163)</f>
        <v/>
      </c>
      <c r="AO145" s="119" t="str">
        <f t="shared" si="231"/>
        <v/>
      </c>
      <c r="AP145" s="119" t="str">
        <f>IF('Att. Dairy'!O163="","",'Att. Dairy'!O163)</f>
        <v/>
      </c>
      <c r="AQ145" s="119" t="str">
        <f>IF('Att. Dairy'!P163="","",'Att. Dairy'!P163)</f>
        <v/>
      </c>
      <c r="AR145" s="119" t="str">
        <f t="shared" si="232"/>
        <v/>
      </c>
      <c r="AS145" s="118">
        <f t="shared" si="233"/>
        <v>0</v>
      </c>
      <c r="AT145" s="118">
        <f t="shared" si="234"/>
        <v>0</v>
      </c>
      <c r="AU145" s="118">
        <f t="shared" si="244"/>
        <v>163.20000000000002</v>
      </c>
      <c r="AV145" s="118">
        <f t="shared" si="245"/>
        <v>144.9</v>
      </c>
      <c r="AW145" s="321" t="str">
        <f>IFERROR(IF(AND('Att. Dairy'!B163=""),"",IF(AND(AX145="अवकाश"),"",IF(AND(AR145=""),"",AR145*$AY$115))),"")</f>
        <v/>
      </c>
      <c r="AX145" s="121" t="str">
        <f>IF(AND('Att. Dairy'!B163=""),"",IF(OR(AR145="",AR145=0),"",BC145))</f>
        <v/>
      </c>
      <c r="BB145" s="304" t="str">
        <f>IF(AND('Att. Dairy'!D163=""),"",'Att. Dairy'!D163)</f>
        <v>Wednesday</v>
      </c>
      <c r="BC145" s="304" t="str">
        <f t="shared" si="235"/>
        <v>दाल रोटी</v>
      </c>
      <c r="BD145" s="318" t="str">
        <f t="shared" si="204"/>
        <v>W</v>
      </c>
      <c r="BE145" s="304" t="str">
        <f>IF(AND('Att. Dairy'!C163=""),"",'Att. Dairy'!C163)</f>
        <v/>
      </c>
      <c r="BF145" s="304" t="str">
        <f t="shared" si="205"/>
        <v/>
      </c>
      <c r="BG145" s="318" t="str">
        <f t="shared" si="206"/>
        <v>W</v>
      </c>
      <c r="BJ145" s="487">
        <f>IF(AND($DG$5=$CF$116),MAX($BJ$119:BJ144)+1,0)</f>
        <v>26</v>
      </c>
      <c r="BK145" s="389">
        <v>26</v>
      </c>
      <c r="BL145" s="422">
        <f>IF(AND('Att. Dairy'!B163=""),"",'Att. Dairy'!B163)</f>
        <v>45133</v>
      </c>
      <c r="BM145" s="423" t="str">
        <f>IF(AND('Att. Dairy'!D163=""),"",'Att. Dairy'!D163)</f>
        <v>Wednesday</v>
      </c>
      <c r="BN145" s="435" t="str">
        <f>IF('Att. Dairy'!L163="","",IF('Att. Dairy'!E163='Att. Dairy'!$AD$15,'Att. Dairy'!L163,""))</f>
        <v/>
      </c>
      <c r="BO145" s="435" t="str">
        <f>IF('Att. Dairy'!M163="","",IF('Att. Dairy'!E163='Att. Dairy'!$AD$15,'Att. Dairy'!M163,""))</f>
        <v/>
      </c>
      <c r="BP145" s="436">
        <f t="shared" si="207"/>
        <v>0</v>
      </c>
      <c r="BQ145" s="453">
        <f t="shared" si="236"/>
        <v>173.06</v>
      </c>
      <c r="BR145" s="439" t="str">
        <f>IF(BL145="","",IF(BL145='Opening Balance'!$I$140,'Opening Balance'!$G$140,""))</f>
        <v/>
      </c>
      <c r="BS145" s="439" t="str">
        <f>IF(BL145="","",IF(BL145='Opening Balance'!$I$142,'Opening Balance'!$G$142,""))</f>
        <v/>
      </c>
      <c r="BT145" s="438">
        <f t="shared" si="208"/>
        <v>173.06</v>
      </c>
      <c r="BU145" s="446">
        <f>IF(BP145="","",BP145*'Opening Balance'!$G$144)</f>
        <v>0</v>
      </c>
      <c r="BV145" s="415">
        <f t="shared" si="202"/>
        <v>173.06</v>
      </c>
      <c r="BW145" s="453">
        <f t="shared" si="237"/>
        <v>49.913600000000002</v>
      </c>
      <c r="BX145" s="446" t="str">
        <f>IF(BL145="","",IF(BL145='Opening Balance'!$I$141,'Opening Balance'!$G$141,""))</f>
        <v/>
      </c>
      <c r="BY145" s="446" t="str">
        <f>IF(BL145="","",IF(BL145='Opening Balance'!$I$143,'Opening Balance'!$G$143,""))</f>
        <v/>
      </c>
      <c r="BZ145" s="447">
        <f t="shared" si="209"/>
        <v>49.913600000000002</v>
      </c>
      <c r="CA145" s="446">
        <f>IF(BP145="","",BP145*'Opening Balance'!$G$145)</f>
        <v>0</v>
      </c>
      <c r="CB145" s="431">
        <f t="shared" si="210"/>
        <v>49.913600000000002</v>
      </c>
      <c r="CC145" s="474">
        <f t="shared" si="238"/>
        <v>7500</v>
      </c>
      <c r="CD145" s="468" t="str">
        <f>IF(BL145="","",IF(BL145='Opening Balance'!$I$147,'Opening Balance'!$G$147,""))</f>
        <v/>
      </c>
      <c r="CE145" s="468">
        <f t="shared" si="211"/>
        <v>7500</v>
      </c>
      <c r="CF145" s="470">
        <f>IF(BL145="","",IF(BL145='Opening Balance'!$I$149,'Opening Balance'!$G$149,0))</f>
        <v>0</v>
      </c>
      <c r="CG145" s="469">
        <f t="shared" si="239"/>
        <v>7500</v>
      </c>
      <c r="CH145" s="466"/>
      <c r="CI145" s="466"/>
      <c r="CJ145" s="389">
        <v>26</v>
      </c>
      <c r="CK145" s="422">
        <f>IF(AND('Att. Dairy'!B163=""),"",'Att. Dairy'!B163)</f>
        <v>45133</v>
      </c>
      <c r="CL145" s="423" t="str">
        <f>IF(AND('Att. Dairy'!D163=""),"",'Att. Dairy'!D163)</f>
        <v>Wednesday</v>
      </c>
      <c r="CM145" s="435" t="str">
        <f>IF('Att. Dairy'!O163="","",IF('Att. Dairy'!E163='Att. Dairy'!$AD$15,'Att. Dairy'!O163,""))</f>
        <v/>
      </c>
      <c r="CN145" s="435" t="str">
        <f>IF('Att. Dairy'!P163="","",IF('Att. Dairy'!E163='Att. Dairy'!$AD$15,'Att. Dairy'!P163,""))</f>
        <v/>
      </c>
      <c r="CO145" s="436">
        <f t="shared" si="212"/>
        <v>0</v>
      </c>
      <c r="CP145" s="453">
        <f t="shared" si="240"/>
        <v>222.77999999999997</v>
      </c>
      <c r="CQ145" s="438" t="str">
        <f>IF(CK145="","",IF(CK145='Opening Balance'!$I$140,'Opening Balance'!$H$140,""))</f>
        <v/>
      </c>
      <c r="CR145" s="438" t="str">
        <f>IF(CK145="","",IF(CK145='Opening Balance'!$I$142,'Opening Balance'!$H$142,""))</f>
        <v/>
      </c>
      <c r="CS145" s="438">
        <f t="shared" si="213"/>
        <v>222.77999999999997</v>
      </c>
      <c r="CT145" s="430">
        <f>IF(CO145="","",CO145*'Opening Balance'!$H$144)</f>
        <v>0</v>
      </c>
      <c r="CU145" s="431">
        <f t="shared" si="203"/>
        <v>222.77999999999997</v>
      </c>
      <c r="CV145" s="453">
        <f t="shared" si="241"/>
        <v>56.117799999999988</v>
      </c>
      <c r="CW145" s="430" t="str">
        <f>IF(CK145="","",IF(CK145='Opening Balance'!$I$141,'Opening Balance'!$H$141,""))</f>
        <v/>
      </c>
      <c r="CX145" s="429" t="str">
        <f>IF(CK145="","",IF(CK145='Opening Balance'!$I$143,'Opening Balance'!$H$143,""))</f>
        <v/>
      </c>
      <c r="CY145" s="438">
        <f t="shared" si="214"/>
        <v>56.117799999999988</v>
      </c>
      <c r="CZ145" s="430">
        <f>IF(CO145="","",CO145*'Opening Balance'!$H$145)</f>
        <v>0</v>
      </c>
      <c r="DA145" s="431">
        <f t="shared" si="215"/>
        <v>56.117799999999988</v>
      </c>
      <c r="DB145" s="474">
        <f t="shared" si="242"/>
        <v>8400</v>
      </c>
      <c r="DC145" s="468" t="str">
        <f>IF(CK145="","",IF(CK145='Opening Balance'!$I$147,'Opening Balance'!$H$147,""))</f>
        <v/>
      </c>
      <c r="DD145" s="468">
        <f t="shared" si="216"/>
        <v>8400</v>
      </c>
      <c r="DE145" s="470">
        <f>IF(CK145="","",IF(CK145='Opening Balance'!$I$149,'Opening Balance'!$H$149,0))</f>
        <v>0</v>
      </c>
      <c r="DF145" s="469">
        <f t="shared" si="243"/>
        <v>8400</v>
      </c>
    </row>
    <row r="146" spans="1:110" s="304" customFormat="1">
      <c r="A146" s="580"/>
      <c r="B146" s="352">
        <f>IF(AND($Z$3=$Q$115),MAX($B$119:B145)+1,0)</f>
        <v>27</v>
      </c>
      <c r="C146" s="116">
        <f>IF(AND('Att. Dairy'!B164=""),"",'Att. Dairy'!B164)</f>
        <v>45134</v>
      </c>
      <c r="D146" s="118">
        <f t="shared" si="217"/>
        <v>49.399999999999977</v>
      </c>
      <c r="E146" s="118">
        <f t="shared" si="218"/>
        <v>61.29999999999999</v>
      </c>
      <c r="F146" s="118" t="str">
        <f>IF(C146="","",IF(Sheet1!C146='Opening Balance'!$I$122,'Opening Balance'!$G$122,""))</f>
        <v/>
      </c>
      <c r="G146" s="118" t="str">
        <f>IF(C146="","",IF(Sheet1!C146='Opening Balance'!$I$123,'Opening Balance'!$G$123,""))</f>
        <v/>
      </c>
      <c r="H146" s="118" t="str">
        <f>IF(C146="","",IF(Sheet1!C146='Opening Balance'!$I$124,'Opening Balance'!$G$124,""))</f>
        <v/>
      </c>
      <c r="I146" s="118" t="str">
        <f>IF(C146="","",IF(Sheet1!C146='Opening Balance'!$I$125,'Opening Balance'!$G$125,""))</f>
        <v/>
      </c>
      <c r="J146" s="118" t="str">
        <f>IF(C146="","",IF(Sheet1!C146='Opening Balance'!$I$126,'Opening Balance'!$G$126,""))</f>
        <v/>
      </c>
      <c r="K146" s="118" t="str">
        <f>IF(C146="","",IF(Sheet1!C146='Opening Balance'!$I$127,'Opening Balance'!$G$127,""))</f>
        <v/>
      </c>
      <c r="L146" s="118">
        <f t="shared" si="219"/>
        <v>49.399999999999977</v>
      </c>
      <c r="M146" s="118">
        <f t="shared" si="220"/>
        <v>61.29999999999999</v>
      </c>
      <c r="N146" s="119" t="str">
        <f>IF('Att. Dairy'!F164="","",'Att. Dairy'!F164)</f>
        <v/>
      </c>
      <c r="O146" s="119" t="str">
        <f>IF('Att. Dairy'!G164="","",'Att. Dairy'!G164)</f>
        <v/>
      </c>
      <c r="P146" s="119" t="str">
        <f t="shared" si="221"/>
        <v/>
      </c>
      <c r="Q146" s="119" t="str">
        <f>IF('Att. Dairy'!L164="","",'Att. Dairy'!L164)</f>
        <v/>
      </c>
      <c r="R146" s="119" t="str">
        <f>IF('Att. Dairy'!M164="","",'Att. Dairy'!M164)</f>
        <v/>
      </c>
      <c r="S146" s="119" t="str">
        <f t="shared" si="222"/>
        <v/>
      </c>
      <c r="T146" s="118">
        <f t="shared" si="223"/>
        <v>0</v>
      </c>
      <c r="U146" s="118">
        <f t="shared" si="224"/>
        <v>0</v>
      </c>
      <c r="V146" s="118">
        <f t="shared" si="225"/>
        <v>49.399999999999977</v>
      </c>
      <c r="W146" s="118">
        <f t="shared" si="226"/>
        <v>61.29999999999999</v>
      </c>
      <c r="X146" s="321" t="str">
        <f>IFERROR(IF(AND('Att. Dairy'!B164=""),"",IF(AND(Y146="अवकाश"),"",IF(AND(S146=""),"",S146*$Z$115))),"")</f>
        <v/>
      </c>
      <c r="Y146" s="121" t="str">
        <f>IF(AND('Att. Dairy'!B164=""),"",IF(OR(S146="",S146=0),"",BC146))</f>
        <v/>
      </c>
      <c r="AA146" s="353">
        <f>IF(AND($AY$3=$AP$115),MAX($AA$119:AA145)+1,0)</f>
        <v>27</v>
      </c>
      <c r="AB146" s="116">
        <f>IF(AND('Att. Dairy'!B164=""),"",'Att. Dairy'!B164)</f>
        <v>45134</v>
      </c>
      <c r="AC146" s="118">
        <f t="shared" si="227"/>
        <v>163.20000000000002</v>
      </c>
      <c r="AD146" s="118">
        <f t="shared" si="228"/>
        <v>144.9</v>
      </c>
      <c r="AE146" s="118" t="str">
        <f>IF(AB146="","",IF(Sheet1!AB146='Opening Balance'!$I$122,'Opening Balance'!$H$122,""))</f>
        <v/>
      </c>
      <c r="AF146" s="118" t="str">
        <f>IF(AB146="","",IF(Sheet1!AB146='Opening Balance'!$I$123,'Opening Balance'!$H$123,""))</f>
        <v/>
      </c>
      <c r="AG146" s="118" t="str">
        <f>IF(AB146="","",IF(Sheet1!AB146='Opening Balance'!$I$124,'Opening Balance'!$H$124,""))</f>
        <v/>
      </c>
      <c r="AH146" s="118" t="str">
        <f>IF(AB146="","",IF(Sheet1!AB146='Opening Balance'!$I$125,'Opening Balance'!$H$125,""))</f>
        <v/>
      </c>
      <c r="AI146" s="118" t="str">
        <f>IF(AB146="","",IF(Sheet1!AB146='Opening Balance'!$I$126,'Opening Balance'!$H$126,""))</f>
        <v/>
      </c>
      <c r="AJ146" s="118" t="str">
        <f>IF(AB146="","",IF(Sheet1!AB146='Opening Balance'!$I$127,'Opening Balance'!$H$127,""))</f>
        <v/>
      </c>
      <c r="AK146" s="118">
        <f t="shared" si="229"/>
        <v>163.20000000000002</v>
      </c>
      <c r="AL146" s="118">
        <f t="shared" si="230"/>
        <v>144.9</v>
      </c>
      <c r="AM146" s="119" t="str">
        <f>IF('Att. Dairy'!I164="","",'Att. Dairy'!I164)</f>
        <v/>
      </c>
      <c r="AN146" s="119" t="str">
        <f>IF('Att. Dairy'!J164="","",'Att. Dairy'!J164)</f>
        <v/>
      </c>
      <c r="AO146" s="119" t="str">
        <f t="shared" si="231"/>
        <v/>
      </c>
      <c r="AP146" s="119" t="str">
        <f>IF('Att. Dairy'!O164="","",'Att. Dairy'!O164)</f>
        <v/>
      </c>
      <c r="AQ146" s="119" t="str">
        <f>IF('Att. Dairy'!P164="","",'Att. Dairy'!P164)</f>
        <v/>
      </c>
      <c r="AR146" s="119" t="str">
        <f t="shared" si="232"/>
        <v/>
      </c>
      <c r="AS146" s="118">
        <f t="shared" si="233"/>
        <v>0</v>
      </c>
      <c r="AT146" s="118">
        <f t="shared" si="234"/>
        <v>0</v>
      </c>
      <c r="AU146" s="118">
        <f t="shared" si="244"/>
        <v>163.20000000000002</v>
      </c>
      <c r="AV146" s="118">
        <f t="shared" si="245"/>
        <v>144.9</v>
      </c>
      <c r="AW146" s="321" t="str">
        <f>IFERROR(IF(AND('Att. Dairy'!B164=""),"",IF(AND(AX146="अवकाश"),"",IF(AND(AR146=""),"",AR146*$AY$115))),"")</f>
        <v/>
      </c>
      <c r="AX146" s="121" t="str">
        <f>IF(AND('Att. Dairy'!B164=""),"",IF(OR(AR146="",AR146=0),"",BC146))</f>
        <v/>
      </c>
      <c r="BB146" s="304" t="str">
        <f>IF(AND('Att. Dairy'!D164=""),"",'Att. Dairy'!D164)</f>
        <v>Thursday</v>
      </c>
      <c r="BC146" s="304" t="str">
        <f t="shared" si="235"/>
        <v>खिचड़ी</v>
      </c>
      <c r="BD146" s="318" t="str">
        <f t="shared" si="204"/>
        <v>R</v>
      </c>
      <c r="BE146" s="304" t="str">
        <f>IF(AND('Att. Dairy'!C164=""),"",'Att. Dairy'!C164)</f>
        <v/>
      </c>
      <c r="BF146" s="304" t="str">
        <f t="shared" si="205"/>
        <v/>
      </c>
      <c r="BG146" s="318" t="str">
        <f t="shared" si="206"/>
        <v>R</v>
      </c>
      <c r="BJ146" s="487">
        <f>IF(AND($DG$5=$CF$116),MAX($BJ$119:BJ145)+1,0)</f>
        <v>27</v>
      </c>
      <c r="BK146" s="389">
        <v>27</v>
      </c>
      <c r="BL146" s="422">
        <f>IF(AND('Att. Dairy'!B164=""),"",'Att. Dairy'!B164)</f>
        <v>45134</v>
      </c>
      <c r="BM146" s="423" t="str">
        <f>IF(AND('Att. Dairy'!D164=""),"",'Att. Dairy'!D164)</f>
        <v>Thursday</v>
      </c>
      <c r="BN146" s="435" t="str">
        <f>IF('Att. Dairy'!L164="","",IF('Att. Dairy'!E164='Att. Dairy'!$AD$15,'Att. Dairy'!L164,""))</f>
        <v/>
      </c>
      <c r="BO146" s="435" t="str">
        <f>IF('Att. Dairy'!M164="","",IF('Att. Dairy'!E164='Att. Dairy'!$AD$15,'Att. Dairy'!M164,""))</f>
        <v/>
      </c>
      <c r="BP146" s="436">
        <f t="shared" si="207"/>
        <v>0</v>
      </c>
      <c r="BQ146" s="453">
        <f t="shared" si="236"/>
        <v>173.06</v>
      </c>
      <c r="BR146" s="439" t="str">
        <f>IF(BL146="","",IF(BL146='Opening Balance'!$I$140,'Opening Balance'!$G$140,""))</f>
        <v/>
      </c>
      <c r="BS146" s="439" t="str">
        <f>IF(BL146="","",IF(BL146='Opening Balance'!$I$142,'Opening Balance'!$G$142,""))</f>
        <v/>
      </c>
      <c r="BT146" s="438">
        <f t="shared" si="208"/>
        <v>173.06</v>
      </c>
      <c r="BU146" s="446">
        <f>IF(BP146="","",BP146*'Opening Balance'!$G$144)</f>
        <v>0</v>
      </c>
      <c r="BV146" s="415">
        <f t="shared" si="202"/>
        <v>173.06</v>
      </c>
      <c r="BW146" s="453">
        <f t="shared" si="237"/>
        <v>49.913600000000002</v>
      </c>
      <c r="BX146" s="446" t="str">
        <f>IF(BL146="","",IF(BL146='Opening Balance'!$I$141,'Opening Balance'!$G$141,""))</f>
        <v/>
      </c>
      <c r="BY146" s="446" t="str">
        <f>IF(BL146="","",IF(BL146='Opening Balance'!$I$143,'Opening Balance'!$G$143,""))</f>
        <v/>
      </c>
      <c r="BZ146" s="447">
        <f t="shared" si="209"/>
        <v>49.913600000000002</v>
      </c>
      <c r="CA146" s="446">
        <f>IF(BP146="","",BP146*'Opening Balance'!$G$145)</f>
        <v>0</v>
      </c>
      <c r="CB146" s="431">
        <f t="shared" si="210"/>
        <v>49.913600000000002</v>
      </c>
      <c r="CC146" s="474">
        <f t="shared" si="238"/>
        <v>7500</v>
      </c>
      <c r="CD146" s="468" t="str">
        <f>IF(BL146="","",IF(BL146='Opening Balance'!$I$147,'Opening Balance'!$G$147,""))</f>
        <v/>
      </c>
      <c r="CE146" s="468">
        <f t="shared" si="211"/>
        <v>7500</v>
      </c>
      <c r="CF146" s="470">
        <f>IF(BL146="","",IF(BL146='Opening Balance'!$I$149,'Opening Balance'!$G$149,0))</f>
        <v>0</v>
      </c>
      <c r="CG146" s="469">
        <f t="shared" si="239"/>
        <v>7500</v>
      </c>
      <c r="CH146" s="466"/>
      <c r="CI146" s="466"/>
      <c r="CJ146" s="389">
        <v>27</v>
      </c>
      <c r="CK146" s="422">
        <f>IF(AND('Att. Dairy'!B164=""),"",'Att. Dairy'!B164)</f>
        <v>45134</v>
      </c>
      <c r="CL146" s="423" t="str">
        <f>IF(AND('Att. Dairy'!D164=""),"",'Att. Dairy'!D164)</f>
        <v>Thursday</v>
      </c>
      <c r="CM146" s="435" t="str">
        <f>IF('Att. Dairy'!O164="","",IF('Att. Dairy'!E164='Att. Dairy'!$AD$15,'Att. Dairy'!O164,""))</f>
        <v/>
      </c>
      <c r="CN146" s="435" t="str">
        <f>IF('Att. Dairy'!P164="","",IF('Att. Dairy'!E164='Att. Dairy'!$AD$15,'Att. Dairy'!P164,""))</f>
        <v/>
      </c>
      <c r="CO146" s="436">
        <f t="shared" si="212"/>
        <v>0</v>
      </c>
      <c r="CP146" s="453">
        <f t="shared" si="240"/>
        <v>222.77999999999997</v>
      </c>
      <c r="CQ146" s="438" t="str">
        <f>IF(CK146="","",IF(CK146='Opening Balance'!$I$140,'Opening Balance'!$H$140,""))</f>
        <v/>
      </c>
      <c r="CR146" s="438" t="str">
        <f>IF(CK146="","",IF(CK146='Opening Balance'!$I$142,'Opening Balance'!$H$142,""))</f>
        <v/>
      </c>
      <c r="CS146" s="438">
        <f t="shared" si="213"/>
        <v>222.77999999999997</v>
      </c>
      <c r="CT146" s="430">
        <f>IF(CO146="","",CO146*'Opening Balance'!$H$144)</f>
        <v>0</v>
      </c>
      <c r="CU146" s="431">
        <f t="shared" si="203"/>
        <v>222.77999999999997</v>
      </c>
      <c r="CV146" s="453">
        <f t="shared" si="241"/>
        <v>56.117799999999988</v>
      </c>
      <c r="CW146" s="430" t="str">
        <f>IF(CK146="","",IF(CK146='Opening Balance'!$I$141,'Opening Balance'!$H$141,""))</f>
        <v/>
      </c>
      <c r="CX146" s="429" t="str">
        <f>IF(CK146="","",IF(CK146='Opening Balance'!$I$143,'Opening Balance'!$H$143,""))</f>
        <v/>
      </c>
      <c r="CY146" s="438">
        <f t="shared" si="214"/>
        <v>56.117799999999988</v>
      </c>
      <c r="CZ146" s="430">
        <f>IF(CO146="","",CO146*'Opening Balance'!$H$145)</f>
        <v>0</v>
      </c>
      <c r="DA146" s="431">
        <f t="shared" si="215"/>
        <v>56.117799999999988</v>
      </c>
      <c r="DB146" s="474">
        <f t="shared" si="242"/>
        <v>8400</v>
      </c>
      <c r="DC146" s="468" t="str">
        <f>IF(CK146="","",IF(CK146='Opening Balance'!$I$147,'Opening Balance'!$H$147,""))</f>
        <v/>
      </c>
      <c r="DD146" s="468">
        <f t="shared" si="216"/>
        <v>8400</v>
      </c>
      <c r="DE146" s="470">
        <f>IF(CK146="","",IF(CK146='Opening Balance'!$I$149,'Opening Balance'!$H$149,0))</f>
        <v>0</v>
      </c>
      <c r="DF146" s="469">
        <f t="shared" si="243"/>
        <v>8400</v>
      </c>
    </row>
    <row r="147" spans="1:110" s="304" customFormat="1">
      <c r="A147" s="580"/>
      <c r="B147" s="352">
        <f>IF(AND($Z$3=$Q$115),MAX($B$119:B146)+1,0)</f>
        <v>28</v>
      </c>
      <c r="C147" s="116">
        <f>IF(AND('Att. Dairy'!B165=""),"",'Att. Dairy'!B165)</f>
        <v>45135</v>
      </c>
      <c r="D147" s="118">
        <f t="shared" si="217"/>
        <v>49.399999999999977</v>
      </c>
      <c r="E147" s="118">
        <f t="shared" si="218"/>
        <v>61.29999999999999</v>
      </c>
      <c r="F147" s="118" t="str">
        <f>IF(C147="","",IF(Sheet1!C147='Opening Balance'!$I$122,'Opening Balance'!$G$122,""))</f>
        <v/>
      </c>
      <c r="G147" s="118" t="str">
        <f>IF(C147="","",IF(Sheet1!C147='Opening Balance'!$I$123,'Opening Balance'!$G$123,""))</f>
        <v/>
      </c>
      <c r="H147" s="118" t="str">
        <f>IF(C147="","",IF(Sheet1!C147='Opening Balance'!$I$124,'Opening Balance'!$G$124,""))</f>
        <v/>
      </c>
      <c r="I147" s="118" t="str">
        <f>IF(C147="","",IF(Sheet1!C147='Opening Balance'!$I$125,'Opening Balance'!$G$125,""))</f>
        <v/>
      </c>
      <c r="J147" s="118" t="str">
        <f>IF(C147="","",IF(Sheet1!C147='Opening Balance'!$I$126,'Opening Balance'!$G$126,""))</f>
        <v/>
      </c>
      <c r="K147" s="118" t="str">
        <f>IF(C147="","",IF(Sheet1!C147='Opening Balance'!$I$127,'Opening Balance'!$G$127,""))</f>
        <v/>
      </c>
      <c r="L147" s="118">
        <f t="shared" si="219"/>
        <v>49.399999999999977</v>
      </c>
      <c r="M147" s="118">
        <f t="shared" si="220"/>
        <v>61.29999999999999</v>
      </c>
      <c r="N147" s="119" t="str">
        <f>IF('Att. Dairy'!F165="","",'Att. Dairy'!F165)</f>
        <v/>
      </c>
      <c r="O147" s="119" t="str">
        <f>IF('Att. Dairy'!G165="","",'Att. Dairy'!G165)</f>
        <v/>
      </c>
      <c r="P147" s="119" t="str">
        <f t="shared" si="221"/>
        <v/>
      </c>
      <c r="Q147" s="119" t="str">
        <f>IF('Att. Dairy'!L165="","",'Att. Dairy'!L165)</f>
        <v/>
      </c>
      <c r="R147" s="119" t="str">
        <f>IF('Att. Dairy'!M165="","",'Att. Dairy'!M165)</f>
        <v/>
      </c>
      <c r="S147" s="119" t="str">
        <f t="shared" si="222"/>
        <v/>
      </c>
      <c r="T147" s="118">
        <f t="shared" si="223"/>
        <v>0</v>
      </c>
      <c r="U147" s="118">
        <f t="shared" si="224"/>
        <v>0</v>
      </c>
      <c r="V147" s="118">
        <f t="shared" si="225"/>
        <v>49.399999999999977</v>
      </c>
      <c r="W147" s="118">
        <f t="shared" si="226"/>
        <v>61.29999999999999</v>
      </c>
      <c r="X147" s="321" t="str">
        <f>IFERROR(IF(AND('Att. Dairy'!B165=""),"",IF(AND(Y147="अवकाश"),"",IF(AND(S147=""),"",S147*$Z$115))),"")</f>
        <v/>
      </c>
      <c r="Y147" s="121" t="str">
        <f>IF(AND('Att. Dairy'!B165=""),"",IF(OR(S147="",S147=0),"",BC147))</f>
        <v/>
      </c>
      <c r="AA147" s="353">
        <f>IF(AND($AY$3=$AP$115),MAX($AA$119:AA146)+1,0)</f>
        <v>28</v>
      </c>
      <c r="AB147" s="116">
        <f>IF(AND('Att. Dairy'!B165=""),"",'Att. Dairy'!B165)</f>
        <v>45135</v>
      </c>
      <c r="AC147" s="118">
        <f t="shared" si="227"/>
        <v>163.20000000000002</v>
      </c>
      <c r="AD147" s="118">
        <f t="shared" si="228"/>
        <v>144.9</v>
      </c>
      <c r="AE147" s="118" t="str">
        <f>IF(AB147="","",IF(Sheet1!AB147='Opening Balance'!$I$122,'Opening Balance'!$H$122,""))</f>
        <v/>
      </c>
      <c r="AF147" s="118" t="str">
        <f>IF(AB147="","",IF(Sheet1!AB147='Opening Balance'!$I$123,'Opening Balance'!$H$123,""))</f>
        <v/>
      </c>
      <c r="AG147" s="118" t="str">
        <f>IF(AB147="","",IF(Sheet1!AB147='Opening Balance'!$I$124,'Opening Balance'!$H$124,""))</f>
        <v/>
      </c>
      <c r="AH147" s="118" t="str">
        <f>IF(AB147="","",IF(Sheet1!AB147='Opening Balance'!$I$125,'Opening Balance'!$H$125,""))</f>
        <v/>
      </c>
      <c r="AI147" s="118" t="str">
        <f>IF(AB147="","",IF(Sheet1!AB147='Opening Balance'!$I$126,'Opening Balance'!$H$126,""))</f>
        <v/>
      </c>
      <c r="AJ147" s="118" t="str">
        <f>IF(AB147="","",IF(Sheet1!AB147='Opening Balance'!$I$127,'Opening Balance'!$H$127,""))</f>
        <v/>
      </c>
      <c r="AK147" s="118">
        <f t="shared" si="229"/>
        <v>163.20000000000002</v>
      </c>
      <c r="AL147" s="118">
        <f t="shared" si="230"/>
        <v>144.9</v>
      </c>
      <c r="AM147" s="119" t="str">
        <f>IF('Att. Dairy'!I165="","",'Att. Dairy'!I165)</f>
        <v/>
      </c>
      <c r="AN147" s="119" t="str">
        <f>IF('Att. Dairy'!J165="","",'Att. Dairy'!J165)</f>
        <v/>
      </c>
      <c r="AO147" s="119" t="str">
        <f t="shared" si="231"/>
        <v/>
      </c>
      <c r="AP147" s="119" t="str">
        <f>IF('Att. Dairy'!O165="","",'Att. Dairy'!O165)</f>
        <v/>
      </c>
      <c r="AQ147" s="119" t="str">
        <f>IF('Att. Dairy'!P165="","",'Att. Dairy'!P165)</f>
        <v/>
      </c>
      <c r="AR147" s="119" t="str">
        <f t="shared" si="232"/>
        <v/>
      </c>
      <c r="AS147" s="118">
        <f t="shared" si="233"/>
        <v>0</v>
      </c>
      <c r="AT147" s="118">
        <f t="shared" si="234"/>
        <v>0</v>
      </c>
      <c r="AU147" s="118">
        <f t="shared" si="244"/>
        <v>163.20000000000002</v>
      </c>
      <c r="AV147" s="118">
        <f t="shared" si="245"/>
        <v>144.9</v>
      </c>
      <c r="AW147" s="321" t="str">
        <f>IFERROR(IF(AND('Att. Dairy'!B165=""),"",IF(AND(AX147="अवकाश"),"",IF(AND(AR147=""),"",AR147*$AY$115))),"")</f>
        <v/>
      </c>
      <c r="AX147" s="121" t="str">
        <f>IF(AND('Att. Dairy'!B165=""),"",IF(OR(AR147="",AR147=0),"",BC147))</f>
        <v/>
      </c>
      <c r="BB147" s="304" t="str">
        <f>IF(AND('Att. Dairy'!D165=""),"",'Att. Dairy'!D165)</f>
        <v>Friday</v>
      </c>
      <c r="BC147" s="304" t="str">
        <f t="shared" si="235"/>
        <v>दाल रोटी</v>
      </c>
      <c r="BD147" s="318" t="str">
        <f t="shared" si="204"/>
        <v>W</v>
      </c>
      <c r="BE147" s="304" t="str">
        <f>IF(AND('Att. Dairy'!C165=""),"",'Att. Dairy'!C165)</f>
        <v/>
      </c>
      <c r="BF147" s="304" t="str">
        <f t="shared" si="205"/>
        <v/>
      </c>
      <c r="BG147" s="318" t="str">
        <f t="shared" si="206"/>
        <v>W</v>
      </c>
      <c r="BJ147" s="487">
        <f>IF(AND($DG$5=$CF$116),MAX($BJ$119:BJ146)+1,0)</f>
        <v>28</v>
      </c>
      <c r="BK147" s="389">
        <v>28</v>
      </c>
      <c r="BL147" s="422">
        <f>IF(AND('Att. Dairy'!B165=""),"",'Att. Dairy'!B165)</f>
        <v>45135</v>
      </c>
      <c r="BM147" s="423" t="str">
        <f>IF(AND('Att. Dairy'!D165=""),"",'Att. Dairy'!D165)</f>
        <v>Friday</v>
      </c>
      <c r="BN147" s="435" t="str">
        <f>IF('Att. Dairy'!L165="","",IF('Att. Dairy'!E165='Att. Dairy'!$AD$15,'Att. Dairy'!L165,""))</f>
        <v/>
      </c>
      <c r="BO147" s="435" t="str">
        <f>IF('Att. Dairy'!M165="","",IF('Att. Dairy'!E165='Att. Dairy'!$AD$15,'Att. Dairy'!M165,""))</f>
        <v/>
      </c>
      <c r="BP147" s="436">
        <f t="shared" si="207"/>
        <v>0</v>
      </c>
      <c r="BQ147" s="453">
        <f t="shared" si="236"/>
        <v>173.06</v>
      </c>
      <c r="BR147" s="439" t="str">
        <f>IF(BL147="","",IF(BL147='Opening Balance'!$I$140,'Opening Balance'!$G$140,""))</f>
        <v/>
      </c>
      <c r="BS147" s="439" t="str">
        <f>IF(BL147="","",IF(BL147='Opening Balance'!$I$142,'Opening Balance'!$G$142,""))</f>
        <v/>
      </c>
      <c r="BT147" s="438">
        <f t="shared" si="208"/>
        <v>173.06</v>
      </c>
      <c r="BU147" s="446">
        <f>IF(BP147="","",BP147*'Opening Balance'!$G$144)</f>
        <v>0</v>
      </c>
      <c r="BV147" s="415">
        <f t="shared" si="202"/>
        <v>173.06</v>
      </c>
      <c r="BW147" s="453">
        <f t="shared" si="237"/>
        <v>49.913600000000002</v>
      </c>
      <c r="BX147" s="446" t="str">
        <f>IF(BL147="","",IF(BL147='Opening Balance'!$I$141,'Opening Balance'!$G$141,""))</f>
        <v/>
      </c>
      <c r="BY147" s="446" t="str">
        <f>IF(BL147="","",IF(BL147='Opening Balance'!$I$143,'Opening Balance'!$G$143,""))</f>
        <v/>
      </c>
      <c r="BZ147" s="447">
        <f t="shared" si="209"/>
        <v>49.913600000000002</v>
      </c>
      <c r="CA147" s="446">
        <f>IF(BP147="","",BP147*'Opening Balance'!$G$145)</f>
        <v>0</v>
      </c>
      <c r="CB147" s="431">
        <f t="shared" si="210"/>
        <v>49.913600000000002</v>
      </c>
      <c r="CC147" s="474">
        <f t="shared" si="238"/>
        <v>7500</v>
      </c>
      <c r="CD147" s="468" t="str">
        <f>IF(BL147="","",IF(BL147='Opening Balance'!$I$147,'Opening Balance'!$G$147,""))</f>
        <v/>
      </c>
      <c r="CE147" s="468">
        <f t="shared" si="211"/>
        <v>7500</v>
      </c>
      <c r="CF147" s="470">
        <f>IF(BL147="","",IF(BL147='Opening Balance'!$I$149,'Opening Balance'!$G$149,0))</f>
        <v>0</v>
      </c>
      <c r="CG147" s="469">
        <f t="shared" si="239"/>
        <v>7500</v>
      </c>
      <c r="CH147" s="466"/>
      <c r="CI147" s="466"/>
      <c r="CJ147" s="389">
        <v>28</v>
      </c>
      <c r="CK147" s="422">
        <f>IF(AND('Att. Dairy'!B165=""),"",'Att. Dairy'!B165)</f>
        <v>45135</v>
      </c>
      <c r="CL147" s="423" t="str">
        <f>IF(AND('Att. Dairy'!D165=""),"",'Att. Dairy'!D165)</f>
        <v>Friday</v>
      </c>
      <c r="CM147" s="435" t="str">
        <f>IF('Att. Dairy'!O165="","",IF('Att. Dairy'!E165='Att. Dairy'!$AD$15,'Att. Dairy'!O165,""))</f>
        <v/>
      </c>
      <c r="CN147" s="435" t="str">
        <f>IF('Att. Dairy'!P165="","",IF('Att. Dairy'!E165='Att. Dairy'!$AD$15,'Att. Dairy'!P165,""))</f>
        <v/>
      </c>
      <c r="CO147" s="436">
        <f t="shared" si="212"/>
        <v>0</v>
      </c>
      <c r="CP147" s="453">
        <f t="shared" si="240"/>
        <v>222.77999999999997</v>
      </c>
      <c r="CQ147" s="438" t="str">
        <f>IF(CK147="","",IF(CK147='Opening Balance'!$I$140,'Opening Balance'!$H$140,""))</f>
        <v/>
      </c>
      <c r="CR147" s="438" t="str">
        <f>IF(CK147="","",IF(CK147='Opening Balance'!$I$142,'Opening Balance'!$H$142,""))</f>
        <v/>
      </c>
      <c r="CS147" s="438">
        <f t="shared" si="213"/>
        <v>222.77999999999997</v>
      </c>
      <c r="CT147" s="430">
        <f>IF(CO147="","",CO147*'Opening Balance'!$H$144)</f>
        <v>0</v>
      </c>
      <c r="CU147" s="431">
        <f t="shared" si="203"/>
        <v>222.77999999999997</v>
      </c>
      <c r="CV147" s="453">
        <f t="shared" si="241"/>
        <v>56.117799999999988</v>
      </c>
      <c r="CW147" s="430" t="str">
        <f>IF(CK147="","",IF(CK147='Opening Balance'!$I$141,'Opening Balance'!$H$141,""))</f>
        <v/>
      </c>
      <c r="CX147" s="429" t="str">
        <f>IF(CK147="","",IF(CK147='Opening Balance'!$I$143,'Opening Balance'!$H$143,""))</f>
        <v/>
      </c>
      <c r="CY147" s="438">
        <f t="shared" si="214"/>
        <v>56.117799999999988</v>
      </c>
      <c r="CZ147" s="430">
        <f>IF(CO147="","",CO147*'Opening Balance'!$H$145)</f>
        <v>0</v>
      </c>
      <c r="DA147" s="431">
        <f t="shared" si="215"/>
        <v>56.117799999999988</v>
      </c>
      <c r="DB147" s="474">
        <f t="shared" si="242"/>
        <v>8400</v>
      </c>
      <c r="DC147" s="468" t="str">
        <f>IF(CK147="","",IF(CK147='Opening Balance'!$I$147,'Opening Balance'!$H$147,""))</f>
        <v/>
      </c>
      <c r="DD147" s="468">
        <f t="shared" si="216"/>
        <v>8400</v>
      </c>
      <c r="DE147" s="470">
        <f>IF(CK147="","",IF(CK147='Opening Balance'!$I$149,'Opening Balance'!$H$149,0))</f>
        <v>0</v>
      </c>
      <c r="DF147" s="469">
        <f t="shared" si="243"/>
        <v>8400</v>
      </c>
    </row>
    <row r="148" spans="1:110" s="304" customFormat="1">
      <c r="A148" s="580"/>
      <c r="B148" s="352">
        <f>IF(AND($Z$3=$Q$115),MAX($B$119:B147)+1,0)</f>
        <v>29</v>
      </c>
      <c r="C148" s="116">
        <f>IF(AND('Att. Dairy'!B166=""),"",'Att. Dairy'!B166)</f>
        <v>45136</v>
      </c>
      <c r="D148" s="118">
        <f t="shared" si="217"/>
        <v>49.399999999999977</v>
      </c>
      <c r="E148" s="118">
        <f t="shared" si="218"/>
        <v>61.29999999999999</v>
      </c>
      <c r="F148" s="118" t="str">
        <f>IF(C148="","",IF(Sheet1!C148='Opening Balance'!$I$122,'Opening Balance'!$G$122,""))</f>
        <v/>
      </c>
      <c r="G148" s="118" t="str">
        <f>IF(C148="","",IF(Sheet1!C148='Opening Balance'!$I$123,'Opening Balance'!$G$123,""))</f>
        <v/>
      </c>
      <c r="H148" s="118" t="str">
        <f>IF(C148="","",IF(Sheet1!C148='Opening Balance'!$I$124,'Opening Balance'!$G$124,""))</f>
        <v/>
      </c>
      <c r="I148" s="118" t="str">
        <f>IF(C148="","",IF(Sheet1!C148='Opening Balance'!$I$125,'Opening Balance'!$G$125,""))</f>
        <v/>
      </c>
      <c r="J148" s="118" t="str">
        <f>IF(C148="","",IF(Sheet1!C148='Opening Balance'!$I$126,'Opening Balance'!$G$126,""))</f>
        <v/>
      </c>
      <c r="K148" s="118" t="str">
        <f>IF(C148="","",IF(Sheet1!C148='Opening Balance'!$I$127,'Opening Balance'!$G$127,""))</f>
        <v/>
      </c>
      <c r="L148" s="118">
        <f t="shared" si="219"/>
        <v>49.399999999999977</v>
      </c>
      <c r="M148" s="118">
        <f t="shared" si="220"/>
        <v>61.29999999999999</v>
      </c>
      <c r="N148" s="119" t="str">
        <f>IF('Att. Dairy'!F166="","",'Att. Dairy'!F166)</f>
        <v/>
      </c>
      <c r="O148" s="119" t="str">
        <f>IF('Att. Dairy'!G166="","",'Att. Dairy'!G166)</f>
        <v/>
      </c>
      <c r="P148" s="119" t="str">
        <f t="shared" si="221"/>
        <v/>
      </c>
      <c r="Q148" s="119" t="str">
        <f>IF('Att. Dairy'!L166="","",'Att. Dairy'!L166)</f>
        <v/>
      </c>
      <c r="R148" s="119" t="str">
        <f>IF('Att. Dairy'!M166="","",'Att. Dairy'!M166)</f>
        <v/>
      </c>
      <c r="S148" s="119" t="str">
        <f t="shared" si="222"/>
        <v/>
      </c>
      <c r="T148" s="118">
        <f t="shared" si="223"/>
        <v>0</v>
      </c>
      <c r="U148" s="118">
        <f t="shared" si="224"/>
        <v>0</v>
      </c>
      <c r="V148" s="118">
        <f t="shared" si="225"/>
        <v>49.399999999999977</v>
      </c>
      <c r="W148" s="118">
        <f t="shared" si="226"/>
        <v>61.29999999999999</v>
      </c>
      <c r="X148" s="321" t="str">
        <f>IFERROR(IF(AND('Att. Dairy'!B166=""),"",IF(AND(Y148="अवकाश"),"",IF(AND(S148=""),"",S148*$Z$115))),"")</f>
        <v/>
      </c>
      <c r="Y148" s="121" t="str">
        <f>IF(AND('Att. Dairy'!B166=""),"",IF(OR(S148="",S148=0),"",BC148))</f>
        <v/>
      </c>
      <c r="AA148" s="353">
        <f>IF(AND($AY$3=$AP$115),MAX($AA$119:AA147)+1,0)</f>
        <v>29</v>
      </c>
      <c r="AB148" s="116">
        <f>IF(AND('Att. Dairy'!B166=""),"",'Att. Dairy'!B166)</f>
        <v>45136</v>
      </c>
      <c r="AC148" s="118">
        <f t="shared" si="227"/>
        <v>163.20000000000002</v>
      </c>
      <c r="AD148" s="118">
        <f t="shared" si="228"/>
        <v>144.9</v>
      </c>
      <c r="AE148" s="118" t="str">
        <f>IF(AB148="","",IF(Sheet1!AB148='Opening Balance'!$I$122,'Opening Balance'!$H$122,""))</f>
        <v/>
      </c>
      <c r="AF148" s="118" t="str">
        <f>IF(AB148="","",IF(Sheet1!AB148='Opening Balance'!$I$123,'Opening Balance'!$H$123,""))</f>
        <v/>
      </c>
      <c r="AG148" s="118" t="str">
        <f>IF(AB148="","",IF(Sheet1!AB148='Opening Balance'!$I$124,'Opening Balance'!$H$124,""))</f>
        <v/>
      </c>
      <c r="AH148" s="118" t="str">
        <f>IF(AB148="","",IF(Sheet1!AB148='Opening Balance'!$I$125,'Opening Balance'!$H$125,""))</f>
        <v/>
      </c>
      <c r="AI148" s="118" t="str">
        <f>IF(AB148="","",IF(Sheet1!AB148='Opening Balance'!$I$126,'Opening Balance'!$H$126,""))</f>
        <v/>
      </c>
      <c r="AJ148" s="118" t="str">
        <f>IF(AB148="","",IF(Sheet1!AB148='Opening Balance'!$I$127,'Opening Balance'!$H$127,""))</f>
        <v/>
      </c>
      <c r="AK148" s="118">
        <f t="shared" si="229"/>
        <v>163.20000000000002</v>
      </c>
      <c r="AL148" s="118">
        <f t="shared" si="230"/>
        <v>144.9</v>
      </c>
      <c r="AM148" s="119" t="str">
        <f>IF('Att. Dairy'!I166="","",'Att. Dairy'!I166)</f>
        <v/>
      </c>
      <c r="AN148" s="119" t="str">
        <f>IF('Att. Dairy'!J166="","",'Att. Dairy'!J166)</f>
        <v/>
      </c>
      <c r="AO148" s="119" t="str">
        <f t="shared" si="231"/>
        <v/>
      </c>
      <c r="AP148" s="119" t="str">
        <f>IF('Att. Dairy'!O166="","",'Att. Dairy'!O166)</f>
        <v/>
      </c>
      <c r="AQ148" s="119" t="str">
        <f>IF('Att. Dairy'!P166="","",'Att. Dairy'!P166)</f>
        <v/>
      </c>
      <c r="AR148" s="119" t="str">
        <f t="shared" si="232"/>
        <v/>
      </c>
      <c r="AS148" s="118">
        <f t="shared" si="233"/>
        <v>0</v>
      </c>
      <c r="AT148" s="118">
        <f t="shared" si="234"/>
        <v>0</v>
      </c>
      <c r="AU148" s="118">
        <f t="shared" si="244"/>
        <v>163.20000000000002</v>
      </c>
      <c r="AV148" s="118">
        <f t="shared" si="245"/>
        <v>144.9</v>
      </c>
      <c r="AW148" s="321" t="str">
        <f>IFERROR(IF(AND('Att. Dairy'!B166=""),"",IF(AND(AX148="अवकाश"),"",IF(AND(AR148=""),"",AR148*$AY$115))),"")</f>
        <v/>
      </c>
      <c r="AX148" s="121" t="str">
        <f>IF(AND('Att. Dairy'!B166=""),"",IF(OR(AR148="",AR148=0),"",BC148))</f>
        <v/>
      </c>
      <c r="BB148" s="304" t="str">
        <f>IF(AND('Att. Dairy'!D166=""),"",'Att. Dairy'!D166)</f>
        <v>Saturday</v>
      </c>
      <c r="BC148" s="304" t="str">
        <f t="shared" si="235"/>
        <v>सब्जी रोटी</v>
      </c>
      <c r="BD148" s="318" t="str">
        <f t="shared" si="204"/>
        <v>W</v>
      </c>
      <c r="BE148" s="304" t="str">
        <f>IF(AND('Att. Dairy'!C166=""),"",'Att. Dairy'!C166)</f>
        <v/>
      </c>
      <c r="BF148" s="304" t="str">
        <f t="shared" si="205"/>
        <v/>
      </c>
      <c r="BG148" s="318" t="str">
        <f t="shared" si="206"/>
        <v>W</v>
      </c>
      <c r="BJ148" s="487">
        <f>IF(AND($DG$5=$CF$116),MAX($BJ$119:BJ147)+1,0)</f>
        <v>29</v>
      </c>
      <c r="BK148" s="389">
        <v>29</v>
      </c>
      <c r="BL148" s="422">
        <f>IF(AND('Att. Dairy'!B166=""),"",'Att. Dairy'!B166)</f>
        <v>45136</v>
      </c>
      <c r="BM148" s="423" t="str">
        <f>IF(AND('Att. Dairy'!D166=""),"",'Att. Dairy'!D166)</f>
        <v>Saturday</v>
      </c>
      <c r="BN148" s="435" t="str">
        <f>IF('Att. Dairy'!L166="","",IF('Att. Dairy'!E166='Att. Dairy'!$AD$15,'Att. Dairy'!L166,""))</f>
        <v/>
      </c>
      <c r="BO148" s="435" t="str">
        <f>IF('Att. Dairy'!M166="","",IF('Att. Dairy'!E166='Att. Dairy'!$AD$15,'Att. Dairy'!M166,""))</f>
        <v/>
      </c>
      <c r="BP148" s="436">
        <f t="shared" si="207"/>
        <v>0</v>
      </c>
      <c r="BQ148" s="453">
        <f t="shared" si="236"/>
        <v>173.06</v>
      </c>
      <c r="BR148" s="439" t="str">
        <f>IF(BL148="","",IF(BL148='Opening Balance'!$I$140,'Opening Balance'!$G$140,""))</f>
        <v/>
      </c>
      <c r="BS148" s="439" t="str">
        <f>IF(BL148="","",IF(BL148='Opening Balance'!$I$142,'Opening Balance'!$G$142,""))</f>
        <v/>
      </c>
      <c r="BT148" s="438">
        <f t="shared" si="208"/>
        <v>173.06</v>
      </c>
      <c r="BU148" s="446">
        <f>IF(BP148="","",BP148*'Opening Balance'!$G$144)</f>
        <v>0</v>
      </c>
      <c r="BV148" s="415">
        <f t="shared" si="202"/>
        <v>173.06</v>
      </c>
      <c r="BW148" s="453">
        <f t="shared" si="237"/>
        <v>49.913600000000002</v>
      </c>
      <c r="BX148" s="446" t="str">
        <f>IF(BL148="","",IF(BL148='Opening Balance'!$I$141,'Opening Balance'!$G$141,""))</f>
        <v/>
      </c>
      <c r="BY148" s="446" t="str">
        <f>IF(BL148="","",IF(BL148='Opening Balance'!$I$143,'Opening Balance'!$G$143,""))</f>
        <v/>
      </c>
      <c r="BZ148" s="447">
        <f t="shared" si="209"/>
        <v>49.913600000000002</v>
      </c>
      <c r="CA148" s="446">
        <f>IF(BP148="","",BP148*'Opening Balance'!$G$145)</f>
        <v>0</v>
      </c>
      <c r="CB148" s="431">
        <f t="shared" si="210"/>
        <v>49.913600000000002</v>
      </c>
      <c r="CC148" s="474">
        <f t="shared" si="238"/>
        <v>7500</v>
      </c>
      <c r="CD148" s="468" t="str">
        <f>IF(BL148="","",IF(BL148='Opening Balance'!$I$147,'Opening Balance'!$G$147,""))</f>
        <v/>
      </c>
      <c r="CE148" s="468">
        <f t="shared" si="211"/>
        <v>7500</v>
      </c>
      <c r="CF148" s="470">
        <f>IF(BL148="","",IF(BL148='Opening Balance'!$I$149,'Opening Balance'!$G$149,0))</f>
        <v>0</v>
      </c>
      <c r="CG148" s="469">
        <f t="shared" si="239"/>
        <v>7500</v>
      </c>
      <c r="CH148" s="466"/>
      <c r="CI148" s="466"/>
      <c r="CJ148" s="389">
        <v>29</v>
      </c>
      <c r="CK148" s="422">
        <f>IF(AND('Att. Dairy'!B166=""),"",'Att. Dairy'!B166)</f>
        <v>45136</v>
      </c>
      <c r="CL148" s="423" t="str">
        <f>IF(AND('Att. Dairy'!D166=""),"",'Att. Dairy'!D166)</f>
        <v>Saturday</v>
      </c>
      <c r="CM148" s="435" t="str">
        <f>IF('Att. Dairy'!O166="","",IF('Att. Dairy'!E166='Att. Dairy'!$AD$15,'Att. Dairy'!O166,""))</f>
        <v/>
      </c>
      <c r="CN148" s="435" t="str">
        <f>IF('Att. Dairy'!P166="","",IF('Att. Dairy'!E166='Att. Dairy'!$AD$15,'Att. Dairy'!P166,""))</f>
        <v/>
      </c>
      <c r="CO148" s="436">
        <f t="shared" si="212"/>
        <v>0</v>
      </c>
      <c r="CP148" s="453">
        <f t="shared" si="240"/>
        <v>222.77999999999997</v>
      </c>
      <c r="CQ148" s="438" t="str">
        <f>IF(CK148="","",IF(CK148='Opening Balance'!$I$140,'Opening Balance'!$H$140,""))</f>
        <v/>
      </c>
      <c r="CR148" s="438" t="str">
        <f>IF(CK148="","",IF(CK148='Opening Balance'!$I$142,'Opening Balance'!$H$142,""))</f>
        <v/>
      </c>
      <c r="CS148" s="438">
        <f t="shared" si="213"/>
        <v>222.77999999999997</v>
      </c>
      <c r="CT148" s="430">
        <f>IF(CO148="","",CO148*'Opening Balance'!$H$144)</f>
        <v>0</v>
      </c>
      <c r="CU148" s="431">
        <f t="shared" si="203"/>
        <v>222.77999999999997</v>
      </c>
      <c r="CV148" s="453">
        <f t="shared" si="241"/>
        <v>56.117799999999988</v>
      </c>
      <c r="CW148" s="430" t="str">
        <f>IF(CK148="","",IF(CK148='Opening Balance'!$I$141,'Opening Balance'!$H$141,""))</f>
        <v/>
      </c>
      <c r="CX148" s="429" t="str">
        <f>IF(CK148="","",IF(CK148='Opening Balance'!$I$143,'Opening Balance'!$H$143,""))</f>
        <v/>
      </c>
      <c r="CY148" s="438">
        <f t="shared" si="214"/>
        <v>56.117799999999988</v>
      </c>
      <c r="CZ148" s="430">
        <f>IF(CO148="","",CO148*'Opening Balance'!$H$145)</f>
        <v>0</v>
      </c>
      <c r="DA148" s="431">
        <f t="shared" si="215"/>
        <v>56.117799999999988</v>
      </c>
      <c r="DB148" s="474">
        <f t="shared" si="242"/>
        <v>8400</v>
      </c>
      <c r="DC148" s="468" t="str">
        <f>IF(CK148="","",IF(CK148='Opening Balance'!$I$147,'Opening Balance'!$H$147,""))</f>
        <v/>
      </c>
      <c r="DD148" s="468">
        <f t="shared" si="216"/>
        <v>8400</v>
      </c>
      <c r="DE148" s="470">
        <f>IF(CK148="","",IF(CK148='Opening Balance'!$I$149,'Opening Balance'!$H$149,0))</f>
        <v>0</v>
      </c>
      <c r="DF148" s="469">
        <f t="shared" si="243"/>
        <v>8400</v>
      </c>
    </row>
    <row r="149" spans="1:110" s="304" customFormat="1">
      <c r="A149" s="580"/>
      <c r="B149" s="352">
        <f>IF(AND($Z$3=$Q$115),MAX($B$119:B148)+1,0)</f>
        <v>30</v>
      </c>
      <c r="C149" s="116">
        <f>IF(AND('Att. Dairy'!B167=""),"",'Att. Dairy'!B167)</f>
        <v>45137</v>
      </c>
      <c r="D149" s="118">
        <f t="shared" si="217"/>
        <v>49.399999999999977</v>
      </c>
      <c r="E149" s="118">
        <f t="shared" si="218"/>
        <v>61.29999999999999</v>
      </c>
      <c r="F149" s="118" t="str">
        <f>IF(C149="","",IF(Sheet1!C149='Opening Balance'!$I$122,'Opening Balance'!$G$122,""))</f>
        <v/>
      </c>
      <c r="G149" s="118" t="str">
        <f>IF(C149="","",IF(Sheet1!C149='Opening Balance'!$I$123,'Opening Balance'!$G$123,""))</f>
        <v/>
      </c>
      <c r="H149" s="118" t="str">
        <f>IF(C149="","",IF(Sheet1!C149='Opening Balance'!$I$124,'Opening Balance'!$G$124,""))</f>
        <v/>
      </c>
      <c r="I149" s="118" t="str">
        <f>IF(C149="","",IF(Sheet1!C149='Opening Balance'!$I$125,'Opening Balance'!$G$125,""))</f>
        <v/>
      </c>
      <c r="J149" s="118" t="str">
        <f>IF(C149="","",IF(Sheet1!C149='Opening Balance'!$I$126,'Opening Balance'!$G$126,""))</f>
        <v/>
      </c>
      <c r="K149" s="118" t="str">
        <f>IF(C149="","",IF(Sheet1!C149='Opening Balance'!$I$127,'Opening Balance'!$G$127,""))</f>
        <v/>
      </c>
      <c r="L149" s="118">
        <f t="shared" si="219"/>
        <v>49.399999999999977</v>
      </c>
      <c r="M149" s="118">
        <f t="shared" si="220"/>
        <v>61.29999999999999</v>
      </c>
      <c r="N149" s="119" t="str">
        <f>IF('Att. Dairy'!F167="","",'Att. Dairy'!F167)</f>
        <v/>
      </c>
      <c r="O149" s="119" t="str">
        <f>IF('Att. Dairy'!G167="","",'Att. Dairy'!G167)</f>
        <v/>
      </c>
      <c r="P149" s="119" t="str">
        <f t="shared" si="221"/>
        <v/>
      </c>
      <c r="Q149" s="119" t="str">
        <f>IF('Att. Dairy'!L167="","",'Att. Dairy'!L167)</f>
        <v/>
      </c>
      <c r="R149" s="119" t="str">
        <f>IF('Att. Dairy'!M167="","",'Att. Dairy'!M167)</f>
        <v/>
      </c>
      <c r="S149" s="119" t="str">
        <f t="shared" si="222"/>
        <v/>
      </c>
      <c r="T149" s="118">
        <f t="shared" si="223"/>
        <v>0</v>
      </c>
      <c r="U149" s="118">
        <f t="shared" si="224"/>
        <v>0</v>
      </c>
      <c r="V149" s="118">
        <f t="shared" si="225"/>
        <v>49.399999999999977</v>
      </c>
      <c r="W149" s="118">
        <f t="shared" si="226"/>
        <v>61.29999999999999</v>
      </c>
      <c r="X149" s="321" t="str">
        <f>IFERROR(IF(AND('Att. Dairy'!B167=""),"",IF(AND(Y149="अवकाश"),"",IF(AND(S149=""),"",S149*$Z$115))),"")</f>
        <v/>
      </c>
      <c r="Y149" s="121" t="str">
        <f>IF(AND('Att. Dairy'!B167=""),"",IF(OR(S149="",S149=0),"",BC149))</f>
        <v/>
      </c>
      <c r="AA149" s="353">
        <f>IF(AND($AY$3=$AP$115),MAX($AA$119:AA148)+1,0)</f>
        <v>30</v>
      </c>
      <c r="AB149" s="116">
        <f>IF(AND('Att. Dairy'!B167=""),"",'Att. Dairy'!B167)</f>
        <v>45137</v>
      </c>
      <c r="AC149" s="118">
        <f t="shared" si="227"/>
        <v>163.20000000000002</v>
      </c>
      <c r="AD149" s="118">
        <f t="shared" si="228"/>
        <v>144.9</v>
      </c>
      <c r="AE149" s="118" t="str">
        <f>IF(AB149="","",IF(Sheet1!AB149='Opening Balance'!$I$122,'Opening Balance'!$H$122,""))</f>
        <v/>
      </c>
      <c r="AF149" s="118" t="str">
        <f>IF(AB149="","",IF(Sheet1!AB149='Opening Balance'!$I$123,'Opening Balance'!$H$123,""))</f>
        <v/>
      </c>
      <c r="AG149" s="118" t="str">
        <f>IF(AB149="","",IF(Sheet1!AB149='Opening Balance'!$I$124,'Opening Balance'!$H$124,""))</f>
        <v/>
      </c>
      <c r="AH149" s="118" t="str">
        <f>IF(AB149="","",IF(Sheet1!AB149='Opening Balance'!$I$125,'Opening Balance'!$H$125,""))</f>
        <v/>
      </c>
      <c r="AI149" s="118" t="str">
        <f>IF(AB149="","",IF(Sheet1!AB149='Opening Balance'!$I$126,'Opening Balance'!$H$126,""))</f>
        <v/>
      </c>
      <c r="AJ149" s="118" t="str">
        <f>IF(AB149="","",IF(Sheet1!AB149='Opening Balance'!$I$127,'Opening Balance'!$H$127,""))</f>
        <v/>
      </c>
      <c r="AK149" s="118">
        <f t="shared" si="229"/>
        <v>163.20000000000002</v>
      </c>
      <c r="AL149" s="118">
        <f t="shared" si="230"/>
        <v>144.9</v>
      </c>
      <c r="AM149" s="119" t="str">
        <f>IF('Att. Dairy'!I167="","",'Att. Dairy'!I167)</f>
        <v/>
      </c>
      <c r="AN149" s="119" t="str">
        <f>IF('Att. Dairy'!J167="","",'Att. Dairy'!J167)</f>
        <v/>
      </c>
      <c r="AO149" s="119" t="str">
        <f t="shared" si="231"/>
        <v/>
      </c>
      <c r="AP149" s="119" t="str">
        <f>IF('Att. Dairy'!O167="","",'Att. Dairy'!O167)</f>
        <v/>
      </c>
      <c r="AQ149" s="119" t="str">
        <f>IF('Att. Dairy'!P167="","",'Att. Dairy'!P167)</f>
        <v/>
      </c>
      <c r="AR149" s="119" t="str">
        <f t="shared" si="232"/>
        <v/>
      </c>
      <c r="AS149" s="118">
        <f t="shared" si="233"/>
        <v>0</v>
      </c>
      <c r="AT149" s="118">
        <f t="shared" si="234"/>
        <v>0</v>
      </c>
      <c r="AU149" s="118">
        <f t="shared" si="244"/>
        <v>163.20000000000002</v>
      </c>
      <c r="AV149" s="118">
        <f t="shared" si="245"/>
        <v>144.9</v>
      </c>
      <c r="AW149" s="321" t="str">
        <f>IFERROR(IF(AND('Att. Dairy'!B167=""),"",IF(AND(AX149="अवकाश"),"",IF(AND(AR149=""),"",AR149*$AY$115))),"")</f>
        <v/>
      </c>
      <c r="AX149" s="121" t="str">
        <f>IF(AND('Att. Dairy'!B167=""),"",IF(OR(AR149="",AR149=0),"",BC149))</f>
        <v/>
      </c>
      <c r="BB149" s="304" t="str">
        <f>IF(AND('Att. Dairy'!D167=""),"",'Att. Dairy'!D167)</f>
        <v>Sunday</v>
      </c>
      <c r="BC149" s="304" t="str">
        <f t="shared" si="235"/>
        <v>अवकाश</v>
      </c>
      <c r="BD149" s="318" t="str">
        <f t="shared" si="204"/>
        <v/>
      </c>
      <c r="BE149" s="304" t="str">
        <f>IF(AND('Att. Dairy'!C167=""),"",'Att. Dairy'!C167)</f>
        <v/>
      </c>
      <c r="BF149" s="304" t="str">
        <f t="shared" si="205"/>
        <v/>
      </c>
      <c r="BG149" s="318" t="str">
        <f t="shared" si="206"/>
        <v/>
      </c>
      <c r="BJ149" s="487">
        <f>IF(AND($DG$5=$CF$116),MAX($BJ$119:BJ148)+1,0)</f>
        <v>30</v>
      </c>
      <c r="BK149" s="389">
        <v>30</v>
      </c>
      <c r="BL149" s="422">
        <f>IF(AND('Att. Dairy'!B167=""),"",'Att. Dairy'!B167)</f>
        <v>45137</v>
      </c>
      <c r="BM149" s="423" t="str">
        <f>IF(AND('Att. Dairy'!D167=""),"",'Att. Dairy'!D167)</f>
        <v>Sunday</v>
      </c>
      <c r="BN149" s="435" t="str">
        <f>IF('Att. Dairy'!L167="","",IF('Att. Dairy'!E167='Att. Dairy'!$AD$15,'Att. Dairy'!L167,""))</f>
        <v/>
      </c>
      <c r="BO149" s="435" t="str">
        <f>IF('Att. Dairy'!M167="","",IF('Att. Dairy'!E167='Att. Dairy'!$AD$15,'Att. Dairy'!M167,""))</f>
        <v/>
      </c>
      <c r="BP149" s="436">
        <f t="shared" si="207"/>
        <v>0</v>
      </c>
      <c r="BQ149" s="453">
        <f t="shared" si="236"/>
        <v>173.06</v>
      </c>
      <c r="BR149" s="439" t="str">
        <f>IF(BL149="","",IF(BL149='Opening Balance'!$I$140,'Opening Balance'!$G$140,""))</f>
        <v/>
      </c>
      <c r="BS149" s="439" t="str">
        <f>IF(BL149="","",IF(BL149='Opening Balance'!$I$142,'Opening Balance'!$G$142,""))</f>
        <v/>
      </c>
      <c r="BT149" s="438">
        <f t="shared" si="208"/>
        <v>173.06</v>
      </c>
      <c r="BU149" s="446">
        <f>IF(BP149="","",BP149*'Opening Balance'!$G$144)</f>
        <v>0</v>
      </c>
      <c r="BV149" s="415">
        <f t="shared" si="202"/>
        <v>173.06</v>
      </c>
      <c r="BW149" s="453">
        <f t="shared" si="237"/>
        <v>49.913600000000002</v>
      </c>
      <c r="BX149" s="446" t="str">
        <f>IF(BL149="","",IF(BL149='Opening Balance'!$I$141,'Opening Balance'!$G$141,""))</f>
        <v/>
      </c>
      <c r="BY149" s="446" t="str">
        <f>IF(BL149="","",IF(BL149='Opening Balance'!$I$143,'Opening Balance'!$G$143,""))</f>
        <v/>
      </c>
      <c r="BZ149" s="447">
        <f t="shared" si="209"/>
        <v>49.913600000000002</v>
      </c>
      <c r="CA149" s="446">
        <f>IF(BP149="","",BP149*'Opening Balance'!$G$145)</f>
        <v>0</v>
      </c>
      <c r="CB149" s="431">
        <f t="shared" si="210"/>
        <v>49.913600000000002</v>
      </c>
      <c r="CC149" s="474">
        <f t="shared" si="238"/>
        <v>7500</v>
      </c>
      <c r="CD149" s="468" t="str">
        <f>IF(BL149="","",IF(BL149='Opening Balance'!$I$147,'Opening Balance'!$G$147,""))</f>
        <v/>
      </c>
      <c r="CE149" s="468">
        <f t="shared" si="211"/>
        <v>7500</v>
      </c>
      <c r="CF149" s="470">
        <f>IF(BL149="","",IF(BL149='Opening Balance'!$I$149,'Opening Balance'!$G$149,0))</f>
        <v>0</v>
      </c>
      <c r="CG149" s="469">
        <f t="shared" si="239"/>
        <v>7500</v>
      </c>
      <c r="CH149" s="466"/>
      <c r="CI149" s="466"/>
      <c r="CJ149" s="389">
        <v>30</v>
      </c>
      <c r="CK149" s="422">
        <f>IF(AND('Att. Dairy'!B167=""),"",'Att. Dairy'!B167)</f>
        <v>45137</v>
      </c>
      <c r="CL149" s="423" t="str">
        <f>IF(AND('Att. Dairy'!D167=""),"",'Att. Dairy'!D167)</f>
        <v>Sunday</v>
      </c>
      <c r="CM149" s="435" t="str">
        <f>IF('Att. Dairy'!O167="","",IF('Att. Dairy'!E167='Att. Dairy'!$AD$15,'Att. Dairy'!O167,""))</f>
        <v/>
      </c>
      <c r="CN149" s="435" t="str">
        <f>IF('Att. Dairy'!P167="","",IF('Att. Dairy'!E167='Att. Dairy'!$AD$15,'Att. Dairy'!P167,""))</f>
        <v/>
      </c>
      <c r="CO149" s="436">
        <f t="shared" si="212"/>
        <v>0</v>
      </c>
      <c r="CP149" s="453">
        <f t="shared" si="240"/>
        <v>222.77999999999997</v>
      </c>
      <c r="CQ149" s="438" t="str">
        <f>IF(CK149="","",IF(CK149='Opening Balance'!$I$140,'Opening Balance'!$H$140,""))</f>
        <v/>
      </c>
      <c r="CR149" s="438" t="str">
        <f>IF(CK149="","",IF(CK149='Opening Balance'!$I$142,'Opening Balance'!$H$142,""))</f>
        <v/>
      </c>
      <c r="CS149" s="438">
        <f t="shared" si="213"/>
        <v>222.77999999999997</v>
      </c>
      <c r="CT149" s="430">
        <f>IF(CO149="","",CO149*'Opening Balance'!$H$144)</f>
        <v>0</v>
      </c>
      <c r="CU149" s="431">
        <f t="shared" si="203"/>
        <v>222.77999999999997</v>
      </c>
      <c r="CV149" s="453">
        <f t="shared" si="241"/>
        <v>56.117799999999988</v>
      </c>
      <c r="CW149" s="430" t="str">
        <f>IF(CK149="","",IF(CK149='Opening Balance'!$I$141,'Opening Balance'!$H$141,""))</f>
        <v/>
      </c>
      <c r="CX149" s="429" t="str">
        <f>IF(CK149="","",IF(CK149='Opening Balance'!$I$143,'Opening Balance'!$H$143,""))</f>
        <v/>
      </c>
      <c r="CY149" s="438">
        <f t="shared" si="214"/>
        <v>56.117799999999988</v>
      </c>
      <c r="CZ149" s="430">
        <f>IF(CO149="","",CO149*'Opening Balance'!$H$145)</f>
        <v>0</v>
      </c>
      <c r="DA149" s="431">
        <f t="shared" si="215"/>
        <v>56.117799999999988</v>
      </c>
      <c r="DB149" s="474">
        <f t="shared" si="242"/>
        <v>8400</v>
      </c>
      <c r="DC149" s="468" t="str">
        <f>IF(CK149="","",IF(CK149='Opening Balance'!$I$147,'Opening Balance'!$H$147,""))</f>
        <v/>
      </c>
      <c r="DD149" s="468">
        <f t="shared" si="216"/>
        <v>8400</v>
      </c>
      <c r="DE149" s="470">
        <f>IF(CK149="","",IF(CK149='Opening Balance'!$I$149,'Opening Balance'!$H$149,0))</f>
        <v>0</v>
      </c>
      <c r="DF149" s="469">
        <f t="shared" si="243"/>
        <v>8400</v>
      </c>
    </row>
    <row r="150" spans="1:110" s="304" customFormat="1">
      <c r="A150" s="580"/>
      <c r="B150" s="352">
        <f>IF(AND($Z$3=$Q$115),MAX($B$119:B149)+1,0)</f>
        <v>31</v>
      </c>
      <c r="C150" s="116">
        <f>IF(AND('Att. Dairy'!B168=""),"",'Att. Dairy'!B168)</f>
        <v>45138</v>
      </c>
      <c r="D150" s="118">
        <f t="shared" si="217"/>
        <v>49.399999999999977</v>
      </c>
      <c r="E150" s="118">
        <f t="shared" si="218"/>
        <v>61.29999999999999</v>
      </c>
      <c r="F150" s="118" t="str">
        <f>IF(C150="","",IF(Sheet1!C150='Opening Balance'!$I$122,'Opening Balance'!$G$122,""))</f>
        <v/>
      </c>
      <c r="G150" s="118" t="str">
        <f>IF(C150="","",IF(Sheet1!C150='Opening Balance'!$I$123,'Opening Balance'!$G$123,""))</f>
        <v/>
      </c>
      <c r="H150" s="118" t="str">
        <f>IF(C150="","",IF(Sheet1!C150='Opening Balance'!$I$124,'Opening Balance'!$G$124,""))</f>
        <v/>
      </c>
      <c r="I150" s="118" t="str">
        <f>IF(C150="","",IF(Sheet1!C150='Opening Balance'!$I$125,'Opening Balance'!$G$125,""))</f>
        <v/>
      </c>
      <c r="J150" s="118" t="str">
        <f>IF(C150="","",IF(Sheet1!C150='Opening Balance'!$I$126,'Opening Balance'!$G$126,""))</f>
        <v/>
      </c>
      <c r="K150" s="118" t="str">
        <f>IF(C150="","",IF(Sheet1!C150='Opening Balance'!$I$127,'Opening Balance'!$G$127,""))</f>
        <v/>
      </c>
      <c r="L150" s="118">
        <f t="shared" si="219"/>
        <v>49.399999999999977</v>
      </c>
      <c r="M150" s="118">
        <f t="shared" si="220"/>
        <v>61.29999999999999</v>
      </c>
      <c r="N150" s="119" t="str">
        <f>IF('Att. Dairy'!F168="","",'Att. Dairy'!F168)</f>
        <v/>
      </c>
      <c r="O150" s="119" t="str">
        <f>IF('Att. Dairy'!G168="","",'Att. Dairy'!G168)</f>
        <v/>
      </c>
      <c r="P150" s="119" t="str">
        <f t="shared" si="221"/>
        <v/>
      </c>
      <c r="Q150" s="119" t="str">
        <f>IF('Att. Dairy'!L168="","",'Att. Dairy'!L168)</f>
        <v/>
      </c>
      <c r="R150" s="119" t="str">
        <f>IF('Att. Dairy'!M168="","",'Att. Dairy'!M168)</f>
        <v/>
      </c>
      <c r="S150" s="119" t="str">
        <f t="shared" si="222"/>
        <v/>
      </c>
      <c r="T150" s="118">
        <f t="shared" si="223"/>
        <v>0</v>
      </c>
      <c r="U150" s="118">
        <f t="shared" si="224"/>
        <v>0</v>
      </c>
      <c r="V150" s="118">
        <f t="shared" si="225"/>
        <v>49.399999999999977</v>
      </c>
      <c r="W150" s="118">
        <f t="shared" si="226"/>
        <v>61.29999999999999</v>
      </c>
      <c r="X150" s="321" t="str">
        <f>IFERROR(IF(AND('Att. Dairy'!B168=""),"",IF(AND(Y150="अवकाश"),"",IF(AND(S150=""),"",S150*$Z$115))),"")</f>
        <v/>
      </c>
      <c r="Y150" s="121" t="str">
        <f>IF(AND('Att. Dairy'!B168=""),"",IF(OR(S150="",S150=0),"",BC150))</f>
        <v/>
      </c>
      <c r="AA150" s="353">
        <f>IF(AND($AY$3=$AP$115),MAX($AA$119:AA149)+1,0)</f>
        <v>31</v>
      </c>
      <c r="AB150" s="116">
        <f>IF(AND('Att. Dairy'!B168=""),"",'Att. Dairy'!B168)</f>
        <v>45138</v>
      </c>
      <c r="AC150" s="118">
        <f t="shared" si="227"/>
        <v>163.20000000000002</v>
      </c>
      <c r="AD150" s="118">
        <f t="shared" si="228"/>
        <v>144.9</v>
      </c>
      <c r="AE150" s="118" t="str">
        <f>IF(AB150="","",IF(Sheet1!AB150='Opening Balance'!$I$122,'Opening Balance'!$H$122,""))</f>
        <v/>
      </c>
      <c r="AF150" s="118" t="str">
        <f>IF(AB150="","",IF(Sheet1!AB150='Opening Balance'!$I$123,'Opening Balance'!$H$123,""))</f>
        <v/>
      </c>
      <c r="AG150" s="118" t="str">
        <f>IF(AB150="","",IF(Sheet1!AB150='Opening Balance'!$I$124,'Opening Balance'!$H$124,""))</f>
        <v/>
      </c>
      <c r="AH150" s="118" t="str">
        <f>IF(AB150="","",IF(Sheet1!AB150='Opening Balance'!$I$125,'Opening Balance'!$H$125,""))</f>
        <v/>
      </c>
      <c r="AI150" s="118" t="str">
        <f>IF(AB150="","",IF(Sheet1!AB150='Opening Balance'!$I$126,'Opening Balance'!$H$126,""))</f>
        <v/>
      </c>
      <c r="AJ150" s="118" t="str">
        <f>IF(AB150="","",IF(Sheet1!AB150='Opening Balance'!$I$127,'Opening Balance'!$H$127,""))</f>
        <v/>
      </c>
      <c r="AK150" s="118">
        <f t="shared" si="229"/>
        <v>163.20000000000002</v>
      </c>
      <c r="AL150" s="118">
        <f>IF(AND(AD150="",AF150="",AH150="",AJ150=""),"",SUM(AD150,AF150,AH150,AJ150))</f>
        <v>144.9</v>
      </c>
      <c r="AM150" s="119" t="str">
        <f>IF('Att. Dairy'!I168="","",'Att. Dairy'!I168)</f>
        <v/>
      </c>
      <c r="AN150" s="119" t="str">
        <f>IF('Att. Dairy'!J168="","",'Att. Dairy'!J168)</f>
        <v/>
      </c>
      <c r="AO150" s="119" t="str">
        <f t="shared" si="231"/>
        <v/>
      </c>
      <c r="AP150" s="119" t="str">
        <f>IF('Att. Dairy'!O168="","",'Att. Dairy'!O168)</f>
        <v/>
      </c>
      <c r="AQ150" s="119" t="str">
        <f>IF('Att. Dairy'!P168="","",'Att. Dairy'!P168)</f>
        <v/>
      </c>
      <c r="AR150" s="119" t="str">
        <f t="shared" si="232"/>
        <v/>
      </c>
      <c r="AS150" s="118">
        <f t="shared" si="233"/>
        <v>0</v>
      </c>
      <c r="AT150" s="118">
        <f t="shared" si="234"/>
        <v>0</v>
      </c>
      <c r="AU150" s="118">
        <f t="shared" si="244"/>
        <v>163.20000000000002</v>
      </c>
      <c r="AV150" s="118">
        <f t="shared" si="245"/>
        <v>144.9</v>
      </c>
      <c r="AW150" s="321" t="str">
        <f>IFERROR(IF(AND('Att. Dairy'!B168=""),"",IF(AND(AX150="अवकाश"),"",IF(AND(AR150=""),"",AR150*$AY$115))),"")</f>
        <v/>
      </c>
      <c r="AX150" s="121" t="str">
        <f>IF(AND('Att. Dairy'!B168=""),"",IF(OR(AR150="",AR150=0),"",BC150))</f>
        <v/>
      </c>
      <c r="BB150" s="304" t="str">
        <f>IF(AND('Att. Dairy'!D168=""),"",'Att. Dairy'!D168)</f>
        <v>Monday</v>
      </c>
      <c r="BC150" s="304" t="str">
        <f t="shared" si="235"/>
        <v>सब्जी रोटी</v>
      </c>
      <c r="BD150" s="318" t="str">
        <f t="shared" si="204"/>
        <v>W</v>
      </c>
      <c r="BE150" s="304" t="str">
        <f>IF(AND('Att. Dairy'!C168=""),"",'Att. Dairy'!C168)</f>
        <v/>
      </c>
      <c r="BF150" s="304" t="str">
        <f t="shared" si="205"/>
        <v/>
      </c>
      <c r="BG150" s="318" t="str">
        <f t="shared" si="206"/>
        <v>W</v>
      </c>
      <c r="BJ150" s="487">
        <f>IF(AND($DG$5=$CF$116),MAX($BJ$119:BJ149)+1,0)</f>
        <v>31</v>
      </c>
      <c r="BK150" s="391">
        <v>31</v>
      </c>
      <c r="BL150" s="422">
        <f>IF(AND('Att. Dairy'!B168=""),"",'Att. Dairy'!B168)</f>
        <v>45138</v>
      </c>
      <c r="BM150" s="423" t="str">
        <f>IF(AND('Att. Dairy'!D168=""),"",'Att. Dairy'!D168)</f>
        <v>Monday</v>
      </c>
      <c r="BN150" s="435" t="str">
        <f>IF('Att. Dairy'!L168="","",IF('Att. Dairy'!E168='Att. Dairy'!$AD$15,'Att. Dairy'!L168,""))</f>
        <v/>
      </c>
      <c r="BO150" s="435" t="str">
        <f>IF('Att. Dairy'!M168="","",IF('Att. Dairy'!E168='Att. Dairy'!$AD$15,'Att. Dairy'!M168,""))</f>
        <v/>
      </c>
      <c r="BP150" s="436">
        <f t="shared" si="207"/>
        <v>0</v>
      </c>
      <c r="BQ150" s="453">
        <f t="shared" si="236"/>
        <v>173.06</v>
      </c>
      <c r="BR150" s="439" t="str">
        <f>IF(BL150="","",IF(BL150='Opening Balance'!$I$140,'Opening Balance'!$G$140,""))</f>
        <v/>
      </c>
      <c r="BS150" s="439" t="str">
        <f>IF(BL150="","",IF(BL150='Opening Balance'!$I$142,'Opening Balance'!$G$142,""))</f>
        <v/>
      </c>
      <c r="BT150" s="438">
        <f t="shared" si="208"/>
        <v>173.06</v>
      </c>
      <c r="BU150" s="446">
        <f>IF(BP150="","",BP150*'Opening Balance'!$G$144)</f>
        <v>0</v>
      </c>
      <c r="BV150" s="415">
        <f t="shared" si="202"/>
        <v>173.06</v>
      </c>
      <c r="BW150" s="453">
        <f t="shared" si="237"/>
        <v>49.913600000000002</v>
      </c>
      <c r="BX150" s="446" t="str">
        <f>IF(BL150="","",IF(BL150='Opening Balance'!$I$141,'Opening Balance'!$G$141,""))</f>
        <v/>
      </c>
      <c r="BY150" s="446" t="str">
        <f>IF(BL150="","",IF(BL150='Opening Balance'!$I$143,'Opening Balance'!$G$143,""))</f>
        <v/>
      </c>
      <c r="BZ150" s="447">
        <f t="shared" si="209"/>
        <v>49.913600000000002</v>
      </c>
      <c r="CA150" s="446">
        <f>IF(BP150="","",BP150*'Opening Balance'!$G$145)</f>
        <v>0</v>
      </c>
      <c r="CB150" s="431">
        <f t="shared" si="210"/>
        <v>49.913600000000002</v>
      </c>
      <c r="CC150" s="474">
        <f t="shared" si="238"/>
        <v>7500</v>
      </c>
      <c r="CD150" s="468" t="str">
        <f>IF(BL150="","",IF(BL150='Opening Balance'!$I$147,'Opening Balance'!$G$147,""))</f>
        <v/>
      </c>
      <c r="CE150" s="468">
        <f t="shared" si="211"/>
        <v>7500</v>
      </c>
      <c r="CF150" s="470">
        <f>IF(BL150="","",IF(BL150='Opening Balance'!$I$149,'Opening Balance'!$G$149,0))</f>
        <v>0</v>
      </c>
      <c r="CG150" s="469">
        <f>IFERROR(SUM(CE150-CF150),"")</f>
        <v>7500</v>
      </c>
      <c r="CH150" s="475"/>
      <c r="CI150" s="466"/>
      <c r="CJ150" s="391">
        <v>31</v>
      </c>
      <c r="CK150" s="422">
        <f>IF(AND('Att. Dairy'!B168=""),"",'Att. Dairy'!B168)</f>
        <v>45138</v>
      </c>
      <c r="CL150" s="423" t="str">
        <f>IF(AND('Att. Dairy'!D168=""),"",'Att. Dairy'!D168)</f>
        <v>Monday</v>
      </c>
      <c r="CM150" s="435" t="str">
        <f>IF('Att. Dairy'!O168="","",IF('Att. Dairy'!E168='Att. Dairy'!$AD$15,'Att. Dairy'!O168,""))</f>
        <v/>
      </c>
      <c r="CN150" s="435" t="str">
        <f>IF('Att. Dairy'!P168="","",IF('Att. Dairy'!E168='Att. Dairy'!$AD$15,'Att. Dairy'!P168,""))</f>
        <v/>
      </c>
      <c r="CO150" s="436">
        <f t="shared" si="212"/>
        <v>0</v>
      </c>
      <c r="CP150" s="453">
        <f t="shared" si="240"/>
        <v>222.77999999999997</v>
      </c>
      <c r="CQ150" s="438" t="str">
        <f>IF(CK150="","",IF(CK150='Opening Balance'!$I$140,'Opening Balance'!$H$140,""))</f>
        <v/>
      </c>
      <c r="CR150" s="438" t="str">
        <f>IF(CK150="","",IF(CK150='Opening Balance'!$I$142,'Opening Balance'!$H$142,""))</f>
        <v/>
      </c>
      <c r="CS150" s="438">
        <f t="shared" si="213"/>
        <v>222.77999999999997</v>
      </c>
      <c r="CT150" s="430">
        <f>IF(CO150="","",CO150*'Opening Balance'!$H$144)</f>
        <v>0</v>
      </c>
      <c r="CU150" s="431">
        <f t="shared" si="203"/>
        <v>222.77999999999997</v>
      </c>
      <c r="CV150" s="453">
        <f t="shared" si="241"/>
        <v>56.117799999999988</v>
      </c>
      <c r="CW150" s="430" t="str">
        <f>IF(CK150="","",IF(CK150='Opening Balance'!$I$141,'Opening Balance'!$H$141,""))</f>
        <v/>
      </c>
      <c r="CX150" s="429" t="str">
        <f>IF(CK150="","",IF(CK150='Opening Balance'!$I$143,'Opening Balance'!$H$143,""))</f>
        <v/>
      </c>
      <c r="CY150" s="438">
        <f>SUM(CV150:CX150)</f>
        <v>56.117799999999988</v>
      </c>
      <c r="CZ150" s="430">
        <f>IF(CO150="","",CO150*'Opening Balance'!$H$145)</f>
        <v>0</v>
      </c>
      <c r="DA150" s="431">
        <f t="shared" si="215"/>
        <v>56.117799999999988</v>
      </c>
      <c r="DB150" s="474">
        <f t="shared" si="242"/>
        <v>8400</v>
      </c>
      <c r="DC150" s="468" t="str">
        <f>IF(CK150="","",IF(CK150='Opening Balance'!$I$147,'Opening Balance'!$H$147,""))</f>
        <v/>
      </c>
      <c r="DD150" s="468">
        <f t="shared" si="216"/>
        <v>8400</v>
      </c>
      <c r="DE150" s="470">
        <f>IF(CK150="","",IF(CK150='Opening Balance'!$I$149,'Opening Balance'!$H$149,0))</f>
        <v>0</v>
      </c>
      <c r="DF150" s="469">
        <f t="shared" si="243"/>
        <v>8400</v>
      </c>
    </row>
    <row r="151" spans="1:110" s="304" customFormat="1" ht="20.25">
      <c r="A151" s="580">
        <v>4</v>
      </c>
      <c r="C151" s="122"/>
      <c r="D151" s="858"/>
      <c r="E151" s="858"/>
      <c r="F151" s="123">
        <f t="shared" ref="F151:K151" si="246">SUM(F120:F150)</f>
        <v>0</v>
      </c>
      <c r="G151" s="123">
        <f t="shared" si="246"/>
        <v>0</v>
      </c>
      <c r="H151" s="123">
        <f t="shared" si="246"/>
        <v>0</v>
      </c>
      <c r="I151" s="123">
        <f t="shared" si="246"/>
        <v>0</v>
      </c>
      <c r="J151" s="123">
        <f t="shared" si="246"/>
        <v>0</v>
      </c>
      <c r="K151" s="123">
        <f t="shared" si="246"/>
        <v>0</v>
      </c>
      <c r="L151" s="123"/>
      <c r="M151" s="123"/>
      <c r="N151" s="124">
        <f t="shared" ref="N151:U151" si="247">SUM(N120:N150)</f>
        <v>603</v>
      </c>
      <c r="O151" s="124">
        <f t="shared" si="247"/>
        <v>583</v>
      </c>
      <c r="P151" s="124">
        <f t="shared" si="247"/>
        <v>1186</v>
      </c>
      <c r="Q151" s="124">
        <f t="shared" si="247"/>
        <v>462</v>
      </c>
      <c r="R151" s="124">
        <f t="shared" si="247"/>
        <v>448</v>
      </c>
      <c r="S151" s="124">
        <f t="shared" si="247"/>
        <v>910</v>
      </c>
      <c r="T151" s="125">
        <f t="shared" si="247"/>
        <v>68.599999999999994</v>
      </c>
      <c r="U151" s="125">
        <f t="shared" si="247"/>
        <v>22.4</v>
      </c>
      <c r="V151" s="125"/>
      <c r="W151" s="125"/>
      <c r="X151" s="125">
        <f>SUM(X120:X150)</f>
        <v>4959.5</v>
      </c>
      <c r="Y151" s="126"/>
      <c r="Z151" s="304">
        <v>4</v>
      </c>
      <c r="AA151" s="353"/>
      <c r="AB151" s="122"/>
      <c r="AC151" s="858"/>
      <c r="AD151" s="858"/>
      <c r="AE151" s="123">
        <f t="shared" ref="AE151:AJ151" si="248">SUM(AE120:AE150)</f>
        <v>200</v>
      </c>
      <c r="AF151" s="123">
        <f t="shared" si="248"/>
        <v>150</v>
      </c>
      <c r="AG151" s="123">
        <f t="shared" si="248"/>
        <v>0</v>
      </c>
      <c r="AH151" s="123">
        <f t="shared" si="248"/>
        <v>0</v>
      </c>
      <c r="AI151" s="123">
        <f t="shared" si="248"/>
        <v>0</v>
      </c>
      <c r="AJ151" s="123">
        <f t="shared" si="248"/>
        <v>0</v>
      </c>
      <c r="AK151" s="123"/>
      <c r="AL151" s="123"/>
      <c r="AM151" s="124">
        <f t="shared" ref="AM151:AT151" si="249">SUM(AM120:AM150)</f>
        <v>450</v>
      </c>
      <c r="AN151" s="124">
        <f t="shared" si="249"/>
        <v>500</v>
      </c>
      <c r="AO151" s="124">
        <f t="shared" si="249"/>
        <v>950</v>
      </c>
      <c r="AP151" s="124">
        <f t="shared" si="249"/>
        <v>343</v>
      </c>
      <c r="AQ151" s="124">
        <f t="shared" si="249"/>
        <v>360</v>
      </c>
      <c r="AR151" s="124">
        <f t="shared" si="249"/>
        <v>703</v>
      </c>
      <c r="AS151" s="125">
        <f t="shared" si="249"/>
        <v>78.45</v>
      </c>
      <c r="AT151" s="125">
        <f t="shared" si="249"/>
        <v>27</v>
      </c>
      <c r="AU151" s="125"/>
      <c r="AV151" s="125"/>
      <c r="AW151" s="123">
        <f>SUM(AW120:AW150)</f>
        <v>5743.51</v>
      </c>
      <c r="AX151" s="126"/>
      <c r="BI151" s="304">
        <v>4</v>
      </c>
      <c r="BK151" s="844" t="s">
        <v>455</v>
      </c>
      <c r="BL151" s="844"/>
      <c r="BM151" s="844"/>
      <c r="BN151" s="488">
        <f>SUM(BN120:BN150)</f>
        <v>462</v>
      </c>
      <c r="BO151" s="488">
        <f t="shared" ref="BO151" si="250">SUM(BO120:BO150)</f>
        <v>448</v>
      </c>
      <c r="BP151" s="488">
        <f t="shared" ref="BP151" si="251">SUM(BP120:BP150)</f>
        <v>910</v>
      </c>
      <c r="BQ151" s="488"/>
      <c r="BR151" s="489">
        <f t="shared" ref="BR151" si="252">SUM(BR120:BR150)</f>
        <v>100</v>
      </c>
      <c r="BS151" s="489">
        <f t="shared" ref="BS151" si="253">SUM(BS120:BS150)</f>
        <v>0</v>
      </c>
      <c r="BT151" s="489"/>
      <c r="BU151" s="489">
        <f t="shared" ref="BU151" si="254">SUM(BU120:BU150)</f>
        <v>13.649999999999999</v>
      </c>
      <c r="BV151" s="416"/>
      <c r="BW151" s="412"/>
      <c r="BX151" s="489">
        <f t="shared" ref="BX151" si="255">SUM(BX120:BX150)</f>
        <v>40</v>
      </c>
      <c r="BY151" s="489">
        <f t="shared" ref="BY151" si="256">SUM(BY120:BY150)</f>
        <v>0</v>
      </c>
      <c r="BZ151" s="489"/>
      <c r="CA151" s="489">
        <f t="shared" ref="CA151" si="257">SUM(CA120:CA150)</f>
        <v>7.6439999999999992</v>
      </c>
      <c r="CB151" s="417"/>
      <c r="CC151" s="471"/>
      <c r="CD151" s="476">
        <f>SUM(CD120:CD150)</f>
        <v>0</v>
      </c>
      <c r="CE151" s="472"/>
      <c r="CF151" s="476">
        <f>SUM(CF120:CF150)</f>
        <v>0</v>
      </c>
      <c r="CG151" s="473"/>
      <c r="CH151" s="466"/>
      <c r="CI151" s="466"/>
      <c r="CJ151" s="844" t="s">
        <v>455</v>
      </c>
      <c r="CK151" s="844"/>
      <c r="CL151" s="844"/>
      <c r="CM151" s="488">
        <f>SUM(CM120:CM150)</f>
        <v>343</v>
      </c>
      <c r="CN151" s="488">
        <f t="shared" ref="CN151" si="258">SUM(CN120:CN150)</f>
        <v>360</v>
      </c>
      <c r="CO151" s="488">
        <f t="shared" ref="CO151" si="259">SUM(CO120:CO150)</f>
        <v>703</v>
      </c>
      <c r="CP151" s="488"/>
      <c r="CQ151" s="489">
        <f t="shared" ref="CQ151" si="260">SUM(CQ120:CQ150)</f>
        <v>100</v>
      </c>
      <c r="CR151" s="489">
        <f t="shared" ref="CR151" si="261">SUM(CR120:CR150)</f>
        <v>0</v>
      </c>
      <c r="CS151" s="489"/>
      <c r="CT151" s="489">
        <f t="shared" ref="CT151" si="262">SUM(CT120:CT150)</f>
        <v>14.06</v>
      </c>
      <c r="CU151" s="416"/>
      <c r="CV151" s="412"/>
      <c r="CW151" s="489">
        <f t="shared" ref="CW151" si="263">SUM(CW120:CW150)</f>
        <v>40</v>
      </c>
      <c r="CX151" s="489">
        <f t="shared" ref="CX151" si="264">SUM(CX120:CX150)</f>
        <v>0</v>
      </c>
      <c r="CY151" s="489"/>
      <c r="CZ151" s="489">
        <f t="shared" ref="CZ151" si="265">SUM(CZ120:CZ150)</f>
        <v>7.1706000000000003</v>
      </c>
      <c r="DA151" s="417"/>
      <c r="DB151" s="471"/>
      <c r="DC151" s="476">
        <f>SUM(DC120:DC150)</f>
        <v>0</v>
      </c>
      <c r="DD151" s="472"/>
      <c r="DE151" s="476">
        <f>SUM(DE120:DE150)</f>
        <v>0</v>
      </c>
      <c r="DF151" s="450">
        <f t="shared" ref="DF151" si="266">SUM(DD151-DE151)</f>
        <v>0</v>
      </c>
    </row>
    <row r="153" spans="1:110" s="317" customFormat="1" ht="21">
      <c r="A153" s="580"/>
      <c r="C153" s="93"/>
      <c r="D153" s="859" t="str">
        <f>D115</f>
        <v>कार्यालय का नाम ,  Mahtma Gandhi Government School (English Medium) Bar, Pali</v>
      </c>
      <c r="E153" s="859"/>
      <c r="F153" s="859"/>
      <c r="G153" s="859"/>
      <c r="H153" s="859"/>
      <c r="I153" s="859"/>
      <c r="J153" s="859"/>
      <c r="K153" s="859"/>
      <c r="L153" s="859"/>
      <c r="M153" s="859"/>
      <c r="N153" s="859"/>
      <c r="O153" s="859"/>
      <c r="P153" s="859"/>
      <c r="Q153" s="860" t="str">
        <f>'Att. Dairy'!N177</f>
        <v>August-2023</v>
      </c>
      <c r="R153" s="860"/>
      <c r="S153" s="860"/>
      <c r="T153" s="860"/>
      <c r="U153" s="860"/>
      <c r="V153" s="16"/>
      <c r="W153" s="16"/>
      <c r="X153" s="16"/>
      <c r="Y153" s="16"/>
      <c r="Z153" s="320">
        <f>'Opening Balance'!I168</f>
        <v>5.45</v>
      </c>
      <c r="AA153" s="353"/>
      <c r="AB153" s="93"/>
      <c r="AC153" s="859" t="str">
        <f>AC115</f>
        <v>कार्यालय का नाम ,  Mahtma Gandhi Government School (English Medium) Bar, Pali</v>
      </c>
      <c r="AD153" s="859"/>
      <c r="AE153" s="859"/>
      <c r="AF153" s="859"/>
      <c r="AG153" s="859"/>
      <c r="AH153" s="859"/>
      <c r="AI153" s="859"/>
      <c r="AJ153" s="859"/>
      <c r="AK153" s="859"/>
      <c r="AL153" s="859"/>
      <c r="AM153" s="859"/>
      <c r="AN153" s="859"/>
      <c r="AO153" s="859"/>
      <c r="AP153" s="860" t="str">
        <f>'Att. Dairy'!N177</f>
        <v>August-2023</v>
      </c>
      <c r="AQ153" s="860"/>
      <c r="AR153" s="860"/>
      <c r="AS153" s="860"/>
      <c r="AT153" s="860"/>
      <c r="AU153" s="16"/>
      <c r="AV153" s="16"/>
      <c r="AW153" s="16"/>
      <c r="AX153" s="16"/>
      <c r="AY153" s="319">
        <f>'Opening Balance'!I170</f>
        <v>8.17</v>
      </c>
    </row>
    <row r="154" spans="1:110" s="317" customFormat="1" ht="34.5">
      <c r="A154" s="580"/>
      <c r="C154" s="855" t="s">
        <v>115</v>
      </c>
      <c r="D154" s="854" t="s">
        <v>116</v>
      </c>
      <c r="E154" s="854"/>
      <c r="F154" s="854" t="s">
        <v>122</v>
      </c>
      <c r="G154" s="854"/>
      <c r="H154" s="861" t="s">
        <v>123</v>
      </c>
      <c r="I154" s="861"/>
      <c r="J154" s="861" t="s">
        <v>124</v>
      </c>
      <c r="K154" s="861"/>
      <c r="L154" s="855" t="s">
        <v>126</v>
      </c>
      <c r="M154" s="855"/>
      <c r="N154" s="854" t="s">
        <v>395</v>
      </c>
      <c r="O154" s="854"/>
      <c r="P154" s="854"/>
      <c r="Q154" s="854" t="s">
        <v>129</v>
      </c>
      <c r="R154" s="854"/>
      <c r="S154" s="854"/>
      <c r="T154" s="854" t="s">
        <v>132</v>
      </c>
      <c r="U154" s="854"/>
      <c r="V154" s="855" t="s">
        <v>133</v>
      </c>
      <c r="W154" s="855"/>
      <c r="X154" s="856" t="s">
        <v>134</v>
      </c>
      <c r="Y154" s="854" t="s">
        <v>135</v>
      </c>
      <c r="AA154" s="353"/>
      <c r="AB154" s="855" t="s">
        <v>115</v>
      </c>
      <c r="AC154" s="854" t="s">
        <v>116</v>
      </c>
      <c r="AD154" s="854"/>
      <c r="AE154" s="854" t="s">
        <v>122</v>
      </c>
      <c r="AF154" s="854"/>
      <c r="AG154" s="861" t="s">
        <v>123</v>
      </c>
      <c r="AH154" s="861"/>
      <c r="AI154" s="861" t="s">
        <v>124</v>
      </c>
      <c r="AJ154" s="861"/>
      <c r="AK154" s="855" t="s">
        <v>126</v>
      </c>
      <c r="AL154" s="855"/>
      <c r="AM154" s="854" t="s">
        <v>394</v>
      </c>
      <c r="AN154" s="854"/>
      <c r="AO154" s="854"/>
      <c r="AP154" s="854" t="s">
        <v>393</v>
      </c>
      <c r="AQ154" s="854"/>
      <c r="AR154" s="854"/>
      <c r="AS154" s="854" t="s">
        <v>132</v>
      </c>
      <c r="AT154" s="854"/>
      <c r="AU154" s="855" t="s">
        <v>133</v>
      </c>
      <c r="AV154" s="855"/>
      <c r="AW154" s="856" t="s">
        <v>134</v>
      </c>
      <c r="AX154" s="854" t="s">
        <v>135</v>
      </c>
      <c r="BK154" s="394"/>
      <c r="BL154" s="394"/>
      <c r="BM154" s="845" t="s">
        <v>457</v>
      </c>
      <c r="BN154" s="845"/>
      <c r="BO154" s="845"/>
      <c r="BP154" s="845"/>
      <c r="BQ154" s="845"/>
      <c r="BR154" s="845"/>
      <c r="BS154" s="845"/>
      <c r="BT154" s="845"/>
      <c r="BU154" s="845"/>
      <c r="BV154" s="845"/>
      <c r="BW154" s="845"/>
      <c r="BX154" s="845"/>
      <c r="BY154" s="845"/>
      <c r="BZ154" s="845"/>
      <c r="CA154" s="845"/>
      <c r="CB154" s="845"/>
      <c r="CC154" s="845"/>
      <c r="CD154" s="845"/>
      <c r="CE154" s="421" t="s">
        <v>19</v>
      </c>
      <c r="CF154" s="846" t="str">
        <f>'Att. Dairy'!N177</f>
        <v>August-2023</v>
      </c>
      <c r="CG154" s="846"/>
      <c r="CH154" s="466"/>
      <c r="CI154" s="466"/>
      <c r="CJ154" s="394"/>
      <c r="CK154" s="394"/>
      <c r="CL154" s="845" t="s">
        <v>458</v>
      </c>
      <c r="CM154" s="845"/>
      <c r="CN154" s="845"/>
      <c r="CO154" s="845"/>
      <c r="CP154" s="845"/>
      <c r="CQ154" s="845"/>
      <c r="CR154" s="845"/>
      <c r="CS154" s="845"/>
      <c r="CT154" s="845"/>
      <c r="CU154" s="845"/>
      <c r="CV154" s="845"/>
      <c r="CW154" s="845"/>
      <c r="CX154" s="845"/>
      <c r="CY154" s="845"/>
      <c r="CZ154" s="845"/>
      <c r="DA154" s="845"/>
      <c r="DB154" s="845"/>
      <c r="DC154" s="845"/>
      <c r="DD154" s="421" t="s">
        <v>19</v>
      </c>
      <c r="DE154" s="846" t="str">
        <f>'Att. Dairy'!N177</f>
        <v>August-2023</v>
      </c>
      <c r="DF154" s="846"/>
    </row>
    <row r="155" spans="1:110" s="317" customFormat="1" ht="21.75" customHeight="1">
      <c r="A155" s="580"/>
      <c r="C155" s="855"/>
      <c r="D155" s="854"/>
      <c r="E155" s="854"/>
      <c r="F155" s="854"/>
      <c r="G155" s="854"/>
      <c r="H155" s="861"/>
      <c r="I155" s="861"/>
      <c r="J155" s="861"/>
      <c r="K155" s="861"/>
      <c r="L155" s="855"/>
      <c r="M155" s="855"/>
      <c r="N155" s="854"/>
      <c r="O155" s="854"/>
      <c r="P155" s="854"/>
      <c r="Q155" s="854"/>
      <c r="R155" s="854"/>
      <c r="S155" s="854"/>
      <c r="T155" s="854"/>
      <c r="U155" s="854"/>
      <c r="V155" s="855"/>
      <c r="W155" s="855"/>
      <c r="X155" s="856"/>
      <c r="Y155" s="854"/>
      <c r="AA155" s="353"/>
      <c r="AB155" s="855"/>
      <c r="AC155" s="854"/>
      <c r="AD155" s="854"/>
      <c r="AE155" s="854"/>
      <c r="AF155" s="854"/>
      <c r="AG155" s="861"/>
      <c r="AH155" s="861"/>
      <c r="AI155" s="861"/>
      <c r="AJ155" s="861"/>
      <c r="AK155" s="855"/>
      <c r="AL155" s="855"/>
      <c r="AM155" s="854"/>
      <c r="AN155" s="854"/>
      <c r="AO155" s="854"/>
      <c r="AP155" s="854"/>
      <c r="AQ155" s="854"/>
      <c r="AR155" s="854"/>
      <c r="AS155" s="854"/>
      <c r="AT155" s="854"/>
      <c r="AU155" s="855"/>
      <c r="AV155" s="855"/>
      <c r="AW155" s="856"/>
      <c r="AX155" s="854"/>
      <c r="BK155" s="394"/>
      <c r="BL155" s="394"/>
      <c r="BM155" s="432"/>
      <c r="BN155" s="465"/>
      <c r="BO155" s="465"/>
      <c r="BP155" s="465"/>
      <c r="BQ155" s="432"/>
      <c r="BR155" s="432"/>
      <c r="BS155" s="432"/>
      <c r="BT155" s="432"/>
      <c r="BU155" s="432"/>
      <c r="BV155" s="432"/>
      <c r="BW155" s="432"/>
      <c r="BX155" s="432"/>
      <c r="BY155" s="432"/>
      <c r="BZ155" s="432"/>
      <c r="CA155" s="432"/>
      <c r="CB155" s="432"/>
      <c r="CC155" s="432"/>
      <c r="CD155" s="432"/>
      <c r="CE155" s="421"/>
      <c r="CF155" s="420"/>
      <c r="CG155" s="420"/>
      <c r="CH155" s="466"/>
      <c r="CI155" s="466"/>
      <c r="CJ155" s="394"/>
      <c r="CK155" s="394"/>
      <c r="CL155" s="432"/>
      <c r="CM155" s="465"/>
      <c r="CN155" s="465"/>
      <c r="CO155" s="465"/>
      <c r="CP155" s="432"/>
      <c r="CQ155" s="432"/>
      <c r="CR155" s="432"/>
      <c r="CS155" s="432"/>
      <c r="CT155" s="432"/>
      <c r="CU155" s="432"/>
      <c r="CV155" s="432"/>
      <c r="CW155" s="432"/>
      <c r="CX155" s="432"/>
      <c r="CY155" s="432"/>
      <c r="CZ155" s="432"/>
      <c r="DA155" s="432"/>
      <c r="DB155" s="432"/>
      <c r="DC155" s="432"/>
      <c r="DD155" s="421"/>
      <c r="DE155" s="420"/>
      <c r="DF155" s="420"/>
    </row>
    <row r="156" spans="1:110" s="317" customFormat="1" ht="15" customHeight="1">
      <c r="A156" s="580"/>
      <c r="C156" s="855"/>
      <c r="D156" s="854"/>
      <c r="E156" s="854"/>
      <c r="F156" s="854"/>
      <c r="G156" s="854"/>
      <c r="H156" s="857" t="s">
        <v>125</v>
      </c>
      <c r="I156" s="857"/>
      <c r="J156" s="857" t="s">
        <v>125</v>
      </c>
      <c r="K156" s="857"/>
      <c r="L156" s="855"/>
      <c r="M156" s="855"/>
      <c r="N156" s="854"/>
      <c r="O156" s="854"/>
      <c r="P156" s="854"/>
      <c r="Q156" s="854"/>
      <c r="R156" s="854"/>
      <c r="S156" s="854"/>
      <c r="T156" s="854"/>
      <c r="U156" s="854"/>
      <c r="V156" s="855"/>
      <c r="W156" s="855"/>
      <c r="X156" s="856"/>
      <c r="Y156" s="854"/>
      <c r="AA156" s="353"/>
      <c r="AB156" s="855"/>
      <c r="AC156" s="854"/>
      <c r="AD156" s="854"/>
      <c r="AE156" s="854"/>
      <c r="AF156" s="854"/>
      <c r="AG156" s="857" t="s">
        <v>125</v>
      </c>
      <c r="AH156" s="857"/>
      <c r="AI156" s="857" t="s">
        <v>125</v>
      </c>
      <c r="AJ156" s="857"/>
      <c r="AK156" s="855"/>
      <c r="AL156" s="855"/>
      <c r="AM156" s="854"/>
      <c r="AN156" s="854"/>
      <c r="AO156" s="854"/>
      <c r="AP156" s="854"/>
      <c r="AQ156" s="854"/>
      <c r="AR156" s="854"/>
      <c r="AS156" s="854"/>
      <c r="AT156" s="854"/>
      <c r="AU156" s="855"/>
      <c r="AV156" s="855"/>
      <c r="AW156" s="856"/>
      <c r="AX156" s="854"/>
      <c r="BK156" s="847" t="s">
        <v>449</v>
      </c>
      <c r="BL156" s="848" t="s">
        <v>426</v>
      </c>
      <c r="BM156" s="848" t="s">
        <v>282</v>
      </c>
      <c r="BN156" s="849" t="s">
        <v>427</v>
      </c>
      <c r="BO156" s="849"/>
      <c r="BP156" s="849"/>
      <c r="BQ156" s="850" t="s">
        <v>456</v>
      </c>
      <c r="BR156" s="850"/>
      <c r="BS156" s="850"/>
      <c r="BT156" s="850"/>
      <c r="BU156" s="850"/>
      <c r="BV156" s="850"/>
      <c r="BW156" s="850" t="s">
        <v>431</v>
      </c>
      <c r="BX156" s="850"/>
      <c r="BY156" s="850"/>
      <c r="BZ156" s="850"/>
      <c r="CA156" s="850"/>
      <c r="CB156" s="850"/>
      <c r="CC156" s="851" t="s">
        <v>438</v>
      </c>
      <c r="CD156" s="852"/>
      <c r="CE156" s="852"/>
      <c r="CF156" s="852"/>
      <c r="CG156" s="853"/>
      <c r="CH156" s="466"/>
      <c r="CI156" s="466"/>
      <c r="CJ156" s="847" t="s">
        <v>449</v>
      </c>
      <c r="CK156" s="848" t="s">
        <v>426</v>
      </c>
      <c r="CL156" s="848" t="s">
        <v>282</v>
      </c>
      <c r="CM156" s="849" t="s">
        <v>428</v>
      </c>
      <c r="CN156" s="849"/>
      <c r="CO156" s="849"/>
      <c r="CP156" s="850" t="s">
        <v>456</v>
      </c>
      <c r="CQ156" s="850"/>
      <c r="CR156" s="850"/>
      <c r="CS156" s="850"/>
      <c r="CT156" s="850"/>
      <c r="CU156" s="850"/>
      <c r="CV156" s="850" t="s">
        <v>431</v>
      </c>
      <c r="CW156" s="850"/>
      <c r="CX156" s="850"/>
      <c r="CY156" s="850"/>
      <c r="CZ156" s="850"/>
      <c r="DA156" s="850"/>
      <c r="DB156" s="851" t="s">
        <v>438</v>
      </c>
      <c r="DC156" s="852"/>
      <c r="DD156" s="852"/>
      <c r="DE156" s="852"/>
      <c r="DF156" s="853"/>
    </row>
    <row r="157" spans="1:110" s="317" customFormat="1" ht="25.5">
      <c r="A157" s="580"/>
      <c r="C157" s="855"/>
      <c r="D157" s="127" t="s">
        <v>117</v>
      </c>
      <c r="E157" s="127" t="s">
        <v>118</v>
      </c>
      <c r="F157" s="127" t="s">
        <v>117</v>
      </c>
      <c r="G157" s="127" t="s">
        <v>118</v>
      </c>
      <c r="H157" s="127" t="s">
        <v>117</v>
      </c>
      <c r="I157" s="127" t="s">
        <v>118</v>
      </c>
      <c r="J157" s="127" t="s">
        <v>117</v>
      </c>
      <c r="K157" s="127" t="s">
        <v>118</v>
      </c>
      <c r="L157" s="127" t="s">
        <v>117</v>
      </c>
      <c r="M157" s="127" t="s">
        <v>118</v>
      </c>
      <c r="N157" s="127" t="s">
        <v>119</v>
      </c>
      <c r="O157" s="127" t="s">
        <v>120</v>
      </c>
      <c r="P157" s="127" t="s">
        <v>121</v>
      </c>
      <c r="Q157" s="127" t="s">
        <v>119</v>
      </c>
      <c r="R157" s="127" t="s">
        <v>120</v>
      </c>
      <c r="S157" s="127" t="s">
        <v>121</v>
      </c>
      <c r="T157" s="127" t="s">
        <v>117</v>
      </c>
      <c r="U157" s="127" t="s">
        <v>118</v>
      </c>
      <c r="V157" s="127" t="s">
        <v>117</v>
      </c>
      <c r="W157" s="127" t="s">
        <v>118</v>
      </c>
      <c r="X157" s="856"/>
      <c r="Y157" s="854"/>
      <c r="AA157" s="353"/>
      <c r="AB157" s="855"/>
      <c r="AC157" s="127" t="s">
        <v>117</v>
      </c>
      <c r="AD157" s="127" t="s">
        <v>118</v>
      </c>
      <c r="AE157" s="127" t="s">
        <v>117</v>
      </c>
      <c r="AF157" s="127" t="s">
        <v>118</v>
      </c>
      <c r="AG157" s="127" t="s">
        <v>117</v>
      </c>
      <c r="AH157" s="127" t="s">
        <v>118</v>
      </c>
      <c r="AI157" s="127" t="s">
        <v>117</v>
      </c>
      <c r="AJ157" s="127" t="s">
        <v>118</v>
      </c>
      <c r="AK157" s="127" t="s">
        <v>117</v>
      </c>
      <c r="AL157" s="127" t="s">
        <v>118</v>
      </c>
      <c r="AM157" s="127" t="s">
        <v>119</v>
      </c>
      <c r="AN157" s="127" t="s">
        <v>120</v>
      </c>
      <c r="AO157" s="127" t="s">
        <v>121</v>
      </c>
      <c r="AP157" s="127" t="s">
        <v>119</v>
      </c>
      <c r="AQ157" s="127" t="s">
        <v>120</v>
      </c>
      <c r="AR157" s="127" t="s">
        <v>121</v>
      </c>
      <c r="AS157" s="127" t="s">
        <v>117</v>
      </c>
      <c r="AT157" s="127" t="s">
        <v>118</v>
      </c>
      <c r="AU157" s="127" t="s">
        <v>117</v>
      </c>
      <c r="AV157" s="127" t="s">
        <v>118</v>
      </c>
      <c r="AW157" s="856"/>
      <c r="AX157" s="854"/>
      <c r="BK157" s="847"/>
      <c r="BL157" s="848"/>
      <c r="BM157" s="848"/>
      <c r="BN157" s="395" t="s">
        <v>119</v>
      </c>
      <c r="BO157" s="396" t="s">
        <v>120</v>
      </c>
      <c r="BP157" s="397" t="s">
        <v>417</v>
      </c>
      <c r="BQ157" s="426" t="s">
        <v>452</v>
      </c>
      <c r="BR157" s="426" t="s">
        <v>433</v>
      </c>
      <c r="BS157" s="426" t="s">
        <v>434</v>
      </c>
      <c r="BT157" s="426" t="s">
        <v>450</v>
      </c>
      <c r="BU157" s="426" t="s">
        <v>459</v>
      </c>
      <c r="BV157" s="427" t="s">
        <v>435</v>
      </c>
      <c r="BW157" s="426" t="s">
        <v>452</v>
      </c>
      <c r="BX157" s="426" t="s">
        <v>461</v>
      </c>
      <c r="BY157" s="426" t="s">
        <v>434</v>
      </c>
      <c r="BZ157" s="426" t="s">
        <v>450</v>
      </c>
      <c r="CA157" s="426" t="s">
        <v>459</v>
      </c>
      <c r="CB157" s="427" t="s">
        <v>435</v>
      </c>
      <c r="CC157" s="428" t="s">
        <v>283</v>
      </c>
      <c r="CD157" s="428" t="s">
        <v>440</v>
      </c>
      <c r="CE157" s="428" t="s">
        <v>437</v>
      </c>
      <c r="CF157" s="449" t="s">
        <v>439</v>
      </c>
      <c r="CG157" s="427" t="s">
        <v>380</v>
      </c>
      <c r="CH157" s="466"/>
      <c r="CI157" s="466"/>
      <c r="CJ157" s="847"/>
      <c r="CK157" s="848"/>
      <c r="CL157" s="848"/>
      <c r="CM157" s="395" t="s">
        <v>119</v>
      </c>
      <c r="CN157" s="396" t="s">
        <v>120</v>
      </c>
      <c r="CO157" s="397" t="s">
        <v>417</v>
      </c>
      <c r="CP157" s="426" t="s">
        <v>452</v>
      </c>
      <c r="CQ157" s="426" t="s">
        <v>433</v>
      </c>
      <c r="CR157" s="426" t="s">
        <v>434</v>
      </c>
      <c r="CS157" s="426" t="s">
        <v>450</v>
      </c>
      <c r="CT157" s="426" t="s">
        <v>451</v>
      </c>
      <c r="CU157" s="427" t="s">
        <v>435</v>
      </c>
      <c r="CV157" s="426" t="s">
        <v>452</v>
      </c>
      <c r="CW157" s="426" t="s">
        <v>461</v>
      </c>
      <c r="CX157" s="426" t="s">
        <v>434</v>
      </c>
      <c r="CY157" s="426" t="s">
        <v>450</v>
      </c>
      <c r="CZ157" s="426" t="s">
        <v>451</v>
      </c>
      <c r="DA157" s="427" t="s">
        <v>435</v>
      </c>
      <c r="DB157" s="428" t="s">
        <v>283</v>
      </c>
      <c r="DC157" s="428" t="s">
        <v>440</v>
      </c>
      <c r="DD157" s="428" t="s">
        <v>437</v>
      </c>
      <c r="DE157" s="449" t="s">
        <v>439</v>
      </c>
      <c r="DF157" s="427" t="s">
        <v>380</v>
      </c>
    </row>
    <row r="158" spans="1:110" s="317" customFormat="1">
      <c r="A158" s="580"/>
      <c r="B158" s="352">
        <f>IF(AND($Z$3=$Q$153),1,0)</f>
        <v>0</v>
      </c>
      <c r="C158" s="116">
        <f>IF(AND('Att. Dairy'!B182=""),"",'Att. Dairy'!B182)</f>
        <v>45139</v>
      </c>
      <c r="D158" s="117">
        <f>IF(OR('Opening Balance'!G158="",'Opening Balance'!G158=0),"",'Opening Balance'!G158)</f>
        <v>49.399999999999977</v>
      </c>
      <c r="E158" s="117">
        <f>IF(OR('Opening Balance'!G159="",'Opening Balance'!G159=0),"",'Opening Balance'!G159)</f>
        <v>61.29999999999999</v>
      </c>
      <c r="F158" s="118" t="str">
        <f>IF(C158="","",IF(Sheet1!C158='Opening Balance'!$I$160,'Opening Balance'!$G$160,""))</f>
        <v/>
      </c>
      <c r="G158" s="118" t="str">
        <f>IF(C158="","",IF(Sheet1!C158='Opening Balance'!$I$161,'Opening Balance'!$G$161,""))</f>
        <v/>
      </c>
      <c r="H158" s="118" t="str">
        <f>IF(C158="","",IF(Sheet1!C158='Opening Balance'!$I$162,'Opening Balance'!$G$162,""))</f>
        <v/>
      </c>
      <c r="I158" s="118" t="str">
        <f>IF(C158="","",IF(Sheet1!C158='Opening Balance'!$I$163,'Opening Balance'!$G$163,""))</f>
        <v/>
      </c>
      <c r="J158" s="118" t="str">
        <f>IF(C158="","",IF(Sheet1!C158='Opening Balance'!$I$164,'Opening Balance'!$G$164,""))</f>
        <v/>
      </c>
      <c r="K158" s="118" t="str">
        <f>IF(C158="","",IF(Sheet1!C158='Opening Balance'!$I$165,'Opening Balance'!$G$165,""))</f>
        <v/>
      </c>
      <c r="L158" s="118">
        <f>IF(AND(D158="",F158="",H158="",J158=""),"",SUM(D158,F158,H158,J158))</f>
        <v>49.399999999999977</v>
      </c>
      <c r="M158" s="118">
        <f>IF(AND(E158="",G158="",I158="",K158=""),"",SUM(E158,G158,I158,K158))</f>
        <v>61.29999999999999</v>
      </c>
      <c r="N158" s="119">
        <f>IF('Att. Dairy'!F182="","",'Att. Dairy'!F182)</f>
        <v>123</v>
      </c>
      <c r="O158" s="119">
        <f>IF('Att. Dairy'!G182="","",'Att. Dairy'!G182)</f>
        <v>123</v>
      </c>
      <c r="P158" s="119">
        <f>IF(AND(N158="",O158=""),"",SUM(N158:O158))</f>
        <v>246</v>
      </c>
      <c r="Q158" s="119">
        <f>IF('Att. Dairy'!L182="","",'Att. Dairy'!L182)</f>
        <v>123</v>
      </c>
      <c r="R158" s="119">
        <f>IF('Att. Dairy'!M182="","",'Att. Dairy'!M182)</f>
        <v>123</v>
      </c>
      <c r="S158" s="119">
        <f>IF(AND(Q158="",R158=""),"",SUM(Q158:R158))</f>
        <v>246</v>
      </c>
      <c r="T158" s="118">
        <f>IF(AND(S158=""),0,IF(AND(BG158="W"),S158*100/1000,0))</f>
        <v>0</v>
      </c>
      <c r="U158" s="118">
        <f>IF(AND(S158=""),0,IF(AND(BG158="R"),S158*100/1000,0))</f>
        <v>24.6</v>
      </c>
      <c r="V158" s="118">
        <f>SUM(L158-T158)</f>
        <v>49.399999999999977</v>
      </c>
      <c r="W158" s="118">
        <f>SUM(M158-U158)</f>
        <v>36.699999999999989</v>
      </c>
      <c r="X158" s="321">
        <f>IFERROR(IF(AND('Att. Dairy'!B182=""),"",IF(AND(Y158="अवकाश"),"",IF(AND(S158=""),"",S158*$Z$153))),"")</f>
        <v>1340.7</v>
      </c>
      <c r="Y158" s="121" t="str">
        <f>IF(AND('Att. Dairy'!B182=""),"",IF(OR(S158="",S158=0),"",BC158))</f>
        <v>दाल चावल</v>
      </c>
      <c r="AA158" s="353">
        <f>IF(AND($AY$3=$AP$153),1,0)</f>
        <v>0</v>
      </c>
      <c r="AB158" s="116">
        <f>IF(AND('Att. Dairy'!B182=""),"",'Att. Dairy'!B182)</f>
        <v>45139</v>
      </c>
      <c r="AC158" s="117">
        <f>IF(OR('Opening Balance'!H158="",'Opening Balance'!H158=0),"",'Opening Balance'!H158)</f>
        <v>163.20000000000002</v>
      </c>
      <c r="AD158" s="117">
        <f>IF(OR('Opening Balance'!H159="",'Opening Balance'!H159=0),"",'Opening Balance'!H159)</f>
        <v>144.9</v>
      </c>
      <c r="AE158" s="118" t="str">
        <f>IF(AB158="","",IF(Sheet1!AB158='Opening Balance'!$I$160,'Opening Balance'!$H$160,""))</f>
        <v/>
      </c>
      <c r="AF158" s="118" t="str">
        <f>IF(AB158="","",IF(Sheet1!AB158='Opening Balance'!$I$161,'Opening Balance'!$H$161,""))</f>
        <v/>
      </c>
      <c r="AG158" s="118" t="str">
        <f>IF(AB158="","",IF(Sheet1!AB158='Opening Balance'!$I$162,'Opening Balance'!$H$162,""))</f>
        <v/>
      </c>
      <c r="AH158" s="118" t="str">
        <f>IF(AB158="","",IF(Sheet1!AB158='Opening Balance'!$I$163,'Opening Balance'!$H$163,""))</f>
        <v/>
      </c>
      <c r="AI158" s="118" t="str">
        <f>IF(AB158="","",IF(Sheet1!AB158='Opening Balance'!$I$164,'Opening Balance'!$H$164,""))</f>
        <v/>
      </c>
      <c r="AJ158" s="118" t="str">
        <f>IF(AB158="","",IF(Sheet1!AB158='Opening Balance'!$I$165,'Opening Balance'!$H$165,""))</f>
        <v/>
      </c>
      <c r="AK158" s="118">
        <f>IF(AND(AC158="",AE158="",AG158="",AI158=""),"",SUM(AC158,AE158,AG158,AI158))</f>
        <v>163.20000000000002</v>
      </c>
      <c r="AL158" s="118">
        <f>IF(AND(AD158="",AF158="",AH158="",AJ158=""),"",SUM(AD158,AF158,AH158,AJ158))</f>
        <v>144.9</v>
      </c>
      <c r="AM158" s="119">
        <f>IF('Att. Dairy'!I182="","",'Att. Dairy'!I182)</f>
        <v>90</v>
      </c>
      <c r="AN158" s="119">
        <f>IF('Att. Dairy'!J182="","",'Att. Dairy'!J182)</f>
        <v>100</v>
      </c>
      <c r="AO158" s="119">
        <f>IF(AND(AM158="",AN158=""),"",SUM(AM158:AN158))</f>
        <v>190</v>
      </c>
      <c r="AP158" s="119">
        <f>IF('Att. Dairy'!O182="","",'Att. Dairy'!O182)</f>
        <v>90</v>
      </c>
      <c r="AQ158" s="119">
        <f>IF('Att. Dairy'!P182="","",'Att. Dairy'!P182)</f>
        <v>100</v>
      </c>
      <c r="AR158" s="119">
        <f>IF(AND(AP158="",AQ158=""),"",SUM(AP158:AQ158))</f>
        <v>190</v>
      </c>
      <c r="AS158" s="118">
        <f>IF(AND(AR158=""),0,IF(AND(BG158="W"),AR158*150/1000,0))</f>
        <v>0</v>
      </c>
      <c r="AT158" s="118">
        <f>IF(AND(AR158=""),0,IF(AND(BG158="R"),AR158*150/1000,0))</f>
        <v>28.5</v>
      </c>
      <c r="AU158" s="118">
        <f t="shared" ref="AU158:AV161" si="267">SUM(AK158-AS158)</f>
        <v>163.20000000000002</v>
      </c>
      <c r="AV158" s="118">
        <f t="shared" si="267"/>
        <v>116.4</v>
      </c>
      <c r="AW158" s="321">
        <f>IFERROR(IF(AND('Att. Dairy'!B182=""),"",IF(AND(AX158="अवकाश"),"",IF(AND(AR158=""),"",AR158*$AY$153))),"")</f>
        <v>1552.3</v>
      </c>
      <c r="AX158" s="121" t="str">
        <f>IF(AND('Att. Dairy'!B182=""),"",IF(OR(AR158="",AR158=0),"",BC158))</f>
        <v>दाल चावल</v>
      </c>
      <c r="BB158" s="317" t="str">
        <f>IF(AND('Att. Dairy'!D182=""),"",'Att. Dairy'!D182)</f>
        <v>Tuesday</v>
      </c>
      <c r="BC158" s="317" t="str">
        <f>IF(OR(BB158=0,BB158=""),"",IF(BB158="tuesday","दाल चावल",IF(BB158="thursday","खिचड़ी",IF(OR(BB158="monday",BB158="saturday"),"सब्जी रोटी",IF(OR(BB158="wednesday",BB158="friday"),"दाल रोटी","अवकाश")))))</f>
        <v>दाल चावल</v>
      </c>
      <c r="BD158" s="318" t="str">
        <f>IF(OR(BB158=0,BB158=""),"",IF(BB158="tuesday","R",IF(BB158="thursday","R",IF(OR(BB158="monday",BB158="saturday"),"W",IF(OR(BB158="wednesday",BB158="friday"),"W","")))))</f>
        <v>R</v>
      </c>
      <c r="BE158" s="317" t="str">
        <f>IF(AND('Att. Dairy'!C182=""),"",'Att. Dairy'!C182)</f>
        <v>Rice</v>
      </c>
      <c r="BF158" s="317" t="str">
        <f>IF(AND(BE158=""),"",IF(BE158="Rice","R",IF(BE158="Wheat","W","")))</f>
        <v>R</v>
      </c>
      <c r="BG158" s="318" t="str">
        <f>IF(AND(BF158=""),BD158,BF158)</f>
        <v>R</v>
      </c>
      <c r="BJ158" s="487">
        <f>IF(AND($DG$5=$CF$154),1,0)</f>
        <v>0</v>
      </c>
      <c r="BK158" s="392">
        <v>1</v>
      </c>
      <c r="BL158" s="422">
        <f>IF(AND('Att. Dairy'!B182=""),"",'Att. Dairy'!B182)</f>
        <v>45139</v>
      </c>
      <c r="BM158" s="423" t="str">
        <f>IF(AND('Att. Dairy'!D182=""),"",'Att. Dairy'!D182)</f>
        <v>Tuesday</v>
      </c>
      <c r="BN158" s="435">
        <f>IF('Att. Dairy'!L182="","",IF('Att. Dairy'!E182='Att. Dairy'!$AD$15,'Att. Dairy'!L182,""))</f>
        <v>123</v>
      </c>
      <c r="BO158" s="435">
        <f>IF('Att. Dairy'!M182="","",IF('Att. Dairy'!E182='Att. Dairy'!$AD$15,'Att. Dairy'!M182,""))</f>
        <v>123</v>
      </c>
      <c r="BP158" s="436">
        <f>SUM(BN158,BO158)</f>
        <v>246</v>
      </c>
      <c r="BQ158" s="437">
        <f>IF(OR('Opening Balance'!G176="",'Opening Balance'!G176=0),"",'Opening Balance'!G176)</f>
        <v>173.06</v>
      </c>
      <c r="BR158" s="439" t="str">
        <f>IF(BL158="","",IF(BL158='Opening Balance'!$I$178,'Opening Balance'!$G$178,""))</f>
        <v/>
      </c>
      <c r="BS158" s="439" t="str">
        <f>IF(BL158="","",IF(BL158='Opening Balance'!$I$180,'Opening Balance'!$G$180,""))</f>
        <v/>
      </c>
      <c r="BT158" s="438">
        <f>SUM(BQ158:BS158)</f>
        <v>173.06</v>
      </c>
      <c r="BU158" s="446">
        <f>IF(BP158="","",BP158*'Opening Balance'!$G$182)</f>
        <v>3.69</v>
      </c>
      <c r="BV158" s="431">
        <f t="shared" ref="BV158:BV188" si="268">SUM(BT158-BU158)</f>
        <v>169.37</v>
      </c>
      <c r="BW158" s="437">
        <f>IF(OR('Opening Balance'!G177="",'Opening Balance'!G177=0),"",'Opening Balance'!G177)</f>
        <v>49.913600000000002</v>
      </c>
      <c r="BX158" s="446" t="str">
        <f>IF(BL158="","",IF(BL158='Opening Balance'!$I$179,'Opening Balance'!$G$179,""))</f>
        <v/>
      </c>
      <c r="BY158" s="446" t="str">
        <f>IF(BL158="","",IF(BL158='Opening Balance'!$I$181,'Opening Balance'!$G$181,""))</f>
        <v/>
      </c>
      <c r="BZ158" s="447">
        <f>SUM(BW158:BY158)</f>
        <v>49.913600000000002</v>
      </c>
      <c r="CA158" s="446">
        <f>IF(BP158="","",BP158*'Opening Balance'!$G$183)</f>
        <v>2.0663999999999998</v>
      </c>
      <c r="CB158" s="448">
        <f>SUM(BZ158-CA158)</f>
        <v>47.847200000000001</v>
      </c>
      <c r="CC158" s="467">
        <f>IF(OR('Opening Balance'!G184="",'Opening Balance'!G184=0),"",'Opening Balance'!G184)</f>
        <v>11000</v>
      </c>
      <c r="CD158" s="468" t="str">
        <f>IF(BL158="","",IF(BL158='Opening Balance'!$I$185,'Opening Balance'!$G$185,""))</f>
        <v/>
      </c>
      <c r="CE158" s="468">
        <f>SUM(CC158:CD158)</f>
        <v>11000</v>
      </c>
      <c r="CF158" s="470">
        <f>IF(BL158="","",IF(BL158='Opening Balance'!$I$187,'Opening Balance'!$G$187,0))</f>
        <v>0</v>
      </c>
      <c r="CG158" s="469">
        <f>IFERROR(SUM(CE158-CF158),"")</f>
        <v>11000</v>
      </c>
      <c r="CH158" s="466"/>
      <c r="CI158" s="466"/>
      <c r="CJ158" s="392">
        <v>1</v>
      </c>
      <c r="CK158" s="422">
        <f>IF(AND('Att. Dairy'!B182=""),"",'Att. Dairy'!B182)</f>
        <v>45139</v>
      </c>
      <c r="CL158" s="423" t="str">
        <f>IF(AND('Att. Dairy'!D182=""),"",'Att. Dairy'!D182)</f>
        <v>Tuesday</v>
      </c>
      <c r="CM158" s="435">
        <f>IF('Att. Dairy'!O182="","",IF('Att. Dairy'!E182='Att. Dairy'!$AD$15,'Att. Dairy'!O182,""))</f>
        <v>90</v>
      </c>
      <c r="CN158" s="435">
        <f>IF('Att. Dairy'!P182="","",IF('Att. Dairy'!E182='Att. Dairy'!$AD$15,'Att. Dairy'!P182,""))</f>
        <v>100</v>
      </c>
      <c r="CO158" s="436">
        <f>SUM(CM158,CN158)</f>
        <v>190</v>
      </c>
      <c r="CP158" s="452">
        <f>IF(OR('Opening Balance'!H176="",'Opening Balance'!H176=0),"",'Opening Balance'!H176)</f>
        <v>222.77999999999997</v>
      </c>
      <c r="CQ158" s="438" t="str">
        <f>IF(CK158="","",IF(CK158='Opening Balance'!$I$178,'Opening Balance'!$H$178,""))</f>
        <v/>
      </c>
      <c r="CR158" s="438" t="str">
        <f>IF(CK158="","",IF(CK158='Opening Balance'!$I$180,'Opening Balance'!$H$180,""))</f>
        <v/>
      </c>
      <c r="CS158" s="438">
        <f>SUM(CP158:CR158)</f>
        <v>222.77999999999997</v>
      </c>
      <c r="CT158" s="430">
        <f>IF(CO158="","",CO158*'Opening Balance'!$H$182)</f>
        <v>3.8000000000000003</v>
      </c>
      <c r="CU158" s="431">
        <f t="shared" ref="CU158:CU188" si="269">SUM(CS158-CT158)</f>
        <v>218.97999999999996</v>
      </c>
      <c r="CV158" s="452">
        <f>IF(OR('Opening Balance'!H177="",'Opening Balance'!H177=0),"",'Opening Balance'!H177)</f>
        <v>56.117799999999988</v>
      </c>
      <c r="CW158" s="430" t="str">
        <f>IF(CK158="","",IF(CK158='Opening Balance'!$I$179,'Opening Balance'!$H$179,""))</f>
        <v/>
      </c>
      <c r="CX158" s="429" t="str">
        <f>IF(CK158="","",IF(CK158='Opening Balance'!$I$181,'Opening Balance'!$H$181,""))</f>
        <v/>
      </c>
      <c r="CY158" s="438">
        <f>SUM(CV158:CX158)</f>
        <v>56.117799999999988</v>
      </c>
      <c r="CZ158" s="430">
        <f>IF(CO158="","",CO158*'Opening Balance'!$H$183)</f>
        <v>1.9380000000000002</v>
      </c>
      <c r="DA158" s="431">
        <f>SUM(CY158-CZ158)</f>
        <v>54.179799999999986</v>
      </c>
      <c r="DB158" s="467">
        <f>IF(OR('Opening Balance'!H184="",'Opening Balance'!H184=0),"",'Opening Balance'!H184)</f>
        <v>12200</v>
      </c>
      <c r="DC158" s="468" t="str">
        <f>IF(CK158="","",IF(CK158='Opening Balance'!$I$185,'Opening Balance'!$H$185,""))</f>
        <v/>
      </c>
      <c r="DD158" s="468">
        <f>SUM(DB158:DC158)</f>
        <v>12200</v>
      </c>
      <c r="DE158" s="470">
        <f>IF(CK158="","",IF(CK158='Opening Balance'!$I$187,'Opening Balance'!$H$187,0))</f>
        <v>0</v>
      </c>
      <c r="DF158" s="469">
        <f>IFERROR(SUM(DD158-DE158),"")</f>
        <v>12200</v>
      </c>
    </row>
    <row r="159" spans="1:110" s="317" customFormat="1">
      <c r="A159" s="580"/>
      <c r="B159" s="352">
        <f>IF(AND($Z$3=$Q$153),MAX($B$157:B158)+1,0)</f>
        <v>0</v>
      </c>
      <c r="C159" s="116">
        <f>IF(AND('Att. Dairy'!B183=""),"",'Att. Dairy'!B183)</f>
        <v>45140</v>
      </c>
      <c r="D159" s="118">
        <f>IFERROR(IF(AND(V158=""),"",V158),"")</f>
        <v>49.399999999999977</v>
      </c>
      <c r="E159" s="118">
        <f>IFERROR(IF(AND(W158=""),"",W158),"")</f>
        <v>36.699999999999989</v>
      </c>
      <c r="F159" s="118" t="str">
        <f>IF(C159="","",IF(Sheet1!C159='Opening Balance'!$I$160,'Opening Balance'!$G$160,""))</f>
        <v/>
      </c>
      <c r="G159" s="118" t="str">
        <f>IF(C159="","",IF(Sheet1!C159='Opening Balance'!$I$161,'Opening Balance'!$G$161,""))</f>
        <v/>
      </c>
      <c r="H159" s="118" t="str">
        <f>IF(C159="","",IF(Sheet1!C159='Opening Balance'!$I$162,'Opening Balance'!$G$162,""))</f>
        <v/>
      </c>
      <c r="I159" s="118" t="str">
        <f>IF(C159="","",IF(Sheet1!C159='Opening Balance'!$I$163,'Opening Balance'!$G$163,""))</f>
        <v/>
      </c>
      <c r="J159" s="118" t="str">
        <f>IF(C159="","",IF(Sheet1!C159='Opening Balance'!$I$164,'Opening Balance'!$G$164,""))</f>
        <v/>
      </c>
      <c r="K159" s="118" t="str">
        <f>IF(C159="","",IF(Sheet1!C159='Opening Balance'!$I$165,'Opening Balance'!$G$165,""))</f>
        <v/>
      </c>
      <c r="L159" s="118">
        <f>IF(AND(D159="",F159="",H159="",J159=""),"",SUM(D159,F159,H159,J159))</f>
        <v>49.399999999999977</v>
      </c>
      <c r="M159" s="118">
        <f>IF(AND(E159="",G159="",I159="",K159=""),"",SUM(E159,G159,I159,K159))</f>
        <v>36.699999999999989</v>
      </c>
      <c r="N159" s="119">
        <f>IF('Att. Dairy'!F183="","",'Att. Dairy'!F183)</f>
        <v>120</v>
      </c>
      <c r="O159" s="119">
        <f>IF('Att. Dairy'!G183="","",'Att. Dairy'!G183)</f>
        <v>110</v>
      </c>
      <c r="P159" s="119">
        <f>IF(AND(N159="",O159=""),"",SUM(N159:O159))</f>
        <v>230</v>
      </c>
      <c r="Q159" s="119">
        <f>IF('Att. Dairy'!L183="","",'Att. Dairy'!L183)</f>
        <v>110</v>
      </c>
      <c r="R159" s="119">
        <f>IF('Att. Dairy'!M183="","",'Att. Dairy'!M183)</f>
        <v>100</v>
      </c>
      <c r="S159" s="119">
        <f>IF(AND(Q159="",R159=""),"",SUM(Q159:R159))</f>
        <v>210</v>
      </c>
      <c r="T159" s="118">
        <f>IF(AND(S159=""),0,IF(AND(BG159="W"),S159*100/1000,0))</f>
        <v>21</v>
      </c>
      <c r="U159" s="118">
        <f>IF(AND(S159=""),0,IF(AND(BG159="R"),S159*100/1000,0))</f>
        <v>0</v>
      </c>
      <c r="V159" s="118">
        <f>SUM(L159-T159)</f>
        <v>28.399999999999977</v>
      </c>
      <c r="W159" s="118">
        <f>SUM(M159-U159)</f>
        <v>36.699999999999989</v>
      </c>
      <c r="X159" s="321">
        <f>IFERROR(IF(AND('Att. Dairy'!B183=""),"",IF(AND(Y159="अवकाश"),"",IF(AND(S159=""),"",S159*$Z$153))),"")</f>
        <v>1144.5</v>
      </c>
      <c r="Y159" s="121" t="str">
        <f>IF(AND('Att. Dairy'!B183=""),"",IF(OR(S159="",S159=0),"",BC159))</f>
        <v>दाल रोटी</v>
      </c>
      <c r="AA159" s="353">
        <f>IF(AND($AY$3=$AP$153),MAX($AA$157:AA158)+1,0)</f>
        <v>0</v>
      </c>
      <c r="AB159" s="116">
        <f>IF(AND('Att. Dairy'!B183=""),"",'Att. Dairy'!B183)</f>
        <v>45140</v>
      </c>
      <c r="AC159" s="118">
        <f>IFERROR(IF(AND(AU158=""),"",AU158),"")</f>
        <v>163.20000000000002</v>
      </c>
      <c r="AD159" s="118">
        <f>IFERROR(IF(AND(AV158=""),"",AV158),"")</f>
        <v>116.4</v>
      </c>
      <c r="AE159" s="118" t="str">
        <f>IF(AB159="","",IF(Sheet1!AB159='Opening Balance'!$I$160,'Opening Balance'!$H$160,""))</f>
        <v/>
      </c>
      <c r="AF159" s="118" t="str">
        <f>IF(AB159="","",IF(Sheet1!AB159='Opening Balance'!$I$161,'Opening Balance'!$H$161,""))</f>
        <v/>
      </c>
      <c r="AG159" s="118" t="str">
        <f>IF(AB159="","",IF(Sheet1!AB159='Opening Balance'!$I$162,'Opening Balance'!$H$162,""))</f>
        <v/>
      </c>
      <c r="AH159" s="118" t="str">
        <f>IF(AB159="","",IF(Sheet1!AB159='Opening Balance'!$I$163,'Opening Balance'!$H$163,""))</f>
        <v/>
      </c>
      <c r="AI159" s="118" t="str">
        <f>IF(AB159="","",IF(Sheet1!AB159='Opening Balance'!$I$164,'Opening Balance'!$H$164,""))</f>
        <v/>
      </c>
      <c r="AJ159" s="118" t="str">
        <f>IF(AB159="","",IF(Sheet1!AB159='Opening Balance'!$I$165,'Opening Balance'!$H$165,""))</f>
        <v/>
      </c>
      <c r="AK159" s="118">
        <f>IF(AND(AC159="",AE159="",AG159="",AI159=""),"",SUM(AC159,AE159,AG159,AI159))</f>
        <v>163.20000000000002</v>
      </c>
      <c r="AL159" s="118">
        <f>IF(AND(AD159="",AF159="",AH159="",AJ159=""),"",SUM(AD159,AF159,AH159,AJ159))</f>
        <v>116.4</v>
      </c>
      <c r="AM159" s="119">
        <f>IF('Att. Dairy'!I183="","",'Att. Dairy'!I183)</f>
        <v>90</v>
      </c>
      <c r="AN159" s="119">
        <f>IF('Att. Dairy'!J183="","",'Att. Dairy'!J183)</f>
        <v>100</v>
      </c>
      <c r="AO159" s="119">
        <f>IF(AND(AM159="",AN159=""),"",SUM(AM159:AN159))</f>
        <v>190</v>
      </c>
      <c r="AP159" s="119">
        <f>IF('Att. Dairy'!O183="","",'Att. Dairy'!O183)</f>
        <v>85</v>
      </c>
      <c r="AQ159" s="119">
        <f>IF('Att. Dairy'!P183="","",'Att. Dairy'!P183)</f>
        <v>95</v>
      </c>
      <c r="AR159" s="119">
        <f>IF(AND(AP159="",AQ159=""),"",SUM(AP159:AQ159))</f>
        <v>180</v>
      </c>
      <c r="AS159" s="118">
        <f>IF(AND(AR159=""),0,IF(AND(BG159="W"),AR159*150/1000,0))</f>
        <v>27</v>
      </c>
      <c r="AT159" s="118">
        <f>IF(AND(AR159=""),0,IF(AND(BG159="R"),AR159*150/1000,0))</f>
        <v>0</v>
      </c>
      <c r="AU159" s="118">
        <f t="shared" si="267"/>
        <v>136.20000000000002</v>
      </c>
      <c r="AV159" s="118">
        <f t="shared" si="267"/>
        <v>116.4</v>
      </c>
      <c r="AW159" s="321">
        <f>IFERROR(IF(AND('Att. Dairy'!B183=""),"",IF(AND(AX159="अवकाश"),"",IF(AND(AR159=""),"",AR159*$AY$153))),"")</f>
        <v>1470.6</v>
      </c>
      <c r="AX159" s="121" t="str">
        <f>IF(AND('Att. Dairy'!B183=""),"",IF(OR(AR159="",AR159=0),"",BC159))</f>
        <v>दाल रोटी</v>
      </c>
      <c r="BB159" s="317" t="str">
        <f>IF(AND('Att. Dairy'!D183=""),"",'Att. Dairy'!D183)</f>
        <v>Wednesday</v>
      </c>
      <c r="BC159" s="317" t="str">
        <f>IF(OR(BB159=0,BB159=""),"",IF(BB159="tuesday","दाल चावल",IF(BB159="thursday","खिचड़ी",IF(OR(BB159="monday",BB159="saturday"),"सब्जी रोटी",IF(OR(BB159="wednesday",BB159="friday"),"दाल रोटी","अवकाश")))))</f>
        <v>दाल रोटी</v>
      </c>
      <c r="BD159" s="318" t="str">
        <f t="shared" ref="BD159:BD188" si="270">IF(OR(BB159=0,BB159=""),"",IF(BB159="tuesday","R",IF(BB159="thursday","R",IF(OR(BB159="monday",BB159="saturday"),"W",IF(OR(BB159="wednesday",BB159="friday"),"W","")))))</f>
        <v>W</v>
      </c>
      <c r="BE159" s="317" t="str">
        <f>IF(AND('Att. Dairy'!C183=""),"",'Att. Dairy'!C183)</f>
        <v>Wheat</v>
      </c>
      <c r="BF159" s="317" t="str">
        <f t="shared" ref="BF159:BF188" si="271">IF(AND(BE159=""),"",IF(BE159="Rice","R",IF(BE159="Wheat","W","")))</f>
        <v>W</v>
      </c>
      <c r="BG159" s="318" t="str">
        <f t="shared" ref="BG159:BG188" si="272">IF(AND(BF159=""),BD159,BF159)</f>
        <v>W</v>
      </c>
      <c r="BJ159" s="487">
        <f>IF(AND($DG$5=$CF$154),MAX($BJ$157:BJ158)+1,0)</f>
        <v>0</v>
      </c>
      <c r="BK159" s="389">
        <v>2</v>
      </c>
      <c r="BL159" s="422">
        <f>IF(AND('Att. Dairy'!B183=""),"",'Att. Dairy'!B183)</f>
        <v>45140</v>
      </c>
      <c r="BM159" s="423" t="str">
        <f>IF(AND('Att. Dairy'!D183=""),"",'Att. Dairy'!D183)</f>
        <v>Wednesday</v>
      </c>
      <c r="BN159" s="435">
        <f>IF('Att. Dairy'!L183="","",IF('Att. Dairy'!E183='Att. Dairy'!$AD$15,'Att. Dairy'!L183,""))</f>
        <v>110</v>
      </c>
      <c r="BO159" s="435">
        <f>IF('Att. Dairy'!M183="","",IF('Att. Dairy'!E183='Att. Dairy'!$AD$15,'Att. Dairy'!M183,""))</f>
        <v>100</v>
      </c>
      <c r="BP159" s="436">
        <f t="shared" ref="BP159:BP188" si="273">SUM(BN159,BO159)</f>
        <v>210</v>
      </c>
      <c r="BQ159" s="453">
        <f>IFERROR(IF(AND(BV158=""),"",BV158),"")</f>
        <v>169.37</v>
      </c>
      <c r="BR159" s="439" t="str">
        <f>IF(BL159="","",IF(BL159='Opening Balance'!$I$178,'Opening Balance'!$G$178,""))</f>
        <v/>
      </c>
      <c r="BS159" s="439" t="str">
        <f>IF(BL159="","",IF(BL159='Opening Balance'!$I$180,'Opening Balance'!$G$180,""))</f>
        <v/>
      </c>
      <c r="BT159" s="438">
        <f t="shared" ref="BT159:BT188" si="274">SUM(BQ159:BS159)</f>
        <v>169.37</v>
      </c>
      <c r="BU159" s="446">
        <f>IF(BP159="","",BP159*'Opening Balance'!$G$182)</f>
        <v>3.15</v>
      </c>
      <c r="BV159" s="414">
        <f t="shared" si="268"/>
        <v>166.22</v>
      </c>
      <c r="BW159" s="453">
        <f>IFERROR(IF(AND(CB158=""),"",CB158),"")</f>
        <v>47.847200000000001</v>
      </c>
      <c r="BX159" s="446" t="str">
        <f>IF(BL159="","",IF(BL159='Opening Balance'!$I$179,'Opening Balance'!$G$179,""))</f>
        <v/>
      </c>
      <c r="BY159" s="446" t="str">
        <f>IF(BL159="","",IF(BL159='Opening Balance'!$I$181,'Opening Balance'!$G$181,""))</f>
        <v/>
      </c>
      <c r="BZ159" s="447">
        <f t="shared" ref="BZ159:BZ188" si="275">SUM(BW159:BY159)</f>
        <v>47.847200000000001</v>
      </c>
      <c r="CA159" s="446">
        <f>IF(BP159="","",BP159*'Opening Balance'!$G$183)</f>
        <v>1.7639999999999998</v>
      </c>
      <c r="CB159" s="431">
        <f t="shared" ref="CB159:CB188" si="276">SUM(BZ159-CA159)</f>
        <v>46.083199999999998</v>
      </c>
      <c r="CC159" s="474">
        <f>IFERROR(IF(AND(CG158=""),"",CG158),"")</f>
        <v>11000</v>
      </c>
      <c r="CD159" s="468" t="str">
        <f>IF(BL159="","",IF(BL159='Opening Balance'!$I$185,'Opening Balance'!$G$185,""))</f>
        <v/>
      </c>
      <c r="CE159" s="468">
        <f t="shared" ref="CE159:CE188" si="277">SUM(CC159:CD159)</f>
        <v>11000</v>
      </c>
      <c r="CF159" s="470">
        <f>IF(BL159="","",IF(BL159='Opening Balance'!$I$187,'Opening Balance'!$G$187,0))</f>
        <v>0</v>
      </c>
      <c r="CG159" s="469">
        <f>IFERROR(SUM(CE159-CF159),"")</f>
        <v>11000</v>
      </c>
      <c r="CH159" s="466"/>
      <c r="CI159" s="466"/>
      <c r="CJ159" s="389">
        <v>2</v>
      </c>
      <c r="CK159" s="422">
        <f>IF(AND('Att. Dairy'!B183=""),"",'Att. Dairy'!B183)</f>
        <v>45140</v>
      </c>
      <c r="CL159" s="423" t="str">
        <f>IF(AND('Att. Dairy'!D183=""),"",'Att. Dairy'!D183)</f>
        <v>Wednesday</v>
      </c>
      <c r="CM159" s="435">
        <f>IF('Att. Dairy'!O183="","",IF('Att. Dairy'!E183='Att. Dairy'!$AD$15,'Att. Dairy'!O183,""))</f>
        <v>85</v>
      </c>
      <c r="CN159" s="435">
        <f>IF('Att. Dairy'!P183="","",IF('Att. Dairy'!E183='Att. Dairy'!$AD$15,'Att. Dairy'!P183,""))</f>
        <v>95</v>
      </c>
      <c r="CO159" s="436">
        <f t="shared" ref="CO159:CO188" si="278">SUM(CM159,CN159)</f>
        <v>180</v>
      </c>
      <c r="CP159" s="453">
        <f>IFERROR(IF(AND(CU158=""),"",CU158),"")</f>
        <v>218.97999999999996</v>
      </c>
      <c r="CQ159" s="438" t="str">
        <f>IF(CK159="","",IF(CK159='Opening Balance'!$I$178,'Opening Balance'!$H$178,""))</f>
        <v/>
      </c>
      <c r="CR159" s="438" t="str">
        <f>IF(CK159="","",IF(CK159='Opening Balance'!$I$180,'Opening Balance'!$H$180,""))</f>
        <v/>
      </c>
      <c r="CS159" s="438">
        <f t="shared" ref="CS159:CS188" si="279">SUM(CP159:CR159)</f>
        <v>218.97999999999996</v>
      </c>
      <c r="CT159" s="430">
        <f>IF(CO159="","",CO159*'Opening Balance'!$H$182)</f>
        <v>3.6</v>
      </c>
      <c r="CU159" s="431">
        <f t="shared" si="269"/>
        <v>215.37999999999997</v>
      </c>
      <c r="CV159" s="453">
        <f>IFERROR(IF(AND(DA158=""),"",DA158),"")</f>
        <v>54.179799999999986</v>
      </c>
      <c r="CW159" s="430" t="str">
        <f>IF(CK159="","",IF(CK159='Opening Balance'!$I$179,'Opening Balance'!$H$179,""))</f>
        <v/>
      </c>
      <c r="CX159" s="429" t="str">
        <f>IF(CK159="","",IF(CK159='Opening Balance'!$I$181,'Opening Balance'!$H$181,""))</f>
        <v/>
      </c>
      <c r="CY159" s="438">
        <f t="shared" ref="CY159:CY188" si="280">SUM(CV159:CX159)</f>
        <v>54.179799999999986</v>
      </c>
      <c r="CZ159" s="430">
        <f>IF(CO159="","",CO159*'Opening Balance'!$H$183)</f>
        <v>1.8360000000000001</v>
      </c>
      <c r="DA159" s="431">
        <f t="shared" ref="DA159:DA188" si="281">SUM(CY159-CZ159)</f>
        <v>52.343799999999987</v>
      </c>
      <c r="DB159" s="474">
        <f>IFERROR(IF(AND(DF158=""),"",DF158),"")</f>
        <v>12200</v>
      </c>
      <c r="DC159" s="468" t="str">
        <f>IF(CK159="","",IF(CK159='Opening Balance'!$I$185,'Opening Balance'!$H$185,""))</f>
        <v/>
      </c>
      <c r="DD159" s="468">
        <f t="shared" ref="DD159:DD188" si="282">SUM(DB159:DC159)</f>
        <v>12200</v>
      </c>
      <c r="DE159" s="470">
        <f>IF(CK159="","",IF(CK159='Opening Balance'!$I$187,'Opening Balance'!$H$187,0))</f>
        <v>0</v>
      </c>
      <c r="DF159" s="469">
        <f>IFERROR(SUM(DD159-DE159),"")</f>
        <v>12200</v>
      </c>
    </row>
    <row r="160" spans="1:110" s="317" customFormat="1">
      <c r="A160" s="580"/>
      <c r="B160" s="352">
        <f>IF(AND($Z$3=$Q$153),MAX($B$157:B159)+1,0)</f>
        <v>0</v>
      </c>
      <c r="C160" s="116">
        <f>IF(AND('Att. Dairy'!B184=""),"",'Att. Dairy'!B184)</f>
        <v>45141</v>
      </c>
      <c r="D160" s="118">
        <f t="shared" ref="D160:D188" si="283">IFERROR(IF(AND(V159=""),"",V159),"")</f>
        <v>28.399999999999977</v>
      </c>
      <c r="E160" s="118">
        <f t="shared" ref="E160:E188" si="284">IFERROR(IF(AND(W159=""),"",W159),"")</f>
        <v>36.699999999999989</v>
      </c>
      <c r="F160" s="118" t="str">
        <f>IF(C160="","",IF(Sheet1!C160='Opening Balance'!$I$160,'Opening Balance'!$G$160,""))</f>
        <v/>
      </c>
      <c r="G160" s="118" t="str">
        <f>IF(C160="","",IF(Sheet1!C160='Opening Balance'!$I$161,'Opening Balance'!$G$161,""))</f>
        <v/>
      </c>
      <c r="H160" s="118" t="str">
        <f>IF(C160="","",IF(Sheet1!C160='Opening Balance'!$I$162,'Opening Balance'!$G$162,""))</f>
        <v/>
      </c>
      <c r="I160" s="118" t="str">
        <f>IF(C160="","",IF(Sheet1!C160='Opening Balance'!$I$163,'Opening Balance'!$G$163,""))</f>
        <v/>
      </c>
      <c r="J160" s="118" t="str">
        <f>IF(C160="","",IF(Sheet1!C160='Opening Balance'!$I$164,'Opening Balance'!$G$164,""))</f>
        <v/>
      </c>
      <c r="K160" s="118" t="str">
        <f>IF(C160="","",IF(Sheet1!C160='Opening Balance'!$I$165,'Opening Balance'!$G$165,""))</f>
        <v/>
      </c>
      <c r="L160" s="118">
        <f t="shared" ref="L160:L188" si="285">IF(AND(D160="",F160="",H160="",J160=""),"",SUM(D160,F160,H160,J160))</f>
        <v>28.399999999999977</v>
      </c>
      <c r="M160" s="118">
        <f t="shared" ref="M160:M188" si="286">IF(AND(E160="",G160="",I160="",K160=""),"",SUM(E160,G160,I160,K160))</f>
        <v>36.699999999999989</v>
      </c>
      <c r="N160" s="119">
        <f>IF('Att. Dairy'!F184="","",'Att. Dairy'!F184)</f>
        <v>120</v>
      </c>
      <c r="O160" s="119">
        <f>IF('Att. Dairy'!G184="","",'Att. Dairy'!G184)</f>
        <v>110</v>
      </c>
      <c r="P160" s="119">
        <f t="shared" ref="P160:P188" si="287">IF(AND(N160="",O160=""),"",SUM(N160:O160))</f>
        <v>230</v>
      </c>
      <c r="Q160" s="119">
        <f>IF('Att. Dairy'!L184="","",'Att. Dairy'!L184)</f>
        <v>115</v>
      </c>
      <c r="R160" s="119">
        <f>IF('Att. Dairy'!M184="","",'Att. Dairy'!M184)</f>
        <v>105</v>
      </c>
      <c r="S160" s="119">
        <f t="shared" ref="S160:S188" si="288">IF(AND(Q160="",R160=""),"",SUM(Q160:R160))</f>
        <v>220</v>
      </c>
      <c r="T160" s="118">
        <f t="shared" ref="T160:T188" si="289">IF(AND(S160=""),0,IF(AND(BG160="W"),S160*100/1000,0))</f>
        <v>0</v>
      </c>
      <c r="U160" s="118">
        <f t="shared" ref="U160:U188" si="290">IF(AND(S160=""),0,IF(AND(BG160="R"),S160*100/1000,0))</f>
        <v>22</v>
      </c>
      <c r="V160" s="118">
        <f t="shared" ref="V160:V188" si="291">SUM(L160-T160)</f>
        <v>28.399999999999977</v>
      </c>
      <c r="W160" s="118">
        <f t="shared" ref="W160:W188" si="292">SUM(M160-U160)</f>
        <v>14.699999999999989</v>
      </c>
      <c r="X160" s="321">
        <f>IFERROR(IF(AND('Att. Dairy'!B184=""),"",IF(AND(Y160="अवकाश"),"",IF(AND(S160=""),"",S160*$Z$153))),"")</f>
        <v>1199</v>
      </c>
      <c r="Y160" s="121" t="str">
        <f>IF(AND('Att. Dairy'!B184=""),"",IF(OR(S160="",S160=0),"",BC160))</f>
        <v>खिचड़ी</v>
      </c>
      <c r="AA160" s="353">
        <f>IF(AND($AY$3=$AP$153),MAX($AA$157:AA159)+1,0)</f>
        <v>0</v>
      </c>
      <c r="AB160" s="116">
        <f>IF(AND('Att. Dairy'!B184=""),"",'Att. Dairy'!B184)</f>
        <v>45141</v>
      </c>
      <c r="AC160" s="118">
        <f t="shared" ref="AC160:AC188" si="293">IFERROR(IF(AND(AU159=""),"",AU159),"")</f>
        <v>136.20000000000002</v>
      </c>
      <c r="AD160" s="118">
        <f t="shared" ref="AD160:AD188" si="294">IFERROR(IF(AND(AV159=""),"",AV159),"")</f>
        <v>116.4</v>
      </c>
      <c r="AE160" s="118" t="str">
        <f>IF(AB160="","",IF(Sheet1!AB160='Opening Balance'!$I$160,'Opening Balance'!$H$160,""))</f>
        <v/>
      </c>
      <c r="AF160" s="118" t="str">
        <f>IF(AB160="","",IF(Sheet1!AB160='Opening Balance'!$I$161,'Opening Balance'!$H$161,""))</f>
        <v/>
      </c>
      <c r="AG160" s="118" t="str">
        <f>IF(AB160="","",IF(Sheet1!AB160='Opening Balance'!$I$162,'Opening Balance'!$H$162,""))</f>
        <v/>
      </c>
      <c r="AH160" s="118" t="str">
        <f>IF(AB160="","",IF(Sheet1!AB160='Opening Balance'!$I$163,'Opening Balance'!$H$163,""))</f>
        <v/>
      </c>
      <c r="AI160" s="118" t="str">
        <f>IF(AB160="","",IF(Sheet1!AB160='Opening Balance'!$I$164,'Opening Balance'!$H$164,""))</f>
        <v/>
      </c>
      <c r="AJ160" s="118" t="str">
        <f>IF(AB160="","",IF(Sheet1!AB160='Opening Balance'!$I$165,'Opening Balance'!$H$165,""))</f>
        <v/>
      </c>
      <c r="AK160" s="118">
        <f t="shared" ref="AK160:AK188" si="295">IF(AND(AC160="",AE160="",AG160="",AI160=""),"",SUM(AC160,AE160,AG160,AI160))</f>
        <v>136.20000000000002</v>
      </c>
      <c r="AL160" s="118">
        <f t="shared" ref="AL160:AL187" si="296">IF(AND(AD160="",AF160="",AH160="",AJ160=""),"",SUM(AD160,AF160,AH160,AJ160))</f>
        <v>116.4</v>
      </c>
      <c r="AM160" s="119">
        <f>IF('Att. Dairy'!I184="","",'Att. Dairy'!I184)</f>
        <v>90</v>
      </c>
      <c r="AN160" s="119">
        <f>IF('Att. Dairy'!J184="","",'Att. Dairy'!J184)</f>
        <v>100</v>
      </c>
      <c r="AO160" s="119">
        <f t="shared" ref="AO160:AO188" si="297">IF(AND(AM160="",AN160=""),"",SUM(AM160:AN160))</f>
        <v>190</v>
      </c>
      <c r="AP160" s="119">
        <f>IF('Att. Dairy'!O184="","",'Att. Dairy'!O184)</f>
        <v>80</v>
      </c>
      <c r="AQ160" s="119">
        <f>IF('Att. Dairy'!P184="","",'Att. Dairy'!P184)</f>
        <v>90</v>
      </c>
      <c r="AR160" s="119">
        <f t="shared" ref="AR160:AR188" si="298">IF(AND(AP160="",AQ160=""),"",SUM(AP160:AQ160))</f>
        <v>170</v>
      </c>
      <c r="AS160" s="118">
        <f t="shared" ref="AS160:AS188" si="299">IF(AND(AR160=""),0,IF(AND(BG160="W"),AR160*150/1000,0))</f>
        <v>0</v>
      </c>
      <c r="AT160" s="118">
        <f t="shared" ref="AT160:AT188" si="300">IF(AND(AR160=""),0,IF(AND(BG160="R"),AR160*150/1000,0))</f>
        <v>25.5</v>
      </c>
      <c r="AU160" s="118">
        <f t="shared" si="267"/>
        <v>136.20000000000002</v>
      </c>
      <c r="AV160" s="118">
        <f t="shared" si="267"/>
        <v>90.9</v>
      </c>
      <c r="AW160" s="321">
        <f>IFERROR(IF(AND('Att. Dairy'!B184=""),"",IF(AND(AX160="अवकाश"),"",IF(AND(AR160=""),"",AR160*$AY$153))),"")</f>
        <v>1388.9</v>
      </c>
      <c r="AX160" s="121" t="str">
        <f>IF(AND('Att. Dairy'!B184=""),"",IF(OR(AR160="",AR160=0),"",BC160))</f>
        <v>खिचड़ी</v>
      </c>
      <c r="BB160" s="317" t="str">
        <f>IF(AND('Att. Dairy'!D184=""),"",'Att. Dairy'!D184)</f>
        <v>Thursday</v>
      </c>
      <c r="BC160" s="317" t="str">
        <f t="shared" ref="BC160:BC188" si="301">IF(OR(BB160=0,BB160=""),"",IF(BB160="tuesday","दाल चावल",IF(BB160="thursday","खिचड़ी",IF(OR(BB160="monday",BB160="saturday"),"सब्जी रोटी",IF(OR(BB160="wednesday",BB160="friday"),"दाल रोटी","अवकाश")))))</f>
        <v>खिचड़ी</v>
      </c>
      <c r="BD160" s="318" t="str">
        <f t="shared" si="270"/>
        <v>R</v>
      </c>
      <c r="BE160" s="317" t="str">
        <f>IF(AND('Att. Dairy'!C184=""),"",'Att. Dairy'!C184)</f>
        <v>Rice</v>
      </c>
      <c r="BF160" s="317" t="str">
        <f t="shared" si="271"/>
        <v>R</v>
      </c>
      <c r="BG160" s="318" t="str">
        <f t="shared" si="272"/>
        <v>R</v>
      </c>
      <c r="BJ160" s="487">
        <f>IF(AND($DG$5=$CF$154),MAX($BJ$157:BJ159)+1,0)</f>
        <v>0</v>
      </c>
      <c r="BK160" s="389">
        <v>3</v>
      </c>
      <c r="BL160" s="422">
        <f>IF(AND('Att. Dairy'!B184=""),"",'Att. Dairy'!B184)</f>
        <v>45141</v>
      </c>
      <c r="BM160" s="423" t="str">
        <f>IF(AND('Att. Dairy'!D184=""),"",'Att. Dairy'!D184)</f>
        <v>Thursday</v>
      </c>
      <c r="BN160" s="435">
        <f>IF('Att. Dairy'!L184="","",IF('Att. Dairy'!E184='Att. Dairy'!$AD$15,'Att. Dairy'!L184,""))</f>
        <v>115</v>
      </c>
      <c r="BO160" s="435">
        <f>IF('Att. Dairy'!M184="","",IF('Att. Dairy'!E184='Att. Dairy'!$AD$15,'Att. Dairy'!M184,""))</f>
        <v>105</v>
      </c>
      <c r="BP160" s="436">
        <f t="shared" si="273"/>
        <v>220</v>
      </c>
      <c r="BQ160" s="453">
        <f t="shared" ref="BQ160:BQ188" si="302">IFERROR(IF(AND(BV159=""),"",BV159),"")</f>
        <v>166.22</v>
      </c>
      <c r="BR160" s="439" t="str">
        <f>IF(BL160="","",IF(BL160='Opening Balance'!$I$178,'Opening Balance'!$G$178,""))</f>
        <v/>
      </c>
      <c r="BS160" s="439" t="str">
        <f>IF(BL160="","",IF(BL160='Opening Balance'!$I$180,'Opening Balance'!$G$180,""))</f>
        <v/>
      </c>
      <c r="BT160" s="438">
        <f t="shared" si="274"/>
        <v>166.22</v>
      </c>
      <c r="BU160" s="446">
        <f>IF(BP160="","",BP160*'Opening Balance'!$G$182)</f>
        <v>3.3</v>
      </c>
      <c r="BV160" s="415">
        <f t="shared" si="268"/>
        <v>162.91999999999999</v>
      </c>
      <c r="BW160" s="453">
        <f t="shared" ref="BW160:BW188" si="303">IFERROR(IF(AND(CB159=""),"",CB159),"")</f>
        <v>46.083199999999998</v>
      </c>
      <c r="BX160" s="446" t="str">
        <f>IF(BL160="","",IF(BL160='Opening Balance'!$I$179,'Opening Balance'!$G$179,""))</f>
        <v/>
      </c>
      <c r="BY160" s="446" t="str">
        <f>IF(BL160="","",IF(BL160='Opening Balance'!$I$181,'Opening Balance'!$G$181,""))</f>
        <v/>
      </c>
      <c r="BZ160" s="447">
        <f t="shared" si="275"/>
        <v>46.083199999999998</v>
      </c>
      <c r="CA160" s="446">
        <f>IF(BP160="","",BP160*'Opening Balance'!$G$183)</f>
        <v>1.8479999999999999</v>
      </c>
      <c r="CB160" s="431">
        <f t="shared" si="276"/>
        <v>44.235199999999999</v>
      </c>
      <c r="CC160" s="474">
        <f t="shared" ref="CC160:CC188" si="304">IFERROR(IF(AND(CG159=""),"",CG159),"")</f>
        <v>11000</v>
      </c>
      <c r="CD160" s="468" t="str">
        <f>IF(BL160="","",IF(BL160='Opening Balance'!$I$185,'Opening Balance'!$G$185,""))</f>
        <v/>
      </c>
      <c r="CE160" s="468">
        <f t="shared" si="277"/>
        <v>11000</v>
      </c>
      <c r="CF160" s="470">
        <f>IF(BL160="","",IF(BL160='Opening Balance'!$I$187,'Opening Balance'!$G$187,0))</f>
        <v>0</v>
      </c>
      <c r="CG160" s="469">
        <f t="shared" ref="CG160:CG187" si="305">IFERROR(SUM(CE160-CF160),"")</f>
        <v>11000</v>
      </c>
      <c r="CH160" s="466"/>
      <c r="CI160" s="466"/>
      <c r="CJ160" s="389">
        <v>3</v>
      </c>
      <c r="CK160" s="422">
        <f>IF(AND('Att. Dairy'!B184=""),"",'Att. Dairy'!B184)</f>
        <v>45141</v>
      </c>
      <c r="CL160" s="423" t="str">
        <f>IF(AND('Att. Dairy'!D184=""),"",'Att. Dairy'!D184)</f>
        <v>Thursday</v>
      </c>
      <c r="CM160" s="435">
        <f>IF('Att. Dairy'!O184="","",IF('Att. Dairy'!E184='Att. Dairy'!$AD$15,'Att. Dairy'!O184,""))</f>
        <v>80</v>
      </c>
      <c r="CN160" s="435">
        <f>IF('Att. Dairy'!P184="","",IF('Att. Dairy'!E184='Att. Dairy'!$AD$15,'Att. Dairy'!P184,""))</f>
        <v>90</v>
      </c>
      <c r="CO160" s="436">
        <f t="shared" si="278"/>
        <v>170</v>
      </c>
      <c r="CP160" s="453">
        <f t="shared" ref="CP160:CP188" si="306">IFERROR(IF(AND(CU159=""),"",CU159),"")</f>
        <v>215.37999999999997</v>
      </c>
      <c r="CQ160" s="438" t="str">
        <f>IF(CK160="","",IF(CK160='Opening Balance'!$I$178,'Opening Balance'!$H$178,""))</f>
        <v/>
      </c>
      <c r="CR160" s="438" t="str">
        <f>IF(CK160="","",IF(CK160='Opening Balance'!$I$180,'Opening Balance'!$H$180,""))</f>
        <v/>
      </c>
      <c r="CS160" s="438">
        <f t="shared" si="279"/>
        <v>215.37999999999997</v>
      </c>
      <c r="CT160" s="430">
        <f>IF(CO160="","",CO160*'Opening Balance'!$H$182)</f>
        <v>3.4</v>
      </c>
      <c r="CU160" s="431">
        <f t="shared" si="269"/>
        <v>211.97999999999996</v>
      </c>
      <c r="CV160" s="453">
        <f t="shared" ref="CV160:CV188" si="307">IFERROR(IF(AND(DA159=""),"",DA159),"")</f>
        <v>52.343799999999987</v>
      </c>
      <c r="CW160" s="430" t="str">
        <f>IF(CK160="","",IF(CK160='Opening Balance'!$I$179,'Opening Balance'!$H$179,""))</f>
        <v/>
      </c>
      <c r="CX160" s="429" t="str">
        <f>IF(CK160="","",IF(CK160='Opening Balance'!$I$181,'Opening Balance'!$H$181,""))</f>
        <v/>
      </c>
      <c r="CY160" s="438">
        <f t="shared" si="280"/>
        <v>52.343799999999987</v>
      </c>
      <c r="CZ160" s="430">
        <f>IF(CO160="","",CO160*'Opening Balance'!$H$183)</f>
        <v>1.7340000000000002</v>
      </c>
      <c r="DA160" s="431">
        <f t="shared" si="281"/>
        <v>50.609799999999986</v>
      </c>
      <c r="DB160" s="474">
        <f t="shared" ref="DB160:DB188" si="308">IFERROR(IF(AND(DF159=""),"",DF159),"")</f>
        <v>12200</v>
      </c>
      <c r="DC160" s="468" t="str">
        <f>IF(CK160="","",IF(CK160='Opening Balance'!$I$185,'Opening Balance'!$H$185,""))</f>
        <v/>
      </c>
      <c r="DD160" s="468">
        <f t="shared" si="282"/>
        <v>12200</v>
      </c>
      <c r="DE160" s="470">
        <f>IF(CK160="","",IF(CK160='Opening Balance'!$I$187,'Opening Balance'!$H$187,0))</f>
        <v>0</v>
      </c>
      <c r="DF160" s="469">
        <f t="shared" ref="DF160:DF188" si="309">IFERROR(SUM(DD160-DE160),"")</f>
        <v>12200</v>
      </c>
    </row>
    <row r="161" spans="1:110" s="317" customFormat="1">
      <c r="A161" s="580"/>
      <c r="B161" s="352">
        <f>IF(AND($Z$3=$Q$153),MAX($B$157:B160)+1,0)</f>
        <v>0</v>
      </c>
      <c r="C161" s="116">
        <f>IF(AND('Att. Dairy'!B185=""),"",'Att. Dairy'!B185)</f>
        <v>45142</v>
      </c>
      <c r="D161" s="118">
        <f t="shared" si="283"/>
        <v>28.399999999999977</v>
      </c>
      <c r="E161" s="118">
        <f t="shared" si="284"/>
        <v>14.699999999999989</v>
      </c>
      <c r="F161" s="118" t="str">
        <f>IF(C161="","",IF(Sheet1!C161='Opening Balance'!$I$160,'Opening Balance'!$G$160,""))</f>
        <v/>
      </c>
      <c r="G161" s="118" t="str">
        <f>IF(C161="","",IF(Sheet1!C161='Opening Balance'!$I$161,'Opening Balance'!$G$161,""))</f>
        <v/>
      </c>
      <c r="H161" s="118" t="str">
        <f>IF(C161="","",IF(Sheet1!C161='Opening Balance'!$I$162,'Opening Balance'!$G$162,""))</f>
        <v/>
      </c>
      <c r="I161" s="118" t="str">
        <f>IF(C161="","",IF(Sheet1!C161='Opening Balance'!$I$163,'Opening Balance'!$G$163,""))</f>
        <v/>
      </c>
      <c r="J161" s="118" t="str">
        <f>IF(C161="","",IF(Sheet1!C161='Opening Balance'!$I$164,'Opening Balance'!$G$164,""))</f>
        <v/>
      </c>
      <c r="K161" s="118" t="str">
        <f>IF(C161="","",IF(Sheet1!C161='Opening Balance'!$I$165,'Opening Balance'!$G$165,""))</f>
        <v/>
      </c>
      <c r="L161" s="118">
        <f t="shared" si="285"/>
        <v>28.399999999999977</v>
      </c>
      <c r="M161" s="118">
        <f t="shared" si="286"/>
        <v>14.699999999999989</v>
      </c>
      <c r="N161" s="119" t="str">
        <f>IF('Att. Dairy'!F185="","",'Att. Dairy'!F185)</f>
        <v/>
      </c>
      <c r="O161" s="119" t="str">
        <f>IF('Att. Dairy'!G185="","",'Att. Dairy'!G185)</f>
        <v/>
      </c>
      <c r="P161" s="119" t="str">
        <f t="shared" si="287"/>
        <v/>
      </c>
      <c r="Q161" s="119" t="str">
        <f>IF('Att. Dairy'!L185="","",'Att. Dairy'!L185)</f>
        <v/>
      </c>
      <c r="R161" s="119" t="str">
        <f>IF('Att. Dairy'!M185="","",'Att. Dairy'!M185)</f>
        <v/>
      </c>
      <c r="S161" s="119" t="str">
        <f t="shared" si="288"/>
        <v/>
      </c>
      <c r="T161" s="118">
        <f t="shared" si="289"/>
        <v>0</v>
      </c>
      <c r="U161" s="118">
        <f t="shared" si="290"/>
        <v>0</v>
      </c>
      <c r="V161" s="118">
        <f t="shared" si="291"/>
        <v>28.399999999999977</v>
      </c>
      <c r="W161" s="118">
        <f t="shared" si="292"/>
        <v>14.699999999999989</v>
      </c>
      <c r="X161" s="321" t="str">
        <f>IFERROR(IF(AND('Att. Dairy'!B185=""),"",IF(AND(Y161="अवकाश"),"",IF(AND(S161=""),"",S161*$Z$153))),"")</f>
        <v/>
      </c>
      <c r="Y161" s="121" t="str">
        <f>IF(AND('Att. Dairy'!B185=""),"",IF(OR(S161="",S161=0),"",BC161))</f>
        <v/>
      </c>
      <c r="AA161" s="353">
        <f>IF(AND($AY$3=$AP$153),MAX($AA$157:AA160)+1,0)</f>
        <v>0</v>
      </c>
      <c r="AB161" s="116">
        <f>IF(AND('Att. Dairy'!B185=""),"",'Att. Dairy'!B185)</f>
        <v>45142</v>
      </c>
      <c r="AC161" s="118">
        <f t="shared" si="293"/>
        <v>136.20000000000002</v>
      </c>
      <c r="AD161" s="118">
        <f t="shared" si="294"/>
        <v>90.9</v>
      </c>
      <c r="AE161" s="118" t="str">
        <f>IF(AB161="","",IF(Sheet1!AB161='Opening Balance'!$I$160,'Opening Balance'!$H$160,""))</f>
        <v/>
      </c>
      <c r="AF161" s="118" t="str">
        <f>IF(AB161="","",IF(Sheet1!AB161='Opening Balance'!$I$161,'Opening Balance'!$H$161,""))</f>
        <v/>
      </c>
      <c r="AG161" s="118" t="str">
        <f>IF(AB161="","",IF(Sheet1!AB161='Opening Balance'!$I$162,'Opening Balance'!$H$162,""))</f>
        <v/>
      </c>
      <c r="AH161" s="118" t="str">
        <f>IF(AB161="","",IF(Sheet1!AB161='Opening Balance'!$I$163,'Opening Balance'!$H$163,""))</f>
        <v/>
      </c>
      <c r="AI161" s="118" t="str">
        <f>IF(AB161="","",IF(Sheet1!AB161='Opening Balance'!$I$164,'Opening Balance'!$H$164,""))</f>
        <v/>
      </c>
      <c r="AJ161" s="118" t="str">
        <f>IF(AB161="","",IF(Sheet1!AB161='Opening Balance'!$I$165,'Opening Balance'!$H$165,""))</f>
        <v/>
      </c>
      <c r="AK161" s="118">
        <f t="shared" si="295"/>
        <v>136.20000000000002</v>
      </c>
      <c r="AL161" s="118">
        <f t="shared" si="296"/>
        <v>90.9</v>
      </c>
      <c r="AM161" s="119" t="str">
        <f>IF('Att. Dairy'!I185="","",'Att. Dairy'!I185)</f>
        <v/>
      </c>
      <c r="AN161" s="119" t="str">
        <f>IF('Att. Dairy'!J185="","",'Att. Dairy'!J185)</f>
        <v/>
      </c>
      <c r="AO161" s="119" t="str">
        <f t="shared" si="297"/>
        <v/>
      </c>
      <c r="AP161" s="119" t="str">
        <f>IF('Att. Dairy'!O185="","",'Att. Dairy'!O185)</f>
        <v/>
      </c>
      <c r="AQ161" s="119" t="str">
        <f>IF('Att. Dairy'!P185="","",'Att. Dairy'!P185)</f>
        <v/>
      </c>
      <c r="AR161" s="119" t="str">
        <f t="shared" si="298"/>
        <v/>
      </c>
      <c r="AS161" s="118">
        <f t="shared" si="299"/>
        <v>0</v>
      </c>
      <c r="AT161" s="118">
        <f t="shared" si="300"/>
        <v>0</v>
      </c>
      <c r="AU161" s="118">
        <f t="shared" si="267"/>
        <v>136.20000000000002</v>
      </c>
      <c r="AV161" s="118">
        <f t="shared" si="267"/>
        <v>90.9</v>
      </c>
      <c r="AW161" s="321" t="str">
        <f>IFERROR(IF(AND('Att. Dairy'!B185=""),"",IF(AND(AX161="अवकाश"),"",IF(AND(AR161=""),"",AR161*$AY$153))),"")</f>
        <v/>
      </c>
      <c r="AX161" s="121" t="str">
        <f>IF(AND('Att. Dairy'!B185=""),"",IF(OR(AR161="",AR161=0),"",BC161))</f>
        <v/>
      </c>
      <c r="BB161" s="317" t="str">
        <f>IF(AND('Att. Dairy'!D185=""),"",'Att. Dairy'!D185)</f>
        <v>Friday</v>
      </c>
      <c r="BC161" s="317" t="str">
        <f t="shared" si="301"/>
        <v>दाल रोटी</v>
      </c>
      <c r="BD161" s="318" t="str">
        <f t="shared" si="270"/>
        <v>W</v>
      </c>
      <c r="BE161" s="317" t="str">
        <f>IF(AND('Att. Dairy'!C185=""),"",'Att. Dairy'!C185)</f>
        <v/>
      </c>
      <c r="BF161" s="317" t="str">
        <f t="shared" si="271"/>
        <v/>
      </c>
      <c r="BG161" s="318" t="str">
        <f t="shared" si="272"/>
        <v>W</v>
      </c>
      <c r="BJ161" s="487">
        <f>IF(AND($DG$5=$CF$154),MAX($BJ$157:BJ160)+1,0)</f>
        <v>0</v>
      </c>
      <c r="BK161" s="389">
        <v>4</v>
      </c>
      <c r="BL161" s="422">
        <f>IF(AND('Att. Dairy'!B185=""),"",'Att. Dairy'!B185)</f>
        <v>45142</v>
      </c>
      <c r="BM161" s="423" t="str">
        <f>IF(AND('Att. Dairy'!D185=""),"",'Att. Dairy'!D185)</f>
        <v>Friday</v>
      </c>
      <c r="BN161" s="435" t="str">
        <f>IF('Att. Dairy'!L185="","",IF('Att. Dairy'!E185='Att. Dairy'!$AD$15,'Att. Dairy'!L185,""))</f>
        <v/>
      </c>
      <c r="BO161" s="435" t="str">
        <f>IF('Att. Dairy'!M185="","",IF('Att. Dairy'!E185='Att. Dairy'!$AD$15,'Att. Dairy'!M185,""))</f>
        <v/>
      </c>
      <c r="BP161" s="436">
        <f t="shared" si="273"/>
        <v>0</v>
      </c>
      <c r="BQ161" s="453">
        <f t="shared" si="302"/>
        <v>162.91999999999999</v>
      </c>
      <c r="BR161" s="439" t="str">
        <f>IF(BL161="","",IF(BL161='Opening Balance'!$I$178,'Opening Balance'!$G$178,""))</f>
        <v/>
      </c>
      <c r="BS161" s="439" t="str">
        <f>IF(BL161="","",IF(BL161='Opening Balance'!$I$180,'Opening Balance'!$G$180,""))</f>
        <v/>
      </c>
      <c r="BT161" s="438">
        <f t="shared" si="274"/>
        <v>162.91999999999999</v>
      </c>
      <c r="BU161" s="446">
        <f>IF(BP161="","",BP161*'Opening Balance'!$G$182)</f>
        <v>0</v>
      </c>
      <c r="BV161" s="415">
        <f t="shared" si="268"/>
        <v>162.91999999999999</v>
      </c>
      <c r="BW161" s="453">
        <f t="shared" si="303"/>
        <v>44.235199999999999</v>
      </c>
      <c r="BX161" s="446" t="str">
        <f>IF(BL161="","",IF(BL161='Opening Balance'!$I$179,'Opening Balance'!$G$179,""))</f>
        <v/>
      </c>
      <c r="BY161" s="446" t="str">
        <f>IF(BL161="","",IF(BL161='Opening Balance'!$I$181,'Opening Balance'!$G$181,""))</f>
        <v/>
      </c>
      <c r="BZ161" s="447">
        <f t="shared" si="275"/>
        <v>44.235199999999999</v>
      </c>
      <c r="CA161" s="446">
        <f>IF(BP161="","",BP161*'Opening Balance'!$G$183)</f>
        <v>0</v>
      </c>
      <c r="CB161" s="431">
        <f t="shared" si="276"/>
        <v>44.235199999999999</v>
      </c>
      <c r="CC161" s="474">
        <f t="shared" si="304"/>
        <v>11000</v>
      </c>
      <c r="CD161" s="468" t="str">
        <f>IF(BL161="","",IF(BL161='Opening Balance'!$I$185,'Opening Balance'!$G$185,""))</f>
        <v/>
      </c>
      <c r="CE161" s="468">
        <f t="shared" si="277"/>
        <v>11000</v>
      </c>
      <c r="CF161" s="470">
        <f>IF(BL161="","",IF(BL161='Opening Balance'!$I$187,'Opening Balance'!$G$187,0))</f>
        <v>0</v>
      </c>
      <c r="CG161" s="469">
        <f t="shared" si="305"/>
        <v>11000</v>
      </c>
      <c r="CH161" s="466"/>
      <c r="CI161" s="466"/>
      <c r="CJ161" s="389">
        <v>4</v>
      </c>
      <c r="CK161" s="422">
        <f>IF(AND('Att. Dairy'!B185=""),"",'Att. Dairy'!B185)</f>
        <v>45142</v>
      </c>
      <c r="CL161" s="423" t="str">
        <f>IF(AND('Att. Dairy'!D185=""),"",'Att. Dairy'!D185)</f>
        <v>Friday</v>
      </c>
      <c r="CM161" s="435" t="str">
        <f>IF('Att. Dairy'!O185="","",IF('Att. Dairy'!E185='Att. Dairy'!$AD$15,'Att. Dairy'!O185,""))</f>
        <v/>
      </c>
      <c r="CN161" s="435" t="str">
        <f>IF('Att. Dairy'!P185="","",IF('Att. Dairy'!E185='Att. Dairy'!$AD$15,'Att. Dairy'!P185,""))</f>
        <v/>
      </c>
      <c r="CO161" s="436">
        <f t="shared" si="278"/>
        <v>0</v>
      </c>
      <c r="CP161" s="453">
        <f t="shared" si="306"/>
        <v>211.97999999999996</v>
      </c>
      <c r="CQ161" s="438" t="str">
        <f>IF(CK161="","",IF(CK161='Opening Balance'!$I$178,'Opening Balance'!$H$178,""))</f>
        <v/>
      </c>
      <c r="CR161" s="438" t="str">
        <f>IF(CK161="","",IF(CK161='Opening Balance'!$I$180,'Opening Balance'!$H$180,""))</f>
        <v/>
      </c>
      <c r="CS161" s="438">
        <f t="shared" si="279"/>
        <v>211.97999999999996</v>
      </c>
      <c r="CT161" s="430">
        <f>IF(CO161="","",CO161*'Opening Balance'!$H$182)</f>
        <v>0</v>
      </c>
      <c r="CU161" s="431">
        <f t="shared" si="269"/>
        <v>211.97999999999996</v>
      </c>
      <c r="CV161" s="453">
        <f t="shared" si="307"/>
        <v>50.609799999999986</v>
      </c>
      <c r="CW161" s="430" t="str">
        <f>IF(CK161="","",IF(CK161='Opening Balance'!$I$179,'Opening Balance'!$H$179,""))</f>
        <v/>
      </c>
      <c r="CX161" s="429" t="str">
        <f>IF(CK161="","",IF(CK161='Opening Balance'!$I$181,'Opening Balance'!$H$181,""))</f>
        <v/>
      </c>
      <c r="CY161" s="438">
        <f t="shared" si="280"/>
        <v>50.609799999999986</v>
      </c>
      <c r="CZ161" s="430">
        <f>IF(CO161="","",CO161*'Opening Balance'!$H$183)</f>
        <v>0</v>
      </c>
      <c r="DA161" s="431">
        <f t="shared" si="281"/>
        <v>50.609799999999986</v>
      </c>
      <c r="DB161" s="474">
        <f t="shared" si="308"/>
        <v>12200</v>
      </c>
      <c r="DC161" s="468" t="str">
        <f>IF(CK161="","",IF(CK161='Opening Balance'!$I$185,'Opening Balance'!$H$185,""))</f>
        <v/>
      </c>
      <c r="DD161" s="468">
        <f t="shared" si="282"/>
        <v>12200</v>
      </c>
      <c r="DE161" s="470">
        <f>IF(CK161="","",IF(CK161='Opening Balance'!$I$187,'Opening Balance'!$H$187,0))</f>
        <v>0</v>
      </c>
      <c r="DF161" s="469">
        <f t="shared" si="309"/>
        <v>12200</v>
      </c>
    </row>
    <row r="162" spans="1:110" s="317" customFormat="1">
      <c r="A162" s="580"/>
      <c r="B162" s="352">
        <f>IF(AND($Z$3=$Q$153),MAX($B$157:B161)+1,0)</f>
        <v>0</v>
      </c>
      <c r="C162" s="116">
        <f>IF(AND('Att. Dairy'!B186=""),"",'Att. Dairy'!B186)</f>
        <v>45143</v>
      </c>
      <c r="D162" s="118">
        <f t="shared" si="283"/>
        <v>28.399999999999977</v>
      </c>
      <c r="E162" s="118">
        <f t="shared" si="284"/>
        <v>14.699999999999989</v>
      </c>
      <c r="F162" s="118" t="str">
        <f>IF(C162="","",IF(Sheet1!C162='Opening Balance'!$I$160,'Opening Balance'!$G$160,""))</f>
        <v/>
      </c>
      <c r="G162" s="118" t="str">
        <f>IF(C162="","",IF(Sheet1!C162='Opening Balance'!$I$161,'Opening Balance'!$G$161,""))</f>
        <v/>
      </c>
      <c r="H162" s="118" t="str">
        <f>IF(C162="","",IF(Sheet1!C162='Opening Balance'!$I$162,'Opening Balance'!$G$162,""))</f>
        <v/>
      </c>
      <c r="I162" s="118" t="str">
        <f>IF(C162="","",IF(Sheet1!C162='Opening Balance'!$I$163,'Opening Balance'!$G$163,""))</f>
        <v/>
      </c>
      <c r="J162" s="118" t="str">
        <f>IF(C162="","",IF(Sheet1!C162='Opening Balance'!$I$164,'Opening Balance'!$G$164,""))</f>
        <v/>
      </c>
      <c r="K162" s="118" t="str">
        <f>IF(C162="","",IF(Sheet1!C162='Opening Balance'!$I$165,'Opening Balance'!$G$165,""))</f>
        <v/>
      </c>
      <c r="L162" s="118">
        <f t="shared" si="285"/>
        <v>28.399999999999977</v>
      </c>
      <c r="M162" s="118">
        <f t="shared" si="286"/>
        <v>14.699999999999989</v>
      </c>
      <c r="N162" s="119" t="str">
        <f>IF('Att. Dairy'!F186="","",'Att. Dairy'!F186)</f>
        <v/>
      </c>
      <c r="O162" s="119" t="str">
        <f>IF('Att. Dairy'!G186="","",'Att. Dairy'!G186)</f>
        <v/>
      </c>
      <c r="P162" s="119" t="str">
        <f t="shared" si="287"/>
        <v/>
      </c>
      <c r="Q162" s="119" t="str">
        <f>IF('Att. Dairy'!L186="","",'Att. Dairy'!L186)</f>
        <v/>
      </c>
      <c r="R162" s="119" t="str">
        <f>IF('Att. Dairy'!M186="","",'Att. Dairy'!M186)</f>
        <v/>
      </c>
      <c r="S162" s="119" t="str">
        <f t="shared" si="288"/>
        <v/>
      </c>
      <c r="T162" s="118">
        <f t="shared" si="289"/>
        <v>0</v>
      </c>
      <c r="U162" s="118">
        <f t="shared" si="290"/>
        <v>0</v>
      </c>
      <c r="V162" s="118">
        <f t="shared" si="291"/>
        <v>28.399999999999977</v>
      </c>
      <c r="W162" s="118">
        <f t="shared" si="292"/>
        <v>14.699999999999989</v>
      </c>
      <c r="X162" s="321" t="str">
        <f>IFERROR(IF(AND('Att. Dairy'!B186=""),"",IF(AND(Y162="अवकाश"),"",IF(AND(S162=""),"",S162*$Z$153))),"")</f>
        <v/>
      </c>
      <c r="Y162" s="121" t="str">
        <f>IF(AND('Att. Dairy'!B186=""),"",IF(OR(S162="",S162=0),"",BC162))</f>
        <v/>
      </c>
      <c r="AA162" s="353">
        <f>IF(AND($AY$3=$AP$153),MAX($AA$157:AA161)+1,0)</f>
        <v>0</v>
      </c>
      <c r="AB162" s="116">
        <f>IF(AND('Att. Dairy'!B186=""),"",'Att. Dairy'!B186)</f>
        <v>45143</v>
      </c>
      <c r="AC162" s="118">
        <f t="shared" si="293"/>
        <v>136.20000000000002</v>
      </c>
      <c r="AD162" s="118">
        <f t="shared" si="294"/>
        <v>90.9</v>
      </c>
      <c r="AE162" s="118" t="str">
        <f>IF(AB162="","",IF(Sheet1!AB162='Opening Balance'!$I$160,'Opening Balance'!$H$160,""))</f>
        <v/>
      </c>
      <c r="AF162" s="118" t="str">
        <f>IF(AB162="","",IF(Sheet1!AB162='Opening Balance'!$I$161,'Opening Balance'!$H$161,""))</f>
        <v/>
      </c>
      <c r="AG162" s="118" t="str">
        <f>IF(AB162="","",IF(Sheet1!AB162='Opening Balance'!$I$162,'Opening Balance'!$H$162,""))</f>
        <v/>
      </c>
      <c r="AH162" s="118" t="str">
        <f>IF(AB162="","",IF(Sheet1!AB162='Opening Balance'!$I$163,'Opening Balance'!$H$163,""))</f>
        <v/>
      </c>
      <c r="AI162" s="118" t="str">
        <f>IF(AB162="","",IF(Sheet1!AB162='Opening Balance'!$I$164,'Opening Balance'!$H$164,""))</f>
        <v/>
      </c>
      <c r="AJ162" s="118" t="str">
        <f>IF(AB162="","",IF(Sheet1!AB162='Opening Balance'!$I$165,'Opening Balance'!$H$165,""))</f>
        <v/>
      </c>
      <c r="AK162" s="118">
        <f t="shared" si="295"/>
        <v>136.20000000000002</v>
      </c>
      <c r="AL162" s="118">
        <f t="shared" si="296"/>
        <v>90.9</v>
      </c>
      <c r="AM162" s="119" t="str">
        <f>IF('Att. Dairy'!I186="","",'Att. Dairy'!I186)</f>
        <v/>
      </c>
      <c r="AN162" s="119" t="str">
        <f>IF('Att. Dairy'!J186="","",'Att. Dairy'!J186)</f>
        <v/>
      </c>
      <c r="AO162" s="119" t="str">
        <f t="shared" si="297"/>
        <v/>
      </c>
      <c r="AP162" s="119" t="str">
        <f>IF('Att. Dairy'!O186="","",'Att. Dairy'!O186)</f>
        <v/>
      </c>
      <c r="AQ162" s="119" t="str">
        <f>IF('Att. Dairy'!P186="","",'Att. Dairy'!P186)</f>
        <v/>
      </c>
      <c r="AR162" s="119" t="str">
        <f t="shared" si="298"/>
        <v/>
      </c>
      <c r="AS162" s="118">
        <f t="shared" si="299"/>
        <v>0</v>
      </c>
      <c r="AT162" s="118">
        <f t="shared" si="300"/>
        <v>0</v>
      </c>
      <c r="AU162" s="118">
        <f t="shared" ref="AU162:AU188" si="310">SUM(AK162-AS162)</f>
        <v>136.20000000000002</v>
      </c>
      <c r="AV162" s="118">
        <f t="shared" ref="AV162:AV188" si="311">SUM(AL162-AT162)</f>
        <v>90.9</v>
      </c>
      <c r="AW162" s="321" t="str">
        <f>IFERROR(IF(AND('Att. Dairy'!B186=""),"",IF(AND(AX162="अवकाश"),"",IF(AND(AR162=""),"",AR162*$AY$153))),"")</f>
        <v/>
      </c>
      <c r="AX162" s="121" t="str">
        <f>IF(AND('Att. Dairy'!B186=""),"",IF(OR(AR162="",AR162=0),"",BC162))</f>
        <v/>
      </c>
      <c r="BB162" s="317" t="str">
        <f>IF(AND('Att. Dairy'!D186=""),"",'Att. Dairy'!D186)</f>
        <v>Saturday</v>
      </c>
      <c r="BC162" s="317" t="str">
        <f t="shared" si="301"/>
        <v>सब्जी रोटी</v>
      </c>
      <c r="BD162" s="318" t="str">
        <f t="shared" si="270"/>
        <v>W</v>
      </c>
      <c r="BE162" s="317" t="str">
        <f>IF(AND('Att. Dairy'!C186=""),"",'Att. Dairy'!C186)</f>
        <v/>
      </c>
      <c r="BF162" s="317" t="str">
        <f t="shared" si="271"/>
        <v/>
      </c>
      <c r="BG162" s="318" t="str">
        <f t="shared" si="272"/>
        <v>W</v>
      </c>
      <c r="BJ162" s="487">
        <f>IF(AND($DG$5=$CF$154),MAX($BJ$157:BJ161)+1,0)</f>
        <v>0</v>
      </c>
      <c r="BK162" s="389">
        <v>5</v>
      </c>
      <c r="BL162" s="422">
        <f>IF(AND('Att. Dairy'!B186=""),"",'Att. Dairy'!B186)</f>
        <v>45143</v>
      </c>
      <c r="BM162" s="423" t="str">
        <f>IF(AND('Att. Dairy'!D186=""),"",'Att. Dairy'!D186)</f>
        <v>Saturday</v>
      </c>
      <c r="BN162" s="435" t="str">
        <f>IF('Att. Dairy'!L186="","",IF('Att. Dairy'!E186='Att. Dairy'!$AD$15,'Att. Dairy'!L186,""))</f>
        <v/>
      </c>
      <c r="BO162" s="435" t="str">
        <f>IF('Att. Dairy'!M186="","",IF('Att. Dairy'!E186='Att. Dairy'!$AD$15,'Att. Dairy'!M186,""))</f>
        <v/>
      </c>
      <c r="BP162" s="436">
        <f t="shared" si="273"/>
        <v>0</v>
      </c>
      <c r="BQ162" s="453">
        <f t="shared" si="302"/>
        <v>162.91999999999999</v>
      </c>
      <c r="BR162" s="439" t="str">
        <f>IF(BL162="","",IF(BL162='Opening Balance'!$I$178,'Opening Balance'!$G$178,""))</f>
        <v/>
      </c>
      <c r="BS162" s="439" t="str">
        <f>IF(BL162="","",IF(BL162='Opening Balance'!$I$180,'Opening Balance'!$G$180,""))</f>
        <v/>
      </c>
      <c r="BT162" s="438">
        <f t="shared" si="274"/>
        <v>162.91999999999999</v>
      </c>
      <c r="BU162" s="446">
        <f>IF(BP162="","",BP162*'Opening Balance'!$G$182)</f>
        <v>0</v>
      </c>
      <c r="BV162" s="414">
        <f t="shared" si="268"/>
        <v>162.91999999999999</v>
      </c>
      <c r="BW162" s="453">
        <f t="shared" si="303"/>
        <v>44.235199999999999</v>
      </c>
      <c r="BX162" s="446" t="str">
        <f>IF(BL162="","",IF(BL162='Opening Balance'!$I$179,'Opening Balance'!$G$179,""))</f>
        <v/>
      </c>
      <c r="BY162" s="446" t="str">
        <f>IF(BL162="","",IF(BL162='Opening Balance'!$I$181,'Opening Balance'!$G$181,""))</f>
        <v/>
      </c>
      <c r="BZ162" s="447">
        <f t="shared" si="275"/>
        <v>44.235199999999999</v>
      </c>
      <c r="CA162" s="446">
        <f>IF(BP162="","",BP162*'Opening Balance'!$G$183)</f>
        <v>0</v>
      </c>
      <c r="CB162" s="431">
        <f t="shared" si="276"/>
        <v>44.235199999999999</v>
      </c>
      <c r="CC162" s="474">
        <f t="shared" si="304"/>
        <v>11000</v>
      </c>
      <c r="CD162" s="468" t="str">
        <f>IF(BL162="","",IF(BL162='Opening Balance'!$I$185,'Opening Balance'!$G$185,""))</f>
        <v/>
      </c>
      <c r="CE162" s="468">
        <f t="shared" si="277"/>
        <v>11000</v>
      </c>
      <c r="CF162" s="470">
        <f>IF(BL162="","",IF(BL162='Opening Balance'!$I$187,'Opening Balance'!$G$187,0))</f>
        <v>0</v>
      </c>
      <c r="CG162" s="469">
        <f t="shared" si="305"/>
        <v>11000</v>
      </c>
      <c r="CH162" s="466"/>
      <c r="CI162" s="466"/>
      <c r="CJ162" s="389">
        <v>5</v>
      </c>
      <c r="CK162" s="422">
        <f>IF(AND('Att. Dairy'!B186=""),"",'Att. Dairy'!B186)</f>
        <v>45143</v>
      </c>
      <c r="CL162" s="423" t="str">
        <f>IF(AND('Att. Dairy'!D186=""),"",'Att. Dairy'!D186)</f>
        <v>Saturday</v>
      </c>
      <c r="CM162" s="435" t="str">
        <f>IF('Att. Dairy'!O186="","",IF('Att. Dairy'!E186='Att. Dairy'!$AD$15,'Att. Dairy'!O186,""))</f>
        <v/>
      </c>
      <c r="CN162" s="435" t="str">
        <f>IF('Att. Dairy'!P186="","",IF('Att. Dairy'!E186='Att. Dairy'!$AD$15,'Att. Dairy'!P186,""))</f>
        <v/>
      </c>
      <c r="CO162" s="436">
        <f t="shared" si="278"/>
        <v>0</v>
      </c>
      <c r="CP162" s="453">
        <f t="shared" si="306"/>
        <v>211.97999999999996</v>
      </c>
      <c r="CQ162" s="438" t="str">
        <f>IF(CK162="","",IF(CK162='Opening Balance'!$I$178,'Opening Balance'!$H$178,""))</f>
        <v/>
      </c>
      <c r="CR162" s="438" t="str">
        <f>IF(CK162="","",IF(CK162='Opening Balance'!$I$180,'Opening Balance'!$H$180,""))</f>
        <v/>
      </c>
      <c r="CS162" s="438">
        <f t="shared" si="279"/>
        <v>211.97999999999996</v>
      </c>
      <c r="CT162" s="430">
        <f>IF(CO162="","",CO162*'Opening Balance'!$H$182)</f>
        <v>0</v>
      </c>
      <c r="CU162" s="431">
        <f t="shared" si="269"/>
        <v>211.97999999999996</v>
      </c>
      <c r="CV162" s="453">
        <f t="shared" si="307"/>
        <v>50.609799999999986</v>
      </c>
      <c r="CW162" s="430" t="str">
        <f>IF(CK162="","",IF(CK162='Opening Balance'!$I$179,'Opening Balance'!$H$179,""))</f>
        <v/>
      </c>
      <c r="CX162" s="429" t="str">
        <f>IF(CK162="","",IF(CK162='Opening Balance'!$I$181,'Opening Balance'!$H$181,""))</f>
        <v/>
      </c>
      <c r="CY162" s="438">
        <f t="shared" si="280"/>
        <v>50.609799999999986</v>
      </c>
      <c r="CZ162" s="430">
        <f>IF(CO162="","",CO162*'Opening Balance'!$H$183)</f>
        <v>0</v>
      </c>
      <c r="DA162" s="431">
        <f t="shared" si="281"/>
        <v>50.609799999999986</v>
      </c>
      <c r="DB162" s="474">
        <f t="shared" si="308"/>
        <v>12200</v>
      </c>
      <c r="DC162" s="468" t="str">
        <f>IF(CK162="","",IF(CK162='Opening Balance'!$I$185,'Opening Balance'!$H$185,""))</f>
        <v/>
      </c>
      <c r="DD162" s="468">
        <f t="shared" si="282"/>
        <v>12200</v>
      </c>
      <c r="DE162" s="470">
        <f>IF(CK162="","",IF(CK162='Opening Balance'!$I$187,'Opening Balance'!$H$187,0))</f>
        <v>0</v>
      </c>
      <c r="DF162" s="469">
        <f t="shared" si="309"/>
        <v>12200</v>
      </c>
    </row>
    <row r="163" spans="1:110" s="317" customFormat="1">
      <c r="A163" s="580"/>
      <c r="B163" s="352">
        <f>IF(AND($Z$3=$Q$153),MAX($B$157:B162)+1,0)</f>
        <v>0</v>
      </c>
      <c r="C163" s="116">
        <f>IF(AND('Att. Dairy'!B187=""),"",'Att. Dairy'!B187)</f>
        <v>45144</v>
      </c>
      <c r="D163" s="118">
        <f t="shared" si="283"/>
        <v>28.399999999999977</v>
      </c>
      <c r="E163" s="118">
        <f t="shared" si="284"/>
        <v>14.699999999999989</v>
      </c>
      <c r="F163" s="118" t="str">
        <f>IF(C163="","",IF(Sheet1!C163='Opening Balance'!$I$160,'Opening Balance'!$G$160,""))</f>
        <v/>
      </c>
      <c r="G163" s="118" t="str">
        <f>IF(C163="","",IF(Sheet1!C163='Opening Balance'!$I$161,'Opening Balance'!$G$161,""))</f>
        <v/>
      </c>
      <c r="H163" s="118" t="str">
        <f>IF(C163="","",IF(Sheet1!C163='Opening Balance'!$I$162,'Opening Balance'!$G$162,""))</f>
        <v/>
      </c>
      <c r="I163" s="118" t="str">
        <f>IF(C163="","",IF(Sheet1!C163='Opening Balance'!$I$163,'Opening Balance'!$G$163,""))</f>
        <v/>
      </c>
      <c r="J163" s="118" t="str">
        <f>IF(C163="","",IF(Sheet1!C163='Opening Balance'!$I$164,'Opening Balance'!$G$164,""))</f>
        <v/>
      </c>
      <c r="K163" s="118" t="str">
        <f>IF(C163="","",IF(Sheet1!C163='Opening Balance'!$I$165,'Opening Balance'!$G$165,""))</f>
        <v/>
      </c>
      <c r="L163" s="118">
        <f t="shared" si="285"/>
        <v>28.399999999999977</v>
      </c>
      <c r="M163" s="118">
        <f t="shared" si="286"/>
        <v>14.699999999999989</v>
      </c>
      <c r="N163" s="119" t="str">
        <f>IF('Att. Dairy'!F187="","",'Att. Dairy'!F187)</f>
        <v/>
      </c>
      <c r="O163" s="119" t="str">
        <f>IF('Att. Dairy'!G187="","",'Att. Dairy'!G187)</f>
        <v/>
      </c>
      <c r="P163" s="119" t="str">
        <f t="shared" si="287"/>
        <v/>
      </c>
      <c r="Q163" s="119" t="str">
        <f>IF('Att. Dairy'!L187="","",'Att. Dairy'!L187)</f>
        <v/>
      </c>
      <c r="R163" s="119" t="str">
        <f>IF('Att. Dairy'!M187="","",'Att. Dairy'!M187)</f>
        <v/>
      </c>
      <c r="S163" s="119" t="str">
        <f t="shared" si="288"/>
        <v/>
      </c>
      <c r="T163" s="118">
        <f t="shared" si="289"/>
        <v>0</v>
      </c>
      <c r="U163" s="118">
        <f t="shared" si="290"/>
        <v>0</v>
      </c>
      <c r="V163" s="118">
        <f t="shared" si="291"/>
        <v>28.399999999999977</v>
      </c>
      <c r="W163" s="118">
        <f t="shared" si="292"/>
        <v>14.699999999999989</v>
      </c>
      <c r="X163" s="321" t="str">
        <f>IFERROR(IF(AND('Att. Dairy'!B187=""),"",IF(AND(Y163="अवकाश"),"",IF(AND(S163=""),"",S163*$Z$153))),"")</f>
        <v/>
      </c>
      <c r="Y163" s="121" t="str">
        <f>IF(AND('Att. Dairy'!B187=""),"",IF(OR(S163="",S163=0),"",BC163))</f>
        <v/>
      </c>
      <c r="AA163" s="353">
        <f>IF(AND($AY$3=$AP$153),MAX($AA$157:AA162)+1,0)</f>
        <v>0</v>
      </c>
      <c r="AB163" s="116">
        <f>IF(AND('Att. Dairy'!B187=""),"",'Att. Dairy'!B187)</f>
        <v>45144</v>
      </c>
      <c r="AC163" s="118">
        <f t="shared" si="293"/>
        <v>136.20000000000002</v>
      </c>
      <c r="AD163" s="118">
        <f t="shared" si="294"/>
        <v>90.9</v>
      </c>
      <c r="AE163" s="118" t="str">
        <f>IF(AB163="","",IF(Sheet1!AB163='Opening Balance'!$I$160,'Opening Balance'!$H$160,""))</f>
        <v/>
      </c>
      <c r="AF163" s="118" t="str">
        <f>IF(AB163="","",IF(Sheet1!AB163='Opening Balance'!$I$161,'Opening Balance'!$H$161,""))</f>
        <v/>
      </c>
      <c r="AG163" s="118" t="str">
        <f>IF(AB163="","",IF(Sheet1!AB163='Opening Balance'!$I$162,'Opening Balance'!$H$162,""))</f>
        <v/>
      </c>
      <c r="AH163" s="118" t="str">
        <f>IF(AB163="","",IF(Sheet1!AB163='Opening Balance'!$I$163,'Opening Balance'!$H$163,""))</f>
        <v/>
      </c>
      <c r="AI163" s="118" t="str">
        <f>IF(AB163="","",IF(Sheet1!AB163='Opening Balance'!$I$164,'Opening Balance'!$H$164,""))</f>
        <v/>
      </c>
      <c r="AJ163" s="118" t="str">
        <f>IF(AB163="","",IF(Sheet1!AB163='Opening Balance'!$I$165,'Opening Balance'!$H$165,""))</f>
        <v/>
      </c>
      <c r="AK163" s="118">
        <f t="shared" si="295"/>
        <v>136.20000000000002</v>
      </c>
      <c r="AL163" s="118">
        <f t="shared" si="296"/>
        <v>90.9</v>
      </c>
      <c r="AM163" s="119" t="str">
        <f>IF('Att. Dairy'!I187="","",'Att. Dairy'!I187)</f>
        <v/>
      </c>
      <c r="AN163" s="119" t="str">
        <f>IF('Att. Dairy'!J187="","",'Att. Dairy'!J187)</f>
        <v/>
      </c>
      <c r="AO163" s="119" t="str">
        <f t="shared" si="297"/>
        <v/>
      </c>
      <c r="AP163" s="119" t="str">
        <f>IF('Att. Dairy'!O187="","",'Att. Dairy'!O187)</f>
        <v/>
      </c>
      <c r="AQ163" s="119" t="str">
        <f>IF('Att. Dairy'!P187="","",'Att. Dairy'!P187)</f>
        <v/>
      </c>
      <c r="AR163" s="119" t="str">
        <f t="shared" si="298"/>
        <v/>
      </c>
      <c r="AS163" s="118">
        <f t="shared" si="299"/>
        <v>0</v>
      </c>
      <c r="AT163" s="118">
        <f t="shared" si="300"/>
        <v>0</v>
      </c>
      <c r="AU163" s="118">
        <f t="shared" si="310"/>
        <v>136.20000000000002</v>
      </c>
      <c r="AV163" s="118">
        <f t="shared" si="311"/>
        <v>90.9</v>
      </c>
      <c r="AW163" s="321" t="str">
        <f>IFERROR(IF(AND('Att. Dairy'!B187=""),"",IF(AND(AX163="अवकाश"),"",IF(AND(AR163=""),"",AR163*$AY$153))),"")</f>
        <v/>
      </c>
      <c r="AX163" s="121" t="str">
        <f>IF(AND('Att. Dairy'!B187=""),"",IF(OR(AR163="",AR163=0),"",BC163))</f>
        <v/>
      </c>
      <c r="BB163" s="317" t="str">
        <f>IF(AND('Att. Dairy'!D187=""),"",'Att. Dairy'!D187)</f>
        <v>Sunday</v>
      </c>
      <c r="BC163" s="317" t="str">
        <f t="shared" si="301"/>
        <v>अवकाश</v>
      </c>
      <c r="BD163" s="318" t="str">
        <f t="shared" si="270"/>
        <v/>
      </c>
      <c r="BE163" s="317" t="str">
        <f>IF(AND('Att. Dairy'!C187=""),"",'Att. Dairy'!C187)</f>
        <v/>
      </c>
      <c r="BF163" s="317" t="str">
        <f t="shared" si="271"/>
        <v/>
      </c>
      <c r="BG163" s="318" t="str">
        <f t="shared" si="272"/>
        <v/>
      </c>
      <c r="BJ163" s="487">
        <f>IF(AND($DG$5=$CF$154),MAX($BJ$157:BJ162)+1,0)</f>
        <v>0</v>
      </c>
      <c r="BK163" s="389">
        <v>6</v>
      </c>
      <c r="BL163" s="422">
        <f>IF(AND('Att. Dairy'!B187=""),"",'Att. Dairy'!B187)</f>
        <v>45144</v>
      </c>
      <c r="BM163" s="423" t="str">
        <f>IF(AND('Att. Dairy'!D187=""),"",'Att. Dairy'!D187)</f>
        <v>Sunday</v>
      </c>
      <c r="BN163" s="435" t="str">
        <f>IF('Att. Dairy'!L187="","",IF('Att. Dairy'!E187='Att. Dairy'!$AD$15,'Att. Dairy'!L187,""))</f>
        <v/>
      </c>
      <c r="BO163" s="435" t="str">
        <f>IF('Att. Dairy'!M187="","",IF('Att. Dairy'!E187='Att. Dairy'!$AD$15,'Att. Dairy'!M187,""))</f>
        <v/>
      </c>
      <c r="BP163" s="436">
        <f t="shared" si="273"/>
        <v>0</v>
      </c>
      <c r="BQ163" s="453">
        <f t="shared" si="302"/>
        <v>162.91999999999999</v>
      </c>
      <c r="BR163" s="439" t="str">
        <f>IF(BL163="","",IF(BL163='Opening Balance'!$I$178,'Opening Balance'!$G$178,""))</f>
        <v/>
      </c>
      <c r="BS163" s="439" t="str">
        <f>IF(BL163="","",IF(BL163='Opening Balance'!$I$180,'Opening Balance'!$G$180,""))</f>
        <v/>
      </c>
      <c r="BT163" s="438">
        <f t="shared" si="274"/>
        <v>162.91999999999999</v>
      </c>
      <c r="BU163" s="446">
        <f>IF(BP163="","",BP163*'Opening Balance'!$G$182)</f>
        <v>0</v>
      </c>
      <c r="BV163" s="414">
        <f t="shared" si="268"/>
        <v>162.91999999999999</v>
      </c>
      <c r="BW163" s="453">
        <f t="shared" si="303"/>
        <v>44.235199999999999</v>
      </c>
      <c r="BX163" s="446" t="str">
        <f>IF(BL163="","",IF(BL163='Opening Balance'!$I$179,'Opening Balance'!$G$179,""))</f>
        <v/>
      </c>
      <c r="BY163" s="446" t="str">
        <f>IF(BL163="","",IF(BL163='Opening Balance'!$I$181,'Opening Balance'!$G$181,""))</f>
        <v/>
      </c>
      <c r="BZ163" s="447">
        <f t="shared" si="275"/>
        <v>44.235199999999999</v>
      </c>
      <c r="CA163" s="446">
        <f>IF(BP163="","",BP163*'Opening Balance'!$G$183)</f>
        <v>0</v>
      </c>
      <c r="CB163" s="431">
        <f t="shared" si="276"/>
        <v>44.235199999999999</v>
      </c>
      <c r="CC163" s="474">
        <f t="shared" si="304"/>
        <v>11000</v>
      </c>
      <c r="CD163" s="468" t="str">
        <f>IF(BL163="","",IF(BL163='Opening Balance'!$I$185,'Opening Balance'!$G$185,""))</f>
        <v/>
      </c>
      <c r="CE163" s="468">
        <f t="shared" si="277"/>
        <v>11000</v>
      </c>
      <c r="CF163" s="470">
        <f>IF(BL163="","",IF(BL163='Opening Balance'!$I$187,'Opening Balance'!$G$187,0))</f>
        <v>0</v>
      </c>
      <c r="CG163" s="469">
        <f t="shared" si="305"/>
        <v>11000</v>
      </c>
      <c r="CH163" s="466"/>
      <c r="CI163" s="466"/>
      <c r="CJ163" s="389">
        <v>6</v>
      </c>
      <c r="CK163" s="422">
        <f>IF(AND('Att. Dairy'!B187=""),"",'Att. Dairy'!B187)</f>
        <v>45144</v>
      </c>
      <c r="CL163" s="423" t="str">
        <f>IF(AND('Att. Dairy'!D187=""),"",'Att. Dairy'!D187)</f>
        <v>Sunday</v>
      </c>
      <c r="CM163" s="435" t="str">
        <f>IF('Att. Dairy'!O187="","",IF('Att. Dairy'!E187='Att. Dairy'!$AD$15,'Att. Dairy'!O187,""))</f>
        <v/>
      </c>
      <c r="CN163" s="435" t="str">
        <f>IF('Att. Dairy'!P187="","",IF('Att. Dairy'!E187='Att. Dairy'!$AD$15,'Att. Dairy'!P187,""))</f>
        <v/>
      </c>
      <c r="CO163" s="436">
        <f t="shared" si="278"/>
        <v>0</v>
      </c>
      <c r="CP163" s="453">
        <f t="shared" si="306"/>
        <v>211.97999999999996</v>
      </c>
      <c r="CQ163" s="438" t="str">
        <f>IF(CK163="","",IF(CK163='Opening Balance'!$I$178,'Opening Balance'!$H$178,""))</f>
        <v/>
      </c>
      <c r="CR163" s="438" t="str">
        <f>IF(CK163="","",IF(CK163='Opening Balance'!$I$180,'Opening Balance'!$H$180,""))</f>
        <v/>
      </c>
      <c r="CS163" s="438">
        <f t="shared" si="279"/>
        <v>211.97999999999996</v>
      </c>
      <c r="CT163" s="430">
        <f>IF(CO163="","",CO163*'Opening Balance'!$H$182)</f>
        <v>0</v>
      </c>
      <c r="CU163" s="431">
        <f t="shared" si="269"/>
        <v>211.97999999999996</v>
      </c>
      <c r="CV163" s="453">
        <f t="shared" si="307"/>
        <v>50.609799999999986</v>
      </c>
      <c r="CW163" s="430" t="str">
        <f>IF(CK163="","",IF(CK163='Opening Balance'!$I$179,'Opening Balance'!$H$179,""))</f>
        <v/>
      </c>
      <c r="CX163" s="429" t="str">
        <f>IF(CK163="","",IF(CK163='Opening Balance'!$I$181,'Opening Balance'!$H$181,""))</f>
        <v/>
      </c>
      <c r="CY163" s="438">
        <f t="shared" si="280"/>
        <v>50.609799999999986</v>
      </c>
      <c r="CZ163" s="430">
        <f>IF(CO163="","",CO163*'Opening Balance'!$H$183)</f>
        <v>0</v>
      </c>
      <c r="DA163" s="431">
        <f t="shared" si="281"/>
        <v>50.609799999999986</v>
      </c>
      <c r="DB163" s="474">
        <f t="shared" si="308"/>
        <v>12200</v>
      </c>
      <c r="DC163" s="468" t="str">
        <f>IF(CK163="","",IF(CK163='Opening Balance'!$I$185,'Opening Balance'!$H$185,""))</f>
        <v/>
      </c>
      <c r="DD163" s="468">
        <f t="shared" si="282"/>
        <v>12200</v>
      </c>
      <c r="DE163" s="470">
        <f>IF(CK163="","",IF(CK163='Opening Balance'!$I$187,'Opening Balance'!$H$187,0))</f>
        <v>0</v>
      </c>
      <c r="DF163" s="469">
        <f t="shared" si="309"/>
        <v>12200</v>
      </c>
    </row>
    <row r="164" spans="1:110" s="317" customFormat="1">
      <c r="A164" s="580"/>
      <c r="B164" s="352">
        <f>IF(AND($Z$3=$Q$153),MAX($B$157:B163)+1,0)</f>
        <v>0</v>
      </c>
      <c r="C164" s="116">
        <f>IF(AND('Att. Dairy'!B188=""),"",'Att. Dairy'!B188)</f>
        <v>45145</v>
      </c>
      <c r="D164" s="118">
        <f t="shared" si="283"/>
        <v>28.399999999999977</v>
      </c>
      <c r="E164" s="118">
        <f t="shared" si="284"/>
        <v>14.699999999999989</v>
      </c>
      <c r="F164" s="118" t="str">
        <f>IF(C164="","",IF(Sheet1!C164='Opening Balance'!$I$160,'Opening Balance'!$G$160,""))</f>
        <v/>
      </c>
      <c r="G164" s="118" t="str">
        <f>IF(C164="","",IF(Sheet1!C164='Opening Balance'!$I$161,'Opening Balance'!$G$161,""))</f>
        <v/>
      </c>
      <c r="H164" s="118" t="str">
        <f>IF(C164="","",IF(Sheet1!C164='Opening Balance'!$I$162,'Opening Balance'!$G$162,""))</f>
        <v/>
      </c>
      <c r="I164" s="118" t="str">
        <f>IF(C164="","",IF(Sheet1!C164='Opening Balance'!$I$163,'Opening Balance'!$G$163,""))</f>
        <v/>
      </c>
      <c r="J164" s="118" t="str">
        <f>IF(C164="","",IF(Sheet1!C164='Opening Balance'!$I$164,'Opening Balance'!$G$164,""))</f>
        <v/>
      </c>
      <c r="K164" s="118" t="str">
        <f>IF(C164="","",IF(Sheet1!C164='Opening Balance'!$I$165,'Opening Balance'!$G$165,""))</f>
        <v/>
      </c>
      <c r="L164" s="118">
        <f t="shared" si="285"/>
        <v>28.399999999999977</v>
      </c>
      <c r="M164" s="118">
        <f t="shared" si="286"/>
        <v>14.699999999999989</v>
      </c>
      <c r="N164" s="119" t="str">
        <f>IF('Att. Dairy'!F188="","",'Att. Dairy'!F188)</f>
        <v/>
      </c>
      <c r="O164" s="119" t="str">
        <f>IF('Att. Dairy'!G188="","",'Att. Dairy'!G188)</f>
        <v/>
      </c>
      <c r="P164" s="119" t="str">
        <f t="shared" si="287"/>
        <v/>
      </c>
      <c r="Q164" s="119" t="str">
        <f>IF('Att. Dairy'!L188="","",'Att. Dairy'!L188)</f>
        <v/>
      </c>
      <c r="R164" s="119" t="str">
        <f>IF('Att. Dairy'!M188="","",'Att. Dairy'!M188)</f>
        <v/>
      </c>
      <c r="S164" s="119" t="str">
        <f t="shared" si="288"/>
        <v/>
      </c>
      <c r="T164" s="118">
        <f t="shared" si="289"/>
        <v>0</v>
      </c>
      <c r="U164" s="118">
        <f t="shared" si="290"/>
        <v>0</v>
      </c>
      <c r="V164" s="118">
        <f t="shared" si="291"/>
        <v>28.399999999999977</v>
      </c>
      <c r="W164" s="118">
        <f t="shared" si="292"/>
        <v>14.699999999999989</v>
      </c>
      <c r="X164" s="321" t="str">
        <f>IFERROR(IF(AND('Att. Dairy'!B188=""),"",IF(AND(Y164="अवकाश"),"",IF(AND(S164=""),"",S164*$Z$153))),"")</f>
        <v/>
      </c>
      <c r="Y164" s="121" t="str">
        <f>IF(AND('Att. Dairy'!B188=""),"",IF(OR(S164="",S164=0),"",BC164))</f>
        <v/>
      </c>
      <c r="AA164" s="353">
        <f>IF(AND($AY$3=$AP$153),MAX($AA$157:AA163)+1,0)</f>
        <v>0</v>
      </c>
      <c r="AB164" s="116">
        <f>IF(AND('Att. Dairy'!B188=""),"",'Att. Dairy'!B188)</f>
        <v>45145</v>
      </c>
      <c r="AC164" s="118">
        <f t="shared" si="293"/>
        <v>136.20000000000002</v>
      </c>
      <c r="AD164" s="118">
        <f t="shared" si="294"/>
        <v>90.9</v>
      </c>
      <c r="AE164" s="118" t="str">
        <f>IF(AB164="","",IF(Sheet1!AB164='Opening Balance'!$I$160,'Opening Balance'!$H$160,""))</f>
        <v/>
      </c>
      <c r="AF164" s="118" t="str">
        <f>IF(AB164="","",IF(Sheet1!AB164='Opening Balance'!$I$161,'Opening Balance'!$H$161,""))</f>
        <v/>
      </c>
      <c r="AG164" s="118" t="str">
        <f>IF(AB164="","",IF(Sheet1!AB164='Opening Balance'!$I$162,'Opening Balance'!$H$162,""))</f>
        <v/>
      </c>
      <c r="AH164" s="118" t="str">
        <f>IF(AB164="","",IF(Sheet1!AB164='Opening Balance'!$I$163,'Opening Balance'!$H$163,""))</f>
        <v/>
      </c>
      <c r="AI164" s="118" t="str">
        <f>IF(AB164="","",IF(Sheet1!AB164='Opening Balance'!$I$164,'Opening Balance'!$H$164,""))</f>
        <v/>
      </c>
      <c r="AJ164" s="118" t="str">
        <f>IF(AB164="","",IF(Sheet1!AB164='Opening Balance'!$I$165,'Opening Balance'!$H$165,""))</f>
        <v/>
      </c>
      <c r="AK164" s="118">
        <f t="shared" si="295"/>
        <v>136.20000000000002</v>
      </c>
      <c r="AL164" s="118">
        <f t="shared" si="296"/>
        <v>90.9</v>
      </c>
      <c r="AM164" s="119" t="str">
        <f>IF('Att. Dairy'!I188="","",'Att. Dairy'!I188)</f>
        <v/>
      </c>
      <c r="AN164" s="119" t="str">
        <f>IF('Att. Dairy'!J188="","",'Att. Dairy'!J188)</f>
        <v/>
      </c>
      <c r="AO164" s="119" t="str">
        <f t="shared" si="297"/>
        <v/>
      </c>
      <c r="AP164" s="119" t="str">
        <f>IF('Att. Dairy'!O188="","",'Att. Dairy'!O188)</f>
        <v/>
      </c>
      <c r="AQ164" s="119" t="str">
        <f>IF('Att. Dairy'!P188="","",'Att. Dairy'!P188)</f>
        <v/>
      </c>
      <c r="AR164" s="119" t="str">
        <f t="shared" si="298"/>
        <v/>
      </c>
      <c r="AS164" s="118">
        <f t="shared" si="299"/>
        <v>0</v>
      </c>
      <c r="AT164" s="118">
        <f t="shared" si="300"/>
        <v>0</v>
      </c>
      <c r="AU164" s="118">
        <f t="shared" si="310"/>
        <v>136.20000000000002</v>
      </c>
      <c r="AV164" s="118">
        <f t="shared" si="311"/>
        <v>90.9</v>
      </c>
      <c r="AW164" s="321" t="str">
        <f>IFERROR(IF(AND('Att. Dairy'!B188=""),"",IF(AND(AX164="अवकाश"),"",IF(AND(AR164=""),"",AR164*$AY$153))),"")</f>
        <v/>
      </c>
      <c r="AX164" s="121" t="str">
        <f>IF(AND('Att. Dairy'!B188=""),"",IF(OR(AR164="",AR164=0),"",BC164))</f>
        <v/>
      </c>
      <c r="BB164" s="317" t="str">
        <f>IF(AND('Att. Dairy'!D188=""),"",'Att. Dairy'!D188)</f>
        <v>Monday</v>
      </c>
      <c r="BC164" s="317" t="str">
        <f t="shared" si="301"/>
        <v>सब्जी रोटी</v>
      </c>
      <c r="BD164" s="318" t="str">
        <f t="shared" si="270"/>
        <v>W</v>
      </c>
      <c r="BE164" s="317" t="str">
        <f>IF(AND('Att. Dairy'!C188=""),"",'Att. Dairy'!C188)</f>
        <v/>
      </c>
      <c r="BF164" s="317" t="str">
        <f t="shared" si="271"/>
        <v/>
      </c>
      <c r="BG164" s="318" t="str">
        <f t="shared" si="272"/>
        <v>W</v>
      </c>
      <c r="BJ164" s="487">
        <f>IF(AND($DG$5=$CF$154),MAX($BJ$157:BJ163)+1,0)</f>
        <v>0</v>
      </c>
      <c r="BK164" s="389">
        <v>7</v>
      </c>
      <c r="BL164" s="422">
        <f>IF(AND('Att. Dairy'!B188=""),"",'Att. Dairy'!B188)</f>
        <v>45145</v>
      </c>
      <c r="BM164" s="423" t="str">
        <f>IF(AND('Att. Dairy'!D188=""),"",'Att. Dairy'!D188)</f>
        <v>Monday</v>
      </c>
      <c r="BN164" s="435" t="str">
        <f>IF('Att. Dairy'!L188="","",IF('Att. Dairy'!E188='Att. Dairy'!$AD$15,'Att. Dairy'!L188,""))</f>
        <v/>
      </c>
      <c r="BO164" s="435" t="str">
        <f>IF('Att. Dairy'!M188="","",IF('Att. Dairy'!E188='Att. Dairy'!$AD$15,'Att. Dairy'!M188,""))</f>
        <v/>
      </c>
      <c r="BP164" s="436">
        <f t="shared" si="273"/>
        <v>0</v>
      </c>
      <c r="BQ164" s="453">
        <f t="shared" si="302"/>
        <v>162.91999999999999</v>
      </c>
      <c r="BR164" s="439" t="str">
        <f>IF(BL164="","",IF(BL164='Opening Balance'!$I$178,'Opening Balance'!$G$178,""))</f>
        <v/>
      </c>
      <c r="BS164" s="439" t="str">
        <f>IF(BL164="","",IF(BL164='Opening Balance'!$I$180,'Opening Balance'!$G$180,""))</f>
        <v/>
      </c>
      <c r="BT164" s="438">
        <f t="shared" si="274"/>
        <v>162.91999999999999</v>
      </c>
      <c r="BU164" s="446">
        <f>IF(BP164="","",BP164*'Opening Balance'!$G$182)</f>
        <v>0</v>
      </c>
      <c r="BV164" s="415">
        <f t="shared" si="268"/>
        <v>162.91999999999999</v>
      </c>
      <c r="BW164" s="453">
        <f t="shared" si="303"/>
        <v>44.235199999999999</v>
      </c>
      <c r="BX164" s="446" t="str">
        <f>IF(BL164="","",IF(BL164='Opening Balance'!$I$179,'Opening Balance'!$G$179,""))</f>
        <v/>
      </c>
      <c r="BY164" s="446" t="str">
        <f>IF(BL164="","",IF(BL164='Opening Balance'!$I$181,'Opening Balance'!$G$181,""))</f>
        <v/>
      </c>
      <c r="BZ164" s="447">
        <f t="shared" si="275"/>
        <v>44.235199999999999</v>
      </c>
      <c r="CA164" s="446">
        <f>IF(BP164="","",BP164*'Opening Balance'!$G$183)</f>
        <v>0</v>
      </c>
      <c r="CB164" s="431">
        <f t="shared" si="276"/>
        <v>44.235199999999999</v>
      </c>
      <c r="CC164" s="474">
        <f t="shared" si="304"/>
        <v>11000</v>
      </c>
      <c r="CD164" s="468" t="str">
        <f>IF(BL164="","",IF(BL164='Opening Balance'!$I$185,'Opening Balance'!$G$185,""))</f>
        <v/>
      </c>
      <c r="CE164" s="468">
        <f t="shared" si="277"/>
        <v>11000</v>
      </c>
      <c r="CF164" s="470">
        <f>IF(BL164="","",IF(BL164='Opening Balance'!$I$187,'Opening Balance'!$G$187,0))</f>
        <v>0</v>
      </c>
      <c r="CG164" s="469">
        <f t="shared" si="305"/>
        <v>11000</v>
      </c>
      <c r="CH164" s="466"/>
      <c r="CI164" s="466"/>
      <c r="CJ164" s="389">
        <v>7</v>
      </c>
      <c r="CK164" s="422">
        <f>IF(AND('Att. Dairy'!B188=""),"",'Att. Dairy'!B188)</f>
        <v>45145</v>
      </c>
      <c r="CL164" s="423" t="str">
        <f>IF(AND('Att. Dairy'!D188=""),"",'Att. Dairy'!D188)</f>
        <v>Monday</v>
      </c>
      <c r="CM164" s="435" t="str">
        <f>IF('Att. Dairy'!O188="","",IF('Att. Dairy'!E188='Att. Dairy'!$AD$15,'Att. Dairy'!O188,""))</f>
        <v/>
      </c>
      <c r="CN164" s="435" t="str">
        <f>IF('Att. Dairy'!P188="","",IF('Att. Dairy'!E188='Att. Dairy'!$AD$15,'Att. Dairy'!P188,""))</f>
        <v/>
      </c>
      <c r="CO164" s="436">
        <f t="shared" si="278"/>
        <v>0</v>
      </c>
      <c r="CP164" s="453">
        <f t="shared" si="306"/>
        <v>211.97999999999996</v>
      </c>
      <c r="CQ164" s="438" t="str">
        <f>IF(CK164="","",IF(CK164='Opening Balance'!$I$178,'Opening Balance'!$H$178,""))</f>
        <v/>
      </c>
      <c r="CR164" s="438" t="str">
        <f>IF(CK164="","",IF(CK164='Opening Balance'!$I$180,'Opening Balance'!$H$180,""))</f>
        <v/>
      </c>
      <c r="CS164" s="438">
        <f t="shared" si="279"/>
        <v>211.97999999999996</v>
      </c>
      <c r="CT164" s="430">
        <f>IF(CO164="","",CO164*'Opening Balance'!$H$182)</f>
        <v>0</v>
      </c>
      <c r="CU164" s="431">
        <f t="shared" si="269"/>
        <v>211.97999999999996</v>
      </c>
      <c r="CV164" s="453">
        <f t="shared" si="307"/>
        <v>50.609799999999986</v>
      </c>
      <c r="CW164" s="430" t="str">
        <f>IF(CK164="","",IF(CK164='Opening Balance'!$I$179,'Opening Balance'!$H$179,""))</f>
        <v/>
      </c>
      <c r="CX164" s="429" t="str">
        <f>IF(CK164="","",IF(CK164='Opening Balance'!$I$181,'Opening Balance'!$H$181,""))</f>
        <v/>
      </c>
      <c r="CY164" s="438">
        <f t="shared" si="280"/>
        <v>50.609799999999986</v>
      </c>
      <c r="CZ164" s="430">
        <f>IF(CO164="","",CO164*'Opening Balance'!$H$183)</f>
        <v>0</v>
      </c>
      <c r="DA164" s="431">
        <f t="shared" si="281"/>
        <v>50.609799999999986</v>
      </c>
      <c r="DB164" s="474">
        <f t="shared" si="308"/>
        <v>12200</v>
      </c>
      <c r="DC164" s="468" t="str">
        <f>IF(CK164="","",IF(CK164='Opening Balance'!$I$185,'Opening Balance'!$H$185,""))</f>
        <v/>
      </c>
      <c r="DD164" s="468">
        <f t="shared" si="282"/>
        <v>12200</v>
      </c>
      <c r="DE164" s="470">
        <f>IF(CK164="","",IF(CK164='Opening Balance'!$I$187,'Opening Balance'!$H$187,0))</f>
        <v>0</v>
      </c>
      <c r="DF164" s="469">
        <f t="shared" si="309"/>
        <v>12200</v>
      </c>
    </row>
    <row r="165" spans="1:110" s="317" customFormat="1">
      <c r="A165" s="580"/>
      <c r="B165" s="352">
        <f>IF(AND($Z$3=$Q$153),MAX($B$157:B164)+1,0)</f>
        <v>0</v>
      </c>
      <c r="C165" s="116">
        <f>IF(AND('Att. Dairy'!B189=""),"",'Att. Dairy'!B189)</f>
        <v>45146</v>
      </c>
      <c r="D165" s="118">
        <f t="shared" si="283"/>
        <v>28.399999999999977</v>
      </c>
      <c r="E165" s="118">
        <f t="shared" si="284"/>
        <v>14.699999999999989</v>
      </c>
      <c r="F165" s="118" t="str">
        <f>IF(C165="","",IF(Sheet1!C165='Opening Balance'!$I$160,'Opening Balance'!$G$160,""))</f>
        <v/>
      </c>
      <c r="G165" s="118" t="str">
        <f>IF(C165="","",IF(Sheet1!C165='Opening Balance'!$I$161,'Opening Balance'!$G$161,""))</f>
        <v/>
      </c>
      <c r="H165" s="118" t="str">
        <f>IF(C165="","",IF(Sheet1!C165='Opening Balance'!$I$162,'Opening Balance'!$G$162,""))</f>
        <v/>
      </c>
      <c r="I165" s="118" t="str">
        <f>IF(C165="","",IF(Sheet1!C165='Opening Balance'!$I$163,'Opening Balance'!$G$163,""))</f>
        <v/>
      </c>
      <c r="J165" s="118" t="str">
        <f>IF(C165="","",IF(Sheet1!C165='Opening Balance'!$I$164,'Opening Balance'!$G$164,""))</f>
        <v/>
      </c>
      <c r="K165" s="118" t="str">
        <f>IF(C165="","",IF(Sheet1!C165='Opening Balance'!$I$165,'Opening Balance'!$G$165,""))</f>
        <v/>
      </c>
      <c r="L165" s="118">
        <f t="shared" si="285"/>
        <v>28.399999999999977</v>
      </c>
      <c r="M165" s="118">
        <f t="shared" si="286"/>
        <v>14.699999999999989</v>
      </c>
      <c r="N165" s="119" t="str">
        <f>IF('Att. Dairy'!F189="","",'Att. Dairy'!F189)</f>
        <v/>
      </c>
      <c r="O165" s="119" t="str">
        <f>IF('Att. Dairy'!G189="","",'Att. Dairy'!G189)</f>
        <v/>
      </c>
      <c r="P165" s="119" t="str">
        <f t="shared" si="287"/>
        <v/>
      </c>
      <c r="Q165" s="119" t="str">
        <f>IF('Att. Dairy'!L189="","",'Att. Dairy'!L189)</f>
        <v/>
      </c>
      <c r="R165" s="119" t="str">
        <f>IF('Att. Dairy'!M189="","",'Att. Dairy'!M189)</f>
        <v/>
      </c>
      <c r="S165" s="119" t="str">
        <f t="shared" si="288"/>
        <v/>
      </c>
      <c r="T165" s="118">
        <f t="shared" si="289"/>
        <v>0</v>
      </c>
      <c r="U165" s="118">
        <f t="shared" si="290"/>
        <v>0</v>
      </c>
      <c r="V165" s="118">
        <f t="shared" si="291"/>
        <v>28.399999999999977</v>
      </c>
      <c r="W165" s="118">
        <f t="shared" si="292"/>
        <v>14.699999999999989</v>
      </c>
      <c r="X165" s="321" t="str">
        <f>IFERROR(IF(AND('Att. Dairy'!B189=""),"",IF(AND(Y165="अवकाश"),"",IF(AND(S165=""),"",S165*$Z$153))),"")</f>
        <v/>
      </c>
      <c r="Y165" s="121" t="str">
        <f>IF(AND('Att. Dairy'!B189=""),"",IF(OR(S165="",S165=0),"",BC165))</f>
        <v/>
      </c>
      <c r="AA165" s="353">
        <f>IF(AND($AY$3=$AP$153),MAX($AA$157:AA164)+1,0)</f>
        <v>0</v>
      </c>
      <c r="AB165" s="116">
        <f>IF(AND('Att. Dairy'!B189=""),"",'Att. Dairy'!B189)</f>
        <v>45146</v>
      </c>
      <c r="AC165" s="118">
        <f t="shared" si="293"/>
        <v>136.20000000000002</v>
      </c>
      <c r="AD165" s="118">
        <f t="shared" si="294"/>
        <v>90.9</v>
      </c>
      <c r="AE165" s="118" t="str">
        <f>IF(AB165="","",IF(Sheet1!AB165='Opening Balance'!$I$160,'Opening Balance'!$H$160,""))</f>
        <v/>
      </c>
      <c r="AF165" s="118" t="str">
        <f>IF(AB165="","",IF(Sheet1!AB165='Opening Balance'!$I$161,'Opening Balance'!$H$161,""))</f>
        <v/>
      </c>
      <c r="AG165" s="118" t="str">
        <f>IF(AB165="","",IF(Sheet1!AB165='Opening Balance'!$I$162,'Opening Balance'!$H$162,""))</f>
        <v/>
      </c>
      <c r="AH165" s="118" t="str">
        <f>IF(AB165="","",IF(Sheet1!AB165='Opening Balance'!$I$163,'Opening Balance'!$H$163,""))</f>
        <v/>
      </c>
      <c r="AI165" s="118" t="str">
        <f>IF(AB165="","",IF(Sheet1!AB165='Opening Balance'!$I$164,'Opening Balance'!$H$164,""))</f>
        <v/>
      </c>
      <c r="AJ165" s="118" t="str">
        <f>IF(AB165="","",IF(Sheet1!AB165='Opening Balance'!$I$165,'Opening Balance'!$H$165,""))</f>
        <v/>
      </c>
      <c r="AK165" s="118">
        <f t="shared" si="295"/>
        <v>136.20000000000002</v>
      </c>
      <c r="AL165" s="118">
        <f t="shared" si="296"/>
        <v>90.9</v>
      </c>
      <c r="AM165" s="119" t="str">
        <f>IF('Att. Dairy'!I189="","",'Att. Dairy'!I189)</f>
        <v/>
      </c>
      <c r="AN165" s="119" t="str">
        <f>IF('Att. Dairy'!J189="","",'Att. Dairy'!J189)</f>
        <v/>
      </c>
      <c r="AO165" s="119" t="str">
        <f t="shared" si="297"/>
        <v/>
      </c>
      <c r="AP165" s="119" t="str">
        <f>IF('Att. Dairy'!O189="","",'Att. Dairy'!O189)</f>
        <v/>
      </c>
      <c r="AQ165" s="119" t="str">
        <f>IF('Att. Dairy'!P189="","",'Att. Dairy'!P189)</f>
        <v/>
      </c>
      <c r="AR165" s="119" t="str">
        <f t="shared" si="298"/>
        <v/>
      </c>
      <c r="AS165" s="118">
        <f t="shared" si="299"/>
        <v>0</v>
      </c>
      <c r="AT165" s="118">
        <f t="shared" si="300"/>
        <v>0</v>
      </c>
      <c r="AU165" s="118">
        <f t="shared" si="310"/>
        <v>136.20000000000002</v>
      </c>
      <c r="AV165" s="118">
        <f t="shared" si="311"/>
        <v>90.9</v>
      </c>
      <c r="AW165" s="321" t="str">
        <f>IFERROR(IF(AND('Att. Dairy'!B189=""),"",IF(AND(AX165="अवकाश"),"",IF(AND(AR165=""),"",AR165*$AY$153))),"")</f>
        <v/>
      </c>
      <c r="AX165" s="121" t="str">
        <f>IF(AND('Att. Dairy'!B189=""),"",IF(OR(AR165="",AR165=0),"",BC165))</f>
        <v/>
      </c>
      <c r="BB165" s="317" t="str">
        <f>IF(AND('Att. Dairy'!D189=""),"",'Att. Dairy'!D189)</f>
        <v>Tuesday</v>
      </c>
      <c r="BC165" s="317" t="str">
        <f t="shared" si="301"/>
        <v>दाल चावल</v>
      </c>
      <c r="BD165" s="318" t="str">
        <f t="shared" si="270"/>
        <v>R</v>
      </c>
      <c r="BE165" s="317" t="str">
        <f>IF(AND('Att. Dairy'!C189=""),"",'Att. Dairy'!C189)</f>
        <v/>
      </c>
      <c r="BF165" s="317" t="str">
        <f t="shared" si="271"/>
        <v/>
      </c>
      <c r="BG165" s="318" t="str">
        <f t="shared" si="272"/>
        <v>R</v>
      </c>
      <c r="BJ165" s="487">
        <f>IF(AND($DG$5=$CF$154),MAX($BJ$157:BJ164)+1,0)</f>
        <v>0</v>
      </c>
      <c r="BK165" s="389">
        <v>8</v>
      </c>
      <c r="BL165" s="422">
        <f>IF(AND('Att. Dairy'!B189=""),"",'Att. Dairy'!B189)</f>
        <v>45146</v>
      </c>
      <c r="BM165" s="423" t="str">
        <f>IF(AND('Att. Dairy'!D189=""),"",'Att. Dairy'!D189)</f>
        <v>Tuesday</v>
      </c>
      <c r="BN165" s="435" t="str">
        <f>IF('Att. Dairy'!L189="","",IF('Att. Dairy'!E189='Att. Dairy'!$AD$15,'Att. Dairy'!L189,""))</f>
        <v/>
      </c>
      <c r="BO165" s="435" t="str">
        <f>IF('Att. Dairy'!M189="","",IF('Att. Dairy'!E189='Att. Dairy'!$AD$15,'Att. Dairy'!M189,""))</f>
        <v/>
      </c>
      <c r="BP165" s="436">
        <f t="shared" si="273"/>
        <v>0</v>
      </c>
      <c r="BQ165" s="453">
        <f t="shared" si="302"/>
        <v>162.91999999999999</v>
      </c>
      <c r="BR165" s="439" t="str">
        <f>IF(BL165="","",IF(BL165='Opening Balance'!$I$178,'Opening Balance'!$G$178,""))</f>
        <v/>
      </c>
      <c r="BS165" s="439" t="str">
        <f>IF(BL165="","",IF(BL165='Opening Balance'!$I$180,'Opening Balance'!$G$180,""))</f>
        <v/>
      </c>
      <c r="BT165" s="438">
        <f t="shared" si="274"/>
        <v>162.91999999999999</v>
      </c>
      <c r="BU165" s="446">
        <f>IF(BP165="","",BP165*'Opening Balance'!$G$182)</f>
        <v>0</v>
      </c>
      <c r="BV165" s="415">
        <f t="shared" si="268"/>
        <v>162.91999999999999</v>
      </c>
      <c r="BW165" s="453">
        <f t="shared" si="303"/>
        <v>44.235199999999999</v>
      </c>
      <c r="BX165" s="446" t="str">
        <f>IF(BL165="","",IF(BL165='Opening Balance'!$I$179,'Opening Balance'!$G$179,""))</f>
        <v/>
      </c>
      <c r="BY165" s="446" t="str">
        <f>IF(BL165="","",IF(BL165='Opening Balance'!$I$181,'Opening Balance'!$G$181,""))</f>
        <v/>
      </c>
      <c r="BZ165" s="447">
        <f t="shared" si="275"/>
        <v>44.235199999999999</v>
      </c>
      <c r="CA165" s="446">
        <f>IF(BP165="","",BP165*'Opening Balance'!$G$183)</f>
        <v>0</v>
      </c>
      <c r="CB165" s="431">
        <f t="shared" si="276"/>
        <v>44.235199999999999</v>
      </c>
      <c r="CC165" s="474">
        <f t="shared" si="304"/>
        <v>11000</v>
      </c>
      <c r="CD165" s="468" t="str">
        <f>IF(BL165="","",IF(BL165='Opening Balance'!$I$185,'Opening Balance'!$G$185,""))</f>
        <v/>
      </c>
      <c r="CE165" s="468">
        <f t="shared" si="277"/>
        <v>11000</v>
      </c>
      <c r="CF165" s="470">
        <f>IF(BL165="","",IF(BL165='Opening Balance'!$I$187,'Opening Balance'!$G$187,0))</f>
        <v>0</v>
      </c>
      <c r="CG165" s="469">
        <f t="shared" si="305"/>
        <v>11000</v>
      </c>
      <c r="CH165" s="466"/>
      <c r="CI165" s="466"/>
      <c r="CJ165" s="389">
        <v>8</v>
      </c>
      <c r="CK165" s="422">
        <f>IF(AND('Att. Dairy'!B189=""),"",'Att. Dairy'!B189)</f>
        <v>45146</v>
      </c>
      <c r="CL165" s="423" t="str">
        <f>IF(AND('Att. Dairy'!D189=""),"",'Att. Dairy'!D189)</f>
        <v>Tuesday</v>
      </c>
      <c r="CM165" s="435" t="str">
        <f>IF('Att. Dairy'!O189="","",IF('Att. Dairy'!E189='Att. Dairy'!$AD$15,'Att. Dairy'!O189,""))</f>
        <v/>
      </c>
      <c r="CN165" s="435" t="str">
        <f>IF('Att. Dairy'!P189="","",IF('Att. Dairy'!E189='Att. Dairy'!$AD$15,'Att. Dairy'!P189,""))</f>
        <v/>
      </c>
      <c r="CO165" s="436">
        <f t="shared" si="278"/>
        <v>0</v>
      </c>
      <c r="CP165" s="453">
        <f t="shared" si="306"/>
        <v>211.97999999999996</v>
      </c>
      <c r="CQ165" s="438" t="str">
        <f>IF(CK165="","",IF(CK165='Opening Balance'!$I$178,'Opening Balance'!$H$178,""))</f>
        <v/>
      </c>
      <c r="CR165" s="438" t="str">
        <f>IF(CK165="","",IF(CK165='Opening Balance'!$I$180,'Opening Balance'!$H$180,""))</f>
        <v/>
      </c>
      <c r="CS165" s="438">
        <f t="shared" si="279"/>
        <v>211.97999999999996</v>
      </c>
      <c r="CT165" s="430">
        <f>IF(CO165="","",CO165*'Opening Balance'!$H$182)</f>
        <v>0</v>
      </c>
      <c r="CU165" s="431">
        <f t="shared" si="269"/>
        <v>211.97999999999996</v>
      </c>
      <c r="CV165" s="453">
        <f t="shared" si="307"/>
        <v>50.609799999999986</v>
      </c>
      <c r="CW165" s="430" t="str">
        <f>IF(CK165="","",IF(CK165='Opening Balance'!$I$179,'Opening Balance'!$H$179,""))</f>
        <v/>
      </c>
      <c r="CX165" s="429" t="str">
        <f>IF(CK165="","",IF(CK165='Opening Balance'!$I$181,'Opening Balance'!$H$181,""))</f>
        <v/>
      </c>
      <c r="CY165" s="438">
        <f t="shared" si="280"/>
        <v>50.609799999999986</v>
      </c>
      <c r="CZ165" s="430">
        <f>IF(CO165="","",CO165*'Opening Balance'!$H$183)</f>
        <v>0</v>
      </c>
      <c r="DA165" s="431">
        <f t="shared" si="281"/>
        <v>50.609799999999986</v>
      </c>
      <c r="DB165" s="474">
        <f t="shared" si="308"/>
        <v>12200</v>
      </c>
      <c r="DC165" s="468" t="str">
        <f>IF(CK165="","",IF(CK165='Opening Balance'!$I$185,'Opening Balance'!$H$185,""))</f>
        <v/>
      </c>
      <c r="DD165" s="468">
        <f t="shared" si="282"/>
        <v>12200</v>
      </c>
      <c r="DE165" s="470">
        <f>IF(CK165="","",IF(CK165='Opening Balance'!$I$187,'Opening Balance'!$H$187,0))</f>
        <v>0</v>
      </c>
      <c r="DF165" s="469">
        <f t="shared" si="309"/>
        <v>12200</v>
      </c>
    </row>
    <row r="166" spans="1:110" s="317" customFormat="1">
      <c r="A166" s="580"/>
      <c r="B166" s="352">
        <f>IF(AND($Z$3=$Q$153),MAX($B$157:B165)+1,0)</f>
        <v>0</v>
      </c>
      <c r="C166" s="116">
        <f>IF(AND('Att. Dairy'!B190=""),"",'Att. Dairy'!B190)</f>
        <v>45147</v>
      </c>
      <c r="D166" s="118">
        <f t="shared" si="283"/>
        <v>28.399999999999977</v>
      </c>
      <c r="E166" s="118">
        <f t="shared" si="284"/>
        <v>14.699999999999989</v>
      </c>
      <c r="F166" s="118" t="str">
        <f>IF(C166="","",IF(Sheet1!C166='Opening Balance'!$I$160,'Opening Balance'!$G$160,""))</f>
        <v/>
      </c>
      <c r="G166" s="118" t="str">
        <f>IF(C166="","",IF(Sheet1!C166='Opening Balance'!$I$161,'Opening Balance'!$G$161,""))</f>
        <v/>
      </c>
      <c r="H166" s="118" t="str">
        <f>IF(C166="","",IF(Sheet1!C166='Opening Balance'!$I$162,'Opening Balance'!$G$162,""))</f>
        <v/>
      </c>
      <c r="I166" s="118" t="str">
        <f>IF(C166="","",IF(Sheet1!C166='Opening Balance'!$I$163,'Opening Balance'!$G$163,""))</f>
        <v/>
      </c>
      <c r="J166" s="118" t="str">
        <f>IF(C166="","",IF(Sheet1!C166='Opening Balance'!$I$164,'Opening Balance'!$G$164,""))</f>
        <v/>
      </c>
      <c r="K166" s="118" t="str">
        <f>IF(C166="","",IF(Sheet1!C166='Opening Balance'!$I$165,'Opening Balance'!$G$165,""))</f>
        <v/>
      </c>
      <c r="L166" s="118">
        <f t="shared" si="285"/>
        <v>28.399999999999977</v>
      </c>
      <c r="M166" s="118">
        <f t="shared" si="286"/>
        <v>14.699999999999989</v>
      </c>
      <c r="N166" s="119" t="str">
        <f>IF('Att. Dairy'!F190="","",'Att. Dairy'!F190)</f>
        <v/>
      </c>
      <c r="O166" s="119" t="str">
        <f>IF('Att. Dairy'!G190="","",'Att. Dairy'!G190)</f>
        <v/>
      </c>
      <c r="P166" s="119" t="str">
        <f t="shared" si="287"/>
        <v/>
      </c>
      <c r="Q166" s="119" t="str">
        <f>IF('Att. Dairy'!L190="","",'Att. Dairy'!L190)</f>
        <v/>
      </c>
      <c r="R166" s="119" t="str">
        <f>IF('Att. Dairy'!M190="","",'Att. Dairy'!M190)</f>
        <v/>
      </c>
      <c r="S166" s="119" t="str">
        <f t="shared" si="288"/>
        <v/>
      </c>
      <c r="T166" s="118">
        <f t="shared" si="289"/>
        <v>0</v>
      </c>
      <c r="U166" s="118">
        <f t="shared" si="290"/>
        <v>0</v>
      </c>
      <c r="V166" s="118">
        <f t="shared" si="291"/>
        <v>28.399999999999977</v>
      </c>
      <c r="W166" s="118">
        <f t="shared" si="292"/>
        <v>14.699999999999989</v>
      </c>
      <c r="X166" s="321" t="str">
        <f>IFERROR(IF(AND('Att. Dairy'!B190=""),"",IF(AND(Y166="अवकाश"),"",IF(AND(S166=""),"",S166*$Z$153))),"")</f>
        <v/>
      </c>
      <c r="Y166" s="121" t="str">
        <f>IF(AND('Att. Dairy'!B190=""),"",IF(OR(S166="",S166=0),"",BC166))</f>
        <v/>
      </c>
      <c r="AA166" s="353">
        <f>IF(AND($AY$3=$AP$153),MAX($AA$157:AA165)+1,0)</f>
        <v>0</v>
      </c>
      <c r="AB166" s="116">
        <f>IF(AND('Att. Dairy'!B190=""),"",'Att. Dairy'!B190)</f>
        <v>45147</v>
      </c>
      <c r="AC166" s="118">
        <f t="shared" si="293"/>
        <v>136.20000000000002</v>
      </c>
      <c r="AD166" s="118">
        <f t="shared" si="294"/>
        <v>90.9</v>
      </c>
      <c r="AE166" s="118" t="str">
        <f>IF(AB166="","",IF(Sheet1!AB166='Opening Balance'!$I$160,'Opening Balance'!$H$160,""))</f>
        <v/>
      </c>
      <c r="AF166" s="118" t="str">
        <f>IF(AB166="","",IF(Sheet1!AB166='Opening Balance'!$I$161,'Opening Balance'!$H$161,""))</f>
        <v/>
      </c>
      <c r="AG166" s="118" t="str">
        <f>IF(AB166="","",IF(Sheet1!AB166='Opening Balance'!$I$162,'Opening Balance'!$H$162,""))</f>
        <v/>
      </c>
      <c r="AH166" s="118" t="str">
        <f>IF(AB166="","",IF(Sheet1!AB166='Opening Balance'!$I$163,'Opening Balance'!$H$163,""))</f>
        <v/>
      </c>
      <c r="AI166" s="118" t="str">
        <f>IF(AB166="","",IF(Sheet1!AB166='Opening Balance'!$I$164,'Opening Balance'!$H$164,""))</f>
        <v/>
      </c>
      <c r="AJ166" s="118" t="str">
        <f>IF(AB166="","",IF(Sheet1!AB166='Opening Balance'!$I$165,'Opening Balance'!$H$165,""))</f>
        <v/>
      </c>
      <c r="AK166" s="118">
        <f t="shared" si="295"/>
        <v>136.20000000000002</v>
      </c>
      <c r="AL166" s="118">
        <f t="shared" si="296"/>
        <v>90.9</v>
      </c>
      <c r="AM166" s="119" t="str">
        <f>IF('Att. Dairy'!I190="","",'Att. Dairy'!I190)</f>
        <v/>
      </c>
      <c r="AN166" s="119" t="str">
        <f>IF('Att. Dairy'!J190="","",'Att. Dairy'!J190)</f>
        <v/>
      </c>
      <c r="AO166" s="119" t="str">
        <f t="shared" si="297"/>
        <v/>
      </c>
      <c r="AP166" s="119" t="str">
        <f>IF('Att. Dairy'!O190="","",'Att. Dairy'!O190)</f>
        <v/>
      </c>
      <c r="AQ166" s="119" t="str">
        <f>IF('Att. Dairy'!P190="","",'Att. Dairy'!P190)</f>
        <v/>
      </c>
      <c r="AR166" s="119" t="str">
        <f t="shared" si="298"/>
        <v/>
      </c>
      <c r="AS166" s="118">
        <f t="shared" si="299"/>
        <v>0</v>
      </c>
      <c r="AT166" s="118">
        <f t="shared" si="300"/>
        <v>0</v>
      </c>
      <c r="AU166" s="118">
        <f t="shared" si="310"/>
        <v>136.20000000000002</v>
      </c>
      <c r="AV166" s="118">
        <f t="shared" si="311"/>
        <v>90.9</v>
      </c>
      <c r="AW166" s="321" t="str">
        <f>IFERROR(IF(AND('Att. Dairy'!B190=""),"",IF(AND(AX166="अवकाश"),"",IF(AND(AR166=""),"",AR166*$AY$153))),"")</f>
        <v/>
      </c>
      <c r="AX166" s="121" t="str">
        <f>IF(AND('Att. Dairy'!B190=""),"",IF(OR(AR166="",AR166=0),"",BC166))</f>
        <v/>
      </c>
      <c r="BB166" s="317" t="str">
        <f>IF(AND('Att. Dairy'!D190=""),"",'Att. Dairy'!D190)</f>
        <v>Wednesday</v>
      </c>
      <c r="BC166" s="317" t="str">
        <f t="shared" si="301"/>
        <v>दाल रोटी</v>
      </c>
      <c r="BD166" s="318" t="str">
        <f t="shared" si="270"/>
        <v>W</v>
      </c>
      <c r="BE166" s="317" t="str">
        <f>IF(AND('Att. Dairy'!C190=""),"",'Att. Dairy'!C190)</f>
        <v/>
      </c>
      <c r="BF166" s="317" t="str">
        <f t="shared" si="271"/>
        <v/>
      </c>
      <c r="BG166" s="318" t="str">
        <f t="shared" si="272"/>
        <v>W</v>
      </c>
      <c r="BJ166" s="487">
        <f>IF(AND($DG$5=$CF$154),MAX($BJ$157:BJ165)+1,0)</f>
        <v>0</v>
      </c>
      <c r="BK166" s="389">
        <v>9</v>
      </c>
      <c r="BL166" s="422">
        <f>IF(AND('Att. Dairy'!B190=""),"",'Att. Dairy'!B190)</f>
        <v>45147</v>
      </c>
      <c r="BM166" s="423" t="str">
        <f>IF(AND('Att. Dairy'!D190=""),"",'Att. Dairy'!D190)</f>
        <v>Wednesday</v>
      </c>
      <c r="BN166" s="435" t="str">
        <f>IF('Att. Dairy'!L190="","",IF('Att. Dairy'!E190='Att. Dairy'!$AD$15,'Att. Dairy'!L190,""))</f>
        <v/>
      </c>
      <c r="BO166" s="435" t="str">
        <f>IF('Att. Dairy'!M190="","",IF('Att. Dairy'!E190='Att. Dairy'!$AD$15,'Att. Dairy'!M190,""))</f>
        <v/>
      </c>
      <c r="BP166" s="436">
        <f t="shared" si="273"/>
        <v>0</v>
      </c>
      <c r="BQ166" s="453">
        <f t="shared" si="302"/>
        <v>162.91999999999999</v>
      </c>
      <c r="BR166" s="439" t="str">
        <f>IF(BL166="","",IF(BL166='Opening Balance'!$I$178,'Opening Balance'!$G$178,""))</f>
        <v/>
      </c>
      <c r="BS166" s="439" t="str">
        <f>IF(BL166="","",IF(BL166='Opening Balance'!$I$180,'Opening Balance'!$G$180,""))</f>
        <v/>
      </c>
      <c r="BT166" s="438">
        <f t="shared" si="274"/>
        <v>162.91999999999999</v>
      </c>
      <c r="BU166" s="446">
        <f>IF(BP166="","",BP166*'Opening Balance'!$G$182)</f>
        <v>0</v>
      </c>
      <c r="BV166" s="415">
        <f t="shared" si="268"/>
        <v>162.91999999999999</v>
      </c>
      <c r="BW166" s="453">
        <f t="shared" si="303"/>
        <v>44.235199999999999</v>
      </c>
      <c r="BX166" s="446" t="str">
        <f>IF(BL166="","",IF(BL166='Opening Balance'!$I$179,'Opening Balance'!$G$179,""))</f>
        <v/>
      </c>
      <c r="BY166" s="446" t="str">
        <f>IF(BL166="","",IF(BL166='Opening Balance'!$I$181,'Opening Balance'!$G$181,""))</f>
        <v/>
      </c>
      <c r="BZ166" s="447">
        <f t="shared" si="275"/>
        <v>44.235199999999999</v>
      </c>
      <c r="CA166" s="446">
        <f>IF(BP166="","",BP166*'Opening Balance'!$G$183)</f>
        <v>0</v>
      </c>
      <c r="CB166" s="431">
        <f t="shared" si="276"/>
        <v>44.235199999999999</v>
      </c>
      <c r="CC166" s="474">
        <f t="shared" si="304"/>
        <v>11000</v>
      </c>
      <c r="CD166" s="468" t="str">
        <f>IF(BL166="","",IF(BL166='Opening Balance'!$I$185,'Opening Balance'!$G$185,""))</f>
        <v/>
      </c>
      <c r="CE166" s="468">
        <f t="shared" si="277"/>
        <v>11000</v>
      </c>
      <c r="CF166" s="470">
        <f>IF(BL166="","",IF(BL166='Opening Balance'!$I$187,'Opening Balance'!$G$187,0))</f>
        <v>0</v>
      </c>
      <c r="CG166" s="469">
        <f t="shared" si="305"/>
        <v>11000</v>
      </c>
      <c r="CH166" s="466"/>
      <c r="CI166" s="466"/>
      <c r="CJ166" s="389">
        <v>9</v>
      </c>
      <c r="CK166" s="422">
        <f>IF(AND('Att. Dairy'!B190=""),"",'Att. Dairy'!B190)</f>
        <v>45147</v>
      </c>
      <c r="CL166" s="423" t="str">
        <f>IF(AND('Att. Dairy'!D190=""),"",'Att. Dairy'!D190)</f>
        <v>Wednesday</v>
      </c>
      <c r="CM166" s="435" t="str">
        <f>IF('Att. Dairy'!O190="","",IF('Att. Dairy'!E190='Att. Dairy'!$AD$15,'Att. Dairy'!O190,""))</f>
        <v/>
      </c>
      <c r="CN166" s="435" t="str">
        <f>IF('Att. Dairy'!P190="","",IF('Att. Dairy'!E190='Att. Dairy'!$AD$15,'Att. Dairy'!P190,""))</f>
        <v/>
      </c>
      <c r="CO166" s="436">
        <f t="shared" si="278"/>
        <v>0</v>
      </c>
      <c r="CP166" s="453">
        <f t="shared" si="306"/>
        <v>211.97999999999996</v>
      </c>
      <c r="CQ166" s="438" t="str">
        <f>IF(CK166="","",IF(CK166='Opening Balance'!$I$178,'Opening Balance'!$H$178,""))</f>
        <v/>
      </c>
      <c r="CR166" s="438" t="str">
        <f>IF(CK166="","",IF(CK166='Opening Balance'!$I$180,'Opening Balance'!$H$180,""))</f>
        <v/>
      </c>
      <c r="CS166" s="438">
        <f t="shared" si="279"/>
        <v>211.97999999999996</v>
      </c>
      <c r="CT166" s="430">
        <f>IF(CO166="","",CO166*'Opening Balance'!$H$182)</f>
        <v>0</v>
      </c>
      <c r="CU166" s="431">
        <f t="shared" si="269"/>
        <v>211.97999999999996</v>
      </c>
      <c r="CV166" s="453">
        <f t="shared" si="307"/>
        <v>50.609799999999986</v>
      </c>
      <c r="CW166" s="430" t="str">
        <f>IF(CK166="","",IF(CK166='Opening Balance'!$I$179,'Opening Balance'!$H$179,""))</f>
        <v/>
      </c>
      <c r="CX166" s="429" t="str">
        <f>IF(CK166="","",IF(CK166='Opening Balance'!$I$181,'Opening Balance'!$H$181,""))</f>
        <v/>
      </c>
      <c r="CY166" s="438">
        <f t="shared" si="280"/>
        <v>50.609799999999986</v>
      </c>
      <c r="CZ166" s="430">
        <f>IF(CO166="","",CO166*'Opening Balance'!$H$183)</f>
        <v>0</v>
      </c>
      <c r="DA166" s="431">
        <f t="shared" si="281"/>
        <v>50.609799999999986</v>
      </c>
      <c r="DB166" s="474">
        <f t="shared" si="308"/>
        <v>12200</v>
      </c>
      <c r="DC166" s="468" t="str">
        <f>IF(CK166="","",IF(CK166='Opening Balance'!$I$185,'Opening Balance'!$H$185,""))</f>
        <v/>
      </c>
      <c r="DD166" s="468">
        <f t="shared" si="282"/>
        <v>12200</v>
      </c>
      <c r="DE166" s="470">
        <f>IF(CK166="","",IF(CK166='Opening Balance'!$I$187,'Opening Balance'!$H$187,0))</f>
        <v>0</v>
      </c>
      <c r="DF166" s="469">
        <f t="shared" si="309"/>
        <v>12200</v>
      </c>
    </row>
    <row r="167" spans="1:110" s="317" customFormat="1">
      <c r="A167" s="580"/>
      <c r="B167" s="352">
        <f>IF(AND($Z$3=$Q$153),MAX($B$157:B166)+1,0)</f>
        <v>0</v>
      </c>
      <c r="C167" s="116">
        <f>IF(AND('Att. Dairy'!B191=""),"",'Att. Dairy'!B191)</f>
        <v>45148</v>
      </c>
      <c r="D167" s="118">
        <f t="shared" si="283"/>
        <v>28.399999999999977</v>
      </c>
      <c r="E167" s="118">
        <f t="shared" si="284"/>
        <v>14.699999999999989</v>
      </c>
      <c r="F167" s="118" t="str">
        <f>IF(C167="","",IF(Sheet1!C167='Opening Balance'!$I$160,'Opening Balance'!$G$160,""))</f>
        <v/>
      </c>
      <c r="G167" s="118" t="str">
        <f>IF(C167="","",IF(Sheet1!C167='Opening Balance'!$I$161,'Opening Balance'!$G$161,""))</f>
        <v/>
      </c>
      <c r="H167" s="118" t="str">
        <f>IF(C167="","",IF(Sheet1!C167='Opening Balance'!$I$162,'Opening Balance'!$G$162,""))</f>
        <v/>
      </c>
      <c r="I167" s="118" t="str">
        <f>IF(C167="","",IF(Sheet1!C167='Opening Balance'!$I$163,'Opening Balance'!$G$163,""))</f>
        <v/>
      </c>
      <c r="J167" s="118" t="str">
        <f>IF(C167="","",IF(Sheet1!C167='Opening Balance'!$I$164,'Opening Balance'!$G$164,""))</f>
        <v/>
      </c>
      <c r="K167" s="118" t="str">
        <f>IF(C167="","",IF(Sheet1!C167='Opening Balance'!$I$165,'Opening Balance'!$G$165,""))</f>
        <v/>
      </c>
      <c r="L167" s="118">
        <f t="shared" si="285"/>
        <v>28.399999999999977</v>
      </c>
      <c r="M167" s="118">
        <f t="shared" si="286"/>
        <v>14.699999999999989</v>
      </c>
      <c r="N167" s="119" t="str">
        <f>IF('Att. Dairy'!F191="","",'Att. Dairy'!F191)</f>
        <v/>
      </c>
      <c r="O167" s="119" t="str">
        <f>IF('Att. Dairy'!G191="","",'Att. Dairy'!G191)</f>
        <v/>
      </c>
      <c r="P167" s="119" t="str">
        <f t="shared" si="287"/>
        <v/>
      </c>
      <c r="Q167" s="119" t="str">
        <f>IF('Att. Dairy'!L191="","",'Att. Dairy'!L191)</f>
        <v/>
      </c>
      <c r="R167" s="119" t="str">
        <f>IF('Att. Dairy'!M191="","",'Att. Dairy'!M191)</f>
        <v/>
      </c>
      <c r="S167" s="119" t="str">
        <f t="shared" si="288"/>
        <v/>
      </c>
      <c r="T167" s="118">
        <f t="shared" si="289"/>
        <v>0</v>
      </c>
      <c r="U167" s="118">
        <f t="shared" si="290"/>
        <v>0</v>
      </c>
      <c r="V167" s="118">
        <f t="shared" si="291"/>
        <v>28.399999999999977</v>
      </c>
      <c r="W167" s="118">
        <f t="shared" si="292"/>
        <v>14.699999999999989</v>
      </c>
      <c r="X167" s="321" t="str">
        <f>IFERROR(IF(AND('Att. Dairy'!B191=""),"",IF(AND(Y167="अवकाश"),"",IF(AND(S167=""),"",S167*$Z$153))),"")</f>
        <v/>
      </c>
      <c r="Y167" s="121" t="str">
        <f>IF(AND('Att. Dairy'!B191=""),"",IF(OR(S167="",S167=0),"",BC167))</f>
        <v/>
      </c>
      <c r="AA167" s="353">
        <f>IF(AND($AY$3=$AP$153),MAX($AA$157:AA166)+1,0)</f>
        <v>0</v>
      </c>
      <c r="AB167" s="116">
        <f>IF(AND('Att. Dairy'!B191=""),"",'Att. Dairy'!B191)</f>
        <v>45148</v>
      </c>
      <c r="AC167" s="118">
        <f t="shared" si="293"/>
        <v>136.20000000000002</v>
      </c>
      <c r="AD167" s="118">
        <f t="shared" si="294"/>
        <v>90.9</v>
      </c>
      <c r="AE167" s="118" t="str">
        <f>IF(AB167="","",IF(Sheet1!AB167='Opening Balance'!$I$160,'Opening Balance'!$H$160,""))</f>
        <v/>
      </c>
      <c r="AF167" s="118" t="str">
        <f>IF(AB167="","",IF(Sheet1!AB167='Opening Balance'!$I$161,'Opening Balance'!$H$161,""))</f>
        <v/>
      </c>
      <c r="AG167" s="118" t="str">
        <f>IF(AB167="","",IF(Sheet1!AB167='Opening Balance'!$I$162,'Opening Balance'!$H$162,""))</f>
        <v/>
      </c>
      <c r="AH167" s="118" t="str">
        <f>IF(AB167="","",IF(Sheet1!AB167='Opening Balance'!$I$163,'Opening Balance'!$H$163,""))</f>
        <v/>
      </c>
      <c r="AI167" s="118" t="str">
        <f>IF(AB167="","",IF(Sheet1!AB167='Opening Balance'!$I$164,'Opening Balance'!$H$164,""))</f>
        <v/>
      </c>
      <c r="AJ167" s="118" t="str">
        <f>IF(AB167="","",IF(Sheet1!AB167='Opening Balance'!$I$165,'Opening Balance'!$H$165,""))</f>
        <v/>
      </c>
      <c r="AK167" s="118">
        <f t="shared" si="295"/>
        <v>136.20000000000002</v>
      </c>
      <c r="AL167" s="118">
        <f t="shared" si="296"/>
        <v>90.9</v>
      </c>
      <c r="AM167" s="119" t="str">
        <f>IF('Att. Dairy'!I191="","",'Att. Dairy'!I191)</f>
        <v/>
      </c>
      <c r="AN167" s="119" t="str">
        <f>IF('Att. Dairy'!J191="","",'Att. Dairy'!J191)</f>
        <v/>
      </c>
      <c r="AO167" s="119" t="str">
        <f t="shared" si="297"/>
        <v/>
      </c>
      <c r="AP167" s="119" t="str">
        <f>IF('Att. Dairy'!O191="","",'Att. Dairy'!O191)</f>
        <v/>
      </c>
      <c r="AQ167" s="119" t="str">
        <f>IF('Att. Dairy'!P191="","",'Att. Dairy'!P191)</f>
        <v/>
      </c>
      <c r="AR167" s="119" t="str">
        <f t="shared" si="298"/>
        <v/>
      </c>
      <c r="AS167" s="118">
        <f t="shared" si="299"/>
        <v>0</v>
      </c>
      <c r="AT167" s="118">
        <f t="shared" si="300"/>
        <v>0</v>
      </c>
      <c r="AU167" s="118">
        <f t="shared" si="310"/>
        <v>136.20000000000002</v>
      </c>
      <c r="AV167" s="118">
        <f t="shared" si="311"/>
        <v>90.9</v>
      </c>
      <c r="AW167" s="321" t="str">
        <f>IFERROR(IF(AND('Att. Dairy'!B191=""),"",IF(AND(AX167="अवकाश"),"",IF(AND(AR167=""),"",AR167*$AY$153))),"")</f>
        <v/>
      </c>
      <c r="AX167" s="121" t="str">
        <f>IF(AND('Att. Dairy'!B191=""),"",IF(OR(AR167="",AR167=0),"",BC167))</f>
        <v/>
      </c>
      <c r="BB167" s="317" t="str">
        <f>IF(AND('Att. Dairy'!D191=""),"",'Att. Dairy'!D191)</f>
        <v>Thursday</v>
      </c>
      <c r="BC167" s="317" t="str">
        <f t="shared" si="301"/>
        <v>खिचड़ी</v>
      </c>
      <c r="BD167" s="318" t="str">
        <f t="shared" si="270"/>
        <v>R</v>
      </c>
      <c r="BE167" s="317" t="str">
        <f>IF(AND('Att. Dairy'!C191=""),"",'Att. Dairy'!C191)</f>
        <v/>
      </c>
      <c r="BF167" s="317" t="str">
        <f t="shared" si="271"/>
        <v/>
      </c>
      <c r="BG167" s="318" t="str">
        <f t="shared" si="272"/>
        <v>R</v>
      </c>
      <c r="BJ167" s="487">
        <f>IF(AND($DG$5=$CF$154),MAX($BJ$157:BJ166)+1,0)</f>
        <v>0</v>
      </c>
      <c r="BK167" s="389">
        <v>10</v>
      </c>
      <c r="BL167" s="422">
        <f>IF(AND('Att. Dairy'!B191=""),"",'Att. Dairy'!B191)</f>
        <v>45148</v>
      </c>
      <c r="BM167" s="423" t="str">
        <f>IF(AND('Att. Dairy'!D191=""),"",'Att. Dairy'!D191)</f>
        <v>Thursday</v>
      </c>
      <c r="BN167" s="435" t="str">
        <f>IF('Att. Dairy'!L191="","",IF('Att. Dairy'!E191='Att. Dairy'!$AD$15,'Att. Dairy'!L191,""))</f>
        <v/>
      </c>
      <c r="BO167" s="435" t="str">
        <f>IF('Att. Dairy'!M191="","",IF('Att. Dairy'!E191='Att. Dairy'!$AD$15,'Att. Dairy'!M191,""))</f>
        <v/>
      </c>
      <c r="BP167" s="436">
        <f t="shared" si="273"/>
        <v>0</v>
      </c>
      <c r="BQ167" s="453">
        <f t="shared" si="302"/>
        <v>162.91999999999999</v>
      </c>
      <c r="BR167" s="439" t="str">
        <f>IF(BL167="","",IF(BL167='Opening Balance'!$I$178,'Opening Balance'!$G$178,""))</f>
        <v/>
      </c>
      <c r="BS167" s="439" t="str">
        <f>IF(BL167="","",IF(BL167='Opening Balance'!$I$180,'Opening Balance'!$G$180,""))</f>
        <v/>
      </c>
      <c r="BT167" s="438">
        <f t="shared" si="274"/>
        <v>162.91999999999999</v>
      </c>
      <c r="BU167" s="446">
        <f>IF(BP167="","",BP167*'Opening Balance'!$G$182)</f>
        <v>0</v>
      </c>
      <c r="BV167" s="415">
        <f t="shared" si="268"/>
        <v>162.91999999999999</v>
      </c>
      <c r="BW167" s="453">
        <f t="shared" si="303"/>
        <v>44.235199999999999</v>
      </c>
      <c r="BX167" s="446" t="str">
        <f>IF(BL167="","",IF(BL167='Opening Balance'!$I$179,'Opening Balance'!$G$179,""))</f>
        <v/>
      </c>
      <c r="BY167" s="446" t="str">
        <f>IF(BL167="","",IF(BL167='Opening Balance'!$I$181,'Opening Balance'!$G$181,""))</f>
        <v/>
      </c>
      <c r="BZ167" s="447">
        <f t="shared" si="275"/>
        <v>44.235199999999999</v>
      </c>
      <c r="CA167" s="446">
        <f>IF(BP167="","",BP167*'Opening Balance'!$G$183)</f>
        <v>0</v>
      </c>
      <c r="CB167" s="431">
        <f t="shared" si="276"/>
        <v>44.235199999999999</v>
      </c>
      <c r="CC167" s="474">
        <f t="shared" si="304"/>
        <v>11000</v>
      </c>
      <c r="CD167" s="468" t="str">
        <f>IF(BL167="","",IF(BL167='Opening Balance'!$I$185,'Opening Balance'!$G$185,""))</f>
        <v/>
      </c>
      <c r="CE167" s="468">
        <f t="shared" si="277"/>
        <v>11000</v>
      </c>
      <c r="CF167" s="470">
        <f>IF(BL167="","",IF(BL167='Opening Balance'!$I$187,'Opening Balance'!$G$187,0))</f>
        <v>0</v>
      </c>
      <c r="CG167" s="469">
        <f t="shared" si="305"/>
        <v>11000</v>
      </c>
      <c r="CH167" s="466"/>
      <c r="CI167" s="466"/>
      <c r="CJ167" s="389">
        <v>10</v>
      </c>
      <c r="CK167" s="422">
        <f>IF(AND('Att. Dairy'!B191=""),"",'Att. Dairy'!B191)</f>
        <v>45148</v>
      </c>
      <c r="CL167" s="423" t="str">
        <f>IF(AND('Att. Dairy'!D191=""),"",'Att. Dairy'!D191)</f>
        <v>Thursday</v>
      </c>
      <c r="CM167" s="435" t="str">
        <f>IF('Att. Dairy'!O191="","",IF('Att. Dairy'!E191='Att. Dairy'!$AD$15,'Att. Dairy'!O191,""))</f>
        <v/>
      </c>
      <c r="CN167" s="435" t="str">
        <f>IF('Att. Dairy'!P191="","",IF('Att. Dairy'!E191='Att. Dairy'!$AD$15,'Att. Dairy'!P191,""))</f>
        <v/>
      </c>
      <c r="CO167" s="436">
        <f t="shared" si="278"/>
        <v>0</v>
      </c>
      <c r="CP167" s="453">
        <f t="shared" si="306"/>
        <v>211.97999999999996</v>
      </c>
      <c r="CQ167" s="438" t="str">
        <f>IF(CK167="","",IF(CK167='Opening Balance'!$I$178,'Opening Balance'!$H$178,""))</f>
        <v/>
      </c>
      <c r="CR167" s="438" t="str">
        <f>IF(CK167="","",IF(CK167='Opening Balance'!$I$180,'Opening Balance'!$H$180,""))</f>
        <v/>
      </c>
      <c r="CS167" s="438">
        <f t="shared" si="279"/>
        <v>211.97999999999996</v>
      </c>
      <c r="CT167" s="430">
        <f>IF(CO167="","",CO167*'Opening Balance'!$H$182)</f>
        <v>0</v>
      </c>
      <c r="CU167" s="431">
        <f t="shared" si="269"/>
        <v>211.97999999999996</v>
      </c>
      <c r="CV167" s="453">
        <f t="shared" si="307"/>
        <v>50.609799999999986</v>
      </c>
      <c r="CW167" s="430" t="str">
        <f>IF(CK167="","",IF(CK167='Opening Balance'!$I$179,'Opening Balance'!$H$179,""))</f>
        <v/>
      </c>
      <c r="CX167" s="429" t="str">
        <f>IF(CK167="","",IF(CK167='Opening Balance'!$I$181,'Opening Balance'!$H$181,""))</f>
        <v/>
      </c>
      <c r="CY167" s="438">
        <f t="shared" si="280"/>
        <v>50.609799999999986</v>
      </c>
      <c r="CZ167" s="430">
        <f>IF(CO167="","",CO167*'Opening Balance'!$H$183)</f>
        <v>0</v>
      </c>
      <c r="DA167" s="431">
        <f t="shared" si="281"/>
        <v>50.609799999999986</v>
      </c>
      <c r="DB167" s="474">
        <f t="shared" si="308"/>
        <v>12200</v>
      </c>
      <c r="DC167" s="468" t="str">
        <f>IF(CK167="","",IF(CK167='Opening Balance'!$I$185,'Opening Balance'!$H$185,""))</f>
        <v/>
      </c>
      <c r="DD167" s="468">
        <f t="shared" si="282"/>
        <v>12200</v>
      </c>
      <c r="DE167" s="470">
        <f>IF(CK167="","",IF(CK167='Opening Balance'!$I$187,'Opening Balance'!$H$187,0))</f>
        <v>0</v>
      </c>
      <c r="DF167" s="469">
        <f t="shared" si="309"/>
        <v>12200</v>
      </c>
    </row>
    <row r="168" spans="1:110" s="317" customFormat="1">
      <c r="A168" s="580"/>
      <c r="B168" s="352">
        <f>IF(AND($Z$3=$Q$153),MAX($B$157:B167)+1,0)</f>
        <v>0</v>
      </c>
      <c r="C168" s="116">
        <f>IF(AND('Att. Dairy'!B192=""),"",'Att. Dairy'!B192)</f>
        <v>45149</v>
      </c>
      <c r="D168" s="118">
        <f t="shared" si="283"/>
        <v>28.399999999999977</v>
      </c>
      <c r="E168" s="118">
        <f t="shared" si="284"/>
        <v>14.699999999999989</v>
      </c>
      <c r="F168" s="118" t="str">
        <f>IF(C168="","",IF(Sheet1!C168='Opening Balance'!$I$160,'Opening Balance'!$G$160,""))</f>
        <v/>
      </c>
      <c r="G168" s="118" t="str">
        <f>IF(C168="","",IF(Sheet1!C168='Opening Balance'!$I$161,'Opening Balance'!$G$161,""))</f>
        <v/>
      </c>
      <c r="H168" s="118" t="str">
        <f>IF(C168="","",IF(Sheet1!C168='Opening Balance'!$I$162,'Opening Balance'!$G$162,""))</f>
        <v/>
      </c>
      <c r="I168" s="118" t="str">
        <f>IF(C168="","",IF(Sheet1!C168='Opening Balance'!$I$163,'Opening Balance'!$G$163,""))</f>
        <v/>
      </c>
      <c r="J168" s="118" t="str">
        <f>IF(C168="","",IF(Sheet1!C168='Opening Balance'!$I$164,'Opening Balance'!$G$164,""))</f>
        <v/>
      </c>
      <c r="K168" s="118" t="str">
        <f>IF(C168="","",IF(Sheet1!C168='Opening Balance'!$I$165,'Opening Balance'!$G$165,""))</f>
        <v/>
      </c>
      <c r="L168" s="118">
        <f t="shared" si="285"/>
        <v>28.399999999999977</v>
      </c>
      <c r="M168" s="118">
        <f t="shared" si="286"/>
        <v>14.699999999999989</v>
      </c>
      <c r="N168" s="119" t="str">
        <f>IF('Att. Dairy'!F192="","",'Att. Dairy'!F192)</f>
        <v/>
      </c>
      <c r="O168" s="119" t="str">
        <f>IF('Att. Dairy'!G192="","",'Att. Dairy'!G192)</f>
        <v/>
      </c>
      <c r="P168" s="119" t="str">
        <f t="shared" si="287"/>
        <v/>
      </c>
      <c r="Q168" s="119" t="str">
        <f>IF('Att. Dairy'!L192="","",'Att. Dairy'!L192)</f>
        <v/>
      </c>
      <c r="R168" s="119" t="str">
        <f>IF('Att. Dairy'!M192="","",'Att. Dairy'!M192)</f>
        <v/>
      </c>
      <c r="S168" s="119" t="str">
        <f t="shared" si="288"/>
        <v/>
      </c>
      <c r="T168" s="118">
        <f t="shared" si="289"/>
        <v>0</v>
      </c>
      <c r="U168" s="118">
        <f t="shared" si="290"/>
        <v>0</v>
      </c>
      <c r="V168" s="118">
        <f t="shared" si="291"/>
        <v>28.399999999999977</v>
      </c>
      <c r="W168" s="118">
        <f t="shared" si="292"/>
        <v>14.699999999999989</v>
      </c>
      <c r="X168" s="321" t="str">
        <f>IFERROR(IF(AND('Att. Dairy'!B192=""),"",IF(AND(Y168="अवकाश"),"",IF(AND(S168=""),"",S168*$Z$153))),"")</f>
        <v/>
      </c>
      <c r="Y168" s="121" t="str">
        <f>IF(AND('Att. Dairy'!B192=""),"",IF(OR(S168="",S168=0),"",BC168))</f>
        <v/>
      </c>
      <c r="AA168" s="353">
        <f>IF(AND($AY$3=$AP$153),MAX($AA$157:AA167)+1,0)</f>
        <v>0</v>
      </c>
      <c r="AB168" s="116">
        <f>IF(AND('Att. Dairy'!B192=""),"",'Att. Dairy'!B192)</f>
        <v>45149</v>
      </c>
      <c r="AC168" s="118">
        <f t="shared" si="293"/>
        <v>136.20000000000002</v>
      </c>
      <c r="AD168" s="118">
        <f t="shared" si="294"/>
        <v>90.9</v>
      </c>
      <c r="AE168" s="118" t="str">
        <f>IF(AB168="","",IF(Sheet1!AB168='Opening Balance'!$I$160,'Opening Balance'!$H$160,""))</f>
        <v/>
      </c>
      <c r="AF168" s="118" t="str">
        <f>IF(AB168="","",IF(Sheet1!AB168='Opening Balance'!$I$161,'Opening Balance'!$H$161,""))</f>
        <v/>
      </c>
      <c r="AG168" s="118" t="str">
        <f>IF(AB168="","",IF(Sheet1!AB168='Opening Balance'!$I$162,'Opening Balance'!$H$162,""))</f>
        <v/>
      </c>
      <c r="AH168" s="118" t="str">
        <f>IF(AB168="","",IF(Sheet1!AB168='Opening Balance'!$I$163,'Opening Balance'!$H$163,""))</f>
        <v/>
      </c>
      <c r="AI168" s="118" t="str">
        <f>IF(AB168="","",IF(Sheet1!AB168='Opening Balance'!$I$164,'Opening Balance'!$H$164,""))</f>
        <v/>
      </c>
      <c r="AJ168" s="118" t="str">
        <f>IF(AB168="","",IF(Sheet1!AB168='Opening Balance'!$I$165,'Opening Balance'!$H$165,""))</f>
        <v/>
      </c>
      <c r="AK168" s="118">
        <f t="shared" si="295"/>
        <v>136.20000000000002</v>
      </c>
      <c r="AL168" s="118">
        <f t="shared" si="296"/>
        <v>90.9</v>
      </c>
      <c r="AM168" s="119" t="str">
        <f>IF('Att. Dairy'!I192="","",'Att. Dairy'!I192)</f>
        <v/>
      </c>
      <c r="AN168" s="119" t="str">
        <f>IF('Att. Dairy'!J192="","",'Att. Dairy'!J192)</f>
        <v/>
      </c>
      <c r="AO168" s="119" t="str">
        <f t="shared" si="297"/>
        <v/>
      </c>
      <c r="AP168" s="119" t="str">
        <f>IF('Att. Dairy'!O192="","",'Att. Dairy'!O192)</f>
        <v/>
      </c>
      <c r="AQ168" s="119" t="str">
        <f>IF('Att. Dairy'!P192="","",'Att. Dairy'!P192)</f>
        <v/>
      </c>
      <c r="AR168" s="119" t="str">
        <f t="shared" si="298"/>
        <v/>
      </c>
      <c r="AS168" s="118">
        <f t="shared" si="299"/>
        <v>0</v>
      </c>
      <c r="AT168" s="118">
        <f t="shared" si="300"/>
        <v>0</v>
      </c>
      <c r="AU168" s="118">
        <f t="shared" si="310"/>
        <v>136.20000000000002</v>
      </c>
      <c r="AV168" s="118">
        <f t="shared" si="311"/>
        <v>90.9</v>
      </c>
      <c r="AW168" s="321" t="str">
        <f>IFERROR(IF(AND('Att. Dairy'!B192=""),"",IF(AND(AX168="अवकाश"),"",IF(AND(AR168=""),"",AR168*$AY$153))),"")</f>
        <v/>
      </c>
      <c r="AX168" s="121" t="str">
        <f>IF(AND('Att. Dairy'!B192=""),"",IF(OR(AR168="",AR168=0),"",BC168))</f>
        <v/>
      </c>
      <c r="BB168" s="317" t="str">
        <f>IF(AND('Att. Dairy'!D192=""),"",'Att. Dairy'!D192)</f>
        <v>Friday</v>
      </c>
      <c r="BC168" s="317" t="str">
        <f t="shared" si="301"/>
        <v>दाल रोटी</v>
      </c>
      <c r="BD168" s="318" t="str">
        <f t="shared" si="270"/>
        <v>W</v>
      </c>
      <c r="BE168" s="317" t="str">
        <f>IF(AND('Att. Dairy'!C192=""),"",'Att. Dairy'!C192)</f>
        <v/>
      </c>
      <c r="BF168" s="317" t="str">
        <f t="shared" si="271"/>
        <v/>
      </c>
      <c r="BG168" s="318" t="str">
        <f t="shared" si="272"/>
        <v>W</v>
      </c>
      <c r="BJ168" s="487">
        <f>IF(AND($DG$5=$CF$154),MAX($BJ$157:BJ167)+1,0)</f>
        <v>0</v>
      </c>
      <c r="BK168" s="389">
        <v>11</v>
      </c>
      <c r="BL168" s="422">
        <f>IF(AND('Att. Dairy'!B192=""),"",'Att. Dairy'!B192)</f>
        <v>45149</v>
      </c>
      <c r="BM168" s="423" t="str">
        <f>IF(AND('Att. Dairy'!D192=""),"",'Att. Dairy'!D192)</f>
        <v>Friday</v>
      </c>
      <c r="BN168" s="435" t="str">
        <f>IF('Att. Dairy'!L192="","",IF('Att. Dairy'!E192='Att. Dairy'!$AD$15,'Att. Dairy'!L192,""))</f>
        <v/>
      </c>
      <c r="BO168" s="435" t="str">
        <f>IF('Att. Dairy'!M192="","",IF('Att. Dairy'!E192='Att. Dairy'!$AD$15,'Att. Dairy'!M192,""))</f>
        <v/>
      </c>
      <c r="BP168" s="436">
        <f t="shared" si="273"/>
        <v>0</v>
      </c>
      <c r="BQ168" s="453">
        <f t="shared" si="302"/>
        <v>162.91999999999999</v>
      </c>
      <c r="BR168" s="439" t="str">
        <f>IF(BL168="","",IF(BL168='Opening Balance'!$I$178,'Opening Balance'!$G$178,""))</f>
        <v/>
      </c>
      <c r="BS168" s="439" t="str">
        <f>IF(BL168="","",IF(BL168='Opening Balance'!$I$180,'Opening Balance'!$G$180,""))</f>
        <v/>
      </c>
      <c r="BT168" s="438">
        <f t="shared" si="274"/>
        <v>162.91999999999999</v>
      </c>
      <c r="BU168" s="446">
        <f>IF(BP168="","",BP168*'Opening Balance'!$G$182)</f>
        <v>0</v>
      </c>
      <c r="BV168" s="415">
        <f t="shared" si="268"/>
        <v>162.91999999999999</v>
      </c>
      <c r="BW168" s="453">
        <f t="shared" si="303"/>
        <v>44.235199999999999</v>
      </c>
      <c r="BX168" s="446" t="str">
        <f>IF(BL168="","",IF(BL168='Opening Balance'!$I$179,'Opening Balance'!$G$179,""))</f>
        <v/>
      </c>
      <c r="BY168" s="446" t="str">
        <f>IF(BL168="","",IF(BL168='Opening Balance'!$I$181,'Opening Balance'!$G$181,""))</f>
        <v/>
      </c>
      <c r="BZ168" s="447">
        <f t="shared" si="275"/>
        <v>44.235199999999999</v>
      </c>
      <c r="CA168" s="446">
        <f>IF(BP168="","",BP168*'Opening Balance'!$G$183)</f>
        <v>0</v>
      </c>
      <c r="CB168" s="431">
        <f t="shared" si="276"/>
        <v>44.235199999999999</v>
      </c>
      <c r="CC168" s="474">
        <f t="shared" si="304"/>
        <v>11000</v>
      </c>
      <c r="CD168" s="468" t="str">
        <f>IF(BL168="","",IF(BL168='Opening Balance'!$I$185,'Opening Balance'!$G$185,""))</f>
        <v/>
      </c>
      <c r="CE168" s="468">
        <f t="shared" si="277"/>
        <v>11000</v>
      </c>
      <c r="CF168" s="470">
        <f>IF(BL168="","",IF(BL168='Opening Balance'!$I$187,'Opening Balance'!$G$187,0))</f>
        <v>0</v>
      </c>
      <c r="CG168" s="469">
        <f t="shared" si="305"/>
        <v>11000</v>
      </c>
      <c r="CH168" s="466"/>
      <c r="CI168" s="466"/>
      <c r="CJ168" s="389">
        <v>11</v>
      </c>
      <c r="CK168" s="422">
        <f>IF(AND('Att. Dairy'!B192=""),"",'Att. Dairy'!B192)</f>
        <v>45149</v>
      </c>
      <c r="CL168" s="423" t="str">
        <f>IF(AND('Att. Dairy'!D192=""),"",'Att. Dairy'!D192)</f>
        <v>Friday</v>
      </c>
      <c r="CM168" s="435" t="str">
        <f>IF('Att. Dairy'!O192="","",IF('Att. Dairy'!E192='Att. Dairy'!$AD$15,'Att. Dairy'!O192,""))</f>
        <v/>
      </c>
      <c r="CN168" s="435" t="str">
        <f>IF('Att. Dairy'!P192="","",IF('Att. Dairy'!E192='Att. Dairy'!$AD$15,'Att. Dairy'!P192,""))</f>
        <v/>
      </c>
      <c r="CO168" s="436">
        <f t="shared" si="278"/>
        <v>0</v>
      </c>
      <c r="CP168" s="453">
        <f t="shared" si="306"/>
        <v>211.97999999999996</v>
      </c>
      <c r="CQ168" s="438" t="str">
        <f>IF(CK168="","",IF(CK168='Opening Balance'!$I$178,'Opening Balance'!$H$178,""))</f>
        <v/>
      </c>
      <c r="CR168" s="438" t="str">
        <f>IF(CK168="","",IF(CK168='Opening Balance'!$I$180,'Opening Balance'!$H$180,""))</f>
        <v/>
      </c>
      <c r="CS168" s="438">
        <f t="shared" si="279"/>
        <v>211.97999999999996</v>
      </c>
      <c r="CT168" s="430">
        <f>IF(CO168="","",CO168*'Opening Balance'!$H$182)</f>
        <v>0</v>
      </c>
      <c r="CU168" s="431">
        <f t="shared" si="269"/>
        <v>211.97999999999996</v>
      </c>
      <c r="CV168" s="453">
        <f t="shared" si="307"/>
        <v>50.609799999999986</v>
      </c>
      <c r="CW168" s="430" t="str">
        <f>IF(CK168="","",IF(CK168='Opening Balance'!$I$179,'Opening Balance'!$H$179,""))</f>
        <v/>
      </c>
      <c r="CX168" s="429" t="str">
        <f>IF(CK168="","",IF(CK168='Opening Balance'!$I$181,'Opening Balance'!$H$181,""))</f>
        <v/>
      </c>
      <c r="CY168" s="438">
        <f t="shared" si="280"/>
        <v>50.609799999999986</v>
      </c>
      <c r="CZ168" s="430">
        <f>IF(CO168="","",CO168*'Opening Balance'!$H$183)</f>
        <v>0</v>
      </c>
      <c r="DA168" s="431">
        <f t="shared" si="281"/>
        <v>50.609799999999986</v>
      </c>
      <c r="DB168" s="474">
        <f t="shared" si="308"/>
        <v>12200</v>
      </c>
      <c r="DC168" s="468" t="str">
        <f>IF(CK168="","",IF(CK168='Opening Balance'!$I$185,'Opening Balance'!$H$185,""))</f>
        <v/>
      </c>
      <c r="DD168" s="468">
        <f t="shared" si="282"/>
        <v>12200</v>
      </c>
      <c r="DE168" s="470">
        <f>IF(CK168="","",IF(CK168='Opening Balance'!$I$187,'Opening Balance'!$H$187,0))</f>
        <v>0</v>
      </c>
      <c r="DF168" s="469">
        <f t="shared" si="309"/>
        <v>12200</v>
      </c>
    </row>
    <row r="169" spans="1:110" s="317" customFormat="1">
      <c r="A169" s="580"/>
      <c r="B169" s="352">
        <f>IF(AND($Z$3=$Q$153),MAX($B$157:B168)+1,0)</f>
        <v>0</v>
      </c>
      <c r="C169" s="116">
        <f>IF(AND('Att. Dairy'!B193=""),"",'Att. Dairy'!B193)</f>
        <v>45150</v>
      </c>
      <c r="D169" s="118">
        <f t="shared" si="283"/>
        <v>28.399999999999977</v>
      </c>
      <c r="E169" s="118">
        <f t="shared" si="284"/>
        <v>14.699999999999989</v>
      </c>
      <c r="F169" s="118" t="str">
        <f>IF(C169="","",IF(Sheet1!C169='Opening Balance'!$I$160,'Opening Balance'!$G$160,""))</f>
        <v/>
      </c>
      <c r="G169" s="118" t="str">
        <f>IF(C169="","",IF(Sheet1!C169='Opening Balance'!$I$161,'Opening Balance'!$G$161,""))</f>
        <v/>
      </c>
      <c r="H169" s="118" t="str">
        <f>IF(C169="","",IF(Sheet1!C169='Opening Balance'!$I$162,'Opening Balance'!$G$162,""))</f>
        <v/>
      </c>
      <c r="I169" s="118" t="str">
        <f>IF(C169="","",IF(Sheet1!C169='Opening Balance'!$I$163,'Opening Balance'!$G$163,""))</f>
        <v/>
      </c>
      <c r="J169" s="118" t="str">
        <f>IF(C169="","",IF(Sheet1!C169='Opening Balance'!$I$164,'Opening Balance'!$G$164,""))</f>
        <v/>
      </c>
      <c r="K169" s="118" t="str">
        <f>IF(C169="","",IF(Sheet1!C169='Opening Balance'!$I$165,'Opening Balance'!$G$165,""))</f>
        <v/>
      </c>
      <c r="L169" s="118">
        <f t="shared" si="285"/>
        <v>28.399999999999977</v>
      </c>
      <c r="M169" s="118">
        <f t="shared" si="286"/>
        <v>14.699999999999989</v>
      </c>
      <c r="N169" s="119" t="str">
        <f>IF('Att. Dairy'!F193="","",'Att. Dairy'!F193)</f>
        <v/>
      </c>
      <c r="O169" s="119" t="str">
        <f>IF('Att. Dairy'!G193="","",'Att. Dairy'!G193)</f>
        <v/>
      </c>
      <c r="P169" s="119" t="str">
        <f t="shared" si="287"/>
        <v/>
      </c>
      <c r="Q169" s="119" t="str">
        <f>IF('Att. Dairy'!L193="","",'Att. Dairy'!L193)</f>
        <v/>
      </c>
      <c r="R169" s="119" t="str">
        <f>IF('Att. Dairy'!M193="","",'Att. Dairy'!M193)</f>
        <v/>
      </c>
      <c r="S169" s="119" t="str">
        <f t="shared" si="288"/>
        <v/>
      </c>
      <c r="T169" s="118">
        <f t="shared" si="289"/>
        <v>0</v>
      </c>
      <c r="U169" s="118">
        <f t="shared" si="290"/>
        <v>0</v>
      </c>
      <c r="V169" s="118">
        <f t="shared" si="291"/>
        <v>28.399999999999977</v>
      </c>
      <c r="W169" s="118">
        <f t="shared" si="292"/>
        <v>14.699999999999989</v>
      </c>
      <c r="X169" s="321" t="str">
        <f>IFERROR(IF(AND('Att. Dairy'!B193=""),"",IF(AND(Y169="अवकाश"),"",IF(AND(S169=""),"",S169*$Z$153))),"")</f>
        <v/>
      </c>
      <c r="Y169" s="121" t="str">
        <f>IF(AND('Att. Dairy'!B193=""),"",IF(OR(S169="",S169=0),"",BC169))</f>
        <v/>
      </c>
      <c r="AA169" s="353">
        <f>IF(AND($AY$3=$AP$153),MAX($AA$157:AA168)+1,0)</f>
        <v>0</v>
      </c>
      <c r="AB169" s="116">
        <f>IF(AND('Att. Dairy'!B193=""),"",'Att. Dairy'!B193)</f>
        <v>45150</v>
      </c>
      <c r="AC169" s="118">
        <f t="shared" si="293"/>
        <v>136.20000000000002</v>
      </c>
      <c r="AD169" s="118">
        <f t="shared" si="294"/>
        <v>90.9</v>
      </c>
      <c r="AE169" s="118" t="str">
        <f>IF(AB169="","",IF(Sheet1!AB169='Opening Balance'!$I$160,'Opening Balance'!$H$160,""))</f>
        <v/>
      </c>
      <c r="AF169" s="118" t="str">
        <f>IF(AB169="","",IF(Sheet1!AB169='Opening Balance'!$I$161,'Opening Balance'!$H$161,""))</f>
        <v/>
      </c>
      <c r="AG169" s="118" t="str">
        <f>IF(AB169="","",IF(Sheet1!AB169='Opening Balance'!$I$162,'Opening Balance'!$H$162,""))</f>
        <v/>
      </c>
      <c r="AH169" s="118" t="str">
        <f>IF(AB169="","",IF(Sheet1!AB169='Opening Balance'!$I$163,'Opening Balance'!$H$163,""))</f>
        <v/>
      </c>
      <c r="AI169" s="118" t="str">
        <f>IF(AB169="","",IF(Sheet1!AB169='Opening Balance'!$I$164,'Opening Balance'!$H$164,""))</f>
        <v/>
      </c>
      <c r="AJ169" s="118" t="str">
        <f>IF(AB169="","",IF(Sheet1!AB169='Opening Balance'!$I$165,'Opening Balance'!$H$165,""))</f>
        <v/>
      </c>
      <c r="AK169" s="118">
        <f t="shared" si="295"/>
        <v>136.20000000000002</v>
      </c>
      <c r="AL169" s="118">
        <f t="shared" si="296"/>
        <v>90.9</v>
      </c>
      <c r="AM169" s="119" t="str">
        <f>IF('Att. Dairy'!I193="","",'Att. Dairy'!I193)</f>
        <v/>
      </c>
      <c r="AN169" s="119" t="str">
        <f>IF('Att. Dairy'!J193="","",'Att. Dairy'!J193)</f>
        <v/>
      </c>
      <c r="AO169" s="119" t="str">
        <f t="shared" si="297"/>
        <v/>
      </c>
      <c r="AP169" s="119" t="str">
        <f>IF('Att. Dairy'!O193="","",'Att. Dairy'!O193)</f>
        <v/>
      </c>
      <c r="AQ169" s="119" t="str">
        <f>IF('Att. Dairy'!P193="","",'Att. Dairy'!P193)</f>
        <v/>
      </c>
      <c r="AR169" s="119" t="str">
        <f t="shared" si="298"/>
        <v/>
      </c>
      <c r="AS169" s="118">
        <f t="shared" si="299"/>
        <v>0</v>
      </c>
      <c r="AT169" s="118">
        <f t="shared" si="300"/>
        <v>0</v>
      </c>
      <c r="AU169" s="118">
        <f t="shared" si="310"/>
        <v>136.20000000000002</v>
      </c>
      <c r="AV169" s="118">
        <f t="shared" si="311"/>
        <v>90.9</v>
      </c>
      <c r="AW169" s="321" t="str">
        <f>IFERROR(IF(AND('Att. Dairy'!B193=""),"",IF(AND(AX169="अवकाश"),"",IF(AND(AR169=""),"",AR169*$AY$153))),"")</f>
        <v/>
      </c>
      <c r="AX169" s="121" t="str">
        <f>IF(AND('Att. Dairy'!B193=""),"",IF(OR(AR169="",AR169=0),"",BC169))</f>
        <v/>
      </c>
      <c r="BB169" s="317" t="str">
        <f>IF(AND('Att. Dairy'!D193=""),"",'Att. Dairy'!D193)</f>
        <v>Saturday</v>
      </c>
      <c r="BC169" s="317" t="str">
        <f t="shared" si="301"/>
        <v>सब्जी रोटी</v>
      </c>
      <c r="BD169" s="318" t="str">
        <f t="shared" si="270"/>
        <v>W</v>
      </c>
      <c r="BE169" s="317" t="str">
        <f>IF(AND('Att. Dairy'!C193=""),"",'Att. Dairy'!C193)</f>
        <v/>
      </c>
      <c r="BF169" s="317" t="str">
        <f t="shared" si="271"/>
        <v/>
      </c>
      <c r="BG169" s="318" t="str">
        <f t="shared" si="272"/>
        <v>W</v>
      </c>
      <c r="BJ169" s="487">
        <f>IF(AND($DG$5=$CF$154),MAX($BJ$157:BJ168)+1,0)</f>
        <v>0</v>
      </c>
      <c r="BK169" s="389">
        <v>12</v>
      </c>
      <c r="BL169" s="422">
        <f>IF(AND('Att. Dairy'!B193=""),"",'Att. Dairy'!B193)</f>
        <v>45150</v>
      </c>
      <c r="BM169" s="423" t="str">
        <f>IF(AND('Att. Dairy'!D193=""),"",'Att. Dairy'!D193)</f>
        <v>Saturday</v>
      </c>
      <c r="BN169" s="435" t="str">
        <f>IF('Att. Dairy'!L193="","",IF('Att. Dairy'!E193='Att. Dairy'!$AD$15,'Att. Dairy'!L193,""))</f>
        <v/>
      </c>
      <c r="BO169" s="435" t="str">
        <f>IF('Att. Dairy'!M193="","",IF('Att. Dairy'!E193='Att. Dairy'!$AD$15,'Att. Dairy'!M193,""))</f>
        <v/>
      </c>
      <c r="BP169" s="436">
        <f t="shared" si="273"/>
        <v>0</v>
      </c>
      <c r="BQ169" s="453">
        <f t="shared" si="302"/>
        <v>162.91999999999999</v>
      </c>
      <c r="BR169" s="439" t="str">
        <f>IF(BL169="","",IF(BL169='Opening Balance'!$I$178,'Opening Balance'!$G$178,""))</f>
        <v/>
      </c>
      <c r="BS169" s="439" t="str">
        <f>IF(BL169="","",IF(BL169='Opening Balance'!$I$180,'Opening Balance'!$G$180,""))</f>
        <v/>
      </c>
      <c r="BT169" s="438">
        <f t="shared" si="274"/>
        <v>162.91999999999999</v>
      </c>
      <c r="BU169" s="446">
        <f>IF(BP169="","",BP169*'Opening Balance'!$G$182)</f>
        <v>0</v>
      </c>
      <c r="BV169" s="415">
        <f t="shared" si="268"/>
        <v>162.91999999999999</v>
      </c>
      <c r="BW169" s="453">
        <f t="shared" si="303"/>
        <v>44.235199999999999</v>
      </c>
      <c r="BX169" s="446" t="str">
        <f>IF(BL169="","",IF(BL169='Opening Balance'!$I$179,'Opening Balance'!$G$179,""))</f>
        <v/>
      </c>
      <c r="BY169" s="446" t="str">
        <f>IF(BL169="","",IF(BL169='Opening Balance'!$I$181,'Opening Balance'!$G$181,""))</f>
        <v/>
      </c>
      <c r="BZ169" s="447">
        <f t="shared" si="275"/>
        <v>44.235199999999999</v>
      </c>
      <c r="CA169" s="446">
        <f>IF(BP169="","",BP169*'Opening Balance'!$G$183)</f>
        <v>0</v>
      </c>
      <c r="CB169" s="431">
        <f t="shared" si="276"/>
        <v>44.235199999999999</v>
      </c>
      <c r="CC169" s="474">
        <f t="shared" si="304"/>
        <v>11000</v>
      </c>
      <c r="CD169" s="468" t="str">
        <f>IF(BL169="","",IF(BL169='Opening Balance'!$I$185,'Opening Balance'!$G$185,""))</f>
        <v/>
      </c>
      <c r="CE169" s="468">
        <f t="shared" si="277"/>
        <v>11000</v>
      </c>
      <c r="CF169" s="470">
        <f>IF(BL169="","",IF(BL169='Opening Balance'!$I$187,'Opening Balance'!$G$187,0))</f>
        <v>0</v>
      </c>
      <c r="CG169" s="469">
        <f t="shared" si="305"/>
        <v>11000</v>
      </c>
      <c r="CH169" s="466"/>
      <c r="CI169" s="466"/>
      <c r="CJ169" s="389">
        <v>12</v>
      </c>
      <c r="CK169" s="422">
        <f>IF(AND('Att. Dairy'!B193=""),"",'Att. Dairy'!B193)</f>
        <v>45150</v>
      </c>
      <c r="CL169" s="423" t="str">
        <f>IF(AND('Att. Dairy'!D193=""),"",'Att. Dairy'!D193)</f>
        <v>Saturday</v>
      </c>
      <c r="CM169" s="435" t="str">
        <f>IF('Att. Dairy'!O193="","",IF('Att. Dairy'!E193='Att. Dairy'!$AD$15,'Att. Dairy'!O193,""))</f>
        <v/>
      </c>
      <c r="CN169" s="435" t="str">
        <f>IF('Att. Dairy'!P193="","",IF('Att. Dairy'!E193='Att. Dairy'!$AD$15,'Att. Dairy'!P193,""))</f>
        <v/>
      </c>
      <c r="CO169" s="436">
        <f t="shared" si="278"/>
        <v>0</v>
      </c>
      <c r="CP169" s="453">
        <f t="shared" si="306"/>
        <v>211.97999999999996</v>
      </c>
      <c r="CQ169" s="438" t="str">
        <f>IF(CK169="","",IF(CK169='Opening Balance'!$I$178,'Opening Balance'!$H$178,""))</f>
        <v/>
      </c>
      <c r="CR169" s="438" t="str">
        <f>IF(CK169="","",IF(CK169='Opening Balance'!$I$180,'Opening Balance'!$H$180,""))</f>
        <v/>
      </c>
      <c r="CS169" s="438">
        <f t="shared" si="279"/>
        <v>211.97999999999996</v>
      </c>
      <c r="CT169" s="430">
        <f>IF(CO169="","",CO169*'Opening Balance'!$H$182)</f>
        <v>0</v>
      </c>
      <c r="CU169" s="431">
        <f t="shared" si="269"/>
        <v>211.97999999999996</v>
      </c>
      <c r="CV169" s="453">
        <f t="shared" si="307"/>
        <v>50.609799999999986</v>
      </c>
      <c r="CW169" s="430" t="str">
        <f>IF(CK169="","",IF(CK169='Opening Balance'!$I$179,'Opening Balance'!$H$179,""))</f>
        <v/>
      </c>
      <c r="CX169" s="429" t="str">
        <f>IF(CK169="","",IF(CK169='Opening Balance'!$I$181,'Opening Balance'!$H$181,""))</f>
        <v/>
      </c>
      <c r="CY169" s="438">
        <f t="shared" si="280"/>
        <v>50.609799999999986</v>
      </c>
      <c r="CZ169" s="430">
        <f>IF(CO169="","",CO169*'Opening Balance'!$H$183)</f>
        <v>0</v>
      </c>
      <c r="DA169" s="431">
        <f t="shared" si="281"/>
        <v>50.609799999999986</v>
      </c>
      <c r="DB169" s="474">
        <f t="shared" si="308"/>
        <v>12200</v>
      </c>
      <c r="DC169" s="468" t="str">
        <f>IF(CK169="","",IF(CK169='Opening Balance'!$I$185,'Opening Balance'!$H$185,""))</f>
        <v/>
      </c>
      <c r="DD169" s="468">
        <f t="shared" si="282"/>
        <v>12200</v>
      </c>
      <c r="DE169" s="470">
        <f>IF(CK169="","",IF(CK169='Opening Balance'!$I$187,'Opening Balance'!$H$187,0))</f>
        <v>0</v>
      </c>
      <c r="DF169" s="469">
        <f t="shared" si="309"/>
        <v>12200</v>
      </c>
    </row>
    <row r="170" spans="1:110" s="317" customFormat="1">
      <c r="A170" s="580"/>
      <c r="B170" s="352">
        <f>IF(AND($Z$3=$Q$153),MAX($B$157:B169)+1,0)</f>
        <v>0</v>
      </c>
      <c r="C170" s="116">
        <f>IF(AND('Att. Dairy'!B194=""),"",'Att. Dairy'!B194)</f>
        <v>45151</v>
      </c>
      <c r="D170" s="118">
        <f t="shared" si="283"/>
        <v>28.399999999999977</v>
      </c>
      <c r="E170" s="118">
        <f t="shared" si="284"/>
        <v>14.699999999999989</v>
      </c>
      <c r="F170" s="118" t="str">
        <f>IF(C170="","",IF(Sheet1!C170='Opening Balance'!$I$160,'Opening Balance'!$G$160,""))</f>
        <v/>
      </c>
      <c r="G170" s="118" t="str">
        <f>IF(C170="","",IF(Sheet1!C170='Opening Balance'!$I$161,'Opening Balance'!$G$161,""))</f>
        <v/>
      </c>
      <c r="H170" s="118" t="str">
        <f>IF(C170="","",IF(Sheet1!C170='Opening Balance'!$I$162,'Opening Balance'!$G$162,""))</f>
        <v/>
      </c>
      <c r="I170" s="118" t="str">
        <f>IF(C170="","",IF(Sheet1!C170='Opening Balance'!$I$163,'Opening Balance'!$G$163,""))</f>
        <v/>
      </c>
      <c r="J170" s="118" t="str">
        <f>IF(C170="","",IF(Sheet1!C170='Opening Balance'!$I$164,'Opening Balance'!$G$164,""))</f>
        <v/>
      </c>
      <c r="K170" s="118" t="str">
        <f>IF(C170="","",IF(Sheet1!C170='Opening Balance'!$I$165,'Opening Balance'!$G$165,""))</f>
        <v/>
      </c>
      <c r="L170" s="118">
        <f t="shared" si="285"/>
        <v>28.399999999999977</v>
      </c>
      <c r="M170" s="118">
        <f t="shared" si="286"/>
        <v>14.699999999999989</v>
      </c>
      <c r="N170" s="119" t="str">
        <f>IF('Att. Dairy'!F194="","",'Att. Dairy'!F194)</f>
        <v/>
      </c>
      <c r="O170" s="119" t="str">
        <f>IF('Att. Dairy'!G194="","",'Att. Dairy'!G194)</f>
        <v/>
      </c>
      <c r="P170" s="119" t="str">
        <f t="shared" si="287"/>
        <v/>
      </c>
      <c r="Q170" s="119" t="str">
        <f>IF('Att. Dairy'!L194="","",'Att. Dairy'!L194)</f>
        <v/>
      </c>
      <c r="R170" s="119" t="str">
        <f>IF('Att. Dairy'!M194="","",'Att. Dairy'!M194)</f>
        <v/>
      </c>
      <c r="S170" s="119" t="str">
        <f t="shared" si="288"/>
        <v/>
      </c>
      <c r="T170" s="118">
        <f t="shared" si="289"/>
        <v>0</v>
      </c>
      <c r="U170" s="118">
        <f t="shared" si="290"/>
        <v>0</v>
      </c>
      <c r="V170" s="118">
        <f t="shared" si="291"/>
        <v>28.399999999999977</v>
      </c>
      <c r="W170" s="118">
        <f t="shared" si="292"/>
        <v>14.699999999999989</v>
      </c>
      <c r="X170" s="321" t="str">
        <f>IFERROR(IF(AND('Att. Dairy'!B194=""),"",IF(AND(Y170="अवकाश"),"",IF(AND(S170=""),"",S170*$Z$153))),"")</f>
        <v/>
      </c>
      <c r="Y170" s="121" t="str">
        <f>IF(AND('Att. Dairy'!B194=""),"",IF(OR(S170="",S170=0),"",BC170))</f>
        <v/>
      </c>
      <c r="AA170" s="353">
        <f>IF(AND($AY$3=$AP$153),MAX($AA$157:AA169)+1,0)</f>
        <v>0</v>
      </c>
      <c r="AB170" s="116">
        <f>IF(AND('Att. Dairy'!B194=""),"",'Att. Dairy'!B194)</f>
        <v>45151</v>
      </c>
      <c r="AC170" s="118">
        <f t="shared" si="293"/>
        <v>136.20000000000002</v>
      </c>
      <c r="AD170" s="118">
        <f t="shared" si="294"/>
        <v>90.9</v>
      </c>
      <c r="AE170" s="118" t="str">
        <f>IF(AB170="","",IF(Sheet1!AB170='Opening Balance'!$I$160,'Opening Balance'!$H$160,""))</f>
        <v/>
      </c>
      <c r="AF170" s="118" t="str">
        <f>IF(AB170="","",IF(Sheet1!AB170='Opening Balance'!$I$161,'Opening Balance'!$H$161,""))</f>
        <v/>
      </c>
      <c r="AG170" s="118" t="str">
        <f>IF(AB170="","",IF(Sheet1!AB170='Opening Balance'!$I$162,'Opening Balance'!$H$162,""))</f>
        <v/>
      </c>
      <c r="AH170" s="118" t="str">
        <f>IF(AB170="","",IF(Sheet1!AB170='Opening Balance'!$I$163,'Opening Balance'!$H$163,""))</f>
        <v/>
      </c>
      <c r="AI170" s="118" t="str">
        <f>IF(AB170="","",IF(Sheet1!AB170='Opening Balance'!$I$164,'Opening Balance'!$H$164,""))</f>
        <v/>
      </c>
      <c r="AJ170" s="118" t="str">
        <f>IF(AB170="","",IF(Sheet1!AB170='Opening Balance'!$I$165,'Opening Balance'!$H$165,""))</f>
        <v/>
      </c>
      <c r="AK170" s="118">
        <f t="shared" si="295"/>
        <v>136.20000000000002</v>
      </c>
      <c r="AL170" s="118">
        <f t="shared" si="296"/>
        <v>90.9</v>
      </c>
      <c r="AM170" s="119" t="str">
        <f>IF('Att. Dairy'!I194="","",'Att. Dairy'!I194)</f>
        <v/>
      </c>
      <c r="AN170" s="119" t="str">
        <f>IF('Att. Dairy'!J194="","",'Att. Dairy'!J194)</f>
        <v/>
      </c>
      <c r="AO170" s="119" t="str">
        <f t="shared" si="297"/>
        <v/>
      </c>
      <c r="AP170" s="119" t="str">
        <f>IF('Att. Dairy'!O194="","",'Att. Dairy'!O194)</f>
        <v/>
      </c>
      <c r="AQ170" s="119" t="str">
        <f>IF('Att. Dairy'!P194="","",'Att. Dairy'!P194)</f>
        <v/>
      </c>
      <c r="AR170" s="119" t="str">
        <f t="shared" si="298"/>
        <v/>
      </c>
      <c r="AS170" s="118">
        <f t="shared" si="299"/>
        <v>0</v>
      </c>
      <c r="AT170" s="118">
        <f t="shared" si="300"/>
        <v>0</v>
      </c>
      <c r="AU170" s="118">
        <f t="shared" si="310"/>
        <v>136.20000000000002</v>
      </c>
      <c r="AV170" s="118">
        <f t="shared" si="311"/>
        <v>90.9</v>
      </c>
      <c r="AW170" s="321" t="str">
        <f>IFERROR(IF(AND('Att. Dairy'!B194=""),"",IF(AND(AX170="अवकाश"),"",IF(AND(AR170=""),"",AR170*$AY$153))),"")</f>
        <v/>
      </c>
      <c r="AX170" s="121" t="str">
        <f>IF(AND('Att. Dairy'!B194=""),"",IF(OR(AR170="",AR170=0),"",BC170))</f>
        <v/>
      </c>
      <c r="BB170" s="317" t="str">
        <f>IF(AND('Att. Dairy'!D194=""),"",'Att. Dairy'!D194)</f>
        <v>Sunday</v>
      </c>
      <c r="BC170" s="317" t="str">
        <f t="shared" si="301"/>
        <v>अवकाश</v>
      </c>
      <c r="BD170" s="318" t="str">
        <f t="shared" si="270"/>
        <v/>
      </c>
      <c r="BE170" s="317" t="str">
        <f>IF(AND('Att. Dairy'!C194=""),"",'Att. Dairy'!C194)</f>
        <v/>
      </c>
      <c r="BF170" s="317" t="str">
        <f t="shared" si="271"/>
        <v/>
      </c>
      <c r="BG170" s="318" t="str">
        <f t="shared" si="272"/>
        <v/>
      </c>
      <c r="BJ170" s="487">
        <f>IF(AND($DG$5=$CF$154),MAX($BJ$157:BJ169)+1,0)</f>
        <v>0</v>
      </c>
      <c r="BK170" s="389">
        <v>13</v>
      </c>
      <c r="BL170" s="422">
        <f>IF(AND('Att. Dairy'!B194=""),"",'Att. Dairy'!B194)</f>
        <v>45151</v>
      </c>
      <c r="BM170" s="423" t="str">
        <f>IF(AND('Att. Dairy'!D194=""),"",'Att. Dairy'!D194)</f>
        <v>Sunday</v>
      </c>
      <c r="BN170" s="435" t="str">
        <f>IF('Att. Dairy'!L194="","",IF('Att. Dairy'!E194='Att. Dairy'!$AD$15,'Att. Dairy'!L194,""))</f>
        <v/>
      </c>
      <c r="BO170" s="435" t="str">
        <f>IF('Att. Dairy'!M194="","",IF('Att. Dairy'!E194='Att. Dairy'!$AD$15,'Att. Dairy'!M194,""))</f>
        <v/>
      </c>
      <c r="BP170" s="436">
        <f t="shared" si="273"/>
        <v>0</v>
      </c>
      <c r="BQ170" s="453">
        <f t="shared" si="302"/>
        <v>162.91999999999999</v>
      </c>
      <c r="BR170" s="439" t="str">
        <f>IF(BL170="","",IF(BL170='Opening Balance'!$I$178,'Opening Balance'!$G$178,""))</f>
        <v/>
      </c>
      <c r="BS170" s="439" t="str">
        <f>IF(BL170="","",IF(BL170='Opening Balance'!$I$180,'Opening Balance'!$G$180,""))</f>
        <v/>
      </c>
      <c r="BT170" s="438">
        <f t="shared" si="274"/>
        <v>162.91999999999999</v>
      </c>
      <c r="BU170" s="446">
        <f>IF(BP170="","",BP170*'Opening Balance'!$G$182)</f>
        <v>0</v>
      </c>
      <c r="BV170" s="415">
        <f t="shared" si="268"/>
        <v>162.91999999999999</v>
      </c>
      <c r="BW170" s="453">
        <f t="shared" si="303"/>
        <v>44.235199999999999</v>
      </c>
      <c r="BX170" s="446" t="str">
        <f>IF(BL170="","",IF(BL170='Opening Balance'!$I$179,'Opening Balance'!$G$179,""))</f>
        <v/>
      </c>
      <c r="BY170" s="446" t="str">
        <f>IF(BL170="","",IF(BL170='Opening Balance'!$I$181,'Opening Balance'!$G$181,""))</f>
        <v/>
      </c>
      <c r="BZ170" s="447">
        <f t="shared" si="275"/>
        <v>44.235199999999999</v>
      </c>
      <c r="CA170" s="446">
        <f>IF(BP170="","",BP170*'Opening Balance'!$G$183)</f>
        <v>0</v>
      </c>
      <c r="CB170" s="431">
        <f t="shared" si="276"/>
        <v>44.235199999999999</v>
      </c>
      <c r="CC170" s="474">
        <f t="shared" si="304"/>
        <v>11000</v>
      </c>
      <c r="CD170" s="468" t="str">
        <f>IF(BL170="","",IF(BL170='Opening Balance'!$I$185,'Opening Balance'!$G$185,""))</f>
        <v/>
      </c>
      <c r="CE170" s="468">
        <f t="shared" si="277"/>
        <v>11000</v>
      </c>
      <c r="CF170" s="470">
        <f>IF(BL170="","",IF(BL170='Opening Balance'!$I$187,'Opening Balance'!$G$187,0))</f>
        <v>0</v>
      </c>
      <c r="CG170" s="469">
        <f t="shared" si="305"/>
        <v>11000</v>
      </c>
      <c r="CH170" s="466"/>
      <c r="CI170" s="466"/>
      <c r="CJ170" s="389">
        <v>13</v>
      </c>
      <c r="CK170" s="422">
        <f>IF(AND('Att. Dairy'!B194=""),"",'Att. Dairy'!B194)</f>
        <v>45151</v>
      </c>
      <c r="CL170" s="423" t="str">
        <f>IF(AND('Att. Dairy'!D194=""),"",'Att. Dairy'!D194)</f>
        <v>Sunday</v>
      </c>
      <c r="CM170" s="435" t="str">
        <f>IF('Att. Dairy'!O194="","",IF('Att. Dairy'!E194='Att. Dairy'!$AD$15,'Att. Dairy'!O194,""))</f>
        <v/>
      </c>
      <c r="CN170" s="435" t="str">
        <f>IF('Att. Dairy'!P194="","",IF('Att. Dairy'!E194='Att. Dairy'!$AD$15,'Att. Dairy'!P194,""))</f>
        <v/>
      </c>
      <c r="CO170" s="436">
        <f t="shared" si="278"/>
        <v>0</v>
      </c>
      <c r="CP170" s="453">
        <f t="shared" si="306"/>
        <v>211.97999999999996</v>
      </c>
      <c r="CQ170" s="438" t="str">
        <f>IF(CK170="","",IF(CK170='Opening Balance'!$I$178,'Opening Balance'!$H$178,""))</f>
        <v/>
      </c>
      <c r="CR170" s="438" t="str">
        <f>IF(CK170="","",IF(CK170='Opening Balance'!$I$180,'Opening Balance'!$H$180,""))</f>
        <v/>
      </c>
      <c r="CS170" s="438">
        <f t="shared" si="279"/>
        <v>211.97999999999996</v>
      </c>
      <c r="CT170" s="430">
        <f>IF(CO170="","",CO170*'Opening Balance'!$H$182)</f>
        <v>0</v>
      </c>
      <c r="CU170" s="431">
        <f t="shared" si="269"/>
        <v>211.97999999999996</v>
      </c>
      <c r="CV170" s="453">
        <f t="shared" si="307"/>
        <v>50.609799999999986</v>
      </c>
      <c r="CW170" s="430" t="str">
        <f>IF(CK170="","",IF(CK170='Opening Balance'!$I$179,'Opening Balance'!$H$179,""))</f>
        <v/>
      </c>
      <c r="CX170" s="429" t="str">
        <f>IF(CK170="","",IF(CK170='Opening Balance'!$I$181,'Opening Balance'!$H$181,""))</f>
        <v/>
      </c>
      <c r="CY170" s="438">
        <f t="shared" si="280"/>
        <v>50.609799999999986</v>
      </c>
      <c r="CZ170" s="430">
        <f>IF(CO170="","",CO170*'Opening Balance'!$H$183)</f>
        <v>0</v>
      </c>
      <c r="DA170" s="431">
        <f t="shared" si="281"/>
        <v>50.609799999999986</v>
      </c>
      <c r="DB170" s="474">
        <f t="shared" si="308"/>
        <v>12200</v>
      </c>
      <c r="DC170" s="468" t="str">
        <f>IF(CK170="","",IF(CK170='Opening Balance'!$I$185,'Opening Balance'!$H$185,""))</f>
        <v/>
      </c>
      <c r="DD170" s="468">
        <f t="shared" si="282"/>
        <v>12200</v>
      </c>
      <c r="DE170" s="470">
        <f>IF(CK170="","",IF(CK170='Opening Balance'!$I$187,'Opening Balance'!$H$187,0))</f>
        <v>0</v>
      </c>
      <c r="DF170" s="469">
        <f t="shared" si="309"/>
        <v>12200</v>
      </c>
    </row>
    <row r="171" spans="1:110" s="317" customFormat="1">
      <c r="A171" s="580"/>
      <c r="B171" s="352">
        <f>IF(AND($Z$3=$Q$153),MAX($B$157:B170)+1,0)</f>
        <v>0</v>
      </c>
      <c r="C171" s="116">
        <f>IF(AND('Att. Dairy'!B195=""),"",'Att. Dairy'!B195)</f>
        <v>45152</v>
      </c>
      <c r="D171" s="118">
        <f t="shared" si="283"/>
        <v>28.399999999999977</v>
      </c>
      <c r="E171" s="118">
        <f t="shared" si="284"/>
        <v>14.699999999999989</v>
      </c>
      <c r="F171" s="118" t="str">
        <f>IF(C171="","",IF(Sheet1!C171='Opening Balance'!$I$160,'Opening Balance'!$G$160,""))</f>
        <v/>
      </c>
      <c r="G171" s="118" t="str">
        <f>IF(C171="","",IF(Sheet1!C171='Opening Balance'!$I$161,'Opening Balance'!$G$161,""))</f>
        <v/>
      </c>
      <c r="H171" s="118" t="str">
        <f>IF(C171="","",IF(Sheet1!C171='Opening Balance'!$I$162,'Opening Balance'!$G$162,""))</f>
        <v/>
      </c>
      <c r="I171" s="118" t="str">
        <f>IF(C171="","",IF(Sheet1!C171='Opening Balance'!$I$163,'Opening Balance'!$G$163,""))</f>
        <v/>
      </c>
      <c r="J171" s="118" t="str">
        <f>IF(C171="","",IF(Sheet1!C171='Opening Balance'!$I$164,'Opening Balance'!$G$164,""))</f>
        <v/>
      </c>
      <c r="K171" s="118" t="str">
        <f>IF(C171="","",IF(Sheet1!C171='Opening Balance'!$I$165,'Opening Balance'!$G$165,""))</f>
        <v/>
      </c>
      <c r="L171" s="118">
        <f t="shared" si="285"/>
        <v>28.399999999999977</v>
      </c>
      <c r="M171" s="118">
        <f t="shared" si="286"/>
        <v>14.699999999999989</v>
      </c>
      <c r="N171" s="119" t="str">
        <f>IF('Att. Dairy'!F195="","",'Att. Dairy'!F195)</f>
        <v/>
      </c>
      <c r="O171" s="119" t="str">
        <f>IF('Att. Dairy'!G195="","",'Att. Dairy'!G195)</f>
        <v/>
      </c>
      <c r="P171" s="119" t="str">
        <f t="shared" si="287"/>
        <v/>
      </c>
      <c r="Q171" s="119" t="str">
        <f>IF('Att. Dairy'!L195="","",'Att. Dairy'!L195)</f>
        <v/>
      </c>
      <c r="R171" s="119" t="str">
        <f>IF('Att. Dairy'!M195="","",'Att. Dairy'!M195)</f>
        <v/>
      </c>
      <c r="S171" s="119" t="str">
        <f t="shared" si="288"/>
        <v/>
      </c>
      <c r="T171" s="118">
        <f t="shared" si="289"/>
        <v>0</v>
      </c>
      <c r="U171" s="118">
        <f t="shared" si="290"/>
        <v>0</v>
      </c>
      <c r="V171" s="118">
        <f t="shared" si="291"/>
        <v>28.399999999999977</v>
      </c>
      <c r="W171" s="118">
        <f t="shared" si="292"/>
        <v>14.699999999999989</v>
      </c>
      <c r="X171" s="321" t="str">
        <f>IFERROR(IF(AND('Att. Dairy'!B195=""),"",IF(AND(Y171="अवकाश"),"",IF(AND(S171=""),"",S171*$Z$153))),"")</f>
        <v/>
      </c>
      <c r="Y171" s="121" t="str">
        <f>IF(AND('Att. Dairy'!B195=""),"",IF(OR(S171="",S171=0),"",BC171))</f>
        <v/>
      </c>
      <c r="AA171" s="353">
        <f>IF(AND($AY$3=$AP$153),MAX($AA$157:AA170)+1,0)</f>
        <v>0</v>
      </c>
      <c r="AB171" s="116">
        <f>IF(AND('Att. Dairy'!B195=""),"",'Att. Dairy'!B195)</f>
        <v>45152</v>
      </c>
      <c r="AC171" s="118">
        <f t="shared" si="293"/>
        <v>136.20000000000002</v>
      </c>
      <c r="AD171" s="118">
        <f t="shared" si="294"/>
        <v>90.9</v>
      </c>
      <c r="AE171" s="118" t="str">
        <f>IF(AB171="","",IF(Sheet1!AB171='Opening Balance'!$I$160,'Opening Balance'!$H$160,""))</f>
        <v/>
      </c>
      <c r="AF171" s="118" t="str">
        <f>IF(AB171="","",IF(Sheet1!AB171='Opening Balance'!$I$161,'Opening Balance'!$H$161,""))</f>
        <v/>
      </c>
      <c r="AG171" s="118" t="str">
        <f>IF(AB171="","",IF(Sheet1!AB171='Opening Balance'!$I$162,'Opening Balance'!$H$162,""))</f>
        <v/>
      </c>
      <c r="AH171" s="118" t="str">
        <f>IF(AB171="","",IF(Sheet1!AB171='Opening Balance'!$I$163,'Opening Balance'!$H$163,""))</f>
        <v/>
      </c>
      <c r="AI171" s="118" t="str">
        <f>IF(AB171="","",IF(Sheet1!AB171='Opening Balance'!$I$164,'Opening Balance'!$H$164,""))</f>
        <v/>
      </c>
      <c r="AJ171" s="118" t="str">
        <f>IF(AB171="","",IF(Sheet1!AB171='Opening Balance'!$I$165,'Opening Balance'!$H$165,""))</f>
        <v/>
      </c>
      <c r="AK171" s="118">
        <f t="shared" si="295"/>
        <v>136.20000000000002</v>
      </c>
      <c r="AL171" s="118">
        <f t="shared" si="296"/>
        <v>90.9</v>
      </c>
      <c r="AM171" s="119" t="str">
        <f>IF('Att. Dairy'!I195="","",'Att. Dairy'!I195)</f>
        <v/>
      </c>
      <c r="AN171" s="119" t="str">
        <f>IF('Att. Dairy'!J195="","",'Att. Dairy'!J195)</f>
        <v/>
      </c>
      <c r="AO171" s="119" t="str">
        <f t="shared" si="297"/>
        <v/>
      </c>
      <c r="AP171" s="119" t="str">
        <f>IF('Att. Dairy'!O195="","",'Att. Dairy'!O195)</f>
        <v/>
      </c>
      <c r="AQ171" s="119" t="str">
        <f>IF('Att. Dairy'!P195="","",'Att. Dairy'!P195)</f>
        <v/>
      </c>
      <c r="AR171" s="119" t="str">
        <f t="shared" si="298"/>
        <v/>
      </c>
      <c r="AS171" s="118">
        <f t="shared" si="299"/>
        <v>0</v>
      </c>
      <c r="AT171" s="118">
        <f t="shared" si="300"/>
        <v>0</v>
      </c>
      <c r="AU171" s="118">
        <f t="shared" si="310"/>
        <v>136.20000000000002</v>
      </c>
      <c r="AV171" s="118">
        <f t="shared" si="311"/>
        <v>90.9</v>
      </c>
      <c r="AW171" s="321" t="str">
        <f>IFERROR(IF(AND('Att. Dairy'!B195=""),"",IF(AND(AX171="अवकाश"),"",IF(AND(AR171=""),"",AR171*$AY$153))),"")</f>
        <v/>
      </c>
      <c r="AX171" s="121" t="str">
        <f>IF(AND('Att. Dairy'!B195=""),"",IF(OR(AR171="",AR171=0),"",BC171))</f>
        <v/>
      </c>
      <c r="BB171" s="317" t="str">
        <f>IF(AND('Att. Dairy'!D195=""),"",'Att. Dairy'!D195)</f>
        <v>Monday</v>
      </c>
      <c r="BC171" s="317" t="str">
        <f t="shared" si="301"/>
        <v>सब्जी रोटी</v>
      </c>
      <c r="BD171" s="318" t="str">
        <f t="shared" si="270"/>
        <v>W</v>
      </c>
      <c r="BE171" s="317" t="str">
        <f>IF(AND('Att. Dairy'!C195=""),"",'Att. Dairy'!C195)</f>
        <v/>
      </c>
      <c r="BF171" s="317" t="str">
        <f t="shared" si="271"/>
        <v/>
      </c>
      <c r="BG171" s="318" t="str">
        <f t="shared" si="272"/>
        <v>W</v>
      </c>
      <c r="BJ171" s="487">
        <f>IF(AND($DG$5=$CF$154),MAX($BJ$157:BJ170)+1,0)</f>
        <v>0</v>
      </c>
      <c r="BK171" s="389">
        <v>14</v>
      </c>
      <c r="BL171" s="422">
        <f>IF(AND('Att. Dairy'!B195=""),"",'Att. Dairy'!B195)</f>
        <v>45152</v>
      </c>
      <c r="BM171" s="423" t="str">
        <f>IF(AND('Att. Dairy'!D195=""),"",'Att. Dairy'!D195)</f>
        <v>Monday</v>
      </c>
      <c r="BN171" s="435" t="str">
        <f>IF('Att. Dairy'!L195="","",IF('Att. Dairy'!E195='Att. Dairy'!$AD$15,'Att. Dairy'!L195,""))</f>
        <v/>
      </c>
      <c r="BO171" s="435" t="str">
        <f>IF('Att. Dairy'!M195="","",IF('Att. Dairy'!E195='Att. Dairy'!$AD$15,'Att. Dairy'!M195,""))</f>
        <v/>
      </c>
      <c r="BP171" s="436">
        <f t="shared" si="273"/>
        <v>0</v>
      </c>
      <c r="BQ171" s="453">
        <f t="shared" si="302"/>
        <v>162.91999999999999</v>
      </c>
      <c r="BR171" s="439" t="str">
        <f>IF(BL171="","",IF(BL171='Opening Balance'!$I$178,'Opening Balance'!$G$178,""))</f>
        <v/>
      </c>
      <c r="BS171" s="439" t="str">
        <f>IF(BL171="","",IF(BL171='Opening Balance'!$I$180,'Opening Balance'!$G$180,""))</f>
        <v/>
      </c>
      <c r="BT171" s="438">
        <f t="shared" si="274"/>
        <v>162.91999999999999</v>
      </c>
      <c r="BU171" s="446">
        <f>IF(BP171="","",BP171*'Opening Balance'!$G$182)</f>
        <v>0</v>
      </c>
      <c r="BV171" s="415">
        <f t="shared" si="268"/>
        <v>162.91999999999999</v>
      </c>
      <c r="BW171" s="453">
        <f t="shared" si="303"/>
        <v>44.235199999999999</v>
      </c>
      <c r="BX171" s="446" t="str">
        <f>IF(BL171="","",IF(BL171='Opening Balance'!$I$179,'Opening Balance'!$G$179,""))</f>
        <v/>
      </c>
      <c r="BY171" s="446" t="str">
        <f>IF(BL171="","",IF(BL171='Opening Balance'!$I$181,'Opening Balance'!$G$181,""))</f>
        <v/>
      </c>
      <c r="BZ171" s="447">
        <f t="shared" si="275"/>
        <v>44.235199999999999</v>
      </c>
      <c r="CA171" s="446">
        <f>IF(BP171="","",BP171*'Opening Balance'!$G$183)</f>
        <v>0</v>
      </c>
      <c r="CB171" s="431">
        <f t="shared" si="276"/>
        <v>44.235199999999999</v>
      </c>
      <c r="CC171" s="474">
        <f t="shared" si="304"/>
        <v>11000</v>
      </c>
      <c r="CD171" s="468" t="str">
        <f>IF(BL171="","",IF(BL171='Opening Balance'!$I$185,'Opening Balance'!$G$185,""))</f>
        <v/>
      </c>
      <c r="CE171" s="468">
        <f t="shared" si="277"/>
        <v>11000</v>
      </c>
      <c r="CF171" s="470">
        <f>IF(BL171="","",IF(BL171='Opening Balance'!$I$187,'Opening Balance'!$G$187,0))</f>
        <v>0</v>
      </c>
      <c r="CG171" s="469">
        <f t="shared" si="305"/>
        <v>11000</v>
      </c>
      <c r="CH171" s="466"/>
      <c r="CI171" s="466"/>
      <c r="CJ171" s="389">
        <v>14</v>
      </c>
      <c r="CK171" s="422">
        <f>IF(AND('Att. Dairy'!B195=""),"",'Att. Dairy'!B195)</f>
        <v>45152</v>
      </c>
      <c r="CL171" s="423" t="str">
        <f>IF(AND('Att. Dairy'!D195=""),"",'Att. Dairy'!D195)</f>
        <v>Monday</v>
      </c>
      <c r="CM171" s="435" t="str">
        <f>IF('Att. Dairy'!O195="","",IF('Att. Dairy'!E195='Att. Dairy'!$AD$15,'Att. Dairy'!O195,""))</f>
        <v/>
      </c>
      <c r="CN171" s="435" t="str">
        <f>IF('Att. Dairy'!P195="","",IF('Att. Dairy'!E195='Att. Dairy'!$AD$15,'Att. Dairy'!P195,""))</f>
        <v/>
      </c>
      <c r="CO171" s="436">
        <f t="shared" si="278"/>
        <v>0</v>
      </c>
      <c r="CP171" s="453">
        <f t="shared" si="306"/>
        <v>211.97999999999996</v>
      </c>
      <c r="CQ171" s="438" t="str">
        <f>IF(CK171="","",IF(CK171='Opening Balance'!$I$178,'Opening Balance'!$H$178,""))</f>
        <v/>
      </c>
      <c r="CR171" s="438" t="str">
        <f>IF(CK171="","",IF(CK171='Opening Balance'!$I$180,'Opening Balance'!$H$180,""))</f>
        <v/>
      </c>
      <c r="CS171" s="438">
        <f t="shared" si="279"/>
        <v>211.97999999999996</v>
      </c>
      <c r="CT171" s="430">
        <f>IF(CO171="","",CO171*'Opening Balance'!$H$182)</f>
        <v>0</v>
      </c>
      <c r="CU171" s="431">
        <f t="shared" si="269"/>
        <v>211.97999999999996</v>
      </c>
      <c r="CV171" s="453">
        <f t="shared" si="307"/>
        <v>50.609799999999986</v>
      </c>
      <c r="CW171" s="430" t="str">
        <f>IF(CK171="","",IF(CK171='Opening Balance'!$I$179,'Opening Balance'!$H$179,""))</f>
        <v/>
      </c>
      <c r="CX171" s="429" t="str">
        <f>IF(CK171="","",IF(CK171='Opening Balance'!$I$181,'Opening Balance'!$H$181,""))</f>
        <v/>
      </c>
      <c r="CY171" s="438">
        <f t="shared" si="280"/>
        <v>50.609799999999986</v>
      </c>
      <c r="CZ171" s="430">
        <f>IF(CO171="","",CO171*'Opening Balance'!$H$183)</f>
        <v>0</v>
      </c>
      <c r="DA171" s="431">
        <f t="shared" si="281"/>
        <v>50.609799999999986</v>
      </c>
      <c r="DB171" s="474">
        <f t="shared" si="308"/>
        <v>12200</v>
      </c>
      <c r="DC171" s="468" t="str">
        <f>IF(CK171="","",IF(CK171='Opening Balance'!$I$185,'Opening Balance'!$H$185,""))</f>
        <v/>
      </c>
      <c r="DD171" s="468">
        <f t="shared" si="282"/>
        <v>12200</v>
      </c>
      <c r="DE171" s="470">
        <f>IF(CK171="","",IF(CK171='Opening Balance'!$I$187,'Opening Balance'!$H$187,0))</f>
        <v>0</v>
      </c>
      <c r="DF171" s="469">
        <f t="shared" si="309"/>
        <v>12200</v>
      </c>
    </row>
    <row r="172" spans="1:110" s="317" customFormat="1">
      <c r="A172" s="580"/>
      <c r="B172" s="352">
        <f>IF(AND($Z$3=$Q$153),MAX($B$157:B171)+1,0)</f>
        <v>0</v>
      </c>
      <c r="C172" s="116">
        <f>IF(AND('Att. Dairy'!B196=""),"",'Att. Dairy'!B196)</f>
        <v>45153</v>
      </c>
      <c r="D172" s="118">
        <f t="shared" si="283"/>
        <v>28.399999999999977</v>
      </c>
      <c r="E172" s="118">
        <f t="shared" si="284"/>
        <v>14.699999999999989</v>
      </c>
      <c r="F172" s="118" t="str">
        <f>IF(C172="","",IF(Sheet1!C172='Opening Balance'!$I$160,'Opening Balance'!$G$160,""))</f>
        <v/>
      </c>
      <c r="G172" s="118" t="str">
        <f>IF(C172="","",IF(Sheet1!C172='Opening Balance'!$I$161,'Opening Balance'!$G$161,""))</f>
        <v/>
      </c>
      <c r="H172" s="118" t="str">
        <f>IF(C172="","",IF(Sheet1!C172='Opening Balance'!$I$162,'Opening Balance'!$G$162,""))</f>
        <v/>
      </c>
      <c r="I172" s="118" t="str">
        <f>IF(C172="","",IF(Sheet1!C172='Opening Balance'!$I$163,'Opening Balance'!$G$163,""))</f>
        <v/>
      </c>
      <c r="J172" s="118" t="str">
        <f>IF(C172="","",IF(Sheet1!C172='Opening Balance'!$I$164,'Opening Balance'!$G$164,""))</f>
        <v/>
      </c>
      <c r="K172" s="118" t="str">
        <f>IF(C172="","",IF(Sheet1!C172='Opening Balance'!$I$165,'Opening Balance'!$G$165,""))</f>
        <v/>
      </c>
      <c r="L172" s="118">
        <f t="shared" si="285"/>
        <v>28.399999999999977</v>
      </c>
      <c r="M172" s="118">
        <f t="shared" si="286"/>
        <v>14.699999999999989</v>
      </c>
      <c r="N172" s="119" t="str">
        <f>IF('Att. Dairy'!F196="","",'Att. Dairy'!F196)</f>
        <v/>
      </c>
      <c r="O172" s="119" t="str">
        <f>IF('Att. Dairy'!G196="","",'Att. Dairy'!G196)</f>
        <v/>
      </c>
      <c r="P172" s="119" t="str">
        <f t="shared" si="287"/>
        <v/>
      </c>
      <c r="Q172" s="119" t="str">
        <f>IF('Att. Dairy'!L196="","",'Att. Dairy'!L196)</f>
        <v/>
      </c>
      <c r="R172" s="119" t="str">
        <f>IF('Att. Dairy'!M196="","",'Att. Dairy'!M196)</f>
        <v/>
      </c>
      <c r="S172" s="119" t="str">
        <f t="shared" si="288"/>
        <v/>
      </c>
      <c r="T172" s="118">
        <f t="shared" si="289"/>
        <v>0</v>
      </c>
      <c r="U172" s="118">
        <f t="shared" si="290"/>
        <v>0</v>
      </c>
      <c r="V172" s="118">
        <f t="shared" si="291"/>
        <v>28.399999999999977</v>
      </c>
      <c r="W172" s="118">
        <f t="shared" si="292"/>
        <v>14.699999999999989</v>
      </c>
      <c r="X172" s="321" t="str">
        <f>IFERROR(IF(AND('Att. Dairy'!B196=""),"",IF(AND(Y172="अवकाश"),"",IF(AND(S172=""),"",S172*$Z$153))),"")</f>
        <v/>
      </c>
      <c r="Y172" s="121" t="str">
        <f>IF(AND('Att. Dairy'!B196=""),"",IF(OR(S172="",S172=0),"",BC172))</f>
        <v/>
      </c>
      <c r="AA172" s="353">
        <f>IF(AND($AY$3=$AP$153),MAX($AA$157:AA171)+1,0)</f>
        <v>0</v>
      </c>
      <c r="AB172" s="116">
        <f>IF(AND('Att. Dairy'!B196=""),"",'Att. Dairy'!B196)</f>
        <v>45153</v>
      </c>
      <c r="AC172" s="118">
        <f t="shared" si="293"/>
        <v>136.20000000000002</v>
      </c>
      <c r="AD172" s="118">
        <f t="shared" si="294"/>
        <v>90.9</v>
      </c>
      <c r="AE172" s="118" t="str">
        <f>IF(AB172="","",IF(Sheet1!AB172='Opening Balance'!$I$160,'Opening Balance'!$H$160,""))</f>
        <v/>
      </c>
      <c r="AF172" s="118" t="str">
        <f>IF(AB172="","",IF(Sheet1!AB172='Opening Balance'!$I$161,'Opening Balance'!$H$161,""))</f>
        <v/>
      </c>
      <c r="AG172" s="118" t="str">
        <f>IF(AB172="","",IF(Sheet1!AB172='Opening Balance'!$I$162,'Opening Balance'!$H$162,""))</f>
        <v/>
      </c>
      <c r="AH172" s="118" t="str">
        <f>IF(AB172="","",IF(Sheet1!AB172='Opening Balance'!$I$163,'Opening Balance'!$H$163,""))</f>
        <v/>
      </c>
      <c r="AI172" s="118" t="str">
        <f>IF(AB172="","",IF(Sheet1!AB172='Opening Balance'!$I$164,'Opening Balance'!$H$164,""))</f>
        <v/>
      </c>
      <c r="AJ172" s="118" t="str">
        <f>IF(AB172="","",IF(Sheet1!AB172='Opening Balance'!$I$165,'Opening Balance'!$H$165,""))</f>
        <v/>
      </c>
      <c r="AK172" s="118">
        <f t="shared" si="295"/>
        <v>136.20000000000002</v>
      </c>
      <c r="AL172" s="118">
        <f t="shared" si="296"/>
        <v>90.9</v>
      </c>
      <c r="AM172" s="119" t="str">
        <f>IF('Att. Dairy'!I196="","",'Att. Dairy'!I196)</f>
        <v/>
      </c>
      <c r="AN172" s="119" t="str">
        <f>IF('Att. Dairy'!J196="","",'Att. Dairy'!J196)</f>
        <v/>
      </c>
      <c r="AO172" s="119" t="str">
        <f t="shared" si="297"/>
        <v/>
      </c>
      <c r="AP172" s="119" t="str">
        <f>IF('Att. Dairy'!O196="","",'Att. Dairy'!O196)</f>
        <v/>
      </c>
      <c r="AQ172" s="119" t="str">
        <f>IF('Att. Dairy'!P196="","",'Att. Dairy'!P196)</f>
        <v/>
      </c>
      <c r="AR172" s="119" t="str">
        <f t="shared" si="298"/>
        <v/>
      </c>
      <c r="AS172" s="118">
        <f t="shared" si="299"/>
        <v>0</v>
      </c>
      <c r="AT172" s="118">
        <f t="shared" si="300"/>
        <v>0</v>
      </c>
      <c r="AU172" s="118">
        <f t="shared" si="310"/>
        <v>136.20000000000002</v>
      </c>
      <c r="AV172" s="118">
        <f t="shared" si="311"/>
        <v>90.9</v>
      </c>
      <c r="AW172" s="321" t="str">
        <f>IFERROR(IF(AND('Att. Dairy'!B196=""),"",IF(AND(AX172="अवकाश"),"",IF(AND(AR172=""),"",AR172*$AY$153))),"")</f>
        <v/>
      </c>
      <c r="AX172" s="121" t="str">
        <f>IF(AND('Att. Dairy'!B196=""),"",IF(OR(AR172="",AR172=0),"",BC172))</f>
        <v/>
      </c>
      <c r="BB172" s="317" t="str">
        <f>IF(AND('Att. Dairy'!D196=""),"",'Att. Dairy'!D196)</f>
        <v>Tuesday</v>
      </c>
      <c r="BC172" s="317" t="str">
        <f t="shared" si="301"/>
        <v>दाल चावल</v>
      </c>
      <c r="BD172" s="318" t="str">
        <f t="shared" si="270"/>
        <v>R</v>
      </c>
      <c r="BE172" s="317" t="str">
        <f>IF(AND('Att. Dairy'!C196=""),"",'Att. Dairy'!C196)</f>
        <v/>
      </c>
      <c r="BF172" s="317" t="str">
        <f t="shared" si="271"/>
        <v/>
      </c>
      <c r="BG172" s="318" t="str">
        <f t="shared" si="272"/>
        <v>R</v>
      </c>
      <c r="BJ172" s="487">
        <f>IF(AND($DG$5=$CF$154),MAX($BJ$157:BJ171)+1,0)</f>
        <v>0</v>
      </c>
      <c r="BK172" s="389">
        <v>15</v>
      </c>
      <c r="BL172" s="422">
        <f>IF(AND('Att. Dairy'!B196=""),"",'Att. Dairy'!B196)</f>
        <v>45153</v>
      </c>
      <c r="BM172" s="423" t="str">
        <f>IF(AND('Att. Dairy'!D196=""),"",'Att. Dairy'!D196)</f>
        <v>Tuesday</v>
      </c>
      <c r="BN172" s="435" t="str">
        <f>IF('Att. Dairy'!L196="","",IF('Att. Dairy'!E196='Att. Dairy'!$AD$15,'Att. Dairy'!L196,""))</f>
        <v/>
      </c>
      <c r="BO172" s="435" t="str">
        <f>IF('Att. Dairy'!M196="","",IF('Att. Dairy'!E196='Att. Dairy'!$AD$15,'Att. Dairy'!M196,""))</f>
        <v/>
      </c>
      <c r="BP172" s="436">
        <f t="shared" si="273"/>
        <v>0</v>
      </c>
      <c r="BQ172" s="453">
        <f t="shared" si="302"/>
        <v>162.91999999999999</v>
      </c>
      <c r="BR172" s="439" t="str">
        <f>IF(BL172="","",IF(BL172='Opening Balance'!$I$178,'Opening Balance'!$G$178,""))</f>
        <v/>
      </c>
      <c r="BS172" s="439" t="str">
        <f>IF(BL172="","",IF(BL172='Opening Balance'!$I$180,'Opening Balance'!$G$180,""))</f>
        <v/>
      </c>
      <c r="BT172" s="438">
        <f t="shared" si="274"/>
        <v>162.91999999999999</v>
      </c>
      <c r="BU172" s="446">
        <f>IF(BP172="","",BP172*'Opening Balance'!$G$182)</f>
        <v>0</v>
      </c>
      <c r="BV172" s="415">
        <f t="shared" si="268"/>
        <v>162.91999999999999</v>
      </c>
      <c r="BW172" s="453">
        <f t="shared" si="303"/>
        <v>44.235199999999999</v>
      </c>
      <c r="BX172" s="446" t="str">
        <f>IF(BL172="","",IF(BL172='Opening Balance'!$I$179,'Opening Balance'!$G$179,""))</f>
        <v/>
      </c>
      <c r="BY172" s="446" t="str">
        <f>IF(BL172="","",IF(BL172='Opening Balance'!$I$181,'Opening Balance'!$G$181,""))</f>
        <v/>
      </c>
      <c r="BZ172" s="447">
        <f t="shared" si="275"/>
        <v>44.235199999999999</v>
      </c>
      <c r="CA172" s="446">
        <f>IF(BP172="","",BP172*'Opening Balance'!$G$183)</f>
        <v>0</v>
      </c>
      <c r="CB172" s="431">
        <f t="shared" si="276"/>
        <v>44.235199999999999</v>
      </c>
      <c r="CC172" s="474">
        <f t="shared" si="304"/>
        <v>11000</v>
      </c>
      <c r="CD172" s="468" t="str">
        <f>IF(BL172="","",IF(BL172='Opening Balance'!$I$185,'Opening Balance'!$G$185,""))</f>
        <v/>
      </c>
      <c r="CE172" s="468">
        <f t="shared" si="277"/>
        <v>11000</v>
      </c>
      <c r="CF172" s="470">
        <f>IF(BL172="","",IF(BL172='Opening Balance'!$I$187,'Opening Balance'!$G$187,0))</f>
        <v>0</v>
      </c>
      <c r="CG172" s="469">
        <f t="shared" si="305"/>
        <v>11000</v>
      </c>
      <c r="CH172" s="466"/>
      <c r="CI172" s="466"/>
      <c r="CJ172" s="389">
        <v>15</v>
      </c>
      <c r="CK172" s="422">
        <f>IF(AND('Att. Dairy'!B196=""),"",'Att. Dairy'!B196)</f>
        <v>45153</v>
      </c>
      <c r="CL172" s="423" t="str">
        <f>IF(AND('Att. Dairy'!D196=""),"",'Att. Dairy'!D196)</f>
        <v>Tuesday</v>
      </c>
      <c r="CM172" s="435" t="str">
        <f>IF('Att. Dairy'!O196="","",IF('Att. Dairy'!E196='Att. Dairy'!$AD$15,'Att. Dairy'!O196,""))</f>
        <v/>
      </c>
      <c r="CN172" s="435" t="str">
        <f>IF('Att. Dairy'!P196="","",IF('Att. Dairy'!E196='Att. Dairy'!$AD$15,'Att. Dairy'!P196,""))</f>
        <v/>
      </c>
      <c r="CO172" s="436">
        <f t="shared" si="278"/>
        <v>0</v>
      </c>
      <c r="CP172" s="453">
        <f t="shared" si="306"/>
        <v>211.97999999999996</v>
      </c>
      <c r="CQ172" s="438" t="str">
        <f>IF(CK172="","",IF(CK172='Opening Balance'!$I$178,'Opening Balance'!$H$178,""))</f>
        <v/>
      </c>
      <c r="CR172" s="438" t="str">
        <f>IF(CK172="","",IF(CK172='Opening Balance'!$I$180,'Opening Balance'!$H$180,""))</f>
        <v/>
      </c>
      <c r="CS172" s="438">
        <f t="shared" si="279"/>
        <v>211.97999999999996</v>
      </c>
      <c r="CT172" s="430">
        <f>IF(CO172="","",CO172*'Opening Balance'!$H$182)</f>
        <v>0</v>
      </c>
      <c r="CU172" s="431">
        <f t="shared" si="269"/>
        <v>211.97999999999996</v>
      </c>
      <c r="CV172" s="453">
        <f t="shared" si="307"/>
        <v>50.609799999999986</v>
      </c>
      <c r="CW172" s="430" t="str">
        <f>IF(CK172="","",IF(CK172='Opening Balance'!$I$179,'Opening Balance'!$H$179,""))</f>
        <v/>
      </c>
      <c r="CX172" s="429" t="str">
        <f>IF(CK172="","",IF(CK172='Opening Balance'!$I$181,'Opening Balance'!$H$181,""))</f>
        <v/>
      </c>
      <c r="CY172" s="438">
        <f t="shared" si="280"/>
        <v>50.609799999999986</v>
      </c>
      <c r="CZ172" s="430">
        <f>IF(CO172="","",CO172*'Opening Balance'!$H$183)</f>
        <v>0</v>
      </c>
      <c r="DA172" s="431">
        <f t="shared" si="281"/>
        <v>50.609799999999986</v>
      </c>
      <c r="DB172" s="474">
        <f t="shared" si="308"/>
        <v>12200</v>
      </c>
      <c r="DC172" s="468" t="str">
        <f>IF(CK172="","",IF(CK172='Opening Balance'!$I$185,'Opening Balance'!$H$185,""))</f>
        <v/>
      </c>
      <c r="DD172" s="468">
        <f t="shared" si="282"/>
        <v>12200</v>
      </c>
      <c r="DE172" s="470">
        <f>IF(CK172="","",IF(CK172='Opening Balance'!$I$187,'Opening Balance'!$H$187,0))</f>
        <v>0</v>
      </c>
      <c r="DF172" s="469">
        <f t="shared" si="309"/>
        <v>12200</v>
      </c>
    </row>
    <row r="173" spans="1:110" s="317" customFormat="1">
      <c r="A173" s="580"/>
      <c r="B173" s="352">
        <f>IF(AND($Z$3=$Q$153),MAX($B$157:B172)+1,0)</f>
        <v>0</v>
      </c>
      <c r="C173" s="116">
        <f>IF(AND('Att. Dairy'!B197=""),"",'Att. Dairy'!B197)</f>
        <v>45154</v>
      </c>
      <c r="D173" s="118">
        <f t="shared" si="283"/>
        <v>28.399999999999977</v>
      </c>
      <c r="E173" s="118">
        <f t="shared" si="284"/>
        <v>14.699999999999989</v>
      </c>
      <c r="F173" s="118" t="str">
        <f>IF(C173="","",IF(Sheet1!C173='Opening Balance'!$I$160,'Opening Balance'!$G$160,""))</f>
        <v/>
      </c>
      <c r="G173" s="118" t="str">
        <f>IF(C173="","",IF(Sheet1!C173='Opening Balance'!$I$161,'Opening Balance'!$G$161,""))</f>
        <v/>
      </c>
      <c r="H173" s="118" t="str">
        <f>IF(C173="","",IF(Sheet1!C173='Opening Balance'!$I$162,'Opening Balance'!$G$162,""))</f>
        <v/>
      </c>
      <c r="I173" s="118" t="str">
        <f>IF(C173="","",IF(Sheet1!C173='Opening Balance'!$I$163,'Opening Balance'!$G$163,""))</f>
        <v/>
      </c>
      <c r="J173" s="118" t="str">
        <f>IF(C173="","",IF(Sheet1!C173='Opening Balance'!$I$164,'Opening Balance'!$G$164,""))</f>
        <v/>
      </c>
      <c r="K173" s="118" t="str">
        <f>IF(C173="","",IF(Sheet1!C173='Opening Balance'!$I$165,'Opening Balance'!$G$165,""))</f>
        <v/>
      </c>
      <c r="L173" s="118">
        <f t="shared" si="285"/>
        <v>28.399999999999977</v>
      </c>
      <c r="M173" s="118">
        <f t="shared" si="286"/>
        <v>14.699999999999989</v>
      </c>
      <c r="N173" s="119" t="str">
        <f>IF('Att. Dairy'!F197="","",'Att. Dairy'!F197)</f>
        <v/>
      </c>
      <c r="O173" s="119" t="str">
        <f>IF('Att. Dairy'!G197="","",'Att. Dairy'!G197)</f>
        <v/>
      </c>
      <c r="P173" s="119" t="str">
        <f t="shared" si="287"/>
        <v/>
      </c>
      <c r="Q173" s="119" t="str">
        <f>IF('Att. Dairy'!L197="","",'Att. Dairy'!L197)</f>
        <v/>
      </c>
      <c r="R173" s="119" t="str">
        <f>IF('Att. Dairy'!M197="","",'Att. Dairy'!M197)</f>
        <v/>
      </c>
      <c r="S173" s="119" t="str">
        <f t="shared" si="288"/>
        <v/>
      </c>
      <c r="T173" s="118">
        <f t="shared" si="289"/>
        <v>0</v>
      </c>
      <c r="U173" s="118">
        <f t="shared" si="290"/>
        <v>0</v>
      </c>
      <c r="V173" s="118">
        <f t="shared" si="291"/>
        <v>28.399999999999977</v>
      </c>
      <c r="W173" s="118">
        <f t="shared" si="292"/>
        <v>14.699999999999989</v>
      </c>
      <c r="X173" s="321" t="str">
        <f>IFERROR(IF(AND('Att. Dairy'!B197=""),"",IF(AND(Y173="अवकाश"),"",IF(AND(S173=""),"",S173*$Z$153))),"")</f>
        <v/>
      </c>
      <c r="Y173" s="121" t="str">
        <f>IF(AND('Att. Dairy'!B197=""),"",IF(OR(S173="",S173=0),"",BC173))</f>
        <v/>
      </c>
      <c r="AA173" s="353">
        <f>IF(AND($AY$3=$AP$153),MAX($AA$157:AA172)+1,0)</f>
        <v>0</v>
      </c>
      <c r="AB173" s="116">
        <f>IF(AND('Att. Dairy'!B197=""),"",'Att. Dairy'!B197)</f>
        <v>45154</v>
      </c>
      <c r="AC173" s="118">
        <f t="shared" si="293"/>
        <v>136.20000000000002</v>
      </c>
      <c r="AD173" s="118">
        <f t="shared" si="294"/>
        <v>90.9</v>
      </c>
      <c r="AE173" s="118" t="str">
        <f>IF(AB173="","",IF(Sheet1!AB173='Opening Balance'!$I$160,'Opening Balance'!$H$160,""))</f>
        <v/>
      </c>
      <c r="AF173" s="118" t="str">
        <f>IF(AB173="","",IF(Sheet1!AB173='Opening Balance'!$I$161,'Opening Balance'!$H$161,""))</f>
        <v/>
      </c>
      <c r="AG173" s="118" t="str">
        <f>IF(AB173="","",IF(Sheet1!AB173='Opening Balance'!$I$162,'Opening Balance'!$H$162,""))</f>
        <v/>
      </c>
      <c r="AH173" s="118" t="str">
        <f>IF(AB173="","",IF(Sheet1!AB173='Opening Balance'!$I$163,'Opening Balance'!$H$163,""))</f>
        <v/>
      </c>
      <c r="AI173" s="118" t="str">
        <f>IF(AB173="","",IF(Sheet1!AB173='Opening Balance'!$I$164,'Opening Balance'!$H$164,""))</f>
        <v/>
      </c>
      <c r="AJ173" s="118" t="str">
        <f>IF(AB173="","",IF(Sheet1!AB173='Opening Balance'!$I$165,'Opening Balance'!$H$165,""))</f>
        <v/>
      </c>
      <c r="AK173" s="118">
        <f t="shared" si="295"/>
        <v>136.20000000000002</v>
      </c>
      <c r="AL173" s="118">
        <f t="shared" si="296"/>
        <v>90.9</v>
      </c>
      <c r="AM173" s="119" t="str">
        <f>IF('Att. Dairy'!I197="","",'Att. Dairy'!I197)</f>
        <v/>
      </c>
      <c r="AN173" s="119" t="str">
        <f>IF('Att. Dairy'!J197="","",'Att. Dairy'!J197)</f>
        <v/>
      </c>
      <c r="AO173" s="119" t="str">
        <f t="shared" si="297"/>
        <v/>
      </c>
      <c r="AP173" s="119" t="str">
        <f>IF('Att. Dairy'!O197="","",'Att. Dairy'!O197)</f>
        <v/>
      </c>
      <c r="AQ173" s="119" t="str">
        <f>IF('Att. Dairy'!P197="","",'Att. Dairy'!P197)</f>
        <v/>
      </c>
      <c r="AR173" s="119" t="str">
        <f t="shared" si="298"/>
        <v/>
      </c>
      <c r="AS173" s="118">
        <f t="shared" si="299"/>
        <v>0</v>
      </c>
      <c r="AT173" s="118">
        <f t="shared" si="300"/>
        <v>0</v>
      </c>
      <c r="AU173" s="118">
        <f t="shared" si="310"/>
        <v>136.20000000000002</v>
      </c>
      <c r="AV173" s="118">
        <f t="shared" si="311"/>
        <v>90.9</v>
      </c>
      <c r="AW173" s="321" t="str">
        <f>IFERROR(IF(AND('Att. Dairy'!B197=""),"",IF(AND(AX173="अवकाश"),"",IF(AND(AR173=""),"",AR173*$AY$153))),"")</f>
        <v/>
      </c>
      <c r="AX173" s="121" t="str">
        <f>IF(AND('Att. Dairy'!B197=""),"",IF(OR(AR173="",AR173=0),"",BC173))</f>
        <v/>
      </c>
      <c r="BB173" s="317" t="str">
        <f>IF(AND('Att. Dairy'!D197=""),"",'Att. Dairy'!D197)</f>
        <v>Wednesday</v>
      </c>
      <c r="BC173" s="317" t="str">
        <f t="shared" si="301"/>
        <v>दाल रोटी</v>
      </c>
      <c r="BD173" s="318" t="str">
        <f t="shared" si="270"/>
        <v>W</v>
      </c>
      <c r="BE173" s="317" t="str">
        <f>IF(AND('Att. Dairy'!C197=""),"",'Att. Dairy'!C197)</f>
        <v/>
      </c>
      <c r="BF173" s="317" t="str">
        <f t="shared" si="271"/>
        <v/>
      </c>
      <c r="BG173" s="318" t="str">
        <f t="shared" si="272"/>
        <v>W</v>
      </c>
      <c r="BJ173" s="487">
        <f>IF(AND($DG$5=$CF$154),MAX($BJ$157:BJ172)+1,0)</f>
        <v>0</v>
      </c>
      <c r="BK173" s="389">
        <v>16</v>
      </c>
      <c r="BL173" s="422">
        <f>IF(AND('Att. Dairy'!B197=""),"",'Att. Dairy'!B197)</f>
        <v>45154</v>
      </c>
      <c r="BM173" s="423" t="str">
        <f>IF(AND('Att. Dairy'!D197=""),"",'Att. Dairy'!D197)</f>
        <v>Wednesday</v>
      </c>
      <c r="BN173" s="435" t="str">
        <f>IF('Att. Dairy'!L197="","",IF('Att. Dairy'!E197='Att. Dairy'!$AD$15,'Att. Dairy'!L197,""))</f>
        <v/>
      </c>
      <c r="BO173" s="435" t="str">
        <f>IF('Att. Dairy'!M197="","",IF('Att. Dairy'!E197='Att. Dairy'!$AD$15,'Att. Dairy'!M197,""))</f>
        <v/>
      </c>
      <c r="BP173" s="436">
        <f t="shared" si="273"/>
        <v>0</v>
      </c>
      <c r="BQ173" s="453">
        <f t="shared" si="302"/>
        <v>162.91999999999999</v>
      </c>
      <c r="BR173" s="439" t="str">
        <f>IF(BL173="","",IF(BL173='Opening Balance'!$I$178,'Opening Balance'!$G$178,""))</f>
        <v/>
      </c>
      <c r="BS173" s="439" t="str">
        <f>IF(BL173="","",IF(BL173='Opening Balance'!$I$180,'Opening Balance'!$G$180,""))</f>
        <v/>
      </c>
      <c r="BT173" s="438">
        <f t="shared" si="274"/>
        <v>162.91999999999999</v>
      </c>
      <c r="BU173" s="446">
        <f>IF(BP173="","",BP173*'Opening Balance'!$G$182)</f>
        <v>0</v>
      </c>
      <c r="BV173" s="415">
        <f t="shared" si="268"/>
        <v>162.91999999999999</v>
      </c>
      <c r="BW173" s="453">
        <f t="shared" si="303"/>
        <v>44.235199999999999</v>
      </c>
      <c r="BX173" s="446" t="str">
        <f>IF(BL173="","",IF(BL173='Opening Balance'!$I$179,'Opening Balance'!$G$179,""))</f>
        <v/>
      </c>
      <c r="BY173" s="446" t="str">
        <f>IF(BL173="","",IF(BL173='Opening Balance'!$I$181,'Opening Balance'!$G$181,""))</f>
        <v/>
      </c>
      <c r="BZ173" s="447">
        <f t="shared" si="275"/>
        <v>44.235199999999999</v>
      </c>
      <c r="CA173" s="446">
        <f>IF(BP173="","",BP173*'Opening Balance'!$G$183)</f>
        <v>0</v>
      </c>
      <c r="CB173" s="431">
        <f t="shared" si="276"/>
        <v>44.235199999999999</v>
      </c>
      <c r="CC173" s="474">
        <f t="shared" si="304"/>
        <v>11000</v>
      </c>
      <c r="CD173" s="468" t="str">
        <f>IF(BL173="","",IF(BL173='Opening Balance'!$I$185,'Opening Balance'!$G$185,""))</f>
        <v/>
      </c>
      <c r="CE173" s="468">
        <f t="shared" si="277"/>
        <v>11000</v>
      </c>
      <c r="CF173" s="470">
        <f>IF(BL173="","",IF(BL173='Opening Balance'!$I$187,'Opening Balance'!$G$187,0))</f>
        <v>0</v>
      </c>
      <c r="CG173" s="469">
        <f t="shared" si="305"/>
        <v>11000</v>
      </c>
      <c r="CH173" s="466"/>
      <c r="CI173" s="466"/>
      <c r="CJ173" s="389">
        <v>16</v>
      </c>
      <c r="CK173" s="422">
        <f>IF(AND('Att. Dairy'!B197=""),"",'Att. Dairy'!B197)</f>
        <v>45154</v>
      </c>
      <c r="CL173" s="423" t="str">
        <f>IF(AND('Att. Dairy'!D197=""),"",'Att. Dairy'!D197)</f>
        <v>Wednesday</v>
      </c>
      <c r="CM173" s="435" t="str">
        <f>IF('Att. Dairy'!O197="","",IF('Att. Dairy'!E197='Att. Dairy'!$AD$15,'Att. Dairy'!O197,""))</f>
        <v/>
      </c>
      <c r="CN173" s="435" t="str">
        <f>IF('Att. Dairy'!P197="","",IF('Att. Dairy'!E197='Att. Dairy'!$AD$15,'Att. Dairy'!P197,""))</f>
        <v/>
      </c>
      <c r="CO173" s="436">
        <f t="shared" si="278"/>
        <v>0</v>
      </c>
      <c r="CP173" s="453">
        <f t="shared" si="306"/>
        <v>211.97999999999996</v>
      </c>
      <c r="CQ173" s="438" t="str">
        <f>IF(CK173="","",IF(CK173='Opening Balance'!$I$178,'Opening Balance'!$H$178,""))</f>
        <v/>
      </c>
      <c r="CR173" s="438" t="str">
        <f>IF(CK173="","",IF(CK173='Opening Balance'!$I$180,'Opening Balance'!$H$180,""))</f>
        <v/>
      </c>
      <c r="CS173" s="438">
        <f t="shared" si="279"/>
        <v>211.97999999999996</v>
      </c>
      <c r="CT173" s="430">
        <f>IF(CO173="","",CO173*'Opening Balance'!$H$182)</f>
        <v>0</v>
      </c>
      <c r="CU173" s="431">
        <f t="shared" si="269"/>
        <v>211.97999999999996</v>
      </c>
      <c r="CV173" s="453">
        <f t="shared" si="307"/>
        <v>50.609799999999986</v>
      </c>
      <c r="CW173" s="430" t="str">
        <f>IF(CK173="","",IF(CK173='Opening Balance'!$I$179,'Opening Balance'!$H$179,""))</f>
        <v/>
      </c>
      <c r="CX173" s="429" t="str">
        <f>IF(CK173="","",IF(CK173='Opening Balance'!$I$181,'Opening Balance'!$H$181,""))</f>
        <v/>
      </c>
      <c r="CY173" s="438">
        <f t="shared" si="280"/>
        <v>50.609799999999986</v>
      </c>
      <c r="CZ173" s="430">
        <f>IF(CO173="","",CO173*'Opening Balance'!$H$183)</f>
        <v>0</v>
      </c>
      <c r="DA173" s="431">
        <f t="shared" si="281"/>
        <v>50.609799999999986</v>
      </c>
      <c r="DB173" s="474">
        <f t="shared" si="308"/>
        <v>12200</v>
      </c>
      <c r="DC173" s="468" t="str">
        <f>IF(CK173="","",IF(CK173='Opening Balance'!$I$185,'Opening Balance'!$H$185,""))</f>
        <v/>
      </c>
      <c r="DD173" s="468">
        <f t="shared" si="282"/>
        <v>12200</v>
      </c>
      <c r="DE173" s="470">
        <f>IF(CK173="","",IF(CK173='Opening Balance'!$I$187,'Opening Balance'!$H$187,0))</f>
        <v>0</v>
      </c>
      <c r="DF173" s="469">
        <f t="shared" si="309"/>
        <v>12200</v>
      </c>
    </row>
    <row r="174" spans="1:110" s="317" customFormat="1">
      <c r="A174" s="580"/>
      <c r="B174" s="352">
        <f>IF(AND($Z$3=$Q$153),MAX($B$157:B173)+1,0)</f>
        <v>0</v>
      </c>
      <c r="C174" s="116">
        <f>IF(AND('Att. Dairy'!B198=""),"",'Att. Dairy'!B198)</f>
        <v>45155</v>
      </c>
      <c r="D174" s="118">
        <f t="shared" si="283"/>
        <v>28.399999999999977</v>
      </c>
      <c r="E174" s="118">
        <f t="shared" si="284"/>
        <v>14.699999999999989</v>
      </c>
      <c r="F174" s="118" t="str">
        <f>IF(C174="","",IF(Sheet1!C174='Opening Balance'!$I$160,'Opening Balance'!$G$160,""))</f>
        <v/>
      </c>
      <c r="G174" s="118" t="str">
        <f>IF(C174="","",IF(Sheet1!C174='Opening Balance'!$I$161,'Opening Balance'!$G$161,""))</f>
        <v/>
      </c>
      <c r="H174" s="118" t="str">
        <f>IF(C174="","",IF(Sheet1!C174='Opening Balance'!$I$162,'Opening Balance'!$G$162,""))</f>
        <v/>
      </c>
      <c r="I174" s="118" t="str">
        <f>IF(C174="","",IF(Sheet1!C174='Opening Balance'!$I$163,'Opening Balance'!$G$163,""))</f>
        <v/>
      </c>
      <c r="J174" s="118" t="str">
        <f>IF(C174="","",IF(Sheet1!C174='Opening Balance'!$I$164,'Opening Balance'!$G$164,""))</f>
        <v/>
      </c>
      <c r="K174" s="118" t="str">
        <f>IF(C174="","",IF(Sheet1!C174='Opening Balance'!$I$165,'Opening Balance'!$G$165,""))</f>
        <v/>
      </c>
      <c r="L174" s="118">
        <f t="shared" si="285"/>
        <v>28.399999999999977</v>
      </c>
      <c r="M174" s="118">
        <f t="shared" si="286"/>
        <v>14.699999999999989</v>
      </c>
      <c r="N174" s="119" t="str">
        <f>IF('Att. Dairy'!F198="","",'Att. Dairy'!F198)</f>
        <v/>
      </c>
      <c r="O174" s="119" t="str">
        <f>IF('Att. Dairy'!G198="","",'Att. Dairy'!G198)</f>
        <v/>
      </c>
      <c r="P174" s="119" t="str">
        <f t="shared" si="287"/>
        <v/>
      </c>
      <c r="Q174" s="119" t="str">
        <f>IF('Att. Dairy'!L198="","",'Att. Dairy'!L198)</f>
        <v/>
      </c>
      <c r="R174" s="119" t="str">
        <f>IF('Att. Dairy'!M198="","",'Att. Dairy'!M198)</f>
        <v/>
      </c>
      <c r="S174" s="119" t="str">
        <f t="shared" si="288"/>
        <v/>
      </c>
      <c r="T174" s="118">
        <f t="shared" si="289"/>
        <v>0</v>
      </c>
      <c r="U174" s="118">
        <f t="shared" si="290"/>
        <v>0</v>
      </c>
      <c r="V174" s="118">
        <f t="shared" si="291"/>
        <v>28.399999999999977</v>
      </c>
      <c r="W174" s="118">
        <f t="shared" si="292"/>
        <v>14.699999999999989</v>
      </c>
      <c r="X174" s="321" t="str">
        <f>IFERROR(IF(AND('Att. Dairy'!B198=""),"",IF(AND(Y174="अवकाश"),"",IF(AND(S174=""),"",S174*$Z$153))),"")</f>
        <v/>
      </c>
      <c r="Y174" s="121" t="str">
        <f>IF(AND('Att. Dairy'!B198=""),"",IF(OR(S174="",S174=0),"",BC174))</f>
        <v/>
      </c>
      <c r="AA174" s="353">
        <f>IF(AND($AY$3=$AP$153),MAX($AA$157:AA173)+1,0)</f>
        <v>0</v>
      </c>
      <c r="AB174" s="116">
        <f>IF(AND('Att. Dairy'!B198=""),"",'Att. Dairy'!B198)</f>
        <v>45155</v>
      </c>
      <c r="AC174" s="118">
        <f t="shared" si="293"/>
        <v>136.20000000000002</v>
      </c>
      <c r="AD174" s="118">
        <f t="shared" si="294"/>
        <v>90.9</v>
      </c>
      <c r="AE174" s="118" t="str">
        <f>IF(AB174="","",IF(Sheet1!AB174='Opening Balance'!$I$160,'Opening Balance'!$H$160,""))</f>
        <v/>
      </c>
      <c r="AF174" s="118" t="str">
        <f>IF(AB174="","",IF(Sheet1!AB174='Opening Balance'!$I$161,'Opening Balance'!$H$161,""))</f>
        <v/>
      </c>
      <c r="AG174" s="118" t="str">
        <f>IF(AB174="","",IF(Sheet1!AB174='Opening Balance'!$I$162,'Opening Balance'!$H$162,""))</f>
        <v/>
      </c>
      <c r="AH174" s="118" t="str">
        <f>IF(AB174="","",IF(Sheet1!AB174='Opening Balance'!$I$163,'Opening Balance'!$H$163,""))</f>
        <v/>
      </c>
      <c r="AI174" s="118" t="str">
        <f>IF(AB174="","",IF(Sheet1!AB174='Opening Balance'!$I$164,'Opening Balance'!$H$164,""))</f>
        <v/>
      </c>
      <c r="AJ174" s="118" t="str">
        <f>IF(AB174="","",IF(Sheet1!AB174='Opening Balance'!$I$165,'Opening Balance'!$H$165,""))</f>
        <v/>
      </c>
      <c r="AK174" s="118">
        <f t="shared" si="295"/>
        <v>136.20000000000002</v>
      </c>
      <c r="AL174" s="118">
        <f t="shared" si="296"/>
        <v>90.9</v>
      </c>
      <c r="AM174" s="119" t="str">
        <f>IF('Att. Dairy'!I198="","",'Att. Dairy'!I198)</f>
        <v/>
      </c>
      <c r="AN174" s="119" t="str">
        <f>IF('Att. Dairy'!J198="","",'Att. Dairy'!J198)</f>
        <v/>
      </c>
      <c r="AO174" s="119" t="str">
        <f t="shared" si="297"/>
        <v/>
      </c>
      <c r="AP174" s="119" t="str">
        <f>IF('Att. Dairy'!O198="","",'Att. Dairy'!O198)</f>
        <v/>
      </c>
      <c r="AQ174" s="119" t="str">
        <f>IF('Att. Dairy'!P198="","",'Att. Dairy'!P198)</f>
        <v/>
      </c>
      <c r="AR174" s="119" t="str">
        <f t="shared" si="298"/>
        <v/>
      </c>
      <c r="AS174" s="118">
        <f t="shared" si="299"/>
        <v>0</v>
      </c>
      <c r="AT174" s="118">
        <f t="shared" si="300"/>
        <v>0</v>
      </c>
      <c r="AU174" s="118">
        <f t="shared" si="310"/>
        <v>136.20000000000002</v>
      </c>
      <c r="AV174" s="118">
        <f t="shared" si="311"/>
        <v>90.9</v>
      </c>
      <c r="AW174" s="321" t="str">
        <f>IFERROR(IF(AND('Att. Dairy'!B198=""),"",IF(AND(AX174="अवकाश"),"",IF(AND(AR174=""),"",AR174*$AY$153))),"")</f>
        <v/>
      </c>
      <c r="AX174" s="121" t="str">
        <f>IF(AND('Att. Dairy'!B198=""),"",IF(OR(AR174="",AR174=0),"",BC174))</f>
        <v/>
      </c>
      <c r="BB174" s="317" t="str">
        <f>IF(AND('Att. Dairy'!D198=""),"",'Att. Dairy'!D198)</f>
        <v>Thursday</v>
      </c>
      <c r="BC174" s="317" t="str">
        <f t="shared" si="301"/>
        <v>खिचड़ी</v>
      </c>
      <c r="BD174" s="318" t="str">
        <f t="shared" si="270"/>
        <v>R</v>
      </c>
      <c r="BE174" s="317" t="str">
        <f>IF(AND('Att. Dairy'!C198=""),"",'Att. Dairy'!C198)</f>
        <v/>
      </c>
      <c r="BF174" s="317" t="str">
        <f t="shared" si="271"/>
        <v/>
      </c>
      <c r="BG174" s="318" t="str">
        <f t="shared" si="272"/>
        <v>R</v>
      </c>
      <c r="BJ174" s="487">
        <f>IF(AND($DG$5=$CF$154),MAX($BJ$157:BJ173)+1,0)</f>
        <v>0</v>
      </c>
      <c r="BK174" s="389">
        <v>17</v>
      </c>
      <c r="BL174" s="422">
        <f>IF(AND('Att. Dairy'!B198=""),"",'Att. Dairy'!B198)</f>
        <v>45155</v>
      </c>
      <c r="BM174" s="423" t="str">
        <f>IF(AND('Att. Dairy'!D198=""),"",'Att. Dairy'!D198)</f>
        <v>Thursday</v>
      </c>
      <c r="BN174" s="435" t="str">
        <f>IF('Att. Dairy'!L198="","",IF('Att. Dairy'!E198='Att. Dairy'!$AD$15,'Att. Dairy'!L198,""))</f>
        <v/>
      </c>
      <c r="BO174" s="435" t="str">
        <f>IF('Att. Dairy'!M198="","",IF('Att. Dairy'!E198='Att. Dairy'!$AD$15,'Att. Dairy'!M198,""))</f>
        <v/>
      </c>
      <c r="BP174" s="436">
        <f t="shared" si="273"/>
        <v>0</v>
      </c>
      <c r="BQ174" s="453">
        <f t="shared" si="302"/>
        <v>162.91999999999999</v>
      </c>
      <c r="BR174" s="439" t="str">
        <f>IF(BL174="","",IF(BL174='Opening Balance'!$I$178,'Opening Balance'!$G$178,""))</f>
        <v/>
      </c>
      <c r="BS174" s="439" t="str">
        <f>IF(BL174="","",IF(BL174='Opening Balance'!$I$180,'Opening Balance'!$G$180,""))</f>
        <v/>
      </c>
      <c r="BT174" s="438">
        <f t="shared" si="274"/>
        <v>162.91999999999999</v>
      </c>
      <c r="BU174" s="446">
        <f>IF(BP174="","",BP174*'Opening Balance'!$G$182)</f>
        <v>0</v>
      </c>
      <c r="BV174" s="415">
        <f t="shared" si="268"/>
        <v>162.91999999999999</v>
      </c>
      <c r="BW174" s="453">
        <f t="shared" si="303"/>
        <v>44.235199999999999</v>
      </c>
      <c r="BX174" s="446" t="str">
        <f>IF(BL174="","",IF(BL174='Opening Balance'!$I$179,'Opening Balance'!$G$179,""))</f>
        <v/>
      </c>
      <c r="BY174" s="446" t="str">
        <f>IF(BL174="","",IF(BL174='Opening Balance'!$I$181,'Opening Balance'!$G$181,""))</f>
        <v/>
      </c>
      <c r="BZ174" s="447">
        <f t="shared" si="275"/>
        <v>44.235199999999999</v>
      </c>
      <c r="CA174" s="446">
        <f>IF(BP174="","",BP174*'Opening Balance'!$G$183)</f>
        <v>0</v>
      </c>
      <c r="CB174" s="431">
        <f t="shared" si="276"/>
        <v>44.235199999999999</v>
      </c>
      <c r="CC174" s="474">
        <f t="shared" si="304"/>
        <v>11000</v>
      </c>
      <c r="CD174" s="468" t="str">
        <f>IF(BL174="","",IF(BL174='Opening Balance'!$I$185,'Opening Balance'!$G$185,""))</f>
        <v/>
      </c>
      <c r="CE174" s="468">
        <f t="shared" si="277"/>
        <v>11000</v>
      </c>
      <c r="CF174" s="470">
        <f>IF(BL174="","",IF(BL174='Opening Balance'!$I$187,'Opening Balance'!$G$187,0))</f>
        <v>0</v>
      </c>
      <c r="CG174" s="469">
        <f t="shared" si="305"/>
        <v>11000</v>
      </c>
      <c r="CH174" s="466"/>
      <c r="CI174" s="466"/>
      <c r="CJ174" s="389">
        <v>17</v>
      </c>
      <c r="CK174" s="422">
        <f>IF(AND('Att. Dairy'!B198=""),"",'Att. Dairy'!B198)</f>
        <v>45155</v>
      </c>
      <c r="CL174" s="423" t="str">
        <f>IF(AND('Att. Dairy'!D198=""),"",'Att. Dairy'!D198)</f>
        <v>Thursday</v>
      </c>
      <c r="CM174" s="435" t="str">
        <f>IF('Att. Dairy'!O198="","",IF('Att. Dairy'!E198='Att. Dairy'!$AD$15,'Att. Dairy'!O198,""))</f>
        <v/>
      </c>
      <c r="CN174" s="435" t="str">
        <f>IF('Att. Dairy'!P198="","",IF('Att. Dairy'!E198='Att. Dairy'!$AD$15,'Att. Dairy'!P198,""))</f>
        <v/>
      </c>
      <c r="CO174" s="436">
        <f t="shared" si="278"/>
        <v>0</v>
      </c>
      <c r="CP174" s="453">
        <f t="shared" si="306"/>
        <v>211.97999999999996</v>
      </c>
      <c r="CQ174" s="438" t="str">
        <f>IF(CK174="","",IF(CK174='Opening Balance'!$I$178,'Opening Balance'!$H$178,""))</f>
        <v/>
      </c>
      <c r="CR174" s="438" t="str">
        <f>IF(CK174="","",IF(CK174='Opening Balance'!$I$180,'Opening Balance'!$H$180,""))</f>
        <v/>
      </c>
      <c r="CS174" s="438">
        <f t="shared" si="279"/>
        <v>211.97999999999996</v>
      </c>
      <c r="CT174" s="430">
        <f>IF(CO174="","",CO174*'Opening Balance'!$H$182)</f>
        <v>0</v>
      </c>
      <c r="CU174" s="431">
        <f t="shared" si="269"/>
        <v>211.97999999999996</v>
      </c>
      <c r="CV174" s="453">
        <f t="shared" si="307"/>
        <v>50.609799999999986</v>
      </c>
      <c r="CW174" s="430" t="str">
        <f>IF(CK174="","",IF(CK174='Opening Balance'!$I$179,'Opening Balance'!$H$179,""))</f>
        <v/>
      </c>
      <c r="CX174" s="429" t="str">
        <f>IF(CK174="","",IF(CK174='Opening Balance'!$I$181,'Opening Balance'!$H$181,""))</f>
        <v/>
      </c>
      <c r="CY174" s="438">
        <f t="shared" si="280"/>
        <v>50.609799999999986</v>
      </c>
      <c r="CZ174" s="430">
        <f>IF(CO174="","",CO174*'Opening Balance'!$H$183)</f>
        <v>0</v>
      </c>
      <c r="DA174" s="431">
        <f t="shared" si="281"/>
        <v>50.609799999999986</v>
      </c>
      <c r="DB174" s="474">
        <f t="shared" si="308"/>
        <v>12200</v>
      </c>
      <c r="DC174" s="468" t="str">
        <f>IF(CK174="","",IF(CK174='Opening Balance'!$I$185,'Opening Balance'!$H$185,""))</f>
        <v/>
      </c>
      <c r="DD174" s="468">
        <f t="shared" si="282"/>
        <v>12200</v>
      </c>
      <c r="DE174" s="470">
        <f>IF(CK174="","",IF(CK174='Opening Balance'!$I$187,'Opening Balance'!$H$187,0))</f>
        <v>0</v>
      </c>
      <c r="DF174" s="469">
        <f t="shared" si="309"/>
        <v>12200</v>
      </c>
    </row>
    <row r="175" spans="1:110" s="317" customFormat="1">
      <c r="A175" s="580"/>
      <c r="B175" s="352">
        <f>IF(AND($Z$3=$Q$153),MAX($B$157:B174)+1,0)</f>
        <v>0</v>
      </c>
      <c r="C175" s="116">
        <f>IF(AND('Att. Dairy'!B199=""),"",'Att. Dairy'!B199)</f>
        <v>45156</v>
      </c>
      <c r="D175" s="118">
        <f t="shared" si="283"/>
        <v>28.399999999999977</v>
      </c>
      <c r="E175" s="118">
        <f t="shared" si="284"/>
        <v>14.699999999999989</v>
      </c>
      <c r="F175" s="118" t="str">
        <f>IF(C175="","",IF(Sheet1!C175='Opening Balance'!$I$160,'Opening Balance'!$G$160,""))</f>
        <v/>
      </c>
      <c r="G175" s="118" t="str">
        <f>IF(C175="","",IF(Sheet1!C175='Opening Balance'!$I$161,'Opening Balance'!$G$161,""))</f>
        <v/>
      </c>
      <c r="H175" s="118" t="str">
        <f>IF(C175="","",IF(Sheet1!C175='Opening Balance'!$I$162,'Opening Balance'!$G$162,""))</f>
        <v/>
      </c>
      <c r="I175" s="118" t="str">
        <f>IF(C175="","",IF(Sheet1!C175='Opening Balance'!$I$163,'Opening Balance'!$G$163,""))</f>
        <v/>
      </c>
      <c r="J175" s="118" t="str">
        <f>IF(C175="","",IF(Sheet1!C175='Opening Balance'!$I$164,'Opening Balance'!$G$164,""))</f>
        <v/>
      </c>
      <c r="K175" s="118" t="str">
        <f>IF(C175="","",IF(Sheet1!C175='Opening Balance'!$I$165,'Opening Balance'!$G$165,""))</f>
        <v/>
      </c>
      <c r="L175" s="118">
        <f t="shared" si="285"/>
        <v>28.399999999999977</v>
      </c>
      <c r="M175" s="118">
        <f t="shared" si="286"/>
        <v>14.699999999999989</v>
      </c>
      <c r="N175" s="119" t="str">
        <f>IF('Att. Dairy'!F199="","",'Att. Dairy'!F199)</f>
        <v/>
      </c>
      <c r="O175" s="119" t="str">
        <f>IF('Att. Dairy'!G199="","",'Att. Dairy'!G199)</f>
        <v/>
      </c>
      <c r="P175" s="119" t="str">
        <f t="shared" si="287"/>
        <v/>
      </c>
      <c r="Q175" s="119" t="str">
        <f>IF('Att. Dairy'!L199="","",'Att. Dairy'!L199)</f>
        <v/>
      </c>
      <c r="R175" s="119" t="str">
        <f>IF('Att. Dairy'!M199="","",'Att. Dairy'!M199)</f>
        <v/>
      </c>
      <c r="S175" s="119" t="str">
        <f t="shared" si="288"/>
        <v/>
      </c>
      <c r="T175" s="118">
        <f t="shared" si="289"/>
        <v>0</v>
      </c>
      <c r="U175" s="118">
        <f t="shared" si="290"/>
        <v>0</v>
      </c>
      <c r="V175" s="118">
        <f t="shared" si="291"/>
        <v>28.399999999999977</v>
      </c>
      <c r="W175" s="118">
        <f t="shared" si="292"/>
        <v>14.699999999999989</v>
      </c>
      <c r="X175" s="321" t="str">
        <f>IFERROR(IF(AND('Att. Dairy'!B199=""),"",IF(AND(Y175="अवकाश"),"",IF(AND(S175=""),"",S175*$Z$153))),"")</f>
        <v/>
      </c>
      <c r="Y175" s="121" t="str">
        <f>IF(AND('Att. Dairy'!B199=""),"",IF(OR(S175="",S175=0),"",BC175))</f>
        <v/>
      </c>
      <c r="AA175" s="353">
        <f>IF(AND($AY$3=$AP$153),MAX($AA$157:AA174)+1,0)</f>
        <v>0</v>
      </c>
      <c r="AB175" s="116">
        <f>IF(AND('Att. Dairy'!B199=""),"",'Att. Dairy'!B199)</f>
        <v>45156</v>
      </c>
      <c r="AC175" s="118">
        <f t="shared" si="293"/>
        <v>136.20000000000002</v>
      </c>
      <c r="AD175" s="118">
        <f t="shared" si="294"/>
        <v>90.9</v>
      </c>
      <c r="AE175" s="118" t="str">
        <f>IF(AB175="","",IF(Sheet1!AB175='Opening Balance'!$I$160,'Opening Balance'!$H$160,""))</f>
        <v/>
      </c>
      <c r="AF175" s="118" t="str">
        <f>IF(AB175="","",IF(Sheet1!AB175='Opening Balance'!$I$161,'Opening Balance'!$H$161,""))</f>
        <v/>
      </c>
      <c r="AG175" s="118" t="str">
        <f>IF(AB175="","",IF(Sheet1!AB175='Opening Balance'!$I$162,'Opening Balance'!$H$162,""))</f>
        <v/>
      </c>
      <c r="AH175" s="118" t="str">
        <f>IF(AB175="","",IF(Sheet1!AB175='Opening Balance'!$I$163,'Opening Balance'!$H$163,""))</f>
        <v/>
      </c>
      <c r="AI175" s="118" t="str">
        <f>IF(AB175="","",IF(Sheet1!AB175='Opening Balance'!$I$164,'Opening Balance'!$H$164,""))</f>
        <v/>
      </c>
      <c r="AJ175" s="118" t="str">
        <f>IF(AB175="","",IF(Sheet1!AB175='Opening Balance'!$I$165,'Opening Balance'!$H$165,""))</f>
        <v/>
      </c>
      <c r="AK175" s="118">
        <f t="shared" si="295"/>
        <v>136.20000000000002</v>
      </c>
      <c r="AL175" s="118">
        <f t="shared" si="296"/>
        <v>90.9</v>
      </c>
      <c r="AM175" s="119" t="str">
        <f>IF('Att. Dairy'!I199="","",'Att. Dairy'!I199)</f>
        <v/>
      </c>
      <c r="AN175" s="119" t="str">
        <f>IF('Att. Dairy'!J199="","",'Att. Dairy'!J199)</f>
        <v/>
      </c>
      <c r="AO175" s="119" t="str">
        <f t="shared" si="297"/>
        <v/>
      </c>
      <c r="AP175" s="119" t="str">
        <f>IF('Att. Dairy'!O199="","",'Att. Dairy'!O199)</f>
        <v/>
      </c>
      <c r="AQ175" s="119" t="str">
        <f>IF('Att. Dairy'!P199="","",'Att. Dairy'!P199)</f>
        <v/>
      </c>
      <c r="AR175" s="119" t="str">
        <f t="shared" si="298"/>
        <v/>
      </c>
      <c r="AS175" s="118">
        <f t="shared" si="299"/>
        <v>0</v>
      </c>
      <c r="AT175" s="118">
        <f t="shared" si="300"/>
        <v>0</v>
      </c>
      <c r="AU175" s="118">
        <f t="shared" si="310"/>
        <v>136.20000000000002</v>
      </c>
      <c r="AV175" s="118">
        <f t="shared" si="311"/>
        <v>90.9</v>
      </c>
      <c r="AW175" s="321" t="str">
        <f>IFERROR(IF(AND('Att. Dairy'!B199=""),"",IF(AND(AX175="अवकाश"),"",IF(AND(AR175=""),"",AR175*$AY$153))),"")</f>
        <v/>
      </c>
      <c r="AX175" s="121" t="str">
        <f>IF(AND('Att. Dairy'!B199=""),"",IF(OR(AR175="",AR175=0),"",BC175))</f>
        <v/>
      </c>
      <c r="BB175" s="317" t="str">
        <f>IF(AND('Att. Dairy'!D199=""),"",'Att. Dairy'!D199)</f>
        <v>Friday</v>
      </c>
      <c r="BC175" s="317" t="str">
        <f t="shared" si="301"/>
        <v>दाल रोटी</v>
      </c>
      <c r="BD175" s="318" t="str">
        <f t="shared" si="270"/>
        <v>W</v>
      </c>
      <c r="BE175" s="317" t="str">
        <f>IF(AND('Att. Dairy'!C199=""),"",'Att. Dairy'!C199)</f>
        <v/>
      </c>
      <c r="BF175" s="317" t="str">
        <f t="shared" si="271"/>
        <v/>
      </c>
      <c r="BG175" s="318" t="str">
        <f t="shared" si="272"/>
        <v>W</v>
      </c>
      <c r="BJ175" s="487">
        <f>IF(AND($DG$5=$CF$154),MAX($BJ$157:BJ174)+1,0)</f>
        <v>0</v>
      </c>
      <c r="BK175" s="389">
        <v>18</v>
      </c>
      <c r="BL175" s="422">
        <f>IF(AND('Att. Dairy'!B199=""),"",'Att. Dairy'!B199)</f>
        <v>45156</v>
      </c>
      <c r="BM175" s="423" t="str">
        <f>IF(AND('Att. Dairy'!D199=""),"",'Att. Dairy'!D199)</f>
        <v>Friday</v>
      </c>
      <c r="BN175" s="435" t="str">
        <f>IF('Att. Dairy'!L199="","",IF('Att. Dairy'!E199='Att. Dairy'!$AD$15,'Att. Dairy'!L199,""))</f>
        <v/>
      </c>
      <c r="BO175" s="435" t="str">
        <f>IF('Att. Dairy'!M199="","",IF('Att. Dairy'!E199='Att. Dairy'!$AD$15,'Att. Dairy'!M199,""))</f>
        <v/>
      </c>
      <c r="BP175" s="436">
        <f t="shared" si="273"/>
        <v>0</v>
      </c>
      <c r="BQ175" s="453">
        <f t="shared" si="302"/>
        <v>162.91999999999999</v>
      </c>
      <c r="BR175" s="439" t="str">
        <f>IF(BL175="","",IF(BL175='Opening Balance'!$I$178,'Opening Balance'!$G$178,""))</f>
        <v/>
      </c>
      <c r="BS175" s="439" t="str">
        <f>IF(BL175="","",IF(BL175='Opening Balance'!$I$180,'Opening Balance'!$G$180,""))</f>
        <v/>
      </c>
      <c r="BT175" s="438">
        <f t="shared" si="274"/>
        <v>162.91999999999999</v>
      </c>
      <c r="BU175" s="446">
        <f>IF(BP175="","",BP175*'Opening Balance'!$G$182)</f>
        <v>0</v>
      </c>
      <c r="BV175" s="415">
        <f t="shared" si="268"/>
        <v>162.91999999999999</v>
      </c>
      <c r="BW175" s="453">
        <f t="shared" si="303"/>
        <v>44.235199999999999</v>
      </c>
      <c r="BX175" s="446" t="str">
        <f>IF(BL175="","",IF(BL175='Opening Balance'!$I$179,'Opening Balance'!$G$179,""))</f>
        <v/>
      </c>
      <c r="BY175" s="446" t="str">
        <f>IF(BL175="","",IF(BL175='Opening Balance'!$I$181,'Opening Balance'!$G$181,""))</f>
        <v/>
      </c>
      <c r="BZ175" s="447">
        <f t="shared" si="275"/>
        <v>44.235199999999999</v>
      </c>
      <c r="CA175" s="446">
        <f>IF(BP175="","",BP175*'Opening Balance'!$G$183)</f>
        <v>0</v>
      </c>
      <c r="CB175" s="431">
        <f t="shared" si="276"/>
        <v>44.235199999999999</v>
      </c>
      <c r="CC175" s="474">
        <f t="shared" si="304"/>
        <v>11000</v>
      </c>
      <c r="CD175" s="468" t="str">
        <f>IF(BL175="","",IF(BL175='Opening Balance'!$I$185,'Opening Balance'!$G$185,""))</f>
        <v/>
      </c>
      <c r="CE175" s="468">
        <f t="shared" si="277"/>
        <v>11000</v>
      </c>
      <c r="CF175" s="470">
        <f>IF(BL175="","",IF(BL175='Opening Balance'!$I$187,'Opening Balance'!$G$187,0))</f>
        <v>0</v>
      </c>
      <c r="CG175" s="469">
        <f t="shared" si="305"/>
        <v>11000</v>
      </c>
      <c r="CH175" s="466"/>
      <c r="CI175" s="466"/>
      <c r="CJ175" s="389">
        <v>18</v>
      </c>
      <c r="CK175" s="422">
        <f>IF(AND('Att. Dairy'!B199=""),"",'Att. Dairy'!B199)</f>
        <v>45156</v>
      </c>
      <c r="CL175" s="423" t="str">
        <f>IF(AND('Att. Dairy'!D199=""),"",'Att. Dairy'!D199)</f>
        <v>Friday</v>
      </c>
      <c r="CM175" s="435" t="str">
        <f>IF('Att. Dairy'!O199="","",IF('Att. Dairy'!E199='Att. Dairy'!$AD$15,'Att. Dairy'!O199,""))</f>
        <v/>
      </c>
      <c r="CN175" s="435" t="str">
        <f>IF('Att. Dairy'!P199="","",IF('Att. Dairy'!E199='Att. Dairy'!$AD$15,'Att. Dairy'!P199,""))</f>
        <v/>
      </c>
      <c r="CO175" s="436">
        <f t="shared" si="278"/>
        <v>0</v>
      </c>
      <c r="CP175" s="453">
        <f t="shared" si="306"/>
        <v>211.97999999999996</v>
      </c>
      <c r="CQ175" s="438" t="str">
        <f>IF(CK175="","",IF(CK175='Opening Balance'!$I$178,'Opening Balance'!$H$178,""))</f>
        <v/>
      </c>
      <c r="CR175" s="438" t="str">
        <f>IF(CK175="","",IF(CK175='Opening Balance'!$I$180,'Opening Balance'!$H$180,""))</f>
        <v/>
      </c>
      <c r="CS175" s="438">
        <f t="shared" si="279"/>
        <v>211.97999999999996</v>
      </c>
      <c r="CT175" s="430">
        <f>IF(CO175="","",CO175*'Opening Balance'!$H$182)</f>
        <v>0</v>
      </c>
      <c r="CU175" s="431">
        <f t="shared" si="269"/>
        <v>211.97999999999996</v>
      </c>
      <c r="CV175" s="453">
        <f t="shared" si="307"/>
        <v>50.609799999999986</v>
      </c>
      <c r="CW175" s="430" t="str">
        <f>IF(CK175="","",IF(CK175='Opening Balance'!$I$179,'Opening Balance'!$H$179,""))</f>
        <v/>
      </c>
      <c r="CX175" s="429" t="str">
        <f>IF(CK175="","",IF(CK175='Opening Balance'!$I$181,'Opening Balance'!$H$181,""))</f>
        <v/>
      </c>
      <c r="CY175" s="438">
        <f t="shared" si="280"/>
        <v>50.609799999999986</v>
      </c>
      <c r="CZ175" s="430">
        <f>IF(CO175="","",CO175*'Opening Balance'!$H$183)</f>
        <v>0</v>
      </c>
      <c r="DA175" s="431">
        <f t="shared" si="281"/>
        <v>50.609799999999986</v>
      </c>
      <c r="DB175" s="474">
        <f t="shared" si="308"/>
        <v>12200</v>
      </c>
      <c r="DC175" s="468" t="str">
        <f>IF(CK175="","",IF(CK175='Opening Balance'!$I$185,'Opening Balance'!$H$185,""))</f>
        <v/>
      </c>
      <c r="DD175" s="468">
        <f t="shared" si="282"/>
        <v>12200</v>
      </c>
      <c r="DE175" s="470">
        <f>IF(CK175="","",IF(CK175='Opening Balance'!$I$187,'Opening Balance'!$H$187,0))</f>
        <v>0</v>
      </c>
      <c r="DF175" s="469">
        <f t="shared" si="309"/>
        <v>12200</v>
      </c>
    </row>
    <row r="176" spans="1:110" s="317" customFormat="1">
      <c r="A176" s="580"/>
      <c r="B176" s="352">
        <f>IF(AND($Z$3=$Q$153),MAX($B$157:B175)+1,0)</f>
        <v>0</v>
      </c>
      <c r="C176" s="116">
        <f>IF(AND('Att. Dairy'!B200=""),"",'Att. Dairy'!B200)</f>
        <v>45157</v>
      </c>
      <c r="D176" s="118">
        <f t="shared" si="283"/>
        <v>28.399999999999977</v>
      </c>
      <c r="E176" s="118">
        <f t="shared" si="284"/>
        <v>14.699999999999989</v>
      </c>
      <c r="F176" s="118" t="str">
        <f>IF(C176="","",IF(Sheet1!C176='Opening Balance'!$I$160,'Opening Balance'!$G$160,""))</f>
        <v/>
      </c>
      <c r="G176" s="118" t="str">
        <f>IF(C176="","",IF(Sheet1!C176='Opening Balance'!$I$161,'Opening Balance'!$G$161,""))</f>
        <v/>
      </c>
      <c r="H176" s="118" t="str">
        <f>IF(C176="","",IF(Sheet1!C176='Opening Balance'!$I$162,'Opening Balance'!$G$162,""))</f>
        <v/>
      </c>
      <c r="I176" s="118" t="str">
        <f>IF(C176="","",IF(Sheet1!C176='Opening Balance'!$I$163,'Opening Balance'!$G$163,""))</f>
        <v/>
      </c>
      <c r="J176" s="118" t="str">
        <f>IF(C176="","",IF(Sheet1!C176='Opening Balance'!$I$164,'Opening Balance'!$G$164,""))</f>
        <v/>
      </c>
      <c r="K176" s="118" t="str">
        <f>IF(C176="","",IF(Sheet1!C176='Opening Balance'!$I$165,'Opening Balance'!$G$165,""))</f>
        <v/>
      </c>
      <c r="L176" s="118">
        <f t="shared" si="285"/>
        <v>28.399999999999977</v>
      </c>
      <c r="M176" s="118">
        <f t="shared" si="286"/>
        <v>14.699999999999989</v>
      </c>
      <c r="N176" s="119" t="str">
        <f>IF('Att. Dairy'!F200="","",'Att. Dairy'!F200)</f>
        <v/>
      </c>
      <c r="O176" s="119" t="str">
        <f>IF('Att. Dairy'!G200="","",'Att. Dairy'!G200)</f>
        <v/>
      </c>
      <c r="P176" s="119" t="str">
        <f t="shared" si="287"/>
        <v/>
      </c>
      <c r="Q176" s="119" t="str">
        <f>IF('Att. Dairy'!L200="","",'Att. Dairy'!L200)</f>
        <v/>
      </c>
      <c r="R176" s="119" t="str">
        <f>IF('Att. Dairy'!M200="","",'Att. Dairy'!M200)</f>
        <v/>
      </c>
      <c r="S176" s="119" t="str">
        <f t="shared" si="288"/>
        <v/>
      </c>
      <c r="T176" s="118">
        <f t="shared" si="289"/>
        <v>0</v>
      </c>
      <c r="U176" s="118">
        <f t="shared" si="290"/>
        <v>0</v>
      </c>
      <c r="V176" s="118">
        <f t="shared" si="291"/>
        <v>28.399999999999977</v>
      </c>
      <c r="W176" s="118">
        <f t="shared" si="292"/>
        <v>14.699999999999989</v>
      </c>
      <c r="X176" s="321" t="str">
        <f>IFERROR(IF(AND('Att. Dairy'!B200=""),"",IF(AND(Y176="अवकाश"),"",IF(AND(S176=""),"",S176*$Z$153))),"")</f>
        <v/>
      </c>
      <c r="Y176" s="121" t="str">
        <f>IF(AND('Att. Dairy'!B200=""),"",IF(OR(S176="",S176=0),"",BC176))</f>
        <v/>
      </c>
      <c r="AA176" s="353">
        <f>IF(AND($AY$3=$AP$153),MAX($AA$157:AA175)+1,0)</f>
        <v>0</v>
      </c>
      <c r="AB176" s="116">
        <f>IF(AND('Att. Dairy'!B200=""),"",'Att. Dairy'!B200)</f>
        <v>45157</v>
      </c>
      <c r="AC176" s="118">
        <f t="shared" si="293"/>
        <v>136.20000000000002</v>
      </c>
      <c r="AD176" s="118">
        <f t="shared" si="294"/>
        <v>90.9</v>
      </c>
      <c r="AE176" s="118" t="str">
        <f>IF(AB176="","",IF(Sheet1!AB176='Opening Balance'!$I$160,'Opening Balance'!$H$160,""))</f>
        <v/>
      </c>
      <c r="AF176" s="118" t="str">
        <f>IF(AB176="","",IF(Sheet1!AB176='Opening Balance'!$I$161,'Opening Balance'!$H$161,""))</f>
        <v/>
      </c>
      <c r="AG176" s="118" t="str">
        <f>IF(AB176="","",IF(Sheet1!AB176='Opening Balance'!$I$162,'Opening Balance'!$H$162,""))</f>
        <v/>
      </c>
      <c r="AH176" s="118" t="str">
        <f>IF(AB176="","",IF(Sheet1!AB176='Opening Balance'!$I$163,'Opening Balance'!$H$163,""))</f>
        <v/>
      </c>
      <c r="AI176" s="118" t="str">
        <f>IF(AB176="","",IF(Sheet1!AB176='Opening Balance'!$I$164,'Opening Balance'!$H$164,""))</f>
        <v/>
      </c>
      <c r="AJ176" s="118" t="str">
        <f>IF(AB176="","",IF(Sheet1!AB176='Opening Balance'!$I$165,'Opening Balance'!$H$165,""))</f>
        <v/>
      </c>
      <c r="AK176" s="118">
        <f t="shared" si="295"/>
        <v>136.20000000000002</v>
      </c>
      <c r="AL176" s="118">
        <f t="shared" si="296"/>
        <v>90.9</v>
      </c>
      <c r="AM176" s="119" t="str">
        <f>IF('Att. Dairy'!I200="","",'Att. Dairy'!I200)</f>
        <v/>
      </c>
      <c r="AN176" s="119" t="str">
        <f>IF('Att. Dairy'!J200="","",'Att. Dairy'!J200)</f>
        <v/>
      </c>
      <c r="AO176" s="119" t="str">
        <f t="shared" si="297"/>
        <v/>
      </c>
      <c r="AP176" s="119" t="str">
        <f>IF('Att. Dairy'!O200="","",'Att. Dairy'!O200)</f>
        <v/>
      </c>
      <c r="AQ176" s="119" t="str">
        <f>IF('Att. Dairy'!P200="","",'Att. Dairy'!P200)</f>
        <v/>
      </c>
      <c r="AR176" s="119" t="str">
        <f t="shared" si="298"/>
        <v/>
      </c>
      <c r="AS176" s="118">
        <f t="shared" si="299"/>
        <v>0</v>
      </c>
      <c r="AT176" s="118">
        <f t="shared" si="300"/>
        <v>0</v>
      </c>
      <c r="AU176" s="118">
        <f t="shared" si="310"/>
        <v>136.20000000000002</v>
      </c>
      <c r="AV176" s="118">
        <f t="shared" si="311"/>
        <v>90.9</v>
      </c>
      <c r="AW176" s="321" t="str">
        <f>IFERROR(IF(AND('Att. Dairy'!B200=""),"",IF(AND(AX176="अवकाश"),"",IF(AND(AR176=""),"",AR176*$AY$153))),"")</f>
        <v/>
      </c>
      <c r="AX176" s="121" t="str">
        <f>IF(AND('Att. Dairy'!B200=""),"",IF(OR(AR176="",AR176=0),"",BC176))</f>
        <v/>
      </c>
      <c r="BB176" s="317" t="str">
        <f>IF(AND('Att. Dairy'!D200=""),"",'Att. Dairy'!D200)</f>
        <v>Saturday</v>
      </c>
      <c r="BC176" s="317" t="str">
        <f t="shared" si="301"/>
        <v>सब्जी रोटी</v>
      </c>
      <c r="BD176" s="318" t="str">
        <f t="shared" si="270"/>
        <v>W</v>
      </c>
      <c r="BE176" s="317" t="str">
        <f>IF(AND('Att. Dairy'!C200=""),"",'Att. Dairy'!C200)</f>
        <v/>
      </c>
      <c r="BF176" s="317" t="str">
        <f t="shared" si="271"/>
        <v/>
      </c>
      <c r="BG176" s="318" t="str">
        <f t="shared" si="272"/>
        <v>W</v>
      </c>
      <c r="BJ176" s="487">
        <f>IF(AND($DG$5=$CF$154),MAX($BJ$157:BJ175)+1,0)</f>
        <v>0</v>
      </c>
      <c r="BK176" s="389">
        <v>19</v>
      </c>
      <c r="BL176" s="422">
        <f>IF(AND('Att. Dairy'!B200=""),"",'Att. Dairy'!B200)</f>
        <v>45157</v>
      </c>
      <c r="BM176" s="423" t="str">
        <f>IF(AND('Att. Dairy'!D200=""),"",'Att. Dairy'!D200)</f>
        <v>Saturday</v>
      </c>
      <c r="BN176" s="435" t="str">
        <f>IF('Att. Dairy'!L200="","",IF('Att. Dairy'!E200='Att. Dairy'!$AD$15,'Att. Dairy'!L200,""))</f>
        <v/>
      </c>
      <c r="BO176" s="435" t="str">
        <f>IF('Att. Dairy'!M200="","",IF('Att. Dairy'!E200='Att. Dairy'!$AD$15,'Att. Dairy'!M200,""))</f>
        <v/>
      </c>
      <c r="BP176" s="436">
        <f t="shared" si="273"/>
        <v>0</v>
      </c>
      <c r="BQ176" s="453">
        <f t="shared" si="302"/>
        <v>162.91999999999999</v>
      </c>
      <c r="BR176" s="439" t="str">
        <f>IF(BL176="","",IF(BL176='Opening Balance'!$I$178,'Opening Balance'!$G$178,""))</f>
        <v/>
      </c>
      <c r="BS176" s="439" t="str">
        <f>IF(BL176="","",IF(BL176='Opening Balance'!$I$180,'Opening Balance'!$G$180,""))</f>
        <v/>
      </c>
      <c r="BT176" s="438">
        <f t="shared" si="274"/>
        <v>162.91999999999999</v>
      </c>
      <c r="BU176" s="446">
        <f>IF(BP176="","",BP176*'Opening Balance'!$G$182)</f>
        <v>0</v>
      </c>
      <c r="BV176" s="415">
        <f t="shared" si="268"/>
        <v>162.91999999999999</v>
      </c>
      <c r="BW176" s="453">
        <f t="shared" si="303"/>
        <v>44.235199999999999</v>
      </c>
      <c r="BX176" s="446" t="str">
        <f>IF(BL176="","",IF(BL176='Opening Balance'!$I$179,'Opening Balance'!$G$179,""))</f>
        <v/>
      </c>
      <c r="BY176" s="446" t="str">
        <f>IF(BL176="","",IF(BL176='Opening Balance'!$I$181,'Opening Balance'!$G$181,""))</f>
        <v/>
      </c>
      <c r="BZ176" s="447">
        <f t="shared" si="275"/>
        <v>44.235199999999999</v>
      </c>
      <c r="CA176" s="446">
        <f>IF(BP176="","",BP176*'Opening Balance'!$G$183)</f>
        <v>0</v>
      </c>
      <c r="CB176" s="431">
        <f t="shared" si="276"/>
        <v>44.235199999999999</v>
      </c>
      <c r="CC176" s="474">
        <f t="shared" si="304"/>
        <v>11000</v>
      </c>
      <c r="CD176" s="468" t="str">
        <f>IF(BL176="","",IF(BL176='Opening Balance'!$I$185,'Opening Balance'!$G$185,""))</f>
        <v/>
      </c>
      <c r="CE176" s="468">
        <f t="shared" si="277"/>
        <v>11000</v>
      </c>
      <c r="CF176" s="470">
        <f>IF(BL176="","",IF(BL176='Opening Balance'!$I$187,'Opening Balance'!$G$187,0))</f>
        <v>0</v>
      </c>
      <c r="CG176" s="469">
        <f t="shared" si="305"/>
        <v>11000</v>
      </c>
      <c r="CH176" s="466"/>
      <c r="CI176" s="466"/>
      <c r="CJ176" s="389">
        <v>19</v>
      </c>
      <c r="CK176" s="422">
        <f>IF(AND('Att. Dairy'!B200=""),"",'Att. Dairy'!B200)</f>
        <v>45157</v>
      </c>
      <c r="CL176" s="423" t="str">
        <f>IF(AND('Att. Dairy'!D200=""),"",'Att. Dairy'!D200)</f>
        <v>Saturday</v>
      </c>
      <c r="CM176" s="435" t="str">
        <f>IF('Att. Dairy'!O200="","",IF('Att. Dairy'!E200='Att. Dairy'!$AD$15,'Att. Dairy'!O200,""))</f>
        <v/>
      </c>
      <c r="CN176" s="435" t="str">
        <f>IF('Att. Dairy'!P200="","",IF('Att. Dairy'!E200='Att. Dairy'!$AD$15,'Att. Dairy'!P200,""))</f>
        <v/>
      </c>
      <c r="CO176" s="436">
        <f t="shared" si="278"/>
        <v>0</v>
      </c>
      <c r="CP176" s="453">
        <f t="shared" si="306"/>
        <v>211.97999999999996</v>
      </c>
      <c r="CQ176" s="438" t="str">
        <f>IF(CK176="","",IF(CK176='Opening Balance'!$I$178,'Opening Balance'!$H$178,""))</f>
        <v/>
      </c>
      <c r="CR176" s="438" t="str">
        <f>IF(CK176="","",IF(CK176='Opening Balance'!$I$180,'Opening Balance'!$H$180,""))</f>
        <v/>
      </c>
      <c r="CS176" s="438">
        <f t="shared" si="279"/>
        <v>211.97999999999996</v>
      </c>
      <c r="CT176" s="430">
        <f>IF(CO176="","",CO176*'Opening Balance'!$H$182)</f>
        <v>0</v>
      </c>
      <c r="CU176" s="431">
        <f t="shared" si="269"/>
        <v>211.97999999999996</v>
      </c>
      <c r="CV176" s="453">
        <f t="shared" si="307"/>
        <v>50.609799999999986</v>
      </c>
      <c r="CW176" s="430" t="str">
        <f>IF(CK176="","",IF(CK176='Opening Balance'!$I$179,'Opening Balance'!$H$179,""))</f>
        <v/>
      </c>
      <c r="CX176" s="429" t="str">
        <f>IF(CK176="","",IF(CK176='Opening Balance'!$I$181,'Opening Balance'!$H$181,""))</f>
        <v/>
      </c>
      <c r="CY176" s="438">
        <f t="shared" si="280"/>
        <v>50.609799999999986</v>
      </c>
      <c r="CZ176" s="430">
        <f>IF(CO176="","",CO176*'Opening Balance'!$H$183)</f>
        <v>0</v>
      </c>
      <c r="DA176" s="431">
        <f t="shared" si="281"/>
        <v>50.609799999999986</v>
      </c>
      <c r="DB176" s="474">
        <f t="shared" si="308"/>
        <v>12200</v>
      </c>
      <c r="DC176" s="468" t="str">
        <f>IF(CK176="","",IF(CK176='Opening Balance'!$I$185,'Opening Balance'!$H$185,""))</f>
        <v/>
      </c>
      <c r="DD176" s="468">
        <f t="shared" si="282"/>
        <v>12200</v>
      </c>
      <c r="DE176" s="470">
        <f>IF(CK176="","",IF(CK176='Opening Balance'!$I$187,'Opening Balance'!$H$187,0))</f>
        <v>0</v>
      </c>
      <c r="DF176" s="469">
        <f t="shared" si="309"/>
        <v>12200</v>
      </c>
    </row>
    <row r="177" spans="1:110" s="317" customFormat="1">
      <c r="A177" s="580"/>
      <c r="B177" s="352">
        <f>IF(AND($Z$3=$Q$153),MAX($B$157:B176)+1,0)</f>
        <v>0</v>
      </c>
      <c r="C177" s="116">
        <f>IF(AND('Att. Dairy'!B201=""),"",'Att. Dairy'!B201)</f>
        <v>45158</v>
      </c>
      <c r="D177" s="118">
        <f t="shared" si="283"/>
        <v>28.399999999999977</v>
      </c>
      <c r="E177" s="118">
        <f t="shared" si="284"/>
        <v>14.699999999999989</v>
      </c>
      <c r="F177" s="118" t="str">
        <f>IF(C177="","",IF(Sheet1!C177='Opening Balance'!$I$160,'Opening Balance'!$G$160,""))</f>
        <v/>
      </c>
      <c r="G177" s="118" t="str">
        <f>IF(C177="","",IF(Sheet1!C177='Opening Balance'!$I$161,'Opening Balance'!$G$161,""))</f>
        <v/>
      </c>
      <c r="H177" s="118" t="str">
        <f>IF(C177="","",IF(Sheet1!C177='Opening Balance'!$I$162,'Opening Balance'!$G$162,""))</f>
        <v/>
      </c>
      <c r="I177" s="118" t="str">
        <f>IF(C177="","",IF(Sheet1!C177='Opening Balance'!$I$163,'Opening Balance'!$G$163,""))</f>
        <v/>
      </c>
      <c r="J177" s="118" t="str">
        <f>IF(C177="","",IF(Sheet1!C177='Opening Balance'!$I$164,'Opening Balance'!$G$164,""))</f>
        <v/>
      </c>
      <c r="K177" s="118" t="str">
        <f>IF(C177="","",IF(Sheet1!C177='Opening Balance'!$I$165,'Opening Balance'!$G$165,""))</f>
        <v/>
      </c>
      <c r="L177" s="118">
        <f t="shared" si="285"/>
        <v>28.399999999999977</v>
      </c>
      <c r="M177" s="118">
        <f t="shared" si="286"/>
        <v>14.699999999999989</v>
      </c>
      <c r="N177" s="119" t="str">
        <f>IF('Att. Dairy'!F201="","",'Att. Dairy'!F201)</f>
        <v/>
      </c>
      <c r="O177" s="119" t="str">
        <f>IF('Att. Dairy'!G201="","",'Att. Dairy'!G201)</f>
        <v/>
      </c>
      <c r="P177" s="119" t="str">
        <f t="shared" si="287"/>
        <v/>
      </c>
      <c r="Q177" s="119" t="str">
        <f>IF('Att. Dairy'!L201="","",'Att. Dairy'!L201)</f>
        <v/>
      </c>
      <c r="R177" s="119" t="str">
        <f>IF('Att. Dairy'!M201="","",'Att. Dairy'!M201)</f>
        <v/>
      </c>
      <c r="S177" s="119" t="str">
        <f t="shared" si="288"/>
        <v/>
      </c>
      <c r="T177" s="118">
        <f t="shared" si="289"/>
        <v>0</v>
      </c>
      <c r="U177" s="118">
        <f t="shared" si="290"/>
        <v>0</v>
      </c>
      <c r="V177" s="118">
        <f t="shared" si="291"/>
        <v>28.399999999999977</v>
      </c>
      <c r="W177" s="118">
        <f t="shared" si="292"/>
        <v>14.699999999999989</v>
      </c>
      <c r="X177" s="321" t="str">
        <f>IFERROR(IF(AND('Att. Dairy'!B201=""),"",IF(AND(Y177="अवकाश"),"",IF(AND(S177=""),"",S177*$Z$153))),"")</f>
        <v/>
      </c>
      <c r="Y177" s="121" t="str">
        <f>IF(AND('Att. Dairy'!B201=""),"",IF(OR(S177="",S177=0),"",BC177))</f>
        <v/>
      </c>
      <c r="AA177" s="353">
        <f>IF(AND($AY$3=$AP$153),MAX($AA$157:AA176)+1,0)</f>
        <v>0</v>
      </c>
      <c r="AB177" s="116">
        <f>IF(AND('Att. Dairy'!B201=""),"",'Att. Dairy'!B201)</f>
        <v>45158</v>
      </c>
      <c r="AC177" s="118">
        <f t="shared" si="293"/>
        <v>136.20000000000002</v>
      </c>
      <c r="AD177" s="118">
        <f t="shared" si="294"/>
        <v>90.9</v>
      </c>
      <c r="AE177" s="118" t="str">
        <f>IF(AB177="","",IF(Sheet1!AB177='Opening Balance'!$I$160,'Opening Balance'!$H$160,""))</f>
        <v/>
      </c>
      <c r="AF177" s="118" t="str">
        <f>IF(AB177="","",IF(Sheet1!AB177='Opening Balance'!$I$161,'Opening Balance'!$H$161,""))</f>
        <v/>
      </c>
      <c r="AG177" s="118" t="str">
        <f>IF(AB177="","",IF(Sheet1!AB177='Opening Balance'!$I$162,'Opening Balance'!$H$162,""))</f>
        <v/>
      </c>
      <c r="AH177" s="118" t="str">
        <f>IF(AB177="","",IF(Sheet1!AB177='Opening Balance'!$I$163,'Opening Balance'!$H$163,""))</f>
        <v/>
      </c>
      <c r="AI177" s="118" t="str">
        <f>IF(AB177="","",IF(Sheet1!AB177='Opening Balance'!$I$164,'Opening Balance'!$H$164,""))</f>
        <v/>
      </c>
      <c r="AJ177" s="118" t="str">
        <f>IF(AB177="","",IF(Sheet1!AB177='Opening Balance'!$I$165,'Opening Balance'!$H$165,""))</f>
        <v/>
      </c>
      <c r="AK177" s="118">
        <f t="shared" si="295"/>
        <v>136.20000000000002</v>
      </c>
      <c r="AL177" s="118">
        <f t="shared" si="296"/>
        <v>90.9</v>
      </c>
      <c r="AM177" s="119" t="str">
        <f>IF('Att. Dairy'!I201="","",'Att. Dairy'!I201)</f>
        <v/>
      </c>
      <c r="AN177" s="119" t="str">
        <f>IF('Att. Dairy'!J201="","",'Att. Dairy'!J201)</f>
        <v/>
      </c>
      <c r="AO177" s="119" t="str">
        <f t="shared" si="297"/>
        <v/>
      </c>
      <c r="AP177" s="119" t="str">
        <f>IF('Att. Dairy'!O201="","",'Att. Dairy'!O201)</f>
        <v/>
      </c>
      <c r="AQ177" s="119" t="str">
        <f>IF('Att. Dairy'!P201="","",'Att. Dairy'!P201)</f>
        <v/>
      </c>
      <c r="AR177" s="119" t="str">
        <f t="shared" si="298"/>
        <v/>
      </c>
      <c r="AS177" s="118">
        <f t="shared" si="299"/>
        <v>0</v>
      </c>
      <c r="AT177" s="118">
        <f t="shared" si="300"/>
        <v>0</v>
      </c>
      <c r="AU177" s="118">
        <f t="shared" si="310"/>
        <v>136.20000000000002</v>
      </c>
      <c r="AV177" s="118">
        <f t="shared" si="311"/>
        <v>90.9</v>
      </c>
      <c r="AW177" s="321" t="str">
        <f>IFERROR(IF(AND('Att. Dairy'!B201=""),"",IF(AND(AX177="अवकाश"),"",IF(AND(AR177=""),"",AR177*$AY$153))),"")</f>
        <v/>
      </c>
      <c r="AX177" s="121" t="str">
        <f>IF(AND('Att. Dairy'!B201=""),"",IF(OR(AR177="",AR177=0),"",BC177))</f>
        <v/>
      </c>
      <c r="BB177" s="317" t="str">
        <f>IF(AND('Att. Dairy'!D201=""),"",'Att. Dairy'!D201)</f>
        <v>Sunday</v>
      </c>
      <c r="BC177" s="317" t="str">
        <f t="shared" si="301"/>
        <v>अवकाश</v>
      </c>
      <c r="BD177" s="318" t="str">
        <f t="shared" si="270"/>
        <v/>
      </c>
      <c r="BE177" s="317" t="str">
        <f>IF(AND('Att. Dairy'!C201=""),"",'Att. Dairy'!C201)</f>
        <v/>
      </c>
      <c r="BF177" s="317" t="str">
        <f t="shared" si="271"/>
        <v/>
      </c>
      <c r="BG177" s="318" t="str">
        <f t="shared" si="272"/>
        <v/>
      </c>
      <c r="BJ177" s="487">
        <f>IF(AND($DG$5=$CF$154),MAX($BJ$157:BJ176)+1,0)</f>
        <v>0</v>
      </c>
      <c r="BK177" s="389">
        <v>20</v>
      </c>
      <c r="BL177" s="422">
        <f>IF(AND('Att. Dairy'!B201=""),"",'Att. Dairy'!B201)</f>
        <v>45158</v>
      </c>
      <c r="BM177" s="423" t="str">
        <f>IF(AND('Att. Dairy'!D201=""),"",'Att. Dairy'!D201)</f>
        <v>Sunday</v>
      </c>
      <c r="BN177" s="435" t="str">
        <f>IF('Att. Dairy'!L201="","",IF('Att. Dairy'!E201='Att. Dairy'!$AD$15,'Att. Dairy'!L201,""))</f>
        <v/>
      </c>
      <c r="BO177" s="435" t="str">
        <f>IF('Att. Dairy'!M201="","",IF('Att. Dairy'!E201='Att. Dairy'!$AD$15,'Att. Dairy'!M201,""))</f>
        <v/>
      </c>
      <c r="BP177" s="436">
        <f t="shared" si="273"/>
        <v>0</v>
      </c>
      <c r="BQ177" s="453">
        <f t="shared" si="302"/>
        <v>162.91999999999999</v>
      </c>
      <c r="BR177" s="439" t="str">
        <f>IF(BL177="","",IF(BL177='Opening Balance'!$I$178,'Opening Balance'!$G$178,""))</f>
        <v/>
      </c>
      <c r="BS177" s="439" t="str">
        <f>IF(BL177="","",IF(BL177='Opening Balance'!$I$180,'Opening Balance'!$G$180,""))</f>
        <v/>
      </c>
      <c r="BT177" s="438">
        <f t="shared" si="274"/>
        <v>162.91999999999999</v>
      </c>
      <c r="BU177" s="446">
        <f>IF(BP177="","",BP177*'Opening Balance'!$G$182)</f>
        <v>0</v>
      </c>
      <c r="BV177" s="415">
        <f t="shared" si="268"/>
        <v>162.91999999999999</v>
      </c>
      <c r="BW177" s="453">
        <f t="shared" si="303"/>
        <v>44.235199999999999</v>
      </c>
      <c r="BX177" s="446" t="str">
        <f>IF(BL177="","",IF(BL177='Opening Balance'!$I$179,'Opening Balance'!$G$179,""))</f>
        <v/>
      </c>
      <c r="BY177" s="446" t="str">
        <f>IF(BL177="","",IF(BL177='Opening Balance'!$I$181,'Opening Balance'!$G$181,""))</f>
        <v/>
      </c>
      <c r="BZ177" s="447">
        <f t="shared" si="275"/>
        <v>44.235199999999999</v>
      </c>
      <c r="CA177" s="446">
        <f>IF(BP177="","",BP177*'Opening Balance'!$G$183)</f>
        <v>0</v>
      </c>
      <c r="CB177" s="431">
        <f t="shared" si="276"/>
        <v>44.235199999999999</v>
      </c>
      <c r="CC177" s="474">
        <f t="shared" si="304"/>
        <v>11000</v>
      </c>
      <c r="CD177" s="468" t="str">
        <f>IF(BL177="","",IF(BL177='Opening Balance'!$I$185,'Opening Balance'!$G$185,""))</f>
        <v/>
      </c>
      <c r="CE177" s="468">
        <f t="shared" si="277"/>
        <v>11000</v>
      </c>
      <c r="CF177" s="470">
        <f>IF(BL177="","",IF(BL177='Opening Balance'!$I$187,'Opening Balance'!$G$187,0))</f>
        <v>0</v>
      </c>
      <c r="CG177" s="469">
        <f t="shared" si="305"/>
        <v>11000</v>
      </c>
      <c r="CH177" s="466"/>
      <c r="CI177" s="466"/>
      <c r="CJ177" s="389">
        <v>20</v>
      </c>
      <c r="CK177" s="422">
        <f>IF(AND('Att. Dairy'!B201=""),"",'Att. Dairy'!B201)</f>
        <v>45158</v>
      </c>
      <c r="CL177" s="423" t="str">
        <f>IF(AND('Att. Dairy'!D201=""),"",'Att. Dairy'!D201)</f>
        <v>Sunday</v>
      </c>
      <c r="CM177" s="435" t="str">
        <f>IF('Att. Dairy'!O201="","",IF('Att. Dairy'!E201='Att. Dairy'!$AD$15,'Att. Dairy'!O201,""))</f>
        <v/>
      </c>
      <c r="CN177" s="435" t="str">
        <f>IF('Att. Dairy'!P201="","",IF('Att. Dairy'!E201='Att. Dairy'!$AD$15,'Att. Dairy'!P201,""))</f>
        <v/>
      </c>
      <c r="CO177" s="436">
        <f t="shared" si="278"/>
        <v>0</v>
      </c>
      <c r="CP177" s="453">
        <f t="shared" si="306"/>
        <v>211.97999999999996</v>
      </c>
      <c r="CQ177" s="438" t="str">
        <f>IF(CK177="","",IF(CK177='Opening Balance'!$I$178,'Opening Balance'!$H$178,""))</f>
        <v/>
      </c>
      <c r="CR177" s="438" t="str">
        <f>IF(CK177="","",IF(CK177='Opening Balance'!$I$180,'Opening Balance'!$H$180,""))</f>
        <v/>
      </c>
      <c r="CS177" s="438">
        <f t="shared" si="279"/>
        <v>211.97999999999996</v>
      </c>
      <c r="CT177" s="430">
        <f>IF(CO177="","",CO177*'Opening Balance'!$H$182)</f>
        <v>0</v>
      </c>
      <c r="CU177" s="431">
        <f t="shared" si="269"/>
        <v>211.97999999999996</v>
      </c>
      <c r="CV177" s="453">
        <f t="shared" si="307"/>
        <v>50.609799999999986</v>
      </c>
      <c r="CW177" s="430" t="str">
        <f>IF(CK177="","",IF(CK177='Opening Balance'!$I$179,'Opening Balance'!$H$179,""))</f>
        <v/>
      </c>
      <c r="CX177" s="429" t="str">
        <f>IF(CK177="","",IF(CK177='Opening Balance'!$I$181,'Opening Balance'!$H$181,""))</f>
        <v/>
      </c>
      <c r="CY177" s="438">
        <f t="shared" si="280"/>
        <v>50.609799999999986</v>
      </c>
      <c r="CZ177" s="430">
        <f>IF(CO177="","",CO177*'Opening Balance'!$H$183)</f>
        <v>0</v>
      </c>
      <c r="DA177" s="431">
        <f t="shared" si="281"/>
        <v>50.609799999999986</v>
      </c>
      <c r="DB177" s="474">
        <f t="shared" si="308"/>
        <v>12200</v>
      </c>
      <c r="DC177" s="468" t="str">
        <f>IF(CK177="","",IF(CK177='Opening Balance'!$I$185,'Opening Balance'!$H$185,""))</f>
        <v/>
      </c>
      <c r="DD177" s="468">
        <f t="shared" si="282"/>
        <v>12200</v>
      </c>
      <c r="DE177" s="470">
        <f>IF(CK177="","",IF(CK177='Opening Balance'!$I$187,'Opening Balance'!$H$187,0))</f>
        <v>0</v>
      </c>
      <c r="DF177" s="469">
        <f t="shared" si="309"/>
        <v>12200</v>
      </c>
    </row>
    <row r="178" spans="1:110" s="317" customFormat="1">
      <c r="A178" s="580"/>
      <c r="B178" s="352">
        <f>IF(AND($Z$3=$Q$153),MAX($B$157:B177)+1,0)</f>
        <v>0</v>
      </c>
      <c r="C178" s="116">
        <f>IF(AND('Att. Dairy'!B202=""),"",'Att. Dairy'!B202)</f>
        <v>45159</v>
      </c>
      <c r="D178" s="118">
        <f t="shared" si="283"/>
        <v>28.399999999999977</v>
      </c>
      <c r="E178" s="118">
        <f t="shared" si="284"/>
        <v>14.699999999999989</v>
      </c>
      <c r="F178" s="118" t="str">
        <f>IF(C178="","",IF(Sheet1!C178='Opening Balance'!$I$160,'Opening Balance'!$G$160,""))</f>
        <v/>
      </c>
      <c r="G178" s="118" t="str">
        <f>IF(C178="","",IF(Sheet1!C178='Opening Balance'!$I$161,'Opening Balance'!$G$161,""))</f>
        <v/>
      </c>
      <c r="H178" s="118" t="str">
        <f>IF(C178="","",IF(Sheet1!C178='Opening Balance'!$I$162,'Opening Balance'!$G$162,""))</f>
        <v/>
      </c>
      <c r="I178" s="118" t="str">
        <f>IF(C178="","",IF(Sheet1!C178='Opening Balance'!$I$163,'Opening Balance'!$G$163,""))</f>
        <v/>
      </c>
      <c r="J178" s="118" t="str">
        <f>IF(C178="","",IF(Sheet1!C178='Opening Balance'!$I$164,'Opening Balance'!$G$164,""))</f>
        <v/>
      </c>
      <c r="K178" s="118" t="str">
        <f>IF(C178="","",IF(Sheet1!C178='Opening Balance'!$I$165,'Opening Balance'!$G$165,""))</f>
        <v/>
      </c>
      <c r="L178" s="118">
        <f t="shared" si="285"/>
        <v>28.399999999999977</v>
      </c>
      <c r="M178" s="118">
        <f t="shared" si="286"/>
        <v>14.699999999999989</v>
      </c>
      <c r="N178" s="119" t="str">
        <f>IF('Att. Dairy'!F202="","",'Att. Dairy'!F202)</f>
        <v/>
      </c>
      <c r="O178" s="119" t="str">
        <f>IF('Att. Dairy'!G202="","",'Att. Dairy'!G202)</f>
        <v/>
      </c>
      <c r="P178" s="119" t="str">
        <f t="shared" si="287"/>
        <v/>
      </c>
      <c r="Q178" s="119" t="str">
        <f>IF('Att. Dairy'!L202="","",'Att. Dairy'!L202)</f>
        <v/>
      </c>
      <c r="R178" s="119" t="str">
        <f>IF('Att. Dairy'!M202="","",'Att. Dairy'!M202)</f>
        <v/>
      </c>
      <c r="S178" s="119" t="str">
        <f t="shared" si="288"/>
        <v/>
      </c>
      <c r="T178" s="118">
        <f t="shared" si="289"/>
        <v>0</v>
      </c>
      <c r="U178" s="118">
        <f t="shared" si="290"/>
        <v>0</v>
      </c>
      <c r="V178" s="118">
        <f t="shared" si="291"/>
        <v>28.399999999999977</v>
      </c>
      <c r="W178" s="118">
        <f t="shared" si="292"/>
        <v>14.699999999999989</v>
      </c>
      <c r="X178" s="321" t="str">
        <f>IFERROR(IF(AND('Att. Dairy'!B202=""),"",IF(AND(Y178="अवकाश"),"",IF(AND(S178=""),"",S178*$Z$153))),"")</f>
        <v/>
      </c>
      <c r="Y178" s="121" t="str">
        <f>IF(AND('Att. Dairy'!B202=""),"",IF(OR(S178="",S178=0),"",BC178))</f>
        <v/>
      </c>
      <c r="AA178" s="353">
        <f>IF(AND($AY$3=$AP$153),MAX($AA$157:AA177)+1,0)</f>
        <v>0</v>
      </c>
      <c r="AB178" s="116">
        <f>IF(AND('Att. Dairy'!B202=""),"",'Att. Dairy'!B202)</f>
        <v>45159</v>
      </c>
      <c r="AC178" s="118">
        <f t="shared" si="293"/>
        <v>136.20000000000002</v>
      </c>
      <c r="AD178" s="118">
        <f t="shared" si="294"/>
        <v>90.9</v>
      </c>
      <c r="AE178" s="118" t="str">
        <f>IF(AB178="","",IF(Sheet1!AB178='Opening Balance'!$I$160,'Opening Balance'!$H$160,""))</f>
        <v/>
      </c>
      <c r="AF178" s="118" t="str">
        <f>IF(AB178="","",IF(Sheet1!AB178='Opening Balance'!$I$161,'Opening Balance'!$H$161,""))</f>
        <v/>
      </c>
      <c r="AG178" s="118" t="str">
        <f>IF(AB178="","",IF(Sheet1!AB178='Opening Balance'!$I$162,'Opening Balance'!$H$162,""))</f>
        <v/>
      </c>
      <c r="AH178" s="118" t="str">
        <f>IF(AB178="","",IF(Sheet1!AB178='Opening Balance'!$I$163,'Opening Balance'!$H$163,""))</f>
        <v/>
      </c>
      <c r="AI178" s="118" t="str">
        <f>IF(AB178="","",IF(Sheet1!AB178='Opening Balance'!$I$164,'Opening Balance'!$H$164,""))</f>
        <v/>
      </c>
      <c r="AJ178" s="118" t="str">
        <f>IF(AB178="","",IF(Sheet1!AB178='Opening Balance'!$I$165,'Opening Balance'!$H$165,""))</f>
        <v/>
      </c>
      <c r="AK178" s="118">
        <f t="shared" si="295"/>
        <v>136.20000000000002</v>
      </c>
      <c r="AL178" s="118">
        <f t="shared" si="296"/>
        <v>90.9</v>
      </c>
      <c r="AM178" s="119" t="str">
        <f>IF('Att. Dairy'!I202="","",'Att. Dairy'!I202)</f>
        <v/>
      </c>
      <c r="AN178" s="119" t="str">
        <f>IF('Att. Dairy'!J202="","",'Att. Dairy'!J202)</f>
        <v/>
      </c>
      <c r="AO178" s="119" t="str">
        <f t="shared" si="297"/>
        <v/>
      </c>
      <c r="AP178" s="119" t="str">
        <f>IF('Att. Dairy'!O202="","",'Att. Dairy'!O202)</f>
        <v/>
      </c>
      <c r="AQ178" s="119" t="str">
        <f>IF('Att. Dairy'!P202="","",'Att. Dairy'!P202)</f>
        <v/>
      </c>
      <c r="AR178" s="119" t="str">
        <f t="shared" si="298"/>
        <v/>
      </c>
      <c r="AS178" s="118">
        <f t="shared" si="299"/>
        <v>0</v>
      </c>
      <c r="AT178" s="118">
        <f t="shared" si="300"/>
        <v>0</v>
      </c>
      <c r="AU178" s="118">
        <f t="shared" si="310"/>
        <v>136.20000000000002</v>
      </c>
      <c r="AV178" s="118">
        <f t="shared" si="311"/>
        <v>90.9</v>
      </c>
      <c r="AW178" s="321" t="str">
        <f>IFERROR(IF(AND('Att. Dairy'!B202=""),"",IF(AND(AX178="अवकाश"),"",IF(AND(AR178=""),"",AR178*$AY$153))),"")</f>
        <v/>
      </c>
      <c r="AX178" s="121" t="str">
        <f>IF(AND('Att. Dairy'!B202=""),"",IF(OR(AR178="",AR178=0),"",BC178))</f>
        <v/>
      </c>
      <c r="BB178" s="317" t="str">
        <f>IF(AND('Att. Dairy'!D202=""),"",'Att. Dairy'!D202)</f>
        <v>Monday</v>
      </c>
      <c r="BC178" s="317" t="str">
        <f t="shared" si="301"/>
        <v>सब्जी रोटी</v>
      </c>
      <c r="BD178" s="318" t="str">
        <f t="shared" si="270"/>
        <v>W</v>
      </c>
      <c r="BE178" s="317" t="str">
        <f>IF(AND('Att. Dairy'!C202=""),"",'Att. Dairy'!C202)</f>
        <v/>
      </c>
      <c r="BF178" s="317" t="str">
        <f t="shared" si="271"/>
        <v/>
      </c>
      <c r="BG178" s="318" t="str">
        <f t="shared" si="272"/>
        <v>W</v>
      </c>
      <c r="BJ178" s="487">
        <f>IF(AND($DG$5=$CF$154),MAX($BJ$157:BJ177)+1,0)</f>
        <v>0</v>
      </c>
      <c r="BK178" s="389">
        <v>21</v>
      </c>
      <c r="BL178" s="422">
        <f>IF(AND('Att. Dairy'!B202=""),"",'Att. Dairy'!B202)</f>
        <v>45159</v>
      </c>
      <c r="BM178" s="423" t="str">
        <f>IF(AND('Att. Dairy'!D202=""),"",'Att. Dairy'!D202)</f>
        <v>Monday</v>
      </c>
      <c r="BN178" s="435" t="str">
        <f>IF('Att. Dairy'!L202="","",IF('Att. Dairy'!E202='Att. Dairy'!$AD$15,'Att. Dairy'!L202,""))</f>
        <v/>
      </c>
      <c r="BO178" s="435" t="str">
        <f>IF('Att. Dairy'!M202="","",IF('Att. Dairy'!E202='Att. Dairy'!$AD$15,'Att. Dairy'!M202,""))</f>
        <v/>
      </c>
      <c r="BP178" s="436">
        <f t="shared" si="273"/>
        <v>0</v>
      </c>
      <c r="BQ178" s="453">
        <f t="shared" si="302"/>
        <v>162.91999999999999</v>
      </c>
      <c r="BR178" s="439" t="str">
        <f>IF(BL178="","",IF(BL178='Opening Balance'!$I$178,'Opening Balance'!$G$178,""))</f>
        <v/>
      </c>
      <c r="BS178" s="439" t="str">
        <f>IF(BL178="","",IF(BL178='Opening Balance'!$I$180,'Opening Balance'!$G$180,""))</f>
        <v/>
      </c>
      <c r="BT178" s="438">
        <f t="shared" si="274"/>
        <v>162.91999999999999</v>
      </c>
      <c r="BU178" s="446">
        <f>IF(BP178="","",BP178*'Opening Balance'!$G$182)</f>
        <v>0</v>
      </c>
      <c r="BV178" s="415">
        <f t="shared" si="268"/>
        <v>162.91999999999999</v>
      </c>
      <c r="BW178" s="453">
        <f t="shared" si="303"/>
        <v>44.235199999999999</v>
      </c>
      <c r="BX178" s="446" t="str">
        <f>IF(BL178="","",IF(BL178='Opening Balance'!$I$179,'Opening Balance'!$G$179,""))</f>
        <v/>
      </c>
      <c r="BY178" s="446" t="str">
        <f>IF(BL178="","",IF(BL178='Opening Balance'!$I$181,'Opening Balance'!$G$181,""))</f>
        <v/>
      </c>
      <c r="BZ178" s="447">
        <f t="shared" si="275"/>
        <v>44.235199999999999</v>
      </c>
      <c r="CA178" s="446">
        <f>IF(BP178="","",BP178*'Opening Balance'!$G$183)</f>
        <v>0</v>
      </c>
      <c r="CB178" s="431">
        <f t="shared" si="276"/>
        <v>44.235199999999999</v>
      </c>
      <c r="CC178" s="474">
        <f t="shared" si="304"/>
        <v>11000</v>
      </c>
      <c r="CD178" s="468" t="str">
        <f>IF(BL178="","",IF(BL178='Opening Balance'!$I$185,'Opening Balance'!$G$185,""))</f>
        <v/>
      </c>
      <c r="CE178" s="468">
        <f t="shared" si="277"/>
        <v>11000</v>
      </c>
      <c r="CF178" s="470">
        <f>IF(BL178="","",IF(BL178='Opening Balance'!$I$187,'Opening Balance'!$G$187,0))</f>
        <v>0</v>
      </c>
      <c r="CG178" s="469">
        <f t="shared" si="305"/>
        <v>11000</v>
      </c>
      <c r="CH178" s="466"/>
      <c r="CI178" s="466"/>
      <c r="CJ178" s="389">
        <v>21</v>
      </c>
      <c r="CK178" s="422">
        <f>IF(AND('Att. Dairy'!B202=""),"",'Att. Dairy'!B202)</f>
        <v>45159</v>
      </c>
      <c r="CL178" s="423" t="str">
        <f>IF(AND('Att. Dairy'!D202=""),"",'Att. Dairy'!D202)</f>
        <v>Monday</v>
      </c>
      <c r="CM178" s="435" t="str">
        <f>IF('Att. Dairy'!O202="","",IF('Att. Dairy'!E202='Att. Dairy'!$AD$15,'Att. Dairy'!O202,""))</f>
        <v/>
      </c>
      <c r="CN178" s="435" t="str">
        <f>IF('Att. Dairy'!P202="","",IF('Att. Dairy'!E202='Att. Dairy'!$AD$15,'Att. Dairy'!P202,""))</f>
        <v/>
      </c>
      <c r="CO178" s="436">
        <f t="shared" si="278"/>
        <v>0</v>
      </c>
      <c r="CP178" s="453">
        <f t="shared" si="306"/>
        <v>211.97999999999996</v>
      </c>
      <c r="CQ178" s="438" t="str">
        <f>IF(CK178="","",IF(CK178='Opening Balance'!$I$178,'Opening Balance'!$H$178,""))</f>
        <v/>
      </c>
      <c r="CR178" s="438" t="str">
        <f>IF(CK178="","",IF(CK178='Opening Balance'!$I$180,'Opening Balance'!$H$180,""))</f>
        <v/>
      </c>
      <c r="CS178" s="438">
        <f t="shared" si="279"/>
        <v>211.97999999999996</v>
      </c>
      <c r="CT178" s="430">
        <f>IF(CO178="","",CO178*'Opening Balance'!$H$182)</f>
        <v>0</v>
      </c>
      <c r="CU178" s="431">
        <f t="shared" si="269"/>
        <v>211.97999999999996</v>
      </c>
      <c r="CV178" s="453">
        <f t="shared" si="307"/>
        <v>50.609799999999986</v>
      </c>
      <c r="CW178" s="430" t="str">
        <f>IF(CK178="","",IF(CK178='Opening Balance'!$I$179,'Opening Balance'!$H$179,""))</f>
        <v/>
      </c>
      <c r="CX178" s="429" t="str">
        <f>IF(CK178="","",IF(CK178='Opening Balance'!$I$181,'Opening Balance'!$H$181,""))</f>
        <v/>
      </c>
      <c r="CY178" s="438">
        <f t="shared" si="280"/>
        <v>50.609799999999986</v>
      </c>
      <c r="CZ178" s="430">
        <f>IF(CO178="","",CO178*'Opening Balance'!$H$183)</f>
        <v>0</v>
      </c>
      <c r="DA178" s="431">
        <f t="shared" si="281"/>
        <v>50.609799999999986</v>
      </c>
      <c r="DB178" s="474">
        <f t="shared" si="308"/>
        <v>12200</v>
      </c>
      <c r="DC178" s="468" t="str">
        <f>IF(CK178="","",IF(CK178='Opening Balance'!$I$185,'Opening Balance'!$H$185,""))</f>
        <v/>
      </c>
      <c r="DD178" s="468">
        <f t="shared" si="282"/>
        <v>12200</v>
      </c>
      <c r="DE178" s="470">
        <f>IF(CK178="","",IF(CK178='Opening Balance'!$I$187,'Opening Balance'!$H$187,0))</f>
        <v>0</v>
      </c>
      <c r="DF178" s="469">
        <f t="shared" si="309"/>
        <v>12200</v>
      </c>
    </row>
    <row r="179" spans="1:110" s="317" customFormat="1">
      <c r="A179" s="580"/>
      <c r="B179" s="352">
        <f>IF(AND($Z$3=$Q$153),MAX($B$157:B178)+1,0)</f>
        <v>0</v>
      </c>
      <c r="C179" s="116">
        <f>IF(AND('Att. Dairy'!B203=""),"",'Att. Dairy'!B203)</f>
        <v>45160</v>
      </c>
      <c r="D179" s="118">
        <f t="shared" si="283"/>
        <v>28.399999999999977</v>
      </c>
      <c r="E179" s="118">
        <f t="shared" si="284"/>
        <v>14.699999999999989</v>
      </c>
      <c r="F179" s="118" t="str">
        <f>IF(C179="","",IF(Sheet1!C179='Opening Balance'!$I$160,'Opening Balance'!$G$160,""))</f>
        <v/>
      </c>
      <c r="G179" s="118" t="str">
        <f>IF(C179="","",IF(Sheet1!C179='Opening Balance'!$I$161,'Opening Balance'!$G$161,""))</f>
        <v/>
      </c>
      <c r="H179" s="118" t="str">
        <f>IF(C179="","",IF(Sheet1!C179='Opening Balance'!$I$162,'Opening Balance'!$G$162,""))</f>
        <v/>
      </c>
      <c r="I179" s="118" t="str">
        <f>IF(C179="","",IF(Sheet1!C179='Opening Balance'!$I$163,'Opening Balance'!$G$163,""))</f>
        <v/>
      </c>
      <c r="J179" s="118" t="str">
        <f>IF(C179="","",IF(Sheet1!C179='Opening Balance'!$I$164,'Opening Balance'!$G$164,""))</f>
        <v/>
      </c>
      <c r="K179" s="118" t="str">
        <f>IF(C179="","",IF(Sheet1!C179='Opening Balance'!$I$165,'Opening Balance'!$G$165,""))</f>
        <v/>
      </c>
      <c r="L179" s="118">
        <f t="shared" si="285"/>
        <v>28.399999999999977</v>
      </c>
      <c r="M179" s="118">
        <f t="shared" si="286"/>
        <v>14.699999999999989</v>
      </c>
      <c r="N179" s="119" t="str">
        <f>IF('Att. Dairy'!F203="","",'Att. Dairy'!F203)</f>
        <v/>
      </c>
      <c r="O179" s="119" t="str">
        <f>IF('Att. Dairy'!G203="","",'Att. Dairy'!G203)</f>
        <v/>
      </c>
      <c r="P179" s="119" t="str">
        <f t="shared" si="287"/>
        <v/>
      </c>
      <c r="Q179" s="119" t="str">
        <f>IF('Att. Dairy'!L203="","",'Att. Dairy'!L203)</f>
        <v/>
      </c>
      <c r="R179" s="119" t="str">
        <f>IF('Att. Dairy'!M203="","",'Att. Dairy'!M203)</f>
        <v/>
      </c>
      <c r="S179" s="119" t="str">
        <f t="shared" si="288"/>
        <v/>
      </c>
      <c r="T179" s="118">
        <f t="shared" si="289"/>
        <v>0</v>
      </c>
      <c r="U179" s="118">
        <f t="shared" si="290"/>
        <v>0</v>
      </c>
      <c r="V179" s="118">
        <f t="shared" si="291"/>
        <v>28.399999999999977</v>
      </c>
      <c r="W179" s="118">
        <f t="shared" si="292"/>
        <v>14.699999999999989</v>
      </c>
      <c r="X179" s="321" t="str">
        <f>IFERROR(IF(AND('Att. Dairy'!B203=""),"",IF(AND(Y179="अवकाश"),"",IF(AND(S179=""),"",S179*$Z$153))),"")</f>
        <v/>
      </c>
      <c r="Y179" s="121" t="str">
        <f>IF(AND('Att. Dairy'!B203=""),"",IF(OR(S179="",S179=0),"",BC179))</f>
        <v/>
      </c>
      <c r="AA179" s="353">
        <f>IF(AND($AY$3=$AP$153),MAX($AA$157:AA178)+1,0)</f>
        <v>0</v>
      </c>
      <c r="AB179" s="116">
        <f>IF(AND('Att. Dairy'!B203=""),"",'Att. Dairy'!B203)</f>
        <v>45160</v>
      </c>
      <c r="AC179" s="118">
        <f t="shared" si="293"/>
        <v>136.20000000000002</v>
      </c>
      <c r="AD179" s="118">
        <f t="shared" si="294"/>
        <v>90.9</v>
      </c>
      <c r="AE179" s="118" t="str">
        <f>IF(AB179="","",IF(Sheet1!AB179='Opening Balance'!$I$160,'Opening Balance'!$H$160,""))</f>
        <v/>
      </c>
      <c r="AF179" s="118" t="str">
        <f>IF(AB179="","",IF(Sheet1!AB179='Opening Balance'!$I$161,'Opening Balance'!$H$161,""))</f>
        <v/>
      </c>
      <c r="AG179" s="118" t="str">
        <f>IF(AB179="","",IF(Sheet1!AB179='Opening Balance'!$I$162,'Opening Balance'!$H$162,""))</f>
        <v/>
      </c>
      <c r="AH179" s="118" t="str">
        <f>IF(AB179="","",IF(Sheet1!AB179='Opening Balance'!$I$163,'Opening Balance'!$H$163,""))</f>
        <v/>
      </c>
      <c r="AI179" s="118" t="str">
        <f>IF(AB179="","",IF(Sheet1!AB179='Opening Balance'!$I$164,'Opening Balance'!$H$164,""))</f>
        <v/>
      </c>
      <c r="AJ179" s="118" t="str">
        <f>IF(AB179="","",IF(Sheet1!AB179='Opening Balance'!$I$165,'Opening Balance'!$H$165,""))</f>
        <v/>
      </c>
      <c r="AK179" s="118">
        <f t="shared" si="295"/>
        <v>136.20000000000002</v>
      </c>
      <c r="AL179" s="118">
        <f t="shared" si="296"/>
        <v>90.9</v>
      </c>
      <c r="AM179" s="119" t="str">
        <f>IF('Att. Dairy'!I203="","",'Att. Dairy'!I203)</f>
        <v/>
      </c>
      <c r="AN179" s="119" t="str">
        <f>IF('Att. Dairy'!J203="","",'Att. Dairy'!J203)</f>
        <v/>
      </c>
      <c r="AO179" s="119" t="str">
        <f t="shared" si="297"/>
        <v/>
      </c>
      <c r="AP179" s="119" t="str">
        <f>IF('Att. Dairy'!O203="","",'Att. Dairy'!O203)</f>
        <v/>
      </c>
      <c r="AQ179" s="119" t="str">
        <f>IF('Att. Dairy'!P203="","",'Att. Dairy'!P203)</f>
        <v/>
      </c>
      <c r="AR179" s="119" t="str">
        <f t="shared" si="298"/>
        <v/>
      </c>
      <c r="AS179" s="118">
        <f t="shared" si="299"/>
        <v>0</v>
      </c>
      <c r="AT179" s="118">
        <f t="shared" si="300"/>
        <v>0</v>
      </c>
      <c r="AU179" s="118">
        <f t="shared" si="310"/>
        <v>136.20000000000002</v>
      </c>
      <c r="AV179" s="118">
        <f t="shared" si="311"/>
        <v>90.9</v>
      </c>
      <c r="AW179" s="321" t="str">
        <f>IFERROR(IF(AND('Att. Dairy'!B203=""),"",IF(AND(AX179="अवकाश"),"",IF(AND(AR179=""),"",AR179*$AY$153))),"")</f>
        <v/>
      </c>
      <c r="AX179" s="121" t="str">
        <f>IF(AND('Att. Dairy'!B203=""),"",IF(OR(AR179="",AR179=0),"",BC179))</f>
        <v/>
      </c>
      <c r="BB179" s="317" t="str">
        <f>IF(AND('Att. Dairy'!D203=""),"",'Att. Dairy'!D203)</f>
        <v>Tuesday</v>
      </c>
      <c r="BC179" s="317" t="str">
        <f t="shared" si="301"/>
        <v>दाल चावल</v>
      </c>
      <c r="BD179" s="318" t="str">
        <f t="shared" si="270"/>
        <v>R</v>
      </c>
      <c r="BE179" s="317" t="str">
        <f>IF(AND('Att. Dairy'!C203=""),"",'Att. Dairy'!C203)</f>
        <v/>
      </c>
      <c r="BF179" s="317" t="str">
        <f t="shared" si="271"/>
        <v/>
      </c>
      <c r="BG179" s="318" t="str">
        <f t="shared" si="272"/>
        <v>R</v>
      </c>
      <c r="BJ179" s="487">
        <f>IF(AND($DG$5=$CF$154),MAX($BJ$157:BJ178)+1,0)</f>
        <v>0</v>
      </c>
      <c r="BK179" s="389">
        <v>22</v>
      </c>
      <c r="BL179" s="422">
        <f>IF(AND('Att. Dairy'!B203=""),"",'Att. Dairy'!B203)</f>
        <v>45160</v>
      </c>
      <c r="BM179" s="423" t="str">
        <f>IF(AND('Att. Dairy'!D203=""),"",'Att. Dairy'!D203)</f>
        <v>Tuesday</v>
      </c>
      <c r="BN179" s="435" t="str">
        <f>IF('Att. Dairy'!L203="","",IF('Att. Dairy'!E203='Att. Dairy'!$AD$15,'Att. Dairy'!L203,""))</f>
        <v/>
      </c>
      <c r="BO179" s="435" t="str">
        <f>IF('Att. Dairy'!M203="","",IF('Att. Dairy'!E203='Att. Dairy'!$AD$15,'Att. Dairy'!M203,""))</f>
        <v/>
      </c>
      <c r="BP179" s="436">
        <f t="shared" si="273"/>
        <v>0</v>
      </c>
      <c r="BQ179" s="453">
        <f t="shared" si="302"/>
        <v>162.91999999999999</v>
      </c>
      <c r="BR179" s="439" t="str">
        <f>IF(BL179="","",IF(BL179='Opening Balance'!$I$178,'Opening Balance'!$G$178,""))</f>
        <v/>
      </c>
      <c r="BS179" s="439" t="str">
        <f>IF(BL179="","",IF(BL179='Opening Balance'!$I$180,'Opening Balance'!$G$180,""))</f>
        <v/>
      </c>
      <c r="BT179" s="438">
        <f t="shared" si="274"/>
        <v>162.91999999999999</v>
      </c>
      <c r="BU179" s="446">
        <f>IF(BP179="","",BP179*'Opening Balance'!$G$182)</f>
        <v>0</v>
      </c>
      <c r="BV179" s="415">
        <f t="shared" si="268"/>
        <v>162.91999999999999</v>
      </c>
      <c r="BW179" s="453">
        <f t="shared" si="303"/>
        <v>44.235199999999999</v>
      </c>
      <c r="BX179" s="446" t="str">
        <f>IF(BL179="","",IF(BL179='Opening Balance'!$I$179,'Opening Balance'!$G$179,""))</f>
        <v/>
      </c>
      <c r="BY179" s="446" t="str">
        <f>IF(BL179="","",IF(BL179='Opening Balance'!$I$181,'Opening Balance'!$G$181,""))</f>
        <v/>
      </c>
      <c r="BZ179" s="447">
        <f t="shared" si="275"/>
        <v>44.235199999999999</v>
      </c>
      <c r="CA179" s="446">
        <f>IF(BP179="","",BP179*'Opening Balance'!$G$183)</f>
        <v>0</v>
      </c>
      <c r="CB179" s="431">
        <f t="shared" si="276"/>
        <v>44.235199999999999</v>
      </c>
      <c r="CC179" s="474">
        <f t="shared" si="304"/>
        <v>11000</v>
      </c>
      <c r="CD179" s="468" t="str">
        <f>IF(BL179="","",IF(BL179='Opening Balance'!$I$185,'Opening Balance'!$G$185,""))</f>
        <v/>
      </c>
      <c r="CE179" s="468">
        <f t="shared" si="277"/>
        <v>11000</v>
      </c>
      <c r="CF179" s="470">
        <f>IF(BL179="","",IF(BL179='Opening Balance'!$I$187,'Opening Balance'!$G$187,0))</f>
        <v>0</v>
      </c>
      <c r="CG179" s="469">
        <f t="shared" si="305"/>
        <v>11000</v>
      </c>
      <c r="CH179" s="466"/>
      <c r="CI179" s="466"/>
      <c r="CJ179" s="389">
        <v>22</v>
      </c>
      <c r="CK179" s="422">
        <f>IF(AND('Att. Dairy'!B203=""),"",'Att. Dairy'!B203)</f>
        <v>45160</v>
      </c>
      <c r="CL179" s="423" t="str">
        <f>IF(AND('Att. Dairy'!D203=""),"",'Att. Dairy'!D203)</f>
        <v>Tuesday</v>
      </c>
      <c r="CM179" s="435" t="str">
        <f>IF('Att. Dairy'!O203="","",IF('Att. Dairy'!E203='Att. Dairy'!$AD$15,'Att. Dairy'!O203,""))</f>
        <v/>
      </c>
      <c r="CN179" s="435" t="str">
        <f>IF('Att. Dairy'!P203="","",IF('Att. Dairy'!E203='Att. Dairy'!$AD$15,'Att. Dairy'!P203,""))</f>
        <v/>
      </c>
      <c r="CO179" s="436">
        <f t="shared" si="278"/>
        <v>0</v>
      </c>
      <c r="CP179" s="453">
        <f t="shared" si="306"/>
        <v>211.97999999999996</v>
      </c>
      <c r="CQ179" s="438" t="str">
        <f>IF(CK179="","",IF(CK179='Opening Balance'!$I$178,'Opening Balance'!$H$178,""))</f>
        <v/>
      </c>
      <c r="CR179" s="438" t="str">
        <f>IF(CK179="","",IF(CK179='Opening Balance'!$I$180,'Opening Balance'!$H$180,""))</f>
        <v/>
      </c>
      <c r="CS179" s="438">
        <f t="shared" si="279"/>
        <v>211.97999999999996</v>
      </c>
      <c r="CT179" s="430">
        <f>IF(CO179="","",CO179*'Opening Balance'!$H$182)</f>
        <v>0</v>
      </c>
      <c r="CU179" s="431">
        <f t="shared" si="269"/>
        <v>211.97999999999996</v>
      </c>
      <c r="CV179" s="453">
        <f t="shared" si="307"/>
        <v>50.609799999999986</v>
      </c>
      <c r="CW179" s="430" t="str">
        <f>IF(CK179="","",IF(CK179='Opening Balance'!$I$179,'Opening Balance'!$H$179,""))</f>
        <v/>
      </c>
      <c r="CX179" s="429" t="str">
        <f>IF(CK179="","",IF(CK179='Opening Balance'!$I$181,'Opening Balance'!$H$181,""))</f>
        <v/>
      </c>
      <c r="CY179" s="438">
        <f t="shared" si="280"/>
        <v>50.609799999999986</v>
      </c>
      <c r="CZ179" s="430">
        <f>IF(CO179="","",CO179*'Opening Balance'!$H$183)</f>
        <v>0</v>
      </c>
      <c r="DA179" s="431">
        <f t="shared" si="281"/>
        <v>50.609799999999986</v>
      </c>
      <c r="DB179" s="474">
        <f t="shared" si="308"/>
        <v>12200</v>
      </c>
      <c r="DC179" s="468" t="str">
        <f>IF(CK179="","",IF(CK179='Opening Balance'!$I$185,'Opening Balance'!$H$185,""))</f>
        <v/>
      </c>
      <c r="DD179" s="468">
        <f t="shared" si="282"/>
        <v>12200</v>
      </c>
      <c r="DE179" s="470">
        <f>IF(CK179="","",IF(CK179='Opening Balance'!$I$187,'Opening Balance'!$H$187,0))</f>
        <v>0</v>
      </c>
      <c r="DF179" s="469">
        <f t="shared" si="309"/>
        <v>12200</v>
      </c>
    </row>
    <row r="180" spans="1:110" s="317" customFormat="1">
      <c r="A180" s="580"/>
      <c r="B180" s="352">
        <f>IF(AND($Z$3=$Q$153),MAX($B$157:B179)+1,0)</f>
        <v>0</v>
      </c>
      <c r="C180" s="116">
        <f>IF(AND('Att. Dairy'!B204=""),"",'Att. Dairy'!B204)</f>
        <v>45161</v>
      </c>
      <c r="D180" s="118">
        <f t="shared" si="283"/>
        <v>28.399999999999977</v>
      </c>
      <c r="E180" s="118">
        <f t="shared" si="284"/>
        <v>14.699999999999989</v>
      </c>
      <c r="F180" s="118" t="str">
        <f>IF(C180="","",IF(Sheet1!C180='Opening Balance'!$I$160,'Opening Balance'!$G$160,""))</f>
        <v/>
      </c>
      <c r="G180" s="118" t="str">
        <f>IF(C180="","",IF(Sheet1!C180='Opening Balance'!$I$161,'Opening Balance'!$G$161,""))</f>
        <v/>
      </c>
      <c r="H180" s="118" t="str">
        <f>IF(C180="","",IF(Sheet1!C180='Opening Balance'!$I$162,'Opening Balance'!$G$162,""))</f>
        <v/>
      </c>
      <c r="I180" s="118" t="str">
        <f>IF(C180="","",IF(Sheet1!C180='Opening Balance'!$I$163,'Opening Balance'!$G$163,""))</f>
        <v/>
      </c>
      <c r="J180" s="118" t="str">
        <f>IF(C180="","",IF(Sheet1!C180='Opening Balance'!$I$164,'Opening Balance'!$G$164,""))</f>
        <v/>
      </c>
      <c r="K180" s="118" t="str">
        <f>IF(C180="","",IF(Sheet1!C180='Opening Balance'!$I$165,'Opening Balance'!$G$165,""))</f>
        <v/>
      </c>
      <c r="L180" s="118">
        <f t="shared" si="285"/>
        <v>28.399999999999977</v>
      </c>
      <c r="M180" s="118">
        <f t="shared" si="286"/>
        <v>14.699999999999989</v>
      </c>
      <c r="N180" s="119" t="str">
        <f>IF('Att. Dairy'!F204="","",'Att. Dairy'!F204)</f>
        <v/>
      </c>
      <c r="O180" s="119" t="str">
        <f>IF('Att. Dairy'!G204="","",'Att. Dairy'!G204)</f>
        <v/>
      </c>
      <c r="P180" s="119" t="str">
        <f t="shared" si="287"/>
        <v/>
      </c>
      <c r="Q180" s="119" t="str">
        <f>IF('Att. Dairy'!L204="","",'Att. Dairy'!L204)</f>
        <v/>
      </c>
      <c r="R180" s="119" t="str">
        <f>IF('Att. Dairy'!M204="","",'Att. Dairy'!M204)</f>
        <v/>
      </c>
      <c r="S180" s="119" t="str">
        <f t="shared" si="288"/>
        <v/>
      </c>
      <c r="T180" s="118">
        <f t="shared" si="289"/>
        <v>0</v>
      </c>
      <c r="U180" s="118">
        <f t="shared" si="290"/>
        <v>0</v>
      </c>
      <c r="V180" s="118">
        <f t="shared" si="291"/>
        <v>28.399999999999977</v>
      </c>
      <c r="W180" s="118">
        <f t="shared" si="292"/>
        <v>14.699999999999989</v>
      </c>
      <c r="X180" s="321" t="str">
        <f>IFERROR(IF(AND('Att. Dairy'!B204=""),"",IF(AND(Y180="अवकाश"),"",IF(AND(S180=""),"",S180*$Z$153))),"")</f>
        <v/>
      </c>
      <c r="Y180" s="121" t="str">
        <f>IF(AND('Att. Dairy'!B204=""),"",IF(OR(S180="",S180=0),"",BC180))</f>
        <v/>
      </c>
      <c r="AA180" s="353">
        <f>IF(AND($AY$3=$AP$153),MAX($AA$157:AA179)+1,0)</f>
        <v>0</v>
      </c>
      <c r="AB180" s="116">
        <f>IF(AND('Att. Dairy'!B204=""),"",'Att. Dairy'!B204)</f>
        <v>45161</v>
      </c>
      <c r="AC180" s="118">
        <f t="shared" si="293"/>
        <v>136.20000000000002</v>
      </c>
      <c r="AD180" s="118">
        <f t="shared" si="294"/>
        <v>90.9</v>
      </c>
      <c r="AE180" s="118" t="str">
        <f>IF(AB180="","",IF(Sheet1!AB180='Opening Balance'!$I$160,'Opening Balance'!$H$160,""))</f>
        <v/>
      </c>
      <c r="AF180" s="118" t="str">
        <f>IF(AB180="","",IF(Sheet1!AB180='Opening Balance'!$I$161,'Opening Balance'!$H$161,""))</f>
        <v/>
      </c>
      <c r="AG180" s="118" t="str">
        <f>IF(AB180="","",IF(Sheet1!AB180='Opening Balance'!$I$162,'Opening Balance'!$H$162,""))</f>
        <v/>
      </c>
      <c r="AH180" s="118" t="str">
        <f>IF(AB180="","",IF(Sheet1!AB180='Opening Balance'!$I$163,'Opening Balance'!$H$163,""))</f>
        <v/>
      </c>
      <c r="AI180" s="118" t="str">
        <f>IF(AB180="","",IF(Sheet1!AB180='Opening Balance'!$I$164,'Opening Balance'!$H$164,""))</f>
        <v/>
      </c>
      <c r="AJ180" s="118" t="str">
        <f>IF(AB180="","",IF(Sheet1!AB180='Opening Balance'!$I$165,'Opening Balance'!$H$165,""))</f>
        <v/>
      </c>
      <c r="AK180" s="118">
        <f t="shared" si="295"/>
        <v>136.20000000000002</v>
      </c>
      <c r="AL180" s="118">
        <f t="shared" si="296"/>
        <v>90.9</v>
      </c>
      <c r="AM180" s="119" t="str">
        <f>IF('Att. Dairy'!I204="","",'Att. Dairy'!I204)</f>
        <v/>
      </c>
      <c r="AN180" s="119" t="str">
        <f>IF('Att. Dairy'!J204="","",'Att. Dairy'!J204)</f>
        <v/>
      </c>
      <c r="AO180" s="119" t="str">
        <f t="shared" si="297"/>
        <v/>
      </c>
      <c r="AP180" s="119" t="str">
        <f>IF('Att. Dairy'!O204="","",'Att. Dairy'!O204)</f>
        <v/>
      </c>
      <c r="AQ180" s="119" t="str">
        <f>IF('Att. Dairy'!P204="","",'Att. Dairy'!P204)</f>
        <v/>
      </c>
      <c r="AR180" s="119" t="str">
        <f t="shared" si="298"/>
        <v/>
      </c>
      <c r="AS180" s="118">
        <f t="shared" si="299"/>
        <v>0</v>
      </c>
      <c r="AT180" s="118">
        <f t="shared" si="300"/>
        <v>0</v>
      </c>
      <c r="AU180" s="118">
        <f t="shared" si="310"/>
        <v>136.20000000000002</v>
      </c>
      <c r="AV180" s="118">
        <f t="shared" si="311"/>
        <v>90.9</v>
      </c>
      <c r="AW180" s="321" t="str">
        <f>IFERROR(IF(AND('Att. Dairy'!B204=""),"",IF(AND(AX180="अवकाश"),"",IF(AND(AR180=""),"",AR180*$AY$153))),"")</f>
        <v/>
      </c>
      <c r="AX180" s="121" t="str">
        <f>IF(AND('Att. Dairy'!B204=""),"",IF(OR(AR180="",AR180=0),"",BC180))</f>
        <v/>
      </c>
      <c r="BB180" s="317" t="str">
        <f>IF(AND('Att. Dairy'!D204=""),"",'Att. Dairy'!D204)</f>
        <v>Wednesday</v>
      </c>
      <c r="BC180" s="317" t="str">
        <f t="shared" si="301"/>
        <v>दाल रोटी</v>
      </c>
      <c r="BD180" s="318" t="str">
        <f t="shared" si="270"/>
        <v>W</v>
      </c>
      <c r="BE180" s="317" t="str">
        <f>IF(AND('Att. Dairy'!C204=""),"",'Att. Dairy'!C204)</f>
        <v/>
      </c>
      <c r="BF180" s="317" t="str">
        <f t="shared" si="271"/>
        <v/>
      </c>
      <c r="BG180" s="318" t="str">
        <f t="shared" si="272"/>
        <v>W</v>
      </c>
      <c r="BJ180" s="487">
        <f>IF(AND($DG$5=$CF$154),MAX($BJ$157:BJ179)+1,0)</f>
        <v>0</v>
      </c>
      <c r="BK180" s="389">
        <v>23</v>
      </c>
      <c r="BL180" s="422">
        <f>IF(AND('Att. Dairy'!B204=""),"",'Att. Dairy'!B204)</f>
        <v>45161</v>
      </c>
      <c r="BM180" s="423" t="str">
        <f>IF(AND('Att. Dairy'!D204=""),"",'Att. Dairy'!D204)</f>
        <v>Wednesday</v>
      </c>
      <c r="BN180" s="435" t="str">
        <f>IF('Att. Dairy'!L204="","",IF('Att. Dairy'!E204='Att. Dairy'!$AD$15,'Att. Dairy'!L204,""))</f>
        <v/>
      </c>
      <c r="BO180" s="435" t="str">
        <f>IF('Att. Dairy'!M204="","",IF('Att. Dairy'!E204='Att. Dairy'!$AD$15,'Att. Dairy'!M204,""))</f>
        <v/>
      </c>
      <c r="BP180" s="436">
        <f t="shared" si="273"/>
        <v>0</v>
      </c>
      <c r="BQ180" s="453">
        <f t="shared" si="302"/>
        <v>162.91999999999999</v>
      </c>
      <c r="BR180" s="439" t="str">
        <f>IF(BL180="","",IF(BL180='Opening Balance'!$I$178,'Opening Balance'!$G$178,""))</f>
        <v/>
      </c>
      <c r="BS180" s="439" t="str">
        <f>IF(BL180="","",IF(BL180='Opening Balance'!$I$180,'Opening Balance'!$G$180,""))</f>
        <v/>
      </c>
      <c r="BT180" s="438">
        <f t="shared" si="274"/>
        <v>162.91999999999999</v>
      </c>
      <c r="BU180" s="446">
        <f>IF(BP180="","",BP180*'Opening Balance'!$G$182)</f>
        <v>0</v>
      </c>
      <c r="BV180" s="415">
        <f t="shared" si="268"/>
        <v>162.91999999999999</v>
      </c>
      <c r="BW180" s="453">
        <f t="shared" si="303"/>
        <v>44.235199999999999</v>
      </c>
      <c r="BX180" s="446" t="str">
        <f>IF(BL180="","",IF(BL180='Opening Balance'!$I$179,'Opening Balance'!$G$179,""))</f>
        <v/>
      </c>
      <c r="BY180" s="446" t="str">
        <f>IF(BL180="","",IF(BL180='Opening Balance'!$I$181,'Opening Balance'!$G$181,""))</f>
        <v/>
      </c>
      <c r="BZ180" s="447">
        <f t="shared" si="275"/>
        <v>44.235199999999999</v>
      </c>
      <c r="CA180" s="446">
        <f>IF(BP180="","",BP180*'Opening Balance'!$G$183)</f>
        <v>0</v>
      </c>
      <c r="CB180" s="431">
        <f t="shared" si="276"/>
        <v>44.235199999999999</v>
      </c>
      <c r="CC180" s="474">
        <f t="shared" si="304"/>
        <v>11000</v>
      </c>
      <c r="CD180" s="468" t="str">
        <f>IF(BL180="","",IF(BL180='Opening Balance'!$I$185,'Opening Balance'!$G$185,""))</f>
        <v/>
      </c>
      <c r="CE180" s="468">
        <f t="shared" si="277"/>
        <v>11000</v>
      </c>
      <c r="CF180" s="470">
        <f>IF(BL180="","",IF(BL180='Opening Balance'!$I$187,'Opening Balance'!$G$187,0))</f>
        <v>0</v>
      </c>
      <c r="CG180" s="469">
        <f t="shared" si="305"/>
        <v>11000</v>
      </c>
      <c r="CH180" s="466"/>
      <c r="CI180" s="466"/>
      <c r="CJ180" s="389">
        <v>23</v>
      </c>
      <c r="CK180" s="422">
        <f>IF(AND('Att. Dairy'!B204=""),"",'Att. Dairy'!B204)</f>
        <v>45161</v>
      </c>
      <c r="CL180" s="423" t="str">
        <f>IF(AND('Att. Dairy'!D204=""),"",'Att. Dairy'!D204)</f>
        <v>Wednesday</v>
      </c>
      <c r="CM180" s="435" t="str">
        <f>IF('Att. Dairy'!O204="","",IF('Att. Dairy'!E204='Att. Dairy'!$AD$15,'Att. Dairy'!O204,""))</f>
        <v/>
      </c>
      <c r="CN180" s="435" t="str">
        <f>IF('Att. Dairy'!P204="","",IF('Att. Dairy'!E204='Att. Dairy'!$AD$15,'Att. Dairy'!P204,""))</f>
        <v/>
      </c>
      <c r="CO180" s="436">
        <f t="shared" si="278"/>
        <v>0</v>
      </c>
      <c r="CP180" s="453">
        <f t="shared" si="306"/>
        <v>211.97999999999996</v>
      </c>
      <c r="CQ180" s="438" t="str">
        <f>IF(CK180="","",IF(CK180='Opening Balance'!$I$178,'Opening Balance'!$H$178,""))</f>
        <v/>
      </c>
      <c r="CR180" s="438" t="str">
        <f>IF(CK180="","",IF(CK180='Opening Balance'!$I$180,'Opening Balance'!$H$180,""))</f>
        <v/>
      </c>
      <c r="CS180" s="438">
        <f t="shared" si="279"/>
        <v>211.97999999999996</v>
      </c>
      <c r="CT180" s="430">
        <f>IF(CO180="","",CO180*'Opening Balance'!$H$182)</f>
        <v>0</v>
      </c>
      <c r="CU180" s="431">
        <f t="shared" si="269"/>
        <v>211.97999999999996</v>
      </c>
      <c r="CV180" s="453">
        <f t="shared" si="307"/>
        <v>50.609799999999986</v>
      </c>
      <c r="CW180" s="430" t="str">
        <f>IF(CK180="","",IF(CK180='Opening Balance'!$I$179,'Opening Balance'!$H$179,""))</f>
        <v/>
      </c>
      <c r="CX180" s="429" t="str">
        <f>IF(CK180="","",IF(CK180='Opening Balance'!$I$181,'Opening Balance'!$H$181,""))</f>
        <v/>
      </c>
      <c r="CY180" s="438">
        <f t="shared" si="280"/>
        <v>50.609799999999986</v>
      </c>
      <c r="CZ180" s="430">
        <f>IF(CO180="","",CO180*'Opening Balance'!$H$183)</f>
        <v>0</v>
      </c>
      <c r="DA180" s="431">
        <f t="shared" si="281"/>
        <v>50.609799999999986</v>
      </c>
      <c r="DB180" s="474">
        <f t="shared" si="308"/>
        <v>12200</v>
      </c>
      <c r="DC180" s="468" t="str">
        <f>IF(CK180="","",IF(CK180='Opening Balance'!$I$185,'Opening Balance'!$H$185,""))</f>
        <v/>
      </c>
      <c r="DD180" s="468">
        <f t="shared" si="282"/>
        <v>12200</v>
      </c>
      <c r="DE180" s="470">
        <f>IF(CK180="","",IF(CK180='Opening Balance'!$I$187,'Opening Balance'!$H$187,0))</f>
        <v>0</v>
      </c>
      <c r="DF180" s="469">
        <f t="shared" si="309"/>
        <v>12200</v>
      </c>
    </row>
    <row r="181" spans="1:110" s="317" customFormat="1">
      <c r="A181" s="580"/>
      <c r="B181" s="352">
        <f>IF(AND($Z$3=$Q$153),MAX($B$157:B180)+1,0)</f>
        <v>0</v>
      </c>
      <c r="C181" s="116">
        <f>IF(AND('Att. Dairy'!B205=""),"",'Att. Dairy'!B205)</f>
        <v>45162</v>
      </c>
      <c r="D181" s="118">
        <f t="shared" si="283"/>
        <v>28.399999999999977</v>
      </c>
      <c r="E181" s="118">
        <f t="shared" si="284"/>
        <v>14.699999999999989</v>
      </c>
      <c r="F181" s="118" t="str">
        <f>IF(C181="","",IF(Sheet1!C181='Opening Balance'!$I$160,'Opening Balance'!$G$160,""))</f>
        <v/>
      </c>
      <c r="G181" s="118" t="str">
        <f>IF(C181="","",IF(Sheet1!C181='Opening Balance'!$I$161,'Opening Balance'!$G$161,""))</f>
        <v/>
      </c>
      <c r="H181" s="118" t="str">
        <f>IF(C181="","",IF(Sheet1!C181='Opening Balance'!$I$162,'Opening Balance'!$G$162,""))</f>
        <v/>
      </c>
      <c r="I181" s="118" t="str">
        <f>IF(C181="","",IF(Sheet1!C181='Opening Balance'!$I$163,'Opening Balance'!$G$163,""))</f>
        <v/>
      </c>
      <c r="J181" s="118" t="str">
        <f>IF(C181="","",IF(Sheet1!C181='Opening Balance'!$I$164,'Opening Balance'!$G$164,""))</f>
        <v/>
      </c>
      <c r="K181" s="118" t="str">
        <f>IF(C181="","",IF(Sheet1!C181='Opening Balance'!$I$165,'Opening Balance'!$G$165,""))</f>
        <v/>
      </c>
      <c r="L181" s="118">
        <f t="shared" si="285"/>
        <v>28.399999999999977</v>
      </c>
      <c r="M181" s="118">
        <f t="shared" si="286"/>
        <v>14.699999999999989</v>
      </c>
      <c r="N181" s="119" t="str">
        <f>IF('Att. Dairy'!F205="","",'Att. Dairy'!F205)</f>
        <v/>
      </c>
      <c r="O181" s="119" t="str">
        <f>IF('Att. Dairy'!G205="","",'Att. Dairy'!G205)</f>
        <v/>
      </c>
      <c r="P181" s="119" t="str">
        <f t="shared" si="287"/>
        <v/>
      </c>
      <c r="Q181" s="119" t="str">
        <f>IF('Att. Dairy'!L205="","",'Att. Dairy'!L205)</f>
        <v/>
      </c>
      <c r="R181" s="119" t="str">
        <f>IF('Att. Dairy'!M205="","",'Att. Dairy'!M205)</f>
        <v/>
      </c>
      <c r="S181" s="119" t="str">
        <f t="shared" si="288"/>
        <v/>
      </c>
      <c r="T181" s="118">
        <f t="shared" si="289"/>
        <v>0</v>
      </c>
      <c r="U181" s="118">
        <f t="shared" si="290"/>
        <v>0</v>
      </c>
      <c r="V181" s="118">
        <f t="shared" si="291"/>
        <v>28.399999999999977</v>
      </c>
      <c r="W181" s="118">
        <f t="shared" si="292"/>
        <v>14.699999999999989</v>
      </c>
      <c r="X181" s="321" t="str">
        <f>IFERROR(IF(AND('Att. Dairy'!B205=""),"",IF(AND(Y181="अवकाश"),"",IF(AND(S181=""),"",S181*$Z$153))),"")</f>
        <v/>
      </c>
      <c r="Y181" s="121" t="str">
        <f>IF(AND('Att. Dairy'!B205=""),"",IF(OR(S181="",S181=0),"",BC181))</f>
        <v/>
      </c>
      <c r="AA181" s="353">
        <f>IF(AND($AY$3=$AP$153),MAX($AA$157:AA180)+1,0)</f>
        <v>0</v>
      </c>
      <c r="AB181" s="116">
        <f>IF(AND('Att. Dairy'!B205=""),"",'Att. Dairy'!B205)</f>
        <v>45162</v>
      </c>
      <c r="AC181" s="118">
        <f t="shared" si="293"/>
        <v>136.20000000000002</v>
      </c>
      <c r="AD181" s="118">
        <f t="shared" si="294"/>
        <v>90.9</v>
      </c>
      <c r="AE181" s="118" t="str">
        <f>IF(AB181="","",IF(Sheet1!AB181='Opening Balance'!$I$160,'Opening Balance'!$H$160,""))</f>
        <v/>
      </c>
      <c r="AF181" s="118" t="str">
        <f>IF(AB181="","",IF(Sheet1!AB181='Opening Balance'!$I$161,'Opening Balance'!$H$161,""))</f>
        <v/>
      </c>
      <c r="AG181" s="118" t="str">
        <f>IF(AB181="","",IF(Sheet1!AB181='Opening Balance'!$I$162,'Opening Balance'!$H$162,""))</f>
        <v/>
      </c>
      <c r="AH181" s="118" t="str">
        <f>IF(AB181="","",IF(Sheet1!AB181='Opening Balance'!$I$163,'Opening Balance'!$H$163,""))</f>
        <v/>
      </c>
      <c r="AI181" s="118" t="str">
        <f>IF(AB181="","",IF(Sheet1!AB181='Opening Balance'!$I$164,'Opening Balance'!$H$164,""))</f>
        <v/>
      </c>
      <c r="AJ181" s="118" t="str">
        <f>IF(AB181="","",IF(Sheet1!AB181='Opening Balance'!$I$165,'Opening Balance'!$H$165,""))</f>
        <v/>
      </c>
      <c r="AK181" s="118">
        <f t="shared" si="295"/>
        <v>136.20000000000002</v>
      </c>
      <c r="AL181" s="118">
        <f t="shared" si="296"/>
        <v>90.9</v>
      </c>
      <c r="AM181" s="119" t="str">
        <f>IF('Att. Dairy'!I205="","",'Att. Dairy'!I205)</f>
        <v/>
      </c>
      <c r="AN181" s="119" t="str">
        <f>IF('Att. Dairy'!J205="","",'Att. Dairy'!J205)</f>
        <v/>
      </c>
      <c r="AO181" s="119" t="str">
        <f t="shared" si="297"/>
        <v/>
      </c>
      <c r="AP181" s="119" t="str">
        <f>IF('Att. Dairy'!O205="","",'Att. Dairy'!O205)</f>
        <v/>
      </c>
      <c r="AQ181" s="119" t="str">
        <f>IF('Att. Dairy'!P205="","",'Att. Dairy'!P205)</f>
        <v/>
      </c>
      <c r="AR181" s="119" t="str">
        <f t="shared" si="298"/>
        <v/>
      </c>
      <c r="AS181" s="118">
        <f t="shared" si="299"/>
        <v>0</v>
      </c>
      <c r="AT181" s="118">
        <f t="shared" si="300"/>
        <v>0</v>
      </c>
      <c r="AU181" s="118">
        <f t="shared" si="310"/>
        <v>136.20000000000002</v>
      </c>
      <c r="AV181" s="118">
        <f t="shared" si="311"/>
        <v>90.9</v>
      </c>
      <c r="AW181" s="321" t="str">
        <f>IFERROR(IF(AND('Att. Dairy'!B205=""),"",IF(AND(AX181="अवकाश"),"",IF(AND(AR181=""),"",AR181*$AY$153))),"")</f>
        <v/>
      </c>
      <c r="AX181" s="121" t="str">
        <f>IF(AND('Att. Dairy'!B205=""),"",IF(OR(AR181="",AR181=0),"",BC181))</f>
        <v/>
      </c>
      <c r="BB181" s="317" t="str">
        <f>IF(AND('Att. Dairy'!D205=""),"",'Att. Dairy'!D205)</f>
        <v>Thursday</v>
      </c>
      <c r="BC181" s="317" t="str">
        <f t="shared" si="301"/>
        <v>खिचड़ी</v>
      </c>
      <c r="BD181" s="318" t="str">
        <f t="shared" si="270"/>
        <v>R</v>
      </c>
      <c r="BE181" s="317" t="str">
        <f>IF(AND('Att. Dairy'!C205=""),"",'Att. Dairy'!C205)</f>
        <v/>
      </c>
      <c r="BF181" s="317" t="str">
        <f t="shared" si="271"/>
        <v/>
      </c>
      <c r="BG181" s="318" t="str">
        <f t="shared" si="272"/>
        <v>R</v>
      </c>
      <c r="BJ181" s="487">
        <f>IF(AND($DG$5=$CF$154),MAX($BJ$157:BJ180)+1,0)</f>
        <v>0</v>
      </c>
      <c r="BK181" s="389">
        <v>24</v>
      </c>
      <c r="BL181" s="422">
        <f>IF(AND('Att. Dairy'!B205=""),"",'Att. Dairy'!B205)</f>
        <v>45162</v>
      </c>
      <c r="BM181" s="423" t="str">
        <f>IF(AND('Att. Dairy'!D205=""),"",'Att. Dairy'!D205)</f>
        <v>Thursday</v>
      </c>
      <c r="BN181" s="435" t="str">
        <f>IF('Att. Dairy'!L205="","",IF('Att. Dairy'!E205='Att. Dairy'!$AD$15,'Att. Dairy'!L205,""))</f>
        <v/>
      </c>
      <c r="BO181" s="435" t="str">
        <f>IF('Att. Dairy'!M205="","",IF('Att. Dairy'!E205='Att. Dairy'!$AD$15,'Att. Dairy'!M205,""))</f>
        <v/>
      </c>
      <c r="BP181" s="436">
        <f t="shared" si="273"/>
        <v>0</v>
      </c>
      <c r="BQ181" s="453">
        <f t="shared" si="302"/>
        <v>162.91999999999999</v>
      </c>
      <c r="BR181" s="439" t="str">
        <f>IF(BL181="","",IF(BL181='Opening Balance'!$I$178,'Opening Balance'!$G$178,""))</f>
        <v/>
      </c>
      <c r="BS181" s="439" t="str">
        <f>IF(BL181="","",IF(BL181='Opening Balance'!$I$180,'Opening Balance'!$G$180,""))</f>
        <v/>
      </c>
      <c r="BT181" s="438">
        <f t="shared" si="274"/>
        <v>162.91999999999999</v>
      </c>
      <c r="BU181" s="446">
        <f>IF(BP181="","",BP181*'Opening Balance'!$G$182)</f>
        <v>0</v>
      </c>
      <c r="BV181" s="415">
        <f t="shared" si="268"/>
        <v>162.91999999999999</v>
      </c>
      <c r="BW181" s="453">
        <f t="shared" si="303"/>
        <v>44.235199999999999</v>
      </c>
      <c r="BX181" s="446" t="str">
        <f>IF(BL181="","",IF(BL181='Opening Balance'!$I$179,'Opening Balance'!$G$179,""))</f>
        <v/>
      </c>
      <c r="BY181" s="446" t="str">
        <f>IF(BL181="","",IF(BL181='Opening Balance'!$I$181,'Opening Balance'!$G$181,""))</f>
        <v/>
      </c>
      <c r="BZ181" s="447">
        <f t="shared" si="275"/>
        <v>44.235199999999999</v>
      </c>
      <c r="CA181" s="446">
        <f>IF(BP181="","",BP181*'Opening Balance'!$G$183)</f>
        <v>0</v>
      </c>
      <c r="CB181" s="431">
        <f t="shared" si="276"/>
        <v>44.235199999999999</v>
      </c>
      <c r="CC181" s="474">
        <f t="shared" si="304"/>
        <v>11000</v>
      </c>
      <c r="CD181" s="468" t="str">
        <f>IF(BL181="","",IF(BL181='Opening Balance'!$I$185,'Opening Balance'!$G$185,""))</f>
        <v/>
      </c>
      <c r="CE181" s="468">
        <f t="shared" si="277"/>
        <v>11000</v>
      </c>
      <c r="CF181" s="470">
        <f>IF(BL181="","",IF(BL181='Opening Balance'!$I$187,'Opening Balance'!$G$187,0))</f>
        <v>0</v>
      </c>
      <c r="CG181" s="469">
        <f t="shared" si="305"/>
        <v>11000</v>
      </c>
      <c r="CH181" s="466"/>
      <c r="CI181" s="466"/>
      <c r="CJ181" s="389">
        <v>24</v>
      </c>
      <c r="CK181" s="422">
        <f>IF(AND('Att. Dairy'!B205=""),"",'Att. Dairy'!B205)</f>
        <v>45162</v>
      </c>
      <c r="CL181" s="423" t="str">
        <f>IF(AND('Att. Dairy'!D205=""),"",'Att. Dairy'!D205)</f>
        <v>Thursday</v>
      </c>
      <c r="CM181" s="435" t="str">
        <f>IF('Att. Dairy'!O205="","",IF('Att. Dairy'!E205='Att. Dairy'!$AD$15,'Att. Dairy'!O205,""))</f>
        <v/>
      </c>
      <c r="CN181" s="435" t="str">
        <f>IF('Att. Dairy'!P205="","",IF('Att. Dairy'!E205='Att. Dairy'!$AD$15,'Att. Dairy'!P205,""))</f>
        <v/>
      </c>
      <c r="CO181" s="436">
        <f t="shared" si="278"/>
        <v>0</v>
      </c>
      <c r="CP181" s="453">
        <f t="shared" si="306"/>
        <v>211.97999999999996</v>
      </c>
      <c r="CQ181" s="438" t="str">
        <f>IF(CK181="","",IF(CK181='Opening Balance'!$I$178,'Opening Balance'!$H$178,""))</f>
        <v/>
      </c>
      <c r="CR181" s="438" t="str">
        <f>IF(CK181="","",IF(CK181='Opening Balance'!$I$180,'Opening Balance'!$H$180,""))</f>
        <v/>
      </c>
      <c r="CS181" s="438">
        <f t="shared" si="279"/>
        <v>211.97999999999996</v>
      </c>
      <c r="CT181" s="430">
        <f>IF(CO181="","",CO181*'Opening Balance'!$H$182)</f>
        <v>0</v>
      </c>
      <c r="CU181" s="431">
        <f t="shared" si="269"/>
        <v>211.97999999999996</v>
      </c>
      <c r="CV181" s="453">
        <f t="shared" si="307"/>
        <v>50.609799999999986</v>
      </c>
      <c r="CW181" s="430" t="str">
        <f>IF(CK181="","",IF(CK181='Opening Balance'!$I$179,'Opening Balance'!$H$179,""))</f>
        <v/>
      </c>
      <c r="CX181" s="429" t="str">
        <f>IF(CK181="","",IF(CK181='Opening Balance'!$I$181,'Opening Balance'!$H$181,""))</f>
        <v/>
      </c>
      <c r="CY181" s="438">
        <f t="shared" si="280"/>
        <v>50.609799999999986</v>
      </c>
      <c r="CZ181" s="430">
        <f>IF(CO181="","",CO181*'Opening Balance'!$H$183)</f>
        <v>0</v>
      </c>
      <c r="DA181" s="431">
        <f t="shared" si="281"/>
        <v>50.609799999999986</v>
      </c>
      <c r="DB181" s="474">
        <f t="shared" si="308"/>
        <v>12200</v>
      </c>
      <c r="DC181" s="468" t="str">
        <f>IF(CK181="","",IF(CK181='Opening Balance'!$I$185,'Opening Balance'!$H$185,""))</f>
        <v/>
      </c>
      <c r="DD181" s="468">
        <f t="shared" si="282"/>
        <v>12200</v>
      </c>
      <c r="DE181" s="470">
        <f>IF(CK181="","",IF(CK181='Opening Balance'!$I$187,'Opening Balance'!$H$187,0))</f>
        <v>0</v>
      </c>
      <c r="DF181" s="469">
        <f t="shared" si="309"/>
        <v>12200</v>
      </c>
    </row>
    <row r="182" spans="1:110" s="317" customFormat="1">
      <c r="A182" s="580"/>
      <c r="B182" s="352">
        <f>IF(AND($Z$3=$Q$153),MAX($B$157:B181)+1,0)</f>
        <v>0</v>
      </c>
      <c r="C182" s="116">
        <f>IF(AND('Att. Dairy'!B206=""),"",'Att. Dairy'!B206)</f>
        <v>45163</v>
      </c>
      <c r="D182" s="118">
        <f t="shared" si="283"/>
        <v>28.399999999999977</v>
      </c>
      <c r="E182" s="118">
        <f t="shared" si="284"/>
        <v>14.699999999999989</v>
      </c>
      <c r="F182" s="118" t="str">
        <f>IF(C182="","",IF(Sheet1!C182='Opening Balance'!$I$160,'Opening Balance'!$G$160,""))</f>
        <v/>
      </c>
      <c r="G182" s="118" t="str">
        <f>IF(C182="","",IF(Sheet1!C182='Opening Balance'!$I$161,'Opening Balance'!$G$161,""))</f>
        <v/>
      </c>
      <c r="H182" s="118" t="str">
        <f>IF(C182="","",IF(Sheet1!C182='Opening Balance'!$I$162,'Opening Balance'!$G$162,""))</f>
        <v/>
      </c>
      <c r="I182" s="118" t="str">
        <f>IF(C182="","",IF(Sheet1!C182='Opening Balance'!$I$163,'Opening Balance'!$G$163,""))</f>
        <v/>
      </c>
      <c r="J182" s="118" t="str">
        <f>IF(C182="","",IF(Sheet1!C182='Opening Balance'!$I$164,'Opening Balance'!$G$164,""))</f>
        <v/>
      </c>
      <c r="K182" s="118" t="str">
        <f>IF(C182="","",IF(Sheet1!C182='Opening Balance'!$I$165,'Opening Balance'!$G$165,""))</f>
        <v/>
      </c>
      <c r="L182" s="118">
        <f t="shared" si="285"/>
        <v>28.399999999999977</v>
      </c>
      <c r="M182" s="118">
        <f t="shared" si="286"/>
        <v>14.699999999999989</v>
      </c>
      <c r="N182" s="119" t="str">
        <f>IF('Att. Dairy'!F206="","",'Att. Dairy'!F206)</f>
        <v/>
      </c>
      <c r="O182" s="119" t="str">
        <f>IF('Att. Dairy'!G206="","",'Att. Dairy'!G206)</f>
        <v/>
      </c>
      <c r="P182" s="119" t="str">
        <f t="shared" si="287"/>
        <v/>
      </c>
      <c r="Q182" s="119" t="str">
        <f>IF('Att. Dairy'!L206="","",'Att. Dairy'!L206)</f>
        <v/>
      </c>
      <c r="R182" s="119" t="str">
        <f>IF('Att. Dairy'!M206="","",'Att. Dairy'!M206)</f>
        <v/>
      </c>
      <c r="S182" s="119" t="str">
        <f t="shared" si="288"/>
        <v/>
      </c>
      <c r="T182" s="118">
        <f t="shared" si="289"/>
        <v>0</v>
      </c>
      <c r="U182" s="118">
        <f t="shared" si="290"/>
        <v>0</v>
      </c>
      <c r="V182" s="118">
        <f t="shared" si="291"/>
        <v>28.399999999999977</v>
      </c>
      <c r="W182" s="118">
        <f t="shared" si="292"/>
        <v>14.699999999999989</v>
      </c>
      <c r="X182" s="321" t="str">
        <f>IFERROR(IF(AND('Att. Dairy'!B206=""),"",IF(AND(Y182="अवकाश"),"",IF(AND(S182=""),"",S182*$Z$153))),"")</f>
        <v/>
      </c>
      <c r="Y182" s="121" t="str">
        <f>IF(AND('Att. Dairy'!B206=""),"",IF(OR(S182="",S182=0),"",BC182))</f>
        <v/>
      </c>
      <c r="AA182" s="353">
        <f>IF(AND($AY$3=$AP$153),MAX($AA$157:AA181)+1,0)</f>
        <v>0</v>
      </c>
      <c r="AB182" s="116">
        <f>IF(AND('Att. Dairy'!B206=""),"",'Att. Dairy'!B206)</f>
        <v>45163</v>
      </c>
      <c r="AC182" s="118">
        <f t="shared" si="293"/>
        <v>136.20000000000002</v>
      </c>
      <c r="AD182" s="118">
        <f t="shared" si="294"/>
        <v>90.9</v>
      </c>
      <c r="AE182" s="118" t="str">
        <f>IF(AB182="","",IF(Sheet1!AB182='Opening Balance'!$I$160,'Opening Balance'!$H$160,""))</f>
        <v/>
      </c>
      <c r="AF182" s="118" t="str">
        <f>IF(AB182="","",IF(Sheet1!AB182='Opening Balance'!$I$161,'Opening Balance'!$H$161,""))</f>
        <v/>
      </c>
      <c r="AG182" s="118" t="str">
        <f>IF(AB182="","",IF(Sheet1!AB182='Opening Balance'!$I$162,'Opening Balance'!$H$162,""))</f>
        <v/>
      </c>
      <c r="AH182" s="118" t="str">
        <f>IF(AB182="","",IF(Sheet1!AB182='Opening Balance'!$I$163,'Opening Balance'!$H$163,""))</f>
        <v/>
      </c>
      <c r="AI182" s="118" t="str">
        <f>IF(AB182="","",IF(Sheet1!AB182='Opening Balance'!$I$164,'Opening Balance'!$H$164,""))</f>
        <v/>
      </c>
      <c r="AJ182" s="118" t="str">
        <f>IF(AB182="","",IF(Sheet1!AB182='Opening Balance'!$I$165,'Opening Balance'!$H$165,""))</f>
        <v/>
      </c>
      <c r="AK182" s="118">
        <f t="shared" si="295"/>
        <v>136.20000000000002</v>
      </c>
      <c r="AL182" s="118">
        <f t="shared" si="296"/>
        <v>90.9</v>
      </c>
      <c r="AM182" s="119" t="str">
        <f>IF('Att. Dairy'!I206="","",'Att. Dairy'!I206)</f>
        <v/>
      </c>
      <c r="AN182" s="119" t="str">
        <f>IF('Att. Dairy'!J206="","",'Att. Dairy'!J206)</f>
        <v/>
      </c>
      <c r="AO182" s="119" t="str">
        <f t="shared" si="297"/>
        <v/>
      </c>
      <c r="AP182" s="119" t="str">
        <f>IF('Att. Dairy'!O206="","",'Att. Dairy'!O206)</f>
        <v/>
      </c>
      <c r="AQ182" s="119" t="str">
        <f>IF('Att. Dairy'!P206="","",'Att. Dairy'!P206)</f>
        <v/>
      </c>
      <c r="AR182" s="119" t="str">
        <f t="shared" si="298"/>
        <v/>
      </c>
      <c r="AS182" s="118">
        <f t="shared" si="299"/>
        <v>0</v>
      </c>
      <c r="AT182" s="118">
        <f t="shared" si="300"/>
        <v>0</v>
      </c>
      <c r="AU182" s="118">
        <f t="shared" si="310"/>
        <v>136.20000000000002</v>
      </c>
      <c r="AV182" s="118">
        <f t="shared" si="311"/>
        <v>90.9</v>
      </c>
      <c r="AW182" s="321" t="str">
        <f>IFERROR(IF(AND('Att. Dairy'!B206=""),"",IF(AND(AX182="अवकाश"),"",IF(AND(AR182=""),"",AR182*$AY$153))),"")</f>
        <v/>
      </c>
      <c r="AX182" s="121" t="str">
        <f>IF(AND('Att. Dairy'!B206=""),"",IF(OR(AR182="",AR182=0),"",BC182))</f>
        <v/>
      </c>
      <c r="BB182" s="317" t="str">
        <f>IF(AND('Att. Dairy'!D206=""),"",'Att. Dairy'!D206)</f>
        <v>Friday</v>
      </c>
      <c r="BC182" s="317" t="str">
        <f t="shared" si="301"/>
        <v>दाल रोटी</v>
      </c>
      <c r="BD182" s="318" t="str">
        <f t="shared" si="270"/>
        <v>W</v>
      </c>
      <c r="BE182" s="317" t="str">
        <f>IF(AND('Att. Dairy'!C206=""),"",'Att. Dairy'!C206)</f>
        <v/>
      </c>
      <c r="BF182" s="317" t="str">
        <f t="shared" si="271"/>
        <v/>
      </c>
      <c r="BG182" s="318" t="str">
        <f t="shared" si="272"/>
        <v>W</v>
      </c>
      <c r="BJ182" s="487">
        <f>IF(AND($DG$5=$CF$154),MAX($BJ$157:BJ181)+1,0)</f>
        <v>0</v>
      </c>
      <c r="BK182" s="389">
        <v>25</v>
      </c>
      <c r="BL182" s="422">
        <f>IF(AND('Att. Dairy'!B206=""),"",'Att. Dairy'!B206)</f>
        <v>45163</v>
      </c>
      <c r="BM182" s="423" t="str">
        <f>IF(AND('Att. Dairy'!D206=""),"",'Att. Dairy'!D206)</f>
        <v>Friday</v>
      </c>
      <c r="BN182" s="435" t="str">
        <f>IF('Att. Dairy'!L206="","",IF('Att. Dairy'!E206='Att. Dairy'!$AD$15,'Att. Dairy'!L206,""))</f>
        <v/>
      </c>
      <c r="BO182" s="435" t="str">
        <f>IF('Att. Dairy'!M206="","",IF('Att. Dairy'!E206='Att. Dairy'!$AD$15,'Att. Dairy'!M206,""))</f>
        <v/>
      </c>
      <c r="BP182" s="436">
        <f t="shared" si="273"/>
        <v>0</v>
      </c>
      <c r="BQ182" s="453">
        <f t="shared" si="302"/>
        <v>162.91999999999999</v>
      </c>
      <c r="BR182" s="439" t="str">
        <f>IF(BL182="","",IF(BL182='Opening Balance'!$I$178,'Opening Balance'!$G$178,""))</f>
        <v/>
      </c>
      <c r="BS182" s="439" t="str">
        <f>IF(BL182="","",IF(BL182='Opening Balance'!$I$180,'Opening Balance'!$G$180,""))</f>
        <v/>
      </c>
      <c r="BT182" s="438">
        <f t="shared" si="274"/>
        <v>162.91999999999999</v>
      </c>
      <c r="BU182" s="446">
        <f>IF(BP182="","",BP182*'Opening Balance'!$G$182)</f>
        <v>0</v>
      </c>
      <c r="BV182" s="415">
        <f t="shared" si="268"/>
        <v>162.91999999999999</v>
      </c>
      <c r="BW182" s="453">
        <f t="shared" si="303"/>
        <v>44.235199999999999</v>
      </c>
      <c r="BX182" s="446" t="str">
        <f>IF(BL182="","",IF(BL182='Opening Balance'!$I$179,'Opening Balance'!$G$179,""))</f>
        <v/>
      </c>
      <c r="BY182" s="446" t="str">
        <f>IF(BL182="","",IF(BL182='Opening Balance'!$I$181,'Opening Balance'!$G$181,""))</f>
        <v/>
      </c>
      <c r="BZ182" s="447">
        <f t="shared" si="275"/>
        <v>44.235199999999999</v>
      </c>
      <c r="CA182" s="446">
        <f>IF(BP182="","",BP182*'Opening Balance'!$G$183)</f>
        <v>0</v>
      </c>
      <c r="CB182" s="431">
        <f t="shared" si="276"/>
        <v>44.235199999999999</v>
      </c>
      <c r="CC182" s="474">
        <f t="shared" si="304"/>
        <v>11000</v>
      </c>
      <c r="CD182" s="468" t="str">
        <f>IF(BL182="","",IF(BL182='Opening Balance'!$I$185,'Opening Balance'!$G$185,""))</f>
        <v/>
      </c>
      <c r="CE182" s="468">
        <f t="shared" si="277"/>
        <v>11000</v>
      </c>
      <c r="CF182" s="470">
        <f>IF(BL182="","",IF(BL182='Opening Balance'!$I$187,'Opening Balance'!$G$187,0))</f>
        <v>0</v>
      </c>
      <c r="CG182" s="469">
        <f t="shared" si="305"/>
        <v>11000</v>
      </c>
      <c r="CH182" s="466"/>
      <c r="CI182" s="466"/>
      <c r="CJ182" s="389">
        <v>25</v>
      </c>
      <c r="CK182" s="422">
        <f>IF(AND('Att. Dairy'!B206=""),"",'Att. Dairy'!B206)</f>
        <v>45163</v>
      </c>
      <c r="CL182" s="423" t="str">
        <f>IF(AND('Att. Dairy'!D206=""),"",'Att. Dairy'!D206)</f>
        <v>Friday</v>
      </c>
      <c r="CM182" s="435" t="str">
        <f>IF('Att. Dairy'!O206="","",IF('Att. Dairy'!E206='Att. Dairy'!$AD$15,'Att. Dairy'!O206,""))</f>
        <v/>
      </c>
      <c r="CN182" s="435" t="str">
        <f>IF('Att. Dairy'!P206="","",IF('Att. Dairy'!E206='Att. Dairy'!$AD$15,'Att. Dairy'!P206,""))</f>
        <v/>
      </c>
      <c r="CO182" s="436">
        <f t="shared" si="278"/>
        <v>0</v>
      </c>
      <c r="CP182" s="453">
        <f t="shared" si="306"/>
        <v>211.97999999999996</v>
      </c>
      <c r="CQ182" s="438" t="str">
        <f>IF(CK182="","",IF(CK182='Opening Balance'!$I$178,'Opening Balance'!$H$178,""))</f>
        <v/>
      </c>
      <c r="CR182" s="438" t="str">
        <f>IF(CK182="","",IF(CK182='Opening Balance'!$I$180,'Opening Balance'!$H$180,""))</f>
        <v/>
      </c>
      <c r="CS182" s="438">
        <f t="shared" si="279"/>
        <v>211.97999999999996</v>
      </c>
      <c r="CT182" s="430">
        <f>IF(CO182="","",CO182*'Opening Balance'!$H$182)</f>
        <v>0</v>
      </c>
      <c r="CU182" s="431">
        <f t="shared" si="269"/>
        <v>211.97999999999996</v>
      </c>
      <c r="CV182" s="453">
        <f t="shared" si="307"/>
        <v>50.609799999999986</v>
      </c>
      <c r="CW182" s="430" t="str">
        <f>IF(CK182="","",IF(CK182='Opening Balance'!$I$179,'Opening Balance'!$H$179,""))</f>
        <v/>
      </c>
      <c r="CX182" s="429" t="str">
        <f>IF(CK182="","",IF(CK182='Opening Balance'!$I$181,'Opening Balance'!$H$181,""))</f>
        <v/>
      </c>
      <c r="CY182" s="438">
        <f t="shared" si="280"/>
        <v>50.609799999999986</v>
      </c>
      <c r="CZ182" s="430">
        <f>IF(CO182="","",CO182*'Opening Balance'!$H$183)</f>
        <v>0</v>
      </c>
      <c r="DA182" s="431">
        <f t="shared" si="281"/>
        <v>50.609799999999986</v>
      </c>
      <c r="DB182" s="474">
        <f t="shared" si="308"/>
        <v>12200</v>
      </c>
      <c r="DC182" s="468" t="str">
        <f>IF(CK182="","",IF(CK182='Opening Balance'!$I$185,'Opening Balance'!$H$185,""))</f>
        <v/>
      </c>
      <c r="DD182" s="468">
        <f t="shared" si="282"/>
        <v>12200</v>
      </c>
      <c r="DE182" s="470">
        <f>IF(CK182="","",IF(CK182='Opening Balance'!$I$187,'Opening Balance'!$H$187,0))</f>
        <v>0</v>
      </c>
      <c r="DF182" s="469">
        <f t="shared" si="309"/>
        <v>12200</v>
      </c>
    </row>
    <row r="183" spans="1:110" s="317" customFormat="1">
      <c r="A183" s="580"/>
      <c r="B183" s="352">
        <f>IF(AND($Z$3=$Q$153),MAX($B$157:B182)+1,0)</f>
        <v>0</v>
      </c>
      <c r="C183" s="116">
        <f>IF(AND('Att. Dairy'!B207=""),"",'Att. Dairy'!B207)</f>
        <v>45164</v>
      </c>
      <c r="D183" s="118">
        <f t="shared" si="283"/>
        <v>28.399999999999977</v>
      </c>
      <c r="E183" s="118">
        <f t="shared" si="284"/>
        <v>14.699999999999989</v>
      </c>
      <c r="F183" s="118" t="str">
        <f>IF(C183="","",IF(Sheet1!C183='Opening Balance'!$I$160,'Opening Balance'!$G$160,""))</f>
        <v/>
      </c>
      <c r="G183" s="118" t="str">
        <f>IF(C183="","",IF(Sheet1!C183='Opening Balance'!$I$161,'Opening Balance'!$G$161,""))</f>
        <v/>
      </c>
      <c r="H183" s="118" t="str">
        <f>IF(C183="","",IF(Sheet1!C183='Opening Balance'!$I$162,'Opening Balance'!$G$162,""))</f>
        <v/>
      </c>
      <c r="I183" s="118" t="str">
        <f>IF(C183="","",IF(Sheet1!C183='Opening Balance'!$I$163,'Opening Balance'!$G$163,""))</f>
        <v/>
      </c>
      <c r="J183" s="118" t="str">
        <f>IF(C183="","",IF(Sheet1!C183='Opening Balance'!$I$164,'Opening Balance'!$G$164,""))</f>
        <v/>
      </c>
      <c r="K183" s="118" t="str">
        <f>IF(C183="","",IF(Sheet1!C183='Opening Balance'!$I$165,'Opening Balance'!$G$165,""))</f>
        <v/>
      </c>
      <c r="L183" s="118">
        <f t="shared" si="285"/>
        <v>28.399999999999977</v>
      </c>
      <c r="M183" s="118">
        <f t="shared" si="286"/>
        <v>14.699999999999989</v>
      </c>
      <c r="N183" s="119" t="str">
        <f>IF('Att. Dairy'!F207="","",'Att. Dairy'!F207)</f>
        <v/>
      </c>
      <c r="O183" s="119" t="str">
        <f>IF('Att. Dairy'!G207="","",'Att. Dairy'!G207)</f>
        <v/>
      </c>
      <c r="P183" s="119" t="str">
        <f t="shared" si="287"/>
        <v/>
      </c>
      <c r="Q183" s="119" t="str">
        <f>IF('Att. Dairy'!L207="","",'Att. Dairy'!L207)</f>
        <v/>
      </c>
      <c r="R183" s="119" t="str">
        <f>IF('Att. Dairy'!M207="","",'Att. Dairy'!M207)</f>
        <v/>
      </c>
      <c r="S183" s="119" t="str">
        <f t="shared" si="288"/>
        <v/>
      </c>
      <c r="T183" s="118">
        <f t="shared" si="289"/>
        <v>0</v>
      </c>
      <c r="U183" s="118">
        <f t="shared" si="290"/>
        <v>0</v>
      </c>
      <c r="V183" s="118">
        <f t="shared" si="291"/>
        <v>28.399999999999977</v>
      </c>
      <c r="W183" s="118">
        <f t="shared" si="292"/>
        <v>14.699999999999989</v>
      </c>
      <c r="X183" s="321" t="str">
        <f>IFERROR(IF(AND('Att. Dairy'!B207=""),"",IF(AND(Y183="अवकाश"),"",IF(AND(S183=""),"",S183*$Z$153))),"")</f>
        <v/>
      </c>
      <c r="Y183" s="121" t="str">
        <f>IF(AND('Att. Dairy'!B207=""),"",IF(OR(S183="",S183=0),"",BC183))</f>
        <v/>
      </c>
      <c r="AA183" s="353">
        <f>IF(AND($AY$3=$AP$153),MAX($AA$157:AA182)+1,0)</f>
        <v>0</v>
      </c>
      <c r="AB183" s="116">
        <f>IF(AND('Att. Dairy'!B207=""),"",'Att. Dairy'!B207)</f>
        <v>45164</v>
      </c>
      <c r="AC183" s="118">
        <f t="shared" si="293"/>
        <v>136.20000000000002</v>
      </c>
      <c r="AD183" s="118">
        <f t="shared" si="294"/>
        <v>90.9</v>
      </c>
      <c r="AE183" s="118" t="str">
        <f>IF(AB183="","",IF(Sheet1!AB183='Opening Balance'!$I$160,'Opening Balance'!$H$160,""))</f>
        <v/>
      </c>
      <c r="AF183" s="118" t="str">
        <f>IF(AB183="","",IF(Sheet1!AB183='Opening Balance'!$I$161,'Opening Balance'!$H$161,""))</f>
        <v/>
      </c>
      <c r="AG183" s="118" t="str">
        <f>IF(AB183="","",IF(Sheet1!AB183='Opening Balance'!$I$162,'Opening Balance'!$H$162,""))</f>
        <v/>
      </c>
      <c r="AH183" s="118" t="str">
        <f>IF(AB183="","",IF(Sheet1!AB183='Opening Balance'!$I$163,'Opening Balance'!$H$163,""))</f>
        <v/>
      </c>
      <c r="AI183" s="118" t="str">
        <f>IF(AB183="","",IF(Sheet1!AB183='Opening Balance'!$I$164,'Opening Balance'!$H$164,""))</f>
        <v/>
      </c>
      <c r="AJ183" s="118" t="str">
        <f>IF(AB183="","",IF(Sheet1!AB183='Opening Balance'!$I$165,'Opening Balance'!$H$165,""))</f>
        <v/>
      </c>
      <c r="AK183" s="118">
        <f t="shared" si="295"/>
        <v>136.20000000000002</v>
      </c>
      <c r="AL183" s="118">
        <f t="shared" si="296"/>
        <v>90.9</v>
      </c>
      <c r="AM183" s="119" t="str">
        <f>IF('Att. Dairy'!I207="","",'Att. Dairy'!I207)</f>
        <v/>
      </c>
      <c r="AN183" s="119" t="str">
        <f>IF('Att. Dairy'!J207="","",'Att. Dairy'!J207)</f>
        <v/>
      </c>
      <c r="AO183" s="119" t="str">
        <f t="shared" si="297"/>
        <v/>
      </c>
      <c r="AP183" s="119" t="str">
        <f>IF('Att. Dairy'!O207="","",'Att. Dairy'!O207)</f>
        <v/>
      </c>
      <c r="AQ183" s="119" t="str">
        <f>IF('Att. Dairy'!P207="","",'Att. Dairy'!P207)</f>
        <v/>
      </c>
      <c r="AR183" s="119" t="str">
        <f t="shared" si="298"/>
        <v/>
      </c>
      <c r="AS183" s="118">
        <f t="shared" si="299"/>
        <v>0</v>
      </c>
      <c r="AT183" s="118">
        <f t="shared" si="300"/>
        <v>0</v>
      </c>
      <c r="AU183" s="118">
        <f t="shared" si="310"/>
        <v>136.20000000000002</v>
      </c>
      <c r="AV183" s="118">
        <f t="shared" si="311"/>
        <v>90.9</v>
      </c>
      <c r="AW183" s="321" t="str">
        <f>IFERROR(IF(AND('Att. Dairy'!B207=""),"",IF(AND(AX183="अवकाश"),"",IF(AND(AR183=""),"",AR183*$AY$153))),"")</f>
        <v/>
      </c>
      <c r="AX183" s="121" t="str">
        <f>IF(AND('Att. Dairy'!B207=""),"",IF(OR(AR183="",AR183=0),"",BC183))</f>
        <v/>
      </c>
      <c r="BB183" s="317" t="str">
        <f>IF(AND('Att. Dairy'!D207=""),"",'Att. Dairy'!D207)</f>
        <v>Saturday</v>
      </c>
      <c r="BC183" s="317" t="str">
        <f t="shared" si="301"/>
        <v>सब्जी रोटी</v>
      </c>
      <c r="BD183" s="318" t="str">
        <f t="shared" si="270"/>
        <v>W</v>
      </c>
      <c r="BE183" s="317" t="str">
        <f>IF(AND('Att. Dairy'!C207=""),"",'Att. Dairy'!C207)</f>
        <v/>
      </c>
      <c r="BF183" s="317" t="str">
        <f t="shared" si="271"/>
        <v/>
      </c>
      <c r="BG183" s="318" t="str">
        <f t="shared" si="272"/>
        <v>W</v>
      </c>
      <c r="BJ183" s="487">
        <f>IF(AND($DG$5=$CF$154),MAX($BJ$157:BJ182)+1,0)</f>
        <v>0</v>
      </c>
      <c r="BK183" s="389">
        <v>26</v>
      </c>
      <c r="BL183" s="422">
        <f>IF(AND('Att. Dairy'!B207=""),"",'Att. Dairy'!B207)</f>
        <v>45164</v>
      </c>
      <c r="BM183" s="423" t="str">
        <f>IF(AND('Att. Dairy'!D207=""),"",'Att. Dairy'!D207)</f>
        <v>Saturday</v>
      </c>
      <c r="BN183" s="435" t="str">
        <f>IF('Att. Dairy'!L207="","",IF('Att. Dairy'!E207='Att. Dairy'!$AD$15,'Att. Dairy'!L207,""))</f>
        <v/>
      </c>
      <c r="BO183" s="435" t="str">
        <f>IF('Att. Dairy'!M207="","",IF('Att. Dairy'!E207='Att. Dairy'!$AD$15,'Att. Dairy'!M207,""))</f>
        <v/>
      </c>
      <c r="BP183" s="436">
        <f t="shared" si="273"/>
        <v>0</v>
      </c>
      <c r="BQ183" s="453">
        <f t="shared" si="302"/>
        <v>162.91999999999999</v>
      </c>
      <c r="BR183" s="439" t="str">
        <f>IF(BL183="","",IF(BL183='Opening Balance'!$I$178,'Opening Balance'!$G$178,""))</f>
        <v/>
      </c>
      <c r="BS183" s="439" t="str">
        <f>IF(BL183="","",IF(BL183='Opening Balance'!$I$180,'Opening Balance'!$G$180,""))</f>
        <v/>
      </c>
      <c r="BT183" s="438">
        <f t="shared" si="274"/>
        <v>162.91999999999999</v>
      </c>
      <c r="BU183" s="446">
        <f>IF(BP183="","",BP183*'Opening Balance'!$G$182)</f>
        <v>0</v>
      </c>
      <c r="BV183" s="415">
        <f t="shared" si="268"/>
        <v>162.91999999999999</v>
      </c>
      <c r="BW183" s="453">
        <f t="shared" si="303"/>
        <v>44.235199999999999</v>
      </c>
      <c r="BX183" s="446" t="str">
        <f>IF(BL183="","",IF(BL183='Opening Balance'!$I$179,'Opening Balance'!$G$179,""))</f>
        <v/>
      </c>
      <c r="BY183" s="446" t="str">
        <f>IF(BL183="","",IF(BL183='Opening Balance'!$I$181,'Opening Balance'!$G$181,""))</f>
        <v/>
      </c>
      <c r="BZ183" s="447">
        <f t="shared" si="275"/>
        <v>44.235199999999999</v>
      </c>
      <c r="CA183" s="446">
        <f>IF(BP183="","",BP183*'Opening Balance'!$G$183)</f>
        <v>0</v>
      </c>
      <c r="CB183" s="431">
        <f t="shared" si="276"/>
        <v>44.235199999999999</v>
      </c>
      <c r="CC183" s="474">
        <f t="shared" si="304"/>
        <v>11000</v>
      </c>
      <c r="CD183" s="468" t="str">
        <f>IF(BL183="","",IF(BL183='Opening Balance'!$I$185,'Opening Balance'!$G$185,""))</f>
        <v/>
      </c>
      <c r="CE183" s="468">
        <f t="shared" si="277"/>
        <v>11000</v>
      </c>
      <c r="CF183" s="470">
        <f>IF(BL183="","",IF(BL183='Opening Balance'!$I$187,'Opening Balance'!$G$187,0))</f>
        <v>0</v>
      </c>
      <c r="CG183" s="469">
        <f t="shared" si="305"/>
        <v>11000</v>
      </c>
      <c r="CH183" s="466"/>
      <c r="CI183" s="466"/>
      <c r="CJ183" s="389">
        <v>26</v>
      </c>
      <c r="CK183" s="422">
        <f>IF(AND('Att. Dairy'!B207=""),"",'Att. Dairy'!B207)</f>
        <v>45164</v>
      </c>
      <c r="CL183" s="423" t="str">
        <f>IF(AND('Att. Dairy'!D207=""),"",'Att. Dairy'!D207)</f>
        <v>Saturday</v>
      </c>
      <c r="CM183" s="435" t="str">
        <f>IF('Att. Dairy'!O207="","",IF('Att. Dairy'!E207='Att. Dairy'!$AD$15,'Att. Dairy'!O207,""))</f>
        <v/>
      </c>
      <c r="CN183" s="435" t="str">
        <f>IF('Att. Dairy'!P207="","",IF('Att. Dairy'!E207='Att. Dairy'!$AD$15,'Att. Dairy'!P207,""))</f>
        <v/>
      </c>
      <c r="CO183" s="436">
        <f t="shared" si="278"/>
        <v>0</v>
      </c>
      <c r="CP183" s="453">
        <f t="shared" si="306"/>
        <v>211.97999999999996</v>
      </c>
      <c r="CQ183" s="438" t="str">
        <f>IF(CK183="","",IF(CK183='Opening Balance'!$I$178,'Opening Balance'!$H$178,""))</f>
        <v/>
      </c>
      <c r="CR183" s="438" t="str">
        <f>IF(CK183="","",IF(CK183='Opening Balance'!$I$180,'Opening Balance'!$H$180,""))</f>
        <v/>
      </c>
      <c r="CS183" s="438">
        <f t="shared" si="279"/>
        <v>211.97999999999996</v>
      </c>
      <c r="CT183" s="430">
        <f>IF(CO183="","",CO183*'Opening Balance'!$H$182)</f>
        <v>0</v>
      </c>
      <c r="CU183" s="431">
        <f t="shared" si="269"/>
        <v>211.97999999999996</v>
      </c>
      <c r="CV183" s="453">
        <f t="shared" si="307"/>
        <v>50.609799999999986</v>
      </c>
      <c r="CW183" s="430" t="str">
        <f>IF(CK183="","",IF(CK183='Opening Balance'!$I$179,'Opening Balance'!$H$179,""))</f>
        <v/>
      </c>
      <c r="CX183" s="429" t="str">
        <f>IF(CK183="","",IF(CK183='Opening Balance'!$I$181,'Opening Balance'!$H$181,""))</f>
        <v/>
      </c>
      <c r="CY183" s="438">
        <f t="shared" si="280"/>
        <v>50.609799999999986</v>
      </c>
      <c r="CZ183" s="430">
        <f>IF(CO183="","",CO183*'Opening Balance'!$H$183)</f>
        <v>0</v>
      </c>
      <c r="DA183" s="431">
        <f t="shared" si="281"/>
        <v>50.609799999999986</v>
      </c>
      <c r="DB183" s="474">
        <f t="shared" si="308"/>
        <v>12200</v>
      </c>
      <c r="DC183" s="468" t="str">
        <f>IF(CK183="","",IF(CK183='Opening Balance'!$I$185,'Opening Balance'!$H$185,""))</f>
        <v/>
      </c>
      <c r="DD183" s="468">
        <f t="shared" si="282"/>
        <v>12200</v>
      </c>
      <c r="DE183" s="470">
        <f>IF(CK183="","",IF(CK183='Opening Balance'!$I$187,'Opening Balance'!$H$187,0))</f>
        <v>0</v>
      </c>
      <c r="DF183" s="469">
        <f t="shared" si="309"/>
        <v>12200</v>
      </c>
    </row>
    <row r="184" spans="1:110" s="317" customFormat="1">
      <c r="A184" s="580"/>
      <c r="B184" s="352">
        <f>IF(AND($Z$3=$Q$153),MAX($B$157:B183)+1,0)</f>
        <v>0</v>
      </c>
      <c r="C184" s="116">
        <f>IF(AND('Att. Dairy'!B208=""),"",'Att. Dairy'!B208)</f>
        <v>45165</v>
      </c>
      <c r="D184" s="118">
        <f t="shared" si="283"/>
        <v>28.399999999999977</v>
      </c>
      <c r="E184" s="118">
        <f t="shared" si="284"/>
        <v>14.699999999999989</v>
      </c>
      <c r="F184" s="118" t="str">
        <f>IF(C184="","",IF(Sheet1!C184='Opening Balance'!$I$160,'Opening Balance'!$G$160,""))</f>
        <v/>
      </c>
      <c r="G184" s="118" t="str">
        <f>IF(C184="","",IF(Sheet1!C184='Opening Balance'!$I$161,'Opening Balance'!$G$161,""))</f>
        <v/>
      </c>
      <c r="H184" s="118" t="str">
        <f>IF(C184="","",IF(Sheet1!C184='Opening Balance'!$I$162,'Opening Balance'!$G$162,""))</f>
        <v/>
      </c>
      <c r="I184" s="118" t="str">
        <f>IF(C184="","",IF(Sheet1!C184='Opening Balance'!$I$163,'Opening Balance'!$G$163,""))</f>
        <v/>
      </c>
      <c r="J184" s="118" t="str">
        <f>IF(C184="","",IF(Sheet1!C184='Opening Balance'!$I$164,'Opening Balance'!$G$164,""))</f>
        <v/>
      </c>
      <c r="K184" s="118" t="str">
        <f>IF(C184="","",IF(Sheet1!C184='Opening Balance'!$I$165,'Opening Balance'!$G$165,""))</f>
        <v/>
      </c>
      <c r="L184" s="118">
        <f t="shared" si="285"/>
        <v>28.399999999999977</v>
      </c>
      <c r="M184" s="118">
        <f t="shared" si="286"/>
        <v>14.699999999999989</v>
      </c>
      <c r="N184" s="119" t="str">
        <f>IF('Att. Dairy'!F208="","",'Att. Dairy'!F208)</f>
        <v/>
      </c>
      <c r="O184" s="119" t="str">
        <f>IF('Att. Dairy'!G208="","",'Att. Dairy'!G208)</f>
        <v/>
      </c>
      <c r="P184" s="119" t="str">
        <f t="shared" si="287"/>
        <v/>
      </c>
      <c r="Q184" s="119" t="str">
        <f>IF('Att. Dairy'!L208="","",'Att. Dairy'!L208)</f>
        <v/>
      </c>
      <c r="R184" s="119" t="str">
        <f>IF('Att. Dairy'!M208="","",'Att. Dairy'!M208)</f>
        <v/>
      </c>
      <c r="S184" s="119" t="str">
        <f t="shared" si="288"/>
        <v/>
      </c>
      <c r="T184" s="118">
        <f t="shared" si="289"/>
        <v>0</v>
      </c>
      <c r="U184" s="118">
        <f t="shared" si="290"/>
        <v>0</v>
      </c>
      <c r="V184" s="118">
        <f t="shared" si="291"/>
        <v>28.399999999999977</v>
      </c>
      <c r="W184" s="118">
        <f t="shared" si="292"/>
        <v>14.699999999999989</v>
      </c>
      <c r="X184" s="321" t="str">
        <f>IFERROR(IF(AND('Att. Dairy'!B208=""),"",IF(AND(Y184="अवकाश"),"",IF(AND(S184=""),"",S184*$Z$153))),"")</f>
        <v/>
      </c>
      <c r="Y184" s="121" t="str">
        <f>IF(AND('Att. Dairy'!B208=""),"",IF(OR(S184="",S184=0),"",BC184))</f>
        <v/>
      </c>
      <c r="AA184" s="353">
        <f>IF(AND($AY$3=$AP$153),MAX($AA$157:AA183)+1,0)</f>
        <v>0</v>
      </c>
      <c r="AB184" s="116">
        <f>IF(AND('Att. Dairy'!B208=""),"",'Att. Dairy'!B208)</f>
        <v>45165</v>
      </c>
      <c r="AC184" s="118">
        <f t="shared" si="293"/>
        <v>136.20000000000002</v>
      </c>
      <c r="AD184" s="118">
        <f t="shared" si="294"/>
        <v>90.9</v>
      </c>
      <c r="AE184" s="118" t="str">
        <f>IF(AB184="","",IF(Sheet1!AB184='Opening Balance'!$I$160,'Opening Balance'!$H$160,""))</f>
        <v/>
      </c>
      <c r="AF184" s="118" t="str">
        <f>IF(AB184="","",IF(Sheet1!AB184='Opening Balance'!$I$161,'Opening Balance'!$H$161,""))</f>
        <v/>
      </c>
      <c r="AG184" s="118" t="str">
        <f>IF(AB184="","",IF(Sheet1!AB184='Opening Balance'!$I$162,'Opening Balance'!$H$162,""))</f>
        <v/>
      </c>
      <c r="AH184" s="118" t="str">
        <f>IF(AB184="","",IF(Sheet1!AB184='Opening Balance'!$I$163,'Opening Balance'!$H$163,""))</f>
        <v/>
      </c>
      <c r="AI184" s="118" t="str">
        <f>IF(AB184="","",IF(Sheet1!AB184='Opening Balance'!$I$164,'Opening Balance'!$H$164,""))</f>
        <v/>
      </c>
      <c r="AJ184" s="118" t="str">
        <f>IF(AB184="","",IF(Sheet1!AB184='Opening Balance'!$I$165,'Opening Balance'!$H$165,""))</f>
        <v/>
      </c>
      <c r="AK184" s="118">
        <f t="shared" si="295"/>
        <v>136.20000000000002</v>
      </c>
      <c r="AL184" s="118">
        <f t="shared" si="296"/>
        <v>90.9</v>
      </c>
      <c r="AM184" s="119" t="str">
        <f>IF('Att. Dairy'!I208="","",'Att. Dairy'!I208)</f>
        <v/>
      </c>
      <c r="AN184" s="119" t="str">
        <f>IF('Att. Dairy'!J208="","",'Att. Dairy'!J208)</f>
        <v/>
      </c>
      <c r="AO184" s="119" t="str">
        <f t="shared" si="297"/>
        <v/>
      </c>
      <c r="AP184" s="119" t="str">
        <f>IF('Att. Dairy'!O208="","",'Att. Dairy'!O208)</f>
        <v/>
      </c>
      <c r="AQ184" s="119" t="str">
        <f>IF('Att. Dairy'!P208="","",'Att. Dairy'!P208)</f>
        <v/>
      </c>
      <c r="AR184" s="119" t="str">
        <f t="shared" si="298"/>
        <v/>
      </c>
      <c r="AS184" s="118">
        <f t="shared" si="299"/>
        <v>0</v>
      </c>
      <c r="AT184" s="118">
        <f t="shared" si="300"/>
        <v>0</v>
      </c>
      <c r="AU184" s="118">
        <f t="shared" si="310"/>
        <v>136.20000000000002</v>
      </c>
      <c r="AV184" s="118">
        <f t="shared" si="311"/>
        <v>90.9</v>
      </c>
      <c r="AW184" s="321" t="str">
        <f>IFERROR(IF(AND('Att. Dairy'!B208=""),"",IF(AND(AX184="अवकाश"),"",IF(AND(AR184=""),"",AR184*$AY$153))),"")</f>
        <v/>
      </c>
      <c r="AX184" s="121" t="str">
        <f>IF(AND('Att. Dairy'!B208=""),"",IF(OR(AR184="",AR184=0),"",BC184))</f>
        <v/>
      </c>
      <c r="BB184" s="317" t="str">
        <f>IF(AND('Att. Dairy'!D208=""),"",'Att. Dairy'!D208)</f>
        <v>Sunday</v>
      </c>
      <c r="BC184" s="317" t="str">
        <f t="shared" si="301"/>
        <v>अवकाश</v>
      </c>
      <c r="BD184" s="318" t="str">
        <f t="shared" si="270"/>
        <v/>
      </c>
      <c r="BE184" s="317" t="str">
        <f>IF(AND('Att. Dairy'!C208=""),"",'Att. Dairy'!C208)</f>
        <v/>
      </c>
      <c r="BF184" s="317" t="str">
        <f t="shared" si="271"/>
        <v/>
      </c>
      <c r="BG184" s="318" t="str">
        <f t="shared" si="272"/>
        <v/>
      </c>
      <c r="BJ184" s="487">
        <f>IF(AND($DG$5=$CF$154),MAX($BJ$157:BJ183)+1,0)</f>
        <v>0</v>
      </c>
      <c r="BK184" s="389">
        <v>27</v>
      </c>
      <c r="BL184" s="422">
        <f>IF(AND('Att. Dairy'!B208=""),"",'Att. Dairy'!B208)</f>
        <v>45165</v>
      </c>
      <c r="BM184" s="423" t="str">
        <f>IF(AND('Att. Dairy'!D208=""),"",'Att. Dairy'!D208)</f>
        <v>Sunday</v>
      </c>
      <c r="BN184" s="435" t="str">
        <f>IF('Att. Dairy'!L208="","",IF('Att. Dairy'!E208='Att. Dairy'!$AD$15,'Att. Dairy'!L208,""))</f>
        <v/>
      </c>
      <c r="BO184" s="435" t="str">
        <f>IF('Att. Dairy'!M208="","",IF('Att. Dairy'!E208='Att. Dairy'!$AD$15,'Att. Dairy'!M208,""))</f>
        <v/>
      </c>
      <c r="BP184" s="436">
        <f t="shared" si="273"/>
        <v>0</v>
      </c>
      <c r="BQ184" s="453">
        <f t="shared" si="302"/>
        <v>162.91999999999999</v>
      </c>
      <c r="BR184" s="439" t="str">
        <f>IF(BL184="","",IF(BL184='Opening Balance'!$I$178,'Opening Balance'!$G$178,""))</f>
        <v/>
      </c>
      <c r="BS184" s="439" t="str">
        <f>IF(BL184="","",IF(BL184='Opening Balance'!$I$180,'Opening Balance'!$G$180,""))</f>
        <v/>
      </c>
      <c r="BT184" s="438">
        <f t="shared" si="274"/>
        <v>162.91999999999999</v>
      </c>
      <c r="BU184" s="446">
        <f>IF(BP184="","",BP184*'Opening Balance'!$G$182)</f>
        <v>0</v>
      </c>
      <c r="BV184" s="415">
        <f t="shared" si="268"/>
        <v>162.91999999999999</v>
      </c>
      <c r="BW184" s="453">
        <f t="shared" si="303"/>
        <v>44.235199999999999</v>
      </c>
      <c r="BX184" s="446" t="str">
        <f>IF(BL184="","",IF(BL184='Opening Balance'!$I$179,'Opening Balance'!$G$179,""))</f>
        <v/>
      </c>
      <c r="BY184" s="446" t="str">
        <f>IF(BL184="","",IF(BL184='Opening Balance'!$I$181,'Opening Balance'!$G$181,""))</f>
        <v/>
      </c>
      <c r="BZ184" s="447">
        <f t="shared" si="275"/>
        <v>44.235199999999999</v>
      </c>
      <c r="CA184" s="446">
        <f>IF(BP184="","",BP184*'Opening Balance'!$G$183)</f>
        <v>0</v>
      </c>
      <c r="CB184" s="431">
        <f t="shared" si="276"/>
        <v>44.235199999999999</v>
      </c>
      <c r="CC184" s="474">
        <f t="shared" si="304"/>
        <v>11000</v>
      </c>
      <c r="CD184" s="468" t="str">
        <f>IF(BL184="","",IF(BL184='Opening Balance'!$I$185,'Opening Balance'!$G$185,""))</f>
        <v/>
      </c>
      <c r="CE184" s="468">
        <f t="shared" si="277"/>
        <v>11000</v>
      </c>
      <c r="CF184" s="470">
        <f>IF(BL184="","",IF(BL184='Opening Balance'!$I$187,'Opening Balance'!$G$187,0))</f>
        <v>0</v>
      </c>
      <c r="CG184" s="469">
        <f t="shared" si="305"/>
        <v>11000</v>
      </c>
      <c r="CH184" s="466"/>
      <c r="CI184" s="466"/>
      <c r="CJ184" s="389">
        <v>27</v>
      </c>
      <c r="CK184" s="422">
        <f>IF(AND('Att. Dairy'!B208=""),"",'Att. Dairy'!B208)</f>
        <v>45165</v>
      </c>
      <c r="CL184" s="423" t="str">
        <f>IF(AND('Att. Dairy'!D208=""),"",'Att. Dairy'!D208)</f>
        <v>Sunday</v>
      </c>
      <c r="CM184" s="435" t="str">
        <f>IF('Att. Dairy'!O208="","",IF('Att. Dairy'!E208='Att. Dairy'!$AD$15,'Att. Dairy'!O208,""))</f>
        <v/>
      </c>
      <c r="CN184" s="435" t="str">
        <f>IF('Att. Dairy'!P208="","",IF('Att. Dairy'!E208='Att. Dairy'!$AD$15,'Att. Dairy'!P208,""))</f>
        <v/>
      </c>
      <c r="CO184" s="436">
        <f t="shared" si="278"/>
        <v>0</v>
      </c>
      <c r="CP184" s="453">
        <f t="shared" si="306"/>
        <v>211.97999999999996</v>
      </c>
      <c r="CQ184" s="438" t="str">
        <f>IF(CK184="","",IF(CK184='Opening Balance'!$I$178,'Opening Balance'!$H$178,""))</f>
        <v/>
      </c>
      <c r="CR184" s="438" t="str">
        <f>IF(CK184="","",IF(CK184='Opening Balance'!$I$180,'Opening Balance'!$H$180,""))</f>
        <v/>
      </c>
      <c r="CS184" s="438">
        <f t="shared" si="279"/>
        <v>211.97999999999996</v>
      </c>
      <c r="CT184" s="430">
        <f>IF(CO184="","",CO184*'Opening Balance'!$H$182)</f>
        <v>0</v>
      </c>
      <c r="CU184" s="431">
        <f t="shared" si="269"/>
        <v>211.97999999999996</v>
      </c>
      <c r="CV184" s="453">
        <f t="shared" si="307"/>
        <v>50.609799999999986</v>
      </c>
      <c r="CW184" s="430" t="str">
        <f>IF(CK184="","",IF(CK184='Opening Balance'!$I$179,'Opening Balance'!$H$179,""))</f>
        <v/>
      </c>
      <c r="CX184" s="429" t="str">
        <f>IF(CK184="","",IF(CK184='Opening Balance'!$I$181,'Opening Balance'!$H$181,""))</f>
        <v/>
      </c>
      <c r="CY184" s="438">
        <f t="shared" si="280"/>
        <v>50.609799999999986</v>
      </c>
      <c r="CZ184" s="430">
        <f>IF(CO184="","",CO184*'Opening Balance'!$H$183)</f>
        <v>0</v>
      </c>
      <c r="DA184" s="431">
        <f t="shared" si="281"/>
        <v>50.609799999999986</v>
      </c>
      <c r="DB184" s="474">
        <f t="shared" si="308"/>
        <v>12200</v>
      </c>
      <c r="DC184" s="468" t="str">
        <f>IF(CK184="","",IF(CK184='Opening Balance'!$I$185,'Opening Balance'!$H$185,""))</f>
        <v/>
      </c>
      <c r="DD184" s="468">
        <f t="shared" si="282"/>
        <v>12200</v>
      </c>
      <c r="DE184" s="470">
        <f>IF(CK184="","",IF(CK184='Opening Balance'!$I$187,'Opening Balance'!$H$187,0))</f>
        <v>0</v>
      </c>
      <c r="DF184" s="469">
        <f t="shared" si="309"/>
        <v>12200</v>
      </c>
    </row>
    <row r="185" spans="1:110" s="317" customFormat="1">
      <c r="A185" s="580"/>
      <c r="B185" s="352">
        <f>IF(AND($Z$3=$Q$153),MAX($B$157:B184)+1,0)</f>
        <v>0</v>
      </c>
      <c r="C185" s="116">
        <f>IF(AND('Att. Dairy'!B209=""),"",'Att. Dairy'!B209)</f>
        <v>45166</v>
      </c>
      <c r="D185" s="118">
        <f t="shared" si="283"/>
        <v>28.399999999999977</v>
      </c>
      <c r="E185" s="118">
        <f t="shared" si="284"/>
        <v>14.699999999999989</v>
      </c>
      <c r="F185" s="118" t="str">
        <f>IF(C185="","",IF(Sheet1!C185='Opening Balance'!$I$160,'Opening Balance'!$G$160,""))</f>
        <v/>
      </c>
      <c r="G185" s="118" t="str">
        <f>IF(C185="","",IF(Sheet1!C185='Opening Balance'!$I$161,'Opening Balance'!$G$161,""))</f>
        <v/>
      </c>
      <c r="H185" s="118" t="str">
        <f>IF(C185="","",IF(Sheet1!C185='Opening Balance'!$I$162,'Opening Balance'!$G$162,""))</f>
        <v/>
      </c>
      <c r="I185" s="118" t="str">
        <f>IF(C185="","",IF(Sheet1!C185='Opening Balance'!$I$163,'Opening Balance'!$G$163,""))</f>
        <v/>
      </c>
      <c r="J185" s="118" t="str">
        <f>IF(C185="","",IF(Sheet1!C185='Opening Balance'!$I$164,'Opening Balance'!$G$164,""))</f>
        <v/>
      </c>
      <c r="K185" s="118" t="str">
        <f>IF(C185="","",IF(Sheet1!C185='Opening Balance'!$I$165,'Opening Balance'!$G$165,""))</f>
        <v/>
      </c>
      <c r="L185" s="118">
        <f t="shared" si="285"/>
        <v>28.399999999999977</v>
      </c>
      <c r="M185" s="118">
        <f t="shared" si="286"/>
        <v>14.699999999999989</v>
      </c>
      <c r="N185" s="119" t="str">
        <f>IF('Att. Dairy'!F209="","",'Att. Dairy'!F209)</f>
        <v/>
      </c>
      <c r="O185" s="119" t="str">
        <f>IF('Att. Dairy'!G209="","",'Att. Dairy'!G209)</f>
        <v/>
      </c>
      <c r="P185" s="119" t="str">
        <f t="shared" si="287"/>
        <v/>
      </c>
      <c r="Q185" s="119" t="str">
        <f>IF('Att. Dairy'!L209="","",'Att. Dairy'!L209)</f>
        <v/>
      </c>
      <c r="R185" s="119" t="str">
        <f>IF('Att. Dairy'!M209="","",'Att. Dairy'!M209)</f>
        <v/>
      </c>
      <c r="S185" s="119" t="str">
        <f t="shared" si="288"/>
        <v/>
      </c>
      <c r="T185" s="118">
        <f t="shared" si="289"/>
        <v>0</v>
      </c>
      <c r="U185" s="118">
        <f t="shared" si="290"/>
        <v>0</v>
      </c>
      <c r="V185" s="118">
        <f t="shared" si="291"/>
        <v>28.399999999999977</v>
      </c>
      <c r="W185" s="118">
        <f t="shared" si="292"/>
        <v>14.699999999999989</v>
      </c>
      <c r="X185" s="321" t="str">
        <f>IFERROR(IF(AND('Att. Dairy'!B209=""),"",IF(AND(Y185="अवकाश"),"",IF(AND(S185=""),"",S185*$Z$153))),"")</f>
        <v/>
      </c>
      <c r="Y185" s="121" t="str">
        <f>IF(AND('Att. Dairy'!B209=""),"",IF(OR(S185="",S185=0),"",BC185))</f>
        <v/>
      </c>
      <c r="AA185" s="353">
        <f>IF(AND($AY$3=$AP$153),MAX($AA$157:AA184)+1,0)</f>
        <v>0</v>
      </c>
      <c r="AB185" s="116">
        <f>IF(AND('Att. Dairy'!B209=""),"",'Att. Dairy'!B209)</f>
        <v>45166</v>
      </c>
      <c r="AC185" s="118">
        <f t="shared" si="293"/>
        <v>136.20000000000002</v>
      </c>
      <c r="AD185" s="118">
        <f t="shared" si="294"/>
        <v>90.9</v>
      </c>
      <c r="AE185" s="118" t="str">
        <f>IF(AB185="","",IF(Sheet1!AB185='Opening Balance'!$I$160,'Opening Balance'!$H$160,""))</f>
        <v/>
      </c>
      <c r="AF185" s="118" t="str">
        <f>IF(AB185="","",IF(Sheet1!AB185='Opening Balance'!$I$161,'Opening Balance'!$H$161,""))</f>
        <v/>
      </c>
      <c r="AG185" s="118" t="str">
        <f>IF(AB185="","",IF(Sheet1!AB185='Opening Balance'!$I$162,'Opening Balance'!$H$162,""))</f>
        <v/>
      </c>
      <c r="AH185" s="118" t="str">
        <f>IF(AB185="","",IF(Sheet1!AB185='Opening Balance'!$I$163,'Opening Balance'!$H$163,""))</f>
        <v/>
      </c>
      <c r="AI185" s="118" t="str">
        <f>IF(AB185="","",IF(Sheet1!AB185='Opening Balance'!$I$164,'Opening Balance'!$H$164,""))</f>
        <v/>
      </c>
      <c r="AJ185" s="118" t="str">
        <f>IF(AB185="","",IF(Sheet1!AB185='Opening Balance'!$I$165,'Opening Balance'!$H$165,""))</f>
        <v/>
      </c>
      <c r="AK185" s="118">
        <f t="shared" si="295"/>
        <v>136.20000000000002</v>
      </c>
      <c r="AL185" s="118">
        <f t="shared" si="296"/>
        <v>90.9</v>
      </c>
      <c r="AM185" s="119" t="str">
        <f>IF('Att. Dairy'!I209="","",'Att. Dairy'!I209)</f>
        <v/>
      </c>
      <c r="AN185" s="119" t="str">
        <f>IF('Att. Dairy'!J209="","",'Att. Dairy'!J209)</f>
        <v/>
      </c>
      <c r="AO185" s="119" t="str">
        <f t="shared" si="297"/>
        <v/>
      </c>
      <c r="AP185" s="119" t="str">
        <f>IF('Att. Dairy'!O209="","",'Att. Dairy'!O209)</f>
        <v/>
      </c>
      <c r="AQ185" s="119" t="str">
        <f>IF('Att. Dairy'!P209="","",'Att. Dairy'!P209)</f>
        <v/>
      </c>
      <c r="AR185" s="119" t="str">
        <f t="shared" si="298"/>
        <v/>
      </c>
      <c r="AS185" s="118">
        <f t="shared" si="299"/>
        <v>0</v>
      </c>
      <c r="AT185" s="118">
        <f t="shared" si="300"/>
        <v>0</v>
      </c>
      <c r="AU185" s="118">
        <f t="shared" si="310"/>
        <v>136.20000000000002</v>
      </c>
      <c r="AV185" s="118">
        <f t="shared" si="311"/>
        <v>90.9</v>
      </c>
      <c r="AW185" s="321" t="str">
        <f>IFERROR(IF(AND('Att. Dairy'!B209=""),"",IF(AND(AX185="अवकाश"),"",IF(AND(AR185=""),"",AR185*$AY$153))),"")</f>
        <v/>
      </c>
      <c r="AX185" s="121" t="str">
        <f>IF(AND('Att. Dairy'!B209=""),"",IF(OR(AR185="",AR185=0),"",BC185))</f>
        <v/>
      </c>
      <c r="BB185" s="317" t="str">
        <f>IF(AND('Att. Dairy'!D209=""),"",'Att. Dairy'!D209)</f>
        <v>Monday</v>
      </c>
      <c r="BC185" s="317" t="str">
        <f t="shared" si="301"/>
        <v>सब्जी रोटी</v>
      </c>
      <c r="BD185" s="318" t="str">
        <f t="shared" si="270"/>
        <v>W</v>
      </c>
      <c r="BE185" s="317" t="str">
        <f>IF(AND('Att. Dairy'!C209=""),"",'Att. Dairy'!C209)</f>
        <v/>
      </c>
      <c r="BF185" s="317" t="str">
        <f t="shared" si="271"/>
        <v/>
      </c>
      <c r="BG185" s="318" t="str">
        <f t="shared" si="272"/>
        <v>W</v>
      </c>
      <c r="BJ185" s="487">
        <f>IF(AND($DG$5=$CF$154),MAX($BJ$157:BJ184)+1,0)</f>
        <v>0</v>
      </c>
      <c r="BK185" s="389">
        <v>28</v>
      </c>
      <c r="BL185" s="422">
        <f>IF(AND('Att. Dairy'!B209=""),"",'Att. Dairy'!B209)</f>
        <v>45166</v>
      </c>
      <c r="BM185" s="423" t="str">
        <f>IF(AND('Att. Dairy'!D209=""),"",'Att. Dairy'!D209)</f>
        <v>Monday</v>
      </c>
      <c r="BN185" s="435" t="str">
        <f>IF('Att. Dairy'!L209="","",IF('Att. Dairy'!E209='Att. Dairy'!$AD$15,'Att. Dairy'!L209,""))</f>
        <v/>
      </c>
      <c r="BO185" s="435" t="str">
        <f>IF('Att. Dairy'!M209="","",IF('Att. Dairy'!E209='Att. Dairy'!$AD$15,'Att. Dairy'!M209,""))</f>
        <v/>
      </c>
      <c r="BP185" s="436">
        <f t="shared" si="273"/>
        <v>0</v>
      </c>
      <c r="BQ185" s="453">
        <f t="shared" si="302"/>
        <v>162.91999999999999</v>
      </c>
      <c r="BR185" s="439" t="str">
        <f>IF(BL185="","",IF(BL185='Opening Balance'!$I$178,'Opening Balance'!$G$178,""))</f>
        <v/>
      </c>
      <c r="BS185" s="439" t="str">
        <f>IF(BL185="","",IF(BL185='Opening Balance'!$I$180,'Opening Balance'!$G$180,""))</f>
        <v/>
      </c>
      <c r="BT185" s="438">
        <f t="shared" si="274"/>
        <v>162.91999999999999</v>
      </c>
      <c r="BU185" s="446">
        <f>IF(BP185="","",BP185*'Opening Balance'!$G$182)</f>
        <v>0</v>
      </c>
      <c r="BV185" s="415">
        <f t="shared" si="268"/>
        <v>162.91999999999999</v>
      </c>
      <c r="BW185" s="453">
        <f t="shared" si="303"/>
        <v>44.235199999999999</v>
      </c>
      <c r="BX185" s="446" t="str">
        <f>IF(BL185="","",IF(BL185='Opening Balance'!$I$179,'Opening Balance'!$G$179,""))</f>
        <v/>
      </c>
      <c r="BY185" s="446" t="str">
        <f>IF(BL185="","",IF(BL185='Opening Balance'!$I$181,'Opening Balance'!$G$181,""))</f>
        <v/>
      </c>
      <c r="BZ185" s="447">
        <f t="shared" si="275"/>
        <v>44.235199999999999</v>
      </c>
      <c r="CA185" s="446">
        <f>IF(BP185="","",BP185*'Opening Balance'!$G$183)</f>
        <v>0</v>
      </c>
      <c r="CB185" s="431">
        <f t="shared" si="276"/>
        <v>44.235199999999999</v>
      </c>
      <c r="CC185" s="474">
        <f t="shared" si="304"/>
        <v>11000</v>
      </c>
      <c r="CD185" s="468" t="str">
        <f>IF(BL185="","",IF(BL185='Opening Balance'!$I$185,'Opening Balance'!$G$185,""))</f>
        <v/>
      </c>
      <c r="CE185" s="468">
        <f t="shared" si="277"/>
        <v>11000</v>
      </c>
      <c r="CF185" s="470">
        <f>IF(BL185="","",IF(BL185='Opening Balance'!$I$187,'Opening Balance'!$G$187,0))</f>
        <v>0</v>
      </c>
      <c r="CG185" s="469">
        <f t="shared" si="305"/>
        <v>11000</v>
      </c>
      <c r="CH185" s="466"/>
      <c r="CI185" s="466"/>
      <c r="CJ185" s="389">
        <v>28</v>
      </c>
      <c r="CK185" s="422">
        <f>IF(AND('Att. Dairy'!B209=""),"",'Att. Dairy'!B209)</f>
        <v>45166</v>
      </c>
      <c r="CL185" s="423" t="str">
        <f>IF(AND('Att. Dairy'!D209=""),"",'Att. Dairy'!D209)</f>
        <v>Monday</v>
      </c>
      <c r="CM185" s="435" t="str">
        <f>IF('Att. Dairy'!O209="","",IF('Att. Dairy'!E209='Att. Dairy'!$AD$15,'Att. Dairy'!O209,""))</f>
        <v/>
      </c>
      <c r="CN185" s="435" t="str">
        <f>IF('Att. Dairy'!P209="","",IF('Att. Dairy'!E209='Att. Dairy'!$AD$15,'Att. Dairy'!P209,""))</f>
        <v/>
      </c>
      <c r="CO185" s="436">
        <f t="shared" si="278"/>
        <v>0</v>
      </c>
      <c r="CP185" s="453">
        <f t="shared" si="306"/>
        <v>211.97999999999996</v>
      </c>
      <c r="CQ185" s="438" t="str">
        <f>IF(CK185="","",IF(CK185='Opening Balance'!$I$178,'Opening Balance'!$H$178,""))</f>
        <v/>
      </c>
      <c r="CR185" s="438" t="str">
        <f>IF(CK185="","",IF(CK185='Opening Balance'!$I$180,'Opening Balance'!$H$180,""))</f>
        <v/>
      </c>
      <c r="CS185" s="438">
        <f t="shared" si="279"/>
        <v>211.97999999999996</v>
      </c>
      <c r="CT185" s="430">
        <f>IF(CO185="","",CO185*'Opening Balance'!$H$182)</f>
        <v>0</v>
      </c>
      <c r="CU185" s="431">
        <f t="shared" si="269"/>
        <v>211.97999999999996</v>
      </c>
      <c r="CV185" s="453">
        <f t="shared" si="307"/>
        <v>50.609799999999986</v>
      </c>
      <c r="CW185" s="430" t="str">
        <f>IF(CK185="","",IF(CK185='Opening Balance'!$I$179,'Opening Balance'!$H$179,""))</f>
        <v/>
      </c>
      <c r="CX185" s="429" t="str">
        <f>IF(CK185="","",IF(CK185='Opening Balance'!$I$181,'Opening Balance'!$H$181,""))</f>
        <v/>
      </c>
      <c r="CY185" s="438">
        <f t="shared" si="280"/>
        <v>50.609799999999986</v>
      </c>
      <c r="CZ185" s="430">
        <f>IF(CO185="","",CO185*'Opening Balance'!$H$183)</f>
        <v>0</v>
      </c>
      <c r="DA185" s="431">
        <f t="shared" si="281"/>
        <v>50.609799999999986</v>
      </c>
      <c r="DB185" s="474">
        <f t="shared" si="308"/>
        <v>12200</v>
      </c>
      <c r="DC185" s="468" t="str">
        <f>IF(CK185="","",IF(CK185='Opening Balance'!$I$185,'Opening Balance'!$H$185,""))</f>
        <v/>
      </c>
      <c r="DD185" s="468">
        <f t="shared" si="282"/>
        <v>12200</v>
      </c>
      <c r="DE185" s="470">
        <f>IF(CK185="","",IF(CK185='Opening Balance'!$I$187,'Opening Balance'!$H$187,0))</f>
        <v>0</v>
      </c>
      <c r="DF185" s="469">
        <f t="shared" si="309"/>
        <v>12200</v>
      </c>
    </row>
    <row r="186" spans="1:110" s="317" customFormat="1">
      <c r="A186" s="580"/>
      <c r="B186" s="352">
        <f>IF(AND($Z$3=$Q$153),MAX($B$157:B185)+1,0)</f>
        <v>0</v>
      </c>
      <c r="C186" s="116">
        <f>IF(AND('Att. Dairy'!B210=""),"",'Att. Dairy'!B210)</f>
        <v>45167</v>
      </c>
      <c r="D186" s="118">
        <f t="shared" si="283"/>
        <v>28.399999999999977</v>
      </c>
      <c r="E186" s="118">
        <f t="shared" si="284"/>
        <v>14.699999999999989</v>
      </c>
      <c r="F186" s="118" t="str">
        <f>IF(C186="","",IF(Sheet1!C186='Opening Balance'!$I$160,'Opening Balance'!$G$160,""))</f>
        <v/>
      </c>
      <c r="G186" s="118" t="str">
        <f>IF(C186="","",IF(Sheet1!C186='Opening Balance'!$I$161,'Opening Balance'!$G$161,""))</f>
        <v/>
      </c>
      <c r="H186" s="118" t="str">
        <f>IF(C186="","",IF(Sheet1!C186='Opening Balance'!$I$162,'Opening Balance'!$G$162,""))</f>
        <v/>
      </c>
      <c r="I186" s="118" t="str">
        <f>IF(C186="","",IF(Sheet1!C186='Opening Balance'!$I$163,'Opening Balance'!$G$163,""))</f>
        <v/>
      </c>
      <c r="J186" s="118" t="str">
        <f>IF(C186="","",IF(Sheet1!C186='Opening Balance'!$I$164,'Opening Balance'!$G$164,""))</f>
        <v/>
      </c>
      <c r="K186" s="118" t="str">
        <f>IF(C186="","",IF(Sheet1!C186='Opening Balance'!$I$165,'Opening Balance'!$G$165,""))</f>
        <v/>
      </c>
      <c r="L186" s="118">
        <f t="shared" si="285"/>
        <v>28.399999999999977</v>
      </c>
      <c r="M186" s="118">
        <f t="shared" si="286"/>
        <v>14.699999999999989</v>
      </c>
      <c r="N186" s="119" t="str">
        <f>IF('Att. Dairy'!F210="","",'Att. Dairy'!F210)</f>
        <v/>
      </c>
      <c r="O186" s="119" t="str">
        <f>IF('Att. Dairy'!G210="","",'Att. Dairy'!G210)</f>
        <v/>
      </c>
      <c r="P186" s="119" t="str">
        <f t="shared" si="287"/>
        <v/>
      </c>
      <c r="Q186" s="119" t="str">
        <f>IF('Att. Dairy'!L210="","",'Att. Dairy'!L210)</f>
        <v/>
      </c>
      <c r="R186" s="119" t="str">
        <f>IF('Att. Dairy'!M210="","",'Att. Dairy'!M210)</f>
        <v/>
      </c>
      <c r="S186" s="119" t="str">
        <f t="shared" si="288"/>
        <v/>
      </c>
      <c r="T186" s="118">
        <f t="shared" si="289"/>
        <v>0</v>
      </c>
      <c r="U186" s="118">
        <f t="shared" si="290"/>
        <v>0</v>
      </c>
      <c r="V186" s="118">
        <f t="shared" si="291"/>
        <v>28.399999999999977</v>
      </c>
      <c r="W186" s="118">
        <f t="shared" si="292"/>
        <v>14.699999999999989</v>
      </c>
      <c r="X186" s="321" t="str">
        <f>IFERROR(IF(AND('Att. Dairy'!B210=""),"",IF(AND(Y186="अवकाश"),"",IF(AND(S186=""),"",S186*$Z$153))),"")</f>
        <v/>
      </c>
      <c r="Y186" s="121" t="str">
        <f>IF(AND('Att. Dairy'!B210=""),"",IF(OR(S186="",S186=0),"",BC186))</f>
        <v/>
      </c>
      <c r="AA186" s="353">
        <f>IF(AND($AY$3=$AP$153),MAX($AA$157:AA185)+1,0)</f>
        <v>0</v>
      </c>
      <c r="AB186" s="116">
        <f>IF(AND('Att. Dairy'!B210=""),"",'Att. Dairy'!B210)</f>
        <v>45167</v>
      </c>
      <c r="AC186" s="118">
        <f t="shared" si="293"/>
        <v>136.20000000000002</v>
      </c>
      <c r="AD186" s="118">
        <f t="shared" si="294"/>
        <v>90.9</v>
      </c>
      <c r="AE186" s="118" t="str">
        <f>IF(AB186="","",IF(Sheet1!AB186='Opening Balance'!$I$160,'Opening Balance'!$H$160,""))</f>
        <v/>
      </c>
      <c r="AF186" s="118" t="str">
        <f>IF(AB186="","",IF(Sheet1!AB186='Opening Balance'!$I$161,'Opening Balance'!$H$161,""))</f>
        <v/>
      </c>
      <c r="AG186" s="118" t="str">
        <f>IF(AB186="","",IF(Sheet1!AB186='Opening Balance'!$I$162,'Opening Balance'!$H$162,""))</f>
        <v/>
      </c>
      <c r="AH186" s="118" t="str">
        <f>IF(AB186="","",IF(Sheet1!AB186='Opening Balance'!$I$163,'Opening Balance'!$H$163,""))</f>
        <v/>
      </c>
      <c r="AI186" s="118" t="str">
        <f>IF(AB186="","",IF(Sheet1!AB186='Opening Balance'!$I$164,'Opening Balance'!$H$164,""))</f>
        <v/>
      </c>
      <c r="AJ186" s="118" t="str">
        <f>IF(AB186="","",IF(Sheet1!AB186='Opening Balance'!$I$165,'Opening Balance'!$H$165,""))</f>
        <v/>
      </c>
      <c r="AK186" s="118">
        <f t="shared" si="295"/>
        <v>136.20000000000002</v>
      </c>
      <c r="AL186" s="118">
        <f t="shared" si="296"/>
        <v>90.9</v>
      </c>
      <c r="AM186" s="119" t="str">
        <f>IF('Att. Dairy'!I210="","",'Att. Dairy'!I210)</f>
        <v/>
      </c>
      <c r="AN186" s="119" t="str">
        <f>IF('Att. Dairy'!J210="","",'Att. Dairy'!J210)</f>
        <v/>
      </c>
      <c r="AO186" s="119" t="str">
        <f t="shared" si="297"/>
        <v/>
      </c>
      <c r="AP186" s="119" t="str">
        <f>IF('Att. Dairy'!O210="","",'Att. Dairy'!O210)</f>
        <v/>
      </c>
      <c r="AQ186" s="119" t="str">
        <f>IF('Att. Dairy'!P210="","",'Att. Dairy'!P210)</f>
        <v/>
      </c>
      <c r="AR186" s="119" t="str">
        <f t="shared" si="298"/>
        <v/>
      </c>
      <c r="AS186" s="118">
        <f t="shared" si="299"/>
        <v>0</v>
      </c>
      <c r="AT186" s="118">
        <f t="shared" si="300"/>
        <v>0</v>
      </c>
      <c r="AU186" s="118">
        <f t="shared" si="310"/>
        <v>136.20000000000002</v>
      </c>
      <c r="AV186" s="118">
        <f t="shared" si="311"/>
        <v>90.9</v>
      </c>
      <c r="AW186" s="321" t="str">
        <f>IFERROR(IF(AND('Att. Dairy'!B210=""),"",IF(AND(AX186="अवकाश"),"",IF(AND(AR186=""),"",AR186*$AY$153))),"")</f>
        <v/>
      </c>
      <c r="AX186" s="121" t="str">
        <f>IF(AND('Att. Dairy'!B210=""),"",IF(OR(AR186="",AR186=0),"",BC186))</f>
        <v/>
      </c>
      <c r="BB186" s="317" t="str">
        <f>IF(AND('Att. Dairy'!D210=""),"",'Att. Dairy'!D210)</f>
        <v>Tuesday</v>
      </c>
      <c r="BC186" s="317" t="str">
        <f t="shared" si="301"/>
        <v>दाल चावल</v>
      </c>
      <c r="BD186" s="318" t="str">
        <f t="shared" si="270"/>
        <v>R</v>
      </c>
      <c r="BE186" s="317" t="str">
        <f>IF(AND('Att. Dairy'!C210=""),"",'Att. Dairy'!C210)</f>
        <v/>
      </c>
      <c r="BF186" s="317" t="str">
        <f t="shared" si="271"/>
        <v/>
      </c>
      <c r="BG186" s="318" t="str">
        <f t="shared" si="272"/>
        <v>R</v>
      </c>
      <c r="BJ186" s="487">
        <f>IF(AND($DG$5=$CF$154),MAX($BJ$157:BJ185)+1,0)</f>
        <v>0</v>
      </c>
      <c r="BK186" s="389">
        <v>29</v>
      </c>
      <c r="BL186" s="422">
        <f>IF(AND('Att. Dairy'!B210=""),"",'Att. Dairy'!B210)</f>
        <v>45167</v>
      </c>
      <c r="BM186" s="423" t="str">
        <f>IF(AND('Att. Dairy'!D210=""),"",'Att. Dairy'!D210)</f>
        <v>Tuesday</v>
      </c>
      <c r="BN186" s="435" t="str">
        <f>IF('Att. Dairy'!L210="","",IF('Att. Dairy'!E210='Att. Dairy'!$AD$15,'Att. Dairy'!L210,""))</f>
        <v/>
      </c>
      <c r="BO186" s="435" t="str">
        <f>IF('Att. Dairy'!M210="","",IF('Att. Dairy'!E210='Att. Dairy'!$AD$15,'Att. Dairy'!M210,""))</f>
        <v/>
      </c>
      <c r="BP186" s="436">
        <f t="shared" si="273"/>
        <v>0</v>
      </c>
      <c r="BQ186" s="453">
        <f t="shared" si="302"/>
        <v>162.91999999999999</v>
      </c>
      <c r="BR186" s="439" t="str">
        <f>IF(BL186="","",IF(BL186='Opening Balance'!$I$178,'Opening Balance'!$G$178,""))</f>
        <v/>
      </c>
      <c r="BS186" s="439" t="str">
        <f>IF(BL186="","",IF(BL186='Opening Balance'!$I$180,'Opening Balance'!$G$180,""))</f>
        <v/>
      </c>
      <c r="BT186" s="438">
        <f t="shared" si="274"/>
        <v>162.91999999999999</v>
      </c>
      <c r="BU186" s="446">
        <f>IF(BP186="","",BP186*'Opening Balance'!$G$182)</f>
        <v>0</v>
      </c>
      <c r="BV186" s="415">
        <f t="shared" si="268"/>
        <v>162.91999999999999</v>
      </c>
      <c r="BW186" s="453">
        <f t="shared" si="303"/>
        <v>44.235199999999999</v>
      </c>
      <c r="BX186" s="446" t="str">
        <f>IF(BL186="","",IF(BL186='Opening Balance'!$I$179,'Opening Balance'!$G$179,""))</f>
        <v/>
      </c>
      <c r="BY186" s="446" t="str">
        <f>IF(BL186="","",IF(BL186='Opening Balance'!$I$181,'Opening Balance'!$G$181,""))</f>
        <v/>
      </c>
      <c r="BZ186" s="447">
        <f t="shared" si="275"/>
        <v>44.235199999999999</v>
      </c>
      <c r="CA186" s="446">
        <f>IF(BP186="","",BP186*'Opening Balance'!$G$183)</f>
        <v>0</v>
      </c>
      <c r="CB186" s="431">
        <f t="shared" si="276"/>
        <v>44.235199999999999</v>
      </c>
      <c r="CC186" s="474">
        <f t="shared" si="304"/>
        <v>11000</v>
      </c>
      <c r="CD186" s="468" t="str">
        <f>IF(BL186="","",IF(BL186='Opening Balance'!$I$185,'Opening Balance'!$G$185,""))</f>
        <v/>
      </c>
      <c r="CE186" s="468">
        <f t="shared" si="277"/>
        <v>11000</v>
      </c>
      <c r="CF186" s="470">
        <f>IF(BL186="","",IF(BL186='Opening Balance'!$I$187,'Opening Balance'!$G$187,0))</f>
        <v>0</v>
      </c>
      <c r="CG186" s="469">
        <f t="shared" si="305"/>
        <v>11000</v>
      </c>
      <c r="CH186" s="466"/>
      <c r="CI186" s="466"/>
      <c r="CJ186" s="389">
        <v>29</v>
      </c>
      <c r="CK186" s="422">
        <f>IF(AND('Att. Dairy'!B210=""),"",'Att. Dairy'!B210)</f>
        <v>45167</v>
      </c>
      <c r="CL186" s="423" t="str">
        <f>IF(AND('Att. Dairy'!D210=""),"",'Att. Dairy'!D210)</f>
        <v>Tuesday</v>
      </c>
      <c r="CM186" s="435" t="str">
        <f>IF('Att. Dairy'!O210="","",IF('Att. Dairy'!E210='Att. Dairy'!$AD$15,'Att. Dairy'!O210,""))</f>
        <v/>
      </c>
      <c r="CN186" s="435" t="str">
        <f>IF('Att. Dairy'!P210="","",IF('Att. Dairy'!E210='Att. Dairy'!$AD$15,'Att. Dairy'!P210,""))</f>
        <v/>
      </c>
      <c r="CO186" s="436">
        <f t="shared" si="278"/>
        <v>0</v>
      </c>
      <c r="CP186" s="453">
        <f t="shared" si="306"/>
        <v>211.97999999999996</v>
      </c>
      <c r="CQ186" s="438" t="str">
        <f>IF(CK186="","",IF(CK186='Opening Balance'!$I$178,'Opening Balance'!$H$178,""))</f>
        <v/>
      </c>
      <c r="CR186" s="438" t="str">
        <f>IF(CK186="","",IF(CK186='Opening Balance'!$I$180,'Opening Balance'!$H$180,""))</f>
        <v/>
      </c>
      <c r="CS186" s="438">
        <f t="shared" si="279"/>
        <v>211.97999999999996</v>
      </c>
      <c r="CT186" s="430">
        <f>IF(CO186="","",CO186*'Opening Balance'!$H$182)</f>
        <v>0</v>
      </c>
      <c r="CU186" s="431">
        <f t="shared" si="269"/>
        <v>211.97999999999996</v>
      </c>
      <c r="CV186" s="453">
        <f t="shared" si="307"/>
        <v>50.609799999999986</v>
      </c>
      <c r="CW186" s="430" t="str">
        <f>IF(CK186="","",IF(CK186='Opening Balance'!$I$179,'Opening Balance'!$H$179,""))</f>
        <v/>
      </c>
      <c r="CX186" s="429" t="str">
        <f>IF(CK186="","",IF(CK186='Opening Balance'!$I$181,'Opening Balance'!$H$181,""))</f>
        <v/>
      </c>
      <c r="CY186" s="438">
        <f t="shared" si="280"/>
        <v>50.609799999999986</v>
      </c>
      <c r="CZ186" s="430">
        <f>IF(CO186="","",CO186*'Opening Balance'!$H$183)</f>
        <v>0</v>
      </c>
      <c r="DA186" s="431">
        <f t="shared" si="281"/>
        <v>50.609799999999986</v>
      </c>
      <c r="DB186" s="474">
        <f t="shared" si="308"/>
        <v>12200</v>
      </c>
      <c r="DC186" s="468" t="str">
        <f>IF(CK186="","",IF(CK186='Opening Balance'!$I$185,'Opening Balance'!$H$185,""))</f>
        <v/>
      </c>
      <c r="DD186" s="468">
        <f t="shared" si="282"/>
        <v>12200</v>
      </c>
      <c r="DE186" s="470">
        <f>IF(CK186="","",IF(CK186='Opening Balance'!$I$187,'Opening Balance'!$H$187,0))</f>
        <v>0</v>
      </c>
      <c r="DF186" s="469">
        <f t="shared" si="309"/>
        <v>12200</v>
      </c>
    </row>
    <row r="187" spans="1:110" s="317" customFormat="1">
      <c r="A187" s="580"/>
      <c r="B187" s="352">
        <f>IF(AND($Z$3=$Q$153),MAX($B$157:B186)+1,0)</f>
        <v>0</v>
      </c>
      <c r="C187" s="116">
        <f>IF(AND('Att. Dairy'!B211=""),"",'Att. Dairy'!B211)</f>
        <v>45168</v>
      </c>
      <c r="D187" s="118">
        <f t="shared" si="283"/>
        <v>28.399999999999977</v>
      </c>
      <c r="E187" s="118">
        <f t="shared" si="284"/>
        <v>14.699999999999989</v>
      </c>
      <c r="F187" s="118" t="str">
        <f>IF(C187="","",IF(Sheet1!C187='Opening Balance'!$I$160,'Opening Balance'!$G$160,""))</f>
        <v/>
      </c>
      <c r="G187" s="118" t="str">
        <f>IF(C187="","",IF(Sheet1!C187='Opening Balance'!$I$161,'Opening Balance'!$G$161,""))</f>
        <v/>
      </c>
      <c r="H187" s="118" t="str">
        <f>IF(C187="","",IF(Sheet1!C187='Opening Balance'!$I$162,'Opening Balance'!$G$162,""))</f>
        <v/>
      </c>
      <c r="I187" s="118" t="str">
        <f>IF(C187="","",IF(Sheet1!C187='Opening Balance'!$I$163,'Opening Balance'!$G$163,""))</f>
        <v/>
      </c>
      <c r="J187" s="118" t="str">
        <f>IF(C187="","",IF(Sheet1!C187='Opening Balance'!$I$164,'Opening Balance'!$G$164,""))</f>
        <v/>
      </c>
      <c r="K187" s="118" t="str">
        <f>IF(C187="","",IF(Sheet1!C187='Opening Balance'!$I$165,'Opening Balance'!$G$165,""))</f>
        <v/>
      </c>
      <c r="L187" s="118">
        <f t="shared" si="285"/>
        <v>28.399999999999977</v>
      </c>
      <c r="M187" s="118">
        <f t="shared" si="286"/>
        <v>14.699999999999989</v>
      </c>
      <c r="N187" s="119" t="str">
        <f>IF('Att. Dairy'!F211="","",'Att. Dairy'!F211)</f>
        <v/>
      </c>
      <c r="O187" s="119" t="str">
        <f>IF('Att. Dairy'!G211="","",'Att. Dairy'!G211)</f>
        <v/>
      </c>
      <c r="P187" s="119" t="str">
        <f t="shared" si="287"/>
        <v/>
      </c>
      <c r="Q187" s="119" t="str">
        <f>IF('Att. Dairy'!L211="","",'Att. Dairy'!L211)</f>
        <v/>
      </c>
      <c r="R187" s="119" t="str">
        <f>IF('Att. Dairy'!M211="","",'Att. Dairy'!M211)</f>
        <v/>
      </c>
      <c r="S187" s="119" t="str">
        <f t="shared" si="288"/>
        <v/>
      </c>
      <c r="T187" s="118">
        <f t="shared" si="289"/>
        <v>0</v>
      </c>
      <c r="U187" s="118">
        <f t="shared" si="290"/>
        <v>0</v>
      </c>
      <c r="V187" s="118">
        <f t="shared" si="291"/>
        <v>28.399999999999977</v>
      </c>
      <c r="W187" s="118">
        <f t="shared" si="292"/>
        <v>14.699999999999989</v>
      </c>
      <c r="X187" s="321" t="str">
        <f>IFERROR(IF(AND('Att. Dairy'!B211=""),"",IF(AND(Y187="अवकाश"),"",IF(AND(S187=""),"",S187*$Z$153))),"")</f>
        <v/>
      </c>
      <c r="Y187" s="121" t="str">
        <f>IF(AND('Att. Dairy'!B211=""),"",IF(OR(S187="",S187=0),"",BC187))</f>
        <v/>
      </c>
      <c r="AA187" s="353">
        <f>IF(AND($AY$3=$AP$153),MAX($AA$157:AA186)+1,0)</f>
        <v>0</v>
      </c>
      <c r="AB187" s="116">
        <f>IF(AND('Att. Dairy'!B211=""),"",'Att. Dairy'!B211)</f>
        <v>45168</v>
      </c>
      <c r="AC187" s="118">
        <f t="shared" si="293"/>
        <v>136.20000000000002</v>
      </c>
      <c r="AD187" s="118">
        <f t="shared" si="294"/>
        <v>90.9</v>
      </c>
      <c r="AE187" s="118" t="str">
        <f>IF(AB187="","",IF(Sheet1!AB187='Opening Balance'!$I$160,'Opening Balance'!$H$160,""))</f>
        <v/>
      </c>
      <c r="AF187" s="118" t="str">
        <f>IF(AB187="","",IF(Sheet1!AB187='Opening Balance'!$I$161,'Opening Balance'!$H$161,""))</f>
        <v/>
      </c>
      <c r="AG187" s="118" t="str">
        <f>IF(AB187="","",IF(Sheet1!AB187='Opening Balance'!$I$162,'Opening Balance'!$H$162,""))</f>
        <v/>
      </c>
      <c r="AH187" s="118" t="str">
        <f>IF(AB187="","",IF(Sheet1!AB187='Opening Balance'!$I$163,'Opening Balance'!$H$163,""))</f>
        <v/>
      </c>
      <c r="AI187" s="118" t="str">
        <f>IF(AB187="","",IF(Sheet1!AB187='Opening Balance'!$I$164,'Opening Balance'!$H$164,""))</f>
        <v/>
      </c>
      <c r="AJ187" s="118" t="str">
        <f>IF(AB187="","",IF(Sheet1!AB187='Opening Balance'!$I$165,'Opening Balance'!$H$165,""))</f>
        <v/>
      </c>
      <c r="AK187" s="118">
        <f t="shared" si="295"/>
        <v>136.20000000000002</v>
      </c>
      <c r="AL187" s="118">
        <f t="shared" si="296"/>
        <v>90.9</v>
      </c>
      <c r="AM187" s="119" t="str">
        <f>IF('Att. Dairy'!I211="","",'Att. Dairy'!I211)</f>
        <v/>
      </c>
      <c r="AN187" s="119" t="str">
        <f>IF('Att. Dairy'!J211="","",'Att. Dairy'!J211)</f>
        <v/>
      </c>
      <c r="AO187" s="119" t="str">
        <f t="shared" si="297"/>
        <v/>
      </c>
      <c r="AP187" s="119" t="str">
        <f>IF('Att. Dairy'!O211="","",'Att. Dairy'!O211)</f>
        <v/>
      </c>
      <c r="AQ187" s="119" t="str">
        <f>IF('Att. Dairy'!P211="","",'Att. Dairy'!P211)</f>
        <v/>
      </c>
      <c r="AR187" s="119" t="str">
        <f t="shared" si="298"/>
        <v/>
      </c>
      <c r="AS187" s="118">
        <f t="shared" si="299"/>
        <v>0</v>
      </c>
      <c r="AT187" s="118">
        <f t="shared" si="300"/>
        <v>0</v>
      </c>
      <c r="AU187" s="118">
        <f t="shared" si="310"/>
        <v>136.20000000000002</v>
      </c>
      <c r="AV187" s="118">
        <f t="shared" si="311"/>
        <v>90.9</v>
      </c>
      <c r="AW187" s="321" t="str">
        <f>IFERROR(IF(AND('Att. Dairy'!B211=""),"",IF(AND(AX187="अवकाश"),"",IF(AND(AR187=""),"",AR187*$AY$153))),"")</f>
        <v/>
      </c>
      <c r="AX187" s="121" t="str">
        <f>IF(AND('Att. Dairy'!B211=""),"",IF(OR(AR187="",AR187=0),"",BC187))</f>
        <v/>
      </c>
      <c r="BB187" s="317" t="str">
        <f>IF(AND('Att. Dairy'!D211=""),"",'Att. Dairy'!D211)</f>
        <v>Wednesday</v>
      </c>
      <c r="BC187" s="317" t="str">
        <f t="shared" si="301"/>
        <v>दाल रोटी</v>
      </c>
      <c r="BD187" s="318" t="str">
        <f t="shared" si="270"/>
        <v>W</v>
      </c>
      <c r="BE187" s="317" t="str">
        <f>IF(AND('Att. Dairy'!C211=""),"",'Att. Dairy'!C211)</f>
        <v/>
      </c>
      <c r="BF187" s="317" t="str">
        <f t="shared" si="271"/>
        <v/>
      </c>
      <c r="BG187" s="318" t="str">
        <f t="shared" si="272"/>
        <v>W</v>
      </c>
      <c r="BJ187" s="487">
        <f>IF(AND($DG$5=$CF$154),MAX($BJ$157:BJ186)+1,0)</f>
        <v>0</v>
      </c>
      <c r="BK187" s="389">
        <v>30</v>
      </c>
      <c r="BL187" s="422">
        <f>IF(AND('Att. Dairy'!B211=""),"",'Att. Dairy'!B211)</f>
        <v>45168</v>
      </c>
      <c r="BM187" s="423" t="str">
        <f>IF(AND('Att. Dairy'!D211=""),"",'Att. Dairy'!D211)</f>
        <v>Wednesday</v>
      </c>
      <c r="BN187" s="435" t="str">
        <f>IF('Att. Dairy'!L211="","",IF('Att. Dairy'!E211='Att. Dairy'!$AD$15,'Att. Dairy'!L211,""))</f>
        <v/>
      </c>
      <c r="BO187" s="435" t="str">
        <f>IF('Att. Dairy'!M211="","",IF('Att. Dairy'!E211='Att. Dairy'!$AD$15,'Att. Dairy'!M211,""))</f>
        <v/>
      </c>
      <c r="BP187" s="436">
        <f t="shared" si="273"/>
        <v>0</v>
      </c>
      <c r="BQ187" s="453">
        <f t="shared" si="302"/>
        <v>162.91999999999999</v>
      </c>
      <c r="BR187" s="439" t="str">
        <f>IF(BL187="","",IF(BL187='Opening Balance'!$I$178,'Opening Balance'!$G$178,""))</f>
        <v/>
      </c>
      <c r="BS187" s="439" t="str">
        <f>IF(BL187="","",IF(BL187='Opening Balance'!$I$180,'Opening Balance'!$G$180,""))</f>
        <v/>
      </c>
      <c r="BT187" s="438">
        <f t="shared" si="274"/>
        <v>162.91999999999999</v>
      </c>
      <c r="BU187" s="446">
        <f>IF(BP187="","",BP187*'Opening Balance'!$G$182)</f>
        <v>0</v>
      </c>
      <c r="BV187" s="415">
        <f t="shared" si="268"/>
        <v>162.91999999999999</v>
      </c>
      <c r="BW187" s="453">
        <f t="shared" si="303"/>
        <v>44.235199999999999</v>
      </c>
      <c r="BX187" s="446" t="str">
        <f>IF(BL187="","",IF(BL187='Opening Balance'!$I$179,'Opening Balance'!$G$179,""))</f>
        <v/>
      </c>
      <c r="BY187" s="446" t="str">
        <f>IF(BL187="","",IF(BL187='Opening Balance'!$I$181,'Opening Balance'!$G$181,""))</f>
        <v/>
      </c>
      <c r="BZ187" s="447">
        <f t="shared" si="275"/>
        <v>44.235199999999999</v>
      </c>
      <c r="CA187" s="446">
        <f>IF(BP187="","",BP187*'Opening Balance'!$G$183)</f>
        <v>0</v>
      </c>
      <c r="CB187" s="431">
        <f t="shared" si="276"/>
        <v>44.235199999999999</v>
      </c>
      <c r="CC187" s="474">
        <f t="shared" si="304"/>
        <v>11000</v>
      </c>
      <c r="CD187" s="468" t="str">
        <f>IF(BL187="","",IF(BL187='Opening Balance'!$I$185,'Opening Balance'!$G$185,""))</f>
        <v/>
      </c>
      <c r="CE187" s="468">
        <f t="shared" si="277"/>
        <v>11000</v>
      </c>
      <c r="CF187" s="470">
        <f>IF(BL187="","",IF(BL187='Opening Balance'!$I$187,'Opening Balance'!$G$187,0))</f>
        <v>0</v>
      </c>
      <c r="CG187" s="469">
        <f t="shared" si="305"/>
        <v>11000</v>
      </c>
      <c r="CH187" s="466"/>
      <c r="CI187" s="466"/>
      <c r="CJ187" s="389">
        <v>30</v>
      </c>
      <c r="CK187" s="422">
        <f>IF(AND('Att. Dairy'!B211=""),"",'Att. Dairy'!B211)</f>
        <v>45168</v>
      </c>
      <c r="CL187" s="423" t="str">
        <f>IF(AND('Att. Dairy'!D211=""),"",'Att. Dairy'!D211)</f>
        <v>Wednesday</v>
      </c>
      <c r="CM187" s="435" t="str">
        <f>IF('Att. Dairy'!O211="","",IF('Att. Dairy'!E211='Att. Dairy'!$AD$15,'Att. Dairy'!O211,""))</f>
        <v/>
      </c>
      <c r="CN187" s="435" t="str">
        <f>IF('Att. Dairy'!P211="","",IF('Att. Dairy'!E211='Att. Dairy'!$AD$15,'Att. Dairy'!P211,""))</f>
        <v/>
      </c>
      <c r="CO187" s="436">
        <f t="shared" si="278"/>
        <v>0</v>
      </c>
      <c r="CP187" s="453">
        <f t="shared" si="306"/>
        <v>211.97999999999996</v>
      </c>
      <c r="CQ187" s="438" t="str">
        <f>IF(CK187="","",IF(CK187='Opening Balance'!$I$178,'Opening Balance'!$H$178,""))</f>
        <v/>
      </c>
      <c r="CR187" s="438" t="str">
        <f>IF(CK187="","",IF(CK187='Opening Balance'!$I$180,'Opening Balance'!$H$180,""))</f>
        <v/>
      </c>
      <c r="CS187" s="438">
        <f t="shared" si="279"/>
        <v>211.97999999999996</v>
      </c>
      <c r="CT187" s="430">
        <f>IF(CO187="","",CO187*'Opening Balance'!$H$182)</f>
        <v>0</v>
      </c>
      <c r="CU187" s="431">
        <f t="shared" si="269"/>
        <v>211.97999999999996</v>
      </c>
      <c r="CV187" s="453">
        <f t="shared" si="307"/>
        <v>50.609799999999986</v>
      </c>
      <c r="CW187" s="430" t="str">
        <f>IF(CK187="","",IF(CK187='Opening Balance'!$I$179,'Opening Balance'!$H$179,""))</f>
        <v/>
      </c>
      <c r="CX187" s="429" t="str">
        <f>IF(CK187="","",IF(CK187='Opening Balance'!$I$181,'Opening Balance'!$H$181,""))</f>
        <v/>
      </c>
      <c r="CY187" s="438">
        <f t="shared" si="280"/>
        <v>50.609799999999986</v>
      </c>
      <c r="CZ187" s="430">
        <f>IF(CO187="","",CO187*'Opening Balance'!$H$183)</f>
        <v>0</v>
      </c>
      <c r="DA187" s="431">
        <f t="shared" si="281"/>
        <v>50.609799999999986</v>
      </c>
      <c r="DB187" s="474">
        <f t="shared" si="308"/>
        <v>12200</v>
      </c>
      <c r="DC187" s="468" t="str">
        <f>IF(CK187="","",IF(CK187='Opening Balance'!$I$185,'Opening Balance'!$H$185,""))</f>
        <v/>
      </c>
      <c r="DD187" s="468">
        <f t="shared" si="282"/>
        <v>12200</v>
      </c>
      <c r="DE187" s="470">
        <f>IF(CK187="","",IF(CK187='Opening Balance'!$I$187,'Opening Balance'!$H$187,0))</f>
        <v>0</v>
      </c>
      <c r="DF187" s="469">
        <f t="shared" si="309"/>
        <v>12200</v>
      </c>
    </row>
    <row r="188" spans="1:110" s="317" customFormat="1">
      <c r="A188" s="580"/>
      <c r="B188" s="352">
        <f>IF(AND($Z$3=$Q$153),MAX($B$157:B187)+1,0)</f>
        <v>0</v>
      </c>
      <c r="C188" s="116">
        <f>IF(AND('Att. Dairy'!B212=""),"",'Att. Dairy'!B212)</f>
        <v>45169</v>
      </c>
      <c r="D188" s="118">
        <f t="shared" si="283"/>
        <v>28.399999999999977</v>
      </c>
      <c r="E188" s="118">
        <f t="shared" si="284"/>
        <v>14.699999999999989</v>
      </c>
      <c r="F188" s="118" t="str">
        <f>IF(C188="","",IF(Sheet1!C188='Opening Balance'!$I$160,'Opening Balance'!$G$160,""))</f>
        <v/>
      </c>
      <c r="G188" s="118" t="str">
        <f>IF(C188="","",IF(Sheet1!C188='Opening Balance'!$I$161,'Opening Balance'!$G$161,""))</f>
        <v/>
      </c>
      <c r="H188" s="118" t="str">
        <f>IF(C188="","",IF(Sheet1!C188='Opening Balance'!$I$162,'Opening Balance'!$G$162,""))</f>
        <v/>
      </c>
      <c r="I188" s="118" t="str">
        <f>IF(C188="","",IF(Sheet1!C188='Opening Balance'!$I$163,'Opening Balance'!$G$163,""))</f>
        <v/>
      </c>
      <c r="J188" s="118" t="str">
        <f>IF(C188="","",IF(Sheet1!C188='Opening Balance'!$I$164,'Opening Balance'!$G$164,""))</f>
        <v/>
      </c>
      <c r="K188" s="118" t="str">
        <f>IF(C188="","",IF(Sheet1!C188='Opening Balance'!$I$165,'Opening Balance'!$G$165,""))</f>
        <v/>
      </c>
      <c r="L188" s="118">
        <f t="shared" si="285"/>
        <v>28.399999999999977</v>
      </c>
      <c r="M188" s="118">
        <f t="shared" si="286"/>
        <v>14.699999999999989</v>
      </c>
      <c r="N188" s="119" t="str">
        <f>IF('Att. Dairy'!F212="","",'Att. Dairy'!F212)</f>
        <v/>
      </c>
      <c r="O188" s="119" t="str">
        <f>IF('Att. Dairy'!G212="","",'Att. Dairy'!G212)</f>
        <v/>
      </c>
      <c r="P188" s="119" t="str">
        <f t="shared" si="287"/>
        <v/>
      </c>
      <c r="Q188" s="119" t="str">
        <f>IF('Att. Dairy'!L212="","",'Att. Dairy'!L212)</f>
        <v/>
      </c>
      <c r="R188" s="119" t="str">
        <f>IF('Att. Dairy'!M212="","",'Att. Dairy'!M212)</f>
        <v/>
      </c>
      <c r="S188" s="119" t="str">
        <f t="shared" si="288"/>
        <v/>
      </c>
      <c r="T188" s="118">
        <f t="shared" si="289"/>
        <v>0</v>
      </c>
      <c r="U188" s="118">
        <f t="shared" si="290"/>
        <v>0</v>
      </c>
      <c r="V188" s="118">
        <f t="shared" si="291"/>
        <v>28.399999999999977</v>
      </c>
      <c r="W188" s="118">
        <f t="shared" si="292"/>
        <v>14.699999999999989</v>
      </c>
      <c r="X188" s="321" t="str">
        <f>IFERROR(IF(AND('Att. Dairy'!B212=""),"",IF(AND(Y188="अवकाश"),"",IF(AND(S188=""),"",S188*$Z$153))),"")</f>
        <v/>
      </c>
      <c r="Y188" s="121" t="str">
        <f>IF(AND('Att. Dairy'!B212=""),"",IF(OR(S188="",S188=0),"",BC188))</f>
        <v/>
      </c>
      <c r="AA188" s="353">
        <f>IF(AND($AY$3=$AP$153),MAX($AA$157:AA187)+1,0)</f>
        <v>0</v>
      </c>
      <c r="AB188" s="116">
        <f>IF(AND('Att. Dairy'!B212=""),"",'Att. Dairy'!B212)</f>
        <v>45169</v>
      </c>
      <c r="AC188" s="118">
        <f t="shared" si="293"/>
        <v>136.20000000000002</v>
      </c>
      <c r="AD188" s="118">
        <f t="shared" si="294"/>
        <v>90.9</v>
      </c>
      <c r="AE188" s="118" t="str">
        <f>IF(AB188="","",IF(Sheet1!AB188='Opening Balance'!$I$160,'Opening Balance'!$H$160,""))</f>
        <v/>
      </c>
      <c r="AF188" s="118" t="str">
        <f>IF(AB188="","",IF(Sheet1!AB188='Opening Balance'!$I$161,'Opening Balance'!$H$161,""))</f>
        <v/>
      </c>
      <c r="AG188" s="118" t="str">
        <f>IF(AB188="","",IF(Sheet1!AB188='Opening Balance'!$I$162,'Opening Balance'!$H$162,""))</f>
        <v/>
      </c>
      <c r="AH188" s="118" t="str">
        <f>IF(AB188="","",IF(Sheet1!AB188='Opening Balance'!$I$163,'Opening Balance'!$H$163,""))</f>
        <v/>
      </c>
      <c r="AI188" s="118" t="str">
        <f>IF(AB188="","",IF(Sheet1!AB188='Opening Balance'!$I$164,'Opening Balance'!$H$164,""))</f>
        <v/>
      </c>
      <c r="AJ188" s="118" t="str">
        <f>IF(AB188="","",IF(Sheet1!AB188='Opening Balance'!$I$165,'Opening Balance'!$H$165,""))</f>
        <v/>
      </c>
      <c r="AK188" s="118">
        <f t="shared" si="295"/>
        <v>136.20000000000002</v>
      </c>
      <c r="AL188" s="118">
        <f>IF(AND(AD188="",AF188="",AH188="",AJ188=""),"",SUM(AD188,AF188,AH188,AJ188))</f>
        <v>90.9</v>
      </c>
      <c r="AM188" s="119" t="str">
        <f>IF('Att. Dairy'!I212="","",'Att. Dairy'!I212)</f>
        <v/>
      </c>
      <c r="AN188" s="119" t="str">
        <f>IF('Att. Dairy'!J212="","",'Att. Dairy'!J212)</f>
        <v/>
      </c>
      <c r="AO188" s="119" t="str">
        <f t="shared" si="297"/>
        <v/>
      </c>
      <c r="AP188" s="119" t="str">
        <f>IF('Att. Dairy'!O212="","",'Att. Dairy'!O212)</f>
        <v/>
      </c>
      <c r="AQ188" s="119" t="str">
        <f>IF('Att. Dairy'!P212="","",'Att. Dairy'!P212)</f>
        <v/>
      </c>
      <c r="AR188" s="119" t="str">
        <f t="shared" si="298"/>
        <v/>
      </c>
      <c r="AS188" s="118">
        <f t="shared" si="299"/>
        <v>0</v>
      </c>
      <c r="AT188" s="118">
        <f t="shared" si="300"/>
        <v>0</v>
      </c>
      <c r="AU188" s="118">
        <f t="shared" si="310"/>
        <v>136.20000000000002</v>
      </c>
      <c r="AV188" s="118">
        <f t="shared" si="311"/>
        <v>90.9</v>
      </c>
      <c r="AW188" s="321" t="str">
        <f>IFERROR(IF(AND('Att. Dairy'!B212=""),"",IF(AND(AX188="अवकाश"),"",IF(AND(AR188=""),"",AR188*$AY$153))),"")</f>
        <v/>
      </c>
      <c r="AX188" s="121" t="str">
        <f>IF(AND('Att. Dairy'!B212=""),"",IF(OR(AR188="",AR188=0),"",BC188))</f>
        <v/>
      </c>
      <c r="BB188" s="317" t="str">
        <f>IF(AND('Att. Dairy'!D212=""),"",'Att. Dairy'!D212)</f>
        <v>Thursday</v>
      </c>
      <c r="BC188" s="317" t="str">
        <f t="shared" si="301"/>
        <v>खिचड़ी</v>
      </c>
      <c r="BD188" s="318" t="str">
        <f t="shared" si="270"/>
        <v>R</v>
      </c>
      <c r="BE188" s="317" t="str">
        <f>IF(AND('Att. Dairy'!C212=""),"",'Att. Dairy'!C212)</f>
        <v/>
      </c>
      <c r="BF188" s="317" t="str">
        <f t="shared" si="271"/>
        <v/>
      </c>
      <c r="BG188" s="318" t="str">
        <f t="shared" si="272"/>
        <v>R</v>
      </c>
      <c r="BJ188" s="487">
        <f>IF(AND($DG$5=$CF$154),MAX($BJ$157:BJ187)+1,0)</f>
        <v>0</v>
      </c>
      <c r="BK188" s="391">
        <v>31</v>
      </c>
      <c r="BL188" s="422">
        <f>IF(AND('Att. Dairy'!B212=""),"",'Att. Dairy'!B212)</f>
        <v>45169</v>
      </c>
      <c r="BM188" s="423" t="str">
        <f>IF(AND('Att. Dairy'!D212=""),"",'Att. Dairy'!D212)</f>
        <v>Thursday</v>
      </c>
      <c r="BN188" s="435" t="str">
        <f>IF('Att. Dairy'!L212="","",IF('Att. Dairy'!E212='Att. Dairy'!$AD$15,'Att. Dairy'!L212,""))</f>
        <v/>
      </c>
      <c r="BO188" s="435" t="str">
        <f>IF('Att. Dairy'!M212="","",IF('Att. Dairy'!E212='Att. Dairy'!$AD$15,'Att. Dairy'!M212,""))</f>
        <v/>
      </c>
      <c r="BP188" s="436">
        <f t="shared" si="273"/>
        <v>0</v>
      </c>
      <c r="BQ188" s="453">
        <f t="shared" si="302"/>
        <v>162.91999999999999</v>
      </c>
      <c r="BR188" s="439" t="str">
        <f>IF(BL188="","",IF(BL188='Opening Balance'!$I$178,'Opening Balance'!$G$178,""))</f>
        <v/>
      </c>
      <c r="BS188" s="439" t="str">
        <f>IF(BL188="","",IF(BL188='Opening Balance'!$I$180,'Opening Balance'!$G$180,""))</f>
        <v/>
      </c>
      <c r="BT188" s="438">
        <f t="shared" si="274"/>
        <v>162.91999999999999</v>
      </c>
      <c r="BU188" s="446">
        <f>IF(BP188="","",BP188*'Opening Balance'!$G$182)</f>
        <v>0</v>
      </c>
      <c r="BV188" s="415">
        <f t="shared" si="268"/>
        <v>162.91999999999999</v>
      </c>
      <c r="BW188" s="453">
        <f t="shared" si="303"/>
        <v>44.235199999999999</v>
      </c>
      <c r="BX188" s="446" t="str">
        <f>IF(BL188="","",IF(BL188='Opening Balance'!$I$179,'Opening Balance'!$G$179,""))</f>
        <v/>
      </c>
      <c r="BY188" s="446" t="str">
        <f>IF(BL188="","",IF(BL188='Opening Balance'!$I$181,'Opening Balance'!$G$181,""))</f>
        <v/>
      </c>
      <c r="BZ188" s="447">
        <f t="shared" si="275"/>
        <v>44.235199999999999</v>
      </c>
      <c r="CA188" s="446">
        <f>IF(BP188="","",BP188*'Opening Balance'!$G$183)</f>
        <v>0</v>
      </c>
      <c r="CB188" s="431">
        <f t="shared" si="276"/>
        <v>44.235199999999999</v>
      </c>
      <c r="CC188" s="474">
        <f t="shared" si="304"/>
        <v>11000</v>
      </c>
      <c r="CD188" s="468" t="str">
        <f>IF(BL188="","",IF(BL188='Opening Balance'!$I$185,'Opening Balance'!$G$185,""))</f>
        <v/>
      </c>
      <c r="CE188" s="468">
        <f t="shared" si="277"/>
        <v>11000</v>
      </c>
      <c r="CF188" s="470">
        <f>IF(BL188="","",IF(BL188='Opening Balance'!$I$187,'Opening Balance'!$G$187,0))</f>
        <v>0</v>
      </c>
      <c r="CG188" s="469">
        <f>IFERROR(SUM(CE188-CF188),"")</f>
        <v>11000</v>
      </c>
      <c r="CH188" s="475"/>
      <c r="CI188" s="466"/>
      <c r="CJ188" s="391">
        <v>31</v>
      </c>
      <c r="CK188" s="422">
        <f>IF(AND('Att. Dairy'!B212=""),"",'Att. Dairy'!B212)</f>
        <v>45169</v>
      </c>
      <c r="CL188" s="423" t="str">
        <f>IF(AND('Att. Dairy'!D212=""),"",'Att. Dairy'!D212)</f>
        <v>Thursday</v>
      </c>
      <c r="CM188" s="435" t="str">
        <f>IF('Att. Dairy'!O212="","",IF('Att. Dairy'!E212='Att. Dairy'!$AD$15,'Att. Dairy'!O212,""))</f>
        <v/>
      </c>
      <c r="CN188" s="435" t="str">
        <f>IF('Att. Dairy'!P212="","",IF('Att. Dairy'!E212='Att. Dairy'!$AD$15,'Att. Dairy'!P212,""))</f>
        <v/>
      </c>
      <c r="CO188" s="436">
        <f t="shared" si="278"/>
        <v>0</v>
      </c>
      <c r="CP188" s="453">
        <f t="shared" si="306"/>
        <v>211.97999999999996</v>
      </c>
      <c r="CQ188" s="438" t="str">
        <f>IF(CK188="","",IF(CK188='Opening Balance'!$I$178,'Opening Balance'!$H$178,""))</f>
        <v/>
      </c>
      <c r="CR188" s="438" t="str">
        <f>IF(CK188="","",IF(CK188='Opening Balance'!$I$180,'Opening Balance'!$H$180,""))</f>
        <v/>
      </c>
      <c r="CS188" s="438">
        <f t="shared" si="279"/>
        <v>211.97999999999996</v>
      </c>
      <c r="CT188" s="430">
        <f>IF(CO188="","",CO188*'Opening Balance'!$H$182)</f>
        <v>0</v>
      </c>
      <c r="CU188" s="431">
        <f t="shared" si="269"/>
        <v>211.97999999999996</v>
      </c>
      <c r="CV188" s="453">
        <f t="shared" si="307"/>
        <v>50.609799999999986</v>
      </c>
      <c r="CW188" s="430" t="str">
        <f>IF(CK188="","",IF(CK188='Opening Balance'!$I$179,'Opening Balance'!$H$179,""))</f>
        <v/>
      </c>
      <c r="CX188" s="429" t="str">
        <f>IF(CK188="","",IF(CK188='Opening Balance'!$I$181,'Opening Balance'!$H$181,""))</f>
        <v/>
      </c>
      <c r="CY188" s="438">
        <f t="shared" si="280"/>
        <v>50.609799999999986</v>
      </c>
      <c r="CZ188" s="430">
        <f>IF(CO188="","",CO188*'Opening Balance'!$H$183)</f>
        <v>0</v>
      </c>
      <c r="DA188" s="431">
        <f t="shared" si="281"/>
        <v>50.609799999999986</v>
      </c>
      <c r="DB188" s="474">
        <f t="shared" si="308"/>
        <v>12200</v>
      </c>
      <c r="DC188" s="468" t="str">
        <f>IF(CK188="","",IF(CK188='Opening Balance'!$I$185,'Opening Balance'!$H$185,""))</f>
        <v/>
      </c>
      <c r="DD188" s="468">
        <f t="shared" si="282"/>
        <v>12200</v>
      </c>
      <c r="DE188" s="470">
        <f>IF(CK188="","",IF(CK188='Opening Balance'!$I$187,'Opening Balance'!$H$187,0))</f>
        <v>0</v>
      </c>
      <c r="DF188" s="469">
        <f t="shared" si="309"/>
        <v>12200</v>
      </c>
    </row>
    <row r="189" spans="1:110" s="317" customFormat="1" ht="20.25">
      <c r="A189" s="580">
        <v>5</v>
      </c>
      <c r="C189" s="122"/>
      <c r="D189" s="858"/>
      <c r="E189" s="858"/>
      <c r="F189" s="123">
        <f t="shared" ref="F189:K189" si="312">SUM(F158:F188)</f>
        <v>0</v>
      </c>
      <c r="G189" s="123">
        <f t="shared" si="312"/>
        <v>0</v>
      </c>
      <c r="H189" s="123">
        <f t="shared" si="312"/>
        <v>0</v>
      </c>
      <c r="I189" s="123">
        <f t="shared" si="312"/>
        <v>0</v>
      </c>
      <c r="J189" s="123">
        <f t="shared" si="312"/>
        <v>0</v>
      </c>
      <c r="K189" s="123">
        <f t="shared" si="312"/>
        <v>0</v>
      </c>
      <c r="L189" s="123"/>
      <c r="M189" s="123"/>
      <c r="N189" s="124">
        <f t="shared" ref="N189:U189" si="313">SUM(N158:N188)</f>
        <v>363</v>
      </c>
      <c r="O189" s="124">
        <f t="shared" si="313"/>
        <v>343</v>
      </c>
      <c r="P189" s="124">
        <f t="shared" si="313"/>
        <v>706</v>
      </c>
      <c r="Q189" s="124">
        <f t="shared" si="313"/>
        <v>348</v>
      </c>
      <c r="R189" s="124">
        <f t="shared" si="313"/>
        <v>328</v>
      </c>
      <c r="S189" s="124">
        <f t="shared" si="313"/>
        <v>676</v>
      </c>
      <c r="T189" s="125">
        <f t="shared" si="313"/>
        <v>21</v>
      </c>
      <c r="U189" s="125">
        <f t="shared" si="313"/>
        <v>46.6</v>
      </c>
      <c r="V189" s="125"/>
      <c r="W189" s="125"/>
      <c r="X189" s="125">
        <f>SUM(X158:X188)</f>
        <v>3684.2</v>
      </c>
      <c r="Y189" s="126"/>
      <c r="Z189" s="317">
        <v>5</v>
      </c>
      <c r="AA189" s="353"/>
      <c r="AB189" s="122"/>
      <c r="AC189" s="858"/>
      <c r="AD189" s="858"/>
      <c r="AE189" s="123">
        <f t="shared" ref="AE189:AJ189" si="314">SUM(AE158:AE188)</f>
        <v>0</v>
      </c>
      <c r="AF189" s="123">
        <f t="shared" si="314"/>
        <v>0</v>
      </c>
      <c r="AG189" s="123">
        <f t="shared" si="314"/>
        <v>0</v>
      </c>
      <c r="AH189" s="123">
        <f t="shared" si="314"/>
        <v>0</v>
      </c>
      <c r="AI189" s="123">
        <f t="shared" si="314"/>
        <v>0</v>
      </c>
      <c r="AJ189" s="123">
        <f t="shared" si="314"/>
        <v>0</v>
      </c>
      <c r="AK189" s="123"/>
      <c r="AL189" s="123"/>
      <c r="AM189" s="124">
        <f t="shared" ref="AM189:AT189" si="315">SUM(AM158:AM188)</f>
        <v>270</v>
      </c>
      <c r="AN189" s="124">
        <f t="shared" si="315"/>
        <v>300</v>
      </c>
      <c r="AO189" s="124">
        <f t="shared" si="315"/>
        <v>570</v>
      </c>
      <c r="AP189" s="124">
        <f t="shared" si="315"/>
        <v>255</v>
      </c>
      <c r="AQ189" s="124">
        <f t="shared" si="315"/>
        <v>285</v>
      </c>
      <c r="AR189" s="124">
        <f t="shared" si="315"/>
        <v>540</v>
      </c>
      <c r="AS189" s="125">
        <f t="shared" si="315"/>
        <v>27</v>
      </c>
      <c r="AT189" s="125">
        <f t="shared" si="315"/>
        <v>54</v>
      </c>
      <c r="AU189" s="125"/>
      <c r="AV189" s="125"/>
      <c r="AW189" s="123">
        <f>SUM(AW158:AW188)</f>
        <v>4411.7999999999993</v>
      </c>
      <c r="AX189" s="126"/>
      <c r="BI189" s="317">
        <v>5</v>
      </c>
      <c r="BK189" s="844" t="s">
        <v>455</v>
      </c>
      <c r="BL189" s="844"/>
      <c r="BM189" s="844"/>
      <c r="BN189" s="488">
        <f>SUM(BN158:BN188)</f>
        <v>348</v>
      </c>
      <c r="BO189" s="488">
        <f t="shared" ref="BO189" si="316">SUM(BO158:BO188)</f>
        <v>328</v>
      </c>
      <c r="BP189" s="488">
        <f t="shared" ref="BP189" si="317">SUM(BP158:BP188)</f>
        <v>676</v>
      </c>
      <c r="BQ189" s="488"/>
      <c r="BR189" s="489">
        <f t="shared" ref="BR189" si="318">SUM(BR158:BR188)</f>
        <v>0</v>
      </c>
      <c r="BS189" s="489">
        <f t="shared" ref="BS189" si="319">SUM(BS158:BS188)</f>
        <v>0</v>
      </c>
      <c r="BT189" s="489"/>
      <c r="BU189" s="489">
        <f t="shared" ref="BU189" si="320">SUM(BU158:BU188)</f>
        <v>10.14</v>
      </c>
      <c r="BV189" s="416"/>
      <c r="BW189" s="412"/>
      <c r="BX189" s="489">
        <f t="shared" ref="BX189" si="321">SUM(BX158:BX188)</f>
        <v>0</v>
      </c>
      <c r="BY189" s="489">
        <f t="shared" ref="BY189" si="322">SUM(BY158:BY188)</f>
        <v>0</v>
      </c>
      <c r="BZ189" s="489"/>
      <c r="CA189" s="489">
        <f t="shared" ref="CA189" si="323">SUM(CA158:CA188)</f>
        <v>5.6783999999999999</v>
      </c>
      <c r="CB189" s="417"/>
      <c r="CC189" s="471"/>
      <c r="CD189" s="476">
        <f>SUM(CD158:CD188)</f>
        <v>0</v>
      </c>
      <c r="CE189" s="472"/>
      <c r="CF189" s="476">
        <f>SUM(CF158:CF188)</f>
        <v>0</v>
      </c>
      <c r="CG189" s="473"/>
      <c r="CH189" s="466"/>
      <c r="CI189" s="466"/>
      <c r="CJ189" s="844" t="s">
        <v>455</v>
      </c>
      <c r="CK189" s="844"/>
      <c r="CL189" s="844"/>
      <c r="CM189" s="488">
        <f>SUM(CM158:CM188)</f>
        <v>255</v>
      </c>
      <c r="CN189" s="488">
        <f t="shared" ref="CN189" si="324">SUM(CN158:CN188)</f>
        <v>285</v>
      </c>
      <c r="CO189" s="488">
        <f t="shared" ref="CO189" si="325">SUM(CO158:CO188)</f>
        <v>540</v>
      </c>
      <c r="CP189" s="488"/>
      <c r="CQ189" s="489">
        <f t="shared" ref="CQ189" si="326">SUM(CQ158:CQ188)</f>
        <v>0</v>
      </c>
      <c r="CR189" s="489">
        <f t="shared" ref="CR189" si="327">SUM(CR158:CR188)</f>
        <v>0</v>
      </c>
      <c r="CS189" s="489"/>
      <c r="CT189" s="489">
        <f t="shared" ref="CT189" si="328">SUM(CT158:CT188)</f>
        <v>10.8</v>
      </c>
      <c r="CU189" s="416"/>
      <c r="CV189" s="412"/>
      <c r="CW189" s="489">
        <f t="shared" ref="CW189" si="329">SUM(CW158:CW188)</f>
        <v>0</v>
      </c>
      <c r="CX189" s="489">
        <f t="shared" ref="CX189" si="330">SUM(CX158:CX188)</f>
        <v>0</v>
      </c>
      <c r="CY189" s="489"/>
      <c r="CZ189" s="489">
        <f t="shared" ref="CZ189" si="331">SUM(CZ158:CZ188)</f>
        <v>5.508</v>
      </c>
      <c r="DA189" s="417"/>
      <c r="DB189" s="471"/>
      <c r="DC189" s="476">
        <f>SUM(DC158:DC188)</f>
        <v>0</v>
      </c>
      <c r="DD189" s="472"/>
      <c r="DE189" s="476">
        <f>SUM(DE158:DE188)</f>
        <v>0</v>
      </c>
      <c r="DF189" s="450">
        <f t="shared" ref="DF189" si="332">SUM(DD189-DE189)</f>
        <v>0</v>
      </c>
    </row>
    <row r="191" spans="1:110" s="317" customFormat="1" ht="21">
      <c r="A191" s="580"/>
      <c r="C191" s="93"/>
      <c r="D191" s="859" t="str">
        <f>D153</f>
        <v>कार्यालय का नाम ,  Mahtma Gandhi Government School (English Medium) Bar, Pali</v>
      </c>
      <c r="E191" s="859"/>
      <c r="F191" s="859"/>
      <c r="G191" s="859"/>
      <c r="H191" s="859"/>
      <c r="I191" s="859"/>
      <c r="J191" s="859"/>
      <c r="K191" s="859"/>
      <c r="L191" s="859"/>
      <c r="M191" s="859"/>
      <c r="N191" s="859"/>
      <c r="O191" s="859"/>
      <c r="P191" s="859"/>
      <c r="Q191" s="860" t="str">
        <f>'Att. Dairy'!N221</f>
        <v>September-2023</v>
      </c>
      <c r="R191" s="860"/>
      <c r="S191" s="860"/>
      <c r="T191" s="860"/>
      <c r="U191" s="860"/>
      <c r="V191" s="16"/>
      <c r="W191" s="16"/>
      <c r="X191" s="16"/>
      <c r="Y191" s="16"/>
      <c r="Z191" s="320">
        <f>'Opening Balance'!I206</f>
        <v>5.45</v>
      </c>
      <c r="AA191" s="353"/>
      <c r="AB191" s="93"/>
      <c r="AC191" s="859" t="str">
        <f>AC153</f>
        <v>कार्यालय का नाम ,  Mahtma Gandhi Government School (English Medium) Bar, Pali</v>
      </c>
      <c r="AD191" s="859"/>
      <c r="AE191" s="859"/>
      <c r="AF191" s="859"/>
      <c r="AG191" s="859"/>
      <c r="AH191" s="859"/>
      <c r="AI191" s="859"/>
      <c r="AJ191" s="859"/>
      <c r="AK191" s="859"/>
      <c r="AL191" s="859"/>
      <c r="AM191" s="859"/>
      <c r="AN191" s="859"/>
      <c r="AO191" s="859"/>
      <c r="AP191" s="860" t="str">
        <f>'Att. Dairy'!N221</f>
        <v>September-2023</v>
      </c>
      <c r="AQ191" s="860"/>
      <c r="AR191" s="860"/>
      <c r="AS191" s="860"/>
      <c r="AT191" s="860"/>
      <c r="AU191" s="16"/>
      <c r="AV191" s="16"/>
      <c r="AW191" s="16"/>
      <c r="AX191" s="16"/>
      <c r="AY191" s="319">
        <f>'Opening Balance'!I208</f>
        <v>8.17</v>
      </c>
    </row>
    <row r="192" spans="1:110" s="317" customFormat="1" ht="34.5">
      <c r="A192" s="580"/>
      <c r="C192" s="855" t="s">
        <v>115</v>
      </c>
      <c r="D192" s="854" t="s">
        <v>116</v>
      </c>
      <c r="E192" s="854"/>
      <c r="F192" s="854" t="s">
        <v>122</v>
      </c>
      <c r="G192" s="854"/>
      <c r="H192" s="861" t="s">
        <v>123</v>
      </c>
      <c r="I192" s="861"/>
      <c r="J192" s="861" t="s">
        <v>124</v>
      </c>
      <c r="K192" s="861"/>
      <c r="L192" s="855" t="s">
        <v>126</v>
      </c>
      <c r="M192" s="855"/>
      <c r="N192" s="854" t="s">
        <v>395</v>
      </c>
      <c r="O192" s="854"/>
      <c r="P192" s="854"/>
      <c r="Q192" s="854" t="s">
        <v>129</v>
      </c>
      <c r="R192" s="854"/>
      <c r="S192" s="854"/>
      <c r="T192" s="854" t="s">
        <v>132</v>
      </c>
      <c r="U192" s="854"/>
      <c r="V192" s="855" t="s">
        <v>133</v>
      </c>
      <c r="W192" s="855"/>
      <c r="X192" s="856" t="s">
        <v>134</v>
      </c>
      <c r="Y192" s="854" t="s">
        <v>135</v>
      </c>
      <c r="AA192" s="353"/>
      <c r="AB192" s="855" t="s">
        <v>115</v>
      </c>
      <c r="AC192" s="854" t="s">
        <v>116</v>
      </c>
      <c r="AD192" s="854"/>
      <c r="AE192" s="854" t="s">
        <v>122</v>
      </c>
      <c r="AF192" s="854"/>
      <c r="AG192" s="861" t="s">
        <v>123</v>
      </c>
      <c r="AH192" s="861"/>
      <c r="AI192" s="861" t="s">
        <v>124</v>
      </c>
      <c r="AJ192" s="861"/>
      <c r="AK192" s="855" t="s">
        <v>126</v>
      </c>
      <c r="AL192" s="855"/>
      <c r="AM192" s="854" t="s">
        <v>394</v>
      </c>
      <c r="AN192" s="854"/>
      <c r="AO192" s="854"/>
      <c r="AP192" s="854" t="s">
        <v>393</v>
      </c>
      <c r="AQ192" s="854"/>
      <c r="AR192" s="854"/>
      <c r="AS192" s="854" t="s">
        <v>132</v>
      </c>
      <c r="AT192" s="854"/>
      <c r="AU192" s="855" t="s">
        <v>133</v>
      </c>
      <c r="AV192" s="855"/>
      <c r="AW192" s="856" t="s">
        <v>134</v>
      </c>
      <c r="AX192" s="854" t="s">
        <v>135</v>
      </c>
      <c r="BK192" s="394"/>
      <c r="BL192" s="394"/>
      <c r="BM192" s="845" t="s">
        <v>457</v>
      </c>
      <c r="BN192" s="845"/>
      <c r="BO192" s="845"/>
      <c r="BP192" s="845"/>
      <c r="BQ192" s="845"/>
      <c r="BR192" s="845"/>
      <c r="BS192" s="845"/>
      <c r="BT192" s="845"/>
      <c r="BU192" s="845"/>
      <c r="BV192" s="845"/>
      <c r="BW192" s="845"/>
      <c r="BX192" s="845"/>
      <c r="BY192" s="845"/>
      <c r="BZ192" s="845"/>
      <c r="CA192" s="845"/>
      <c r="CB192" s="845"/>
      <c r="CC192" s="845"/>
      <c r="CD192" s="845"/>
      <c r="CE192" s="421" t="s">
        <v>19</v>
      </c>
      <c r="CF192" s="846" t="str">
        <f>'Att. Dairy'!N221</f>
        <v>September-2023</v>
      </c>
      <c r="CG192" s="846"/>
      <c r="CH192" s="466"/>
      <c r="CI192" s="466"/>
      <c r="CJ192" s="394"/>
      <c r="CK192" s="394"/>
      <c r="CL192" s="845" t="s">
        <v>458</v>
      </c>
      <c r="CM192" s="845"/>
      <c r="CN192" s="845"/>
      <c r="CO192" s="845"/>
      <c r="CP192" s="845"/>
      <c r="CQ192" s="845"/>
      <c r="CR192" s="845"/>
      <c r="CS192" s="845"/>
      <c r="CT192" s="845"/>
      <c r="CU192" s="845"/>
      <c r="CV192" s="845"/>
      <c r="CW192" s="845"/>
      <c r="CX192" s="845"/>
      <c r="CY192" s="845"/>
      <c r="CZ192" s="845"/>
      <c r="DA192" s="845"/>
      <c r="DB192" s="845"/>
      <c r="DC192" s="845"/>
      <c r="DD192" s="421" t="s">
        <v>19</v>
      </c>
      <c r="DE192" s="846" t="str">
        <f>'Att. Dairy'!N221</f>
        <v>September-2023</v>
      </c>
      <c r="DF192" s="846"/>
    </row>
    <row r="193" spans="1:110" s="317" customFormat="1" ht="21.75" customHeight="1">
      <c r="A193" s="580"/>
      <c r="C193" s="855"/>
      <c r="D193" s="854"/>
      <c r="E193" s="854"/>
      <c r="F193" s="854"/>
      <c r="G193" s="854"/>
      <c r="H193" s="861"/>
      <c r="I193" s="861"/>
      <c r="J193" s="861"/>
      <c r="K193" s="861"/>
      <c r="L193" s="855"/>
      <c r="M193" s="855"/>
      <c r="N193" s="854"/>
      <c r="O193" s="854"/>
      <c r="P193" s="854"/>
      <c r="Q193" s="854"/>
      <c r="R193" s="854"/>
      <c r="S193" s="854"/>
      <c r="T193" s="854"/>
      <c r="U193" s="854"/>
      <c r="V193" s="855"/>
      <c r="W193" s="855"/>
      <c r="X193" s="856"/>
      <c r="Y193" s="854"/>
      <c r="AA193" s="353"/>
      <c r="AB193" s="855"/>
      <c r="AC193" s="854"/>
      <c r="AD193" s="854"/>
      <c r="AE193" s="854"/>
      <c r="AF193" s="854"/>
      <c r="AG193" s="861"/>
      <c r="AH193" s="861"/>
      <c r="AI193" s="861"/>
      <c r="AJ193" s="861"/>
      <c r="AK193" s="855"/>
      <c r="AL193" s="855"/>
      <c r="AM193" s="854"/>
      <c r="AN193" s="854"/>
      <c r="AO193" s="854"/>
      <c r="AP193" s="854"/>
      <c r="AQ193" s="854"/>
      <c r="AR193" s="854"/>
      <c r="AS193" s="854"/>
      <c r="AT193" s="854"/>
      <c r="AU193" s="855"/>
      <c r="AV193" s="855"/>
      <c r="AW193" s="856"/>
      <c r="AX193" s="854"/>
      <c r="BK193" s="394"/>
      <c r="BL193" s="394"/>
      <c r="BM193" s="432"/>
      <c r="BN193" s="465"/>
      <c r="BO193" s="465"/>
      <c r="BP193" s="465"/>
      <c r="BQ193" s="432"/>
      <c r="BR193" s="432"/>
      <c r="BS193" s="432"/>
      <c r="BT193" s="432"/>
      <c r="BU193" s="432"/>
      <c r="BV193" s="432"/>
      <c r="BW193" s="432"/>
      <c r="BX193" s="432"/>
      <c r="BY193" s="432"/>
      <c r="BZ193" s="432"/>
      <c r="CA193" s="432"/>
      <c r="CB193" s="432"/>
      <c r="CC193" s="432"/>
      <c r="CD193" s="432"/>
      <c r="CE193" s="421"/>
      <c r="CF193" s="420"/>
      <c r="CG193" s="420"/>
      <c r="CH193" s="466"/>
      <c r="CI193" s="466"/>
      <c r="CJ193" s="394"/>
      <c r="CK193" s="394"/>
      <c r="CL193" s="432"/>
      <c r="CM193" s="465"/>
      <c r="CN193" s="465"/>
      <c r="CO193" s="465"/>
      <c r="CP193" s="432"/>
      <c r="CQ193" s="432"/>
      <c r="CR193" s="432"/>
      <c r="CS193" s="432"/>
      <c r="CT193" s="432"/>
      <c r="CU193" s="432"/>
      <c r="CV193" s="432"/>
      <c r="CW193" s="432"/>
      <c r="CX193" s="432"/>
      <c r="CY193" s="432"/>
      <c r="CZ193" s="432"/>
      <c r="DA193" s="432"/>
      <c r="DB193" s="432"/>
      <c r="DC193" s="432"/>
      <c r="DD193" s="421"/>
      <c r="DE193" s="420"/>
      <c r="DF193" s="420"/>
    </row>
    <row r="194" spans="1:110" s="317" customFormat="1" ht="15" customHeight="1">
      <c r="A194" s="580"/>
      <c r="C194" s="855"/>
      <c r="D194" s="854"/>
      <c r="E194" s="854"/>
      <c r="F194" s="854"/>
      <c r="G194" s="854"/>
      <c r="H194" s="857" t="s">
        <v>125</v>
      </c>
      <c r="I194" s="857"/>
      <c r="J194" s="857" t="s">
        <v>125</v>
      </c>
      <c r="K194" s="857"/>
      <c r="L194" s="855"/>
      <c r="M194" s="855"/>
      <c r="N194" s="854"/>
      <c r="O194" s="854"/>
      <c r="P194" s="854"/>
      <c r="Q194" s="854"/>
      <c r="R194" s="854"/>
      <c r="S194" s="854"/>
      <c r="T194" s="854"/>
      <c r="U194" s="854"/>
      <c r="V194" s="855"/>
      <c r="W194" s="855"/>
      <c r="X194" s="856"/>
      <c r="Y194" s="854"/>
      <c r="AA194" s="353"/>
      <c r="AB194" s="855"/>
      <c r="AC194" s="854"/>
      <c r="AD194" s="854"/>
      <c r="AE194" s="854"/>
      <c r="AF194" s="854"/>
      <c r="AG194" s="857" t="s">
        <v>125</v>
      </c>
      <c r="AH194" s="857"/>
      <c r="AI194" s="857" t="s">
        <v>125</v>
      </c>
      <c r="AJ194" s="857"/>
      <c r="AK194" s="855"/>
      <c r="AL194" s="855"/>
      <c r="AM194" s="854"/>
      <c r="AN194" s="854"/>
      <c r="AO194" s="854"/>
      <c r="AP194" s="854"/>
      <c r="AQ194" s="854"/>
      <c r="AR194" s="854"/>
      <c r="AS194" s="854"/>
      <c r="AT194" s="854"/>
      <c r="AU194" s="855"/>
      <c r="AV194" s="855"/>
      <c r="AW194" s="856"/>
      <c r="AX194" s="854"/>
      <c r="BK194" s="847" t="s">
        <v>449</v>
      </c>
      <c r="BL194" s="848" t="s">
        <v>426</v>
      </c>
      <c r="BM194" s="848" t="s">
        <v>282</v>
      </c>
      <c r="BN194" s="849" t="s">
        <v>427</v>
      </c>
      <c r="BO194" s="849"/>
      <c r="BP194" s="849"/>
      <c r="BQ194" s="850" t="s">
        <v>456</v>
      </c>
      <c r="BR194" s="850"/>
      <c r="BS194" s="850"/>
      <c r="BT194" s="850"/>
      <c r="BU194" s="850"/>
      <c r="BV194" s="850"/>
      <c r="BW194" s="850" t="s">
        <v>431</v>
      </c>
      <c r="BX194" s="850"/>
      <c r="BY194" s="850"/>
      <c r="BZ194" s="850"/>
      <c r="CA194" s="850"/>
      <c r="CB194" s="850"/>
      <c r="CC194" s="851" t="s">
        <v>438</v>
      </c>
      <c r="CD194" s="852"/>
      <c r="CE194" s="852"/>
      <c r="CF194" s="852"/>
      <c r="CG194" s="853"/>
      <c r="CH194" s="466"/>
      <c r="CI194" s="466"/>
      <c r="CJ194" s="847" t="s">
        <v>449</v>
      </c>
      <c r="CK194" s="848" t="s">
        <v>426</v>
      </c>
      <c r="CL194" s="848" t="s">
        <v>282</v>
      </c>
      <c r="CM194" s="849" t="s">
        <v>428</v>
      </c>
      <c r="CN194" s="849"/>
      <c r="CO194" s="849"/>
      <c r="CP194" s="850" t="s">
        <v>456</v>
      </c>
      <c r="CQ194" s="850"/>
      <c r="CR194" s="850"/>
      <c r="CS194" s="850"/>
      <c r="CT194" s="850"/>
      <c r="CU194" s="850"/>
      <c r="CV194" s="850" t="s">
        <v>431</v>
      </c>
      <c r="CW194" s="850"/>
      <c r="CX194" s="850"/>
      <c r="CY194" s="850"/>
      <c r="CZ194" s="850"/>
      <c r="DA194" s="850"/>
      <c r="DB194" s="851" t="s">
        <v>438</v>
      </c>
      <c r="DC194" s="852"/>
      <c r="DD194" s="852"/>
      <c r="DE194" s="852"/>
      <c r="DF194" s="853"/>
    </row>
    <row r="195" spans="1:110" s="317" customFormat="1" ht="25.5">
      <c r="A195" s="580"/>
      <c r="C195" s="855"/>
      <c r="D195" s="127" t="s">
        <v>117</v>
      </c>
      <c r="E195" s="127" t="s">
        <v>118</v>
      </c>
      <c r="F195" s="127" t="s">
        <v>117</v>
      </c>
      <c r="G195" s="127" t="s">
        <v>118</v>
      </c>
      <c r="H195" s="127" t="s">
        <v>117</v>
      </c>
      <c r="I195" s="127" t="s">
        <v>118</v>
      </c>
      <c r="J195" s="127" t="s">
        <v>117</v>
      </c>
      <c r="K195" s="127" t="s">
        <v>118</v>
      </c>
      <c r="L195" s="127" t="s">
        <v>117</v>
      </c>
      <c r="M195" s="127" t="s">
        <v>118</v>
      </c>
      <c r="N195" s="127" t="s">
        <v>119</v>
      </c>
      <c r="O195" s="127" t="s">
        <v>120</v>
      </c>
      <c r="P195" s="127" t="s">
        <v>121</v>
      </c>
      <c r="Q195" s="127" t="s">
        <v>119</v>
      </c>
      <c r="R195" s="127" t="s">
        <v>120</v>
      </c>
      <c r="S195" s="127" t="s">
        <v>121</v>
      </c>
      <c r="T195" s="127" t="s">
        <v>117</v>
      </c>
      <c r="U195" s="127" t="s">
        <v>118</v>
      </c>
      <c r="V195" s="127" t="s">
        <v>117</v>
      </c>
      <c r="W195" s="127" t="s">
        <v>118</v>
      </c>
      <c r="X195" s="856"/>
      <c r="Y195" s="854"/>
      <c r="AA195" s="353"/>
      <c r="AB195" s="855"/>
      <c r="AC195" s="127" t="s">
        <v>117</v>
      </c>
      <c r="AD195" s="127" t="s">
        <v>118</v>
      </c>
      <c r="AE195" s="127" t="s">
        <v>117</v>
      </c>
      <c r="AF195" s="127" t="s">
        <v>118</v>
      </c>
      <c r="AG195" s="127" t="s">
        <v>117</v>
      </c>
      <c r="AH195" s="127" t="s">
        <v>118</v>
      </c>
      <c r="AI195" s="127" t="s">
        <v>117</v>
      </c>
      <c r="AJ195" s="127" t="s">
        <v>118</v>
      </c>
      <c r="AK195" s="127" t="s">
        <v>117</v>
      </c>
      <c r="AL195" s="127" t="s">
        <v>118</v>
      </c>
      <c r="AM195" s="127" t="s">
        <v>119</v>
      </c>
      <c r="AN195" s="127" t="s">
        <v>120</v>
      </c>
      <c r="AO195" s="127" t="s">
        <v>121</v>
      </c>
      <c r="AP195" s="127" t="s">
        <v>119</v>
      </c>
      <c r="AQ195" s="127" t="s">
        <v>120</v>
      </c>
      <c r="AR195" s="127" t="s">
        <v>121</v>
      </c>
      <c r="AS195" s="127" t="s">
        <v>117</v>
      </c>
      <c r="AT195" s="127" t="s">
        <v>118</v>
      </c>
      <c r="AU195" s="127" t="s">
        <v>117</v>
      </c>
      <c r="AV195" s="127" t="s">
        <v>118</v>
      </c>
      <c r="AW195" s="856"/>
      <c r="AX195" s="854"/>
      <c r="BK195" s="847"/>
      <c r="BL195" s="848"/>
      <c r="BM195" s="848"/>
      <c r="BN195" s="395" t="s">
        <v>119</v>
      </c>
      <c r="BO195" s="396" t="s">
        <v>120</v>
      </c>
      <c r="BP195" s="397" t="s">
        <v>417</v>
      </c>
      <c r="BQ195" s="426" t="s">
        <v>452</v>
      </c>
      <c r="BR195" s="426" t="s">
        <v>433</v>
      </c>
      <c r="BS195" s="426" t="s">
        <v>434</v>
      </c>
      <c r="BT195" s="426" t="s">
        <v>450</v>
      </c>
      <c r="BU195" s="426" t="s">
        <v>459</v>
      </c>
      <c r="BV195" s="427" t="s">
        <v>435</v>
      </c>
      <c r="BW195" s="426" t="s">
        <v>452</v>
      </c>
      <c r="BX195" s="426" t="s">
        <v>461</v>
      </c>
      <c r="BY195" s="426" t="s">
        <v>434</v>
      </c>
      <c r="BZ195" s="426" t="s">
        <v>450</v>
      </c>
      <c r="CA195" s="426" t="s">
        <v>459</v>
      </c>
      <c r="CB195" s="427" t="s">
        <v>435</v>
      </c>
      <c r="CC195" s="428" t="s">
        <v>283</v>
      </c>
      <c r="CD195" s="428" t="s">
        <v>440</v>
      </c>
      <c r="CE195" s="428" t="s">
        <v>437</v>
      </c>
      <c r="CF195" s="449" t="s">
        <v>439</v>
      </c>
      <c r="CG195" s="427" t="s">
        <v>380</v>
      </c>
      <c r="CH195" s="466"/>
      <c r="CI195" s="466"/>
      <c r="CJ195" s="847"/>
      <c r="CK195" s="848"/>
      <c r="CL195" s="848"/>
      <c r="CM195" s="395" t="s">
        <v>119</v>
      </c>
      <c r="CN195" s="396" t="s">
        <v>120</v>
      </c>
      <c r="CO195" s="397" t="s">
        <v>417</v>
      </c>
      <c r="CP195" s="426" t="s">
        <v>452</v>
      </c>
      <c r="CQ195" s="426" t="s">
        <v>433</v>
      </c>
      <c r="CR195" s="426" t="s">
        <v>434</v>
      </c>
      <c r="CS195" s="426" t="s">
        <v>450</v>
      </c>
      <c r="CT195" s="426" t="s">
        <v>451</v>
      </c>
      <c r="CU195" s="427" t="s">
        <v>435</v>
      </c>
      <c r="CV195" s="426" t="s">
        <v>452</v>
      </c>
      <c r="CW195" s="426" t="s">
        <v>461</v>
      </c>
      <c r="CX195" s="426" t="s">
        <v>434</v>
      </c>
      <c r="CY195" s="426" t="s">
        <v>450</v>
      </c>
      <c r="CZ195" s="426" t="s">
        <v>451</v>
      </c>
      <c r="DA195" s="427" t="s">
        <v>435</v>
      </c>
      <c r="DB195" s="428" t="s">
        <v>283</v>
      </c>
      <c r="DC195" s="428" t="s">
        <v>440</v>
      </c>
      <c r="DD195" s="428" t="s">
        <v>437</v>
      </c>
      <c r="DE195" s="449" t="s">
        <v>439</v>
      </c>
      <c r="DF195" s="427" t="s">
        <v>380</v>
      </c>
    </row>
    <row r="196" spans="1:110" s="317" customFormat="1">
      <c r="A196" s="580"/>
      <c r="B196" s="352">
        <f>IF(AND($Z$3=$Q$191),1,0)</f>
        <v>0</v>
      </c>
      <c r="C196" s="116">
        <f>IF(AND('Att. Dairy'!B226=""),"",'Att. Dairy'!B226)</f>
        <v>45170</v>
      </c>
      <c r="D196" s="117">
        <f>IF(OR('Opening Balance'!G196="",'Opening Balance'!G196=0),"",'Opening Balance'!G196)</f>
        <v>28.399999999999977</v>
      </c>
      <c r="E196" s="117">
        <f>IF(OR('Opening Balance'!G197="",'Opening Balance'!G197=0),"",'Opening Balance'!G197)</f>
        <v>14.699999999999989</v>
      </c>
      <c r="F196" s="118" t="str">
        <f>IF(C196="","",IF(Sheet1!C196='Opening Balance'!$I$198,'Opening Balance'!$G$198,""))</f>
        <v/>
      </c>
      <c r="G196" s="118" t="str">
        <f>IF(C196="","",IF(Sheet1!C196='Opening Balance'!$I$199,'Opening Balance'!$G$199,""))</f>
        <v/>
      </c>
      <c r="H196" s="118" t="str">
        <f>IF(C196="","",IF(Sheet1!C196='Opening Balance'!$I$200,'Opening Balance'!$G$200,""))</f>
        <v/>
      </c>
      <c r="I196" s="118" t="str">
        <f>IF(C196="","",IF(Sheet1!C196='Opening Balance'!$I$201,'Opening Balance'!$G$201,""))</f>
        <v/>
      </c>
      <c r="J196" s="118" t="str">
        <f>IF(C196="","",IF(Sheet1!C196='Opening Balance'!$I$202,'Opening Balance'!$G$202,""))</f>
        <v/>
      </c>
      <c r="K196" s="118" t="str">
        <f>IF(C196="","",IF(Sheet1!C196='Opening Balance'!$I$203,'Opening Balance'!$G$203,""))</f>
        <v/>
      </c>
      <c r="L196" s="118">
        <f>IF(AND(D196="",F196="",H196="",J196=""),"",SUM(D196,F196,H196,J196))</f>
        <v>28.399999999999977</v>
      </c>
      <c r="M196" s="118">
        <f>IF(AND(E196="",G196="",I196="",K196=""),"",SUM(E196,G196,I196,K196))</f>
        <v>14.699999999999989</v>
      </c>
      <c r="N196" s="119">
        <f>IF('Att. Dairy'!F226="","",'Att. Dairy'!F226)</f>
        <v>123</v>
      </c>
      <c r="O196" s="119">
        <f>IF('Att. Dairy'!G226="","",'Att. Dairy'!G226)</f>
        <v>123</v>
      </c>
      <c r="P196" s="119">
        <f>IF(AND(N196="",O196=""),"",SUM(N196:O196))</f>
        <v>246</v>
      </c>
      <c r="Q196" s="119">
        <f>IF('Att. Dairy'!L226="","",'Att. Dairy'!L226)</f>
        <v>123</v>
      </c>
      <c r="R196" s="119">
        <f>IF('Att. Dairy'!M226="","",'Att. Dairy'!M226)</f>
        <v>123</v>
      </c>
      <c r="S196" s="119">
        <f>IF(AND(Q196="",R196=""),"",SUM(Q196:R196))</f>
        <v>246</v>
      </c>
      <c r="T196" s="118">
        <f>IF(AND(S196=""),0,IF(AND(BG196="W"),S196*100/1000,0))</f>
        <v>24.6</v>
      </c>
      <c r="U196" s="118">
        <f>IF(AND(S196=""),0,IF(AND(BG196="R"),S196*100/1000,0))</f>
        <v>0</v>
      </c>
      <c r="V196" s="118">
        <f>SUM(L196-T196)</f>
        <v>3.7999999999999758</v>
      </c>
      <c r="W196" s="118">
        <f>SUM(M196-U196)</f>
        <v>14.699999999999989</v>
      </c>
      <c r="X196" s="321">
        <f>IFERROR(IF(AND('Att. Dairy'!B226=""),"",IF(AND(Y196="अवकाश"),"",IF(AND(S196=""),"",S196*$Z$191))),"")</f>
        <v>1340.7</v>
      </c>
      <c r="Y196" s="121" t="str">
        <f>IF(AND('Att. Dairy'!B226=""),"",IF(OR(S196="",S196=0),"",BC196))</f>
        <v>दाल रोटी</v>
      </c>
      <c r="AA196" s="353">
        <f>IF(AND($AY$3=$AP$191),1,0)</f>
        <v>0</v>
      </c>
      <c r="AB196" s="116">
        <f>IF(AND('Att. Dairy'!B226=""),"",'Att. Dairy'!B226)</f>
        <v>45170</v>
      </c>
      <c r="AC196" s="117">
        <f>IF(OR('Opening Balance'!H196="",'Opening Balance'!H196=0),"",'Opening Balance'!H196)</f>
        <v>136.20000000000002</v>
      </c>
      <c r="AD196" s="117">
        <f>IF(OR('Opening Balance'!H197="",'Opening Balance'!H197=0),"",'Opening Balance'!H197)</f>
        <v>90.9</v>
      </c>
      <c r="AE196" s="118" t="str">
        <f>IF(AB196="","",IF(Sheet1!AB196='Opening Balance'!$I$198,'Opening Balance'!$H$198,""))</f>
        <v/>
      </c>
      <c r="AF196" s="118" t="str">
        <f>IF(AB196="","",IF(Sheet1!AB196='Opening Balance'!$I$199,'Opening Balance'!$H$199,""))</f>
        <v/>
      </c>
      <c r="AG196" s="118" t="str">
        <f>IF(AB196="","",IF(Sheet1!AB196='Opening Balance'!$I$200,'Opening Balance'!$H$200,""))</f>
        <v/>
      </c>
      <c r="AH196" s="118" t="str">
        <f>IF(AB196="","",IF(Sheet1!AB196='Opening Balance'!$I$201,'Opening Balance'!$H$201,""))</f>
        <v/>
      </c>
      <c r="AI196" s="118" t="str">
        <f>IF(AB196="","",IF(Sheet1!AB196='Opening Balance'!$I$202,'Opening Balance'!$H$202,""))</f>
        <v/>
      </c>
      <c r="AJ196" s="118" t="str">
        <f>IF(AB196="","",IF(Sheet1!AB196='Opening Balance'!$I$203,'Opening Balance'!$H$203,""))</f>
        <v/>
      </c>
      <c r="AK196" s="118">
        <f>IF(AND(AC196="",AE196="",AG196="",AI196=""),"",SUM(AC196,AE196,AG196,AI196))</f>
        <v>136.20000000000002</v>
      </c>
      <c r="AL196" s="118">
        <f>IF(AND(AD196="",AF196="",AH196="",AJ196=""),"",SUM(AD196,AF196,AH196,AJ196))</f>
        <v>90.9</v>
      </c>
      <c r="AM196" s="119">
        <f>IF('Att. Dairy'!I226="","",'Att. Dairy'!I226)</f>
        <v>90</v>
      </c>
      <c r="AN196" s="119">
        <f>IF('Att. Dairy'!J226="","",'Att. Dairy'!J226)</f>
        <v>100</v>
      </c>
      <c r="AO196" s="119">
        <f>IF(AND(AM196="",AN196=""),"",SUM(AM196:AN196))</f>
        <v>190</v>
      </c>
      <c r="AP196" s="119">
        <f>IF('Att. Dairy'!O226="","",'Att. Dairy'!O226)</f>
        <v>90</v>
      </c>
      <c r="AQ196" s="119">
        <f>IF('Att. Dairy'!P226="","",'Att. Dairy'!P226)</f>
        <v>100</v>
      </c>
      <c r="AR196" s="119">
        <f>IF(AND(AP196="",AQ196=""),"",SUM(AP196:AQ196))</f>
        <v>190</v>
      </c>
      <c r="AS196" s="118">
        <f>IF(AND(AR196=""),0,IF(AND(BG196="W"),AR196*150/1000,0))</f>
        <v>28.5</v>
      </c>
      <c r="AT196" s="118">
        <f>IF(AND(AR196=""),0,IF(AND(BG196="R"),AR196*150/1000,0))</f>
        <v>0</v>
      </c>
      <c r="AU196" s="118">
        <f t="shared" ref="AU196:AV199" si="333">SUM(AK196-AS196)</f>
        <v>107.70000000000002</v>
      </c>
      <c r="AV196" s="118">
        <f t="shared" si="333"/>
        <v>90.9</v>
      </c>
      <c r="AW196" s="321">
        <f>IFERROR(IF(AND('Att. Dairy'!B226=""),"",IF(AND(AX196="अवकाश"),"",IF(AND(AR196=""),"",AR196*$AY$191))),"")</f>
        <v>1552.3</v>
      </c>
      <c r="AX196" s="121" t="str">
        <f>IF(AND('Att. Dairy'!B226=""),"",IF(OR(AR196="",AR196=0),"",BC196))</f>
        <v>दाल रोटी</v>
      </c>
      <c r="BB196" s="317" t="str">
        <f>IF(AND('Att. Dairy'!D226=""),"",'Att. Dairy'!D226)</f>
        <v>Friday</v>
      </c>
      <c r="BC196" s="317" t="str">
        <f>IF(OR(BB196=0,BB196=""),"",IF(BB196="tuesday","दाल चावल",IF(BB196="thursday","खिचड़ी",IF(OR(BB196="monday",BB196="saturday"),"सब्जी रोटी",IF(OR(BB196="wednesday",BB196="friday"),"दाल रोटी","अवकाश")))))</f>
        <v>दाल रोटी</v>
      </c>
      <c r="BD196" s="318" t="str">
        <f>IF(OR(BB196=0,BB196=""),"",IF(BB196="tuesday","R",IF(BB196="thursday","R",IF(OR(BB196="monday",BB196="saturday"),"W",IF(OR(BB196="wednesday",BB196="friday"),"W","")))))</f>
        <v>W</v>
      </c>
      <c r="BE196" s="317" t="str">
        <f>IF(AND('Att. Dairy'!C226=""),"",'Att. Dairy'!C226)</f>
        <v>Wheat</v>
      </c>
      <c r="BF196" s="317" t="str">
        <f>IF(AND(BE196=""),"",IF(BE196="Rice","R",IF(BE196="Wheat","W","")))</f>
        <v>W</v>
      </c>
      <c r="BG196" s="318" t="str">
        <f>IF(AND(BF196=""),BD196,BF196)</f>
        <v>W</v>
      </c>
      <c r="BJ196" s="487">
        <f>IF(AND($DG$5=$CF$192),1,0)</f>
        <v>0</v>
      </c>
      <c r="BK196" s="392">
        <v>1</v>
      </c>
      <c r="BL196" s="422">
        <f>IF(AND('Att. Dairy'!B226=""),"",'Att. Dairy'!B226)</f>
        <v>45170</v>
      </c>
      <c r="BM196" s="423" t="str">
        <f>IF(AND('Att. Dairy'!D226=""),"",'Att. Dairy'!D226)</f>
        <v>Friday</v>
      </c>
      <c r="BN196" s="435">
        <f>IF('Att. Dairy'!L226="","",IF('Att. Dairy'!E226='Att. Dairy'!$AD$15,'Att. Dairy'!L226,""))</f>
        <v>123</v>
      </c>
      <c r="BO196" s="435">
        <f>IF('Att. Dairy'!M226="","",IF('Att. Dairy'!E226='Att. Dairy'!$AD$15,'Att. Dairy'!M226,""))</f>
        <v>123</v>
      </c>
      <c r="BP196" s="436">
        <f>SUM(BN196,BO196)</f>
        <v>246</v>
      </c>
      <c r="BQ196" s="437">
        <f>IF(OR('Opening Balance'!G214="",'Opening Balance'!G214=0),"",'Opening Balance'!G214)</f>
        <v>162.91999999999999</v>
      </c>
      <c r="BR196" s="439" t="str">
        <f>IF(BL196="","",IF(BL196='Opening Balance'!$I$216,'Opening Balance'!$G$216,""))</f>
        <v/>
      </c>
      <c r="BS196" s="439" t="str">
        <f>IF(BL196="","",IF(BL196='Opening Balance'!$I$218,'Opening Balance'!$G$218,""))</f>
        <v/>
      </c>
      <c r="BT196" s="438">
        <f>SUM(BQ196:BS196)</f>
        <v>162.91999999999999</v>
      </c>
      <c r="BU196" s="446">
        <f>IF(BP196="","",BP196*'Opening Balance'!$G$220)</f>
        <v>3.69</v>
      </c>
      <c r="BV196" s="431">
        <f t="shared" ref="BV196:BV226" si="334">SUM(BT196-BU196)</f>
        <v>159.22999999999999</v>
      </c>
      <c r="BW196" s="437">
        <f>IF(OR('Opening Balance'!G215="",'Opening Balance'!G215=0),"",'Opening Balance'!G215)</f>
        <v>44.235199999999999</v>
      </c>
      <c r="BX196" s="446" t="str">
        <f>IF(BL196="","",IF(BL196='Opening Balance'!$I$217,'Opening Balance'!$G$217,""))</f>
        <v/>
      </c>
      <c r="BY196" s="446" t="str">
        <f>IF(BL196="","",IF(BL196='Opening Balance'!$I$219,'Opening Balance'!$G$219,""))</f>
        <v/>
      </c>
      <c r="BZ196" s="447">
        <f>SUM(BW196:BY196)</f>
        <v>44.235199999999999</v>
      </c>
      <c r="CA196" s="446">
        <f>IF(BP196="","",BP196*'Opening Balance'!$G$221)</f>
        <v>2.0663999999999998</v>
      </c>
      <c r="CB196" s="448">
        <f>SUM(BZ196-CA196)</f>
        <v>42.168799999999997</v>
      </c>
      <c r="CC196" s="467">
        <f>IF(OR('Opening Balance'!G222="",'Opening Balance'!G222=0),"",'Opening Balance'!G222)</f>
        <v>14500</v>
      </c>
      <c r="CD196" s="468" t="str">
        <f>IF(BL196="","",IF(BL196='Opening Balance'!$I$223,'Opening Balance'!$G$223,""))</f>
        <v/>
      </c>
      <c r="CE196" s="468">
        <f>SUM(CC196:CD196)</f>
        <v>14500</v>
      </c>
      <c r="CF196" s="470">
        <f>IF(BL196="","",IF(BL196='Opening Balance'!$I$225,'Opening Balance'!$G$225,0))</f>
        <v>0</v>
      </c>
      <c r="CG196" s="469">
        <f>IFERROR(SUM(CE196-CF196),"")</f>
        <v>14500</v>
      </c>
      <c r="CH196" s="466"/>
      <c r="CI196" s="466"/>
      <c r="CJ196" s="392">
        <v>1</v>
      </c>
      <c r="CK196" s="422">
        <f>IF(AND('Att. Dairy'!B226=""),"",'Att. Dairy'!B226)</f>
        <v>45170</v>
      </c>
      <c r="CL196" s="423" t="str">
        <f>IF(AND('Att. Dairy'!D226=""),"",'Att. Dairy'!D226)</f>
        <v>Friday</v>
      </c>
      <c r="CM196" s="435">
        <f>IF('Att. Dairy'!O226="","",IF('Att. Dairy'!E226='Att. Dairy'!$AD$15,'Att. Dairy'!O226,""))</f>
        <v>90</v>
      </c>
      <c r="CN196" s="435">
        <f>IF('Att. Dairy'!P226="","",IF('Att. Dairy'!E226='Att. Dairy'!$AD$15,'Att. Dairy'!P226,""))</f>
        <v>100</v>
      </c>
      <c r="CO196" s="436">
        <f>SUM(CM196,CN196)</f>
        <v>190</v>
      </c>
      <c r="CP196" s="452">
        <f>IF(OR('Opening Balance'!H214="",'Opening Balance'!H214=0),"",'Opening Balance'!H214)</f>
        <v>211.97999999999996</v>
      </c>
      <c r="CQ196" s="438" t="str">
        <f>IF(CK196="","",IF(CK196='Opening Balance'!$I$216,'Opening Balance'!$H$216,""))</f>
        <v/>
      </c>
      <c r="CR196" s="438" t="str">
        <f>IF(CK196="","",IF(CK196='Opening Balance'!$I$218,'Opening Balance'!$H$218,""))</f>
        <v/>
      </c>
      <c r="CS196" s="438">
        <f>SUM(CP196:CR196)</f>
        <v>211.97999999999996</v>
      </c>
      <c r="CT196" s="430">
        <f>IF(CO196="","",CO196*'Opening Balance'!$H$220)</f>
        <v>3.8000000000000003</v>
      </c>
      <c r="CU196" s="431">
        <f t="shared" ref="CU196:CU226" si="335">SUM(CS196-CT196)</f>
        <v>208.17999999999995</v>
      </c>
      <c r="CV196" s="452">
        <f>IF(OR('Opening Balance'!H215="",'Opening Balance'!H215=0),"",'Opening Balance'!H215)</f>
        <v>50.609799999999986</v>
      </c>
      <c r="CW196" s="430" t="str">
        <f>IF(CK196="","",IF(CK196='Opening Balance'!$I$217,'Opening Balance'!$H$217,""))</f>
        <v/>
      </c>
      <c r="CX196" s="429" t="str">
        <f>IF(CK196="","",IF(CK196='Opening Balance'!$I$219,'Opening Balance'!$H$219,""))</f>
        <v/>
      </c>
      <c r="CY196" s="438">
        <f>SUM(CV196:CX196)</f>
        <v>50.609799999999986</v>
      </c>
      <c r="CZ196" s="430">
        <f>IF(CO196="","",CO196*'Opening Balance'!$H$221)</f>
        <v>1.9380000000000002</v>
      </c>
      <c r="DA196" s="431">
        <f>SUM(CY196-CZ196)</f>
        <v>48.671799999999983</v>
      </c>
      <c r="DB196" s="467">
        <f>IF(OR('Opening Balance'!H222="",'Opening Balance'!H222=0),"",'Opening Balance'!H222)</f>
        <v>16000</v>
      </c>
      <c r="DC196" s="468" t="str">
        <f>IF(CK196="","",IF(CK196='Opening Balance'!$I$223,'Opening Balance'!$H$223,""))</f>
        <v/>
      </c>
      <c r="DD196" s="468">
        <f>SUM(DB196:DC196)</f>
        <v>16000</v>
      </c>
      <c r="DE196" s="470">
        <f>IF(CK196="","",IF(CK196='Opening Balance'!$I$225,'Opening Balance'!$H$225,0))</f>
        <v>0</v>
      </c>
      <c r="DF196" s="469">
        <f>IFERROR(SUM(DD196-DE196),"")</f>
        <v>16000</v>
      </c>
    </row>
    <row r="197" spans="1:110" s="317" customFormat="1">
      <c r="A197" s="580"/>
      <c r="B197" s="352">
        <f>IF(AND($Z$3=$Q$191),MAX($B$195:B196)+1,0)</f>
        <v>0</v>
      </c>
      <c r="C197" s="116">
        <f>IF(AND('Att. Dairy'!B227=""),"",'Att. Dairy'!B227)</f>
        <v>45171</v>
      </c>
      <c r="D197" s="118">
        <f>IFERROR(IF(AND(V196=""),"",V196),"")</f>
        <v>3.7999999999999758</v>
      </c>
      <c r="E197" s="118">
        <f>IFERROR(IF(AND(W196=""),"",W196),"")</f>
        <v>14.699999999999989</v>
      </c>
      <c r="F197" s="118" t="str">
        <f>IF(C197="","",IF(Sheet1!C197='Opening Balance'!$I$198,'Opening Balance'!$G$198,""))</f>
        <v/>
      </c>
      <c r="G197" s="118" t="str">
        <f>IF(C197="","",IF(Sheet1!C197='Opening Balance'!$I$199,'Opening Balance'!$G$199,""))</f>
        <v/>
      </c>
      <c r="H197" s="118" t="str">
        <f>IF(C197="","",IF(Sheet1!C197='Opening Balance'!$I$200,'Opening Balance'!$G$200,""))</f>
        <v/>
      </c>
      <c r="I197" s="118" t="str">
        <f>IF(C197="","",IF(Sheet1!C197='Opening Balance'!$I$201,'Opening Balance'!$G$201,""))</f>
        <v/>
      </c>
      <c r="J197" s="118" t="str">
        <f>IF(C197="","",IF(Sheet1!C197='Opening Balance'!$I$202,'Opening Balance'!$G$202,""))</f>
        <v/>
      </c>
      <c r="K197" s="118" t="str">
        <f>IF(C197="","",IF(Sheet1!C197='Opening Balance'!$I$203,'Opening Balance'!$G$203,""))</f>
        <v/>
      </c>
      <c r="L197" s="118">
        <f>IF(AND(D197="",F197="",H197="",J197=""),"",SUM(D197,F197,H197,J197))</f>
        <v>3.7999999999999758</v>
      </c>
      <c r="M197" s="118">
        <f>IF(AND(E197="",G197="",I197="",K197=""),"",SUM(E197,G197,I197,K197))</f>
        <v>14.699999999999989</v>
      </c>
      <c r="N197" s="119">
        <f>IF('Att. Dairy'!F227="","",'Att. Dairy'!F227)</f>
        <v>120</v>
      </c>
      <c r="O197" s="119">
        <f>IF('Att. Dairy'!G227="","",'Att. Dairy'!G227)</f>
        <v>115</v>
      </c>
      <c r="P197" s="119">
        <f>IF(AND(N197="",O197=""),"",SUM(N197:O197))</f>
        <v>235</v>
      </c>
      <c r="Q197" s="119">
        <f>IF('Att. Dairy'!L227="","",'Att. Dairy'!L227)</f>
        <v>115</v>
      </c>
      <c r="R197" s="119">
        <f>IF('Att. Dairy'!M227="","",'Att. Dairy'!M227)</f>
        <v>111</v>
      </c>
      <c r="S197" s="119">
        <f>IF(AND(Q197="",R197=""),"",SUM(Q197:R197))</f>
        <v>226</v>
      </c>
      <c r="T197" s="118">
        <f>IF(AND(S197=""),0,IF(AND(BG197="W"),S197*100/1000,0))</f>
        <v>22.6</v>
      </c>
      <c r="U197" s="118">
        <f>IF(AND(S197=""),0,IF(AND(BG197="R"),S197*100/1000,0))</f>
        <v>0</v>
      </c>
      <c r="V197" s="118">
        <f>SUM(L197-T197)</f>
        <v>-18.800000000000026</v>
      </c>
      <c r="W197" s="118">
        <f>SUM(M197-U197)</f>
        <v>14.699999999999989</v>
      </c>
      <c r="X197" s="321">
        <f>IFERROR(IF(AND('Att. Dairy'!B227=""),"",IF(AND(Y197="अवकाश"),"",IF(AND(S197=""),"",S197*$Z$191))),"")</f>
        <v>1231.7</v>
      </c>
      <c r="Y197" s="121" t="str">
        <f>IF(AND('Att. Dairy'!B227=""),"",IF(OR(S197="",S197=0),"",BC197))</f>
        <v>सब्जी रोटी</v>
      </c>
      <c r="AA197" s="353">
        <f>IF(AND($AY$3=$AP$191),MAX($AA$195:AA196)+1,0)</f>
        <v>0</v>
      </c>
      <c r="AB197" s="116">
        <f>IF(AND('Att. Dairy'!B227=""),"",'Att. Dairy'!B227)</f>
        <v>45171</v>
      </c>
      <c r="AC197" s="118">
        <f>IFERROR(IF(AND(AU196=""),"",AU196),"")</f>
        <v>107.70000000000002</v>
      </c>
      <c r="AD197" s="118">
        <f>IFERROR(IF(AND(AV196=""),"",AV196),"")</f>
        <v>90.9</v>
      </c>
      <c r="AE197" s="118" t="str">
        <f>IF(AB197="","",IF(Sheet1!AB197='Opening Balance'!$I$198,'Opening Balance'!$H$198,""))</f>
        <v/>
      </c>
      <c r="AF197" s="118" t="str">
        <f>IF(AB197="","",IF(Sheet1!AB197='Opening Balance'!$I$199,'Opening Balance'!$H$199,""))</f>
        <v/>
      </c>
      <c r="AG197" s="118" t="str">
        <f>IF(AB197="","",IF(Sheet1!AB197='Opening Balance'!$I$200,'Opening Balance'!$H$200,""))</f>
        <v/>
      </c>
      <c r="AH197" s="118" t="str">
        <f>IF(AB197="","",IF(Sheet1!AB197='Opening Balance'!$I$201,'Opening Balance'!$H$201,""))</f>
        <v/>
      </c>
      <c r="AI197" s="118" t="str">
        <f>IF(AB197="","",IF(Sheet1!AB197='Opening Balance'!$I$202,'Opening Balance'!$H$202,""))</f>
        <v/>
      </c>
      <c r="AJ197" s="118" t="str">
        <f>IF(AB197="","",IF(Sheet1!AB197='Opening Balance'!$I$203,'Opening Balance'!$H$203,""))</f>
        <v/>
      </c>
      <c r="AK197" s="118">
        <f>IF(AND(AC197="",AE197="",AG197="",AI197=""),"",SUM(AC197,AE197,AG197,AI197))</f>
        <v>107.70000000000002</v>
      </c>
      <c r="AL197" s="118">
        <f>IF(AND(AD197="",AF197="",AH197="",AJ197=""),"",SUM(AD197,AF197,AH197,AJ197))</f>
        <v>90.9</v>
      </c>
      <c r="AM197" s="119">
        <f>IF('Att. Dairy'!I227="","",'Att. Dairy'!I227)</f>
        <v>90</v>
      </c>
      <c r="AN197" s="119">
        <f>IF('Att. Dairy'!J227="","",'Att. Dairy'!J227)</f>
        <v>100</v>
      </c>
      <c r="AO197" s="119">
        <f>IF(AND(AM197="",AN197=""),"",SUM(AM197:AN197))</f>
        <v>190</v>
      </c>
      <c r="AP197" s="119">
        <f>IF('Att. Dairy'!O227="","",'Att. Dairy'!O227)</f>
        <v>85</v>
      </c>
      <c r="AQ197" s="119">
        <f>IF('Att. Dairy'!P227="","",'Att. Dairy'!P227)</f>
        <v>95</v>
      </c>
      <c r="AR197" s="119">
        <f>IF(AND(AP197="",AQ197=""),"",SUM(AP197:AQ197))</f>
        <v>180</v>
      </c>
      <c r="AS197" s="118">
        <f>IF(AND(AR197=""),0,IF(AND(BG197="W"),AR197*150/1000,0))</f>
        <v>27</v>
      </c>
      <c r="AT197" s="118">
        <f>IF(AND(AR197=""),0,IF(AND(BG197="R"),AR197*150/1000,0))</f>
        <v>0</v>
      </c>
      <c r="AU197" s="118">
        <f t="shared" si="333"/>
        <v>80.700000000000017</v>
      </c>
      <c r="AV197" s="118">
        <f t="shared" si="333"/>
        <v>90.9</v>
      </c>
      <c r="AW197" s="321">
        <f>IFERROR(IF(AND('Att. Dairy'!B227=""),"",IF(AND(AX197="अवकाश"),"",IF(AND(AR197=""),"",AR197*$AY$191))),"")</f>
        <v>1470.6</v>
      </c>
      <c r="AX197" s="121" t="str">
        <f>IF(AND('Att. Dairy'!B227=""),"",IF(OR(AR197="",AR197=0),"",BC197))</f>
        <v>सब्जी रोटी</v>
      </c>
      <c r="BB197" s="317" t="str">
        <f>IF(AND('Att. Dairy'!D227=""),"",'Att. Dairy'!D227)</f>
        <v>Saturday</v>
      </c>
      <c r="BC197" s="317" t="str">
        <f>IF(OR(BB197=0,BB197=""),"",IF(BB197="tuesday","दाल चावल",IF(BB197="thursday","खिचड़ी",IF(OR(BB197="monday",BB197="saturday"),"सब्जी रोटी",IF(OR(BB197="wednesday",BB197="friday"),"दाल रोटी","अवकाश")))))</f>
        <v>सब्जी रोटी</v>
      </c>
      <c r="BD197" s="318" t="str">
        <f t="shared" ref="BD197:BD226" si="336">IF(OR(BB197=0,BB197=""),"",IF(BB197="tuesday","R",IF(BB197="thursday","R",IF(OR(BB197="monday",BB197="saturday"),"W",IF(OR(BB197="wednesday",BB197="friday"),"W","")))))</f>
        <v>W</v>
      </c>
      <c r="BE197" s="317" t="str">
        <f>IF(AND('Att. Dairy'!C227=""),"",'Att. Dairy'!C227)</f>
        <v>Wheat</v>
      </c>
      <c r="BF197" s="317" t="str">
        <f t="shared" ref="BF197:BF226" si="337">IF(AND(BE197=""),"",IF(BE197="Rice","R",IF(BE197="Wheat","W","")))</f>
        <v>W</v>
      </c>
      <c r="BG197" s="318" t="str">
        <f t="shared" ref="BG197:BG226" si="338">IF(AND(BF197=""),BD197,BF197)</f>
        <v>W</v>
      </c>
      <c r="BJ197" s="487">
        <f>IF(AND($DG$5=$CF$192),MAX($BJ$195:BJ196)+1,0)</f>
        <v>0</v>
      </c>
      <c r="BK197" s="389">
        <v>2</v>
      </c>
      <c r="BL197" s="422">
        <f>IF(AND('Att. Dairy'!B227=""),"",'Att. Dairy'!B227)</f>
        <v>45171</v>
      </c>
      <c r="BM197" s="423" t="str">
        <f>IF(AND('Att. Dairy'!D227=""),"",'Att. Dairy'!D227)</f>
        <v>Saturday</v>
      </c>
      <c r="BN197" s="435">
        <f>IF('Att. Dairy'!L227="","",IF('Att. Dairy'!E227='Att. Dairy'!$AD$15,'Att. Dairy'!L227,""))</f>
        <v>115</v>
      </c>
      <c r="BO197" s="435">
        <f>IF('Att. Dairy'!M227="","",IF('Att. Dairy'!E227='Att. Dairy'!$AD$15,'Att. Dairy'!M227,""))</f>
        <v>111</v>
      </c>
      <c r="BP197" s="436">
        <f t="shared" ref="BP197:BP226" si="339">SUM(BN197,BO197)</f>
        <v>226</v>
      </c>
      <c r="BQ197" s="453">
        <f>IFERROR(IF(AND(BV196=""),"",BV196),"")</f>
        <v>159.22999999999999</v>
      </c>
      <c r="BR197" s="439" t="str">
        <f>IF(BL197="","",IF(BL197='Opening Balance'!$I$216,'Opening Balance'!$G$216,""))</f>
        <v/>
      </c>
      <c r="BS197" s="439" t="str">
        <f>IF(BL197="","",IF(BL197='Opening Balance'!$I$218,'Opening Balance'!$G$218,""))</f>
        <v/>
      </c>
      <c r="BT197" s="438">
        <f t="shared" ref="BT197:BT226" si="340">SUM(BQ197:BS197)</f>
        <v>159.22999999999999</v>
      </c>
      <c r="BU197" s="446">
        <f>IF(BP197="","",BP197*'Opening Balance'!$G$220)</f>
        <v>3.3899999999999997</v>
      </c>
      <c r="BV197" s="414">
        <f t="shared" si="334"/>
        <v>155.84</v>
      </c>
      <c r="BW197" s="453">
        <f>IFERROR(IF(AND(CB196=""),"",CB196),"")</f>
        <v>42.168799999999997</v>
      </c>
      <c r="BX197" s="446" t="str">
        <f>IF(BL197="","",IF(BL197='Opening Balance'!$I$217,'Opening Balance'!$G$217,""))</f>
        <v/>
      </c>
      <c r="BY197" s="446" t="str">
        <f>IF(BL197="","",IF(BL197='Opening Balance'!$I$219,'Opening Balance'!$G$219,""))</f>
        <v/>
      </c>
      <c r="BZ197" s="447">
        <f t="shared" ref="BZ197:BZ226" si="341">SUM(BW197:BY197)</f>
        <v>42.168799999999997</v>
      </c>
      <c r="CA197" s="446">
        <f>IF(BP197="","",BP197*'Opening Balance'!$G$221)</f>
        <v>1.8983999999999999</v>
      </c>
      <c r="CB197" s="431">
        <f t="shared" ref="CB197:CB226" si="342">SUM(BZ197-CA197)</f>
        <v>40.270399999999995</v>
      </c>
      <c r="CC197" s="474">
        <f>IFERROR(IF(AND(CG196=""),"",CG196),"")</f>
        <v>14500</v>
      </c>
      <c r="CD197" s="468" t="str">
        <f>IF(BL197="","",IF(BL197='Opening Balance'!$I$223,'Opening Balance'!$G$223,""))</f>
        <v/>
      </c>
      <c r="CE197" s="468">
        <f t="shared" ref="CE197:CE226" si="343">SUM(CC197:CD197)</f>
        <v>14500</v>
      </c>
      <c r="CF197" s="470">
        <f>IF(BL197="","",IF(BL197='Opening Balance'!$I$225,'Opening Balance'!$G$225,0))</f>
        <v>0</v>
      </c>
      <c r="CG197" s="469">
        <f>IFERROR(SUM(CE197-CF197),"")</f>
        <v>14500</v>
      </c>
      <c r="CH197" s="466"/>
      <c r="CI197" s="466"/>
      <c r="CJ197" s="389">
        <v>2</v>
      </c>
      <c r="CK197" s="422">
        <f>IF(AND('Att. Dairy'!B227=""),"",'Att. Dairy'!B227)</f>
        <v>45171</v>
      </c>
      <c r="CL197" s="423" t="str">
        <f>IF(AND('Att. Dairy'!D227=""),"",'Att. Dairy'!D227)</f>
        <v>Saturday</v>
      </c>
      <c r="CM197" s="435">
        <f>IF('Att. Dairy'!O227="","",IF('Att. Dairy'!E227='Att. Dairy'!$AD$15,'Att. Dairy'!O227,""))</f>
        <v>85</v>
      </c>
      <c r="CN197" s="435">
        <f>IF('Att. Dairy'!P227="","",IF('Att. Dairy'!E227='Att. Dairy'!$AD$15,'Att. Dairy'!P227,""))</f>
        <v>95</v>
      </c>
      <c r="CO197" s="436">
        <f t="shared" ref="CO197:CO226" si="344">SUM(CM197,CN197)</f>
        <v>180</v>
      </c>
      <c r="CP197" s="453">
        <f>IFERROR(IF(AND(CU196=""),"",CU196),"")</f>
        <v>208.17999999999995</v>
      </c>
      <c r="CQ197" s="438" t="str">
        <f>IF(CK197="","",IF(CK197='Opening Balance'!$I$216,'Opening Balance'!$H$216,""))</f>
        <v/>
      </c>
      <c r="CR197" s="438" t="str">
        <f>IF(CK197="","",IF(CK197='Opening Balance'!$I$218,'Opening Balance'!$H$218,""))</f>
        <v/>
      </c>
      <c r="CS197" s="438">
        <f t="shared" ref="CS197:CS226" si="345">SUM(CP197:CR197)</f>
        <v>208.17999999999995</v>
      </c>
      <c r="CT197" s="430">
        <f>IF(CO197="","",CO197*'Opening Balance'!$H$220)</f>
        <v>3.6</v>
      </c>
      <c r="CU197" s="431">
        <f t="shared" si="335"/>
        <v>204.57999999999996</v>
      </c>
      <c r="CV197" s="453">
        <f>IFERROR(IF(AND(DA196=""),"",DA196),"")</f>
        <v>48.671799999999983</v>
      </c>
      <c r="CW197" s="430" t="str">
        <f>IF(CK197="","",IF(CK197='Opening Balance'!$I$217,'Opening Balance'!$H$217,""))</f>
        <v/>
      </c>
      <c r="CX197" s="429" t="str">
        <f>IF(CK197="","",IF(CK197='Opening Balance'!$I$219,'Opening Balance'!$H$219,""))</f>
        <v/>
      </c>
      <c r="CY197" s="438">
        <f t="shared" ref="CY197:CY226" si="346">SUM(CV197:CX197)</f>
        <v>48.671799999999983</v>
      </c>
      <c r="CZ197" s="430">
        <f>IF(CO197="","",CO197*'Opening Balance'!$H$221)</f>
        <v>1.8360000000000001</v>
      </c>
      <c r="DA197" s="431">
        <f t="shared" ref="DA197:DA226" si="347">SUM(CY197-CZ197)</f>
        <v>46.835799999999985</v>
      </c>
      <c r="DB197" s="474">
        <f>IFERROR(IF(AND(DF196=""),"",DF196),"")</f>
        <v>16000</v>
      </c>
      <c r="DC197" s="468" t="str">
        <f>IF(CK197="","",IF(CK197='Opening Balance'!$I$223,'Opening Balance'!$H$223,""))</f>
        <v/>
      </c>
      <c r="DD197" s="468">
        <f t="shared" ref="DD197:DD226" si="348">SUM(DB197:DC197)</f>
        <v>16000</v>
      </c>
      <c r="DE197" s="470">
        <f>IF(CK197="","",IF(CK197='Opening Balance'!$I$225,'Opening Balance'!$H$225,0))</f>
        <v>0</v>
      </c>
      <c r="DF197" s="469">
        <f>IFERROR(SUM(DD197-DE197),"")</f>
        <v>16000</v>
      </c>
    </row>
    <row r="198" spans="1:110" s="317" customFormat="1">
      <c r="A198" s="580"/>
      <c r="B198" s="352">
        <f>IF(AND($Z$3=$Q$191),MAX($B$195:B197)+1,0)</f>
        <v>0</v>
      </c>
      <c r="C198" s="116">
        <f>IF(AND('Att. Dairy'!B228=""),"",'Att. Dairy'!B228)</f>
        <v>45172</v>
      </c>
      <c r="D198" s="118">
        <f t="shared" ref="D198:D226" si="349">IFERROR(IF(AND(V197=""),"",V197),"")</f>
        <v>-18.800000000000026</v>
      </c>
      <c r="E198" s="118">
        <f t="shared" ref="E198:E226" si="350">IFERROR(IF(AND(W197=""),"",W197),"")</f>
        <v>14.699999999999989</v>
      </c>
      <c r="F198" s="118" t="str">
        <f>IF(C198="","",IF(Sheet1!C198='Opening Balance'!$I$198,'Opening Balance'!$G$198,""))</f>
        <v/>
      </c>
      <c r="G198" s="118" t="str">
        <f>IF(C198="","",IF(Sheet1!C198='Opening Balance'!$I$199,'Opening Balance'!$G$199,""))</f>
        <v/>
      </c>
      <c r="H198" s="118" t="str">
        <f>IF(C198="","",IF(Sheet1!C198='Opening Balance'!$I$200,'Opening Balance'!$G$200,""))</f>
        <v/>
      </c>
      <c r="I198" s="118" t="str">
        <f>IF(C198="","",IF(Sheet1!C198='Opening Balance'!$I$201,'Opening Balance'!$G$201,""))</f>
        <v/>
      </c>
      <c r="J198" s="118" t="str">
        <f>IF(C198="","",IF(Sheet1!C198='Opening Balance'!$I$202,'Opening Balance'!$G$202,""))</f>
        <v/>
      </c>
      <c r="K198" s="118" t="str">
        <f>IF(C198="","",IF(Sheet1!C198='Opening Balance'!$I$203,'Opening Balance'!$G$203,""))</f>
        <v/>
      </c>
      <c r="L198" s="118">
        <f t="shared" ref="L198:L226" si="351">IF(AND(D198="",F198="",H198="",J198=""),"",SUM(D198,F198,H198,J198))</f>
        <v>-18.800000000000026</v>
      </c>
      <c r="M198" s="118">
        <f t="shared" ref="M198:M226" si="352">IF(AND(E198="",G198="",I198="",K198=""),"",SUM(E198,G198,I198,K198))</f>
        <v>14.699999999999989</v>
      </c>
      <c r="N198" s="119" t="str">
        <f>IF('Att. Dairy'!F228="","",'Att. Dairy'!F228)</f>
        <v/>
      </c>
      <c r="O198" s="119" t="str">
        <f>IF('Att. Dairy'!G228="","",'Att. Dairy'!G228)</f>
        <v/>
      </c>
      <c r="P198" s="119" t="str">
        <f t="shared" ref="P198:P226" si="353">IF(AND(N198="",O198=""),"",SUM(N198:O198))</f>
        <v/>
      </c>
      <c r="Q198" s="119" t="str">
        <f>IF('Att. Dairy'!L228="","",'Att. Dairy'!L228)</f>
        <v/>
      </c>
      <c r="R198" s="119" t="str">
        <f>IF('Att. Dairy'!M228="","",'Att. Dairy'!M228)</f>
        <v/>
      </c>
      <c r="S198" s="119" t="str">
        <f t="shared" ref="S198:S226" si="354">IF(AND(Q198="",R198=""),"",SUM(Q198:R198))</f>
        <v/>
      </c>
      <c r="T198" s="118">
        <f t="shared" ref="T198:T226" si="355">IF(AND(S198=""),0,IF(AND(BG198="W"),S198*100/1000,0))</f>
        <v>0</v>
      </c>
      <c r="U198" s="118">
        <f t="shared" ref="U198:U226" si="356">IF(AND(S198=""),0,IF(AND(BG198="R"),S198*100/1000,0))</f>
        <v>0</v>
      </c>
      <c r="V198" s="118">
        <f t="shared" ref="V198:V226" si="357">SUM(L198-T198)</f>
        <v>-18.800000000000026</v>
      </c>
      <c r="W198" s="118">
        <f t="shared" ref="W198:W226" si="358">SUM(M198-U198)</f>
        <v>14.699999999999989</v>
      </c>
      <c r="X198" s="321" t="str">
        <f>IFERROR(IF(AND('Att. Dairy'!B228=""),"",IF(AND(Y198="अवकाश"),"",IF(AND(S198=""),"",S198*$Z$191))),"")</f>
        <v/>
      </c>
      <c r="Y198" s="121" t="str">
        <f>IF(AND('Att. Dairy'!B228=""),"",IF(OR(S198="",S198=0),"",BC198))</f>
        <v/>
      </c>
      <c r="AA198" s="353">
        <f>IF(AND($AY$3=$AP$191),MAX($AA$195:AA197)+1,0)</f>
        <v>0</v>
      </c>
      <c r="AB198" s="116">
        <f>IF(AND('Att. Dairy'!B228=""),"",'Att. Dairy'!B228)</f>
        <v>45172</v>
      </c>
      <c r="AC198" s="118">
        <f t="shared" ref="AC198:AC226" si="359">IFERROR(IF(AND(AU197=""),"",AU197),"")</f>
        <v>80.700000000000017</v>
      </c>
      <c r="AD198" s="118">
        <f t="shared" ref="AD198:AD226" si="360">IFERROR(IF(AND(AV197=""),"",AV197),"")</f>
        <v>90.9</v>
      </c>
      <c r="AE198" s="118" t="str">
        <f>IF(AB198="","",IF(Sheet1!AB198='Opening Balance'!$I$198,'Opening Balance'!$H$198,""))</f>
        <v/>
      </c>
      <c r="AF198" s="118" t="str">
        <f>IF(AB198="","",IF(Sheet1!AB198='Opening Balance'!$I$199,'Opening Balance'!$H$199,""))</f>
        <v/>
      </c>
      <c r="AG198" s="118" t="str">
        <f>IF(AB198="","",IF(Sheet1!AB198='Opening Balance'!$I$200,'Opening Balance'!$H$200,""))</f>
        <v/>
      </c>
      <c r="AH198" s="118" t="str">
        <f>IF(AB198="","",IF(Sheet1!AB198='Opening Balance'!$I$201,'Opening Balance'!$H$201,""))</f>
        <v/>
      </c>
      <c r="AI198" s="118" t="str">
        <f>IF(AB198="","",IF(Sheet1!AB198='Opening Balance'!$I$202,'Opening Balance'!$H$202,""))</f>
        <v/>
      </c>
      <c r="AJ198" s="118" t="str">
        <f>IF(AB198="","",IF(Sheet1!AB198='Opening Balance'!$I$203,'Opening Balance'!$H$203,""))</f>
        <v/>
      </c>
      <c r="AK198" s="118">
        <f t="shared" ref="AK198:AK226" si="361">IF(AND(AC198="",AE198="",AG198="",AI198=""),"",SUM(AC198,AE198,AG198,AI198))</f>
        <v>80.700000000000017</v>
      </c>
      <c r="AL198" s="118">
        <f t="shared" ref="AL198:AL225" si="362">IF(AND(AD198="",AF198="",AH198="",AJ198=""),"",SUM(AD198,AF198,AH198,AJ198))</f>
        <v>90.9</v>
      </c>
      <c r="AM198" s="119" t="str">
        <f>IF('Att. Dairy'!I228="","",'Att. Dairy'!I228)</f>
        <v/>
      </c>
      <c r="AN198" s="119" t="str">
        <f>IF('Att. Dairy'!J228="","",'Att. Dairy'!J228)</f>
        <v/>
      </c>
      <c r="AO198" s="119" t="str">
        <f t="shared" ref="AO198:AO226" si="363">IF(AND(AM198="",AN198=""),"",SUM(AM198:AN198))</f>
        <v/>
      </c>
      <c r="AP198" s="119" t="str">
        <f>IF('Att. Dairy'!O228="","",'Att. Dairy'!O228)</f>
        <v/>
      </c>
      <c r="AQ198" s="119" t="str">
        <f>IF('Att. Dairy'!P228="","",'Att. Dairy'!P228)</f>
        <v/>
      </c>
      <c r="AR198" s="119" t="str">
        <f t="shared" ref="AR198:AR226" si="364">IF(AND(AP198="",AQ198=""),"",SUM(AP198:AQ198))</f>
        <v/>
      </c>
      <c r="AS198" s="118">
        <f t="shared" ref="AS198:AS226" si="365">IF(AND(AR198=""),0,IF(AND(BG198="W"),AR198*150/1000,0))</f>
        <v>0</v>
      </c>
      <c r="AT198" s="118">
        <f t="shared" ref="AT198:AT226" si="366">IF(AND(AR198=""),0,IF(AND(BG198="R"),AR198*150/1000,0))</f>
        <v>0</v>
      </c>
      <c r="AU198" s="118">
        <f t="shared" si="333"/>
        <v>80.700000000000017</v>
      </c>
      <c r="AV198" s="118">
        <f t="shared" si="333"/>
        <v>90.9</v>
      </c>
      <c r="AW198" s="321" t="str">
        <f>IFERROR(IF(AND('Att. Dairy'!B228=""),"",IF(AND(AX198="अवकाश"),"",IF(AND(AR198=""),"",AR198*$AY$191))),"")</f>
        <v/>
      </c>
      <c r="AX198" s="121" t="str">
        <f>IF(AND('Att. Dairy'!B228=""),"",IF(OR(AR198="",AR198=0),"",BC198))</f>
        <v/>
      </c>
      <c r="BB198" s="317" t="str">
        <f>IF(AND('Att. Dairy'!D228=""),"",'Att. Dairy'!D228)</f>
        <v>Sunday</v>
      </c>
      <c r="BC198" s="317" t="str">
        <f t="shared" ref="BC198:BC226" si="367">IF(OR(BB198=0,BB198=""),"",IF(BB198="tuesday","दाल चावल",IF(BB198="thursday","खिचड़ी",IF(OR(BB198="monday",BB198="saturday"),"सब्जी रोटी",IF(OR(BB198="wednesday",BB198="friday"),"दाल रोटी","अवकाश")))))</f>
        <v>अवकाश</v>
      </c>
      <c r="BD198" s="318" t="str">
        <f t="shared" si="336"/>
        <v/>
      </c>
      <c r="BE198" s="317" t="str">
        <f>IF(AND('Att. Dairy'!C228=""),"",'Att. Dairy'!C228)</f>
        <v/>
      </c>
      <c r="BF198" s="317" t="str">
        <f t="shared" si="337"/>
        <v/>
      </c>
      <c r="BG198" s="318" t="str">
        <f t="shared" si="338"/>
        <v/>
      </c>
      <c r="BJ198" s="487">
        <f>IF(AND($DG$5=$CF$192),MAX($BJ$195:BJ197)+1,0)</f>
        <v>0</v>
      </c>
      <c r="BK198" s="389">
        <v>3</v>
      </c>
      <c r="BL198" s="422">
        <f>IF(AND('Att. Dairy'!B228=""),"",'Att. Dairy'!B228)</f>
        <v>45172</v>
      </c>
      <c r="BM198" s="423" t="str">
        <f>IF(AND('Att. Dairy'!D228=""),"",'Att. Dairy'!D228)</f>
        <v>Sunday</v>
      </c>
      <c r="BN198" s="435" t="str">
        <f>IF('Att. Dairy'!L228="","",IF('Att. Dairy'!E228='Att. Dairy'!$AD$15,'Att. Dairy'!L228,""))</f>
        <v/>
      </c>
      <c r="BO198" s="435" t="str">
        <f>IF('Att. Dairy'!M228="","",IF('Att. Dairy'!E228='Att. Dairy'!$AD$15,'Att. Dairy'!M228,""))</f>
        <v/>
      </c>
      <c r="BP198" s="436">
        <f t="shared" si="339"/>
        <v>0</v>
      </c>
      <c r="BQ198" s="453">
        <f t="shared" ref="BQ198:BQ226" si="368">IFERROR(IF(AND(BV197=""),"",BV197),"")</f>
        <v>155.84</v>
      </c>
      <c r="BR198" s="439" t="str">
        <f>IF(BL198="","",IF(BL198='Opening Balance'!$I$216,'Opening Balance'!$G$216,""))</f>
        <v/>
      </c>
      <c r="BS198" s="439" t="str">
        <f>IF(BL198="","",IF(BL198='Opening Balance'!$I$218,'Opening Balance'!$G$218,""))</f>
        <v/>
      </c>
      <c r="BT198" s="438">
        <f t="shared" si="340"/>
        <v>155.84</v>
      </c>
      <c r="BU198" s="446">
        <f>IF(BP198="","",BP198*'Opening Balance'!$G$220)</f>
        <v>0</v>
      </c>
      <c r="BV198" s="415">
        <f t="shared" si="334"/>
        <v>155.84</v>
      </c>
      <c r="BW198" s="453">
        <f t="shared" ref="BW198:BW226" si="369">IFERROR(IF(AND(CB197=""),"",CB197),"")</f>
        <v>40.270399999999995</v>
      </c>
      <c r="BX198" s="446" t="str">
        <f>IF(BL198="","",IF(BL198='Opening Balance'!$I$217,'Opening Balance'!$G$217,""))</f>
        <v/>
      </c>
      <c r="BY198" s="446" t="str">
        <f>IF(BL198="","",IF(BL198='Opening Balance'!$I$219,'Opening Balance'!$G$219,""))</f>
        <v/>
      </c>
      <c r="BZ198" s="447">
        <f t="shared" si="341"/>
        <v>40.270399999999995</v>
      </c>
      <c r="CA198" s="446">
        <f>IF(BP198="","",BP198*'Opening Balance'!$G$221)</f>
        <v>0</v>
      </c>
      <c r="CB198" s="431">
        <f t="shared" si="342"/>
        <v>40.270399999999995</v>
      </c>
      <c r="CC198" s="474">
        <f t="shared" ref="CC198:CC226" si="370">IFERROR(IF(AND(CG197=""),"",CG197),"")</f>
        <v>14500</v>
      </c>
      <c r="CD198" s="468" t="str">
        <f>IF(BL198="","",IF(BL198='Opening Balance'!$I$223,'Opening Balance'!$G$223,""))</f>
        <v/>
      </c>
      <c r="CE198" s="468">
        <f t="shared" si="343"/>
        <v>14500</v>
      </c>
      <c r="CF198" s="470">
        <f>IF(BL198="","",IF(BL198='Opening Balance'!$I$225,'Opening Balance'!$G$225,0))</f>
        <v>0</v>
      </c>
      <c r="CG198" s="469">
        <f t="shared" ref="CG198:CG225" si="371">IFERROR(SUM(CE198-CF198),"")</f>
        <v>14500</v>
      </c>
      <c r="CH198" s="466"/>
      <c r="CI198" s="466"/>
      <c r="CJ198" s="389">
        <v>3</v>
      </c>
      <c r="CK198" s="422">
        <f>IF(AND('Att. Dairy'!B228=""),"",'Att. Dairy'!B228)</f>
        <v>45172</v>
      </c>
      <c r="CL198" s="423" t="str">
        <f>IF(AND('Att. Dairy'!D228=""),"",'Att. Dairy'!D228)</f>
        <v>Sunday</v>
      </c>
      <c r="CM198" s="435" t="str">
        <f>IF('Att. Dairy'!O228="","",IF('Att. Dairy'!E228='Att. Dairy'!$AD$15,'Att. Dairy'!O228,""))</f>
        <v/>
      </c>
      <c r="CN198" s="435" t="str">
        <f>IF('Att. Dairy'!P228="","",IF('Att. Dairy'!E228='Att. Dairy'!$AD$15,'Att. Dairy'!P228,""))</f>
        <v/>
      </c>
      <c r="CO198" s="436">
        <f t="shared" si="344"/>
        <v>0</v>
      </c>
      <c r="CP198" s="453">
        <f t="shared" ref="CP198:CP226" si="372">IFERROR(IF(AND(CU197=""),"",CU197),"")</f>
        <v>204.57999999999996</v>
      </c>
      <c r="CQ198" s="438" t="str">
        <f>IF(CK198="","",IF(CK198='Opening Balance'!$I$216,'Opening Balance'!$H$216,""))</f>
        <v/>
      </c>
      <c r="CR198" s="438" t="str">
        <f>IF(CK198="","",IF(CK198='Opening Balance'!$I$218,'Opening Balance'!$H$218,""))</f>
        <v/>
      </c>
      <c r="CS198" s="438">
        <f t="shared" si="345"/>
        <v>204.57999999999996</v>
      </c>
      <c r="CT198" s="430">
        <f>IF(CO198="","",CO198*'Opening Balance'!$H$220)</f>
        <v>0</v>
      </c>
      <c r="CU198" s="431">
        <f t="shared" si="335"/>
        <v>204.57999999999996</v>
      </c>
      <c r="CV198" s="453">
        <f t="shared" ref="CV198:CV226" si="373">IFERROR(IF(AND(DA197=""),"",DA197),"")</f>
        <v>46.835799999999985</v>
      </c>
      <c r="CW198" s="430" t="str">
        <f>IF(CK198="","",IF(CK198='Opening Balance'!$I$217,'Opening Balance'!$H$217,""))</f>
        <v/>
      </c>
      <c r="CX198" s="429" t="str">
        <f>IF(CK198="","",IF(CK198='Opening Balance'!$I$219,'Opening Balance'!$H$219,""))</f>
        <v/>
      </c>
      <c r="CY198" s="438">
        <f t="shared" si="346"/>
        <v>46.835799999999985</v>
      </c>
      <c r="CZ198" s="430">
        <f>IF(CO198="","",CO198*'Opening Balance'!$H$221)</f>
        <v>0</v>
      </c>
      <c r="DA198" s="431">
        <f t="shared" si="347"/>
        <v>46.835799999999985</v>
      </c>
      <c r="DB198" s="474">
        <f t="shared" ref="DB198:DB226" si="374">IFERROR(IF(AND(DF197=""),"",DF197),"")</f>
        <v>16000</v>
      </c>
      <c r="DC198" s="468" t="str">
        <f>IF(CK198="","",IF(CK198='Opening Balance'!$I$223,'Opening Balance'!$H$223,""))</f>
        <v/>
      </c>
      <c r="DD198" s="468">
        <f t="shared" si="348"/>
        <v>16000</v>
      </c>
      <c r="DE198" s="470">
        <f>IF(CK198="","",IF(CK198='Opening Balance'!$I$225,'Opening Balance'!$H$225,0))</f>
        <v>0</v>
      </c>
      <c r="DF198" s="469">
        <f t="shared" ref="DF198:DF226" si="375">IFERROR(SUM(DD198-DE198),"")</f>
        <v>16000</v>
      </c>
    </row>
    <row r="199" spans="1:110" s="317" customFormat="1">
      <c r="A199" s="580"/>
      <c r="B199" s="352">
        <f>IF(AND($Z$3=$Q$191),MAX($B$195:B198)+1,0)</f>
        <v>0</v>
      </c>
      <c r="C199" s="116">
        <f>IF(AND('Att. Dairy'!B229=""),"",'Att. Dairy'!B229)</f>
        <v>45173</v>
      </c>
      <c r="D199" s="118">
        <f t="shared" si="349"/>
        <v>-18.800000000000026</v>
      </c>
      <c r="E199" s="118">
        <f t="shared" si="350"/>
        <v>14.699999999999989</v>
      </c>
      <c r="F199" s="118">
        <f>IF(C199="","",IF(Sheet1!C199='Opening Balance'!$I$198,'Opening Balance'!$G$198,""))</f>
        <v>200</v>
      </c>
      <c r="G199" s="118">
        <f>IF(C199="","",IF(Sheet1!C199='Opening Balance'!$I$199,'Opening Balance'!$G$199,""))</f>
        <v>200</v>
      </c>
      <c r="H199" s="118" t="str">
        <f>IF(C199="","",IF(Sheet1!C199='Opening Balance'!$I$200,'Opening Balance'!$G$200,""))</f>
        <v/>
      </c>
      <c r="I199" s="118" t="str">
        <f>IF(C199="","",IF(Sheet1!C199='Opening Balance'!$I$201,'Opening Balance'!$G$201,""))</f>
        <v/>
      </c>
      <c r="J199" s="118" t="str">
        <f>IF(C199="","",IF(Sheet1!C199='Opening Balance'!$I$202,'Opening Balance'!$G$202,""))</f>
        <v/>
      </c>
      <c r="K199" s="118" t="str">
        <f>IF(C199="","",IF(Sheet1!C199='Opening Balance'!$I$203,'Opening Balance'!$G$203,""))</f>
        <v/>
      </c>
      <c r="L199" s="118">
        <f t="shared" si="351"/>
        <v>181.2</v>
      </c>
      <c r="M199" s="118">
        <f t="shared" si="352"/>
        <v>214.7</v>
      </c>
      <c r="N199" s="119">
        <f>IF('Att. Dairy'!F229="","",'Att. Dairy'!F229)</f>
        <v>120</v>
      </c>
      <c r="O199" s="119">
        <f>IF('Att. Dairy'!G229="","",'Att. Dairy'!G229)</f>
        <v>115</v>
      </c>
      <c r="P199" s="119">
        <f t="shared" si="353"/>
        <v>235</v>
      </c>
      <c r="Q199" s="119">
        <f>IF('Att. Dairy'!L229="","",'Att. Dairy'!L229)</f>
        <v>120</v>
      </c>
      <c r="R199" s="119">
        <f>IF('Att. Dairy'!M229="","",'Att. Dairy'!M229)</f>
        <v>110</v>
      </c>
      <c r="S199" s="119">
        <f t="shared" si="354"/>
        <v>230</v>
      </c>
      <c r="T199" s="118">
        <f t="shared" si="355"/>
        <v>23</v>
      </c>
      <c r="U199" s="118">
        <f t="shared" si="356"/>
        <v>0</v>
      </c>
      <c r="V199" s="118">
        <f t="shared" si="357"/>
        <v>158.19999999999999</v>
      </c>
      <c r="W199" s="118">
        <f t="shared" si="358"/>
        <v>214.7</v>
      </c>
      <c r="X199" s="321">
        <f>IFERROR(IF(AND('Att. Dairy'!B229=""),"",IF(AND(Y199="अवकाश"),"",IF(AND(S199=""),"",S199*$Z$191))),"")</f>
        <v>1253.5</v>
      </c>
      <c r="Y199" s="121" t="str">
        <f>IF(AND('Att. Dairy'!B229=""),"",IF(OR(S199="",S199=0),"",BC199))</f>
        <v>सब्जी रोटी</v>
      </c>
      <c r="AA199" s="353">
        <f>IF(AND($AY$3=$AP$191),MAX($AA$195:AA198)+1,0)</f>
        <v>0</v>
      </c>
      <c r="AB199" s="116">
        <f>IF(AND('Att. Dairy'!B229=""),"",'Att. Dairy'!B229)</f>
        <v>45173</v>
      </c>
      <c r="AC199" s="118">
        <f t="shared" si="359"/>
        <v>80.700000000000017</v>
      </c>
      <c r="AD199" s="118">
        <f t="shared" si="360"/>
        <v>90.9</v>
      </c>
      <c r="AE199" s="118">
        <f>IF(AB199="","",IF(Sheet1!AB199='Opening Balance'!$I$198,'Opening Balance'!$H$198,""))</f>
        <v>100</v>
      </c>
      <c r="AF199" s="118">
        <f>IF(AB199="","",IF(Sheet1!AB199='Opening Balance'!$I$199,'Opening Balance'!$H$199,""))</f>
        <v>100</v>
      </c>
      <c r="AG199" s="118" t="str">
        <f>IF(AB199="","",IF(Sheet1!AB199='Opening Balance'!$I$200,'Opening Balance'!$H$200,""))</f>
        <v/>
      </c>
      <c r="AH199" s="118" t="str">
        <f>IF(AB199="","",IF(Sheet1!AB199='Opening Balance'!$I$201,'Opening Balance'!$H$201,""))</f>
        <v/>
      </c>
      <c r="AI199" s="118" t="str">
        <f>IF(AB199="","",IF(Sheet1!AB199='Opening Balance'!$I$202,'Opening Balance'!$H$202,""))</f>
        <v/>
      </c>
      <c r="AJ199" s="118" t="str">
        <f>IF(AB199="","",IF(Sheet1!AB199='Opening Balance'!$I$203,'Opening Balance'!$H$203,""))</f>
        <v/>
      </c>
      <c r="AK199" s="118">
        <f t="shared" si="361"/>
        <v>180.70000000000002</v>
      </c>
      <c r="AL199" s="118">
        <f t="shared" si="362"/>
        <v>190.9</v>
      </c>
      <c r="AM199" s="119">
        <f>IF('Att. Dairy'!I229="","",'Att. Dairy'!I229)</f>
        <v>90</v>
      </c>
      <c r="AN199" s="119">
        <f>IF('Att. Dairy'!J229="","",'Att. Dairy'!J229)</f>
        <v>100</v>
      </c>
      <c r="AO199" s="119">
        <f t="shared" si="363"/>
        <v>190</v>
      </c>
      <c r="AP199" s="119">
        <f>IF('Att. Dairy'!O229="","",'Att. Dairy'!O229)</f>
        <v>82</v>
      </c>
      <c r="AQ199" s="119">
        <f>IF('Att. Dairy'!P229="","",'Att. Dairy'!P229)</f>
        <v>92</v>
      </c>
      <c r="AR199" s="119">
        <f t="shared" si="364"/>
        <v>174</v>
      </c>
      <c r="AS199" s="118">
        <f t="shared" si="365"/>
        <v>26.1</v>
      </c>
      <c r="AT199" s="118">
        <f t="shared" si="366"/>
        <v>0</v>
      </c>
      <c r="AU199" s="118">
        <f t="shared" si="333"/>
        <v>154.60000000000002</v>
      </c>
      <c r="AV199" s="118">
        <f t="shared" si="333"/>
        <v>190.9</v>
      </c>
      <c r="AW199" s="321">
        <f>IFERROR(IF(AND('Att. Dairy'!B229=""),"",IF(AND(AX199="अवकाश"),"",IF(AND(AR199=""),"",AR199*$AY$191))),"")</f>
        <v>1421.58</v>
      </c>
      <c r="AX199" s="121" t="str">
        <f>IF(AND('Att. Dairy'!B229=""),"",IF(OR(AR199="",AR199=0),"",BC199))</f>
        <v>सब्जी रोटी</v>
      </c>
      <c r="BB199" s="317" t="str">
        <f>IF(AND('Att. Dairy'!D229=""),"",'Att. Dairy'!D229)</f>
        <v>Monday</v>
      </c>
      <c r="BC199" s="317" t="str">
        <f t="shared" si="367"/>
        <v>सब्जी रोटी</v>
      </c>
      <c r="BD199" s="318" t="str">
        <f t="shared" si="336"/>
        <v>W</v>
      </c>
      <c r="BE199" s="317" t="str">
        <f>IF(AND('Att. Dairy'!C229=""),"",'Att. Dairy'!C229)</f>
        <v>Wheat</v>
      </c>
      <c r="BF199" s="317" t="str">
        <f t="shared" si="337"/>
        <v>W</v>
      </c>
      <c r="BG199" s="318" t="str">
        <f t="shared" si="338"/>
        <v>W</v>
      </c>
      <c r="BJ199" s="487">
        <f>IF(AND($DG$5=$CF$192),MAX($BJ$195:BJ198)+1,0)</f>
        <v>0</v>
      </c>
      <c r="BK199" s="389">
        <v>4</v>
      </c>
      <c r="BL199" s="422">
        <f>IF(AND('Att. Dairy'!B229=""),"",'Att. Dairy'!B229)</f>
        <v>45173</v>
      </c>
      <c r="BM199" s="423" t="str">
        <f>IF(AND('Att. Dairy'!D229=""),"",'Att. Dairy'!D229)</f>
        <v>Monday</v>
      </c>
      <c r="BN199" s="435">
        <f>IF('Att. Dairy'!L229="","",IF('Att. Dairy'!E229='Att. Dairy'!$AD$15,'Att. Dairy'!L229,""))</f>
        <v>120</v>
      </c>
      <c r="BO199" s="435">
        <f>IF('Att. Dairy'!M229="","",IF('Att. Dairy'!E229='Att. Dairy'!$AD$15,'Att. Dairy'!M229,""))</f>
        <v>110</v>
      </c>
      <c r="BP199" s="436">
        <f t="shared" si="339"/>
        <v>230</v>
      </c>
      <c r="BQ199" s="453">
        <f t="shared" si="368"/>
        <v>155.84</v>
      </c>
      <c r="BR199" s="439" t="str">
        <f>IF(BL199="","",IF(BL199='Opening Balance'!$I$216,'Opening Balance'!$G$216,""))</f>
        <v/>
      </c>
      <c r="BS199" s="439" t="str">
        <f>IF(BL199="","",IF(BL199='Opening Balance'!$I$218,'Opening Balance'!$G$218,""))</f>
        <v/>
      </c>
      <c r="BT199" s="438">
        <f t="shared" si="340"/>
        <v>155.84</v>
      </c>
      <c r="BU199" s="446">
        <f>IF(BP199="","",BP199*'Opening Balance'!$G$220)</f>
        <v>3.4499999999999997</v>
      </c>
      <c r="BV199" s="415">
        <f t="shared" si="334"/>
        <v>152.39000000000001</v>
      </c>
      <c r="BW199" s="453">
        <f t="shared" si="369"/>
        <v>40.270399999999995</v>
      </c>
      <c r="BX199" s="446" t="str">
        <f>IF(BL199="","",IF(BL199='Opening Balance'!$I$217,'Opening Balance'!$G$217,""))</f>
        <v/>
      </c>
      <c r="BY199" s="446" t="str">
        <f>IF(BL199="","",IF(BL199='Opening Balance'!$I$219,'Opening Balance'!$G$219,""))</f>
        <v/>
      </c>
      <c r="BZ199" s="447">
        <f t="shared" si="341"/>
        <v>40.270399999999995</v>
      </c>
      <c r="CA199" s="446">
        <f>IF(BP199="","",BP199*'Opening Balance'!$G$221)</f>
        <v>1.9319999999999999</v>
      </c>
      <c r="CB199" s="431">
        <f t="shared" si="342"/>
        <v>38.338399999999993</v>
      </c>
      <c r="CC199" s="474">
        <f t="shared" si="370"/>
        <v>14500</v>
      </c>
      <c r="CD199" s="468" t="str">
        <f>IF(BL199="","",IF(BL199='Opening Balance'!$I$223,'Opening Balance'!$G$223,""))</f>
        <v/>
      </c>
      <c r="CE199" s="468">
        <f t="shared" si="343"/>
        <v>14500</v>
      </c>
      <c r="CF199" s="470">
        <f>IF(BL199="","",IF(BL199='Opening Balance'!$I$225,'Opening Balance'!$G$225,0))</f>
        <v>0</v>
      </c>
      <c r="CG199" s="469">
        <f t="shared" si="371"/>
        <v>14500</v>
      </c>
      <c r="CH199" s="466"/>
      <c r="CI199" s="466"/>
      <c r="CJ199" s="389">
        <v>4</v>
      </c>
      <c r="CK199" s="422">
        <f>IF(AND('Att. Dairy'!B229=""),"",'Att. Dairy'!B229)</f>
        <v>45173</v>
      </c>
      <c r="CL199" s="423" t="str">
        <f>IF(AND('Att. Dairy'!D229=""),"",'Att. Dairy'!D229)</f>
        <v>Monday</v>
      </c>
      <c r="CM199" s="435">
        <f>IF('Att. Dairy'!O229="","",IF('Att. Dairy'!E229='Att. Dairy'!$AD$15,'Att. Dairy'!O229,""))</f>
        <v>82</v>
      </c>
      <c r="CN199" s="435">
        <f>IF('Att. Dairy'!P229="","",IF('Att. Dairy'!E229='Att. Dairy'!$AD$15,'Att. Dairy'!P229,""))</f>
        <v>92</v>
      </c>
      <c r="CO199" s="436">
        <f t="shared" si="344"/>
        <v>174</v>
      </c>
      <c r="CP199" s="453">
        <f t="shared" si="372"/>
        <v>204.57999999999996</v>
      </c>
      <c r="CQ199" s="438" t="str">
        <f>IF(CK199="","",IF(CK199='Opening Balance'!$I$216,'Opening Balance'!$H$216,""))</f>
        <v/>
      </c>
      <c r="CR199" s="438" t="str">
        <f>IF(CK199="","",IF(CK199='Opening Balance'!$I$218,'Opening Balance'!$H$218,""))</f>
        <v/>
      </c>
      <c r="CS199" s="438">
        <f t="shared" si="345"/>
        <v>204.57999999999996</v>
      </c>
      <c r="CT199" s="430">
        <f>IF(CO199="","",CO199*'Opening Balance'!$H$220)</f>
        <v>3.48</v>
      </c>
      <c r="CU199" s="431">
        <f t="shared" si="335"/>
        <v>201.09999999999997</v>
      </c>
      <c r="CV199" s="453">
        <f t="shared" si="373"/>
        <v>46.835799999999985</v>
      </c>
      <c r="CW199" s="430" t="str">
        <f>IF(CK199="","",IF(CK199='Opening Balance'!$I$217,'Opening Balance'!$H$217,""))</f>
        <v/>
      </c>
      <c r="CX199" s="429" t="str">
        <f>IF(CK199="","",IF(CK199='Opening Balance'!$I$219,'Opening Balance'!$H$219,""))</f>
        <v/>
      </c>
      <c r="CY199" s="438">
        <f t="shared" si="346"/>
        <v>46.835799999999985</v>
      </c>
      <c r="CZ199" s="430">
        <f>IF(CO199="","",CO199*'Opening Balance'!$H$221)</f>
        <v>1.7748000000000002</v>
      </c>
      <c r="DA199" s="431">
        <f t="shared" si="347"/>
        <v>45.060999999999986</v>
      </c>
      <c r="DB199" s="474">
        <f t="shared" si="374"/>
        <v>16000</v>
      </c>
      <c r="DC199" s="468" t="str">
        <f>IF(CK199="","",IF(CK199='Opening Balance'!$I$223,'Opening Balance'!$H$223,""))</f>
        <v/>
      </c>
      <c r="DD199" s="468">
        <f t="shared" si="348"/>
        <v>16000</v>
      </c>
      <c r="DE199" s="470">
        <f>IF(CK199="","",IF(CK199='Opening Balance'!$I$225,'Opening Balance'!$H$225,0))</f>
        <v>0</v>
      </c>
      <c r="DF199" s="469">
        <f t="shared" si="375"/>
        <v>16000</v>
      </c>
    </row>
    <row r="200" spans="1:110" s="317" customFormat="1">
      <c r="A200" s="580"/>
      <c r="B200" s="352">
        <f>IF(AND($Z$3=$Q$191),MAX($B$195:B199)+1,0)</f>
        <v>0</v>
      </c>
      <c r="C200" s="116">
        <f>IF(AND('Att. Dairy'!B230=""),"",'Att. Dairy'!B230)</f>
        <v>45174</v>
      </c>
      <c r="D200" s="118">
        <f t="shared" si="349"/>
        <v>158.19999999999999</v>
      </c>
      <c r="E200" s="118">
        <f t="shared" si="350"/>
        <v>214.7</v>
      </c>
      <c r="F200" s="118" t="str">
        <f>IF(C200="","",IF(Sheet1!C200='Opening Balance'!$I$198,'Opening Balance'!$G$198,""))</f>
        <v/>
      </c>
      <c r="G200" s="118" t="str">
        <f>IF(C200="","",IF(Sheet1!C200='Opening Balance'!$I$199,'Opening Balance'!$G$199,""))</f>
        <v/>
      </c>
      <c r="H200" s="118" t="str">
        <f>IF(C200="","",IF(Sheet1!C200='Opening Balance'!$I$200,'Opening Balance'!$G$200,""))</f>
        <v/>
      </c>
      <c r="I200" s="118" t="str">
        <f>IF(C200="","",IF(Sheet1!C200='Opening Balance'!$I$201,'Opening Balance'!$G$201,""))</f>
        <v/>
      </c>
      <c r="J200" s="118" t="str">
        <f>IF(C200="","",IF(Sheet1!C200='Opening Balance'!$I$202,'Opening Balance'!$G$202,""))</f>
        <v/>
      </c>
      <c r="K200" s="118" t="str">
        <f>IF(C200="","",IF(Sheet1!C200='Opening Balance'!$I$203,'Opening Balance'!$G$203,""))</f>
        <v/>
      </c>
      <c r="L200" s="118">
        <f t="shared" si="351"/>
        <v>158.19999999999999</v>
      </c>
      <c r="M200" s="118">
        <f t="shared" si="352"/>
        <v>214.7</v>
      </c>
      <c r="N200" s="119">
        <f>IF('Att. Dairy'!F230="","",'Att. Dairy'!F230)</f>
        <v>120</v>
      </c>
      <c r="O200" s="119">
        <f>IF('Att. Dairy'!G230="","",'Att. Dairy'!G230)</f>
        <v>115</v>
      </c>
      <c r="P200" s="119">
        <f t="shared" si="353"/>
        <v>235</v>
      </c>
      <c r="Q200" s="119">
        <f>IF('Att. Dairy'!L230="","",'Att. Dairy'!L230)</f>
        <v>118</v>
      </c>
      <c r="R200" s="119">
        <f>IF('Att. Dairy'!M230="","",'Att. Dairy'!M230)</f>
        <v>107</v>
      </c>
      <c r="S200" s="119">
        <f t="shared" si="354"/>
        <v>225</v>
      </c>
      <c r="T200" s="118">
        <f t="shared" si="355"/>
        <v>0</v>
      </c>
      <c r="U200" s="118">
        <f t="shared" si="356"/>
        <v>22.5</v>
      </c>
      <c r="V200" s="118">
        <f t="shared" si="357"/>
        <v>158.19999999999999</v>
      </c>
      <c r="W200" s="118">
        <f t="shared" si="358"/>
        <v>192.2</v>
      </c>
      <c r="X200" s="321">
        <f>IFERROR(IF(AND('Att. Dairy'!B230=""),"",IF(AND(Y200="अवकाश"),"",IF(AND(S200=""),"",S200*$Z$191))),"")</f>
        <v>1226.25</v>
      </c>
      <c r="Y200" s="121" t="str">
        <f>IF(AND('Att. Dairy'!B230=""),"",IF(OR(S200="",S200=0),"",BC200))</f>
        <v>दाल चावल</v>
      </c>
      <c r="AA200" s="353">
        <f>IF(AND($AY$3=$AP$191),MAX($AA$195:AA199)+1,0)</f>
        <v>0</v>
      </c>
      <c r="AB200" s="116">
        <f>IF(AND('Att. Dairy'!B230=""),"",'Att. Dairy'!B230)</f>
        <v>45174</v>
      </c>
      <c r="AC200" s="118">
        <f t="shared" si="359"/>
        <v>154.60000000000002</v>
      </c>
      <c r="AD200" s="118">
        <f t="shared" si="360"/>
        <v>190.9</v>
      </c>
      <c r="AE200" s="118" t="str">
        <f>IF(AB200="","",IF(Sheet1!AB200='Opening Balance'!$I$198,'Opening Balance'!$H$198,""))</f>
        <v/>
      </c>
      <c r="AF200" s="118" t="str">
        <f>IF(AB200="","",IF(Sheet1!AB200='Opening Balance'!$I$199,'Opening Balance'!$H$199,""))</f>
        <v/>
      </c>
      <c r="AG200" s="118" t="str">
        <f>IF(AB200="","",IF(Sheet1!AB200='Opening Balance'!$I$200,'Opening Balance'!$H$200,""))</f>
        <v/>
      </c>
      <c r="AH200" s="118" t="str">
        <f>IF(AB200="","",IF(Sheet1!AB200='Opening Balance'!$I$201,'Opening Balance'!$H$201,""))</f>
        <v/>
      </c>
      <c r="AI200" s="118" t="str">
        <f>IF(AB200="","",IF(Sheet1!AB200='Opening Balance'!$I$202,'Opening Balance'!$H$202,""))</f>
        <v/>
      </c>
      <c r="AJ200" s="118" t="str">
        <f>IF(AB200="","",IF(Sheet1!AB200='Opening Balance'!$I$203,'Opening Balance'!$H$203,""))</f>
        <v/>
      </c>
      <c r="AK200" s="118">
        <f t="shared" si="361"/>
        <v>154.60000000000002</v>
      </c>
      <c r="AL200" s="118">
        <f t="shared" si="362"/>
        <v>190.9</v>
      </c>
      <c r="AM200" s="119">
        <f>IF('Att. Dairy'!I230="","",'Att. Dairy'!I230)</f>
        <v>90</v>
      </c>
      <c r="AN200" s="119">
        <f>IF('Att. Dairy'!J230="","",'Att. Dairy'!J230)</f>
        <v>100</v>
      </c>
      <c r="AO200" s="119">
        <f t="shared" si="363"/>
        <v>190</v>
      </c>
      <c r="AP200" s="119">
        <f>IF('Att. Dairy'!O230="","",'Att. Dairy'!O230)</f>
        <v>85</v>
      </c>
      <c r="AQ200" s="119">
        <f>IF('Att. Dairy'!P230="","",'Att. Dairy'!P230)</f>
        <v>95</v>
      </c>
      <c r="AR200" s="119">
        <f t="shared" si="364"/>
        <v>180</v>
      </c>
      <c r="AS200" s="118">
        <f t="shared" si="365"/>
        <v>0</v>
      </c>
      <c r="AT200" s="118">
        <f t="shared" si="366"/>
        <v>27</v>
      </c>
      <c r="AU200" s="118">
        <f t="shared" ref="AU200:AU226" si="376">SUM(AK200-AS200)</f>
        <v>154.60000000000002</v>
      </c>
      <c r="AV200" s="118">
        <f t="shared" ref="AV200:AV226" si="377">SUM(AL200-AT200)</f>
        <v>163.9</v>
      </c>
      <c r="AW200" s="321">
        <f>IFERROR(IF(AND('Att. Dairy'!B230=""),"",IF(AND(AX200="अवकाश"),"",IF(AND(AR200=""),"",AR200*$AY$191))),"")</f>
        <v>1470.6</v>
      </c>
      <c r="AX200" s="121" t="str">
        <f>IF(AND('Att. Dairy'!B230=""),"",IF(OR(AR200="",AR200=0),"",BC200))</f>
        <v>दाल चावल</v>
      </c>
      <c r="BB200" s="317" t="str">
        <f>IF(AND('Att. Dairy'!D230=""),"",'Att. Dairy'!D230)</f>
        <v>Tuesday</v>
      </c>
      <c r="BC200" s="317" t="str">
        <f t="shared" si="367"/>
        <v>दाल चावल</v>
      </c>
      <c r="BD200" s="318" t="str">
        <f t="shared" si="336"/>
        <v>R</v>
      </c>
      <c r="BE200" s="317" t="str">
        <f>IF(AND('Att. Dairy'!C230=""),"",'Att. Dairy'!C230)</f>
        <v>Rice</v>
      </c>
      <c r="BF200" s="317" t="str">
        <f t="shared" si="337"/>
        <v>R</v>
      </c>
      <c r="BG200" s="318" t="str">
        <f t="shared" si="338"/>
        <v>R</v>
      </c>
      <c r="BJ200" s="487">
        <f>IF(AND($DG$5=$CF$192),MAX($BJ$195:BJ199)+1,0)</f>
        <v>0</v>
      </c>
      <c r="BK200" s="389">
        <v>5</v>
      </c>
      <c r="BL200" s="422">
        <f>IF(AND('Att. Dairy'!B230=""),"",'Att. Dairy'!B230)</f>
        <v>45174</v>
      </c>
      <c r="BM200" s="423" t="str">
        <f>IF(AND('Att. Dairy'!D230=""),"",'Att. Dairy'!D230)</f>
        <v>Tuesday</v>
      </c>
      <c r="BN200" s="435">
        <f>IF('Att. Dairy'!L230="","",IF('Att. Dairy'!E230='Att. Dairy'!$AD$15,'Att. Dairy'!L230,""))</f>
        <v>118</v>
      </c>
      <c r="BO200" s="435">
        <f>IF('Att. Dairy'!M230="","",IF('Att. Dairy'!E230='Att. Dairy'!$AD$15,'Att. Dairy'!M230,""))</f>
        <v>107</v>
      </c>
      <c r="BP200" s="436">
        <f t="shared" si="339"/>
        <v>225</v>
      </c>
      <c r="BQ200" s="453">
        <f t="shared" si="368"/>
        <v>152.39000000000001</v>
      </c>
      <c r="BR200" s="439" t="str">
        <f>IF(BL200="","",IF(BL200='Opening Balance'!$I$216,'Opening Balance'!$G$216,""))</f>
        <v/>
      </c>
      <c r="BS200" s="439" t="str">
        <f>IF(BL200="","",IF(BL200='Opening Balance'!$I$218,'Opening Balance'!$G$218,""))</f>
        <v/>
      </c>
      <c r="BT200" s="438">
        <f t="shared" si="340"/>
        <v>152.39000000000001</v>
      </c>
      <c r="BU200" s="446">
        <f>IF(BP200="","",BP200*'Opening Balance'!$G$220)</f>
        <v>3.375</v>
      </c>
      <c r="BV200" s="414">
        <f t="shared" si="334"/>
        <v>149.01500000000001</v>
      </c>
      <c r="BW200" s="453">
        <f t="shared" si="369"/>
        <v>38.338399999999993</v>
      </c>
      <c r="BX200" s="446" t="str">
        <f>IF(BL200="","",IF(BL200='Opening Balance'!$I$217,'Opening Balance'!$G$217,""))</f>
        <v/>
      </c>
      <c r="BY200" s="446" t="str">
        <f>IF(BL200="","",IF(BL200='Opening Balance'!$I$219,'Opening Balance'!$G$219,""))</f>
        <v/>
      </c>
      <c r="BZ200" s="447">
        <f t="shared" si="341"/>
        <v>38.338399999999993</v>
      </c>
      <c r="CA200" s="446">
        <f>IF(BP200="","",BP200*'Opening Balance'!$G$221)</f>
        <v>1.89</v>
      </c>
      <c r="CB200" s="431">
        <f t="shared" si="342"/>
        <v>36.448399999999992</v>
      </c>
      <c r="CC200" s="474">
        <f t="shared" si="370"/>
        <v>14500</v>
      </c>
      <c r="CD200" s="468" t="str">
        <f>IF(BL200="","",IF(BL200='Opening Balance'!$I$223,'Opening Balance'!$G$223,""))</f>
        <v/>
      </c>
      <c r="CE200" s="468">
        <f t="shared" si="343"/>
        <v>14500</v>
      </c>
      <c r="CF200" s="470">
        <f>IF(BL200="","",IF(BL200='Opening Balance'!$I$225,'Opening Balance'!$G$225,0))</f>
        <v>0</v>
      </c>
      <c r="CG200" s="469">
        <f t="shared" si="371"/>
        <v>14500</v>
      </c>
      <c r="CH200" s="466"/>
      <c r="CI200" s="466"/>
      <c r="CJ200" s="389">
        <v>5</v>
      </c>
      <c r="CK200" s="422">
        <f>IF(AND('Att. Dairy'!B230=""),"",'Att. Dairy'!B230)</f>
        <v>45174</v>
      </c>
      <c r="CL200" s="423" t="str">
        <f>IF(AND('Att. Dairy'!D230=""),"",'Att. Dairy'!D230)</f>
        <v>Tuesday</v>
      </c>
      <c r="CM200" s="435">
        <f>IF('Att. Dairy'!O230="","",IF('Att. Dairy'!E230='Att. Dairy'!$AD$15,'Att. Dairy'!O230,""))</f>
        <v>85</v>
      </c>
      <c r="CN200" s="435">
        <f>IF('Att. Dairy'!P230="","",IF('Att. Dairy'!E230='Att. Dairy'!$AD$15,'Att. Dairy'!P230,""))</f>
        <v>95</v>
      </c>
      <c r="CO200" s="436">
        <f t="shared" si="344"/>
        <v>180</v>
      </c>
      <c r="CP200" s="453">
        <f t="shared" si="372"/>
        <v>201.09999999999997</v>
      </c>
      <c r="CQ200" s="438" t="str">
        <f>IF(CK200="","",IF(CK200='Opening Balance'!$I$216,'Opening Balance'!$H$216,""))</f>
        <v/>
      </c>
      <c r="CR200" s="438" t="str">
        <f>IF(CK200="","",IF(CK200='Opening Balance'!$I$218,'Opening Balance'!$H$218,""))</f>
        <v/>
      </c>
      <c r="CS200" s="438">
        <f t="shared" si="345"/>
        <v>201.09999999999997</v>
      </c>
      <c r="CT200" s="430">
        <f>IF(CO200="","",CO200*'Opening Balance'!$H$220)</f>
        <v>3.6</v>
      </c>
      <c r="CU200" s="431">
        <f t="shared" si="335"/>
        <v>197.49999999999997</v>
      </c>
      <c r="CV200" s="453">
        <f t="shared" si="373"/>
        <v>45.060999999999986</v>
      </c>
      <c r="CW200" s="430" t="str">
        <f>IF(CK200="","",IF(CK200='Opening Balance'!$I$217,'Opening Balance'!$H$217,""))</f>
        <v/>
      </c>
      <c r="CX200" s="429" t="str">
        <f>IF(CK200="","",IF(CK200='Opening Balance'!$I$219,'Opening Balance'!$H$219,""))</f>
        <v/>
      </c>
      <c r="CY200" s="438">
        <f t="shared" si="346"/>
        <v>45.060999999999986</v>
      </c>
      <c r="CZ200" s="430">
        <f>IF(CO200="","",CO200*'Opening Balance'!$H$221)</f>
        <v>1.8360000000000001</v>
      </c>
      <c r="DA200" s="431">
        <f t="shared" si="347"/>
        <v>43.224999999999987</v>
      </c>
      <c r="DB200" s="474">
        <f t="shared" si="374"/>
        <v>16000</v>
      </c>
      <c r="DC200" s="468" t="str">
        <f>IF(CK200="","",IF(CK200='Opening Balance'!$I$223,'Opening Balance'!$H$223,""))</f>
        <v/>
      </c>
      <c r="DD200" s="468">
        <f t="shared" si="348"/>
        <v>16000</v>
      </c>
      <c r="DE200" s="470">
        <f>IF(CK200="","",IF(CK200='Opening Balance'!$I$225,'Opening Balance'!$H$225,0))</f>
        <v>0</v>
      </c>
      <c r="DF200" s="469">
        <f t="shared" si="375"/>
        <v>16000</v>
      </c>
    </row>
    <row r="201" spans="1:110" s="317" customFormat="1">
      <c r="A201" s="580"/>
      <c r="B201" s="352">
        <f>IF(AND($Z$3=$Q$191),MAX($B$195:B200)+1,0)</f>
        <v>0</v>
      </c>
      <c r="C201" s="116">
        <f>IF(AND('Att. Dairy'!B231=""),"",'Att. Dairy'!B231)</f>
        <v>45175</v>
      </c>
      <c r="D201" s="118">
        <f t="shared" si="349"/>
        <v>158.19999999999999</v>
      </c>
      <c r="E201" s="118">
        <f t="shared" si="350"/>
        <v>192.2</v>
      </c>
      <c r="F201" s="118" t="str">
        <f>IF(C201="","",IF(Sheet1!C201='Opening Balance'!$I$198,'Opening Balance'!$G$198,""))</f>
        <v/>
      </c>
      <c r="G201" s="118" t="str">
        <f>IF(C201="","",IF(Sheet1!C201='Opening Balance'!$I$199,'Opening Balance'!$G$199,""))</f>
        <v/>
      </c>
      <c r="H201" s="118" t="str">
        <f>IF(C201="","",IF(Sheet1!C201='Opening Balance'!$I$200,'Opening Balance'!$G$200,""))</f>
        <v/>
      </c>
      <c r="I201" s="118" t="str">
        <f>IF(C201="","",IF(Sheet1!C201='Opening Balance'!$I$201,'Opening Balance'!$G$201,""))</f>
        <v/>
      </c>
      <c r="J201" s="118" t="str">
        <f>IF(C201="","",IF(Sheet1!C201='Opening Balance'!$I$202,'Opening Balance'!$G$202,""))</f>
        <v/>
      </c>
      <c r="K201" s="118" t="str">
        <f>IF(C201="","",IF(Sheet1!C201='Opening Balance'!$I$203,'Opening Balance'!$G$203,""))</f>
        <v/>
      </c>
      <c r="L201" s="118">
        <f t="shared" si="351"/>
        <v>158.19999999999999</v>
      </c>
      <c r="M201" s="118">
        <f t="shared" si="352"/>
        <v>192.2</v>
      </c>
      <c r="N201" s="119" t="str">
        <f>IF('Att. Dairy'!F231="","",'Att. Dairy'!F231)</f>
        <v/>
      </c>
      <c r="O201" s="119" t="str">
        <f>IF('Att. Dairy'!G231="","",'Att. Dairy'!G231)</f>
        <v/>
      </c>
      <c r="P201" s="119" t="str">
        <f t="shared" si="353"/>
        <v/>
      </c>
      <c r="Q201" s="119" t="str">
        <f>IF('Att. Dairy'!L231="","",'Att. Dairy'!L231)</f>
        <v/>
      </c>
      <c r="R201" s="119" t="str">
        <f>IF('Att. Dairy'!M231="","",'Att. Dairy'!M231)</f>
        <v/>
      </c>
      <c r="S201" s="119" t="str">
        <f t="shared" si="354"/>
        <v/>
      </c>
      <c r="T201" s="118">
        <f t="shared" si="355"/>
        <v>0</v>
      </c>
      <c r="U201" s="118">
        <f t="shared" si="356"/>
        <v>0</v>
      </c>
      <c r="V201" s="118">
        <f t="shared" si="357"/>
        <v>158.19999999999999</v>
      </c>
      <c r="W201" s="118">
        <f t="shared" si="358"/>
        <v>192.2</v>
      </c>
      <c r="X201" s="321" t="str">
        <f>IFERROR(IF(AND('Att. Dairy'!B231=""),"",IF(AND(Y201="अवकाश"),"",IF(AND(S201=""),"",S201*$Z$191))),"")</f>
        <v/>
      </c>
      <c r="Y201" s="121" t="str">
        <f>IF(AND('Att. Dairy'!B231=""),"",IF(OR(S201="",S201=0),"",BC201))</f>
        <v/>
      </c>
      <c r="AA201" s="353">
        <f>IF(AND($AY$3=$AP$191),MAX($AA$195:AA200)+1,0)</f>
        <v>0</v>
      </c>
      <c r="AB201" s="116">
        <f>IF(AND('Att. Dairy'!B231=""),"",'Att. Dairy'!B231)</f>
        <v>45175</v>
      </c>
      <c r="AC201" s="118">
        <f t="shared" si="359"/>
        <v>154.60000000000002</v>
      </c>
      <c r="AD201" s="118">
        <f t="shared" si="360"/>
        <v>163.9</v>
      </c>
      <c r="AE201" s="118" t="str">
        <f>IF(AB201="","",IF(Sheet1!AB201='Opening Balance'!$I$198,'Opening Balance'!$H$198,""))</f>
        <v/>
      </c>
      <c r="AF201" s="118" t="str">
        <f>IF(AB201="","",IF(Sheet1!AB201='Opening Balance'!$I$199,'Opening Balance'!$H$199,""))</f>
        <v/>
      </c>
      <c r="AG201" s="118" t="str">
        <f>IF(AB201="","",IF(Sheet1!AB201='Opening Balance'!$I$200,'Opening Balance'!$H$200,""))</f>
        <v/>
      </c>
      <c r="AH201" s="118" t="str">
        <f>IF(AB201="","",IF(Sheet1!AB201='Opening Balance'!$I$201,'Opening Balance'!$H$201,""))</f>
        <v/>
      </c>
      <c r="AI201" s="118" t="str">
        <f>IF(AB201="","",IF(Sheet1!AB201='Opening Balance'!$I$202,'Opening Balance'!$H$202,""))</f>
        <v/>
      </c>
      <c r="AJ201" s="118" t="str">
        <f>IF(AB201="","",IF(Sheet1!AB201='Opening Balance'!$I$203,'Opening Balance'!$H$203,""))</f>
        <v/>
      </c>
      <c r="AK201" s="118">
        <f t="shared" si="361"/>
        <v>154.60000000000002</v>
      </c>
      <c r="AL201" s="118">
        <f t="shared" si="362"/>
        <v>163.9</v>
      </c>
      <c r="AM201" s="119" t="str">
        <f>IF('Att. Dairy'!I231="","",'Att. Dairy'!I231)</f>
        <v/>
      </c>
      <c r="AN201" s="119" t="str">
        <f>IF('Att. Dairy'!J231="","",'Att. Dairy'!J231)</f>
        <v/>
      </c>
      <c r="AO201" s="119" t="str">
        <f t="shared" si="363"/>
        <v/>
      </c>
      <c r="AP201" s="119" t="str">
        <f>IF('Att. Dairy'!O231="","",'Att. Dairy'!O231)</f>
        <v/>
      </c>
      <c r="AQ201" s="119" t="str">
        <f>IF('Att. Dairy'!P231="","",'Att. Dairy'!P231)</f>
        <v/>
      </c>
      <c r="AR201" s="119" t="str">
        <f t="shared" si="364"/>
        <v/>
      </c>
      <c r="AS201" s="118">
        <f t="shared" si="365"/>
        <v>0</v>
      </c>
      <c r="AT201" s="118">
        <f t="shared" si="366"/>
        <v>0</v>
      </c>
      <c r="AU201" s="118">
        <f t="shared" si="376"/>
        <v>154.60000000000002</v>
      </c>
      <c r="AV201" s="118">
        <f t="shared" si="377"/>
        <v>163.9</v>
      </c>
      <c r="AW201" s="321" t="str">
        <f>IFERROR(IF(AND('Att. Dairy'!B231=""),"",IF(AND(AX201="अवकाश"),"",IF(AND(AR201=""),"",AR201*$AY$191))),"")</f>
        <v/>
      </c>
      <c r="AX201" s="121" t="str">
        <f>IF(AND('Att. Dairy'!B231=""),"",IF(OR(AR201="",AR201=0),"",BC201))</f>
        <v/>
      </c>
      <c r="BB201" s="317" t="str">
        <f>IF(AND('Att. Dairy'!D231=""),"",'Att. Dairy'!D231)</f>
        <v>Wednesday</v>
      </c>
      <c r="BC201" s="317" t="str">
        <f t="shared" si="367"/>
        <v>दाल रोटी</v>
      </c>
      <c r="BD201" s="318" t="str">
        <f t="shared" si="336"/>
        <v>W</v>
      </c>
      <c r="BE201" s="317" t="str">
        <f>IF(AND('Att. Dairy'!C231=""),"",'Att. Dairy'!C231)</f>
        <v/>
      </c>
      <c r="BF201" s="317" t="str">
        <f t="shared" si="337"/>
        <v/>
      </c>
      <c r="BG201" s="318" t="str">
        <f t="shared" si="338"/>
        <v>W</v>
      </c>
      <c r="BJ201" s="487">
        <f>IF(AND($DG$5=$CF$192),MAX($BJ$195:BJ200)+1,0)</f>
        <v>0</v>
      </c>
      <c r="BK201" s="389">
        <v>6</v>
      </c>
      <c r="BL201" s="422">
        <f>IF(AND('Att. Dairy'!B231=""),"",'Att. Dairy'!B231)</f>
        <v>45175</v>
      </c>
      <c r="BM201" s="423" t="str">
        <f>IF(AND('Att. Dairy'!D231=""),"",'Att. Dairy'!D231)</f>
        <v>Wednesday</v>
      </c>
      <c r="BN201" s="435" t="str">
        <f>IF('Att. Dairy'!L231="","",IF('Att. Dairy'!E231='Att. Dairy'!$AD$15,'Att. Dairy'!L231,""))</f>
        <v/>
      </c>
      <c r="BO201" s="435" t="str">
        <f>IF('Att. Dairy'!M231="","",IF('Att. Dairy'!E231='Att. Dairy'!$AD$15,'Att. Dairy'!M231,""))</f>
        <v/>
      </c>
      <c r="BP201" s="436">
        <f t="shared" si="339"/>
        <v>0</v>
      </c>
      <c r="BQ201" s="453">
        <f t="shared" si="368"/>
        <v>149.01500000000001</v>
      </c>
      <c r="BR201" s="439" t="str">
        <f>IF(BL201="","",IF(BL201='Opening Balance'!$I$216,'Opening Balance'!$G$216,""))</f>
        <v/>
      </c>
      <c r="BS201" s="439" t="str">
        <f>IF(BL201="","",IF(BL201='Opening Balance'!$I$218,'Opening Balance'!$G$218,""))</f>
        <v/>
      </c>
      <c r="BT201" s="438">
        <f t="shared" si="340"/>
        <v>149.01500000000001</v>
      </c>
      <c r="BU201" s="446">
        <f>IF(BP201="","",BP201*'Opening Balance'!$G$220)</f>
        <v>0</v>
      </c>
      <c r="BV201" s="414">
        <f t="shared" si="334"/>
        <v>149.01500000000001</v>
      </c>
      <c r="BW201" s="453">
        <f t="shared" si="369"/>
        <v>36.448399999999992</v>
      </c>
      <c r="BX201" s="446" t="str">
        <f>IF(BL201="","",IF(BL201='Opening Balance'!$I$217,'Opening Balance'!$G$217,""))</f>
        <v/>
      </c>
      <c r="BY201" s="446" t="str">
        <f>IF(BL201="","",IF(BL201='Opening Balance'!$I$219,'Opening Balance'!$G$219,""))</f>
        <v/>
      </c>
      <c r="BZ201" s="447">
        <f t="shared" si="341"/>
        <v>36.448399999999992</v>
      </c>
      <c r="CA201" s="446">
        <f>IF(BP201="","",BP201*'Opening Balance'!$G$221)</f>
        <v>0</v>
      </c>
      <c r="CB201" s="431">
        <f t="shared" si="342"/>
        <v>36.448399999999992</v>
      </c>
      <c r="CC201" s="474">
        <f t="shared" si="370"/>
        <v>14500</v>
      </c>
      <c r="CD201" s="468" t="str">
        <f>IF(BL201="","",IF(BL201='Opening Balance'!$I$223,'Opening Balance'!$G$223,""))</f>
        <v/>
      </c>
      <c r="CE201" s="468">
        <f t="shared" si="343"/>
        <v>14500</v>
      </c>
      <c r="CF201" s="470">
        <f>IF(BL201="","",IF(BL201='Opening Balance'!$I$225,'Opening Balance'!$G$225,0))</f>
        <v>0</v>
      </c>
      <c r="CG201" s="469">
        <f t="shared" si="371"/>
        <v>14500</v>
      </c>
      <c r="CH201" s="466"/>
      <c r="CI201" s="466"/>
      <c r="CJ201" s="389">
        <v>6</v>
      </c>
      <c r="CK201" s="422">
        <f>IF(AND('Att. Dairy'!B231=""),"",'Att. Dairy'!B231)</f>
        <v>45175</v>
      </c>
      <c r="CL201" s="423" t="str">
        <f>IF(AND('Att. Dairy'!D231=""),"",'Att. Dairy'!D231)</f>
        <v>Wednesday</v>
      </c>
      <c r="CM201" s="435" t="str">
        <f>IF('Att. Dairy'!O231="","",IF('Att. Dairy'!E231='Att. Dairy'!$AD$15,'Att. Dairy'!O231,""))</f>
        <v/>
      </c>
      <c r="CN201" s="435" t="str">
        <f>IF('Att. Dairy'!P231="","",IF('Att. Dairy'!E231='Att. Dairy'!$AD$15,'Att. Dairy'!P231,""))</f>
        <v/>
      </c>
      <c r="CO201" s="436">
        <f t="shared" si="344"/>
        <v>0</v>
      </c>
      <c r="CP201" s="453">
        <f t="shared" si="372"/>
        <v>197.49999999999997</v>
      </c>
      <c r="CQ201" s="438" t="str">
        <f>IF(CK201="","",IF(CK201='Opening Balance'!$I$216,'Opening Balance'!$H$216,""))</f>
        <v/>
      </c>
      <c r="CR201" s="438" t="str">
        <f>IF(CK201="","",IF(CK201='Opening Balance'!$I$218,'Opening Balance'!$H$218,""))</f>
        <v/>
      </c>
      <c r="CS201" s="438">
        <f t="shared" si="345"/>
        <v>197.49999999999997</v>
      </c>
      <c r="CT201" s="430">
        <f>IF(CO201="","",CO201*'Opening Balance'!$H$220)</f>
        <v>0</v>
      </c>
      <c r="CU201" s="431">
        <f t="shared" si="335"/>
        <v>197.49999999999997</v>
      </c>
      <c r="CV201" s="453">
        <f t="shared" si="373"/>
        <v>43.224999999999987</v>
      </c>
      <c r="CW201" s="430" t="str">
        <f>IF(CK201="","",IF(CK201='Opening Balance'!$I$217,'Opening Balance'!$H$217,""))</f>
        <v/>
      </c>
      <c r="CX201" s="429" t="str">
        <f>IF(CK201="","",IF(CK201='Opening Balance'!$I$219,'Opening Balance'!$H$219,""))</f>
        <v/>
      </c>
      <c r="CY201" s="438">
        <f t="shared" si="346"/>
        <v>43.224999999999987</v>
      </c>
      <c r="CZ201" s="430">
        <f>IF(CO201="","",CO201*'Opening Balance'!$H$221)</f>
        <v>0</v>
      </c>
      <c r="DA201" s="431">
        <f t="shared" si="347"/>
        <v>43.224999999999987</v>
      </c>
      <c r="DB201" s="474">
        <f t="shared" si="374"/>
        <v>16000</v>
      </c>
      <c r="DC201" s="468" t="str">
        <f>IF(CK201="","",IF(CK201='Opening Balance'!$I$223,'Opening Balance'!$H$223,""))</f>
        <v/>
      </c>
      <c r="DD201" s="468">
        <f t="shared" si="348"/>
        <v>16000</v>
      </c>
      <c r="DE201" s="470">
        <f>IF(CK201="","",IF(CK201='Opening Balance'!$I$225,'Opening Balance'!$H$225,0))</f>
        <v>0</v>
      </c>
      <c r="DF201" s="469">
        <f t="shared" si="375"/>
        <v>16000</v>
      </c>
    </row>
    <row r="202" spans="1:110" s="317" customFormat="1">
      <c r="A202" s="580"/>
      <c r="B202" s="352">
        <f>IF(AND($Z$3=$Q$191),MAX($B$195:B201)+1,0)</f>
        <v>0</v>
      </c>
      <c r="C202" s="116">
        <f>IF(AND('Att. Dairy'!B232=""),"",'Att. Dairy'!B232)</f>
        <v>45176</v>
      </c>
      <c r="D202" s="118">
        <f t="shared" si="349"/>
        <v>158.19999999999999</v>
      </c>
      <c r="E202" s="118">
        <f t="shared" si="350"/>
        <v>192.2</v>
      </c>
      <c r="F202" s="118" t="str">
        <f>IF(C202="","",IF(Sheet1!C202='Opening Balance'!$I$198,'Opening Balance'!$G$198,""))</f>
        <v/>
      </c>
      <c r="G202" s="118" t="str">
        <f>IF(C202="","",IF(Sheet1!C202='Opening Balance'!$I$199,'Opening Balance'!$G$199,""))</f>
        <v/>
      </c>
      <c r="H202" s="118" t="str">
        <f>IF(C202="","",IF(Sheet1!C202='Opening Balance'!$I$200,'Opening Balance'!$G$200,""))</f>
        <v/>
      </c>
      <c r="I202" s="118" t="str">
        <f>IF(C202="","",IF(Sheet1!C202='Opening Balance'!$I$201,'Opening Balance'!$G$201,""))</f>
        <v/>
      </c>
      <c r="J202" s="118" t="str">
        <f>IF(C202="","",IF(Sheet1!C202='Opening Balance'!$I$202,'Opening Balance'!$G$202,""))</f>
        <v/>
      </c>
      <c r="K202" s="118" t="str">
        <f>IF(C202="","",IF(Sheet1!C202='Opening Balance'!$I$203,'Opening Balance'!$G$203,""))</f>
        <v/>
      </c>
      <c r="L202" s="118">
        <f t="shared" si="351"/>
        <v>158.19999999999999</v>
      </c>
      <c r="M202" s="118">
        <f t="shared" si="352"/>
        <v>192.2</v>
      </c>
      <c r="N202" s="119" t="str">
        <f>IF('Att. Dairy'!F232="","",'Att. Dairy'!F232)</f>
        <v/>
      </c>
      <c r="O202" s="119" t="str">
        <f>IF('Att. Dairy'!G232="","",'Att. Dairy'!G232)</f>
        <v/>
      </c>
      <c r="P202" s="119" t="str">
        <f t="shared" si="353"/>
        <v/>
      </c>
      <c r="Q202" s="119" t="str">
        <f>IF('Att. Dairy'!L232="","",'Att. Dairy'!L232)</f>
        <v/>
      </c>
      <c r="R202" s="119" t="str">
        <f>IF('Att. Dairy'!M232="","",'Att. Dairy'!M232)</f>
        <v/>
      </c>
      <c r="S202" s="119" t="str">
        <f t="shared" si="354"/>
        <v/>
      </c>
      <c r="T202" s="118">
        <f t="shared" si="355"/>
        <v>0</v>
      </c>
      <c r="U202" s="118">
        <f t="shared" si="356"/>
        <v>0</v>
      </c>
      <c r="V202" s="118">
        <f t="shared" si="357"/>
        <v>158.19999999999999</v>
      </c>
      <c r="W202" s="118">
        <f t="shared" si="358"/>
        <v>192.2</v>
      </c>
      <c r="X202" s="321" t="str">
        <f>IFERROR(IF(AND('Att. Dairy'!B232=""),"",IF(AND(Y202="अवकाश"),"",IF(AND(S202=""),"",S202*$Z$191))),"")</f>
        <v/>
      </c>
      <c r="Y202" s="121" t="str">
        <f>IF(AND('Att. Dairy'!B232=""),"",IF(OR(S202="",S202=0),"",BC202))</f>
        <v/>
      </c>
      <c r="AA202" s="353">
        <f>IF(AND($AY$3=$AP$191),MAX($AA$195:AA201)+1,0)</f>
        <v>0</v>
      </c>
      <c r="AB202" s="116">
        <f>IF(AND('Att. Dairy'!B232=""),"",'Att. Dairy'!B232)</f>
        <v>45176</v>
      </c>
      <c r="AC202" s="118">
        <f t="shared" si="359"/>
        <v>154.60000000000002</v>
      </c>
      <c r="AD202" s="118">
        <f t="shared" si="360"/>
        <v>163.9</v>
      </c>
      <c r="AE202" s="118" t="str">
        <f>IF(AB202="","",IF(Sheet1!AB202='Opening Balance'!$I$198,'Opening Balance'!$H$198,""))</f>
        <v/>
      </c>
      <c r="AF202" s="118" t="str">
        <f>IF(AB202="","",IF(Sheet1!AB202='Opening Balance'!$I$199,'Opening Balance'!$H$199,""))</f>
        <v/>
      </c>
      <c r="AG202" s="118" t="str">
        <f>IF(AB202="","",IF(Sheet1!AB202='Opening Balance'!$I$200,'Opening Balance'!$H$200,""))</f>
        <v/>
      </c>
      <c r="AH202" s="118" t="str">
        <f>IF(AB202="","",IF(Sheet1!AB202='Opening Balance'!$I$201,'Opening Balance'!$H$201,""))</f>
        <v/>
      </c>
      <c r="AI202" s="118" t="str">
        <f>IF(AB202="","",IF(Sheet1!AB202='Opening Balance'!$I$202,'Opening Balance'!$H$202,""))</f>
        <v/>
      </c>
      <c r="AJ202" s="118" t="str">
        <f>IF(AB202="","",IF(Sheet1!AB202='Opening Balance'!$I$203,'Opening Balance'!$H$203,""))</f>
        <v/>
      </c>
      <c r="AK202" s="118">
        <f t="shared" si="361"/>
        <v>154.60000000000002</v>
      </c>
      <c r="AL202" s="118">
        <f t="shared" si="362"/>
        <v>163.9</v>
      </c>
      <c r="AM202" s="119" t="str">
        <f>IF('Att. Dairy'!I232="","",'Att. Dairy'!I232)</f>
        <v/>
      </c>
      <c r="AN202" s="119" t="str">
        <f>IF('Att. Dairy'!J232="","",'Att. Dairy'!J232)</f>
        <v/>
      </c>
      <c r="AO202" s="119" t="str">
        <f t="shared" si="363"/>
        <v/>
      </c>
      <c r="AP202" s="119" t="str">
        <f>IF('Att. Dairy'!O232="","",'Att. Dairy'!O232)</f>
        <v/>
      </c>
      <c r="AQ202" s="119" t="str">
        <f>IF('Att. Dairy'!P232="","",'Att. Dairy'!P232)</f>
        <v/>
      </c>
      <c r="AR202" s="119" t="str">
        <f t="shared" si="364"/>
        <v/>
      </c>
      <c r="AS202" s="118">
        <f t="shared" si="365"/>
        <v>0</v>
      </c>
      <c r="AT202" s="118">
        <f t="shared" si="366"/>
        <v>0</v>
      </c>
      <c r="AU202" s="118">
        <f t="shared" si="376"/>
        <v>154.60000000000002</v>
      </c>
      <c r="AV202" s="118">
        <f t="shared" si="377"/>
        <v>163.9</v>
      </c>
      <c r="AW202" s="321" t="str">
        <f>IFERROR(IF(AND('Att. Dairy'!B232=""),"",IF(AND(AX202="अवकाश"),"",IF(AND(AR202=""),"",AR202*$AY$191))),"")</f>
        <v/>
      </c>
      <c r="AX202" s="121" t="str">
        <f>IF(AND('Att. Dairy'!B232=""),"",IF(OR(AR202="",AR202=0),"",BC202))</f>
        <v/>
      </c>
      <c r="BB202" s="317" t="str">
        <f>IF(AND('Att. Dairy'!D232=""),"",'Att. Dairy'!D232)</f>
        <v>Thursday</v>
      </c>
      <c r="BC202" s="317" t="str">
        <f t="shared" si="367"/>
        <v>खिचड़ी</v>
      </c>
      <c r="BD202" s="318" t="str">
        <f t="shared" si="336"/>
        <v>R</v>
      </c>
      <c r="BE202" s="317" t="str">
        <f>IF(AND('Att. Dairy'!C232=""),"",'Att. Dairy'!C232)</f>
        <v/>
      </c>
      <c r="BF202" s="317" t="str">
        <f t="shared" si="337"/>
        <v/>
      </c>
      <c r="BG202" s="318" t="str">
        <f t="shared" si="338"/>
        <v>R</v>
      </c>
      <c r="BJ202" s="487">
        <f>IF(AND($DG$5=$CF$192),MAX($BJ$195:BJ201)+1,0)</f>
        <v>0</v>
      </c>
      <c r="BK202" s="389">
        <v>7</v>
      </c>
      <c r="BL202" s="422">
        <f>IF(AND('Att. Dairy'!B232=""),"",'Att. Dairy'!B232)</f>
        <v>45176</v>
      </c>
      <c r="BM202" s="423" t="str">
        <f>IF(AND('Att. Dairy'!D232=""),"",'Att. Dairy'!D232)</f>
        <v>Thursday</v>
      </c>
      <c r="BN202" s="435" t="str">
        <f>IF('Att. Dairy'!L232="","",IF('Att. Dairy'!E232='Att. Dairy'!$AD$15,'Att. Dairy'!L232,""))</f>
        <v/>
      </c>
      <c r="BO202" s="435" t="str">
        <f>IF('Att. Dairy'!M232="","",IF('Att. Dairy'!E232='Att. Dairy'!$AD$15,'Att. Dairy'!M232,""))</f>
        <v/>
      </c>
      <c r="BP202" s="436">
        <f t="shared" si="339"/>
        <v>0</v>
      </c>
      <c r="BQ202" s="453">
        <f t="shared" si="368"/>
        <v>149.01500000000001</v>
      </c>
      <c r="BR202" s="439" t="str">
        <f>IF(BL202="","",IF(BL202='Opening Balance'!$I$216,'Opening Balance'!$G$216,""))</f>
        <v/>
      </c>
      <c r="BS202" s="439" t="str">
        <f>IF(BL202="","",IF(BL202='Opening Balance'!$I$218,'Opening Balance'!$G$218,""))</f>
        <v/>
      </c>
      <c r="BT202" s="438">
        <f t="shared" si="340"/>
        <v>149.01500000000001</v>
      </c>
      <c r="BU202" s="446">
        <f>IF(BP202="","",BP202*'Opening Balance'!$G$220)</f>
        <v>0</v>
      </c>
      <c r="BV202" s="415">
        <f t="shared" si="334"/>
        <v>149.01500000000001</v>
      </c>
      <c r="BW202" s="453">
        <f t="shared" si="369"/>
        <v>36.448399999999992</v>
      </c>
      <c r="BX202" s="446" t="str">
        <f>IF(BL202="","",IF(BL202='Opening Balance'!$I$217,'Opening Balance'!$G$217,""))</f>
        <v/>
      </c>
      <c r="BY202" s="446" t="str">
        <f>IF(BL202="","",IF(BL202='Opening Balance'!$I$219,'Opening Balance'!$G$219,""))</f>
        <v/>
      </c>
      <c r="BZ202" s="447">
        <f t="shared" si="341"/>
        <v>36.448399999999992</v>
      </c>
      <c r="CA202" s="446">
        <f>IF(BP202="","",BP202*'Opening Balance'!$G$221)</f>
        <v>0</v>
      </c>
      <c r="CB202" s="431">
        <f t="shared" si="342"/>
        <v>36.448399999999992</v>
      </c>
      <c r="CC202" s="474">
        <f t="shared" si="370"/>
        <v>14500</v>
      </c>
      <c r="CD202" s="468" t="str">
        <f>IF(BL202="","",IF(BL202='Opening Balance'!$I$223,'Opening Balance'!$G$223,""))</f>
        <v/>
      </c>
      <c r="CE202" s="468">
        <f t="shared" si="343"/>
        <v>14500</v>
      </c>
      <c r="CF202" s="470">
        <f>IF(BL202="","",IF(BL202='Opening Balance'!$I$225,'Opening Balance'!$G$225,0))</f>
        <v>0</v>
      </c>
      <c r="CG202" s="469">
        <f t="shared" si="371"/>
        <v>14500</v>
      </c>
      <c r="CH202" s="466"/>
      <c r="CI202" s="466"/>
      <c r="CJ202" s="389">
        <v>7</v>
      </c>
      <c r="CK202" s="422">
        <f>IF(AND('Att. Dairy'!B232=""),"",'Att. Dairy'!B232)</f>
        <v>45176</v>
      </c>
      <c r="CL202" s="423" t="str">
        <f>IF(AND('Att. Dairy'!D232=""),"",'Att. Dairy'!D232)</f>
        <v>Thursday</v>
      </c>
      <c r="CM202" s="435" t="str">
        <f>IF('Att. Dairy'!O232="","",IF('Att. Dairy'!E232='Att. Dairy'!$AD$15,'Att. Dairy'!O232,""))</f>
        <v/>
      </c>
      <c r="CN202" s="435" t="str">
        <f>IF('Att. Dairy'!P232="","",IF('Att. Dairy'!E232='Att. Dairy'!$AD$15,'Att. Dairy'!P232,""))</f>
        <v/>
      </c>
      <c r="CO202" s="436">
        <f t="shared" si="344"/>
        <v>0</v>
      </c>
      <c r="CP202" s="453">
        <f t="shared" si="372"/>
        <v>197.49999999999997</v>
      </c>
      <c r="CQ202" s="438" t="str">
        <f>IF(CK202="","",IF(CK202='Opening Balance'!$I$216,'Opening Balance'!$H$216,""))</f>
        <v/>
      </c>
      <c r="CR202" s="438" t="str">
        <f>IF(CK202="","",IF(CK202='Opening Balance'!$I$218,'Opening Balance'!$H$218,""))</f>
        <v/>
      </c>
      <c r="CS202" s="438">
        <f t="shared" si="345"/>
        <v>197.49999999999997</v>
      </c>
      <c r="CT202" s="430">
        <f>IF(CO202="","",CO202*'Opening Balance'!$H$220)</f>
        <v>0</v>
      </c>
      <c r="CU202" s="431">
        <f t="shared" si="335"/>
        <v>197.49999999999997</v>
      </c>
      <c r="CV202" s="453">
        <f t="shared" si="373"/>
        <v>43.224999999999987</v>
      </c>
      <c r="CW202" s="430" t="str">
        <f>IF(CK202="","",IF(CK202='Opening Balance'!$I$217,'Opening Balance'!$H$217,""))</f>
        <v/>
      </c>
      <c r="CX202" s="429" t="str">
        <f>IF(CK202="","",IF(CK202='Opening Balance'!$I$219,'Opening Balance'!$H$219,""))</f>
        <v/>
      </c>
      <c r="CY202" s="438">
        <f t="shared" si="346"/>
        <v>43.224999999999987</v>
      </c>
      <c r="CZ202" s="430">
        <f>IF(CO202="","",CO202*'Opening Balance'!$H$221)</f>
        <v>0</v>
      </c>
      <c r="DA202" s="431">
        <f t="shared" si="347"/>
        <v>43.224999999999987</v>
      </c>
      <c r="DB202" s="474">
        <f t="shared" si="374"/>
        <v>16000</v>
      </c>
      <c r="DC202" s="468" t="str">
        <f>IF(CK202="","",IF(CK202='Opening Balance'!$I$223,'Opening Balance'!$H$223,""))</f>
        <v/>
      </c>
      <c r="DD202" s="468">
        <f t="shared" si="348"/>
        <v>16000</v>
      </c>
      <c r="DE202" s="470">
        <f>IF(CK202="","",IF(CK202='Opening Balance'!$I$225,'Opening Balance'!$H$225,0))</f>
        <v>0</v>
      </c>
      <c r="DF202" s="469">
        <f t="shared" si="375"/>
        <v>16000</v>
      </c>
    </row>
    <row r="203" spans="1:110" s="317" customFormat="1">
      <c r="A203" s="580"/>
      <c r="B203" s="352">
        <f>IF(AND($Z$3=$Q$191),MAX($B$195:B202)+1,0)</f>
        <v>0</v>
      </c>
      <c r="C203" s="116">
        <f>IF(AND('Att. Dairy'!B233=""),"",'Att. Dairy'!B233)</f>
        <v>45177</v>
      </c>
      <c r="D203" s="118">
        <f t="shared" si="349"/>
        <v>158.19999999999999</v>
      </c>
      <c r="E203" s="118">
        <f t="shared" si="350"/>
        <v>192.2</v>
      </c>
      <c r="F203" s="118" t="str">
        <f>IF(C203="","",IF(Sheet1!C203='Opening Balance'!$I$198,'Opening Balance'!$G$198,""))</f>
        <v/>
      </c>
      <c r="G203" s="118" t="str">
        <f>IF(C203="","",IF(Sheet1!C203='Opening Balance'!$I$199,'Opening Balance'!$G$199,""))</f>
        <v/>
      </c>
      <c r="H203" s="118" t="str">
        <f>IF(C203="","",IF(Sheet1!C203='Opening Balance'!$I$200,'Opening Balance'!$G$200,""))</f>
        <v/>
      </c>
      <c r="I203" s="118" t="str">
        <f>IF(C203="","",IF(Sheet1!C203='Opening Balance'!$I$201,'Opening Balance'!$G$201,""))</f>
        <v/>
      </c>
      <c r="J203" s="118" t="str">
        <f>IF(C203="","",IF(Sheet1!C203='Opening Balance'!$I$202,'Opening Balance'!$G$202,""))</f>
        <v/>
      </c>
      <c r="K203" s="118" t="str">
        <f>IF(C203="","",IF(Sheet1!C203='Opening Balance'!$I$203,'Opening Balance'!$G$203,""))</f>
        <v/>
      </c>
      <c r="L203" s="118">
        <f t="shared" si="351"/>
        <v>158.19999999999999</v>
      </c>
      <c r="M203" s="118">
        <f t="shared" si="352"/>
        <v>192.2</v>
      </c>
      <c r="N203" s="119" t="str">
        <f>IF('Att. Dairy'!F233="","",'Att. Dairy'!F233)</f>
        <v/>
      </c>
      <c r="O203" s="119" t="str">
        <f>IF('Att. Dairy'!G233="","",'Att. Dairy'!G233)</f>
        <v/>
      </c>
      <c r="P203" s="119" t="str">
        <f t="shared" si="353"/>
        <v/>
      </c>
      <c r="Q203" s="119" t="str">
        <f>IF('Att. Dairy'!L233="","",'Att. Dairy'!L233)</f>
        <v/>
      </c>
      <c r="R203" s="119" t="str">
        <f>IF('Att. Dairy'!M233="","",'Att. Dairy'!M233)</f>
        <v/>
      </c>
      <c r="S203" s="119" t="str">
        <f t="shared" si="354"/>
        <v/>
      </c>
      <c r="T203" s="118">
        <f t="shared" si="355"/>
        <v>0</v>
      </c>
      <c r="U203" s="118">
        <f t="shared" si="356"/>
        <v>0</v>
      </c>
      <c r="V203" s="118">
        <f t="shared" si="357"/>
        <v>158.19999999999999</v>
      </c>
      <c r="W203" s="118">
        <f t="shared" si="358"/>
        <v>192.2</v>
      </c>
      <c r="X203" s="321" t="str">
        <f>IFERROR(IF(AND('Att. Dairy'!B233=""),"",IF(AND(Y203="अवकाश"),"",IF(AND(S203=""),"",S203*$Z$191))),"")</f>
        <v/>
      </c>
      <c r="Y203" s="121" t="str">
        <f>IF(AND('Att. Dairy'!B233=""),"",IF(OR(S203="",S203=0),"",BC203))</f>
        <v/>
      </c>
      <c r="AA203" s="353">
        <f>IF(AND($AY$3=$AP$191),MAX($AA$195:AA202)+1,0)</f>
        <v>0</v>
      </c>
      <c r="AB203" s="116">
        <f>IF(AND('Att. Dairy'!B233=""),"",'Att. Dairy'!B233)</f>
        <v>45177</v>
      </c>
      <c r="AC203" s="118">
        <f t="shared" si="359"/>
        <v>154.60000000000002</v>
      </c>
      <c r="AD203" s="118">
        <f t="shared" si="360"/>
        <v>163.9</v>
      </c>
      <c r="AE203" s="118" t="str">
        <f>IF(AB203="","",IF(Sheet1!AB203='Opening Balance'!$I$198,'Opening Balance'!$H$198,""))</f>
        <v/>
      </c>
      <c r="AF203" s="118" t="str">
        <f>IF(AB203="","",IF(Sheet1!AB203='Opening Balance'!$I$199,'Opening Balance'!$H$199,""))</f>
        <v/>
      </c>
      <c r="AG203" s="118" t="str">
        <f>IF(AB203="","",IF(Sheet1!AB203='Opening Balance'!$I$200,'Opening Balance'!$H$200,""))</f>
        <v/>
      </c>
      <c r="AH203" s="118" t="str">
        <f>IF(AB203="","",IF(Sheet1!AB203='Opening Balance'!$I$201,'Opening Balance'!$H$201,""))</f>
        <v/>
      </c>
      <c r="AI203" s="118" t="str">
        <f>IF(AB203="","",IF(Sheet1!AB203='Opening Balance'!$I$202,'Opening Balance'!$H$202,""))</f>
        <v/>
      </c>
      <c r="AJ203" s="118" t="str">
        <f>IF(AB203="","",IF(Sheet1!AB203='Opening Balance'!$I$203,'Opening Balance'!$H$203,""))</f>
        <v/>
      </c>
      <c r="AK203" s="118">
        <f t="shared" si="361"/>
        <v>154.60000000000002</v>
      </c>
      <c r="AL203" s="118">
        <f t="shared" si="362"/>
        <v>163.9</v>
      </c>
      <c r="AM203" s="119" t="str">
        <f>IF('Att. Dairy'!I233="","",'Att. Dairy'!I233)</f>
        <v/>
      </c>
      <c r="AN203" s="119" t="str">
        <f>IF('Att. Dairy'!J233="","",'Att. Dairy'!J233)</f>
        <v/>
      </c>
      <c r="AO203" s="119" t="str">
        <f t="shared" si="363"/>
        <v/>
      </c>
      <c r="AP203" s="119" t="str">
        <f>IF('Att. Dairy'!O233="","",'Att. Dairy'!O233)</f>
        <v/>
      </c>
      <c r="AQ203" s="119" t="str">
        <f>IF('Att. Dairy'!P233="","",'Att. Dairy'!P233)</f>
        <v/>
      </c>
      <c r="AR203" s="119" t="str">
        <f t="shared" si="364"/>
        <v/>
      </c>
      <c r="AS203" s="118">
        <f t="shared" si="365"/>
        <v>0</v>
      </c>
      <c r="AT203" s="118">
        <f t="shared" si="366"/>
        <v>0</v>
      </c>
      <c r="AU203" s="118">
        <f t="shared" si="376"/>
        <v>154.60000000000002</v>
      </c>
      <c r="AV203" s="118">
        <f t="shared" si="377"/>
        <v>163.9</v>
      </c>
      <c r="AW203" s="321" t="str">
        <f>IFERROR(IF(AND('Att. Dairy'!B233=""),"",IF(AND(AX203="अवकाश"),"",IF(AND(AR203=""),"",AR203*$AY$191))),"")</f>
        <v/>
      </c>
      <c r="AX203" s="121" t="str">
        <f>IF(AND('Att. Dairy'!B233=""),"",IF(OR(AR203="",AR203=0),"",BC203))</f>
        <v/>
      </c>
      <c r="BB203" s="317" t="str">
        <f>IF(AND('Att. Dairy'!D233=""),"",'Att. Dairy'!D233)</f>
        <v>Friday</v>
      </c>
      <c r="BC203" s="317" t="str">
        <f t="shared" si="367"/>
        <v>दाल रोटी</v>
      </c>
      <c r="BD203" s="318" t="str">
        <f t="shared" si="336"/>
        <v>W</v>
      </c>
      <c r="BE203" s="317" t="str">
        <f>IF(AND('Att. Dairy'!C233=""),"",'Att. Dairy'!C233)</f>
        <v/>
      </c>
      <c r="BF203" s="317" t="str">
        <f t="shared" si="337"/>
        <v/>
      </c>
      <c r="BG203" s="318" t="str">
        <f t="shared" si="338"/>
        <v>W</v>
      </c>
      <c r="BJ203" s="487">
        <f>IF(AND($DG$5=$CF$192),MAX($BJ$195:BJ202)+1,0)</f>
        <v>0</v>
      </c>
      <c r="BK203" s="389">
        <v>8</v>
      </c>
      <c r="BL203" s="422">
        <f>IF(AND('Att. Dairy'!B233=""),"",'Att. Dairy'!B233)</f>
        <v>45177</v>
      </c>
      <c r="BM203" s="423" t="str">
        <f>IF(AND('Att. Dairy'!D233=""),"",'Att. Dairy'!D233)</f>
        <v>Friday</v>
      </c>
      <c r="BN203" s="435" t="str">
        <f>IF('Att. Dairy'!L233="","",IF('Att. Dairy'!E233='Att. Dairy'!$AD$15,'Att. Dairy'!L233,""))</f>
        <v/>
      </c>
      <c r="BO203" s="435" t="str">
        <f>IF('Att. Dairy'!M233="","",IF('Att. Dairy'!E233='Att. Dairy'!$AD$15,'Att. Dairy'!M233,""))</f>
        <v/>
      </c>
      <c r="BP203" s="436">
        <f t="shared" si="339"/>
        <v>0</v>
      </c>
      <c r="BQ203" s="453">
        <f t="shared" si="368"/>
        <v>149.01500000000001</v>
      </c>
      <c r="BR203" s="439" t="str">
        <f>IF(BL203="","",IF(BL203='Opening Balance'!$I$216,'Opening Balance'!$G$216,""))</f>
        <v/>
      </c>
      <c r="BS203" s="439" t="str">
        <f>IF(BL203="","",IF(BL203='Opening Balance'!$I$218,'Opening Balance'!$G$218,""))</f>
        <v/>
      </c>
      <c r="BT203" s="438">
        <f t="shared" si="340"/>
        <v>149.01500000000001</v>
      </c>
      <c r="BU203" s="446">
        <f>IF(BP203="","",BP203*'Opening Balance'!$G$220)</f>
        <v>0</v>
      </c>
      <c r="BV203" s="415">
        <f t="shared" si="334"/>
        <v>149.01500000000001</v>
      </c>
      <c r="BW203" s="453">
        <f t="shared" si="369"/>
        <v>36.448399999999992</v>
      </c>
      <c r="BX203" s="446" t="str">
        <f>IF(BL203="","",IF(BL203='Opening Balance'!$I$217,'Opening Balance'!$G$217,""))</f>
        <v/>
      </c>
      <c r="BY203" s="446" t="str">
        <f>IF(BL203="","",IF(BL203='Opening Balance'!$I$219,'Opening Balance'!$G$219,""))</f>
        <v/>
      </c>
      <c r="BZ203" s="447">
        <f t="shared" si="341"/>
        <v>36.448399999999992</v>
      </c>
      <c r="CA203" s="446">
        <f>IF(BP203="","",BP203*'Opening Balance'!$G$221)</f>
        <v>0</v>
      </c>
      <c r="CB203" s="431">
        <f t="shared" si="342"/>
        <v>36.448399999999992</v>
      </c>
      <c r="CC203" s="474">
        <f t="shared" si="370"/>
        <v>14500</v>
      </c>
      <c r="CD203" s="468" t="str">
        <f>IF(BL203="","",IF(BL203='Opening Balance'!$I$223,'Opening Balance'!$G$223,""))</f>
        <v/>
      </c>
      <c r="CE203" s="468">
        <f t="shared" si="343"/>
        <v>14500</v>
      </c>
      <c r="CF203" s="470">
        <f>IF(BL203="","",IF(BL203='Opening Balance'!$I$225,'Opening Balance'!$G$225,0))</f>
        <v>0</v>
      </c>
      <c r="CG203" s="469">
        <f t="shared" si="371"/>
        <v>14500</v>
      </c>
      <c r="CH203" s="466"/>
      <c r="CI203" s="466"/>
      <c r="CJ203" s="389">
        <v>8</v>
      </c>
      <c r="CK203" s="422">
        <f>IF(AND('Att. Dairy'!B233=""),"",'Att. Dairy'!B233)</f>
        <v>45177</v>
      </c>
      <c r="CL203" s="423" t="str">
        <f>IF(AND('Att. Dairy'!D233=""),"",'Att. Dairy'!D233)</f>
        <v>Friday</v>
      </c>
      <c r="CM203" s="435" t="str">
        <f>IF('Att. Dairy'!O233="","",IF('Att. Dairy'!E233='Att. Dairy'!$AD$15,'Att. Dairy'!O233,""))</f>
        <v/>
      </c>
      <c r="CN203" s="435" t="str">
        <f>IF('Att. Dairy'!P233="","",IF('Att. Dairy'!E233='Att. Dairy'!$AD$15,'Att. Dairy'!P233,""))</f>
        <v/>
      </c>
      <c r="CO203" s="436">
        <f t="shared" si="344"/>
        <v>0</v>
      </c>
      <c r="CP203" s="453">
        <f t="shared" si="372"/>
        <v>197.49999999999997</v>
      </c>
      <c r="CQ203" s="438" t="str">
        <f>IF(CK203="","",IF(CK203='Opening Balance'!$I$216,'Opening Balance'!$H$216,""))</f>
        <v/>
      </c>
      <c r="CR203" s="438" t="str">
        <f>IF(CK203="","",IF(CK203='Opening Balance'!$I$218,'Opening Balance'!$H$218,""))</f>
        <v/>
      </c>
      <c r="CS203" s="438">
        <f t="shared" si="345"/>
        <v>197.49999999999997</v>
      </c>
      <c r="CT203" s="430">
        <f>IF(CO203="","",CO203*'Opening Balance'!$H$220)</f>
        <v>0</v>
      </c>
      <c r="CU203" s="431">
        <f t="shared" si="335"/>
        <v>197.49999999999997</v>
      </c>
      <c r="CV203" s="453">
        <f t="shared" si="373"/>
        <v>43.224999999999987</v>
      </c>
      <c r="CW203" s="430" t="str">
        <f>IF(CK203="","",IF(CK203='Opening Balance'!$I$217,'Opening Balance'!$H$217,""))</f>
        <v/>
      </c>
      <c r="CX203" s="429" t="str">
        <f>IF(CK203="","",IF(CK203='Opening Balance'!$I$219,'Opening Balance'!$H$219,""))</f>
        <v/>
      </c>
      <c r="CY203" s="438">
        <f t="shared" si="346"/>
        <v>43.224999999999987</v>
      </c>
      <c r="CZ203" s="430">
        <f>IF(CO203="","",CO203*'Opening Balance'!$H$221)</f>
        <v>0</v>
      </c>
      <c r="DA203" s="431">
        <f t="shared" si="347"/>
        <v>43.224999999999987</v>
      </c>
      <c r="DB203" s="474">
        <f t="shared" si="374"/>
        <v>16000</v>
      </c>
      <c r="DC203" s="468" t="str">
        <f>IF(CK203="","",IF(CK203='Opening Balance'!$I$223,'Opening Balance'!$H$223,""))</f>
        <v/>
      </c>
      <c r="DD203" s="468">
        <f t="shared" si="348"/>
        <v>16000</v>
      </c>
      <c r="DE203" s="470">
        <f>IF(CK203="","",IF(CK203='Opening Balance'!$I$225,'Opening Balance'!$H$225,0))</f>
        <v>0</v>
      </c>
      <c r="DF203" s="469">
        <f t="shared" si="375"/>
        <v>16000</v>
      </c>
    </row>
    <row r="204" spans="1:110" s="317" customFormat="1">
      <c r="A204" s="580"/>
      <c r="B204" s="352">
        <f>IF(AND($Z$3=$Q$191),MAX($B$195:B203)+1,0)</f>
        <v>0</v>
      </c>
      <c r="C204" s="116">
        <f>IF(AND('Att. Dairy'!B234=""),"",'Att. Dairy'!B234)</f>
        <v>45178</v>
      </c>
      <c r="D204" s="118">
        <f t="shared" si="349"/>
        <v>158.19999999999999</v>
      </c>
      <c r="E204" s="118">
        <f t="shared" si="350"/>
        <v>192.2</v>
      </c>
      <c r="F204" s="118" t="str">
        <f>IF(C204="","",IF(Sheet1!C204='Opening Balance'!$I$198,'Opening Balance'!$G$198,""))</f>
        <v/>
      </c>
      <c r="G204" s="118" t="str">
        <f>IF(C204="","",IF(Sheet1!C204='Opening Balance'!$I$199,'Opening Balance'!$G$199,""))</f>
        <v/>
      </c>
      <c r="H204" s="118" t="str">
        <f>IF(C204="","",IF(Sheet1!C204='Opening Balance'!$I$200,'Opening Balance'!$G$200,""))</f>
        <v/>
      </c>
      <c r="I204" s="118" t="str">
        <f>IF(C204="","",IF(Sheet1!C204='Opening Balance'!$I$201,'Opening Balance'!$G$201,""))</f>
        <v/>
      </c>
      <c r="J204" s="118" t="str">
        <f>IF(C204="","",IF(Sheet1!C204='Opening Balance'!$I$202,'Opening Balance'!$G$202,""))</f>
        <v/>
      </c>
      <c r="K204" s="118" t="str">
        <f>IF(C204="","",IF(Sheet1!C204='Opening Balance'!$I$203,'Opening Balance'!$G$203,""))</f>
        <v/>
      </c>
      <c r="L204" s="118">
        <f t="shared" si="351"/>
        <v>158.19999999999999</v>
      </c>
      <c r="M204" s="118">
        <f t="shared" si="352"/>
        <v>192.2</v>
      </c>
      <c r="N204" s="119" t="str">
        <f>IF('Att. Dairy'!F234="","",'Att. Dairy'!F234)</f>
        <v/>
      </c>
      <c r="O204" s="119" t="str">
        <f>IF('Att. Dairy'!G234="","",'Att. Dairy'!G234)</f>
        <v/>
      </c>
      <c r="P204" s="119" t="str">
        <f t="shared" si="353"/>
        <v/>
      </c>
      <c r="Q204" s="119" t="str">
        <f>IF('Att. Dairy'!L234="","",'Att. Dairy'!L234)</f>
        <v/>
      </c>
      <c r="R204" s="119" t="str">
        <f>IF('Att. Dairy'!M234="","",'Att. Dairy'!M234)</f>
        <v/>
      </c>
      <c r="S204" s="119" t="str">
        <f t="shared" si="354"/>
        <v/>
      </c>
      <c r="T204" s="118">
        <f t="shared" si="355"/>
        <v>0</v>
      </c>
      <c r="U204" s="118">
        <f t="shared" si="356"/>
        <v>0</v>
      </c>
      <c r="V204" s="118">
        <f t="shared" si="357"/>
        <v>158.19999999999999</v>
      </c>
      <c r="W204" s="118">
        <f t="shared" si="358"/>
        <v>192.2</v>
      </c>
      <c r="X204" s="321" t="str">
        <f>IFERROR(IF(AND('Att. Dairy'!B234=""),"",IF(AND(Y204="अवकाश"),"",IF(AND(S204=""),"",S204*$Z$191))),"")</f>
        <v/>
      </c>
      <c r="Y204" s="121" t="str">
        <f>IF(AND('Att. Dairy'!B234=""),"",IF(OR(S204="",S204=0),"",BC204))</f>
        <v/>
      </c>
      <c r="AA204" s="353">
        <f>IF(AND($AY$3=$AP$191),MAX($AA$195:AA203)+1,0)</f>
        <v>0</v>
      </c>
      <c r="AB204" s="116">
        <f>IF(AND('Att. Dairy'!B234=""),"",'Att. Dairy'!B234)</f>
        <v>45178</v>
      </c>
      <c r="AC204" s="118">
        <f t="shared" si="359"/>
        <v>154.60000000000002</v>
      </c>
      <c r="AD204" s="118">
        <f t="shared" si="360"/>
        <v>163.9</v>
      </c>
      <c r="AE204" s="118" t="str">
        <f>IF(AB204="","",IF(Sheet1!AB204='Opening Balance'!$I$198,'Opening Balance'!$H$198,""))</f>
        <v/>
      </c>
      <c r="AF204" s="118" t="str">
        <f>IF(AB204="","",IF(Sheet1!AB204='Opening Balance'!$I$199,'Opening Balance'!$H$199,""))</f>
        <v/>
      </c>
      <c r="AG204" s="118" t="str">
        <f>IF(AB204="","",IF(Sheet1!AB204='Opening Balance'!$I$200,'Opening Balance'!$H$200,""))</f>
        <v/>
      </c>
      <c r="AH204" s="118" t="str">
        <f>IF(AB204="","",IF(Sheet1!AB204='Opening Balance'!$I$201,'Opening Balance'!$H$201,""))</f>
        <v/>
      </c>
      <c r="AI204" s="118" t="str">
        <f>IF(AB204="","",IF(Sheet1!AB204='Opening Balance'!$I$202,'Opening Balance'!$H$202,""))</f>
        <v/>
      </c>
      <c r="AJ204" s="118" t="str">
        <f>IF(AB204="","",IF(Sheet1!AB204='Opening Balance'!$I$203,'Opening Balance'!$H$203,""))</f>
        <v/>
      </c>
      <c r="AK204" s="118">
        <f t="shared" si="361"/>
        <v>154.60000000000002</v>
      </c>
      <c r="AL204" s="118">
        <f t="shared" si="362"/>
        <v>163.9</v>
      </c>
      <c r="AM204" s="119" t="str">
        <f>IF('Att. Dairy'!I234="","",'Att. Dairy'!I234)</f>
        <v/>
      </c>
      <c r="AN204" s="119" t="str">
        <f>IF('Att. Dairy'!J234="","",'Att. Dairy'!J234)</f>
        <v/>
      </c>
      <c r="AO204" s="119" t="str">
        <f t="shared" si="363"/>
        <v/>
      </c>
      <c r="AP204" s="119" t="str">
        <f>IF('Att. Dairy'!O234="","",'Att. Dairy'!O234)</f>
        <v/>
      </c>
      <c r="AQ204" s="119" t="str">
        <f>IF('Att. Dairy'!P234="","",'Att. Dairy'!P234)</f>
        <v/>
      </c>
      <c r="AR204" s="119" t="str">
        <f t="shared" si="364"/>
        <v/>
      </c>
      <c r="AS204" s="118">
        <f t="shared" si="365"/>
        <v>0</v>
      </c>
      <c r="AT204" s="118">
        <f t="shared" si="366"/>
        <v>0</v>
      </c>
      <c r="AU204" s="118">
        <f t="shared" si="376"/>
        <v>154.60000000000002</v>
      </c>
      <c r="AV204" s="118">
        <f t="shared" si="377"/>
        <v>163.9</v>
      </c>
      <c r="AW204" s="321" t="str">
        <f>IFERROR(IF(AND('Att. Dairy'!B234=""),"",IF(AND(AX204="अवकाश"),"",IF(AND(AR204=""),"",AR204*$AY$191))),"")</f>
        <v/>
      </c>
      <c r="AX204" s="121" t="str">
        <f>IF(AND('Att. Dairy'!B234=""),"",IF(OR(AR204="",AR204=0),"",BC204))</f>
        <v/>
      </c>
      <c r="BB204" s="317" t="str">
        <f>IF(AND('Att. Dairy'!D234=""),"",'Att. Dairy'!D234)</f>
        <v>Saturday</v>
      </c>
      <c r="BC204" s="317" t="str">
        <f t="shared" si="367"/>
        <v>सब्जी रोटी</v>
      </c>
      <c r="BD204" s="318" t="str">
        <f t="shared" si="336"/>
        <v>W</v>
      </c>
      <c r="BE204" s="317" t="str">
        <f>IF(AND('Att. Dairy'!C234=""),"",'Att. Dairy'!C234)</f>
        <v/>
      </c>
      <c r="BF204" s="317" t="str">
        <f t="shared" si="337"/>
        <v/>
      </c>
      <c r="BG204" s="318" t="str">
        <f t="shared" si="338"/>
        <v>W</v>
      </c>
      <c r="BJ204" s="487">
        <f>IF(AND($DG$5=$CF$192),MAX($BJ$195:BJ203)+1,0)</f>
        <v>0</v>
      </c>
      <c r="BK204" s="389">
        <v>9</v>
      </c>
      <c r="BL204" s="422">
        <f>IF(AND('Att. Dairy'!B234=""),"",'Att. Dairy'!B234)</f>
        <v>45178</v>
      </c>
      <c r="BM204" s="423" t="str">
        <f>IF(AND('Att. Dairy'!D234=""),"",'Att. Dairy'!D234)</f>
        <v>Saturday</v>
      </c>
      <c r="BN204" s="435" t="str">
        <f>IF('Att. Dairy'!L234="","",IF('Att. Dairy'!E234='Att. Dairy'!$AD$15,'Att. Dairy'!L234,""))</f>
        <v/>
      </c>
      <c r="BO204" s="435" t="str">
        <f>IF('Att. Dairy'!M234="","",IF('Att. Dairy'!E234='Att. Dairy'!$AD$15,'Att. Dairy'!M234,""))</f>
        <v/>
      </c>
      <c r="BP204" s="436">
        <f t="shared" si="339"/>
        <v>0</v>
      </c>
      <c r="BQ204" s="453">
        <f t="shared" si="368"/>
        <v>149.01500000000001</v>
      </c>
      <c r="BR204" s="439" t="str">
        <f>IF(BL204="","",IF(BL204='Opening Balance'!$I$216,'Opening Balance'!$G$216,""))</f>
        <v/>
      </c>
      <c r="BS204" s="439" t="str">
        <f>IF(BL204="","",IF(BL204='Opening Balance'!$I$218,'Opening Balance'!$G$218,""))</f>
        <v/>
      </c>
      <c r="BT204" s="438">
        <f t="shared" si="340"/>
        <v>149.01500000000001</v>
      </c>
      <c r="BU204" s="446">
        <f>IF(BP204="","",BP204*'Opening Balance'!$G$220)</f>
        <v>0</v>
      </c>
      <c r="BV204" s="415">
        <f t="shared" si="334"/>
        <v>149.01500000000001</v>
      </c>
      <c r="BW204" s="453">
        <f t="shared" si="369"/>
        <v>36.448399999999992</v>
      </c>
      <c r="BX204" s="446" t="str">
        <f>IF(BL204="","",IF(BL204='Opening Balance'!$I$217,'Opening Balance'!$G$217,""))</f>
        <v/>
      </c>
      <c r="BY204" s="446" t="str">
        <f>IF(BL204="","",IF(BL204='Opening Balance'!$I$219,'Opening Balance'!$G$219,""))</f>
        <v/>
      </c>
      <c r="BZ204" s="447">
        <f t="shared" si="341"/>
        <v>36.448399999999992</v>
      </c>
      <c r="CA204" s="446">
        <f>IF(BP204="","",BP204*'Opening Balance'!$G$221)</f>
        <v>0</v>
      </c>
      <c r="CB204" s="431">
        <f t="shared" si="342"/>
        <v>36.448399999999992</v>
      </c>
      <c r="CC204" s="474">
        <f t="shared" si="370"/>
        <v>14500</v>
      </c>
      <c r="CD204" s="468" t="str">
        <f>IF(BL204="","",IF(BL204='Opening Balance'!$I$223,'Opening Balance'!$G$223,""))</f>
        <v/>
      </c>
      <c r="CE204" s="468">
        <f t="shared" si="343"/>
        <v>14500</v>
      </c>
      <c r="CF204" s="470">
        <f>IF(BL204="","",IF(BL204='Opening Balance'!$I$225,'Opening Balance'!$G$225,0))</f>
        <v>0</v>
      </c>
      <c r="CG204" s="469">
        <f t="shared" si="371"/>
        <v>14500</v>
      </c>
      <c r="CH204" s="466"/>
      <c r="CI204" s="466"/>
      <c r="CJ204" s="389">
        <v>9</v>
      </c>
      <c r="CK204" s="422">
        <f>IF(AND('Att. Dairy'!B234=""),"",'Att. Dairy'!B234)</f>
        <v>45178</v>
      </c>
      <c r="CL204" s="423" t="str">
        <f>IF(AND('Att. Dairy'!D234=""),"",'Att. Dairy'!D234)</f>
        <v>Saturday</v>
      </c>
      <c r="CM204" s="435" t="str">
        <f>IF('Att. Dairy'!O234="","",IF('Att. Dairy'!E234='Att. Dairy'!$AD$15,'Att. Dairy'!O234,""))</f>
        <v/>
      </c>
      <c r="CN204" s="435" t="str">
        <f>IF('Att. Dairy'!P234="","",IF('Att. Dairy'!E234='Att. Dairy'!$AD$15,'Att. Dairy'!P234,""))</f>
        <v/>
      </c>
      <c r="CO204" s="436">
        <f t="shared" si="344"/>
        <v>0</v>
      </c>
      <c r="CP204" s="453">
        <f t="shared" si="372"/>
        <v>197.49999999999997</v>
      </c>
      <c r="CQ204" s="438" t="str">
        <f>IF(CK204="","",IF(CK204='Opening Balance'!$I$216,'Opening Balance'!$H$216,""))</f>
        <v/>
      </c>
      <c r="CR204" s="438" t="str">
        <f>IF(CK204="","",IF(CK204='Opening Balance'!$I$218,'Opening Balance'!$H$218,""))</f>
        <v/>
      </c>
      <c r="CS204" s="438">
        <f t="shared" si="345"/>
        <v>197.49999999999997</v>
      </c>
      <c r="CT204" s="430">
        <f>IF(CO204="","",CO204*'Opening Balance'!$H$220)</f>
        <v>0</v>
      </c>
      <c r="CU204" s="431">
        <f t="shared" si="335"/>
        <v>197.49999999999997</v>
      </c>
      <c r="CV204" s="453">
        <f t="shared" si="373"/>
        <v>43.224999999999987</v>
      </c>
      <c r="CW204" s="430" t="str">
        <f>IF(CK204="","",IF(CK204='Opening Balance'!$I$217,'Opening Balance'!$H$217,""))</f>
        <v/>
      </c>
      <c r="CX204" s="429" t="str">
        <f>IF(CK204="","",IF(CK204='Opening Balance'!$I$219,'Opening Balance'!$H$219,""))</f>
        <v/>
      </c>
      <c r="CY204" s="438">
        <f t="shared" si="346"/>
        <v>43.224999999999987</v>
      </c>
      <c r="CZ204" s="430">
        <f>IF(CO204="","",CO204*'Opening Balance'!$H$221)</f>
        <v>0</v>
      </c>
      <c r="DA204" s="431">
        <f t="shared" si="347"/>
        <v>43.224999999999987</v>
      </c>
      <c r="DB204" s="474">
        <f t="shared" si="374"/>
        <v>16000</v>
      </c>
      <c r="DC204" s="468" t="str">
        <f>IF(CK204="","",IF(CK204='Opening Balance'!$I$223,'Opening Balance'!$H$223,""))</f>
        <v/>
      </c>
      <c r="DD204" s="468">
        <f t="shared" si="348"/>
        <v>16000</v>
      </c>
      <c r="DE204" s="470">
        <f>IF(CK204="","",IF(CK204='Opening Balance'!$I$225,'Opening Balance'!$H$225,0))</f>
        <v>0</v>
      </c>
      <c r="DF204" s="469">
        <f t="shared" si="375"/>
        <v>16000</v>
      </c>
    </row>
    <row r="205" spans="1:110" s="317" customFormat="1">
      <c r="A205" s="580"/>
      <c r="B205" s="352">
        <f>IF(AND($Z$3=$Q$191),MAX($B$195:B204)+1,0)</f>
        <v>0</v>
      </c>
      <c r="C205" s="116">
        <f>IF(AND('Att. Dairy'!B235=""),"",'Att. Dairy'!B235)</f>
        <v>45179</v>
      </c>
      <c r="D205" s="118">
        <f t="shared" si="349"/>
        <v>158.19999999999999</v>
      </c>
      <c r="E205" s="118">
        <f t="shared" si="350"/>
        <v>192.2</v>
      </c>
      <c r="F205" s="118" t="str">
        <f>IF(C205="","",IF(Sheet1!C205='Opening Balance'!$I$198,'Opening Balance'!$G$198,""))</f>
        <v/>
      </c>
      <c r="G205" s="118" t="str">
        <f>IF(C205="","",IF(Sheet1!C205='Opening Balance'!$I$199,'Opening Balance'!$G$199,""))</f>
        <v/>
      </c>
      <c r="H205" s="118" t="str">
        <f>IF(C205="","",IF(Sheet1!C205='Opening Balance'!$I$200,'Opening Balance'!$G$200,""))</f>
        <v/>
      </c>
      <c r="I205" s="118" t="str">
        <f>IF(C205="","",IF(Sheet1!C205='Opening Balance'!$I$201,'Opening Balance'!$G$201,""))</f>
        <v/>
      </c>
      <c r="J205" s="118" t="str">
        <f>IF(C205="","",IF(Sheet1!C205='Opening Balance'!$I$202,'Opening Balance'!$G$202,""))</f>
        <v/>
      </c>
      <c r="K205" s="118" t="str">
        <f>IF(C205="","",IF(Sheet1!C205='Opening Balance'!$I$203,'Opening Balance'!$G$203,""))</f>
        <v/>
      </c>
      <c r="L205" s="118">
        <f t="shared" si="351"/>
        <v>158.19999999999999</v>
      </c>
      <c r="M205" s="118">
        <f t="shared" si="352"/>
        <v>192.2</v>
      </c>
      <c r="N205" s="119" t="str">
        <f>IF('Att. Dairy'!F235="","",'Att. Dairy'!F235)</f>
        <v/>
      </c>
      <c r="O205" s="119" t="str">
        <f>IF('Att. Dairy'!G235="","",'Att. Dairy'!G235)</f>
        <v/>
      </c>
      <c r="P205" s="119" t="str">
        <f t="shared" si="353"/>
        <v/>
      </c>
      <c r="Q205" s="119" t="str">
        <f>IF('Att. Dairy'!L235="","",'Att. Dairy'!L235)</f>
        <v/>
      </c>
      <c r="R205" s="119" t="str">
        <f>IF('Att. Dairy'!M235="","",'Att. Dairy'!M235)</f>
        <v/>
      </c>
      <c r="S205" s="119" t="str">
        <f t="shared" si="354"/>
        <v/>
      </c>
      <c r="T205" s="118">
        <f t="shared" si="355"/>
        <v>0</v>
      </c>
      <c r="U205" s="118">
        <f t="shared" si="356"/>
        <v>0</v>
      </c>
      <c r="V205" s="118">
        <f t="shared" si="357"/>
        <v>158.19999999999999</v>
      </c>
      <c r="W205" s="118">
        <f t="shared" si="358"/>
        <v>192.2</v>
      </c>
      <c r="X205" s="321" t="str">
        <f>IFERROR(IF(AND('Att. Dairy'!B235=""),"",IF(AND(Y205="अवकाश"),"",IF(AND(S205=""),"",S205*$Z$191))),"")</f>
        <v/>
      </c>
      <c r="Y205" s="121" t="str">
        <f>IF(AND('Att. Dairy'!B235=""),"",IF(OR(S205="",S205=0),"",BC205))</f>
        <v/>
      </c>
      <c r="AA205" s="353">
        <f>IF(AND($AY$3=$AP$191),MAX($AA$195:AA204)+1,0)</f>
        <v>0</v>
      </c>
      <c r="AB205" s="116">
        <f>IF(AND('Att. Dairy'!B235=""),"",'Att. Dairy'!B235)</f>
        <v>45179</v>
      </c>
      <c r="AC205" s="118">
        <f t="shared" si="359"/>
        <v>154.60000000000002</v>
      </c>
      <c r="AD205" s="118">
        <f t="shared" si="360"/>
        <v>163.9</v>
      </c>
      <c r="AE205" s="118" t="str">
        <f>IF(AB205="","",IF(Sheet1!AB205='Opening Balance'!$I$198,'Opening Balance'!$H$198,""))</f>
        <v/>
      </c>
      <c r="AF205" s="118" t="str">
        <f>IF(AB205="","",IF(Sheet1!AB205='Opening Balance'!$I$199,'Opening Balance'!$H$199,""))</f>
        <v/>
      </c>
      <c r="AG205" s="118" t="str">
        <f>IF(AB205="","",IF(Sheet1!AB205='Opening Balance'!$I$200,'Opening Balance'!$H$200,""))</f>
        <v/>
      </c>
      <c r="AH205" s="118" t="str">
        <f>IF(AB205="","",IF(Sheet1!AB205='Opening Balance'!$I$201,'Opening Balance'!$H$201,""))</f>
        <v/>
      </c>
      <c r="AI205" s="118" t="str">
        <f>IF(AB205="","",IF(Sheet1!AB205='Opening Balance'!$I$202,'Opening Balance'!$H$202,""))</f>
        <v/>
      </c>
      <c r="AJ205" s="118" t="str">
        <f>IF(AB205="","",IF(Sheet1!AB205='Opening Balance'!$I$203,'Opening Balance'!$H$203,""))</f>
        <v/>
      </c>
      <c r="AK205" s="118">
        <f t="shared" si="361"/>
        <v>154.60000000000002</v>
      </c>
      <c r="AL205" s="118">
        <f t="shared" si="362"/>
        <v>163.9</v>
      </c>
      <c r="AM205" s="119" t="str">
        <f>IF('Att. Dairy'!I235="","",'Att. Dairy'!I235)</f>
        <v/>
      </c>
      <c r="AN205" s="119" t="str">
        <f>IF('Att. Dairy'!J235="","",'Att. Dairy'!J235)</f>
        <v/>
      </c>
      <c r="AO205" s="119" t="str">
        <f t="shared" si="363"/>
        <v/>
      </c>
      <c r="AP205" s="119" t="str">
        <f>IF('Att. Dairy'!O235="","",'Att. Dairy'!O235)</f>
        <v/>
      </c>
      <c r="AQ205" s="119" t="str">
        <f>IF('Att. Dairy'!P235="","",'Att. Dairy'!P235)</f>
        <v/>
      </c>
      <c r="AR205" s="119" t="str">
        <f t="shared" si="364"/>
        <v/>
      </c>
      <c r="AS205" s="118">
        <f t="shared" si="365"/>
        <v>0</v>
      </c>
      <c r="AT205" s="118">
        <f t="shared" si="366"/>
        <v>0</v>
      </c>
      <c r="AU205" s="118">
        <f t="shared" si="376"/>
        <v>154.60000000000002</v>
      </c>
      <c r="AV205" s="118">
        <f t="shared" si="377"/>
        <v>163.9</v>
      </c>
      <c r="AW205" s="321" t="str">
        <f>IFERROR(IF(AND('Att. Dairy'!B235=""),"",IF(AND(AX205="अवकाश"),"",IF(AND(AR205=""),"",AR205*$AY$191))),"")</f>
        <v/>
      </c>
      <c r="AX205" s="121" t="str">
        <f>IF(AND('Att. Dairy'!B235=""),"",IF(OR(AR205="",AR205=0),"",BC205))</f>
        <v/>
      </c>
      <c r="BB205" s="317" t="str">
        <f>IF(AND('Att. Dairy'!D235=""),"",'Att. Dairy'!D235)</f>
        <v>Sunday</v>
      </c>
      <c r="BC205" s="317" t="str">
        <f t="shared" si="367"/>
        <v>अवकाश</v>
      </c>
      <c r="BD205" s="318" t="str">
        <f t="shared" si="336"/>
        <v/>
      </c>
      <c r="BE205" s="317" t="str">
        <f>IF(AND('Att. Dairy'!C235=""),"",'Att. Dairy'!C235)</f>
        <v/>
      </c>
      <c r="BF205" s="317" t="str">
        <f t="shared" si="337"/>
        <v/>
      </c>
      <c r="BG205" s="318" t="str">
        <f t="shared" si="338"/>
        <v/>
      </c>
      <c r="BJ205" s="487">
        <f>IF(AND($DG$5=$CF$192),MAX($BJ$195:BJ204)+1,0)</f>
        <v>0</v>
      </c>
      <c r="BK205" s="389">
        <v>10</v>
      </c>
      <c r="BL205" s="422">
        <f>IF(AND('Att. Dairy'!B235=""),"",'Att. Dairy'!B235)</f>
        <v>45179</v>
      </c>
      <c r="BM205" s="423" t="str">
        <f>IF(AND('Att. Dairy'!D235=""),"",'Att. Dairy'!D235)</f>
        <v>Sunday</v>
      </c>
      <c r="BN205" s="435" t="str">
        <f>IF('Att. Dairy'!L235="","",IF('Att. Dairy'!E235='Att. Dairy'!$AD$15,'Att. Dairy'!L235,""))</f>
        <v/>
      </c>
      <c r="BO205" s="435" t="str">
        <f>IF('Att. Dairy'!M235="","",IF('Att. Dairy'!E235='Att. Dairy'!$AD$15,'Att. Dairy'!M235,""))</f>
        <v/>
      </c>
      <c r="BP205" s="436">
        <f t="shared" si="339"/>
        <v>0</v>
      </c>
      <c r="BQ205" s="453">
        <f t="shared" si="368"/>
        <v>149.01500000000001</v>
      </c>
      <c r="BR205" s="439" t="str">
        <f>IF(BL205="","",IF(BL205='Opening Balance'!$I$216,'Opening Balance'!$G$216,""))</f>
        <v/>
      </c>
      <c r="BS205" s="439" t="str">
        <f>IF(BL205="","",IF(BL205='Opening Balance'!$I$218,'Opening Balance'!$G$218,""))</f>
        <v/>
      </c>
      <c r="BT205" s="438">
        <f t="shared" si="340"/>
        <v>149.01500000000001</v>
      </c>
      <c r="BU205" s="446">
        <f>IF(BP205="","",BP205*'Opening Balance'!$G$220)</f>
        <v>0</v>
      </c>
      <c r="BV205" s="415">
        <f t="shared" si="334"/>
        <v>149.01500000000001</v>
      </c>
      <c r="BW205" s="453">
        <f t="shared" si="369"/>
        <v>36.448399999999992</v>
      </c>
      <c r="BX205" s="446" t="str">
        <f>IF(BL205="","",IF(BL205='Opening Balance'!$I$217,'Opening Balance'!$G$217,""))</f>
        <v/>
      </c>
      <c r="BY205" s="446" t="str">
        <f>IF(BL205="","",IF(BL205='Opening Balance'!$I$219,'Opening Balance'!$G$219,""))</f>
        <v/>
      </c>
      <c r="BZ205" s="447">
        <f t="shared" si="341"/>
        <v>36.448399999999992</v>
      </c>
      <c r="CA205" s="446">
        <f>IF(BP205="","",BP205*'Opening Balance'!$G$221)</f>
        <v>0</v>
      </c>
      <c r="CB205" s="431">
        <f t="shared" si="342"/>
        <v>36.448399999999992</v>
      </c>
      <c r="CC205" s="474">
        <f t="shared" si="370"/>
        <v>14500</v>
      </c>
      <c r="CD205" s="468" t="str">
        <f>IF(BL205="","",IF(BL205='Opening Balance'!$I$223,'Opening Balance'!$G$223,""))</f>
        <v/>
      </c>
      <c r="CE205" s="468">
        <f t="shared" si="343"/>
        <v>14500</v>
      </c>
      <c r="CF205" s="470">
        <f>IF(BL205="","",IF(BL205='Opening Balance'!$I$225,'Opening Balance'!$G$225,0))</f>
        <v>0</v>
      </c>
      <c r="CG205" s="469">
        <f t="shared" si="371"/>
        <v>14500</v>
      </c>
      <c r="CH205" s="466"/>
      <c r="CI205" s="466"/>
      <c r="CJ205" s="389">
        <v>10</v>
      </c>
      <c r="CK205" s="422">
        <f>IF(AND('Att. Dairy'!B235=""),"",'Att. Dairy'!B235)</f>
        <v>45179</v>
      </c>
      <c r="CL205" s="423" t="str">
        <f>IF(AND('Att. Dairy'!D235=""),"",'Att. Dairy'!D235)</f>
        <v>Sunday</v>
      </c>
      <c r="CM205" s="435" t="str">
        <f>IF('Att. Dairy'!O235="","",IF('Att. Dairy'!E235='Att. Dairy'!$AD$15,'Att. Dairy'!O235,""))</f>
        <v/>
      </c>
      <c r="CN205" s="435" t="str">
        <f>IF('Att. Dairy'!P235="","",IF('Att. Dairy'!E235='Att. Dairy'!$AD$15,'Att. Dairy'!P235,""))</f>
        <v/>
      </c>
      <c r="CO205" s="436">
        <f t="shared" si="344"/>
        <v>0</v>
      </c>
      <c r="CP205" s="453">
        <f t="shared" si="372"/>
        <v>197.49999999999997</v>
      </c>
      <c r="CQ205" s="438" t="str">
        <f>IF(CK205="","",IF(CK205='Opening Balance'!$I$216,'Opening Balance'!$H$216,""))</f>
        <v/>
      </c>
      <c r="CR205" s="438" t="str">
        <f>IF(CK205="","",IF(CK205='Opening Balance'!$I$218,'Opening Balance'!$H$218,""))</f>
        <v/>
      </c>
      <c r="CS205" s="438">
        <f t="shared" si="345"/>
        <v>197.49999999999997</v>
      </c>
      <c r="CT205" s="430">
        <f>IF(CO205="","",CO205*'Opening Balance'!$H$220)</f>
        <v>0</v>
      </c>
      <c r="CU205" s="431">
        <f t="shared" si="335"/>
        <v>197.49999999999997</v>
      </c>
      <c r="CV205" s="453">
        <f t="shared" si="373"/>
        <v>43.224999999999987</v>
      </c>
      <c r="CW205" s="430" t="str">
        <f>IF(CK205="","",IF(CK205='Opening Balance'!$I$217,'Opening Balance'!$H$217,""))</f>
        <v/>
      </c>
      <c r="CX205" s="429" t="str">
        <f>IF(CK205="","",IF(CK205='Opening Balance'!$I$219,'Opening Balance'!$H$219,""))</f>
        <v/>
      </c>
      <c r="CY205" s="438">
        <f t="shared" si="346"/>
        <v>43.224999999999987</v>
      </c>
      <c r="CZ205" s="430">
        <f>IF(CO205="","",CO205*'Opening Balance'!$H$221)</f>
        <v>0</v>
      </c>
      <c r="DA205" s="431">
        <f t="shared" si="347"/>
        <v>43.224999999999987</v>
      </c>
      <c r="DB205" s="474">
        <f t="shared" si="374"/>
        <v>16000</v>
      </c>
      <c r="DC205" s="468" t="str">
        <f>IF(CK205="","",IF(CK205='Opening Balance'!$I$223,'Opening Balance'!$H$223,""))</f>
        <v/>
      </c>
      <c r="DD205" s="468">
        <f t="shared" si="348"/>
        <v>16000</v>
      </c>
      <c r="DE205" s="470">
        <f>IF(CK205="","",IF(CK205='Opening Balance'!$I$225,'Opening Balance'!$H$225,0))</f>
        <v>0</v>
      </c>
      <c r="DF205" s="469">
        <f t="shared" si="375"/>
        <v>16000</v>
      </c>
    </row>
    <row r="206" spans="1:110" s="317" customFormat="1">
      <c r="A206" s="580"/>
      <c r="B206" s="352">
        <f>IF(AND($Z$3=$Q$191),MAX($B$195:B205)+1,0)</f>
        <v>0</v>
      </c>
      <c r="C206" s="116">
        <f>IF(AND('Att. Dairy'!B236=""),"",'Att. Dairy'!B236)</f>
        <v>45180</v>
      </c>
      <c r="D206" s="118">
        <f t="shared" si="349"/>
        <v>158.19999999999999</v>
      </c>
      <c r="E206" s="118">
        <f t="shared" si="350"/>
        <v>192.2</v>
      </c>
      <c r="F206" s="118" t="str">
        <f>IF(C206="","",IF(Sheet1!C206='Opening Balance'!$I$198,'Opening Balance'!$G$198,""))</f>
        <v/>
      </c>
      <c r="G206" s="118" t="str">
        <f>IF(C206="","",IF(Sheet1!C206='Opening Balance'!$I$199,'Opening Balance'!$G$199,""))</f>
        <v/>
      </c>
      <c r="H206" s="118" t="str">
        <f>IF(C206="","",IF(Sheet1!C206='Opening Balance'!$I$200,'Opening Balance'!$G$200,""))</f>
        <v/>
      </c>
      <c r="I206" s="118" t="str">
        <f>IF(C206="","",IF(Sheet1!C206='Opening Balance'!$I$201,'Opening Balance'!$G$201,""))</f>
        <v/>
      </c>
      <c r="J206" s="118" t="str">
        <f>IF(C206="","",IF(Sheet1!C206='Opening Balance'!$I$202,'Opening Balance'!$G$202,""))</f>
        <v/>
      </c>
      <c r="K206" s="118" t="str">
        <f>IF(C206="","",IF(Sheet1!C206='Opening Balance'!$I$203,'Opening Balance'!$G$203,""))</f>
        <v/>
      </c>
      <c r="L206" s="118">
        <f t="shared" si="351"/>
        <v>158.19999999999999</v>
      </c>
      <c r="M206" s="118">
        <f t="shared" si="352"/>
        <v>192.2</v>
      </c>
      <c r="N206" s="119" t="str">
        <f>IF('Att. Dairy'!F236="","",'Att. Dairy'!F236)</f>
        <v/>
      </c>
      <c r="O206" s="119" t="str">
        <f>IF('Att. Dairy'!G236="","",'Att. Dairy'!G236)</f>
        <v/>
      </c>
      <c r="P206" s="119" t="str">
        <f t="shared" si="353"/>
        <v/>
      </c>
      <c r="Q206" s="119" t="str">
        <f>IF('Att. Dairy'!L236="","",'Att. Dairy'!L236)</f>
        <v/>
      </c>
      <c r="R206" s="119" t="str">
        <f>IF('Att. Dairy'!M236="","",'Att. Dairy'!M236)</f>
        <v/>
      </c>
      <c r="S206" s="119" t="str">
        <f t="shared" si="354"/>
        <v/>
      </c>
      <c r="T206" s="118">
        <f t="shared" si="355"/>
        <v>0</v>
      </c>
      <c r="U206" s="118">
        <f t="shared" si="356"/>
        <v>0</v>
      </c>
      <c r="V206" s="118">
        <f t="shared" si="357"/>
        <v>158.19999999999999</v>
      </c>
      <c r="W206" s="118">
        <f t="shared" si="358"/>
        <v>192.2</v>
      </c>
      <c r="X206" s="321" t="str">
        <f>IFERROR(IF(AND('Att. Dairy'!B236=""),"",IF(AND(Y206="अवकाश"),"",IF(AND(S206=""),"",S206*$Z$191))),"")</f>
        <v/>
      </c>
      <c r="Y206" s="121" t="str">
        <f>IF(AND('Att. Dairy'!B236=""),"",IF(OR(S206="",S206=0),"",BC206))</f>
        <v/>
      </c>
      <c r="AA206" s="353">
        <f>IF(AND($AY$3=$AP$191),MAX($AA$195:AA205)+1,0)</f>
        <v>0</v>
      </c>
      <c r="AB206" s="116">
        <f>IF(AND('Att. Dairy'!B236=""),"",'Att. Dairy'!B236)</f>
        <v>45180</v>
      </c>
      <c r="AC206" s="118">
        <f t="shared" si="359"/>
        <v>154.60000000000002</v>
      </c>
      <c r="AD206" s="118">
        <f t="shared" si="360"/>
        <v>163.9</v>
      </c>
      <c r="AE206" s="118" t="str">
        <f>IF(AB206="","",IF(Sheet1!AB206='Opening Balance'!$I$198,'Opening Balance'!$H$198,""))</f>
        <v/>
      </c>
      <c r="AF206" s="118" t="str">
        <f>IF(AB206="","",IF(Sheet1!AB206='Opening Balance'!$I$199,'Opening Balance'!$H$199,""))</f>
        <v/>
      </c>
      <c r="AG206" s="118" t="str">
        <f>IF(AB206="","",IF(Sheet1!AB206='Opening Balance'!$I$200,'Opening Balance'!$H$200,""))</f>
        <v/>
      </c>
      <c r="AH206" s="118" t="str">
        <f>IF(AB206="","",IF(Sheet1!AB206='Opening Balance'!$I$201,'Opening Balance'!$H$201,""))</f>
        <v/>
      </c>
      <c r="AI206" s="118" t="str">
        <f>IF(AB206="","",IF(Sheet1!AB206='Opening Balance'!$I$202,'Opening Balance'!$H$202,""))</f>
        <v/>
      </c>
      <c r="AJ206" s="118" t="str">
        <f>IF(AB206="","",IF(Sheet1!AB206='Opening Balance'!$I$203,'Opening Balance'!$H$203,""))</f>
        <v/>
      </c>
      <c r="AK206" s="118">
        <f t="shared" si="361"/>
        <v>154.60000000000002</v>
      </c>
      <c r="AL206" s="118">
        <f t="shared" si="362"/>
        <v>163.9</v>
      </c>
      <c r="AM206" s="119" t="str">
        <f>IF('Att. Dairy'!I236="","",'Att. Dairy'!I236)</f>
        <v/>
      </c>
      <c r="AN206" s="119" t="str">
        <f>IF('Att. Dairy'!J236="","",'Att. Dairy'!J236)</f>
        <v/>
      </c>
      <c r="AO206" s="119" t="str">
        <f t="shared" si="363"/>
        <v/>
      </c>
      <c r="AP206" s="119" t="str">
        <f>IF('Att. Dairy'!O236="","",'Att. Dairy'!O236)</f>
        <v/>
      </c>
      <c r="AQ206" s="119" t="str">
        <f>IF('Att. Dairy'!P236="","",'Att. Dairy'!P236)</f>
        <v/>
      </c>
      <c r="AR206" s="119" t="str">
        <f t="shared" si="364"/>
        <v/>
      </c>
      <c r="AS206" s="118">
        <f t="shared" si="365"/>
        <v>0</v>
      </c>
      <c r="AT206" s="118">
        <f t="shared" si="366"/>
        <v>0</v>
      </c>
      <c r="AU206" s="118">
        <f t="shared" si="376"/>
        <v>154.60000000000002</v>
      </c>
      <c r="AV206" s="118">
        <f t="shared" si="377"/>
        <v>163.9</v>
      </c>
      <c r="AW206" s="321" t="str">
        <f>IFERROR(IF(AND('Att. Dairy'!B236=""),"",IF(AND(AX206="अवकाश"),"",IF(AND(AR206=""),"",AR206*$AY$191))),"")</f>
        <v/>
      </c>
      <c r="AX206" s="121" t="str">
        <f>IF(AND('Att. Dairy'!B236=""),"",IF(OR(AR206="",AR206=0),"",BC206))</f>
        <v/>
      </c>
      <c r="BB206" s="317" t="str">
        <f>IF(AND('Att. Dairy'!D236=""),"",'Att. Dairy'!D236)</f>
        <v>Monday</v>
      </c>
      <c r="BC206" s="317" t="str">
        <f t="shared" si="367"/>
        <v>सब्जी रोटी</v>
      </c>
      <c r="BD206" s="318" t="str">
        <f t="shared" si="336"/>
        <v>W</v>
      </c>
      <c r="BE206" s="317" t="str">
        <f>IF(AND('Att. Dairy'!C236=""),"",'Att. Dairy'!C236)</f>
        <v/>
      </c>
      <c r="BF206" s="317" t="str">
        <f t="shared" si="337"/>
        <v/>
      </c>
      <c r="BG206" s="318" t="str">
        <f t="shared" si="338"/>
        <v>W</v>
      </c>
      <c r="BJ206" s="487">
        <f>IF(AND($DG$5=$CF$192),MAX($BJ$195:BJ205)+1,0)</f>
        <v>0</v>
      </c>
      <c r="BK206" s="389">
        <v>11</v>
      </c>
      <c r="BL206" s="422">
        <f>IF(AND('Att. Dairy'!B236=""),"",'Att. Dairy'!B236)</f>
        <v>45180</v>
      </c>
      <c r="BM206" s="423" t="str">
        <f>IF(AND('Att. Dairy'!D236=""),"",'Att. Dairy'!D236)</f>
        <v>Monday</v>
      </c>
      <c r="BN206" s="435" t="str">
        <f>IF('Att. Dairy'!L236="","",IF('Att. Dairy'!E236='Att. Dairy'!$AD$15,'Att. Dairy'!L236,""))</f>
        <v/>
      </c>
      <c r="BO206" s="435" t="str">
        <f>IF('Att. Dairy'!M236="","",IF('Att. Dairy'!E236='Att. Dairy'!$AD$15,'Att. Dairy'!M236,""))</f>
        <v/>
      </c>
      <c r="BP206" s="436">
        <f t="shared" si="339"/>
        <v>0</v>
      </c>
      <c r="BQ206" s="453">
        <f t="shared" si="368"/>
        <v>149.01500000000001</v>
      </c>
      <c r="BR206" s="439" t="str">
        <f>IF(BL206="","",IF(BL206='Opening Balance'!$I$216,'Opening Balance'!$G$216,""))</f>
        <v/>
      </c>
      <c r="BS206" s="439" t="str">
        <f>IF(BL206="","",IF(BL206='Opening Balance'!$I$218,'Opening Balance'!$G$218,""))</f>
        <v/>
      </c>
      <c r="BT206" s="438">
        <f t="shared" si="340"/>
        <v>149.01500000000001</v>
      </c>
      <c r="BU206" s="446">
        <f>IF(BP206="","",BP206*'Opening Balance'!$G$220)</f>
        <v>0</v>
      </c>
      <c r="BV206" s="415">
        <f t="shared" si="334"/>
        <v>149.01500000000001</v>
      </c>
      <c r="BW206" s="453">
        <f t="shared" si="369"/>
        <v>36.448399999999992</v>
      </c>
      <c r="BX206" s="446" t="str">
        <f>IF(BL206="","",IF(BL206='Opening Balance'!$I$217,'Opening Balance'!$G$217,""))</f>
        <v/>
      </c>
      <c r="BY206" s="446" t="str">
        <f>IF(BL206="","",IF(BL206='Opening Balance'!$I$219,'Opening Balance'!$G$219,""))</f>
        <v/>
      </c>
      <c r="BZ206" s="447">
        <f t="shared" si="341"/>
        <v>36.448399999999992</v>
      </c>
      <c r="CA206" s="446">
        <f>IF(BP206="","",BP206*'Opening Balance'!$G$221)</f>
        <v>0</v>
      </c>
      <c r="CB206" s="431">
        <f t="shared" si="342"/>
        <v>36.448399999999992</v>
      </c>
      <c r="CC206" s="474">
        <f t="shared" si="370"/>
        <v>14500</v>
      </c>
      <c r="CD206" s="468" t="str">
        <f>IF(BL206="","",IF(BL206='Opening Balance'!$I$223,'Opening Balance'!$G$223,""))</f>
        <v/>
      </c>
      <c r="CE206" s="468">
        <f t="shared" si="343"/>
        <v>14500</v>
      </c>
      <c r="CF206" s="470">
        <f>IF(BL206="","",IF(BL206='Opening Balance'!$I$225,'Opening Balance'!$G$225,0))</f>
        <v>0</v>
      </c>
      <c r="CG206" s="469">
        <f t="shared" si="371"/>
        <v>14500</v>
      </c>
      <c r="CH206" s="466"/>
      <c r="CI206" s="466"/>
      <c r="CJ206" s="389">
        <v>11</v>
      </c>
      <c r="CK206" s="422">
        <f>IF(AND('Att. Dairy'!B236=""),"",'Att. Dairy'!B236)</f>
        <v>45180</v>
      </c>
      <c r="CL206" s="423" t="str">
        <f>IF(AND('Att. Dairy'!D236=""),"",'Att. Dairy'!D236)</f>
        <v>Monday</v>
      </c>
      <c r="CM206" s="435" t="str">
        <f>IF('Att. Dairy'!O236="","",IF('Att. Dairy'!E236='Att. Dairy'!$AD$15,'Att. Dairy'!O236,""))</f>
        <v/>
      </c>
      <c r="CN206" s="435" t="str">
        <f>IF('Att. Dairy'!P236="","",IF('Att. Dairy'!E236='Att. Dairy'!$AD$15,'Att. Dairy'!P236,""))</f>
        <v/>
      </c>
      <c r="CO206" s="436">
        <f t="shared" si="344"/>
        <v>0</v>
      </c>
      <c r="CP206" s="453">
        <f t="shared" si="372"/>
        <v>197.49999999999997</v>
      </c>
      <c r="CQ206" s="438" t="str">
        <f>IF(CK206="","",IF(CK206='Opening Balance'!$I$216,'Opening Balance'!$H$216,""))</f>
        <v/>
      </c>
      <c r="CR206" s="438" t="str">
        <f>IF(CK206="","",IF(CK206='Opening Balance'!$I$218,'Opening Balance'!$H$218,""))</f>
        <v/>
      </c>
      <c r="CS206" s="438">
        <f t="shared" si="345"/>
        <v>197.49999999999997</v>
      </c>
      <c r="CT206" s="430">
        <f>IF(CO206="","",CO206*'Opening Balance'!$H$220)</f>
        <v>0</v>
      </c>
      <c r="CU206" s="431">
        <f t="shared" si="335"/>
        <v>197.49999999999997</v>
      </c>
      <c r="CV206" s="453">
        <f t="shared" si="373"/>
        <v>43.224999999999987</v>
      </c>
      <c r="CW206" s="430" t="str">
        <f>IF(CK206="","",IF(CK206='Opening Balance'!$I$217,'Opening Balance'!$H$217,""))</f>
        <v/>
      </c>
      <c r="CX206" s="429" t="str">
        <f>IF(CK206="","",IF(CK206='Opening Balance'!$I$219,'Opening Balance'!$H$219,""))</f>
        <v/>
      </c>
      <c r="CY206" s="438">
        <f t="shared" si="346"/>
        <v>43.224999999999987</v>
      </c>
      <c r="CZ206" s="430">
        <f>IF(CO206="","",CO206*'Opening Balance'!$H$221)</f>
        <v>0</v>
      </c>
      <c r="DA206" s="431">
        <f t="shared" si="347"/>
        <v>43.224999999999987</v>
      </c>
      <c r="DB206" s="474">
        <f t="shared" si="374"/>
        <v>16000</v>
      </c>
      <c r="DC206" s="468" t="str">
        <f>IF(CK206="","",IF(CK206='Opening Balance'!$I$223,'Opening Balance'!$H$223,""))</f>
        <v/>
      </c>
      <c r="DD206" s="468">
        <f t="shared" si="348"/>
        <v>16000</v>
      </c>
      <c r="DE206" s="470">
        <f>IF(CK206="","",IF(CK206='Opening Balance'!$I$225,'Opening Balance'!$H$225,0))</f>
        <v>0</v>
      </c>
      <c r="DF206" s="469">
        <f t="shared" si="375"/>
        <v>16000</v>
      </c>
    </row>
    <row r="207" spans="1:110" s="317" customFormat="1">
      <c r="A207" s="580"/>
      <c r="B207" s="352">
        <f>IF(AND($Z$3=$Q$191),MAX($B$195:B206)+1,0)</f>
        <v>0</v>
      </c>
      <c r="C207" s="116">
        <f>IF(AND('Att. Dairy'!B237=""),"",'Att. Dairy'!B237)</f>
        <v>45181</v>
      </c>
      <c r="D207" s="118">
        <f t="shared" si="349"/>
        <v>158.19999999999999</v>
      </c>
      <c r="E207" s="118">
        <f t="shared" si="350"/>
        <v>192.2</v>
      </c>
      <c r="F207" s="118" t="str">
        <f>IF(C207="","",IF(Sheet1!C207='Opening Balance'!$I$198,'Opening Balance'!$G$198,""))</f>
        <v/>
      </c>
      <c r="G207" s="118" t="str">
        <f>IF(C207="","",IF(Sheet1!C207='Opening Balance'!$I$199,'Opening Balance'!$G$199,""))</f>
        <v/>
      </c>
      <c r="H207" s="118" t="str">
        <f>IF(C207="","",IF(Sheet1!C207='Opening Balance'!$I$200,'Opening Balance'!$G$200,""))</f>
        <v/>
      </c>
      <c r="I207" s="118" t="str">
        <f>IF(C207="","",IF(Sheet1!C207='Opening Balance'!$I$201,'Opening Balance'!$G$201,""))</f>
        <v/>
      </c>
      <c r="J207" s="118" t="str">
        <f>IF(C207="","",IF(Sheet1!C207='Opening Balance'!$I$202,'Opening Balance'!$G$202,""))</f>
        <v/>
      </c>
      <c r="K207" s="118" t="str">
        <f>IF(C207="","",IF(Sheet1!C207='Opening Balance'!$I$203,'Opening Balance'!$G$203,""))</f>
        <v/>
      </c>
      <c r="L207" s="118">
        <f t="shared" si="351"/>
        <v>158.19999999999999</v>
      </c>
      <c r="M207" s="118">
        <f t="shared" si="352"/>
        <v>192.2</v>
      </c>
      <c r="N207" s="119" t="str">
        <f>IF('Att. Dairy'!F237="","",'Att. Dairy'!F237)</f>
        <v/>
      </c>
      <c r="O207" s="119" t="str">
        <f>IF('Att. Dairy'!G237="","",'Att. Dairy'!G237)</f>
        <v/>
      </c>
      <c r="P207" s="119" t="str">
        <f t="shared" si="353"/>
        <v/>
      </c>
      <c r="Q207" s="119" t="str">
        <f>IF('Att. Dairy'!L237="","",'Att. Dairy'!L237)</f>
        <v/>
      </c>
      <c r="R207" s="119" t="str">
        <f>IF('Att. Dairy'!M237="","",'Att. Dairy'!M237)</f>
        <v/>
      </c>
      <c r="S207" s="119" t="str">
        <f t="shared" si="354"/>
        <v/>
      </c>
      <c r="T207" s="118">
        <f t="shared" si="355"/>
        <v>0</v>
      </c>
      <c r="U207" s="118">
        <f t="shared" si="356"/>
        <v>0</v>
      </c>
      <c r="V207" s="118">
        <f t="shared" si="357"/>
        <v>158.19999999999999</v>
      </c>
      <c r="W207" s="118">
        <f t="shared" si="358"/>
        <v>192.2</v>
      </c>
      <c r="X207" s="321" t="str">
        <f>IFERROR(IF(AND('Att. Dairy'!B237=""),"",IF(AND(Y207="अवकाश"),"",IF(AND(S207=""),"",S207*$Z$191))),"")</f>
        <v/>
      </c>
      <c r="Y207" s="121" t="str">
        <f>IF(AND('Att. Dairy'!B237=""),"",IF(OR(S207="",S207=0),"",BC207))</f>
        <v/>
      </c>
      <c r="AA207" s="353">
        <f>IF(AND($AY$3=$AP$191),MAX($AA$195:AA206)+1,0)</f>
        <v>0</v>
      </c>
      <c r="AB207" s="116">
        <f>IF(AND('Att. Dairy'!B237=""),"",'Att. Dairy'!B237)</f>
        <v>45181</v>
      </c>
      <c r="AC207" s="118">
        <f t="shared" si="359"/>
        <v>154.60000000000002</v>
      </c>
      <c r="AD207" s="118">
        <f t="shared" si="360"/>
        <v>163.9</v>
      </c>
      <c r="AE207" s="118" t="str">
        <f>IF(AB207="","",IF(Sheet1!AB207='Opening Balance'!$I$198,'Opening Balance'!$H$198,""))</f>
        <v/>
      </c>
      <c r="AF207" s="118" t="str">
        <f>IF(AB207="","",IF(Sheet1!AB207='Opening Balance'!$I$199,'Opening Balance'!$H$199,""))</f>
        <v/>
      </c>
      <c r="AG207" s="118" t="str">
        <f>IF(AB207="","",IF(Sheet1!AB207='Opening Balance'!$I$200,'Opening Balance'!$H$200,""))</f>
        <v/>
      </c>
      <c r="AH207" s="118" t="str">
        <f>IF(AB207="","",IF(Sheet1!AB207='Opening Balance'!$I$201,'Opening Balance'!$H$201,""))</f>
        <v/>
      </c>
      <c r="AI207" s="118" t="str">
        <f>IF(AB207="","",IF(Sheet1!AB207='Opening Balance'!$I$202,'Opening Balance'!$H$202,""))</f>
        <v/>
      </c>
      <c r="AJ207" s="118" t="str">
        <f>IF(AB207="","",IF(Sheet1!AB207='Opening Balance'!$I$203,'Opening Balance'!$H$203,""))</f>
        <v/>
      </c>
      <c r="AK207" s="118">
        <f t="shared" si="361"/>
        <v>154.60000000000002</v>
      </c>
      <c r="AL207" s="118">
        <f t="shared" si="362"/>
        <v>163.9</v>
      </c>
      <c r="AM207" s="119" t="str">
        <f>IF('Att. Dairy'!I237="","",'Att. Dairy'!I237)</f>
        <v/>
      </c>
      <c r="AN207" s="119" t="str">
        <f>IF('Att. Dairy'!J237="","",'Att. Dairy'!J237)</f>
        <v/>
      </c>
      <c r="AO207" s="119" t="str">
        <f t="shared" si="363"/>
        <v/>
      </c>
      <c r="AP207" s="119" t="str">
        <f>IF('Att. Dairy'!O237="","",'Att. Dairy'!O237)</f>
        <v/>
      </c>
      <c r="AQ207" s="119" t="str">
        <f>IF('Att. Dairy'!P237="","",'Att. Dairy'!P237)</f>
        <v/>
      </c>
      <c r="AR207" s="119" t="str">
        <f t="shared" si="364"/>
        <v/>
      </c>
      <c r="AS207" s="118">
        <f t="shared" si="365"/>
        <v>0</v>
      </c>
      <c r="AT207" s="118">
        <f t="shared" si="366"/>
        <v>0</v>
      </c>
      <c r="AU207" s="118">
        <f t="shared" si="376"/>
        <v>154.60000000000002</v>
      </c>
      <c r="AV207" s="118">
        <f t="shared" si="377"/>
        <v>163.9</v>
      </c>
      <c r="AW207" s="321" t="str">
        <f>IFERROR(IF(AND('Att. Dairy'!B237=""),"",IF(AND(AX207="अवकाश"),"",IF(AND(AR207=""),"",AR207*$AY$191))),"")</f>
        <v/>
      </c>
      <c r="AX207" s="121" t="str">
        <f>IF(AND('Att. Dairy'!B237=""),"",IF(OR(AR207="",AR207=0),"",BC207))</f>
        <v/>
      </c>
      <c r="BB207" s="317" t="str">
        <f>IF(AND('Att. Dairy'!D237=""),"",'Att. Dairy'!D237)</f>
        <v>Tuesday</v>
      </c>
      <c r="BC207" s="317" t="str">
        <f t="shared" si="367"/>
        <v>दाल चावल</v>
      </c>
      <c r="BD207" s="318" t="str">
        <f t="shared" si="336"/>
        <v>R</v>
      </c>
      <c r="BE207" s="317" t="str">
        <f>IF(AND('Att. Dairy'!C237=""),"",'Att. Dairy'!C237)</f>
        <v/>
      </c>
      <c r="BF207" s="317" t="str">
        <f t="shared" si="337"/>
        <v/>
      </c>
      <c r="BG207" s="318" t="str">
        <f t="shared" si="338"/>
        <v>R</v>
      </c>
      <c r="BJ207" s="487">
        <f>IF(AND($DG$5=$CF$192),MAX($BJ$195:BJ206)+1,0)</f>
        <v>0</v>
      </c>
      <c r="BK207" s="389">
        <v>12</v>
      </c>
      <c r="BL207" s="422">
        <f>IF(AND('Att. Dairy'!B237=""),"",'Att. Dairy'!B237)</f>
        <v>45181</v>
      </c>
      <c r="BM207" s="423" t="str">
        <f>IF(AND('Att. Dairy'!D237=""),"",'Att. Dairy'!D237)</f>
        <v>Tuesday</v>
      </c>
      <c r="BN207" s="435" t="str">
        <f>IF('Att. Dairy'!L237="","",IF('Att. Dairy'!E237='Att. Dairy'!$AD$15,'Att. Dairy'!L237,""))</f>
        <v/>
      </c>
      <c r="BO207" s="435" t="str">
        <f>IF('Att. Dairy'!M237="","",IF('Att. Dairy'!E237='Att. Dairy'!$AD$15,'Att. Dairy'!M237,""))</f>
        <v/>
      </c>
      <c r="BP207" s="436">
        <f t="shared" si="339"/>
        <v>0</v>
      </c>
      <c r="BQ207" s="453">
        <f t="shared" si="368"/>
        <v>149.01500000000001</v>
      </c>
      <c r="BR207" s="439" t="str">
        <f>IF(BL207="","",IF(BL207='Opening Balance'!$I$216,'Opening Balance'!$G$216,""))</f>
        <v/>
      </c>
      <c r="BS207" s="439" t="str">
        <f>IF(BL207="","",IF(BL207='Opening Balance'!$I$218,'Opening Balance'!$G$218,""))</f>
        <v/>
      </c>
      <c r="BT207" s="438">
        <f t="shared" si="340"/>
        <v>149.01500000000001</v>
      </c>
      <c r="BU207" s="446">
        <f>IF(BP207="","",BP207*'Opening Balance'!$G$220)</f>
        <v>0</v>
      </c>
      <c r="BV207" s="415">
        <f t="shared" si="334"/>
        <v>149.01500000000001</v>
      </c>
      <c r="BW207" s="453">
        <f t="shared" si="369"/>
        <v>36.448399999999992</v>
      </c>
      <c r="BX207" s="446" t="str">
        <f>IF(BL207="","",IF(BL207='Opening Balance'!$I$217,'Opening Balance'!$G$217,""))</f>
        <v/>
      </c>
      <c r="BY207" s="446" t="str">
        <f>IF(BL207="","",IF(BL207='Opening Balance'!$I$219,'Opening Balance'!$G$219,""))</f>
        <v/>
      </c>
      <c r="BZ207" s="447">
        <f t="shared" si="341"/>
        <v>36.448399999999992</v>
      </c>
      <c r="CA207" s="446">
        <f>IF(BP207="","",BP207*'Opening Balance'!$G$221)</f>
        <v>0</v>
      </c>
      <c r="CB207" s="431">
        <f t="shared" si="342"/>
        <v>36.448399999999992</v>
      </c>
      <c r="CC207" s="474">
        <f t="shared" si="370"/>
        <v>14500</v>
      </c>
      <c r="CD207" s="468" t="str">
        <f>IF(BL207="","",IF(BL207='Opening Balance'!$I$223,'Opening Balance'!$G$223,""))</f>
        <v/>
      </c>
      <c r="CE207" s="468">
        <f t="shared" si="343"/>
        <v>14500</v>
      </c>
      <c r="CF207" s="470">
        <f>IF(BL207="","",IF(BL207='Opening Balance'!$I$225,'Opening Balance'!$G$225,0))</f>
        <v>0</v>
      </c>
      <c r="CG207" s="469">
        <f t="shared" si="371"/>
        <v>14500</v>
      </c>
      <c r="CH207" s="466"/>
      <c r="CI207" s="466"/>
      <c r="CJ207" s="389">
        <v>12</v>
      </c>
      <c r="CK207" s="422">
        <f>IF(AND('Att. Dairy'!B237=""),"",'Att. Dairy'!B237)</f>
        <v>45181</v>
      </c>
      <c r="CL207" s="423" t="str">
        <f>IF(AND('Att. Dairy'!D237=""),"",'Att. Dairy'!D237)</f>
        <v>Tuesday</v>
      </c>
      <c r="CM207" s="435" t="str">
        <f>IF('Att. Dairy'!O237="","",IF('Att. Dairy'!E237='Att. Dairy'!$AD$15,'Att. Dairy'!O237,""))</f>
        <v/>
      </c>
      <c r="CN207" s="435" t="str">
        <f>IF('Att. Dairy'!P237="","",IF('Att. Dairy'!E237='Att. Dairy'!$AD$15,'Att. Dairy'!P237,""))</f>
        <v/>
      </c>
      <c r="CO207" s="436">
        <f t="shared" si="344"/>
        <v>0</v>
      </c>
      <c r="CP207" s="453">
        <f t="shared" si="372"/>
        <v>197.49999999999997</v>
      </c>
      <c r="CQ207" s="438" t="str">
        <f>IF(CK207="","",IF(CK207='Opening Balance'!$I$216,'Opening Balance'!$H$216,""))</f>
        <v/>
      </c>
      <c r="CR207" s="438" t="str">
        <f>IF(CK207="","",IF(CK207='Opening Balance'!$I$218,'Opening Balance'!$H$218,""))</f>
        <v/>
      </c>
      <c r="CS207" s="438">
        <f t="shared" si="345"/>
        <v>197.49999999999997</v>
      </c>
      <c r="CT207" s="430">
        <f>IF(CO207="","",CO207*'Opening Balance'!$H$220)</f>
        <v>0</v>
      </c>
      <c r="CU207" s="431">
        <f t="shared" si="335"/>
        <v>197.49999999999997</v>
      </c>
      <c r="CV207" s="453">
        <f t="shared" si="373"/>
        <v>43.224999999999987</v>
      </c>
      <c r="CW207" s="430" t="str">
        <f>IF(CK207="","",IF(CK207='Opening Balance'!$I$217,'Opening Balance'!$H$217,""))</f>
        <v/>
      </c>
      <c r="CX207" s="429" t="str">
        <f>IF(CK207="","",IF(CK207='Opening Balance'!$I$219,'Opening Balance'!$H$219,""))</f>
        <v/>
      </c>
      <c r="CY207" s="438">
        <f t="shared" si="346"/>
        <v>43.224999999999987</v>
      </c>
      <c r="CZ207" s="430">
        <f>IF(CO207="","",CO207*'Opening Balance'!$H$221)</f>
        <v>0</v>
      </c>
      <c r="DA207" s="431">
        <f t="shared" si="347"/>
        <v>43.224999999999987</v>
      </c>
      <c r="DB207" s="474">
        <f t="shared" si="374"/>
        <v>16000</v>
      </c>
      <c r="DC207" s="468" t="str">
        <f>IF(CK207="","",IF(CK207='Opening Balance'!$I$223,'Opening Balance'!$H$223,""))</f>
        <v/>
      </c>
      <c r="DD207" s="468">
        <f t="shared" si="348"/>
        <v>16000</v>
      </c>
      <c r="DE207" s="470">
        <f>IF(CK207="","",IF(CK207='Opening Balance'!$I$225,'Opening Balance'!$H$225,0))</f>
        <v>0</v>
      </c>
      <c r="DF207" s="469">
        <f t="shared" si="375"/>
        <v>16000</v>
      </c>
    </row>
    <row r="208" spans="1:110" s="317" customFormat="1">
      <c r="A208" s="580"/>
      <c r="B208" s="352">
        <f>IF(AND($Z$3=$Q$191),MAX($B$195:B207)+1,0)</f>
        <v>0</v>
      </c>
      <c r="C208" s="116">
        <f>IF(AND('Att. Dairy'!B238=""),"",'Att. Dairy'!B238)</f>
        <v>45182</v>
      </c>
      <c r="D208" s="118">
        <f t="shared" si="349"/>
        <v>158.19999999999999</v>
      </c>
      <c r="E208" s="118">
        <f t="shared" si="350"/>
        <v>192.2</v>
      </c>
      <c r="F208" s="118" t="str">
        <f>IF(C208="","",IF(Sheet1!C208='Opening Balance'!$I$198,'Opening Balance'!$G$198,""))</f>
        <v/>
      </c>
      <c r="G208" s="118" t="str">
        <f>IF(C208="","",IF(Sheet1!C208='Opening Balance'!$I$199,'Opening Balance'!$G$199,""))</f>
        <v/>
      </c>
      <c r="H208" s="118" t="str">
        <f>IF(C208="","",IF(Sheet1!C208='Opening Balance'!$I$200,'Opening Balance'!$G$200,""))</f>
        <v/>
      </c>
      <c r="I208" s="118" t="str">
        <f>IF(C208="","",IF(Sheet1!C208='Opening Balance'!$I$201,'Opening Balance'!$G$201,""))</f>
        <v/>
      </c>
      <c r="J208" s="118" t="str">
        <f>IF(C208="","",IF(Sheet1!C208='Opening Balance'!$I$202,'Opening Balance'!$G$202,""))</f>
        <v/>
      </c>
      <c r="K208" s="118" t="str">
        <f>IF(C208="","",IF(Sheet1!C208='Opening Balance'!$I$203,'Opening Balance'!$G$203,""))</f>
        <v/>
      </c>
      <c r="L208" s="118">
        <f t="shared" si="351"/>
        <v>158.19999999999999</v>
      </c>
      <c r="M208" s="118">
        <f t="shared" si="352"/>
        <v>192.2</v>
      </c>
      <c r="N208" s="119" t="str">
        <f>IF('Att. Dairy'!F238="","",'Att. Dairy'!F238)</f>
        <v/>
      </c>
      <c r="O208" s="119" t="str">
        <f>IF('Att. Dairy'!G238="","",'Att. Dairy'!G238)</f>
        <v/>
      </c>
      <c r="P208" s="119" t="str">
        <f t="shared" si="353"/>
        <v/>
      </c>
      <c r="Q208" s="119" t="str">
        <f>IF('Att. Dairy'!L238="","",'Att. Dairy'!L238)</f>
        <v/>
      </c>
      <c r="R208" s="119" t="str">
        <f>IF('Att. Dairy'!M238="","",'Att. Dairy'!M238)</f>
        <v/>
      </c>
      <c r="S208" s="119" t="str">
        <f t="shared" si="354"/>
        <v/>
      </c>
      <c r="T208" s="118">
        <f t="shared" si="355"/>
        <v>0</v>
      </c>
      <c r="U208" s="118">
        <f t="shared" si="356"/>
        <v>0</v>
      </c>
      <c r="V208" s="118">
        <f t="shared" si="357"/>
        <v>158.19999999999999</v>
      </c>
      <c r="W208" s="118">
        <f t="shared" si="358"/>
        <v>192.2</v>
      </c>
      <c r="X208" s="321" t="str">
        <f>IFERROR(IF(AND('Att. Dairy'!B238=""),"",IF(AND(Y208="अवकाश"),"",IF(AND(S208=""),"",S208*$Z$191))),"")</f>
        <v/>
      </c>
      <c r="Y208" s="121" t="str">
        <f>IF(AND('Att. Dairy'!B238=""),"",IF(OR(S208="",S208=0),"",BC208))</f>
        <v/>
      </c>
      <c r="AA208" s="353">
        <f>IF(AND($AY$3=$AP$191),MAX($AA$195:AA207)+1,0)</f>
        <v>0</v>
      </c>
      <c r="AB208" s="116">
        <f>IF(AND('Att. Dairy'!B238=""),"",'Att. Dairy'!B238)</f>
        <v>45182</v>
      </c>
      <c r="AC208" s="118">
        <f t="shared" si="359"/>
        <v>154.60000000000002</v>
      </c>
      <c r="AD208" s="118">
        <f t="shared" si="360"/>
        <v>163.9</v>
      </c>
      <c r="AE208" s="118" t="str">
        <f>IF(AB208="","",IF(Sheet1!AB208='Opening Balance'!$I$198,'Opening Balance'!$H$198,""))</f>
        <v/>
      </c>
      <c r="AF208" s="118" t="str">
        <f>IF(AB208="","",IF(Sheet1!AB208='Opening Balance'!$I$199,'Opening Balance'!$H$199,""))</f>
        <v/>
      </c>
      <c r="AG208" s="118" t="str">
        <f>IF(AB208="","",IF(Sheet1!AB208='Opening Balance'!$I$200,'Opening Balance'!$H$200,""))</f>
        <v/>
      </c>
      <c r="AH208" s="118" t="str">
        <f>IF(AB208="","",IF(Sheet1!AB208='Opening Balance'!$I$201,'Opening Balance'!$H$201,""))</f>
        <v/>
      </c>
      <c r="AI208" s="118" t="str">
        <f>IF(AB208="","",IF(Sheet1!AB208='Opening Balance'!$I$202,'Opening Balance'!$H$202,""))</f>
        <v/>
      </c>
      <c r="AJ208" s="118" t="str">
        <f>IF(AB208="","",IF(Sheet1!AB208='Opening Balance'!$I$203,'Opening Balance'!$H$203,""))</f>
        <v/>
      </c>
      <c r="AK208" s="118">
        <f t="shared" si="361"/>
        <v>154.60000000000002</v>
      </c>
      <c r="AL208" s="118">
        <f t="shared" si="362"/>
        <v>163.9</v>
      </c>
      <c r="AM208" s="119" t="str">
        <f>IF('Att. Dairy'!I238="","",'Att. Dairy'!I238)</f>
        <v/>
      </c>
      <c r="AN208" s="119" t="str">
        <f>IF('Att. Dairy'!J238="","",'Att. Dairy'!J238)</f>
        <v/>
      </c>
      <c r="AO208" s="119" t="str">
        <f t="shared" si="363"/>
        <v/>
      </c>
      <c r="AP208" s="119" t="str">
        <f>IF('Att. Dairy'!O238="","",'Att. Dairy'!O238)</f>
        <v/>
      </c>
      <c r="AQ208" s="119" t="str">
        <f>IF('Att. Dairy'!P238="","",'Att. Dairy'!P238)</f>
        <v/>
      </c>
      <c r="AR208" s="119" t="str">
        <f t="shared" si="364"/>
        <v/>
      </c>
      <c r="AS208" s="118">
        <f t="shared" si="365"/>
        <v>0</v>
      </c>
      <c r="AT208" s="118">
        <f t="shared" si="366"/>
        <v>0</v>
      </c>
      <c r="AU208" s="118">
        <f t="shared" si="376"/>
        <v>154.60000000000002</v>
      </c>
      <c r="AV208" s="118">
        <f t="shared" si="377"/>
        <v>163.9</v>
      </c>
      <c r="AW208" s="321" t="str">
        <f>IFERROR(IF(AND('Att. Dairy'!B238=""),"",IF(AND(AX208="अवकाश"),"",IF(AND(AR208=""),"",AR208*$AY$191))),"")</f>
        <v/>
      </c>
      <c r="AX208" s="121" t="str">
        <f>IF(AND('Att. Dairy'!B238=""),"",IF(OR(AR208="",AR208=0),"",BC208))</f>
        <v/>
      </c>
      <c r="BB208" s="317" t="str">
        <f>IF(AND('Att. Dairy'!D238=""),"",'Att. Dairy'!D238)</f>
        <v>Wednesday</v>
      </c>
      <c r="BC208" s="317" t="str">
        <f t="shared" si="367"/>
        <v>दाल रोटी</v>
      </c>
      <c r="BD208" s="318" t="str">
        <f t="shared" si="336"/>
        <v>W</v>
      </c>
      <c r="BE208" s="317" t="str">
        <f>IF(AND('Att. Dairy'!C238=""),"",'Att. Dairy'!C238)</f>
        <v/>
      </c>
      <c r="BF208" s="317" t="str">
        <f t="shared" si="337"/>
        <v/>
      </c>
      <c r="BG208" s="318" t="str">
        <f t="shared" si="338"/>
        <v>W</v>
      </c>
      <c r="BJ208" s="487">
        <f>IF(AND($DG$5=$CF$192),MAX($BJ$195:BJ207)+1,0)</f>
        <v>0</v>
      </c>
      <c r="BK208" s="389">
        <v>13</v>
      </c>
      <c r="BL208" s="422">
        <f>IF(AND('Att. Dairy'!B238=""),"",'Att. Dairy'!B238)</f>
        <v>45182</v>
      </c>
      <c r="BM208" s="423" t="str">
        <f>IF(AND('Att. Dairy'!D238=""),"",'Att. Dairy'!D238)</f>
        <v>Wednesday</v>
      </c>
      <c r="BN208" s="435" t="str">
        <f>IF('Att. Dairy'!L238="","",IF('Att. Dairy'!E238='Att. Dairy'!$AD$15,'Att. Dairy'!L238,""))</f>
        <v/>
      </c>
      <c r="BO208" s="435" t="str">
        <f>IF('Att. Dairy'!M238="","",IF('Att. Dairy'!E238='Att. Dairy'!$AD$15,'Att. Dairy'!M238,""))</f>
        <v/>
      </c>
      <c r="BP208" s="436">
        <f t="shared" si="339"/>
        <v>0</v>
      </c>
      <c r="BQ208" s="453">
        <f t="shared" si="368"/>
        <v>149.01500000000001</v>
      </c>
      <c r="BR208" s="439" t="str">
        <f>IF(BL208="","",IF(BL208='Opening Balance'!$I$216,'Opening Balance'!$G$216,""))</f>
        <v/>
      </c>
      <c r="BS208" s="439" t="str">
        <f>IF(BL208="","",IF(BL208='Opening Balance'!$I$218,'Opening Balance'!$G$218,""))</f>
        <v/>
      </c>
      <c r="BT208" s="438">
        <f t="shared" si="340"/>
        <v>149.01500000000001</v>
      </c>
      <c r="BU208" s="446">
        <f>IF(BP208="","",BP208*'Opening Balance'!$G$220)</f>
        <v>0</v>
      </c>
      <c r="BV208" s="415">
        <f t="shared" si="334"/>
        <v>149.01500000000001</v>
      </c>
      <c r="BW208" s="453">
        <f t="shared" si="369"/>
        <v>36.448399999999992</v>
      </c>
      <c r="BX208" s="446" t="str">
        <f>IF(BL208="","",IF(BL208='Opening Balance'!$I$217,'Opening Balance'!$G$217,""))</f>
        <v/>
      </c>
      <c r="BY208" s="446" t="str">
        <f>IF(BL208="","",IF(BL208='Opening Balance'!$I$219,'Opening Balance'!$G$219,""))</f>
        <v/>
      </c>
      <c r="BZ208" s="447">
        <f t="shared" si="341"/>
        <v>36.448399999999992</v>
      </c>
      <c r="CA208" s="446">
        <f>IF(BP208="","",BP208*'Opening Balance'!$G$221)</f>
        <v>0</v>
      </c>
      <c r="CB208" s="431">
        <f t="shared" si="342"/>
        <v>36.448399999999992</v>
      </c>
      <c r="CC208" s="474">
        <f t="shared" si="370"/>
        <v>14500</v>
      </c>
      <c r="CD208" s="468" t="str">
        <f>IF(BL208="","",IF(BL208='Opening Balance'!$I$223,'Opening Balance'!$G$223,""))</f>
        <v/>
      </c>
      <c r="CE208" s="468">
        <f t="shared" si="343"/>
        <v>14500</v>
      </c>
      <c r="CF208" s="470">
        <f>IF(BL208="","",IF(BL208='Opening Balance'!$I$225,'Opening Balance'!$G$225,0))</f>
        <v>0</v>
      </c>
      <c r="CG208" s="469">
        <f t="shared" si="371"/>
        <v>14500</v>
      </c>
      <c r="CH208" s="466"/>
      <c r="CI208" s="466"/>
      <c r="CJ208" s="389">
        <v>13</v>
      </c>
      <c r="CK208" s="422">
        <f>IF(AND('Att. Dairy'!B238=""),"",'Att. Dairy'!B238)</f>
        <v>45182</v>
      </c>
      <c r="CL208" s="423" t="str">
        <f>IF(AND('Att. Dairy'!D238=""),"",'Att. Dairy'!D238)</f>
        <v>Wednesday</v>
      </c>
      <c r="CM208" s="435" t="str">
        <f>IF('Att. Dairy'!O238="","",IF('Att. Dairy'!E238='Att. Dairy'!$AD$15,'Att. Dairy'!O238,""))</f>
        <v/>
      </c>
      <c r="CN208" s="435" t="str">
        <f>IF('Att. Dairy'!P238="","",IF('Att. Dairy'!E238='Att. Dairy'!$AD$15,'Att. Dairy'!P238,""))</f>
        <v/>
      </c>
      <c r="CO208" s="436">
        <f t="shared" si="344"/>
        <v>0</v>
      </c>
      <c r="CP208" s="453">
        <f t="shared" si="372"/>
        <v>197.49999999999997</v>
      </c>
      <c r="CQ208" s="438" t="str">
        <f>IF(CK208="","",IF(CK208='Opening Balance'!$I$216,'Opening Balance'!$H$216,""))</f>
        <v/>
      </c>
      <c r="CR208" s="438" t="str">
        <f>IF(CK208="","",IF(CK208='Opening Balance'!$I$218,'Opening Balance'!$H$218,""))</f>
        <v/>
      </c>
      <c r="CS208" s="438">
        <f t="shared" si="345"/>
        <v>197.49999999999997</v>
      </c>
      <c r="CT208" s="430">
        <f>IF(CO208="","",CO208*'Opening Balance'!$H$220)</f>
        <v>0</v>
      </c>
      <c r="CU208" s="431">
        <f t="shared" si="335"/>
        <v>197.49999999999997</v>
      </c>
      <c r="CV208" s="453">
        <f t="shared" si="373"/>
        <v>43.224999999999987</v>
      </c>
      <c r="CW208" s="430" t="str">
        <f>IF(CK208="","",IF(CK208='Opening Balance'!$I$217,'Opening Balance'!$H$217,""))</f>
        <v/>
      </c>
      <c r="CX208" s="429" t="str">
        <f>IF(CK208="","",IF(CK208='Opening Balance'!$I$219,'Opening Balance'!$H$219,""))</f>
        <v/>
      </c>
      <c r="CY208" s="438">
        <f t="shared" si="346"/>
        <v>43.224999999999987</v>
      </c>
      <c r="CZ208" s="430">
        <f>IF(CO208="","",CO208*'Opening Balance'!$H$221)</f>
        <v>0</v>
      </c>
      <c r="DA208" s="431">
        <f t="shared" si="347"/>
        <v>43.224999999999987</v>
      </c>
      <c r="DB208" s="474">
        <f t="shared" si="374"/>
        <v>16000</v>
      </c>
      <c r="DC208" s="468" t="str">
        <f>IF(CK208="","",IF(CK208='Opening Balance'!$I$223,'Opening Balance'!$H$223,""))</f>
        <v/>
      </c>
      <c r="DD208" s="468">
        <f t="shared" si="348"/>
        <v>16000</v>
      </c>
      <c r="DE208" s="470">
        <f>IF(CK208="","",IF(CK208='Opening Balance'!$I$225,'Opening Balance'!$H$225,0))</f>
        <v>0</v>
      </c>
      <c r="DF208" s="469">
        <f t="shared" si="375"/>
        <v>16000</v>
      </c>
    </row>
    <row r="209" spans="1:110" s="317" customFormat="1">
      <c r="A209" s="580"/>
      <c r="B209" s="352">
        <f>IF(AND($Z$3=$Q$191),MAX($B$195:B208)+1,0)</f>
        <v>0</v>
      </c>
      <c r="C209" s="116">
        <f>IF(AND('Att. Dairy'!B239=""),"",'Att. Dairy'!B239)</f>
        <v>45183</v>
      </c>
      <c r="D209" s="118">
        <f t="shared" si="349"/>
        <v>158.19999999999999</v>
      </c>
      <c r="E209" s="118">
        <f t="shared" si="350"/>
        <v>192.2</v>
      </c>
      <c r="F209" s="118" t="str">
        <f>IF(C209="","",IF(Sheet1!C209='Opening Balance'!$I$198,'Opening Balance'!$G$198,""))</f>
        <v/>
      </c>
      <c r="G209" s="118" t="str">
        <f>IF(C209="","",IF(Sheet1!C209='Opening Balance'!$I$199,'Opening Balance'!$G$199,""))</f>
        <v/>
      </c>
      <c r="H209" s="118" t="str">
        <f>IF(C209="","",IF(Sheet1!C209='Opening Balance'!$I$200,'Opening Balance'!$G$200,""))</f>
        <v/>
      </c>
      <c r="I209" s="118" t="str">
        <f>IF(C209="","",IF(Sheet1!C209='Opening Balance'!$I$201,'Opening Balance'!$G$201,""))</f>
        <v/>
      </c>
      <c r="J209" s="118" t="str">
        <f>IF(C209="","",IF(Sheet1!C209='Opening Balance'!$I$202,'Opening Balance'!$G$202,""))</f>
        <v/>
      </c>
      <c r="K209" s="118" t="str">
        <f>IF(C209="","",IF(Sheet1!C209='Opening Balance'!$I$203,'Opening Balance'!$G$203,""))</f>
        <v/>
      </c>
      <c r="L209" s="118">
        <f t="shared" si="351"/>
        <v>158.19999999999999</v>
      </c>
      <c r="M209" s="118">
        <f t="shared" si="352"/>
        <v>192.2</v>
      </c>
      <c r="N209" s="119" t="str">
        <f>IF('Att. Dairy'!F239="","",'Att. Dairy'!F239)</f>
        <v/>
      </c>
      <c r="O209" s="119" t="str">
        <f>IF('Att. Dairy'!G239="","",'Att. Dairy'!G239)</f>
        <v/>
      </c>
      <c r="P209" s="119" t="str">
        <f t="shared" si="353"/>
        <v/>
      </c>
      <c r="Q209" s="119" t="str">
        <f>IF('Att. Dairy'!L239="","",'Att. Dairy'!L239)</f>
        <v/>
      </c>
      <c r="R209" s="119" t="str">
        <f>IF('Att. Dairy'!M239="","",'Att. Dairy'!M239)</f>
        <v/>
      </c>
      <c r="S209" s="119" t="str">
        <f t="shared" si="354"/>
        <v/>
      </c>
      <c r="T209" s="118">
        <f t="shared" si="355"/>
        <v>0</v>
      </c>
      <c r="U209" s="118">
        <f t="shared" si="356"/>
        <v>0</v>
      </c>
      <c r="V209" s="118">
        <f t="shared" si="357"/>
        <v>158.19999999999999</v>
      </c>
      <c r="W209" s="118">
        <f t="shared" si="358"/>
        <v>192.2</v>
      </c>
      <c r="X209" s="321" t="str">
        <f>IFERROR(IF(AND('Att. Dairy'!B239=""),"",IF(AND(Y209="अवकाश"),"",IF(AND(S209=""),"",S209*$Z$191))),"")</f>
        <v/>
      </c>
      <c r="Y209" s="121" t="str">
        <f>IF(AND('Att. Dairy'!B239=""),"",IF(OR(S209="",S209=0),"",BC209))</f>
        <v/>
      </c>
      <c r="AA209" s="353">
        <f>IF(AND($AY$3=$AP$191),MAX($AA$195:AA208)+1,0)</f>
        <v>0</v>
      </c>
      <c r="AB209" s="116">
        <f>IF(AND('Att. Dairy'!B239=""),"",'Att. Dairy'!B239)</f>
        <v>45183</v>
      </c>
      <c r="AC209" s="118">
        <f t="shared" si="359"/>
        <v>154.60000000000002</v>
      </c>
      <c r="AD209" s="118">
        <f t="shared" si="360"/>
        <v>163.9</v>
      </c>
      <c r="AE209" s="118" t="str">
        <f>IF(AB209="","",IF(Sheet1!AB209='Opening Balance'!$I$198,'Opening Balance'!$H$198,""))</f>
        <v/>
      </c>
      <c r="AF209" s="118" t="str">
        <f>IF(AB209="","",IF(Sheet1!AB209='Opening Balance'!$I$199,'Opening Balance'!$H$199,""))</f>
        <v/>
      </c>
      <c r="AG209" s="118" t="str">
        <f>IF(AB209="","",IF(Sheet1!AB209='Opening Balance'!$I$200,'Opening Balance'!$H$200,""))</f>
        <v/>
      </c>
      <c r="AH209" s="118" t="str">
        <f>IF(AB209="","",IF(Sheet1!AB209='Opening Balance'!$I$201,'Opening Balance'!$H$201,""))</f>
        <v/>
      </c>
      <c r="AI209" s="118" t="str">
        <f>IF(AB209="","",IF(Sheet1!AB209='Opening Balance'!$I$202,'Opening Balance'!$H$202,""))</f>
        <v/>
      </c>
      <c r="AJ209" s="118" t="str">
        <f>IF(AB209="","",IF(Sheet1!AB209='Opening Balance'!$I$203,'Opening Balance'!$H$203,""))</f>
        <v/>
      </c>
      <c r="AK209" s="118">
        <f t="shared" si="361"/>
        <v>154.60000000000002</v>
      </c>
      <c r="AL209" s="118">
        <f t="shared" si="362"/>
        <v>163.9</v>
      </c>
      <c r="AM209" s="119" t="str">
        <f>IF('Att. Dairy'!I239="","",'Att. Dairy'!I239)</f>
        <v/>
      </c>
      <c r="AN209" s="119" t="str">
        <f>IF('Att. Dairy'!J239="","",'Att. Dairy'!J239)</f>
        <v/>
      </c>
      <c r="AO209" s="119" t="str">
        <f t="shared" si="363"/>
        <v/>
      </c>
      <c r="AP209" s="119" t="str">
        <f>IF('Att. Dairy'!O239="","",'Att. Dairy'!O239)</f>
        <v/>
      </c>
      <c r="AQ209" s="119" t="str">
        <f>IF('Att. Dairy'!P239="","",'Att. Dairy'!P239)</f>
        <v/>
      </c>
      <c r="AR209" s="119" t="str">
        <f t="shared" si="364"/>
        <v/>
      </c>
      <c r="AS209" s="118">
        <f t="shared" si="365"/>
        <v>0</v>
      </c>
      <c r="AT209" s="118">
        <f t="shared" si="366"/>
        <v>0</v>
      </c>
      <c r="AU209" s="118">
        <f t="shared" si="376"/>
        <v>154.60000000000002</v>
      </c>
      <c r="AV209" s="118">
        <f t="shared" si="377"/>
        <v>163.9</v>
      </c>
      <c r="AW209" s="321" t="str">
        <f>IFERROR(IF(AND('Att. Dairy'!B239=""),"",IF(AND(AX209="अवकाश"),"",IF(AND(AR209=""),"",AR209*$AY$191))),"")</f>
        <v/>
      </c>
      <c r="AX209" s="121" t="str">
        <f>IF(AND('Att. Dairy'!B239=""),"",IF(OR(AR209="",AR209=0),"",BC209))</f>
        <v/>
      </c>
      <c r="BB209" s="317" t="str">
        <f>IF(AND('Att. Dairy'!D239=""),"",'Att. Dairy'!D239)</f>
        <v>Thursday</v>
      </c>
      <c r="BC209" s="317" t="str">
        <f t="shared" si="367"/>
        <v>खिचड़ी</v>
      </c>
      <c r="BD209" s="318" t="str">
        <f t="shared" si="336"/>
        <v>R</v>
      </c>
      <c r="BE209" s="317" t="str">
        <f>IF(AND('Att. Dairy'!C239=""),"",'Att. Dairy'!C239)</f>
        <v/>
      </c>
      <c r="BF209" s="317" t="str">
        <f t="shared" si="337"/>
        <v/>
      </c>
      <c r="BG209" s="318" t="str">
        <f t="shared" si="338"/>
        <v>R</v>
      </c>
      <c r="BJ209" s="487">
        <f>IF(AND($DG$5=$CF$192),MAX($BJ$195:BJ208)+1,0)</f>
        <v>0</v>
      </c>
      <c r="BK209" s="389">
        <v>14</v>
      </c>
      <c r="BL209" s="422">
        <f>IF(AND('Att. Dairy'!B239=""),"",'Att. Dairy'!B239)</f>
        <v>45183</v>
      </c>
      <c r="BM209" s="423" t="str">
        <f>IF(AND('Att. Dairy'!D239=""),"",'Att. Dairy'!D239)</f>
        <v>Thursday</v>
      </c>
      <c r="BN209" s="435" t="str">
        <f>IF('Att. Dairy'!L239="","",IF('Att. Dairy'!E239='Att. Dairy'!$AD$15,'Att. Dairy'!L239,""))</f>
        <v/>
      </c>
      <c r="BO209" s="435" t="str">
        <f>IF('Att. Dairy'!M239="","",IF('Att. Dairy'!E239='Att. Dairy'!$AD$15,'Att. Dairy'!M239,""))</f>
        <v/>
      </c>
      <c r="BP209" s="436">
        <f t="shared" si="339"/>
        <v>0</v>
      </c>
      <c r="BQ209" s="453">
        <f t="shared" si="368"/>
        <v>149.01500000000001</v>
      </c>
      <c r="BR209" s="439" t="str">
        <f>IF(BL209="","",IF(BL209='Opening Balance'!$I$216,'Opening Balance'!$G$216,""))</f>
        <v/>
      </c>
      <c r="BS209" s="439" t="str">
        <f>IF(BL209="","",IF(BL209='Opening Balance'!$I$218,'Opening Balance'!$G$218,""))</f>
        <v/>
      </c>
      <c r="BT209" s="438">
        <f t="shared" si="340"/>
        <v>149.01500000000001</v>
      </c>
      <c r="BU209" s="446">
        <f>IF(BP209="","",BP209*'Opening Balance'!$G$220)</f>
        <v>0</v>
      </c>
      <c r="BV209" s="415">
        <f t="shared" si="334"/>
        <v>149.01500000000001</v>
      </c>
      <c r="BW209" s="453">
        <f t="shared" si="369"/>
        <v>36.448399999999992</v>
      </c>
      <c r="BX209" s="446" t="str">
        <f>IF(BL209="","",IF(BL209='Opening Balance'!$I$217,'Opening Balance'!$G$217,""))</f>
        <v/>
      </c>
      <c r="BY209" s="446" t="str">
        <f>IF(BL209="","",IF(BL209='Opening Balance'!$I$219,'Opening Balance'!$G$219,""))</f>
        <v/>
      </c>
      <c r="BZ209" s="447">
        <f t="shared" si="341"/>
        <v>36.448399999999992</v>
      </c>
      <c r="CA209" s="446">
        <f>IF(BP209="","",BP209*'Opening Balance'!$G$221)</f>
        <v>0</v>
      </c>
      <c r="CB209" s="431">
        <f t="shared" si="342"/>
        <v>36.448399999999992</v>
      </c>
      <c r="CC209" s="474">
        <f t="shared" si="370"/>
        <v>14500</v>
      </c>
      <c r="CD209" s="468" t="str">
        <f>IF(BL209="","",IF(BL209='Opening Balance'!$I$223,'Opening Balance'!$G$223,""))</f>
        <v/>
      </c>
      <c r="CE209" s="468">
        <f t="shared" si="343"/>
        <v>14500</v>
      </c>
      <c r="CF209" s="470">
        <f>IF(BL209="","",IF(BL209='Opening Balance'!$I$225,'Opening Balance'!$G$225,0))</f>
        <v>0</v>
      </c>
      <c r="CG209" s="469">
        <f t="shared" si="371"/>
        <v>14500</v>
      </c>
      <c r="CH209" s="466"/>
      <c r="CI209" s="466"/>
      <c r="CJ209" s="389">
        <v>14</v>
      </c>
      <c r="CK209" s="422">
        <f>IF(AND('Att. Dairy'!B239=""),"",'Att. Dairy'!B239)</f>
        <v>45183</v>
      </c>
      <c r="CL209" s="423" t="str">
        <f>IF(AND('Att. Dairy'!D239=""),"",'Att. Dairy'!D239)</f>
        <v>Thursday</v>
      </c>
      <c r="CM209" s="435" t="str">
        <f>IF('Att. Dairy'!O239="","",IF('Att. Dairy'!E239='Att. Dairy'!$AD$15,'Att. Dairy'!O239,""))</f>
        <v/>
      </c>
      <c r="CN209" s="435" t="str">
        <f>IF('Att. Dairy'!P239="","",IF('Att. Dairy'!E239='Att. Dairy'!$AD$15,'Att. Dairy'!P239,""))</f>
        <v/>
      </c>
      <c r="CO209" s="436">
        <f t="shared" si="344"/>
        <v>0</v>
      </c>
      <c r="CP209" s="453">
        <f t="shared" si="372"/>
        <v>197.49999999999997</v>
      </c>
      <c r="CQ209" s="438" t="str">
        <f>IF(CK209="","",IF(CK209='Opening Balance'!$I$216,'Opening Balance'!$H$216,""))</f>
        <v/>
      </c>
      <c r="CR209" s="438" t="str">
        <f>IF(CK209="","",IF(CK209='Opening Balance'!$I$218,'Opening Balance'!$H$218,""))</f>
        <v/>
      </c>
      <c r="CS209" s="438">
        <f t="shared" si="345"/>
        <v>197.49999999999997</v>
      </c>
      <c r="CT209" s="430">
        <f>IF(CO209="","",CO209*'Opening Balance'!$H$220)</f>
        <v>0</v>
      </c>
      <c r="CU209" s="431">
        <f t="shared" si="335"/>
        <v>197.49999999999997</v>
      </c>
      <c r="CV209" s="453">
        <f t="shared" si="373"/>
        <v>43.224999999999987</v>
      </c>
      <c r="CW209" s="430" t="str">
        <f>IF(CK209="","",IF(CK209='Opening Balance'!$I$217,'Opening Balance'!$H$217,""))</f>
        <v/>
      </c>
      <c r="CX209" s="429" t="str">
        <f>IF(CK209="","",IF(CK209='Opening Balance'!$I$219,'Opening Balance'!$H$219,""))</f>
        <v/>
      </c>
      <c r="CY209" s="438">
        <f t="shared" si="346"/>
        <v>43.224999999999987</v>
      </c>
      <c r="CZ209" s="430">
        <f>IF(CO209="","",CO209*'Opening Balance'!$H$221)</f>
        <v>0</v>
      </c>
      <c r="DA209" s="431">
        <f t="shared" si="347"/>
        <v>43.224999999999987</v>
      </c>
      <c r="DB209" s="474">
        <f t="shared" si="374"/>
        <v>16000</v>
      </c>
      <c r="DC209" s="468" t="str">
        <f>IF(CK209="","",IF(CK209='Opening Balance'!$I$223,'Opening Balance'!$H$223,""))</f>
        <v/>
      </c>
      <c r="DD209" s="468">
        <f t="shared" si="348"/>
        <v>16000</v>
      </c>
      <c r="DE209" s="470">
        <f>IF(CK209="","",IF(CK209='Opening Balance'!$I$225,'Opening Balance'!$H$225,0))</f>
        <v>0</v>
      </c>
      <c r="DF209" s="469">
        <f t="shared" si="375"/>
        <v>16000</v>
      </c>
    </row>
    <row r="210" spans="1:110" s="317" customFormat="1">
      <c r="A210" s="580"/>
      <c r="B210" s="352">
        <f>IF(AND($Z$3=$Q$191),MAX($B$195:B209)+1,0)</f>
        <v>0</v>
      </c>
      <c r="C210" s="116">
        <f>IF(AND('Att. Dairy'!B240=""),"",'Att. Dairy'!B240)</f>
        <v>45184</v>
      </c>
      <c r="D210" s="118">
        <f t="shared" si="349"/>
        <v>158.19999999999999</v>
      </c>
      <c r="E210" s="118">
        <f t="shared" si="350"/>
        <v>192.2</v>
      </c>
      <c r="F210" s="118" t="str">
        <f>IF(C210="","",IF(Sheet1!C210='Opening Balance'!$I$198,'Opening Balance'!$G$198,""))</f>
        <v/>
      </c>
      <c r="G210" s="118" t="str">
        <f>IF(C210="","",IF(Sheet1!C210='Opening Balance'!$I$199,'Opening Balance'!$G$199,""))</f>
        <v/>
      </c>
      <c r="H210" s="118" t="str">
        <f>IF(C210="","",IF(Sheet1!C210='Opening Balance'!$I$200,'Opening Balance'!$G$200,""))</f>
        <v/>
      </c>
      <c r="I210" s="118" t="str">
        <f>IF(C210="","",IF(Sheet1!C210='Opening Balance'!$I$201,'Opening Balance'!$G$201,""))</f>
        <v/>
      </c>
      <c r="J210" s="118" t="str">
        <f>IF(C210="","",IF(Sheet1!C210='Opening Balance'!$I$202,'Opening Balance'!$G$202,""))</f>
        <v/>
      </c>
      <c r="K210" s="118" t="str">
        <f>IF(C210="","",IF(Sheet1!C210='Opening Balance'!$I$203,'Opening Balance'!$G$203,""))</f>
        <v/>
      </c>
      <c r="L210" s="118">
        <f t="shared" si="351"/>
        <v>158.19999999999999</v>
      </c>
      <c r="M210" s="118">
        <f t="shared" si="352"/>
        <v>192.2</v>
      </c>
      <c r="N210" s="119" t="str">
        <f>IF('Att. Dairy'!F240="","",'Att. Dairy'!F240)</f>
        <v/>
      </c>
      <c r="O210" s="119" t="str">
        <f>IF('Att. Dairy'!G240="","",'Att. Dairy'!G240)</f>
        <v/>
      </c>
      <c r="P210" s="119" t="str">
        <f t="shared" si="353"/>
        <v/>
      </c>
      <c r="Q210" s="119" t="str">
        <f>IF('Att. Dairy'!L240="","",'Att. Dairy'!L240)</f>
        <v/>
      </c>
      <c r="R210" s="119" t="str">
        <f>IF('Att. Dairy'!M240="","",'Att. Dairy'!M240)</f>
        <v/>
      </c>
      <c r="S210" s="119" t="str">
        <f t="shared" si="354"/>
        <v/>
      </c>
      <c r="T210" s="118">
        <f t="shared" si="355"/>
        <v>0</v>
      </c>
      <c r="U210" s="118">
        <f t="shared" si="356"/>
        <v>0</v>
      </c>
      <c r="V210" s="118">
        <f t="shared" si="357"/>
        <v>158.19999999999999</v>
      </c>
      <c r="W210" s="118">
        <f t="shared" si="358"/>
        <v>192.2</v>
      </c>
      <c r="X210" s="321" t="str">
        <f>IFERROR(IF(AND('Att. Dairy'!B240=""),"",IF(AND(Y210="अवकाश"),"",IF(AND(S210=""),"",S210*$Z$191))),"")</f>
        <v/>
      </c>
      <c r="Y210" s="121" t="str">
        <f>IF(AND('Att. Dairy'!B240=""),"",IF(OR(S210="",S210=0),"",BC210))</f>
        <v/>
      </c>
      <c r="AA210" s="353">
        <f>IF(AND($AY$3=$AP$191),MAX($AA$195:AA209)+1,0)</f>
        <v>0</v>
      </c>
      <c r="AB210" s="116">
        <f>IF(AND('Att. Dairy'!B240=""),"",'Att. Dairy'!B240)</f>
        <v>45184</v>
      </c>
      <c r="AC210" s="118">
        <f t="shared" si="359"/>
        <v>154.60000000000002</v>
      </c>
      <c r="AD210" s="118">
        <f t="shared" si="360"/>
        <v>163.9</v>
      </c>
      <c r="AE210" s="118" t="str">
        <f>IF(AB210="","",IF(Sheet1!AB210='Opening Balance'!$I$198,'Opening Balance'!$H$198,""))</f>
        <v/>
      </c>
      <c r="AF210" s="118" t="str">
        <f>IF(AB210="","",IF(Sheet1!AB210='Opening Balance'!$I$199,'Opening Balance'!$H$199,""))</f>
        <v/>
      </c>
      <c r="AG210" s="118" t="str">
        <f>IF(AB210="","",IF(Sheet1!AB210='Opening Balance'!$I$200,'Opening Balance'!$H$200,""))</f>
        <v/>
      </c>
      <c r="AH210" s="118" t="str">
        <f>IF(AB210="","",IF(Sheet1!AB210='Opening Balance'!$I$201,'Opening Balance'!$H$201,""))</f>
        <v/>
      </c>
      <c r="AI210" s="118" t="str">
        <f>IF(AB210="","",IF(Sheet1!AB210='Opening Balance'!$I$202,'Opening Balance'!$H$202,""))</f>
        <v/>
      </c>
      <c r="AJ210" s="118" t="str">
        <f>IF(AB210="","",IF(Sheet1!AB210='Opening Balance'!$I$203,'Opening Balance'!$H$203,""))</f>
        <v/>
      </c>
      <c r="AK210" s="118">
        <f t="shared" si="361"/>
        <v>154.60000000000002</v>
      </c>
      <c r="AL210" s="118">
        <f t="shared" si="362"/>
        <v>163.9</v>
      </c>
      <c r="AM210" s="119" t="str">
        <f>IF('Att. Dairy'!I240="","",'Att. Dairy'!I240)</f>
        <v/>
      </c>
      <c r="AN210" s="119" t="str">
        <f>IF('Att. Dairy'!J240="","",'Att. Dairy'!J240)</f>
        <v/>
      </c>
      <c r="AO210" s="119" t="str">
        <f t="shared" si="363"/>
        <v/>
      </c>
      <c r="AP210" s="119" t="str">
        <f>IF('Att. Dairy'!O240="","",'Att. Dairy'!O240)</f>
        <v/>
      </c>
      <c r="AQ210" s="119" t="str">
        <f>IF('Att. Dairy'!P240="","",'Att. Dairy'!P240)</f>
        <v/>
      </c>
      <c r="AR210" s="119" t="str">
        <f t="shared" si="364"/>
        <v/>
      </c>
      <c r="AS210" s="118">
        <f t="shared" si="365"/>
        <v>0</v>
      </c>
      <c r="AT210" s="118">
        <f t="shared" si="366"/>
        <v>0</v>
      </c>
      <c r="AU210" s="118">
        <f t="shared" si="376"/>
        <v>154.60000000000002</v>
      </c>
      <c r="AV210" s="118">
        <f t="shared" si="377"/>
        <v>163.9</v>
      </c>
      <c r="AW210" s="321" t="str">
        <f>IFERROR(IF(AND('Att. Dairy'!B240=""),"",IF(AND(AX210="अवकाश"),"",IF(AND(AR210=""),"",AR210*$AY$191))),"")</f>
        <v/>
      </c>
      <c r="AX210" s="121" t="str">
        <f>IF(AND('Att. Dairy'!B240=""),"",IF(OR(AR210="",AR210=0),"",BC210))</f>
        <v/>
      </c>
      <c r="BB210" s="317" t="str">
        <f>IF(AND('Att. Dairy'!D240=""),"",'Att. Dairy'!D240)</f>
        <v>Friday</v>
      </c>
      <c r="BC210" s="317" t="str">
        <f t="shared" si="367"/>
        <v>दाल रोटी</v>
      </c>
      <c r="BD210" s="318" t="str">
        <f t="shared" si="336"/>
        <v>W</v>
      </c>
      <c r="BE210" s="317" t="str">
        <f>IF(AND('Att. Dairy'!C240=""),"",'Att. Dairy'!C240)</f>
        <v/>
      </c>
      <c r="BF210" s="317" t="str">
        <f t="shared" si="337"/>
        <v/>
      </c>
      <c r="BG210" s="318" t="str">
        <f t="shared" si="338"/>
        <v>W</v>
      </c>
      <c r="BJ210" s="487">
        <f>IF(AND($DG$5=$CF$192),MAX($BJ$195:BJ209)+1,0)</f>
        <v>0</v>
      </c>
      <c r="BK210" s="389">
        <v>15</v>
      </c>
      <c r="BL210" s="422">
        <f>IF(AND('Att. Dairy'!B240=""),"",'Att. Dairy'!B240)</f>
        <v>45184</v>
      </c>
      <c r="BM210" s="423" t="str">
        <f>IF(AND('Att. Dairy'!D240=""),"",'Att. Dairy'!D240)</f>
        <v>Friday</v>
      </c>
      <c r="BN210" s="435" t="str">
        <f>IF('Att. Dairy'!L240="","",IF('Att. Dairy'!E240='Att. Dairy'!$AD$15,'Att. Dairy'!L240,""))</f>
        <v/>
      </c>
      <c r="BO210" s="435" t="str">
        <f>IF('Att. Dairy'!M240="","",IF('Att. Dairy'!E240='Att. Dairy'!$AD$15,'Att. Dairy'!M240,""))</f>
        <v/>
      </c>
      <c r="BP210" s="436">
        <f t="shared" si="339"/>
        <v>0</v>
      </c>
      <c r="BQ210" s="453">
        <f t="shared" si="368"/>
        <v>149.01500000000001</v>
      </c>
      <c r="BR210" s="439" t="str">
        <f>IF(BL210="","",IF(BL210='Opening Balance'!$I$216,'Opening Balance'!$G$216,""))</f>
        <v/>
      </c>
      <c r="BS210" s="439" t="str">
        <f>IF(BL210="","",IF(BL210='Opening Balance'!$I$218,'Opening Balance'!$G$218,""))</f>
        <v/>
      </c>
      <c r="BT210" s="438">
        <f t="shared" si="340"/>
        <v>149.01500000000001</v>
      </c>
      <c r="BU210" s="446">
        <f>IF(BP210="","",BP210*'Opening Balance'!$G$220)</f>
        <v>0</v>
      </c>
      <c r="BV210" s="415">
        <f t="shared" si="334"/>
        <v>149.01500000000001</v>
      </c>
      <c r="BW210" s="453">
        <f t="shared" si="369"/>
        <v>36.448399999999992</v>
      </c>
      <c r="BX210" s="446" t="str">
        <f>IF(BL210="","",IF(BL210='Opening Balance'!$I$217,'Opening Balance'!$G$217,""))</f>
        <v/>
      </c>
      <c r="BY210" s="446" t="str">
        <f>IF(BL210="","",IF(BL210='Opening Balance'!$I$219,'Opening Balance'!$G$219,""))</f>
        <v/>
      </c>
      <c r="BZ210" s="447">
        <f t="shared" si="341"/>
        <v>36.448399999999992</v>
      </c>
      <c r="CA210" s="446">
        <f>IF(BP210="","",BP210*'Opening Balance'!$G$221)</f>
        <v>0</v>
      </c>
      <c r="CB210" s="431">
        <f t="shared" si="342"/>
        <v>36.448399999999992</v>
      </c>
      <c r="CC210" s="474">
        <f t="shared" si="370"/>
        <v>14500</v>
      </c>
      <c r="CD210" s="468" t="str">
        <f>IF(BL210="","",IF(BL210='Opening Balance'!$I$223,'Opening Balance'!$G$223,""))</f>
        <v/>
      </c>
      <c r="CE210" s="468">
        <f t="shared" si="343"/>
        <v>14500</v>
      </c>
      <c r="CF210" s="470">
        <f>IF(BL210="","",IF(BL210='Opening Balance'!$I$225,'Opening Balance'!$G$225,0))</f>
        <v>0</v>
      </c>
      <c r="CG210" s="469">
        <f t="shared" si="371"/>
        <v>14500</v>
      </c>
      <c r="CH210" s="466"/>
      <c r="CI210" s="466"/>
      <c r="CJ210" s="389">
        <v>15</v>
      </c>
      <c r="CK210" s="422">
        <f>IF(AND('Att. Dairy'!B240=""),"",'Att. Dairy'!B240)</f>
        <v>45184</v>
      </c>
      <c r="CL210" s="423" t="str">
        <f>IF(AND('Att. Dairy'!D240=""),"",'Att. Dairy'!D240)</f>
        <v>Friday</v>
      </c>
      <c r="CM210" s="435" t="str">
        <f>IF('Att. Dairy'!O240="","",IF('Att. Dairy'!E240='Att. Dairy'!$AD$15,'Att. Dairy'!O240,""))</f>
        <v/>
      </c>
      <c r="CN210" s="435" t="str">
        <f>IF('Att. Dairy'!P240="","",IF('Att. Dairy'!E240='Att. Dairy'!$AD$15,'Att. Dairy'!P240,""))</f>
        <v/>
      </c>
      <c r="CO210" s="436">
        <f t="shared" si="344"/>
        <v>0</v>
      </c>
      <c r="CP210" s="453">
        <f t="shared" si="372"/>
        <v>197.49999999999997</v>
      </c>
      <c r="CQ210" s="438" t="str">
        <f>IF(CK210="","",IF(CK210='Opening Balance'!$I$216,'Opening Balance'!$H$216,""))</f>
        <v/>
      </c>
      <c r="CR210" s="438" t="str">
        <f>IF(CK210="","",IF(CK210='Opening Balance'!$I$218,'Opening Balance'!$H$218,""))</f>
        <v/>
      </c>
      <c r="CS210" s="438">
        <f t="shared" si="345"/>
        <v>197.49999999999997</v>
      </c>
      <c r="CT210" s="430">
        <f>IF(CO210="","",CO210*'Opening Balance'!$H$220)</f>
        <v>0</v>
      </c>
      <c r="CU210" s="431">
        <f t="shared" si="335"/>
        <v>197.49999999999997</v>
      </c>
      <c r="CV210" s="453">
        <f t="shared" si="373"/>
        <v>43.224999999999987</v>
      </c>
      <c r="CW210" s="430" t="str">
        <f>IF(CK210="","",IF(CK210='Opening Balance'!$I$217,'Opening Balance'!$H$217,""))</f>
        <v/>
      </c>
      <c r="CX210" s="429" t="str">
        <f>IF(CK210="","",IF(CK210='Opening Balance'!$I$219,'Opening Balance'!$H$219,""))</f>
        <v/>
      </c>
      <c r="CY210" s="438">
        <f t="shared" si="346"/>
        <v>43.224999999999987</v>
      </c>
      <c r="CZ210" s="430">
        <f>IF(CO210="","",CO210*'Opening Balance'!$H$221)</f>
        <v>0</v>
      </c>
      <c r="DA210" s="431">
        <f t="shared" si="347"/>
        <v>43.224999999999987</v>
      </c>
      <c r="DB210" s="474">
        <f t="shared" si="374"/>
        <v>16000</v>
      </c>
      <c r="DC210" s="468" t="str">
        <f>IF(CK210="","",IF(CK210='Opening Balance'!$I$223,'Opening Balance'!$H$223,""))</f>
        <v/>
      </c>
      <c r="DD210" s="468">
        <f t="shared" si="348"/>
        <v>16000</v>
      </c>
      <c r="DE210" s="470">
        <f>IF(CK210="","",IF(CK210='Opening Balance'!$I$225,'Opening Balance'!$H$225,0))</f>
        <v>0</v>
      </c>
      <c r="DF210" s="469">
        <f t="shared" si="375"/>
        <v>16000</v>
      </c>
    </row>
    <row r="211" spans="1:110" s="317" customFormat="1">
      <c r="A211" s="580"/>
      <c r="B211" s="352">
        <f>IF(AND($Z$3=$Q$191),MAX($B$195:B210)+1,0)</f>
        <v>0</v>
      </c>
      <c r="C211" s="116">
        <f>IF(AND('Att. Dairy'!B241=""),"",'Att. Dairy'!B241)</f>
        <v>45185</v>
      </c>
      <c r="D211" s="118">
        <f t="shared" si="349"/>
        <v>158.19999999999999</v>
      </c>
      <c r="E211" s="118">
        <f t="shared" si="350"/>
        <v>192.2</v>
      </c>
      <c r="F211" s="118" t="str">
        <f>IF(C211="","",IF(Sheet1!C211='Opening Balance'!$I$198,'Opening Balance'!$G$198,""))</f>
        <v/>
      </c>
      <c r="G211" s="118" t="str">
        <f>IF(C211="","",IF(Sheet1!C211='Opening Balance'!$I$199,'Opening Balance'!$G$199,""))</f>
        <v/>
      </c>
      <c r="H211" s="118" t="str">
        <f>IF(C211="","",IF(Sheet1!C211='Opening Balance'!$I$200,'Opening Balance'!$G$200,""))</f>
        <v/>
      </c>
      <c r="I211" s="118" t="str">
        <f>IF(C211="","",IF(Sheet1!C211='Opening Balance'!$I$201,'Opening Balance'!$G$201,""))</f>
        <v/>
      </c>
      <c r="J211" s="118" t="str">
        <f>IF(C211="","",IF(Sheet1!C211='Opening Balance'!$I$202,'Opening Balance'!$G$202,""))</f>
        <v/>
      </c>
      <c r="K211" s="118" t="str">
        <f>IF(C211="","",IF(Sheet1!C211='Opening Balance'!$I$203,'Opening Balance'!$G$203,""))</f>
        <v/>
      </c>
      <c r="L211" s="118">
        <f t="shared" si="351"/>
        <v>158.19999999999999</v>
      </c>
      <c r="M211" s="118">
        <f t="shared" si="352"/>
        <v>192.2</v>
      </c>
      <c r="N211" s="119" t="str">
        <f>IF('Att. Dairy'!F241="","",'Att. Dairy'!F241)</f>
        <v/>
      </c>
      <c r="O211" s="119" t="str">
        <f>IF('Att. Dairy'!G241="","",'Att. Dairy'!G241)</f>
        <v/>
      </c>
      <c r="P211" s="119" t="str">
        <f t="shared" si="353"/>
        <v/>
      </c>
      <c r="Q211" s="119" t="str">
        <f>IF('Att. Dairy'!L241="","",'Att. Dairy'!L241)</f>
        <v/>
      </c>
      <c r="R211" s="119" t="str">
        <f>IF('Att. Dairy'!M241="","",'Att. Dairy'!M241)</f>
        <v/>
      </c>
      <c r="S211" s="119" t="str">
        <f t="shared" si="354"/>
        <v/>
      </c>
      <c r="T211" s="118">
        <f t="shared" si="355"/>
        <v>0</v>
      </c>
      <c r="U211" s="118">
        <f t="shared" si="356"/>
        <v>0</v>
      </c>
      <c r="V211" s="118">
        <f t="shared" si="357"/>
        <v>158.19999999999999</v>
      </c>
      <c r="W211" s="118">
        <f t="shared" si="358"/>
        <v>192.2</v>
      </c>
      <c r="X211" s="321" t="str">
        <f>IFERROR(IF(AND('Att. Dairy'!B241=""),"",IF(AND(Y211="अवकाश"),"",IF(AND(S211=""),"",S211*$Z$191))),"")</f>
        <v/>
      </c>
      <c r="Y211" s="121" t="str">
        <f>IF(AND('Att. Dairy'!B241=""),"",IF(OR(S211="",S211=0),"",BC211))</f>
        <v/>
      </c>
      <c r="AA211" s="353">
        <f>IF(AND($AY$3=$AP$191),MAX($AA$195:AA210)+1,0)</f>
        <v>0</v>
      </c>
      <c r="AB211" s="116">
        <f>IF(AND('Att. Dairy'!B241=""),"",'Att. Dairy'!B241)</f>
        <v>45185</v>
      </c>
      <c r="AC211" s="118">
        <f t="shared" si="359"/>
        <v>154.60000000000002</v>
      </c>
      <c r="AD211" s="118">
        <f t="shared" si="360"/>
        <v>163.9</v>
      </c>
      <c r="AE211" s="118" t="str">
        <f>IF(AB211="","",IF(Sheet1!AB211='Opening Balance'!$I$198,'Opening Balance'!$H$198,""))</f>
        <v/>
      </c>
      <c r="AF211" s="118" t="str">
        <f>IF(AB211="","",IF(Sheet1!AB211='Opening Balance'!$I$199,'Opening Balance'!$H$199,""))</f>
        <v/>
      </c>
      <c r="AG211" s="118" t="str">
        <f>IF(AB211="","",IF(Sheet1!AB211='Opening Balance'!$I$200,'Opening Balance'!$H$200,""))</f>
        <v/>
      </c>
      <c r="AH211" s="118" t="str">
        <f>IF(AB211="","",IF(Sheet1!AB211='Opening Balance'!$I$201,'Opening Balance'!$H$201,""))</f>
        <v/>
      </c>
      <c r="AI211" s="118" t="str">
        <f>IF(AB211="","",IF(Sheet1!AB211='Opening Balance'!$I$202,'Opening Balance'!$H$202,""))</f>
        <v/>
      </c>
      <c r="AJ211" s="118" t="str">
        <f>IF(AB211="","",IF(Sheet1!AB211='Opening Balance'!$I$203,'Opening Balance'!$H$203,""))</f>
        <v/>
      </c>
      <c r="AK211" s="118">
        <f t="shared" si="361"/>
        <v>154.60000000000002</v>
      </c>
      <c r="AL211" s="118">
        <f t="shared" si="362"/>
        <v>163.9</v>
      </c>
      <c r="AM211" s="119" t="str">
        <f>IF('Att. Dairy'!I241="","",'Att. Dairy'!I241)</f>
        <v/>
      </c>
      <c r="AN211" s="119" t="str">
        <f>IF('Att. Dairy'!J241="","",'Att. Dairy'!J241)</f>
        <v/>
      </c>
      <c r="AO211" s="119" t="str">
        <f t="shared" si="363"/>
        <v/>
      </c>
      <c r="AP211" s="119" t="str">
        <f>IF('Att. Dairy'!O241="","",'Att. Dairy'!O241)</f>
        <v/>
      </c>
      <c r="AQ211" s="119" t="str">
        <f>IF('Att. Dairy'!P241="","",'Att. Dairy'!P241)</f>
        <v/>
      </c>
      <c r="AR211" s="119" t="str">
        <f t="shared" si="364"/>
        <v/>
      </c>
      <c r="AS211" s="118">
        <f t="shared" si="365"/>
        <v>0</v>
      </c>
      <c r="AT211" s="118">
        <f t="shared" si="366"/>
        <v>0</v>
      </c>
      <c r="AU211" s="118">
        <f t="shared" si="376"/>
        <v>154.60000000000002</v>
      </c>
      <c r="AV211" s="118">
        <f t="shared" si="377"/>
        <v>163.9</v>
      </c>
      <c r="AW211" s="321" t="str">
        <f>IFERROR(IF(AND('Att. Dairy'!B241=""),"",IF(AND(AX211="अवकाश"),"",IF(AND(AR211=""),"",AR211*$AY$191))),"")</f>
        <v/>
      </c>
      <c r="AX211" s="121" t="str">
        <f>IF(AND('Att. Dairy'!B241=""),"",IF(OR(AR211="",AR211=0),"",BC211))</f>
        <v/>
      </c>
      <c r="BB211" s="317" t="str">
        <f>IF(AND('Att. Dairy'!D241=""),"",'Att. Dairy'!D241)</f>
        <v>Saturday</v>
      </c>
      <c r="BC211" s="317" t="str">
        <f t="shared" si="367"/>
        <v>सब्जी रोटी</v>
      </c>
      <c r="BD211" s="318" t="str">
        <f t="shared" si="336"/>
        <v>W</v>
      </c>
      <c r="BE211" s="317" t="str">
        <f>IF(AND('Att. Dairy'!C241=""),"",'Att. Dairy'!C241)</f>
        <v/>
      </c>
      <c r="BF211" s="317" t="str">
        <f t="shared" si="337"/>
        <v/>
      </c>
      <c r="BG211" s="318" t="str">
        <f t="shared" si="338"/>
        <v>W</v>
      </c>
      <c r="BJ211" s="487">
        <f>IF(AND($DG$5=$CF$192),MAX($BJ$195:BJ210)+1,0)</f>
        <v>0</v>
      </c>
      <c r="BK211" s="389">
        <v>16</v>
      </c>
      <c r="BL211" s="422">
        <f>IF(AND('Att. Dairy'!B241=""),"",'Att. Dairy'!B241)</f>
        <v>45185</v>
      </c>
      <c r="BM211" s="423" t="str">
        <f>IF(AND('Att. Dairy'!D241=""),"",'Att. Dairy'!D241)</f>
        <v>Saturday</v>
      </c>
      <c r="BN211" s="435" t="str">
        <f>IF('Att. Dairy'!L241="","",IF('Att. Dairy'!E241='Att. Dairy'!$AD$15,'Att. Dairy'!L241,""))</f>
        <v/>
      </c>
      <c r="BO211" s="435" t="str">
        <f>IF('Att. Dairy'!M241="","",IF('Att. Dairy'!E241='Att. Dairy'!$AD$15,'Att. Dairy'!M241,""))</f>
        <v/>
      </c>
      <c r="BP211" s="436">
        <f t="shared" si="339"/>
        <v>0</v>
      </c>
      <c r="BQ211" s="453">
        <f t="shared" si="368"/>
        <v>149.01500000000001</v>
      </c>
      <c r="BR211" s="439" t="str">
        <f>IF(BL211="","",IF(BL211='Opening Balance'!$I$216,'Opening Balance'!$G$216,""))</f>
        <v/>
      </c>
      <c r="BS211" s="439" t="str">
        <f>IF(BL211="","",IF(BL211='Opening Balance'!$I$218,'Opening Balance'!$G$218,""))</f>
        <v/>
      </c>
      <c r="BT211" s="438">
        <f t="shared" si="340"/>
        <v>149.01500000000001</v>
      </c>
      <c r="BU211" s="446">
        <f>IF(BP211="","",BP211*'Opening Balance'!$G$220)</f>
        <v>0</v>
      </c>
      <c r="BV211" s="415">
        <f t="shared" si="334"/>
        <v>149.01500000000001</v>
      </c>
      <c r="BW211" s="453">
        <f t="shared" si="369"/>
        <v>36.448399999999992</v>
      </c>
      <c r="BX211" s="446" t="str">
        <f>IF(BL211="","",IF(BL211='Opening Balance'!$I$217,'Opening Balance'!$G$217,""))</f>
        <v/>
      </c>
      <c r="BY211" s="446" t="str">
        <f>IF(BL211="","",IF(BL211='Opening Balance'!$I$219,'Opening Balance'!$G$219,""))</f>
        <v/>
      </c>
      <c r="BZ211" s="447">
        <f t="shared" si="341"/>
        <v>36.448399999999992</v>
      </c>
      <c r="CA211" s="446">
        <f>IF(BP211="","",BP211*'Opening Balance'!$G$221)</f>
        <v>0</v>
      </c>
      <c r="CB211" s="431">
        <f t="shared" si="342"/>
        <v>36.448399999999992</v>
      </c>
      <c r="CC211" s="474">
        <f t="shared" si="370"/>
        <v>14500</v>
      </c>
      <c r="CD211" s="468" t="str">
        <f>IF(BL211="","",IF(BL211='Opening Balance'!$I$223,'Opening Balance'!$G$223,""))</f>
        <v/>
      </c>
      <c r="CE211" s="468">
        <f t="shared" si="343"/>
        <v>14500</v>
      </c>
      <c r="CF211" s="470">
        <f>IF(BL211="","",IF(BL211='Opening Balance'!$I$225,'Opening Balance'!$G$225,0))</f>
        <v>0</v>
      </c>
      <c r="CG211" s="469">
        <f t="shared" si="371"/>
        <v>14500</v>
      </c>
      <c r="CH211" s="466"/>
      <c r="CI211" s="466"/>
      <c r="CJ211" s="389">
        <v>16</v>
      </c>
      <c r="CK211" s="422">
        <f>IF(AND('Att. Dairy'!B241=""),"",'Att. Dairy'!B241)</f>
        <v>45185</v>
      </c>
      <c r="CL211" s="423" t="str">
        <f>IF(AND('Att. Dairy'!D241=""),"",'Att. Dairy'!D241)</f>
        <v>Saturday</v>
      </c>
      <c r="CM211" s="435" t="str">
        <f>IF('Att. Dairy'!O241="","",IF('Att. Dairy'!E241='Att. Dairy'!$AD$15,'Att. Dairy'!O241,""))</f>
        <v/>
      </c>
      <c r="CN211" s="435" t="str">
        <f>IF('Att. Dairy'!P241="","",IF('Att. Dairy'!E241='Att. Dairy'!$AD$15,'Att. Dairy'!P241,""))</f>
        <v/>
      </c>
      <c r="CO211" s="436">
        <f t="shared" si="344"/>
        <v>0</v>
      </c>
      <c r="CP211" s="453">
        <f t="shared" si="372"/>
        <v>197.49999999999997</v>
      </c>
      <c r="CQ211" s="438" t="str">
        <f>IF(CK211="","",IF(CK211='Opening Balance'!$I$216,'Opening Balance'!$H$216,""))</f>
        <v/>
      </c>
      <c r="CR211" s="438" t="str">
        <f>IF(CK211="","",IF(CK211='Opening Balance'!$I$218,'Opening Balance'!$H$218,""))</f>
        <v/>
      </c>
      <c r="CS211" s="438">
        <f t="shared" si="345"/>
        <v>197.49999999999997</v>
      </c>
      <c r="CT211" s="430">
        <f>IF(CO211="","",CO211*'Opening Balance'!$H$220)</f>
        <v>0</v>
      </c>
      <c r="CU211" s="431">
        <f t="shared" si="335"/>
        <v>197.49999999999997</v>
      </c>
      <c r="CV211" s="453">
        <f t="shared" si="373"/>
        <v>43.224999999999987</v>
      </c>
      <c r="CW211" s="430" t="str">
        <f>IF(CK211="","",IF(CK211='Opening Balance'!$I$217,'Opening Balance'!$H$217,""))</f>
        <v/>
      </c>
      <c r="CX211" s="429" t="str">
        <f>IF(CK211="","",IF(CK211='Opening Balance'!$I$219,'Opening Balance'!$H$219,""))</f>
        <v/>
      </c>
      <c r="CY211" s="438">
        <f t="shared" si="346"/>
        <v>43.224999999999987</v>
      </c>
      <c r="CZ211" s="430">
        <f>IF(CO211="","",CO211*'Opening Balance'!$H$221)</f>
        <v>0</v>
      </c>
      <c r="DA211" s="431">
        <f t="shared" si="347"/>
        <v>43.224999999999987</v>
      </c>
      <c r="DB211" s="474">
        <f t="shared" si="374"/>
        <v>16000</v>
      </c>
      <c r="DC211" s="468" t="str">
        <f>IF(CK211="","",IF(CK211='Opening Balance'!$I$223,'Opening Balance'!$H$223,""))</f>
        <v/>
      </c>
      <c r="DD211" s="468">
        <f t="shared" si="348"/>
        <v>16000</v>
      </c>
      <c r="DE211" s="470">
        <f>IF(CK211="","",IF(CK211='Opening Balance'!$I$225,'Opening Balance'!$H$225,0))</f>
        <v>0</v>
      </c>
      <c r="DF211" s="469">
        <f t="shared" si="375"/>
        <v>16000</v>
      </c>
    </row>
    <row r="212" spans="1:110" s="317" customFormat="1">
      <c r="A212" s="580"/>
      <c r="B212" s="352">
        <f>IF(AND($Z$3=$Q$191),MAX($B$195:B211)+1,0)</f>
        <v>0</v>
      </c>
      <c r="C212" s="116">
        <f>IF(AND('Att. Dairy'!B242=""),"",'Att. Dairy'!B242)</f>
        <v>45186</v>
      </c>
      <c r="D212" s="118">
        <f t="shared" si="349"/>
        <v>158.19999999999999</v>
      </c>
      <c r="E212" s="118">
        <f t="shared" si="350"/>
        <v>192.2</v>
      </c>
      <c r="F212" s="118" t="str">
        <f>IF(C212="","",IF(Sheet1!C212='Opening Balance'!$I$198,'Opening Balance'!$G$198,""))</f>
        <v/>
      </c>
      <c r="G212" s="118" t="str">
        <f>IF(C212="","",IF(Sheet1!C212='Opening Balance'!$I$199,'Opening Balance'!$G$199,""))</f>
        <v/>
      </c>
      <c r="H212" s="118" t="str">
        <f>IF(C212="","",IF(Sheet1!C212='Opening Balance'!$I$200,'Opening Balance'!$G$200,""))</f>
        <v/>
      </c>
      <c r="I212" s="118" t="str">
        <f>IF(C212="","",IF(Sheet1!C212='Opening Balance'!$I$201,'Opening Balance'!$G$201,""))</f>
        <v/>
      </c>
      <c r="J212" s="118" t="str">
        <f>IF(C212="","",IF(Sheet1!C212='Opening Balance'!$I$202,'Opening Balance'!$G$202,""))</f>
        <v/>
      </c>
      <c r="K212" s="118" t="str">
        <f>IF(C212="","",IF(Sheet1!C212='Opening Balance'!$I$203,'Opening Balance'!$G$203,""))</f>
        <v/>
      </c>
      <c r="L212" s="118">
        <f t="shared" si="351"/>
        <v>158.19999999999999</v>
      </c>
      <c r="M212" s="118">
        <f t="shared" si="352"/>
        <v>192.2</v>
      </c>
      <c r="N212" s="119" t="str">
        <f>IF('Att. Dairy'!F242="","",'Att. Dairy'!F242)</f>
        <v/>
      </c>
      <c r="O212" s="119" t="str">
        <f>IF('Att. Dairy'!G242="","",'Att. Dairy'!G242)</f>
        <v/>
      </c>
      <c r="P212" s="119" t="str">
        <f t="shared" si="353"/>
        <v/>
      </c>
      <c r="Q212" s="119" t="str">
        <f>IF('Att. Dairy'!L242="","",'Att. Dairy'!L242)</f>
        <v/>
      </c>
      <c r="R212" s="119" t="str">
        <f>IF('Att. Dairy'!M242="","",'Att. Dairy'!M242)</f>
        <v/>
      </c>
      <c r="S212" s="119" t="str">
        <f t="shared" si="354"/>
        <v/>
      </c>
      <c r="T212" s="118">
        <f t="shared" si="355"/>
        <v>0</v>
      </c>
      <c r="U212" s="118">
        <f t="shared" si="356"/>
        <v>0</v>
      </c>
      <c r="V212" s="118">
        <f t="shared" si="357"/>
        <v>158.19999999999999</v>
      </c>
      <c r="W212" s="118">
        <f t="shared" si="358"/>
        <v>192.2</v>
      </c>
      <c r="X212" s="321" t="str">
        <f>IFERROR(IF(AND('Att. Dairy'!B242=""),"",IF(AND(Y212="अवकाश"),"",IF(AND(S212=""),"",S212*$Z$191))),"")</f>
        <v/>
      </c>
      <c r="Y212" s="121" t="str">
        <f>IF(AND('Att. Dairy'!B242=""),"",IF(OR(S212="",S212=0),"",BC212))</f>
        <v/>
      </c>
      <c r="AA212" s="353">
        <f>IF(AND($AY$3=$AP$191),MAX($AA$195:AA211)+1,0)</f>
        <v>0</v>
      </c>
      <c r="AB212" s="116">
        <f>IF(AND('Att. Dairy'!B242=""),"",'Att. Dairy'!B242)</f>
        <v>45186</v>
      </c>
      <c r="AC212" s="118">
        <f t="shared" si="359"/>
        <v>154.60000000000002</v>
      </c>
      <c r="AD212" s="118">
        <f t="shared" si="360"/>
        <v>163.9</v>
      </c>
      <c r="AE212" s="118" t="str">
        <f>IF(AB212="","",IF(Sheet1!AB212='Opening Balance'!$I$198,'Opening Balance'!$H$198,""))</f>
        <v/>
      </c>
      <c r="AF212" s="118" t="str">
        <f>IF(AB212="","",IF(Sheet1!AB212='Opening Balance'!$I$199,'Opening Balance'!$H$199,""))</f>
        <v/>
      </c>
      <c r="AG212" s="118" t="str">
        <f>IF(AB212="","",IF(Sheet1!AB212='Opening Balance'!$I$200,'Opening Balance'!$H$200,""))</f>
        <v/>
      </c>
      <c r="AH212" s="118" t="str">
        <f>IF(AB212="","",IF(Sheet1!AB212='Opening Balance'!$I$201,'Opening Balance'!$H$201,""))</f>
        <v/>
      </c>
      <c r="AI212" s="118" t="str">
        <f>IF(AB212="","",IF(Sheet1!AB212='Opening Balance'!$I$202,'Opening Balance'!$H$202,""))</f>
        <v/>
      </c>
      <c r="AJ212" s="118" t="str">
        <f>IF(AB212="","",IF(Sheet1!AB212='Opening Balance'!$I$203,'Opening Balance'!$H$203,""))</f>
        <v/>
      </c>
      <c r="AK212" s="118">
        <f t="shared" si="361"/>
        <v>154.60000000000002</v>
      </c>
      <c r="AL212" s="118">
        <f t="shared" si="362"/>
        <v>163.9</v>
      </c>
      <c r="AM212" s="119" t="str">
        <f>IF('Att. Dairy'!I242="","",'Att. Dairy'!I242)</f>
        <v/>
      </c>
      <c r="AN212" s="119" t="str">
        <f>IF('Att. Dairy'!J242="","",'Att. Dairy'!J242)</f>
        <v/>
      </c>
      <c r="AO212" s="119" t="str">
        <f t="shared" si="363"/>
        <v/>
      </c>
      <c r="AP212" s="119" t="str">
        <f>IF('Att. Dairy'!O242="","",'Att. Dairy'!O242)</f>
        <v/>
      </c>
      <c r="AQ212" s="119" t="str">
        <f>IF('Att. Dairy'!P242="","",'Att. Dairy'!P242)</f>
        <v/>
      </c>
      <c r="AR212" s="119" t="str">
        <f t="shared" si="364"/>
        <v/>
      </c>
      <c r="AS212" s="118">
        <f t="shared" si="365"/>
        <v>0</v>
      </c>
      <c r="AT212" s="118">
        <f t="shared" si="366"/>
        <v>0</v>
      </c>
      <c r="AU212" s="118">
        <f t="shared" si="376"/>
        <v>154.60000000000002</v>
      </c>
      <c r="AV212" s="118">
        <f t="shared" si="377"/>
        <v>163.9</v>
      </c>
      <c r="AW212" s="321" t="str">
        <f>IFERROR(IF(AND('Att. Dairy'!B242=""),"",IF(AND(AX212="अवकाश"),"",IF(AND(AR212=""),"",AR212*$AY$191))),"")</f>
        <v/>
      </c>
      <c r="AX212" s="121" t="str">
        <f>IF(AND('Att. Dairy'!B242=""),"",IF(OR(AR212="",AR212=0),"",BC212))</f>
        <v/>
      </c>
      <c r="BB212" s="317" t="str">
        <f>IF(AND('Att. Dairy'!D242=""),"",'Att. Dairy'!D242)</f>
        <v>Sunday</v>
      </c>
      <c r="BC212" s="317" t="str">
        <f t="shared" si="367"/>
        <v>अवकाश</v>
      </c>
      <c r="BD212" s="318" t="str">
        <f t="shared" si="336"/>
        <v/>
      </c>
      <c r="BE212" s="317" t="str">
        <f>IF(AND('Att. Dairy'!C242=""),"",'Att. Dairy'!C242)</f>
        <v/>
      </c>
      <c r="BF212" s="317" t="str">
        <f t="shared" si="337"/>
        <v/>
      </c>
      <c r="BG212" s="318" t="str">
        <f t="shared" si="338"/>
        <v/>
      </c>
      <c r="BJ212" s="487">
        <f>IF(AND($DG$5=$CF$192),MAX($BJ$195:BJ211)+1,0)</f>
        <v>0</v>
      </c>
      <c r="BK212" s="389">
        <v>17</v>
      </c>
      <c r="BL212" s="422">
        <f>IF(AND('Att. Dairy'!B242=""),"",'Att. Dairy'!B242)</f>
        <v>45186</v>
      </c>
      <c r="BM212" s="423" t="str">
        <f>IF(AND('Att. Dairy'!D242=""),"",'Att. Dairy'!D242)</f>
        <v>Sunday</v>
      </c>
      <c r="BN212" s="435" t="str">
        <f>IF('Att. Dairy'!L242="","",IF('Att. Dairy'!E242='Att. Dairy'!$AD$15,'Att. Dairy'!L242,""))</f>
        <v/>
      </c>
      <c r="BO212" s="435" t="str">
        <f>IF('Att. Dairy'!M242="","",IF('Att. Dairy'!E242='Att. Dairy'!$AD$15,'Att. Dairy'!M242,""))</f>
        <v/>
      </c>
      <c r="BP212" s="436">
        <f t="shared" si="339"/>
        <v>0</v>
      </c>
      <c r="BQ212" s="453">
        <f t="shared" si="368"/>
        <v>149.01500000000001</v>
      </c>
      <c r="BR212" s="439" t="str">
        <f>IF(BL212="","",IF(BL212='Opening Balance'!$I$216,'Opening Balance'!$G$216,""))</f>
        <v/>
      </c>
      <c r="BS212" s="439" t="str">
        <f>IF(BL212="","",IF(BL212='Opening Balance'!$I$218,'Opening Balance'!$G$218,""))</f>
        <v/>
      </c>
      <c r="BT212" s="438">
        <f t="shared" si="340"/>
        <v>149.01500000000001</v>
      </c>
      <c r="BU212" s="446">
        <f>IF(BP212="","",BP212*'Opening Balance'!$G$220)</f>
        <v>0</v>
      </c>
      <c r="BV212" s="415">
        <f t="shared" si="334"/>
        <v>149.01500000000001</v>
      </c>
      <c r="BW212" s="453">
        <f t="shared" si="369"/>
        <v>36.448399999999992</v>
      </c>
      <c r="BX212" s="446" t="str">
        <f>IF(BL212="","",IF(BL212='Opening Balance'!$I$217,'Opening Balance'!$G$217,""))</f>
        <v/>
      </c>
      <c r="BY212" s="446" t="str">
        <f>IF(BL212="","",IF(BL212='Opening Balance'!$I$219,'Opening Balance'!$G$219,""))</f>
        <v/>
      </c>
      <c r="BZ212" s="447">
        <f t="shared" si="341"/>
        <v>36.448399999999992</v>
      </c>
      <c r="CA212" s="446">
        <f>IF(BP212="","",BP212*'Opening Balance'!$G$221)</f>
        <v>0</v>
      </c>
      <c r="CB212" s="431">
        <f t="shared" si="342"/>
        <v>36.448399999999992</v>
      </c>
      <c r="CC212" s="474">
        <f t="shared" si="370"/>
        <v>14500</v>
      </c>
      <c r="CD212" s="468" t="str">
        <f>IF(BL212="","",IF(BL212='Opening Balance'!$I$223,'Opening Balance'!$G$223,""))</f>
        <v/>
      </c>
      <c r="CE212" s="468">
        <f t="shared" si="343"/>
        <v>14500</v>
      </c>
      <c r="CF212" s="470">
        <f>IF(BL212="","",IF(BL212='Opening Balance'!$I$225,'Opening Balance'!$G$225,0))</f>
        <v>0</v>
      </c>
      <c r="CG212" s="469">
        <f t="shared" si="371"/>
        <v>14500</v>
      </c>
      <c r="CH212" s="466"/>
      <c r="CI212" s="466"/>
      <c r="CJ212" s="389">
        <v>17</v>
      </c>
      <c r="CK212" s="422">
        <f>IF(AND('Att. Dairy'!B242=""),"",'Att. Dairy'!B242)</f>
        <v>45186</v>
      </c>
      <c r="CL212" s="423" t="str">
        <f>IF(AND('Att. Dairy'!D242=""),"",'Att. Dairy'!D242)</f>
        <v>Sunday</v>
      </c>
      <c r="CM212" s="435" t="str">
        <f>IF('Att. Dairy'!O242="","",IF('Att. Dairy'!E242='Att. Dairy'!$AD$15,'Att. Dairy'!O242,""))</f>
        <v/>
      </c>
      <c r="CN212" s="435" t="str">
        <f>IF('Att. Dairy'!P242="","",IF('Att. Dairy'!E242='Att. Dairy'!$AD$15,'Att. Dairy'!P242,""))</f>
        <v/>
      </c>
      <c r="CO212" s="436">
        <f t="shared" si="344"/>
        <v>0</v>
      </c>
      <c r="CP212" s="453">
        <f t="shared" si="372"/>
        <v>197.49999999999997</v>
      </c>
      <c r="CQ212" s="438" t="str">
        <f>IF(CK212="","",IF(CK212='Opening Balance'!$I$216,'Opening Balance'!$H$216,""))</f>
        <v/>
      </c>
      <c r="CR212" s="438" t="str">
        <f>IF(CK212="","",IF(CK212='Opening Balance'!$I$218,'Opening Balance'!$H$218,""))</f>
        <v/>
      </c>
      <c r="CS212" s="438">
        <f t="shared" si="345"/>
        <v>197.49999999999997</v>
      </c>
      <c r="CT212" s="430">
        <f>IF(CO212="","",CO212*'Opening Balance'!$H$220)</f>
        <v>0</v>
      </c>
      <c r="CU212" s="431">
        <f t="shared" si="335"/>
        <v>197.49999999999997</v>
      </c>
      <c r="CV212" s="453">
        <f t="shared" si="373"/>
        <v>43.224999999999987</v>
      </c>
      <c r="CW212" s="430" t="str">
        <f>IF(CK212="","",IF(CK212='Opening Balance'!$I$217,'Opening Balance'!$H$217,""))</f>
        <v/>
      </c>
      <c r="CX212" s="429" t="str">
        <f>IF(CK212="","",IF(CK212='Opening Balance'!$I$219,'Opening Balance'!$H$219,""))</f>
        <v/>
      </c>
      <c r="CY212" s="438">
        <f t="shared" si="346"/>
        <v>43.224999999999987</v>
      </c>
      <c r="CZ212" s="430">
        <f>IF(CO212="","",CO212*'Opening Balance'!$H$221)</f>
        <v>0</v>
      </c>
      <c r="DA212" s="431">
        <f t="shared" si="347"/>
        <v>43.224999999999987</v>
      </c>
      <c r="DB212" s="474">
        <f t="shared" si="374"/>
        <v>16000</v>
      </c>
      <c r="DC212" s="468" t="str">
        <f>IF(CK212="","",IF(CK212='Opening Balance'!$I$223,'Opening Balance'!$H$223,""))</f>
        <v/>
      </c>
      <c r="DD212" s="468">
        <f t="shared" si="348"/>
        <v>16000</v>
      </c>
      <c r="DE212" s="470">
        <f>IF(CK212="","",IF(CK212='Opening Balance'!$I$225,'Opening Balance'!$H$225,0))</f>
        <v>0</v>
      </c>
      <c r="DF212" s="469">
        <f t="shared" si="375"/>
        <v>16000</v>
      </c>
    </row>
    <row r="213" spans="1:110" s="317" customFormat="1">
      <c r="A213" s="580"/>
      <c r="B213" s="352">
        <f>IF(AND($Z$3=$Q$191),MAX($B$195:B212)+1,0)</f>
        <v>0</v>
      </c>
      <c r="C213" s="116">
        <f>IF(AND('Att. Dairy'!B243=""),"",'Att. Dairy'!B243)</f>
        <v>45187</v>
      </c>
      <c r="D213" s="118">
        <f t="shared" si="349"/>
        <v>158.19999999999999</v>
      </c>
      <c r="E213" s="118">
        <f t="shared" si="350"/>
        <v>192.2</v>
      </c>
      <c r="F213" s="118" t="str">
        <f>IF(C213="","",IF(Sheet1!C213='Opening Balance'!$I$198,'Opening Balance'!$G$198,""))</f>
        <v/>
      </c>
      <c r="G213" s="118" t="str">
        <f>IF(C213="","",IF(Sheet1!C213='Opening Balance'!$I$199,'Opening Balance'!$G$199,""))</f>
        <v/>
      </c>
      <c r="H213" s="118" t="str">
        <f>IF(C213="","",IF(Sheet1!C213='Opening Balance'!$I$200,'Opening Balance'!$G$200,""))</f>
        <v/>
      </c>
      <c r="I213" s="118" t="str">
        <f>IF(C213="","",IF(Sheet1!C213='Opening Balance'!$I$201,'Opening Balance'!$G$201,""))</f>
        <v/>
      </c>
      <c r="J213" s="118" t="str">
        <f>IF(C213="","",IF(Sheet1!C213='Opening Balance'!$I$202,'Opening Balance'!$G$202,""))</f>
        <v/>
      </c>
      <c r="K213" s="118" t="str">
        <f>IF(C213="","",IF(Sheet1!C213='Opening Balance'!$I$203,'Opening Balance'!$G$203,""))</f>
        <v/>
      </c>
      <c r="L213" s="118">
        <f t="shared" si="351"/>
        <v>158.19999999999999</v>
      </c>
      <c r="M213" s="118">
        <f t="shared" si="352"/>
        <v>192.2</v>
      </c>
      <c r="N213" s="119" t="str">
        <f>IF('Att. Dairy'!F243="","",'Att. Dairy'!F243)</f>
        <v/>
      </c>
      <c r="O213" s="119" t="str">
        <f>IF('Att. Dairy'!G243="","",'Att. Dairy'!G243)</f>
        <v/>
      </c>
      <c r="P213" s="119" t="str">
        <f t="shared" si="353"/>
        <v/>
      </c>
      <c r="Q213" s="119" t="str">
        <f>IF('Att. Dairy'!L243="","",'Att. Dairy'!L243)</f>
        <v/>
      </c>
      <c r="R213" s="119" t="str">
        <f>IF('Att. Dairy'!M243="","",'Att. Dairy'!M243)</f>
        <v/>
      </c>
      <c r="S213" s="119" t="str">
        <f t="shared" si="354"/>
        <v/>
      </c>
      <c r="T213" s="118">
        <f t="shared" si="355"/>
        <v>0</v>
      </c>
      <c r="U213" s="118">
        <f t="shared" si="356"/>
        <v>0</v>
      </c>
      <c r="V213" s="118">
        <f t="shared" si="357"/>
        <v>158.19999999999999</v>
      </c>
      <c r="W213" s="118">
        <f t="shared" si="358"/>
        <v>192.2</v>
      </c>
      <c r="X213" s="321" t="str">
        <f>IFERROR(IF(AND('Att. Dairy'!B243=""),"",IF(AND(Y213="अवकाश"),"",IF(AND(S213=""),"",S213*$Z$191))),"")</f>
        <v/>
      </c>
      <c r="Y213" s="121" t="str">
        <f>IF(AND('Att. Dairy'!B243=""),"",IF(OR(S213="",S213=0),"",BC213))</f>
        <v/>
      </c>
      <c r="AA213" s="353">
        <f>IF(AND($AY$3=$AP$191),MAX($AA$195:AA212)+1,0)</f>
        <v>0</v>
      </c>
      <c r="AB213" s="116">
        <f>IF(AND('Att. Dairy'!B243=""),"",'Att. Dairy'!B243)</f>
        <v>45187</v>
      </c>
      <c r="AC213" s="118">
        <f t="shared" si="359"/>
        <v>154.60000000000002</v>
      </c>
      <c r="AD213" s="118">
        <f t="shared" si="360"/>
        <v>163.9</v>
      </c>
      <c r="AE213" s="118" t="str">
        <f>IF(AB213="","",IF(Sheet1!AB213='Opening Balance'!$I$198,'Opening Balance'!$H$198,""))</f>
        <v/>
      </c>
      <c r="AF213" s="118" t="str">
        <f>IF(AB213="","",IF(Sheet1!AB213='Opening Balance'!$I$199,'Opening Balance'!$H$199,""))</f>
        <v/>
      </c>
      <c r="AG213" s="118" t="str">
        <f>IF(AB213="","",IF(Sheet1!AB213='Opening Balance'!$I$200,'Opening Balance'!$H$200,""))</f>
        <v/>
      </c>
      <c r="AH213" s="118" t="str">
        <f>IF(AB213="","",IF(Sheet1!AB213='Opening Balance'!$I$201,'Opening Balance'!$H$201,""))</f>
        <v/>
      </c>
      <c r="AI213" s="118" t="str">
        <f>IF(AB213="","",IF(Sheet1!AB213='Opening Balance'!$I$202,'Opening Balance'!$H$202,""))</f>
        <v/>
      </c>
      <c r="AJ213" s="118" t="str">
        <f>IF(AB213="","",IF(Sheet1!AB213='Opening Balance'!$I$203,'Opening Balance'!$H$203,""))</f>
        <v/>
      </c>
      <c r="AK213" s="118">
        <f t="shared" si="361"/>
        <v>154.60000000000002</v>
      </c>
      <c r="AL213" s="118">
        <f t="shared" si="362"/>
        <v>163.9</v>
      </c>
      <c r="AM213" s="119" t="str">
        <f>IF('Att. Dairy'!I243="","",'Att. Dairy'!I243)</f>
        <v/>
      </c>
      <c r="AN213" s="119" t="str">
        <f>IF('Att. Dairy'!J243="","",'Att. Dairy'!J243)</f>
        <v/>
      </c>
      <c r="AO213" s="119" t="str">
        <f t="shared" si="363"/>
        <v/>
      </c>
      <c r="AP213" s="119" t="str">
        <f>IF('Att. Dairy'!O243="","",'Att. Dairy'!O243)</f>
        <v/>
      </c>
      <c r="AQ213" s="119" t="str">
        <f>IF('Att. Dairy'!P243="","",'Att. Dairy'!P243)</f>
        <v/>
      </c>
      <c r="AR213" s="119" t="str">
        <f t="shared" si="364"/>
        <v/>
      </c>
      <c r="AS213" s="118">
        <f t="shared" si="365"/>
        <v>0</v>
      </c>
      <c r="AT213" s="118">
        <f t="shared" si="366"/>
        <v>0</v>
      </c>
      <c r="AU213" s="118">
        <f t="shared" si="376"/>
        <v>154.60000000000002</v>
      </c>
      <c r="AV213" s="118">
        <f t="shared" si="377"/>
        <v>163.9</v>
      </c>
      <c r="AW213" s="321" t="str">
        <f>IFERROR(IF(AND('Att. Dairy'!B243=""),"",IF(AND(AX213="अवकाश"),"",IF(AND(AR213=""),"",AR213*$AY$191))),"")</f>
        <v/>
      </c>
      <c r="AX213" s="121" t="str">
        <f>IF(AND('Att. Dairy'!B243=""),"",IF(OR(AR213="",AR213=0),"",BC213))</f>
        <v/>
      </c>
      <c r="BB213" s="317" t="str">
        <f>IF(AND('Att. Dairy'!D243=""),"",'Att. Dairy'!D243)</f>
        <v>Monday</v>
      </c>
      <c r="BC213" s="317" t="str">
        <f t="shared" si="367"/>
        <v>सब्जी रोटी</v>
      </c>
      <c r="BD213" s="318" t="str">
        <f t="shared" si="336"/>
        <v>W</v>
      </c>
      <c r="BE213" s="317" t="str">
        <f>IF(AND('Att. Dairy'!C243=""),"",'Att. Dairy'!C243)</f>
        <v/>
      </c>
      <c r="BF213" s="317" t="str">
        <f t="shared" si="337"/>
        <v/>
      </c>
      <c r="BG213" s="318" t="str">
        <f t="shared" si="338"/>
        <v>W</v>
      </c>
      <c r="BJ213" s="487">
        <f>IF(AND($DG$5=$CF$192),MAX($BJ$195:BJ212)+1,0)</f>
        <v>0</v>
      </c>
      <c r="BK213" s="389">
        <v>18</v>
      </c>
      <c r="BL213" s="422">
        <f>IF(AND('Att. Dairy'!B243=""),"",'Att. Dairy'!B243)</f>
        <v>45187</v>
      </c>
      <c r="BM213" s="423" t="str">
        <f>IF(AND('Att. Dairy'!D243=""),"",'Att. Dairy'!D243)</f>
        <v>Monday</v>
      </c>
      <c r="BN213" s="435" t="str">
        <f>IF('Att. Dairy'!L243="","",IF('Att. Dairy'!E243='Att. Dairy'!$AD$15,'Att. Dairy'!L243,""))</f>
        <v/>
      </c>
      <c r="BO213" s="435" t="str">
        <f>IF('Att. Dairy'!M243="","",IF('Att. Dairy'!E243='Att. Dairy'!$AD$15,'Att. Dairy'!M243,""))</f>
        <v/>
      </c>
      <c r="BP213" s="436">
        <f t="shared" si="339"/>
        <v>0</v>
      </c>
      <c r="BQ213" s="453">
        <f t="shared" si="368"/>
        <v>149.01500000000001</v>
      </c>
      <c r="BR213" s="439" t="str">
        <f>IF(BL213="","",IF(BL213='Opening Balance'!$I$216,'Opening Balance'!$G$216,""))</f>
        <v/>
      </c>
      <c r="BS213" s="439" t="str">
        <f>IF(BL213="","",IF(BL213='Opening Balance'!$I$218,'Opening Balance'!$G$218,""))</f>
        <v/>
      </c>
      <c r="BT213" s="438">
        <f t="shared" si="340"/>
        <v>149.01500000000001</v>
      </c>
      <c r="BU213" s="446">
        <f>IF(BP213="","",BP213*'Opening Balance'!$G$220)</f>
        <v>0</v>
      </c>
      <c r="BV213" s="415">
        <f t="shared" si="334"/>
        <v>149.01500000000001</v>
      </c>
      <c r="BW213" s="453">
        <f t="shared" si="369"/>
        <v>36.448399999999992</v>
      </c>
      <c r="BX213" s="446" t="str">
        <f>IF(BL213="","",IF(BL213='Opening Balance'!$I$217,'Opening Balance'!$G$217,""))</f>
        <v/>
      </c>
      <c r="BY213" s="446" t="str">
        <f>IF(BL213="","",IF(BL213='Opening Balance'!$I$219,'Opening Balance'!$G$219,""))</f>
        <v/>
      </c>
      <c r="BZ213" s="447">
        <f t="shared" si="341"/>
        <v>36.448399999999992</v>
      </c>
      <c r="CA213" s="446">
        <f>IF(BP213="","",BP213*'Opening Balance'!$G$221)</f>
        <v>0</v>
      </c>
      <c r="CB213" s="431">
        <f t="shared" si="342"/>
        <v>36.448399999999992</v>
      </c>
      <c r="CC213" s="474">
        <f t="shared" si="370"/>
        <v>14500</v>
      </c>
      <c r="CD213" s="468" t="str">
        <f>IF(BL213="","",IF(BL213='Opening Balance'!$I$223,'Opening Balance'!$G$223,""))</f>
        <v/>
      </c>
      <c r="CE213" s="468">
        <f t="shared" si="343"/>
        <v>14500</v>
      </c>
      <c r="CF213" s="470">
        <f>IF(BL213="","",IF(BL213='Opening Balance'!$I$225,'Opening Balance'!$G$225,0))</f>
        <v>0</v>
      </c>
      <c r="CG213" s="469">
        <f t="shared" si="371"/>
        <v>14500</v>
      </c>
      <c r="CH213" s="466"/>
      <c r="CI213" s="466"/>
      <c r="CJ213" s="389">
        <v>18</v>
      </c>
      <c r="CK213" s="422">
        <f>IF(AND('Att. Dairy'!B243=""),"",'Att. Dairy'!B243)</f>
        <v>45187</v>
      </c>
      <c r="CL213" s="423" t="str">
        <f>IF(AND('Att. Dairy'!D243=""),"",'Att. Dairy'!D243)</f>
        <v>Monday</v>
      </c>
      <c r="CM213" s="435" t="str">
        <f>IF('Att. Dairy'!O243="","",IF('Att. Dairy'!E243='Att. Dairy'!$AD$15,'Att. Dairy'!O243,""))</f>
        <v/>
      </c>
      <c r="CN213" s="435" t="str">
        <f>IF('Att. Dairy'!P243="","",IF('Att. Dairy'!E243='Att. Dairy'!$AD$15,'Att. Dairy'!P243,""))</f>
        <v/>
      </c>
      <c r="CO213" s="436">
        <f t="shared" si="344"/>
        <v>0</v>
      </c>
      <c r="CP213" s="453">
        <f t="shared" si="372"/>
        <v>197.49999999999997</v>
      </c>
      <c r="CQ213" s="438" t="str">
        <f>IF(CK213="","",IF(CK213='Opening Balance'!$I$216,'Opening Balance'!$H$216,""))</f>
        <v/>
      </c>
      <c r="CR213" s="438" t="str">
        <f>IF(CK213="","",IF(CK213='Opening Balance'!$I$218,'Opening Balance'!$H$218,""))</f>
        <v/>
      </c>
      <c r="CS213" s="438">
        <f t="shared" si="345"/>
        <v>197.49999999999997</v>
      </c>
      <c r="CT213" s="430">
        <f>IF(CO213="","",CO213*'Opening Balance'!$H$220)</f>
        <v>0</v>
      </c>
      <c r="CU213" s="431">
        <f t="shared" si="335"/>
        <v>197.49999999999997</v>
      </c>
      <c r="CV213" s="453">
        <f t="shared" si="373"/>
        <v>43.224999999999987</v>
      </c>
      <c r="CW213" s="430" t="str">
        <f>IF(CK213="","",IF(CK213='Opening Balance'!$I$217,'Opening Balance'!$H$217,""))</f>
        <v/>
      </c>
      <c r="CX213" s="429" t="str">
        <f>IF(CK213="","",IF(CK213='Opening Balance'!$I$219,'Opening Balance'!$H$219,""))</f>
        <v/>
      </c>
      <c r="CY213" s="438">
        <f t="shared" si="346"/>
        <v>43.224999999999987</v>
      </c>
      <c r="CZ213" s="430">
        <f>IF(CO213="","",CO213*'Opening Balance'!$H$221)</f>
        <v>0</v>
      </c>
      <c r="DA213" s="431">
        <f t="shared" si="347"/>
        <v>43.224999999999987</v>
      </c>
      <c r="DB213" s="474">
        <f t="shared" si="374"/>
        <v>16000</v>
      </c>
      <c r="DC213" s="468" t="str">
        <f>IF(CK213="","",IF(CK213='Opening Balance'!$I$223,'Opening Balance'!$H$223,""))</f>
        <v/>
      </c>
      <c r="DD213" s="468">
        <f t="shared" si="348"/>
        <v>16000</v>
      </c>
      <c r="DE213" s="470">
        <f>IF(CK213="","",IF(CK213='Opening Balance'!$I$225,'Opening Balance'!$H$225,0))</f>
        <v>0</v>
      </c>
      <c r="DF213" s="469">
        <f t="shared" si="375"/>
        <v>16000</v>
      </c>
    </row>
    <row r="214" spans="1:110" s="317" customFormat="1">
      <c r="A214" s="580"/>
      <c r="B214" s="352">
        <f>IF(AND($Z$3=$Q$191),MAX($B$195:B213)+1,0)</f>
        <v>0</v>
      </c>
      <c r="C214" s="116">
        <f>IF(AND('Att. Dairy'!B244=""),"",'Att. Dairy'!B244)</f>
        <v>45188</v>
      </c>
      <c r="D214" s="118">
        <f t="shared" si="349"/>
        <v>158.19999999999999</v>
      </c>
      <c r="E214" s="118">
        <f t="shared" si="350"/>
        <v>192.2</v>
      </c>
      <c r="F214" s="118" t="str">
        <f>IF(C214="","",IF(Sheet1!C214='Opening Balance'!$I$198,'Opening Balance'!$G$198,""))</f>
        <v/>
      </c>
      <c r="G214" s="118" t="str">
        <f>IF(C214="","",IF(Sheet1!C214='Opening Balance'!$I$199,'Opening Balance'!$G$199,""))</f>
        <v/>
      </c>
      <c r="H214" s="118" t="str">
        <f>IF(C214="","",IF(Sheet1!C214='Opening Balance'!$I$200,'Opening Balance'!$G$200,""))</f>
        <v/>
      </c>
      <c r="I214" s="118" t="str">
        <f>IF(C214="","",IF(Sheet1!C214='Opening Balance'!$I$201,'Opening Balance'!$G$201,""))</f>
        <v/>
      </c>
      <c r="J214" s="118" t="str">
        <f>IF(C214="","",IF(Sheet1!C214='Opening Balance'!$I$202,'Opening Balance'!$G$202,""))</f>
        <v/>
      </c>
      <c r="K214" s="118" t="str">
        <f>IF(C214="","",IF(Sheet1!C214='Opening Balance'!$I$203,'Opening Balance'!$G$203,""))</f>
        <v/>
      </c>
      <c r="L214" s="118">
        <f t="shared" si="351"/>
        <v>158.19999999999999</v>
      </c>
      <c r="M214" s="118">
        <f t="shared" si="352"/>
        <v>192.2</v>
      </c>
      <c r="N214" s="119" t="str">
        <f>IF('Att. Dairy'!F244="","",'Att. Dairy'!F244)</f>
        <v/>
      </c>
      <c r="O214" s="119" t="str">
        <f>IF('Att. Dairy'!G244="","",'Att. Dairy'!G244)</f>
        <v/>
      </c>
      <c r="P214" s="119" t="str">
        <f t="shared" si="353"/>
        <v/>
      </c>
      <c r="Q214" s="119" t="str">
        <f>IF('Att. Dairy'!L244="","",'Att. Dairy'!L244)</f>
        <v/>
      </c>
      <c r="R214" s="119" t="str">
        <f>IF('Att. Dairy'!M244="","",'Att. Dairy'!M244)</f>
        <v/>
      </c>
      <c r="S214" s="119" t="str">
        <f t="shared" si="354"/>
        <v/>
      </c>
      <c r="T214" s="118">
        <f t="shared" si="355"/>
        <v>0</v>
      </c>
      <c r="U214" s="118">
        <f t="shared" si="356"/>
        <v>0</v>
      </c>
      <c r="V214" s="118">
        <f t="shared" si="357"/>
        <v>158.19999999999999</v>
      </c>
      <c r="W214" s="118">
        <f t="shared" si="358"/>
        <v>192.2</v>
      </c>
      <c r="X214" s="321" t="str">
        <f>IFERROR(IF(AND('Att. Dairy'!B244=""),"",IF(AND(Y214="अवकाश"),"",IF(AND(S214=""),"",S214*$Z$191))),"")</f>
        <v/>
      </c>
      <c r="Y214" s="121" t="str">
        <f>IF(AND('Att. Dairy'!B244=""),"",IF(OR(S214="",S214=0),"",BC214))</f>
        <v/>
      </c>
      <c r="AA214" s="353">
        <f>IF(AND($AY$3=$AP$191),MAX($AA$195:AA213)+1,0)</f>
        <v>0</v>
      </c>
      <c r="AB214" s="116">
        <f>IF(AND('Att. Dairy'!B244=""),"",'Att. Dairy'!B244)</f>
        <v>45188</v>
      </c>
      <c r="AC214" s="118">
        <f t="shared" si="359"/>
        <v>154.60000000000002</v>
      </c>
      <c r="AD214" s="118">
        <f t="shared" si="360"/>
        <v>163.9</v>
      </c>
      <c r="AE214" s="118" t="str">
        <f>IF(AB214="","",IF(Sheet1!AB214='Opening Balance'!$I$198,'Opening Balance'!$H$198,""))</f>
        <v/>
      </c>
      <c r="AF214" s="118" t="str">
        <f>IF(AB214="","",IF(Sheet1!AB214='Opening Balance'!$I$199,'Opening Balance'!$H$199,""))</f>
        <v/>
      </c>
      <c r="AG214" s="118" t="str">
        <f>IF(AB214="","",IF(Sheet1!AB214='Opening Balance'!$I$200,'Opening Balance'!$H$200,""))</f>
        <v/>
      </c>
      <c r="AH214" s="118" t="str">
        <f>IF(AB214="","",IF(Sheet1!AB214='Opening Balance'!$I$201,'Opening Balance'!$H$201,""))</f>
        <v/>
      </c>
      <c r="AI214" s="118" t="str">
        <f>IF(AB214="","",IF(Sheet1!AB214='Opening Balance'!$I$202,'Opening Balance'!$H$202,""))</f>
        <v/>
      </c>
      <c r="AJ214" s="118" t="str">
        <f>IF(AB214="","",IF(Sheet1!AB214='Opening Balance'!$I$203,'Opening Balance'!$H$203,""))</f>
        <v/>
      </c>
      <c r="AK214" s="118">
        <f t="shared" si="361"/>
        <v>154.60000000000002</v>
      </c>
      <c r="AL214" s="118">
        <f t="shared" si="362"/>
        <v>163.9</v>
      </c>
      <c r="AM214" s="119" t="str">
        <f>IF('Att. Dairy'!I244="","",'Att. Dairy'!I244)</f>
        <v/>
      </c>
      <c r="AN214" s="119" t="str">
        <f>IF('Att. Dairy'!J244="","",'Att. Dairy'!J244)</f>
        <v/>
      </c>
      <c r="AO214" s="119" t="str">
        <f t="shared" si="363"/>
        <v/>
      </c>
      <c r="AP214" s="119" t="str">
        <f>IF('Att. Dairy'!O244="","",'Att. Dairy'!O244)</f>
        <v/>
      </c>
      <c r="AQ214" s="119" t="str">
        <f>IF('Att. Dairy'!P244="","",'Att. Dairy'!P244)</f>
        <v/>
      </c>
      <c r="AR214" s="119" t="str">
        <f t="shared" si="364"/>
        <v/>
      </c>
      <c r="AS214" s="118">
        <f t="shared" si="365"/>
        <v>0</v>
      </c>
      <c r="AT214" s="118">
        <f t="shared" si="366"/>
        <v>0</v>
      </c>
      <c r="AU214" s="118">
        <f t="shared" si="376"/>
        <v>154.60000000000002</v>
      </c>
      <c r="AV214" s="118">
        <f t="shared" si="377"/>
        <v>163.9</v>
      </c>
      <c r="AW214" s="321" t="str">
        <f>IFERROR(IF(AND('Att. Dairy'!B244=""),"",IF(AND(AX214="अवकाश"),"",IF(AND(AR214=""),"",AR214*$AY$191))),"")</f>
        <v/>
      </c>
      <c r="AX214" s="121" t="str">
        <f>IF(AND('Att. Dairy'!B244=""),"",IF(OR(AR214="",AR214=0),"",BC214))</f>
        <v/>
      </c>
      <c r="BB214" s="317" t="str">
        <f>IF(AND('Att. Dairy'!D244=""),"",'Att. Dairy'!D244)</f>
        <v>Tuesday</v>
      </c>
      <c r="BC214" s="317" t="str">
        <f t="shared" si="367"/>
        <v>दाल चावल</v>
      </c>
      <c r="BD214" s="318" t="str">
        <f t="shared" si="336"/>
        <v>R</v>
      </c>
      <c r="BE214" s="317" t="str">
        <f>IF(AND('Att. Dairy'!C244=""),"",'Att. Dairy'!C244)</f>
        <v/>
      </c>
      <c r="BF214" s="317" t="str">
        <f t="shared" si="337"/>
        <v/>
      </c>
      <c r="BG214" s="318" t="str">
        <f t="shared" si="338"/>
        <v>R</v>
      </c>
      <c r="BJ214" s="487">
        <f>IF(AND($DG$5=$CF$192),MAX($BJ$195:BJ213)+1,0)</f>
        <v>0</v>
      </c>
      <c r="BK214" s="389">
        <v>19</v>
      </c>
      <c r="BL214" s="422">
        <f>IF(AND('Att. Dairy'!B244=""),"",'Att. Dairy'!B244)</f>
        <v>45188</v>
      </c>
      <c r="BM214" s="423" t="str">
        <f>IF(AND('Att. Dairy'!D244=""),"",'Att. Dairy'!D244)</f>
        <v>Tuesday</v>
      </c>
      <c r="BN214" s="435" t="str">
        <f>IF('Att. Dairy'!L244="","",IF('Att. Dairy'!E244='Att. Dairy'!$AD$15,'Att. Dairy'!L244,""))</f>
        <v/>
      </c>
      <c r="BO214" s="435" t="str">
        <f>IF('Att. Dairy'!M244="","",IF('Att. Dairy'!E244='Att. Dairy'!$AD$15,'Att. Dairy'!M244,""))</f>
        <v/>
      </c>
      <c r="BP214" s="436">
        <f t="shared" si="339"/>
        <v>0</v>
      </c>
      <c r="BQ214" s="453">
        <f t="shared" si="368"/>
        <v>149.01500000000001</v>
      </c>
      <c r="BR214" s="439" t="str">
        <f>IF(BL214="","",IF(BL214='Opening Balance'!$I$216,'Opening Balance'!$G$216,""))</f>
        <v/>
      </c>
      <c r="BS214" s="439" t="str">
        <f>IF(BL214="","",IF(BL214='Opening Balance'!$I$218,'Opening Balance'!$G$218,""))</f>
        <v/>
      </c>
      <c r="BT214" s="438">
        <f t="shared" si="340"/>
        <v>149.01500000000001</v>
      </c>
      <c r="BU214" s="446">
        <f>IF(BP214="","",BP214*'Opening Balance'!$G$220)</f>
        <v>0</v>
      </c>
      <c r="BV214" s="415">
        <f t="shared" si="334"/>
        <v>149.01500000000001</v>
      </c>
      <c r="BW214" s="453">
        <f t="shared" si="369"/>
        <v>36.448399999999992</v>
      </c>
      <c r="BX214" s="446" t="str">
        <f>IF(BL214="","",IF(BL214='Opening Balance'!$I$217,'Opening Balance'!$G$217,""))</f>
        <v/>
      </c>
      <c r="BY214" s="446" t="str">
        <f>IF(BL214="","",IF(BL214='Opening Balance'!$I$219,'Opening Balance'!$G$219,""))</f>
        <v/>
      </c>
      <c r="BZ214" s="447">
        <f t="shared" si="341"/>
        <v>36.448399999999992</v>
      </c>
      <c r="CA214" s="446">
        <f>IF(BP214="","",BP214*'Opening Balance'!$G$221)</f>
        <v>0</v>
      </c>
      <c r="CB214" s="431">
        <f t="shared" si="342"/>
        <v>36.448399999999992</v>
      </c>
      <c r="CC214" s="474">
        <f t="shared" si="370"/>
        <v>14500</v>
      </c>
      <c r="CD214" s="468" t="str">
        <f>IF(BL214="","",IF(BL214='Opening Balance'!$I$223,'Opening Balance'!$G$223,""))</f>
        <v/>
      </c>
      <c r="CE214" s="468">
        <f t="shared" si="343"/>
        <v>14500</v>
      </c>
      <c r="CF214" s="470">
        <f>IF(BL214="","",IF(BL214='Opening Balance'!$I$225,'Opening Balance'!$G$225,0))</f>
        <v>0</v>
      </c>
      <c r="CG214" s="469">
        <f t="shared" si="371"/>
        <v>14500</v>
      </c>
      <c r="CH214" s="466"/>
      <c r="CI214" s="466"/>
      <c r="CJ214" s="389">
        <v>19</v>
      </c>
      <c r="CK214" s="422">
        <f>IF(AND('Att. Dairy'!B244=""),"",'Att. Dairy'!B244)</f>
        <v>45188</v>
      </c>
      <c r="CL214" s="423" t="str">
        <f>IF(AND('Att. Dairy'!D244=""),"",'Att. Dairy'!D244)</f>
        <v>Tuesday</v>
      </c>
      <c r="CM214" s="435" t="str">
        <f>IF('Att. Dairy'!O244="","",IF('Att. Dairy'!E244='Att. Dairy'!$AD$15,'Att. Dairy'!O244,""))</f>
        <v/>
      </c>
      <c r="CN214" s="435" t="str">
        <f>IF('Att. Dairy'!P244="","",IF('Att. Dairy'!E244='Att. Dairy'!$AD$15,'Att. Dairy'!P244,""))</f>
        <v/>
      </c>
      <c r="CO214" s="436">
        <f t="shared" si="344"/>
        <v>0</v>
      </c>
      <c r="CP214" s="453">
        <f t="shared" si="372"/>
        <v>197.49999999999997</v>
      </c>
      <c r="CQ214" s="438" t="str">
        <f>IF(CK214="","",IF(CK214='Opening Balance'!$I$216,'Opening Balance'!$H$216,""))</f>
        <v/>
      </c>
      <c r="CR214" s="438" t="str">
        <f>IF(CK214="","",IF(CK214='Opening Balance'!$I$218,'Opening Balance'!$H$218,""))</f>
        <v/>
      </c>
      <c r="CS214" s="438">
        <f t="shared" si="345"/>
        <v>197.49999999999997</v>
      </c>
      <c r="CT214" s="430">
        <f>IF(CO214="","",CO214*'Opening Balance'!$H$220)</f>
        <v>0</v>
      </c>
      <c r="CU214" s="431">
        <f t="shared" si="335"/>
        <v>197.49999999999997</v>
      </c>
      <c r="CV214" s="453">
        <f t="shared" si="373"/>
        <v>43.224999999999987</v>
      </c>
      <c r="CW214" s="430" t="str">
        <f>IF(CK214="","",IF(CK214='Opening Balance'!$I$217,'Opening Balance'!$H$217,""))</f>
        <v/>
      </c>
      <c r="CX214" s="429" t="str">
        <f>IF(CK214="","",IF(CK214='Opening Balance'!$I$219,'Opening Balance'!$H$219,""))</f>
        <v/>
      </c>
      <c r="CY214" s="438">
        <f t="shared" si="346"/>
        <v>43.224999999999987</v>
      </c>
      <c r="CZ214" s="430">
        <f>IF(CO214="","",CO214*'Opening Balance'!$H$221)</f>
        <v>0</v>
      </c>
      <c r="DA214" s="431">
        <f t="shared" si="347"/>
        <v>43.224999999999987</v>
      </c>
      <c r="DB214" s="474">
        <f t="shared" si="374"/>
        <v>16000</v>
      </c>
      <c r="DC214" s="468" t="str">
        <f>IF(CK214="","",IF(CK214='Opening Balance'!$I$223,'Opening Balance'!$H$223,""))</f>
        <v/>
      </c>
      <c r="DD214" s="468">
        <f t="shared" si="348"/>
        <v>16000</v>
      </c>
      <c r="DE214" s="470">
        <f>IF(CK214="","",IF(CK214='Opening Balance'!$I$225,'Opening Balance'!$H$225,0))</f>
        <v>0</v>
      </c>
      <c r="DF214" s="469">
        <f t="shared" si="375"/>
        <v>16000</v>
      </c>
    </row>
    <row r="215" spans="1:110" s="317" customFormat="1">
      <c r="A215" s="580"/>
      <c r="B215" s="352">
        <f>IF(AND($Z$3=$Q$191),MAX($B$195:B214)+1,0)</f>
        <v>0</v>
      </c>
      <c r="C215" s="116">
        <f>IF(AND('Att. Dairy'!B245=""),"",'Att. Dairy'!B245)</f>
        <v>45189</v>
      </c>
      <c r="D215" s="118">
        <f t="shared" si="349"/>
        <v>158.19999999999999</v>
      </c>
      <c r="E215" s="118">
        <f t="shared" si="350"/>
        <v>192.2</v>
      </c>
      <c r="F215" s="118" t="str">
        <f>IF(C215="","",IF(Sheet1!C215='Opening Balance'!$I$198,'Opening Balance'!$G$198,""))</f>
        <v/>
      </c>
      <c r="G215" s="118" t="str">
        <f>IF(C215="","",IF(Sheet1!C215='Opening Balance'!$I$199,'Opening Balance'!$G$199,""))</f>
        <v/>
      </c>
      <c r="H215" s="118" t="str">
        <f>IF(C215="","",IF(Sheet1!C215='Opening Balance'!$I$200,'Opening Balance'!$G$200,""))</f>
        <v/>
      </c>
      <c r="I215" s="118" t="str">
        <f>IF(C215="","",IF(Sheet1!C215='Opening Balance'!$I$201,'Opening Balance'!$G$201,""))</f>
        <v/>
      </c>
      <c r="J215" s="118" t="str">
        <f>IF(C215="","",IF(Sheet1!C215='Opening Balance'!$I$202,'Opening Balance'!$G$202,""))</f>
        <v/>
      </c>
      <c r="K215" s="118" t="str">
        <f>IF(C215="","",IF(Sheet1!C215='Opening Balance'!$I$203,'Opening Balance'!$G$203,""))</f>
        <v/>
      </c>
      <c r="L215" s="118">
        <f t="shared" si="351"/>
        <v>158.19999999999999</v>
      </c>
      <c r="M215" s="118">
        <f t="shared" si="352"/>
        <v>192.2</v>
      </c>
      <c r="N215" s="119" t="str">
        <f>IF('Att. Dairy'!F245="","",'Att. Dairy'!F245)</f>
        <v/>
      </c>
      <c r="O215" s="119" t="str">
        <f>IF('Att. Dairy'!G245="","",'Att. Dairy'!G245)</f>
        <v/>
      </c>
      <c r="P215" s="119" t="str">
        <f t="shared" si="353"/>
        <v/>
      </c>
      <c r="Q215" s="119" t="str">
        <f>IF('Att. Dairy'!L245="","",'Att. Dairy'!L245)</f>
        <v/>
      </c>
      <c r="R215" s="119" t="str">
        <f>IF('Att. Dairy'!M245="","",'Att. Dairy'!M245)</f>
        <v/>
      </c>
      <c r="S215" s="119" t="str">
        <f t="shared" si="354"/>
        <v/>
      </c>
      <c r="T215" s="118">
        <f t="shared" si="355"/>
        <v>0</v>
      </c>
      <c r="U215" s="118">
        <f t="shared" si="356"/>
        <v>0</v>
      </c>
      <c r="V215" s="118">
        <f t="shared" si="357"/>
        <v>158.19999999999999</v>
      </c>
      <c r="W215" s="118">
        <f t="shared" si="358"/>
        <v>192.2</v>
      </c>
      <c r="X215" s="321" t="str">
        <f>IFERROR(IF(AND('Att. Dairy'!B245=""),"",IF(AND(Y215="अवकाश"),"",IF(AND(S215=""),"",S215*$Z$191))),"")</f>
        <v/>
      </c>
      <c r="Y215" s="121" t="str">
        <f>IF(AND('Att. Dairy'!B245=""),"",IF(OR(S215="",S215=0),"",BC215))</f>
        <v/>
      </c>
      <c r="AA215" s="353">
        <f>IF(AND($AY$3=$AP$191),MAX($AA$195:AA214)+1,0)</f>
        <v>0</v>
      </c>
      <c r="AB215" s="116">
        <f>IF(AND('Att. Dairy'!B245=""),"",'Att. Dairy'!B245)</f>
        <v>45189</v>
      </c>
      <c r="AC215" s="118">
        <f t="shared" si="359"/>
        <v>154.60000000000002</v>
      </c>
      <c r="AD215" s="118">
        <f t="shared" si="360"/>
        <v>163.9</v>
      </c>
      <c r="AE215" s="118" t="str">
        <f>IF(AB215="","",IF(Sheet1!AB215='Opening Balance'!$I$198,'Opening Balance'!$H$198,""))</f>
        <v/>
      </c>
      <c r="AF215" s="118" t="str">
        <f>IF(AB215="","",IF(Sheet1!AB215='Opening Balance'!$I$199,'Opening Balance'!$H$199,""))</f>
        <v/>
      </c>
      <c r="AG215" s="118" t="str">
        <f>IF(AB215="","",IF(Sheet1!AB215='Opening Balance'!$I$200,'Opening Balance'!$H$200,""))</f>
        <v/>
      </c>
      <c r="AH215" s="118" t="str">
        <f>IF(AB215="","",IF(Sheet1!AB215='Opening Balance'!$I$201,'Opening Balance'!$H$201,""))</f>
        <v/>
      </c>
      <c r="AI215" s="118" t="str">
        <f>IF(AB215="","",IF(Sheet1!AB215='Opening Balance'!$I$202,'Opening Balance'!$H$202,""))</f>
        <v/>
      </c>
      <c r="AJ215" s="118" t="str">
        <f>IF(AB215="","",IF(Sheet1!AB215='Opening Balance'!$I$203,'Opening Balance'!$H$203,""))</f>
        <v/>
      </c>
      <c r="AK215" s="118">
        <f t="shared" si="361"/>
        <v>154.60000000000002</v>
      </c>
      <c r="AL215" s="118">
        <f t="shared" si="362"/>
        <v>163.9</v>
      </c>
      <c r="AM215" s="119" t="str">
        <f>IF('Att. Dairy'!I245="","",'Att. Dairy'!I245)</f>
        <v/>
      </c>
      <c r="AN215" s="119" t="str">
        <f>IF('Att. Dairy'!J245="","",'Att. Dairy'!J245)</f>
        <v/>
      </c>
      <c r="AO215" s="119" t="str">
        <f t="shared" si="363"/>
        <v/>
      </c>
      <c r="AP215" s="119" t="str">
        <f>IF('Att. Dairy'!O245="","",'Att. Dairy'!O245)</f>
        <v/>
      </c>
      <c r="AQ215" s="119" t="str">
        <f>IF('Att. Dairy'!P245="","",'Att. Dairy'!P245)</f>
        <v/>
      </c>
      <c r="AR215" s="119" t="str">
        <f t="shared" si="364"/>
        <v/>
      </c>
      <c r="AS215" s="118">
        <f t="shared" si="365"/>
        <v>0</v>
      </c>
      <c r="AT215" s="118">
        <f t="shared" si="366"/>
        <v>0</v>
      </c>
      <c r="AU215" s="118">
        <f t="shared" si="376"/>
        <v>154.60000000000002</v>
      </c>
      <c r="AV215" s="118">
        <f t="shared" si="377"/>
        <v>163.9</v>
      </c>
      <c r="AW215" s="321" t="str">
        <f>IFERROR(IF(AND('Att. Dairy'!B245=""),"",IF(AND(AX215="अवकाश"),"",IF(AND(AR215=""),"",AR215*$AY$191))),"")</f>
        <v/>
      </c>
      <c r="AX215" s="121" t="str">
        <f>IF(AND('Att. Dairy'!B245=""),"",IF(OR(AR215="",AR215=0),"",BC215))</f>
        <v/>
      </c>
      <c r="BB215" s="317" t="str">
        <f>IF(AND('Att. Dairy'!D245=""),"",'Att. Dairy'!D245)</f>
        <v>Wednesday</v>
      </c>
      <c r="BC215" s="317" t="str">
        <f t="shared" si="367"/>
        <v>दाल रोटी</v>
      </c>
      <c r="BD215" s="318" t="str">
        <f t="shared" si="336"/>
        <v>W</v>
      </c>
      <c r="BE215" s="317" t="str">
        <f>IF(AND('Att. Dairy'!C245=""),"",'Att. Dairy'!C245)</f>
        <v/>
      </c>
      <c r="BF215" s="317" t="str">
        <f t="shared" si="337"/>
        <v/>
      </c>
      <c r="BG215" s="318" t="str">
        <f t="shared" si="338"/>
        <v>W</v>
      </c>
      <c r="BJ215" s="487">
        <f>IF(AND($DG$5=$CF$192),MAX($BJ$195:BJ214)+1,0)</f>
        <v>0</v>
      </c>
      <c r="BK215" s="389">
        <v>20</v>
      </c>
      <c r="BL215" s="422">
        <f>IF(AND('Att. Dairy'!B245=""),"",'Att. Dairy'!B245)</f>
        <v>45189</v>
      </c>
      <c r="BM215" s="423" t="str">
        <f>IF(AND('Att. Dairy'!D245=""),"",'Att. Dairy'!D245)</f>
        <v>Wednesday</v>
      </c>
      <c r="BN215" s="435" t="str">
        <f>IF('Att. Dairy'!L245="","",IF('Att. Dairy'!E245='Att. Dairy'!$AD$15,'Att. Dairy'!L245,""))</f>
        <v/>
      </c>
      <c r="BO215" s="435" t="str">
        <f>IF('Att. Dairy'!M245="","",IF('Att. Dairy'!E245='Att. Dairy'!$AD$15,'Att. Dairy'!M245,""))</f>
        <v/>
      </c>
      <c r="BP215" s="436">
        <f t="shared" si="339"/>
        <v>0</v>
      </c>
      <c r="BQ215" s="453">
        <f t="shared" si="368"/>
        <v>149.01500000000001</v>
      </c>
      <c r="BR215" s="439" t="str">
        <f>IF(BL215="","",IF(BL215='Opening Balance'!$I$216,'Opening Balance'!$G$216,""))</f>
        <v/>
      </c>
      <c r="BS215" s="439" t="str">
        <f>IF(BL215="","",IF(BL215='Opening Balance'!$I$218,'Opening Balance'!$G$218,""))</f>
        <v/>
      </c>
      <c r="BT215" s="438">
        <f t="shared" si="340"/>
        <v>149.01500000000001</v>
      </c>
      <c r="BU215" s="446">
        <f>IF(BP215="","",BP215*'Opening Balance'!$G$220)</f>
        <v>0</v>
      </c>
      <c r="BV215" s="415">
        <f t="shared" si="334"/>
        <v>149.01500000000001</v>
      </c>
      <c r="BW215" s="453">
        <f t="shared" si="369"/>
        <v>36.448399999999992</v>
      </c>
      <c r="BX215" s="446" t="str">
        <f>IF(BL215="","",IF(BL215='Opening Balance'!$I$217,'Opening Balance'!$G$217,""))</f>
        <v/>
      </c>
      <c r="BY215" s="446" t="str">
        <f>IF(BL215="","",IF(BL215='Opening Balance'!$I$219,'Opening Balance'!$G$219,""))</f>
        <v/>
      </c>
      <c r="BZ215" s="447">
        <f t="shared" si="341"/>
        <v>36.448399999999992</v>
      </c>
      <c r="CA215" s="446">
        <f>IF(BP215="","",BP215*'Opening Balance'!$G$221)</f>
        <v>0</v>
      </c>
      <c r="CB215" s="431">
        <f t="shared" si="342"/>
        <v>36.448399999999992</v>
      </c>
      <c r="CC215" s="474">
        <f t="shared" si="370"/>
        <v>14500</v>
      </c>
      <c r="CD215" s="468" t="str">
        <f>IF(BL215="","",IF(BL215='Opening Balance'!$I$223,'Opening Balance'!$G$223,""))</f>
        <v/>
      </c>
      <c r="CE215" s="468">
        <f t="shared" si="343"/>
        <v>14500</v>
      </c>
      <c r="CF215" s="470">
        <f>IF(BL215="","",IF(BL215='Opening Balance'!$I$225,'Opening Balance'!$G$225,0))</f>
        <v>0</v>
      </c>
      <c r="CG215" s="469">
        <f t="shared" si="371"/>
        <v>14500</v>
      </c>
      <c r="CH215" s="466"/>
      <c r="CI215" s="466"/>
      <c r="CJ215" s="389">
        <v>20</v>
      </c>
      <c r="CK215" s="422">
        <f>IF(AND('Att. Dairy'!B245=""),"",'Att. Dairy'!B245)</f>
        <v>45189</v>
      </c>
      <c r="CL215" s="423" t="str">
        <f>IF(AND('Att. Dairy'!D245=""),"",'Att. Dairy'!D245)</f>
        <v>Wednesday</v>
      </c>
      <c r="CM215" s="435" t="str">
        <f>IF('Att. Dairy'!O245="","",IF('Att. Dairy'!E245='Att. Dairy'!$AD$15,'Att. Dairy'!O245,""))</f>
        <v/>
      </c>
      <c r="CN215" s="435" t="str">
        <f>IF('Att. Dairy'!P245="","",IF('Att. Dairy'!E245='Att. Dairy'!$AD$15,'Att. Dairy'!P245,""))</f>
        <v/>
      </c>
      <c r="CO215" s="436">
        <f t="shared" si="344"/>
        <v>0</v>
      </c>
      <c r="CP215" s="453">
        <f t="shared" si="372"/>
        <v>197.49999999999997</v>
      </c>
      <c r="CQ215" s="438" t="str">
        <f>IF(CK215="","",IF(CK215='Opening Balance'!$I$216,'Opening Balance'!$H$216,""))</f>
        <v/>
      </c>
      <c r="CR215" s="438" t="str">
        <f>IF(CK215="","",IF(CK215='Opening Balance'!$I$218,'Opening Balance'!$H$218,""))</f>
        <v/>
      </c>
      <c r="CS215" s="438">
        <f t="shared" si="345"/>
        <v>197.49999999999997</v>
      </c>
      <c r="CT215" s="430">
        <f>IF(CO215="","",CO215*'Opening Balance'!$H$220)</f>
        <v>0</v>
      </c>
      <c r="CU215" s="431">
        <f t="shared" si="335"/>
        <v>197.49999999999997</v>
      </c>
      <c r="CV215" s="453">
        <f t="shared" si="373"/>
        <v>43.224999999999987</v>
      </c>
      <c r="CW215" s="430" t="str">
        <f>IF(CK215="","",IF(CK215='Opening Balance'!$I$217,'Opening Balance'!$H$217,""))</f>
        <v/>
      </c>
      <c r="CX215" s="429" t="str">
        <f>IF(CK215="","",IF(CK215='Opening Balance'!$I$219,'Opening Balance'!$H$219,""))</f>
        <v/>
      </c>
      <c r="CY215" s="438">
        <f t="shared" si="346"/>
        <v>43.224999999999987</v>
      </c>
      <c r="CZ215" s="430">
        <f>IF(CO215="","",CO215*'Opening Balance'!$H$221)</f>
        <v>0</v>
      </c>
      <c r="DA215" s="431">
        <f t="shared" si="347"/>
        <v>43.224999999999987</v>
      </c>
      <c r="DB215" s="474">
        <f t="shared" si="374"/>
        <v>16000</v>
      </c>
      <c r="DC215" s="468" t="str">
        <f>IF(CK215="","",IF(CK215='Opening Balance'!$I$223,'Opening Balance'!$H$223,""))</f>
        <v/>
      </c>
      <c r="DD215" s="468">
        <f t="shared" si="348"/>
        <v>16000</v>
      </c>
      <c r="DE215" s="470">
        <f>IF(CK215="","",IF(CK215='Opening Balance'!$I$225,'Opening Balance'!$H$225,0))</f>
        <v>0</v>
      </c>
      <c r="DF215" s="469">
        <f t="shared" si="375"/>
        <v>16000</v>
      </c>
    </row>
    <row r="216" spans="1:110" s="317" customFormat="1">
      <c r="A216" s="580"/>
      <c r="B216" s="352">
        <f>IF(AND($Z$3=$Q$191),MAX($B$195:B215)+1,0)</f>
        <v>0</v>
      </c>
      <c r="C216" s="116">
        <f>IF(AND('Att. Dairy'!B246=""),"",'Att. Dairy'!B246)</f>
        <v>45190</v>
      </c>
      <c r="D216" s="118">
        <f t="shared" si="349"/>
        <v>158.19999999999999</v>
      </c>
      <c r="E216" s="118">
        <f t="shared" si="350"/>
        <v>192.2</v>
      </c>
      <c r="F216" s="118" t="str">
        <f>IF(C216="","",IF(Sheet1!C216='Opening Balance'!$I$198,'Opening Balance'!$G$198,""))</f>
        <v/>
      </c>
      <c r="G216" s="118" t="str">
        <f>IF(C216="","",IF(Sheet1!C216='Opening Balance'!$I$199,'Opening Balance'!$G$199,""))</f>
        <v/>
      </c>
      <c r="H216" s="118" t="str">
        <f>IF(C216="","",IF(Sheet1!C216='Opening Balance'!$I$200,'Opening Balance'!$G$200,""))</f>
        <v/>
      </c>
      <c r="I216" s="118" t="str">
        <f>IF(C216="","",IF(Sheet1!C216='Opening Balance'!$I$201,'Opening Balance'!$G$201,""))</f>
        <v/>
      </c>
      <c r="J216" s="118" t="str">
        <f>IF(C216="","",IF(Sheet1!C216='Opening Balance'!$I$202,'Opening Balance'!$G$202,""))</f>
        <v/>
      </c>
      <c r="K216" s="118" t="str">
        <f>IF(C216="","",IF(Sheet1!C216='Opening Balance'!$I$203,'Opening Balance'!$G$203,""))</f>
        <v/>
      </c>
      <c r="L216" s="118">
        <f t="shared" si="351"/>
        <v>158.19999999999999</v>
      </c>
      <c r="M216" s="118">
        <f t="shared" si="352"/>
        <v>192.2</v>
      </c>
      <c r="N216" s="119" t="str">
        <f>IF('Att. Dairy'!F246="","",'Att. Dairy'!F246)</f>
        <v/>
      </c>
      <c r="O216" s="119" t="str">
        <f>IF('Att. Dairy'!G246="","",'Att. Dairy'!G246)</f>
        <v/>
      </c>
      <c r="P216" s="119" t="str">
        <f t="shared" si="353"/>
        <v/>
      </c>
      <c r="Q216" s="119" t="str">
        <f>IF('Att. Dairy'!L246="","",'Att. Dairy'!L246)</f>
        <v/>
      </c>
      <c r="R216" s="119" t="str">
        <f>IF('Att. Dairy'!M246="","",'Att. Dairy'!M246)</f>
        <v/>
      </c>
      <c r="S216" s="119" t="str">
        <f t="shared" si="354"/>
        <v/>
      </c>
      <c r="T216" s="118">
        <f t="shared" si="355"/>
        <v>0</v>
      </c>
      <c r="U216" s="118">
        <f t="shared" si="356"/>
        <v>0</v>
      </c>
      <c r="V216" s="118">
        <f t="shared" si="357"/>
        <v>158.19999999999999</v>
      </c>
      <c r="W216" s="118">
        <f t="shared" si="358"/>
        <v>192.2</v>
      </c>
      <c r="X216" s="321" t="str">
        <f>IFERROR(IF(AND('Att. Dairy'!B246=""),"",IF(AND(Y216="अवकाश"),"",IF(AND(S216=""),"",S216*$Z$191))),"")</f>
        <v/>
      </c>
      <c r="Y216" s="121" t="str">
        <f>IF(AND('Att. Dairy'!B246=""),"",IF(OR(S216="",S216=0),"",BC216))</f>
        <v/>
      </c>
      <c r="AA216" s="353">
        <f>IF(AND($AY$3=$AP$191),MAX($AA$195:AA215)+1,0)</f>
        <v>0</v>
      </c>
      <c r="AB216" s="116">
        <f>IF(AND('Att. Dairy'!B246=""),"",'Att. Dairy'!B246)</f>
        <v>45190</v>
      </c>
      <c r="AC216" s="118">
        <f t="shared" si="359"/>
        <v>154.60000000000002</v>
      </c>
      <c r="AD216" s="118">
        <f t="shared" si="360"/>
        <v>163.9</v>
      </c>
      <c r="AE216" s="118" t="str">
        <f>IF(AB216="","",IF(Sheet1!AB216='Opening Balance'!$I$198,'Opening Balance'!$H$198,""))</f>
        <v/>
      </c>
      <c r="AF216" s="118" t="str">
        <f>IF(AB216="","",IF(Sheet1!AB216='Opening Balance'!$I$199,'Opening Balance'!$H$199,""))</f>
        <v/>
      </c>
      <c r="AG216" s="118" t="str">
        <f>IF(AB216="","",IF(Sheet1!AB216='Opening Balance'!$I$200,'Opening Balance'!$H$200,""))</f>
        <v/>
      </c>
      <c r="AH216" s="118" t="str">
        <f>IF(AB216="","",IF(Sheet1!AB216='Opening Balance'!$I$201,'Opening Balance'!$H$201,""))</f>
        <v/>
      </c>
      <c r="AI216" s="118" t="str">
        <f>IF(AB216="","",IF(Sheet1!AB216='Opening Balance'!$I$202,'Opening Balance'!$H$202,""))</f>
        <v/>
      </c>
      <c r="AJ216" s="118" t="str">
        <f>IF(AB216="","",IF(Sheet1!AB216='Opening Balance'!$I$203,'Opening Balance'!$H$203,""))</f>
        <v/>
      </c>
      <c r="AK216" s="118">
        <f t="shared" si="361"/>
        <v>154.60000000000002</v>
      </c>
      <c r="AL216" s="118">
        <f t="shared" si="362"/>
        <v>163.9</v>
      </c>
      <c r="AM216" s="119" t="str">
        <f>IF('Att. Dairy'!I246="","",'Att. Dairy'!I246)</f>
        <v/>
      </c>
      <c r="AN216" s="119" t="str">
        <f>IF('Att. Dairy'!J246="","",'Att. Dairy'!J246)</f>
        <v/>
      </c>
      <c r="AO216" s="119" t="str">
        <f t="shared" si="363"/>
        <v/>
      </c>
      <c r="AP216" s="119" t="str">
        <f>IF('Att. Dairy'!O246="","",'Att. Dairy'!O246)</f>
        <v/>
      </c>
      <c r="AQ216" s="119" t="str">
        <f>IF('Att. Dairy'!P246="","",'Att. Dairy'!P246)</f>
        <v/>
      </c>
      <c r="AR216" s="119" t="str">
        <f t="shared" si="364"/>
        <v/>
      </c>
      <c r="AS216" s="118">
        <f t="shared" si="365"/>
        <v>0</v>
      </c>
      <c r="AT216" s="118">
        <f t="shared" si="366"/>
        <v>0</v>
      </c>
      <c r="AU216" s="118">
        <f t="shared" si="376"/>
        <v>154.60000000000002</v>
      </c>
      <c r="AV216" s="118">
        <f t="shared" si="377"/>
        <v>163.9</v>
      </c>
      <c r="AW216" s="321" t="str">
        <f>IFERROR(IF(AND('Att. Dairy'!B246=""),"",IF(AND(AX216="अवकाश"),"",IF(AND(AR216=""),"",AR216*$AY$191))),"")</f>
        <v/>
      </c>
      <c r="AX216" s="121" t="str">
        <f>IF(AND('Att. Dairy'!B246=""),"",IF(OR(AR216="",AR216=0),"",BC216))</f>
        <v/>
      </c>
      <c r="BB216" s="317" t="str">
        <f>IF(AND('Att. Dairy'!D246=""),"",'Att. Dairy'!D246)</f>
        <v>Thursday</v>
      </c>
      <c r="BC216" s="317" t="str">
        <f t="shared" si="367"/>
        <v>खिचड़ी</v>
      </c>
      <c r="BD216" s="318" t="str">
        <f t="shared" si="336"/>
        <v>R</v>
      </c>
      <c r="BE216" s="317" t="str">
        <f>IF(AND('Att. Dairy'!C246=""),"",'Att. Dairy'!C246)</f>
        <v/>
      </c>
      <c r="BF216" s="317" t="str">
        <f t="shared" si="337"/>
        <v/>
      </c>
      <c r="BG216" s="318" t="str">
        <f t="shared" si="338"/>
        <v>R</v>
      </c>
      <c r="BJ216" s="487">
        <f>IF(AND($DG$5=$CF$192),MAX($BJ$195:BJ215)+1,0)</f>
        <v>0</v>
      </c>
      <c r="BK216" s="389">
        <v>21</v>
      </c>
      <c r="BL216" s="422">
        <f>IF(AND('Att. Dairy'!B246=""),"",'Att. Dairy'!B246)</f>
        <v>45190</v>
      </c>
      <c r="BM216" s="423" t="str">
        <f>IF(AND('Att. Dairy'!D246=""),"",'Att. Dairy'!D246)</f>
        <v>Thursday</v>
      </c>
      <c r="BN216" s="435" t="str">
        <f>IF('Att. Dairy'!L246="","",IF('Att. Dairy'!E246='Att. Dairy'!$AD$15,'Att. Dairy'!L246,""))</f>
        <v/>
      </c>
      <c r="BO216" s="435" t="str">
        <f>IF('Att. Dairy'!M246="","",IF('Att. Dairy'!E246='Att. Dairy'!$AD$15,'Att. Dairy'!M246,""))</f>
        <v/>
      </c>
      <c r="BP216" s="436">
        <f t="shared" si="339"/>
        <v>0</v>
      </c>
      <c r="BQ216" s="453">
        <f t="shared" si="368"/>
        <v>149.01500000000001</v>
      </c>
      <c r="BR216" s="439" t="str">
        <f>IF(BL216="","",IF(BL216='Opening Balance'!$I$216,'Opening Balance'!$G$216,""))</f>
        <v/>
      </c>
      <c r="BS216" s="439" t="str">
        <f>IF(BL216="","",IF(BL216='Opening Balance'!$I$218,'Opening Balance'!$G$218,""))</f>
        <v/>
      </c>
      <c r="BT216" s="438">
        <f t="shared" si="340"/>
        <v>149.01500000000001</v>
      </c>
      <c r="BU216" s="446">
        <f>IF(BP216="","",BP216*'Opening Balance'!$G$220)</f>
        <v>0</v>
      </c>
      <c r="BV216" s="415">
        <f t="shared" si="334"/>
        <v>149.01500000000001</v>
      </c>
      <c r="BW216" s="453">
        <f t="shared" si="369"/>
        <v>36.448399999999992</v>
      </c>
      <c r="BX216" s="446" t="str">
        <f>IF(BL216="","",IF(BL216='Opening Balance'!$I$217,'Opening Balance'!$G$217,""))</f>
        <v/>
      </c>
      <c r="BY216" s="446" t="str">
        <f>IF(BL216="","",IF(BL216='Opening Balance'!$I$219,'Opening Balance'!$G$219,""))</f>
        <v/>
      </c>
      <c r="BZ216" s="447">
        <f t="shared" si="341"/>
        <v>36.448399999999992</v>
      </c>
      <c r="CA216" s="446">
        <f>IF(BP216="","",BP216*'Opening Balance'!$G$221)</f>
        <v>0</v>
      </c>
      <c r="CB216" s="431">
        <f t="shared" si="342"/>
        <v>36.448399999999992</v>
      </c>
      <c r="CC216" s="474">
        <f t="shared" si="370"/>
        <v>14500</v>
      </c>
      <c r="CD216" s="468" t="str">
        <f>IF(BL216="","",IF(BL216='Opening Balance'!$I$223,'Opening Balance'!$G$223,""))</f>
        <v/>
      </c>
      <c r="CE216" s="468">
        <f t="shared" si="343"/>
        <v>14500</v>
      </c>
      <c r="CF216" s="470">
        <f>IF(BL216="","",IF(BL216='Opening Balance'!$I$225,'Opening Balance'!$G$225,0))</f>
        <v>0</v>
      </c>
      <c r="CG216" s="469">
        <f t="shared" si="371"/>
        <v>14500</v>
      </c>
      <c r="CH216" s="466"/>
      <c r="CI216" s="466"/>
      <c r="CJ216" s="389">
        <v>21</v>
      </c>
      <c r="CK216" s="422">
        <f>IF(AND('Att. Dairy'!B246=""),"",'Att. Dairy'!B246)</f>
        <v>45190</v>
      </c>
      <c r="CL216" s="423" t="str">
        <f>IF(AND('Att. Dairy'!D246=""),"",'Att. Dairy'!D246)</f>
        <v>Thursday</v>
      </c>
      <c r="CM216" s="435" t="str">
        <f>IF('Att. Dairy'!O246="","",IF('Att. Dairy'!E246='Att. Dairy'!$AD$15,'Att. Dairy'!O246,""))</f>
        <v/>
      </c>
      <c r="CN216" s="435" t="str">
        <f>IF('Att. Dairy'!P246="","",IF('Att. Dairy'!E246='Att. Dairy'!$AD$15,'Att. Dairy'!P246,""))</f>
        <v/>
      </c>
      <c r="CO216" s="436">
        <f t="shared" si="344"/>
        <v>0</v>
      </c>
      <c r="CP216" s="453">
        <f t="shared" si="372"/>
        <v>197.49999999999997</v>
      </c>
      <c r="CQ216" s="438" t="str">
        <f>IF(CK216="","",IF(CK216='Opening Balance'!$I$216,'Opening Balance'!$H$216,""))</f>
        <v/>
      </c>
      <c r="CR216" s="438" t="str">
        <f>IF(CK216="","",IF(CK216='Opening Balance'!$I$218,'Opening Balance'!$H$218,""))</f>
        <v/>
      </c>
      <c r="CS216" s="438">
        <f t="shared" si="345"/>
        <v>197.49999999999997</v>
      </c>
      <c r="CT216" s="430">
        <f>IF(CO216="","",CO216*'Opening Balance'!$H$220)</f>
        <v>0</v>
      </c>
      <c r="CU216" s="431">
        <f t="shared" si="335"/>
        <v>197.49999999999997</v>
      </c>
      <c r="CV216" s="453">
        <f t="shared" si="373"/>
        <v>43.224999999999987</v>
      </c>
      <c r="CW216" s="430" t="str">
        <f>IF(CK216="","",IF(CK216='Opening Balance'!$I$217,'Opening Balance'!$H$217,""))</f>
        <v/>
      </c>
      <c r="CX216" s="429" t="str">
        <f>IF(CK216="","",IF(CK216='Opening Balance'!$I$219,'Opening Balance'!$H$219,""))</f>
        <v/>
      </c>
      <c r="CY216" s="438">
        <f t="shared" si="346"/>
        <v>43.224999999999987</v>
      </c>
      <c r="CZ216" s="430">
        <f>IF(CO216="","",CO216*'Opening Balance'!$H$221)</f>
        <v>0</v>
      </c>
      <c r="DA216" s="431">
        <f t="shared" si="347"/>
        <v>43.224999999999987</v>
      </c>
      <c r="DB216" s="474">
        <f t="shared" si="374"/>
        <v>16000</v>
      </c>
      <c r="DC216" s="468" t="str">
        <f>IF(CK216="","",IF(CK216='Opening Balance'!$I$223,'Opening Balance'!$H$223,""))</f>
        <v/>
      </c>
      <c r="DD216" s="468">
        <f t="shared" si="348"/>
        <v>16000</v>
      </c>
      <c r="DE216" s="470">
        <f>IF(CK216="","",IF(CK216='Opening Balance'!$I$225,'Opening Balance'!$H$225,0))</f>
        <v>0</v>
      </c>
      <c r="DF216" s="469">
        <f t="shared" si="375"/>
        <v>16000</v>
      </c>
    </row>
    <row r="217" spans="1:110" s="317" customFormat="1">
      <c r="A217" s="580"/>
      <c r="B217" s="352">
        <f>IF(AND($Z$3=$Q$191),MAX($B$195:B216)+1,0)</f>
        <v>0</v>
      </c>
      <c r="C217" s="116">
        <f>IF(AND('Att. Dairy'!B247=""),"",'Att. Dairy'!B247)</f>
        <v>45191</v>
      </c>
      <c r="D217" s="118">
        <f t="shared" si="349"/>
        <v>158.19999999999999</v>
      </c>
      <c r="E217" s="118">
        <f t="shared" si="350"/>
        <v>192.2</v>
      </c>
      <c r="F217" s="118" t="str">
        <f>IF(C217="","",IF(Sheet1!C217='Opening Balance'!$I$198,'Opening Balance'!$G$198,""))</f>
        <v/>
      </c>
      <c r="G217" s="118" t="str">
        <f>IF(C217="","",IF(Sheet1!C217='Opening Balance'!$I$199,'Opening Balance'!$G$199,""))</f>
        <v/>
      </c>
      <c r="H217" s="118" t="str">
        <f>IF(C217="","",IF(Sheet1!C217='Opening Balance'!$I$200,'Opening Balance'!$G$200,""))</f>
        <v/>
      </c>
      <c r="I217" s="118" t="str">
        <f>IF(C217="","",IF(Sheet1!C217='Opening Balance'!$I$201,'Opening Balance'!$G$201,""))</f>
        <v/>
      </c>
      <c r="J217" s="118" t="str">
        <f>IF(C217="","",IF(Sheet1!C217='Opening Balance'!$I$202,'Opening Balance'!$G$202,""))</f>
        <v/>
      </c>
      <c r="K217" s="118" t="str">
        <f>IF(C217="","",IF(Sheet1!C217='Opening Balance'!$I$203,'Opening Balance'!$G$203,""))</f>
        <v/>
      </c>
      <c r="L217" s="118">
        <f t="shared" si="351"/>
        <v>158.19999999999999</v>
      </c>
      <c r="M217" s="118">
        <f t="shared" si="352"/>
        <v>192.2</v>
      </c>
      <c r="N217" s="119" t="str">
        <f>IF('Att. Dairy'!F247="","",'Att. Dairy'!F247)</f>
        <v/>
      </c>
      <c r="O217" s="119" t="str">
        <f>IF('Att. Dairy'!G247="","",'Att. Dairy'!G247)</f>
        <v/>
      </c>
      <c r="P217" s="119" t="str">
        <f t="shared" si="353"/>
        <v/>
      </c>
      <c r="Q217" s="119" t="str">
        <f>IF('Att. Dairy'!L247="","",'Att. Dairy'!L247)</f>
        <v/>
      </c>
      <c r="R217" s="119" t="str">
        <f>IF('Att. Dairy'!M247="","",'Att. Dairy'!M247)</f>
        <v/>
      </c>
      <c r="S217" s="119" t="str">
        <f t="shared" si="354"/>
        <v/>
      </c>
      <c r="T217" s="118">
        <f t="shared" si="355"/>
        <v>0</v>
      </c>
      <c r="U217" s="118">
        <f t="shared" si="356"/>
        <v>0</v>
      </c>
      <c r="V217" s="118">
        <f t="shared" si="357"/>
        <v>158.19999999999999</v>
      </c>
      <c r="W217" s="118">
        <f t="shared" si="358"/>
        <v>192.2</v>
      </c>
      <c r="X217" s="321" t="str">
        <f>IFERROR(IF(AND('Att. Dairy'!B247=""),"",IF(AND(Y217="अवकाश"),"",IF(AND(S217=""),"",S217*$Z$191))),"")</f>
        <v/>
      </c>
      <c r="Y217" s="121" t="str">
        <f>IF(AND('Att. Dairy'!B247=""),"",IF(OR(S217="",S217=0),"",BC217))</f>
        <v/>
      </c>
      <c r="AA217" s="353">
        <f>IF(AND($AY$3=$AP$191),MAX($AA$195:AA216)+1,0)</f>
        <v>0</v>
      </c>
      <c r="AB217" s="116">
        <f>IF(AND('Att. Dairy'!B247=""),"",'Att. Dairy'!B247)</f>
        <v>45191</v>
      </c>
      <c r="AC217" s="118">
        <f t="shared" si="359"/>
        <v>154.60000000000002</v>
      </c>
      <c r="AD217" s="118">
        <f t="shared" si="360"/>
        <v>163.9</v>
      </c>
      <c r="AE217" s="118" t="str">
        <f>IF(AB217="","",IF(Sheet1!AB217='Opening Balance'!$I$198,'Opening Balance'!$H$198,""))</f>
        <v/>
      </c>
      <c r="AF217" s="118" t="str">
        <f>IF(AB217="","",IF(Sheet1!AB217='Opening Balance'!$I$199,'Opening Balance'!$H$199,""))</f>
        <v/>
      </c>
      <c r="AG217" s="118" t="str">
        <f>IF(AB217="","",IF(Sheet1!AB217='Opening Balance'!$I$200,'Opening Balance'!$H$200,""))</f>
        <v/>
      </c>
      <c r="AH217" s="118" t="str">
        <f>IF(AB217="","",IF(Sheet1!AB217='Opening Balance'!$I$201,'Opening Balance'!$H$201,""))</f>
        <v/>
      </c>
      <c r="AI217" s="118" t="str">
        <f>IF(AB217="","",IF(Sheet1!AB217='Opening Balance'!$I$202,'Opening Balance'!$H$202,""))</f>
        <v/>
      </c>
      <c r="AJ217" s="118" t="str">
        <f>IF(AB217="","",IF(Sheet1!AB217='Opening Balance'!$I$203,'Opening Balance'!$H$203,""))</f>
        <v/>
      </c>
      <c r="AK217" s="118">
        <f t="shared" si="361"/>
        <v>154.60000000000002</v>
      </c>
      <c r="AL217" s="118">
        <f t="shared" si="362"/>
        <v>163.9</v>
      </c>
      <c r="AM217" s="119" t="str">
        <f>IF('Att. Dairy'!I247="","",'Att. Dairy'!I247)</f>
        <v/>
      </c>
      <c r="AN217" s="119" t="str">
        <f>IF('Att. Dairy'!J247="","",'Att. Dairy'!J247)</f>
        <v/>
      </c>
      <c r="AO217" s="119" t="str">
        <f t="shared" si="363"/>
        <v/>
      </c>
      <c r="AP217" s="119" t="str">
        <f>IF('Att. Dairy'!O247="","",'Att. Dairy'!O247)</f>
        <v/>
      </c>
      <c r="AQ217" s="119" t="str">
        <f>IF('Att. Dairy'!P247="","",'Att. Dairy'!P247)</f>
        <v/>
      </c>
      <c r="AR217" s="119" t="str">
        <f t="shared" si="364"/>
        <v/>
      </c>
      <c r="AS217" s="118">
        <f t="shared" si="365"/>
        <v>0</v>
      </c>
      <c r="AT217" s="118">
        <f t="shared" si="366"/>
        <v>0</v>
      </c>
      <c r="AU217" s="118">
        <f t="shared" si="376"/>
        <v>154.60000000000002</v>
      </c>
      <c r="AV217" s="118">
        <f t="shared" si="377"/>
        <v>163.9</v>
      </c>
      <c r="AW217" s="321" t="str">
        <f>IFERROR(IF(AND('Att. Dairy'!B247=""),"",IF(AND(AX217="अवकाश"),"",IF(AND(AR217=""),"",AR217*$AY$191))),"")</f>
        <v/>
      </c>
      <c r="AX217" s="121" t="str">
        <f>IF(AND('Att. Dairy'!B247=""),"",IF(OR(AR217="",AR217=0),"",BC217))</f>
        <v/>
      </c>
      <c r="BB217" s="317" t="str">
        <f>IF(AND('Att. Dairy'!D247=""),"",'Att. Dairy'!D247)</f>
        <v>Friday</v>
      </c>
      <c r="BC217" s="317" t="str">
        <f t="shared" si="367"/>
        <v>दाल रोटी</v>
      </c>
      <c r="BD217" s="318" t="str">
        <f t="shared" si="336"/>
        <v>W</v>
      </c>
      <c r="BE217" s="317" t="str">
        <f>IF(AND('Att. Dairy'!C247=""),"",'Att. Dairy'!C247)</f>
        <v/>
      </c>
      <c r="BF217" s="317" t="str">
        <f t="shared" si="337"/>
        <v/>
      </c>
      <c r="BG217" s="318" t="str">
        <f t="shared" si="338"/>
        <v>W</v>
      </c>
      <c r="BJ217" s="487">
        <f>IF(AND($DG$5=$CF$192),MAX($BJ$195:BJ216)+1,0)</f>
        <v>0</v>
      </c>
      <c r="BK217" s="389">
        <v>22</v>
      </c>
      <c r="BL217" s="422">
        <f>IF(AND('Att. Dairy'!B247=""),"",'Att. Dairy'!B247)</f>
        <v>45191</v>
      </c>
      <c r="BM217" s="423" t="str">
        <f>IF(AND('Att. Dairy'!D247=""),"",'Att. Dairy'!D247)</f>
        <v>Friday</v>
      </c>
      <c r="BN217" s="435" t="str">
        <f>IF('Att. Dairy'!L247="","",IF('Att. Dairy'!E247='Att. Dairy'!$AD$15,'Att. Dairy'!L247,""))</f>
        <v/>
      </c>
      <c r="BO217" s="435" t="str">
        <f>IF('Att. Dairy'!M247="","",IF('Att. Dairy'!E247='Att. Dairy'!$AD$15,'Att. Dairy'!M247,""))</f>
        <v/>
      </c>
      <c r="BP217" s="436">
        <f t="shared" si="339"/>
        <v>0</v>
      </c>
      <c r="BQ217" s="453">
        <f t="shared" si="368"/>
        <v>149.01500000000001</v>
      </c>
      <c r="BR217" s="439" t="str">
        <f>IF(BL217="","",IF(BL217='Opening Balance'!$I$216,'Opening Balance'!$G$216,""))</f>
        <v/>
      </c>
      <c r="BS217" s="439" t="str">
        <f>IF(BL217="","",IF(BL217='Opening Balance'!$I$218,'Opening Balance'!$G$218,""))</f>
        <v/>
      </c>
      <c r="BT217" s="438">
        <f t="shared" si="340"/>
        <v>149.01500000000001</v>
      </c>
      <c r="BU217" s="446">
        <f>IF(BP217="","",BP217*'Opening Balance'!$G$220)</f>
        <v>0</v>
      </c>
      <c r="BV217" s="415">
        <f t="shared" si="334"/>
        <v>149.01500000000001</v>
      </c>
      <c r="BW217" s="453">
        <f t="shared" si="369"/>
        <v>36.448399999999992</v>
      </c>
      <c r="BX217" s="446" t="str">
        <f>IF(BL217="","",IF(BL217='Opening Balance'!$I$217,'Opening Balance'!$G$217,""))</f>
        <v/>
      </c>
      <c r="BY217" s="446" t="str">
        <f>IF(BL217="","",IF(BL217='Opening Balance'!$I$219,'Opening Balance'!$G$219,""))</f>
        <v/>
      </c>
      <c r="BZ217" s="447">
        <f t="shared" si="341"/>
        <v>36.448399999999992</v>
      </c>
      <c r="CA217" s="446">
        <f>IF(BP217="","",BP217*'Opening Balance'!$G$221)</f>
        <v>0</v>
      </c>
      <c r="CB217" s="431">
        <f t="shared" si="342"/>
        <v>36.448399999999992</v>
      </c>
      <c r="CC217" s="474">
        <f t="shared" si="370"/>
        <v>14500</v>
      </c>
      <c r="CD217" s="468" t="str">
        <f>IF(BL217="","",IF(BL217='Opening Balance'!$I$223,'Opening Balance'!$G$223,""))</f>
        <v/>
      </c>
      <c r="CE217" s="468">
        <f t="shared" si="343"/>
        <v>14500</v>
      </c>
      <c r="CF217" s="470">
        <f>IF(BL217="","",IF(BL217='Opening Balance'!$I$225,'Opening Balance'!$G$225,0))</f>
        <v>0</v>
      </c>
      <c r="CG217" s="469">
        <f t="shared" si="371"/>
        <v>14500</v>
      </c>
      <c r="CH217" s="466"/>
      <c r="CI217" s="466"/>
      <c r="CJ217" s="389">
        <v>22</v>
      </c>
      <c r="CK217" s="422">
        <f>IF(AND('Att. Dairy'!B247=""),"",'Att. Dairy'!B247)</f>
        <v>45191</v>
      </c>
      <c r="CL217" s="423" t="str">
        <f>IF(AND('Att. Dairy'!D247=""),"",'Att. Dairy'!D247)</f>
        <v>Friday</v>
      </c>
      <c r="CM217" s="435" t="str">
        <f>IF('Att. Dairy'!O247="","",IF('Att. Dairy'!E247='Att. Dairy'!$AD$15,'Att. Dairy'!O247,""))</f>
        <v/>
      </c>
      <c r="CN217" s="435" t="str">
        <f>IF('Att. Dairy'!P247="","",IF('Att. Dairy'!E247='Att. Dairy'!$AD$15,'Att. Dairy'!P247,""))</f>
        <v/>
      </c>
      <c r="CO217" s="436">
        <f t="shared" si="344"/>
        <v>0</v>
      </c>
      <c r="CP217" s="453">
        <f t="shared" si="372"/>
        <v>197.49999999999997</v>
      </c>
      <c r="CQ217" s="438" t="str">
        <f>IF(CK217="","",IF(CK217='Opening Balance'!$I$216,'Opening Balance'!$H$216,""))</f>
        <v/>
      </c>
      <c r="CR217" s="438" t="str">
        <f>IF(CK217="","",IF(CK217='Opening Balance'!$I$218,'Opening Balance'!$H$218,""))</f>
        <v/>
      </c>
      <c r="CS217" s="438">
        <f t="shared" si="345"/>
        <v>197.49999999999997</v>
      </c>
      <c r="CT217" s="430">
        <f>IF(CO217="","",CO217*'Opening Balance'!$H$220)</f>
        <v>0</v>
      </c>
      <c r="CU217" s="431">
        <f t="shared" si="335"/>
        <v>197.49999999999997</v>
      </c>
      <c r="CV217" s="453">
        <f t="shared" si="373"/>
        <v>43.224999999999987</v>
      </c>
      <c r="CW217" s="430" t="str">
        <f>IF(CK217="","",IF(CK217='Opening Balance'!$I$217,'Opening Balance'!$H$217,""))</f>
        <v/>
      </c>
      <c r="CX217" s="429" t="str">
        <f>IF(CK217="","",IF(CK217='Opening Balance'!$I$219,'Opening Balance'!$H$219,""))</f>
        <v/>
      </c>
      <c r="CY217" s="438">
        <f t="shared" si="346"/>
        <v>43.224999999999987</v>
      </c>
      <c r="CZ217" s="430">
        <f>IF(CO217="","",CO217*'Opening Balance'!$H$221)</f>
        <v>0</v>
      </c>
      <c r="DA217" s="431">
        <f t="shared" si="347"/>
        <v>43.224999999999987</v>
      </c>
      <c r="DB217" s="474">
        <f t="shared" si="374"/>
        <v>16000</v>
      </c>
      <c r="DC217" s="468" t="str">
        <f>IF(CK217="","",IF(CK217='Opening Balance'!$I$223,'Opening Balance'!$H$223,""))</f>
        <v/>
      </c>
      <c r="DD217" s="468">
        <f t="shared" si="348"/>
        <v>16000</v>
      </c>
      <c r="DE217" s="470">
        <f>IF(CK217="","",IF(CK217='Opening Balance'!$I$225,'Opening Balance'!$H$225,0))</f>
        <v>0</v>
      </c>
      <c r="DF217" s="469">
        <f t="shared" si="375"/>
        <v>16000</v>
      </c>
    </row>
    <row r="218" spans="1:110" s="317" customFormat="1">
      <c r="A218" s="580"/>
      <c r="B218" s="352">
        <f>IF(AND($Z$3=$Q$191),MAX($B$195:B217)+1,0)</f>
        <v>0</v>
      </c>
      <c r="C218" s="116">
        <f>IF(AND('Att. Dairy'!B248=""),"",'Att. Dairy'!B248)</f>
        <v>45192</v>
      </c>
      <c r="D218" s="118">
        <f t="shared" si="349"/>
        <v>158.19999999999999</v>
      </c>
      <c r="E218" s="118">
        <f t="shared" si="350"/>
        <v>192.2</v>
      </c>
      <c r="F218" s="118" t="str">
        <f>IF(C218="","",IF(Sheet1!C218='Opening Balance'!$I$198,'Opening Balance'!$G$198,""))</f>
        <v/>
      </c>
      <c r="G218" s="118" t="str">
        <f>IF(C218="","",IF(Sheet1!C218='Opening Balance'!$I$199,'Opening Balance'!$G$199,""))</f>
        <v/>
      </c>
      <c r="H218" s="118" t="str">
        <f>IF(C218="","",IF(Sheet1!C218='Opening Balance'!$I$200,'Opening Balance'!$G$200,""))</f>
        <v/>
      </c>
      <c r="I218" s="118" t="str">
        <f>IF(C218="","",IF(Sheet1!C218='Opening Balance'!$I$201,'Opening Balance'!$G$201,""))</f>
        <v/>
      </c>
      <c r="J218" s="118" t="str">
        <f>IF(C218="","",IF(Sheet1!C218='Opening Balance'!$I$202,'Opening Balance'!$G$202,""))</f>
        <v/>
      </c>
      <c r="K218" s="118" t="str">
        <f>IF(C218="","",IF(Sheet1!C218='Opening Balance'!$I$203,'Opening Balance'!$G$203,""))</f>
        <v/>
      </c>
      <c r="L218" s="118">
        <f t="shared" si="351"/>
        <v>158.19999999999999</v>
      </c>
      <c r="M218" s="118">
        <f t="shared" si="352"/>
        <v>192.2</v>
      </c>
      <c r="N218" s="119" t="str">
        <f>IF('Att. Dairy'!F248="","",'Att. Dairy'!F248)</f>
        <v/>
      </c>
      <c r="O218" s="119" t="str">
        <f>IF('Att. Dairy'!G248="","",'Att. Dairy'!G248)</f>
        <v/>
      </c>
      <c r="P218" s="119" t="str">
        <f t="shared" si="353"/>
        <v/>
      </c>
      <c r="Q218" s="119" t="str">
        <f>IF('Att. Dairy'!L248="","",'Att. Dairy'!L248)</f>
        <v/>
      </c>
      <c r="R218" s="119" t="str">
        <f>IF('Att. Dairy'!M248="","",'Att. Dairy'!M248)</f>
        <v/>
      </c>
      <c r="S218" s="119" t="str">
        <f t="shared" si="354"/>
        <v/>
      </c>
      <c r="T218" s="118">
        <f t="shared" si="355"/>
        <v>0</v>
      </c>
      <c r="U218" s="118">
        <f t="shared" si="356"/>
        <v>0</v>
      </c>
      <c r="V218" s="118">
        <f t="shared" si="357"/>
        <v>158.19999999999999</v>
      </c>
      <c r="W218" s="118">
        <f t="shared" si="358"/>
        <v>192.2</v>
      </c>
      <c r="X218" s="321" t="str">
        <f>IFERROR(IF(AND('Att. Dairy'!B248=""),"",IF(AND(Y218="अवकाश"),"",IF(AND(S218=""),"",S218*$Z$191))),"")</f>
        <v/>
      </c>
      <c r="Y218" s="121" t="str">
        <f>IF(AND('Att. Dairy'!B248=""),"",IF(OR(S218="",S218=0),"",BC218))</f>
        <v/>
      </c>
      <c r="AA218" s="353">
        <f>IF(AND($AY$3=$AP$191),MAX($AA$195:AA217)+1,0)</f>
        <v>0</v>
      </c>
      <c r="AB218" s="116">
        <f>IF(AND('Att. Dairy'!B248=""),"",'Att. Dairy'!B248)</f>
        <v>45192</v>
      </c>
      <c r="AC218" s="118">
        <f t="shared" si="359"/>
        <v>154.60000000000002</v>
      </c>
      <c r="AD218" s="118">
        <f t="shared" si="360"/>
        <v>163.9</v>
      </c>
      <c r="AE218" s="118" t="str">
        <f>IF(AB218="","",IF(Sheet1!AB218='Opening Balance'!$I$198,'Opening Balance'!$H$198,""))</f>
        <v/>
      </c>
      <c r="AF218" s="118" t="str">
        <f>IF(AB218="","",IF(Sheet1!AB218='Opening Balance'!$I$199,'Opening Balance'!$H$199,""))</f>
        <v/>
      </c>
      <c r="AG218" s="118" t="str">
        <f>IF(AB218="","",IF(Sheet1!AB218='Opening Balance'!$I$200,'Opening Balance'!$H$200,""))</f>
        <v/>
      </c>
      <c r="AH218" s="118" t="str">
        <f>IF(AB218="","",IF(Sheet1!AB218='Opening Balance'!$I$201,'Opening Balance'!$H$201,""))</f>
        <v/>
      </c>
      <c r="AI218" s="118" t="str">
        <f>IF(AB218="","",IF(Sheet1!AB218='Opening Balance'!$I$202,'Opening Balance'!$H$202,""))</f>
        <v/>
      </c>
      <c r="AJ218" s="118" t="str">
        <f>IF(AB218="","",IF(Sheet1!AB218='Opening Balance'!$I$203,'Opening Balance'!$H$203,""))</f>
        <v/>
      </c>
      <c r="AK218" s="118">
        <f t="shared" si="361"/>
        <v>154.60000000000002</v>
      </c>
      <c r="AL218" s="118">
        <f t="shared" si="362"/>
        <v>163.9</v>
      </c>
      <c r="AM218" s="119" t="str">
        <f>IF('Att. Dairy'!I248="","",'Att. Dairy'!I248)</f>
        <v/>
      </c>
      <c r="AN218" s="119" t="str">
        <f>IF('Att. Dairy'!J248="","",'Att. Dairy'!J248)</f>
        <v/>
      </c>
      <c r="AO218" s="119" t="str">
        <f t="shared" si="363"/>
        <v/>
      </c>
      <c r="AP218" s="119" t="str">
        <f>IF('Att. Dairy'!O248="","",'Att. Dairy'!O248)</f>
        <v/>
      </c>
      <c r="AQ218" s="119" t="str">
        <f>IF('Att. Dairy'!P248="","",'Att. Dairy'!P248)</f>
        <v/>
      </c>
      <c r="AR218" s="119" t="str">
        <f t="shared" si="364"/>
        <v/>
      </c>
      <c r="AS218" s="118">
        <f t="shared" si="365"/>
        <v>0</v>
      </c>
      <c r="AT218" s="118">
        <f t="shared" si="366"/>
        <v>0</v>
      </c>
      <c r="AU218" s="118">
        <f t="shared" si="376"/>
        <v>154.60000000000002</v>
      </c>
      <c r="AV218" s="118">
        <f t="shared" si="377"/>
        <v>163.9</v>
      </c>
      <c r="AW218" s="321" t="str">
        <f>IFERROR(IF(AND('Att. Dairy'!B248=""),"",IF(AND(AX218="अवकाश"),"",IF(AND(AR218=""),"",AR218*$AY$191))),"")</f>
        <v/>
      </c>
      <c r="AX218" s="121" t="str">
        <f>IF(AND('Att. Dairy'!B248=""),"",IF(OR(AR218="",AR218=0),"",BC218))</f>
        <v/>
      </c>
      <c r="BB218" s="317" t="str">
        <f>IF(AND('Att. Dairy'!D248=""),"",'Att. Dairy'!D248)</f>
        <v>Saturday</v>
      </c>
      <c r="BC218" s="317" t="str">
        <f t="shared" si="367"/>
        <v>सब्जी रोटी</v>
      </c>
      <c r="BD218" s="318" t="str">
        <f t="shared" si="336"/>
        <v>W</v>
      </c>
      <c r="BE218" s="317" t="str">
        <f>IF(AND('Att. Dairy'!C248=""),"",'Att. Dairy'!C248)</f>
        <v/>
      </c>
      <c r="BF218" s="317" t="str">
        <f t="shared" si="337"/>
        <v/>
      </c>
      <c r="BG218" s="318" t="str">
        <f t="shared" si="338"/>
        <v>W</v>
      </c>
      <c r="BJ218" s="487">
        <f>IF(AND($DG$5=$CF$192),MAX($BJ$195:BJ217)+1,0)</f>
        <v>0</v>
      </c>
      <c r="BK218" s="389">
        <v>23</v>
      </c>
      <c r="BL218" s="422">
        <f>IF(AND('Att. Dairy'!B248=""),"",'Att. Dairy'!B248)</f>
        <v>45192</v>
      </c>
      <c r="BM218" s="423" t="str">
        <f>IF(AND('Att. Dairy'!D248=""),"",'Att. Dairy'!D248)</f>
        <v>Saturday</v>
      </c>
      <c r="BN218" s="435" t="str">
        <f>IF('Att. Dairy'!L248="","",IF('Att. Dairy'!E248='Att. Dairy'!$AD$15,'Att. Dairy'!L248,""))</f>
        <v/>
      </c>
      <c r="BO218" s="435" t="str">
        <f>IF('Att. Dairy'!M248="","",IF('Att. Dairy'!E248='Att. Dairy'!$AD$15,'Att. Dairy'!M248,""))</f>
        <v/>
      </c>
      <c r="BP218" s="436">
        <f t="shared" si="339"/>
        <v>0</v>
      </c>
      <c r="BQ218" s="453">
        <f t="shared" si="368"/>
        <v>149.01500000000001</v>
      </c>
      <c r="BR218" s="439" t="str">
        <f>IF(BL218="","",IF(BL218='Opening Balance'!$I$216,'Opening Balance'!$G$216,""))</f>
        <v/>
      </c>
      <c r="BS218" s="439" t="str">
        <f>IF(BL218="","",IF(BL218='Opening Balance'!$I$218,'Opening Balance'!$G$218,""))</f>
        <v/>
      </c>
      <c r="BT218" s="438">
        <f t="shared" si="340"/>
        <v>149.01500000000001</v>
      </c>
      <c r="BU218" s="446">
        <f>IF(BP218="","",BP218*'Opening Balance'!$G$220)</f>
        <v>0</v>
      </c>
      <c r="BV218" s="415">
        <f t="shared" si="334"/>
        <v>149.01500000000001</v>
      </c>
      <c r="BW218" s="453">
        <f t="shared" si="369"/>
        <v>36.448399999999992</v>
      </c>
      <c r="BX218" s="446" t="str">
        <f>IF(BL218="","",IF(BL218='Opening Balance'!$I$217,'Opening Balance'!$G$217,""))</f>
        <v/>
      </c>
      <c r="BY218" s="446" t="str">
        <f>IF(BL218="","",IF(BL218='Opening Balance'!$I$219,'Opening Balance'!$G$219,""))</f>
        <v/>
      </c>
      <c r="BZ218" s="447">
        <f t="shared" si="341"/>
        <v>36.448399999999992</v>
      </c>
      <c r="CA218" s="446">
        <f>IF(BP218="","",BP218*'Opening Balance'!$G$221)</f>
        <v>0</v>
      </c>
      <c r="CB218" s="431">
        <f t="shared" si="342"/>
        <v>36.448399999999992</v>
      </c>
      <c r="CC218" s="474">
        <f t="shared" si="370"/>
        <v>14500</v>
      </c>
      <c r="CD218" s="468" t="str">
        <f>IF(BL218="","",IF(BL218='Opening Balance'!$I$223,'Opening Balance'!$G$223,""))</f>
        <v/>
      </c>
      <c r="CE218" s="468">
        <f t="shared" si="343"/>
        <v>14500</v>
      </c>
      <c r="CF218" s="470">
        <f>IF(BL218="","",IF(BL218='Opening Balance'!$I$225,'Opening Balance'!$G$225,0))</f>
        <v>0</v>
      </c>
      <c r="CG218" s="469">
        <f t="shared" si="371"/>
        <v>14500</v>
      </c>
      <c r="CH218" s="466"/>
      <c r="CI218" s="466"/>
      <c r="CJ218" s="389">
        <v>23</v>
      </c>
      <c r="CK218" s="422">
        <f>IF(AND('Att. Dairy'!B248=""),"",'Att. Dairy'!B248)</f>
        <v>45192</v>
      </c>
      <c r="CL218" s="423" t="str">
        <f>IF(AND('Att. Dairy'!D248=""),"",'Att. Dairy'!D248)</f>
        <v>Saturday</v>
      </c>
      <c r="CM218" s="435" t="str">
        <f>IF('Att. Dairy'!O248="","",IF('Att. Dairy'!E248='Att. Dairy'!$AD$15,'Att. Dairy'!O248,""))</f>
        <v/>
      </c>
      <c r="CN218" s="435" t="str">
        <f>IF('Att. Dairy'!P248="","",IF('Att. Dairy'!E248='Att. Dairy'!$AD$15,'Att. Dairy'!P248,""))</f>
        <v/>
      </c>
      <c r="CO218" s="436">
        <f t="shared" si="344"/>
        <v>0</v>
      </c>
      <c r="CP218" s="453">
        <f t="shared" si="372"/>
        <v>197.49999999999997</v>
      </c>
      <c r="CQ218" s="438" t="str">
        <f>IF(CK218="","",IF(CK218='Opening Balance'!$I$216,'Opening Balance'!$H$216,""))</f>
        <v/>
      </c>
      <c r="CR218" s="438" t="str">
        <f>IF(CK218="","",IF(CK218='Opening Balance'!$I$218,'Opening Balance'!$H$218,""))</f>
        <v/>
      </c>
      <c r="CS218" s="438">
        <f t="shared" si="345"/>
        <v>197.49999999999997</v>
      </c>
      <c r="CT218" s="430">
        <f>IF(CO218="","",CO218*'Opening Balance'!$H$220)</f>
        <v>0</v>
      </c>
      <c r="CU218" s="431">
        <f t="shared" si="335"/>
        <v>197.49999999999997</v>
      </c>
      <c r="CV218" s="453">
        <f t="shared" si="373"/>
        <v>43.224999999999987</v>
      </c>
      <c r="CW218" s="430" t="str">
        <f>IF(CK218="","",IF(CK218='Opening Balance'!$I$217,'Opening Balance'!$H$217,""))</f>
        <v/>
      </c>
      <c r="CX218" s="429" t="str">
        <f>IF(CK218="","",IF(CK218='Opening Balance'!$I$219,'Opening Balance'!$H$219,""))</f>
        <v/>
      </c>
      <c r="CY218" s="438">
        <f t="shared" si="346"/>
        <v>43.224999999999987</v>
      </c>
      <c r="CZ218" s="430">
        <f>IF(CO218="","",CO218*'Opening Balance'!$H$221)</f>
        <v>0</v>
      </c>
      <c r="DA218" s="431">
        <f t="shared" si="347"/>
        <v>43.224999999999987</v>
      </c>
      <c r="DB218" s="474">
        <f t="shared" si="374"/>
        <v>16000</v>
      </c>
      <c r="DC218" s="468" t="str">
        <f>IF(CK218="","",IF(CK218='Opening Balance'!$I$223,'Opening Balance'!$H$223,""))</f>
        <v/>
      </c>
      <c r="DD218" s="468">
        <f t="shared" si="348"/>
        <v>16000</v>
      </c>
      <c r="DE218" s="470">
        <f>IF(CK218="","",IF(CK218='Opening Balance'!$I$225,'Opening Balance'!$H$225,0))</f>
        <v>0</v>
      </c>
      <c r="DF218" s="469">
        <f t="shared" si="375"/>
        <v>16000</v>
      </c>
    </row>
    <row r="219" spans="1:110" s="317" customFormat="1">
      <c r="A219" s="580"/>
      <c r="B219" s="352">
        <f>IF(AND($Z$3=$Q$191),MAX($B$195:B218)+1,0)</f>
        <v>0</v>
      </c>
      <c r="C219" s="116">
        <f>IF(AND('Att. Dairy'!B249=""),"",'Att. Dairy'!B249)</f>
        <v>45193</v>
      </c>
      <c r="D219" s="118">
        <f t="shared" si="349"/>
        <v>158.19999999999999</v>
      </c>
      <c r="E219" s="118">
        <f t="shared" si="350"/>
        <v>192.2</v>
      </c>
      <c r="F219" s="118" t="str">
        <f>IF(C219="","",IF(Sheet1!C219='Opening Balance'!$I$198,'Opening Balance'!$G$198,""))</f>
        <v/>
      </c>
      <c r="G219" s="118" t="str">
        <f>IF(C219="","",IF(Sheet1!C219='Opening Balance'!$I$199,'Opening Balance'!$G$199,""))</f>
        <v/>
      </c>
      <c r="H219" s="118" t="str">
        <f>IF(C219="","",IF(Sheet1!C219='Opening Balance'!$I$200,'Opening Balance'!$G$200,""))</f>
        <v/>
      </c>
      <c r="I219" s="118" t="str">
        <f>IF(C219="","",IF(Sheet1!C219='Opening Balance'!$I$201,'Opening Balance'!$G$201,""))</f>
        <v/>
      </c>
      <c r="J219" s="118" t="str">
        <f>IF(C219="","",IF(Sheet1!C219='Opening Balance'!$I$202,'Opening Balance'!$G$202,""))</f>
        <v/>
      </c>
      <c r="K219" s="118" t="str">
        <f>IF(C219="","",IF(Sheet1!C219='Opening Balance'!$I$203,'Opening Balance'!$G$203,""))</f>
        <v/>
      </c>
      <c r="L219" s="118">
        <f t="shared" si="351"/>
        <v>158.19999999999999</v>
      </c>
      <c r="M219" s="118">
        <f t="shared" si="352"/>
        <v>192.2</v>
      </c>
      <c r="N219" s="119" t="str">
        <f>IF('Att. Dairy'!F249="","",'Att. Dairy'!F249)</f>
        <v/>
      </c>
      <c r="O219" s="119" t="str">
        <f>IF('Att. Dairy'!G249="","",'Att. Dairy'!G249)</f>
        <v/>
      </c>
      <c r="P219" s="119" t="str">
        <f t="shared" si="353"/>
        <v/>
      </c>
      <c r="Q219" s="119" t="str">
        <f>IF('Att. Dairy'!L249="","",'Att. Dairy'!L249)</f>
        <v/>
      </c>
      <c r="R219" s="119" t="str">
        <f>IF('Att. Dairy'!M249="","",'Att. Dairy'!M249)</f>
        <v/>
      </c>
      <c r="S219" s="119" t="str">
        <f t="shared" si="354"/>
        <v/>
      </c>
      <c r="T219" s="118">
        <f t="shared" si="355"/>
        <v>0</v>
      </c>
      <c r="U219" s="118">
        <f t="shared" si="356"/>
        <v>0</v>
      </c>
      <c r="V219" s="118">
        <f t="shared" si="357"/>
        <v>158.19999999999999</v>
      </c>
      <c r="W219" s="118">
        <f t="shared" si="358"/>
        <v>192.2</v>
      </c>
      <c r="X219" s="321" t="str">
        <f>IFERROR(IF(AND('Att. Dairy'!B249=""),"",IF(AND(Y219="अवकाश"),"",IF(AND(S219=""),"",S219*$Z$191))),"")</f>
        <v/>
      </c>
      <c r="Y219" s="121" t="str">
        <f>IF(AND('Att. Dairy'!B249=""),"",IF(OR(S219="",S219=0),"",BC219))</f>
        <v/>
      </c>
      <c r="AA219" s="353">
        <f>IF(AND($AY$3=$AP$191),MAX($AA$195:AA218)+1,0)</f>
        <v>0</v>
      </c>
      <c r="AB219" s="116">
        <f>IF(AND('Att. Dairy'!B249=""),"",'Att. Dairy'!B249)</f>
        <v>45193</v>
      </c>
      <c r="AC219" s="118">
        <f t="shared" si="359"/>
        <v>154.60000000000002</v>
      </c>
      <c r="AD219" s="118">
        <f t="shared" si="360"/>
        <v>163.9</v>
      </c>
      <c r="AE219" s="118" t="str">
        <f>IF(AB219="","",IF(Sheet1!AB219='Opening Balance'!$I$198,'Opening Balance'!$H$198,""))</f>
        <v/>
      </c>
      <c r="AF219" s="118" t="str">
        <f>IF(AB219="","",IF(Sheet1!AB219='Opening Balance'!$I$199,'Opening Balance'!$H$199,""))</f>
        <v/>
      </c>
      <c r="AG219" s="118" t="str">
        <f>IF(AB219="","",IF(Sheet1!AB219='Opening Balance'!$I$200,'Opening Balance'!$H$200,""))</f>
        <v/>
      </c>
      <c r="AH219" s="118" t="str">
        <f>IF(AB219="","",IF(Sheet1!AB219='Opening Balance'!$I$201,'Opening Balance'!$H$201,""))</f>
        <v/>
      </c>
      <c r="AI219" s="118" t="str">
        <f>IF(AB219="","",IF(Sheet1!AB219='Opening Balance'!$I$202,'Opening Balance'!$H$202,""))</f>
        <v/>
      </c>
      <c r="AJ219" s="118" t="str">
        <f>IF(AB219="","",IF(Sheet1!AB219='Opening Balance'!$I$203,'Opening Balance'!$H$203,""))</f>
        <v/>
      </c>
      <c r="AK219" s="118">
        <f t="shared" si="361"/>
        <v>154.60000000000002</v>
      </c>
      <c r="AL219" s="118">
        <f t="shared" si="362"/>
        <v>163.9</v>
      </c>
      <c r="AM219" s="119" t="str">
        <f>IF('Att. Dairy'!I249="","",'Att. Dairy'!I249)</f>
        <v/>
      </c>
      <c r="AN219" s="119" t="str">
        <f>IF('Att. Dairy'!J249="","",'Att. Dairy'!J249)</f>
        <v/>
      </c>
      <c r="AO219" s="119" t="str">
        <f t="shared" si="363"/>
        <v/>
      </c>
      <c r="AP219" s="119" t="str">
        <f>IF('Att. Dairy'!O249="","",'Att. Dairy'!O249)</f>
        <v/>
      </c>
      <c r="AQ219" s="119" t="str">
        <f>IF('Att. Dairy'!P249="","",'Att. Dairy'!P249)</f>
        <v/>
      </c>
      <c r="AR219" s="119" t="str">
        <f t="shared" si="364"/>
        <v/>
      </c>
      <c r="AS219" s="118">
        <f t="shared" si="365"/>
        <v>0</v>
      </c>
      <c r="AT219" s="118">
        <f t="shared" si="366"/>
        <v>0</v>
      </c>
      <c r="AU219" s="118">
        <f t="shared" si="376"/>
        <v>154.60000000000002</v>
      </c>
      <c r="AV219" s="118">
        <f t="shared" si="377"/>
        <v>163.9</v>
      </c>
      <c r="AW219" s="321" t="str">
        <f>IFERROR(IF(AND('Att. Dairy'!B249=""),"",IF(AND(AX219="अवकाश"),"",IF(AND(AR219=""),"",AR219*$AY$191))),"")</f>
        <v/>
      </c>
      <c r="AX219" s="121" t="str">
        <f>IF(AND('Att. Dairy'!B249=""),"",IF(OR(AR219="",AR219=0),"",BC219))</f>
        <v/>
      </c>
      <c r="BB219" s="317" t="str">
        <f>IF(AND('Att. Dairy'!D249=""),"",'Att. Dairy'!D249)</f>
        <v>Sunday</v>
      </c>
      <c r="BC219" s="317" t="str">
        <f t="shared" si="367"/>
        <v>अवकाश</v>
      </c>
      <c r="BD219" s="318" t="str">
        <f t="shared" si="336"/>
        <v/>
      </c>
      <c r="BE219" s="317" t="str">
        <f>IF(AND('Att. Dairy'!C249=""),"",'Att. Dairy'!C249)</f>
        <v/>
      </c>
      <c r="BF219" s="317" t="str">
        <f t="shared" si="337"/>
        <v/>
      </c>
      <c r="BG219" s="318" t="str">
        <f t="shared" si="338"/>
        <v/>
      </c>
      <c r="BJ219" s="487">
        <f>IF(AND($DG$5=$CF$192),MAX($BJ$195:BJ218)+1,0)</f>
        <v>0</v>
      </c>
      <c r="BK219" s="389">
        <v>24</v>
      </c>
      <c r="BL219" s="422">
        <f>IF(AND('Att. Dairy'!B249=""),"",'Att. Dairy'!B249)</f>
        <v>45193</v>
      </c>
      <c r="BM219" s="423" t="str">
        <f>IF(AND('Att. Dairy'!D249=""),"",'Att. Dairy'!D249)</f>
        <v>Sunday</v>
      </c>
      <c r="BN219" s="435" t="str">
        <f>IF('Att. Dairy'!L249="","",IF('Att. Dairy'!E249='Att. Dairy'!$AD$15,'Att. Dairy'!L249,""))</f>
        <v/>
      </c>
      <c r="BO219" s="435" t="str">
        <f>IF('Att. Dairy'!M249="","",IF('Att. Dairy'!E249='Att. Dairy'!$AD$15,'Att. Dairy'!M249,""))</f>
        <v/>
      </c>
      <c r="BP219" s="436">
        <f t="shared" si="339"/>
        <v>0</v>
      </c>
      <c r="BQ219" s="453">
        <f t="shared" si="368"/>
        <v>149.01500000000001</v>
      </c>
      <c r="BR219" s="439" t="str">
        <f>IF(BL219="","",IF(BL219='Opening Balance'!$I$216,'Opening Balance'!$G$216,""))</f>
        <v/>
      </c>
      <c r="BS219" s="439" t="str">
        <f>IF(BL219="","",IF(BL219='Opening Balance'!$I$218,'Opening Balance'!$G$218,""))</f>
        <v/>
      </c>
      <c r="BT219" s="438">
        <f t="shared" si="340"/>
        <v>149.01500000000001</v>
      </c>
      <c r="BU219" s="446">
        <f>IF(BP219="","",BP219*'Opening Balance'!$G$220)</f>
        <v>0</v>
      </c>
      <c r="BV219" s="415">
        <f t="shared" si="334"/>
        <v>149.01500000000001</v>
      </c>
      <c r="BW219" s="453">
        <f t="shared" si="369"/>
        <v>36.448399999999992</v>
      </c>
      <c r="BX219" s="446" t="str">
        <f>IF(BL219="","",IF(BL219='Opening Balance'!$I$217,'Opening Balance'!$G$217,""))</f>
        <v/>
      </c>
      <c r="BY219" s="446" t="str">
        <f>IF(BL219="","",IF(BL219='Opening Balance'!$I$219,'Opening Balance'!$G$219,""))</f>
        <v/>
      </c>
      <c r="BZ219" s="447">
        <f t="shared" si="341"/>
        <v>36.448399999999992</v>
      </c>
      <c r="CA219" s="446">
        <f>IF(BP219="","",BP219*'Opening Balance'!$G$221)</f>
        <v>0</v>
      </c>
      <c r="CB219" s="431">
        <f t="shared" si="342"/>
        <v>36.448399999999992</v>
      </c>
      <c r="CC219" s="474">
        <f t="shared" si="370"/>
        <v>14500</v>
      </c>
      <c r="CD219" s="468" t="str">
        <f>IF(BL219="","",IF(BL219='Opening Balance'!$I$223,'Opening Balance'!$G$223,""))</f>
        <v/>
      </c>
      <c r="CE219" s="468">
        <f t="shared" si="343"/>
        <v>14500</v>
      </c>
      <c r="CF219" s="470">
        <f>IF(BL219="","",IF(BL219='Opening Balance'!$I$225,'Opening Balance'!$G$225,0))</f>
        <v>0</v>
      </c>
      <c r="CG219" s="469">
        <f t="shared" si="371"/>
        <v>14500</v>
      </c>
      <c r="CH219" s="466"/>
      <c r="CI219" s="466"/>
      <c r="CJ219" s="389">
        <v>24</v>
      </c>
      <c r="CK219" s="422">
        <f>IF(AND('Att. Dairy'!B249=""),"",'Att. Dairy'!B249)</f>
        <v>45193</v>
      </c>
      <c r="CL219" s="423" t="str">
        <f>IF(AND('Att. Dairy'!D249=""),"",'Att. Dairy'!D249)</f>
        <v>Sunday</v>
      </c>
      <c r="CM219" s="435" t="str">
        <f>IF('Att. Dairy'!O249="","",IF('Att. Dairy'!E249='Att. Dairy'!$AD$15,'Att. Dairy'!O249,""))</f>
        <v/>
      </c>
      <c r="CN219" s="435" t="str">
        <f>IF('Att. Dairy'!P249="","",IF('Att. Dairy'!E249='Att. Dairy'!$AD$15,'Att. Dairy'!P249,""))</f>
        <v/>
      </c>
      <c r="CO219" s="436">
        <f t="shared" si="344"/>
        <v>0</v>
      </c>
      <c r="CP219" s="453">
        <f t="shared" si="372"/>
        <v>197.49999999999997</v>
      </c>
      <c r="CQ219" s="438" t="str">
        <f>IF(CK219="","",IF(CK219='Opening Balance'!$I$216,'Opening Balance'!$H$216,""))</f>
        <v/>
      </c>
      <c r="CR219" s="438" t="str">
        <f>IF(CK219="","",IF(CK219='Opening Balance'!$I$218,'Opening Balance'!$H$218,""))</f>
        <v/>
      </c>
      <c r="CS219" s="438">
        <f t="shared" si="345"/>
        <v>197.49999999999997</v>
      </c>
      <c r="CT219" s="430">
        <f>IF(CO219="","",CO219*'Opening Balance'!$H$220)</f>
        <v>0</v>
      </c>
      <c r="CU219" s="431">
        <f t="shared" si="335"/>
        <v>197.49999999999997</v>
      </c>
      <c r="CV219" s="453">
        <f t="shared" si="373"/>
        <v>43.224999999999987</v>
      </c>
      <c r="CW219" s="430" t="str">
        <f>IF(CK219="","",IF(CK219='Opening Balance'!$I$217,'Opening Balance'!$H$217,""))</f>
        <v/>
      </c>
      <c r="CX219" s="429" t="str">
        <f>IF(CK219="","",IF(CK219='Opening Balance'!$I$219,'Opening Balance'!$H$219,""))</f>
        <v/>
      </c>
      <c r="CY219" s="438">
        <f t="shared" si="346"/>
        <v>43.224999999999987</v>
      </c>
      <c r="CZ219" s="430">
        <f>IF(CO219="","",CO219*'Opening Balance'!$H$221)</f>
        <v>0</v>
      </c>
      <c r="DA219" s="431">
        <f t="shared" si="347"/>
        <v>43.224999999999987</v>
      </c>
      <c r="DB219" s="474">
        <f t="shared" si="374"/>
        <v>16000</v>
      </c>
      <c r="DC219" s="468" t="str">
        <f>IF(CK219="","",IF(CK219='Opening Balance'!$I$223,'Opening Balance'!$H$223,""))</f>
        <v/>
      </c>
      <c r="DD219" s="468">
        <f t="shared" si="348"/>
        <v>16000</v>
      </c>
      <c r="DE219" s="470">
        <f>IF(CK219="","",IF(CK219='Opening Balance'!$I$225,'Opening Balance'!$H$225,0))</f>
        <v>0</v>
      </c>
      <c r="DF219" s="469">
        <f t="shared" si="375"/>
        <v>16000</v>
      </c>
    </row>
    <row r="220" spans="1:110" s="317" customFormat="1">
      <c r="A220" s="580"/>
      <c r="B220" s="352">
        <f>IF(AND($Z$3=$Q$191),MAX($B$195:B219)+1,0)</f>
        <v>0</v>
      </c>
      <c r="C220" s="116">
        <f>IF(AND('Att. Dairy'!B250=""),"",'Att. Dairy'!B250)</f>
        <v>45194</v>
      </c>
      <c r="D220" s="118">
        <f t="shared" si="349"/>
        <v>158.19999999999999</v>
      </c>
      <c r="E220" s="118">
        <f t="shared" si="350"/>
        <v>192.2</v>
      </c>
      <c r="F220" s="118" t="str">
        <f>IF(C220="","",IF(Sheet1!C220='Opening Balance'!$I$198,'Opening Balance'!$G$198,""))</f>
        <v/>
      </c>
      <c r="G220" s="118" t="str">
        <f>IF(C220="","",IF(Sheet1!C220='Opening Balance'!$I$199,'Opening Balance'!$G$199,""))</f>
        <v/>
      </c>
      <c r="H220" s="118" t="str">
        <f>IF(C220="","",IF(Sheet1!C220='Opening Balance'!$I$200,'Opening Balance'!$G$200,""))</f>
        <v/>
      </c>
      <c r="I220" s="118" t="str">
        <f>IF(C220="","",IF(Sheet1!C220='Opening Balance'!$I$201,'Opening Balance'!$G$201,""))</f>
        <v/>
      </c>
      <c r="J220" s="118" t="str">
        <f>IF(C220="","",IF(Sheet1!C220='Opening Balance'!$I$202,'Opening Balance'!$G$202,""))</f>
        <v/>
      </c>
      <c r="K220" s="118" t="str">
        <f>IF(C220="","",IF(Sheet1!C220='Opening Balance'!$I$203,'Opening Balance'!$G$203,""))</f>
        <v/>
      </c>
      <c r="L220" s="118">
        <f t="shared" si="351"/>
        <v>158.19999999999999</v>
      </c>
      <c r="M220" s="118">
        <f t="shared" si="352"/>
        <v>192.2</v>
      </c>
      <c r="N220" s="119" t="str">
        <f>IF('Att. Dairy'!F250="","",'Att. Dairy'!F250)</f>
        <v/>
      </c>
      <c r="O220" s="119" t="str">
        <f>IF('Att. Dairy'!G250="","",'Att. Dairy'!G250)</f>
        <v/>
      </c>
      <c r="P220" s="119" t="str">
        <f t="shared" si="353"/>
        <v/>
      </c>
      <c r="Q220" s="119" t="str">
        <f>IF('Att. Dairy'!L250="","",'Att. Dairy'!L250)</f>
        <v/>
      </c>
      <c r="R220" s="119" t="str">
        <f>IF('Att. Dairy'!M250="","",'Att. Dairy'!M250)</f>
        <v/>
      </c>
      <c r="S220" s="119" t="str">
        <f t="shared" si="354"/>
        <v/>
      </c>
      <c r="T220" s="118">
        <f t="shared" si="355"/>
        <v>0</v>
      </c>
      <c r="U220" s="118">
        <f t="shared" si="356"/>
        <v>0</v>
      </c>
      <c r="V220" s="118">
        <f t="shared" si="357"/>
        <v>158.19999999999999</v>
      </c>
      <c r="W220" s="118">
        <f t="shared" si="358"/>
        <v>192.2</v>
      </c>
      <c r="X220" s="321" t="str">
        <f>IFERROR(IF(AND('Att. Dairy'!B250=""),"",IF(AND(Y220="अवकाश"),"",IF(AND(S220=""),"",S220*$Z$191))),"")</f>
        <v/>
      </c>
      <c r="Y220" s="121" t="str">
        <f>IF(AND('Att. Dairy'!B250=""),"",IF(OR(S220="",S220=0),"",BC220))</f>
        <v/>
      </c>
      <c r="AA220" s="353">
        <f>IF(AND($AY$3=$AP$191),MAX($AA$195:AA219)+1,0)</f>
        <v>0</v>
      </c>
      <c r="AB220" s="116">
        <f>IF(AND('Att. Dairy'!B250=""),"",'Att. Dairy'!B250)</f>
        <v>45194</v>
      </c>
      <c r="AC220" s="118">
        <f t="shared" si="359"/>
        <v>154.60000000000002</v>
      </c>
      <c r="AD220" s="118">
        <f t="shared" si="360"/>
        <v>163.9</v>
      </c>
      <c r="AE220" s="118" t="str">
        <f>IF(AB220="","",IF(Sheet1!AB220='Opening Balance'!$I$198,'Opening Balance'!$H$198,""))</f>
        <v/>
      </c>
      <c r="AF220" s="118" t="str">
        <f>IF(AB220="","",IF(Sheet1!AB220='Opening Balance'!$I$199,'Opening Balance'!$H$199,""))</f>
        <v/>
      </c>
      <c r="AG220" s="118" t="str">
        <f>IF(AB220="","",IF(Sheet1!AB220='Opening Balance'!$I$200,'Opening Balance'!$H$200,""))</f>
        <v/>
      </c>
      <c r="AH220" s="118" t="str">
        <f>IF(AB220="","",IF(Sheet1!AB220='Opening Balance'!$I$201,'Opening Balance'!$H$201,""))</f>
        <v/>
      </c>
      <c r="AI220" s="118" t="str">
        <f>IF(AB220="","",IF(Sheet1!AB220='Opening Balance'!$I$202,'Opening Balance'!$H$202,""))</f>
        <v/>
      </c>
      <c r="AJ220" s="118" t="str">
        <f>IF(AB220="","",IF(Sheet1!AB220='Opening Balance'!$I$203,'Opening Balance'!$H$203,""))</f>
        <v/>
      </c>
      <c r="AK220" s="118">
        <f t="shared" si="361"/>
        <v>154.60000000000002</v>
      </c>
      <c r="AL220" s="118">
        <f t="shared" si="362"/>
        <v>163.9</v>
      </c>
      <c r="AM220" s="119" t="str">
        <f>IF('Att. Dairy'!I250="","",'Att. Dairy'!I250)</f>
        <v/>
      </c>
      <c r="AN220" s="119" t="str">
        <f>IF('Att. Dairy'!J250="","",'Att. Dairy'!J250)</f>
        <v/>
      </c>
      <c r="AO220" s="119" t="str">
        <f t="shared" si="363"/>
        <v/>
      </c>
      <c r="AP220" s="119" t="str">
        <f>IF('Att. Dairy'!O250="","",'Att. Dairy'!O250)</f>
        <v/>
      </c>
      <c r="AQ220" s="119" t="str">
        <f>IF('Att. Dairy'!P250="","",'Att. Dairy'!P250)</f>
        <v/>
      </c>
      <c r="AR220" s="119" t="str">
        <f t="shared" si="364"/>
        <v/>
      </c>
      <c r="AS220" s="118">
        <f t="shared" si="365"/>
        <v>0</v>
      </c>
      <c r="AT220" s="118">
        <f t="shared" si="366"/>
        <v>0</v>
      </c>
      <c r="AU220" s="118">
        <f t="shared" si="376"/>
        <v>154.60000000000002</v>
      </c>
      <c r="AV220" s="118">
        <f t="shared" si="377"/>
        <v>163.9</v>
      </c>
      <c r="AW220" s="321" t="str">
        <f>IFERROR(IF(AND('Att. Dairy'!B250=""),"",IF(AND(AX220="अवकाश"),"",IF(AND(AR220=""),"",AR220*$AY$191))),"")</f>
        <v/>
      </c>
      <c r="AX220" s="121" t="str">
        <f>IF(AND('Att. Dairy'!B250=""),"",IF(OR(AR220="",AR220=0),"",BC220))</f>
        <v/>
      </c>
      <c r="BB220" s="317" t="str">
        <f>IF(AND('Att. Dairy'!D250=""),"",'Att. Dairy'!D250)</f>
        <v>Monday</v>
      </c>
      <c r="BC220" s="317" t="str">
        <f t="shared" si="367"/>
        <v>सब्जी रोटी</v>
      </c>
      <c r="BD220" s="318" t="str">
        <f t="shared" si="336"/>
        <v>W</v>
      </c>
      <c r="BE220" s="317" t="str">
        <f>IF(AND('Att. Dairy'!C250=""),"",'Att. Dairy'!C250)</f>
        <v/>
      </c>
      <c r="BF220" s="317" t="str">
        <f t="shared" si="337"/>
        <v/>
      </c>
      <c r="BG220" s="318" t="str">
        <f t="shared" si="338"/>
        <v>W</v>
      </c>
      <c r="BJ220" s="487">
        <f>IF(AND($DG$5=$CF$192),MAX($BJ$195:BJ219)+1,0)</f>
        <v>0</v>
      </c>
      <c r="BK220" s="389">
        <v>25</v>
      </c>
      <c r="BL220" s="422">
        <f>IF(AND('Att. Dairy'!B250=""),"",'Att. Dairy'!B250)</f>
        <v>45194</v>
      </c>
      <c r="BM220" s="423" t="str">
        <f>IF(AND('Att. Dairy'!D250=""),"",'Att. Dairy'!D250)</f>
        <v>Monday</v>
      </c>
      <c r="BN220" s="435" t="str">
        <f>IF('Att. Dairy'!L250="","",IF('Att. Dairy'!E250='Att. Dairy'!$AD$15,'Att. Dairy'!L250,""))</f>
        <v/>
      </c>
      <c r="BO220" s="435" t="str">
        <f>IF('Att. Dairy'!M250="","",IF('Att. Dairy'!E250='Att. Dairy'!$AD$15,'Att. Dairy'!M250,""))</f>
        <v/>
      </c>
      <c r="BP220" s="436">
        <f t="shared" si="339"/>
        <v>0</v>
      </c>
      <c r="BQ220" s="453">
        <f t="shared" si="368"/>
        <v>149.01500000000001</v>
      </c>
      <c r="BR220" s="439" t="str">
        <f>IF(BL220="","",IF(BL220='Opening Balance'!$I$216,'Opening Balance'!$G$216,""))</f>
        <v/>
      </c>
      <c r="BS220" s="439" t="str">
        <f>IF(BL220="","",IF(BL220='Opening Balance'!$I$218,'Opening Balance'!$G$218,""))</f>
        <v/>
      </c>
      <c r="BT220" s="438">
        <f t="shared" si="340"/>
        <v>149.01500000000001</v>
      </c>
      <c r="BU220" s="446">
        <f>IF(BP220="","",BP220*'Opening Balance'!$G$220)</f>
        <v>0</v>
      </c>
      <c r="BV220" s="415">
        <f t="shared" si="334"/>
        <v>149.01500000000001</v>
      </c>
      <c r="BW220" s="453">
        <f t="shared" si="369"/>
        <v>36.448399999999992</v>
      </c>
      <c r="BX220" s="446" t="str">
        <f>IF(BL220="","",IF(BL220='Opening Balance'!$I$217,'Opening Balance'!$G$217,""))</f>
        <v/>
      </c>
      <c r="BY220" s="446" t="str">
        <f>IF(BL220="","",IF(BL220='Opening Balance'!$I$219,'Opening Balance'!$G$219,""))</f>
        <v/>
      </c>
      <c r="BZ220" s="447">
        <f t="shared" si="341"/>
        <v>36.448399999999992</v>
      </c>
      <c r="CA220" s="446">
        <f>IF(BP220="","",BP220*'Opening Balance'!$G$221)</f>
        <v>0</v>
      </c>
      <c r="CB220" s="431">
        <f t="shared" si="342"/>
        <v>36.448399999999992</v>
      </c>
      <c r="CC220" s="474">
        <f t="shared" si="370"/>
        <v>14500</v>
      </c>
      <c r="CD220" s="468" t="str">
        <f>IF(BL220="","",IF(BL220='Opening Balance'!$I$223,'Opening Balance'!$G$223,""))</f>
        <v/>
      </c>
      <c r="CE220" s="468">
        <f t="shared" si="343"/>
        <v>14500</v>
      </c>
      <c r="CF220" s="470">
        <f>IF(BL220="","",IF(BL220='Opening Balance'!$I$225,'Opening Balance'!$G$225,0))</f>
        <v>0</v>
      </c>
      <c r="CG220" s="469">
        <f t="shared" si="371"/>
        <v>14500</v>
      </c>
      <c r="CH220" s="466"/>
      <c r="CI220" s="466"/>
      <c r="CJ220" s="389">
        <v>25</v>
      </c>
      <c r="CK220" s="422">
        <f>IF(AND('Att. Dairy'!B250=""),"",'Att. Dairy'!B250)</f>
        <v>45194</v>
      </c>
      <c r="CL220" s="423" t="str">
        <f>IF(AND('Att. Dairy'!D250=""),"",'Att. Dairy'!D250)</f>
        <v>Monday</v>
      </c>
      <c r="CM220" s="435" t="str">
        <f>IF('Att. Dairy'!O250="","",IF('Att. Dairy'!E250='Att. Dairy'!$AD$15,'Att. Dairy'!O250,""))</f>
        <v/>
      </c>
      <c r="CN220" s="435" t="str">
        <f>IF('Att. Dairy'!P250="","",IF('Att. Dairy'!E250='Att. Dairy'!$AD$15,'Att. Dairy'!P250,""))</f>
        <v/>
      </c>
      <c r="CO220" s="436">
        <f t="shared" si="344"/>
        <v>0</v>
      </c>
      <c r="CP220" s="453">
        <f t="shared" si="372"/>
        <v>197.49999999999997</v>
      </c>
      <c r="CQ220" s="438" t="str">
        <f>IF(CK220="","",IF(CK220='Opening Balance'!$I$216,'Opening Balance'!$H$216,""))</f>
        <v/>
      </c>
      <c r="CR220" s="438" t="str">
        <f>IF(CK220="","",IF(CK220='Opening Balance'!$I$218,'Opening Balance'!$H$218,""))</f>
        <v/>
      </c>
      <c r="CS220" s="438">
        <f t="shared" si="345"/>
        <v>197.49999999999997</v>
      </c>
      <c r="CT220" s="430">
        <f>IF(CO220="","",CO220*'Opening Balance'!$H$220)</f>
        <v>0</v>
      </c>
      <c r="CU220" s="431">
        <f t="shared" si="335"/>
        <v>197.49999999999997</v>
      </c>
      <c r="CV220" s="453">
        <f t="shared" si="373"/>
        <v>43.224999999999987</v>
      </c>
      <c r="CW220" s="430" t="str">
        <f>IF(CK220="","",IF(CK220='Opening Balance'!$I$217,'Opening Balance'!$H$217,""))</f>
        <v/>
      </c>
      <c r="CX220" s="429" t="str">
        <f>IF(CK220="","",IF(CK220='Opening Balance'!$I$219,'Opening Balance'!$H$219,""))</f>
        <v/>
      </c>
      <c r="CY220" s="438">
        <f t="shared" si="346"/>
        <v>43.224999999999987</v>
      </c>
      <c r="CZ220" s="430">
        <f>IF(CO220="","",CO220*'Opening Balance'!$H$221)</f>
        <v>0</v>
      </c>
      <c r="DA220" s="431">
        <f t="shared" si="347"/>
        <v>43.224999999999987</v>
      </c>
      <c r="DB220" s="474">
        <f t="shared" si="374"/>
        <v>16000</v>
      </c>
      <c r="DC220" s="468" t="str">
        <f>IF(CK220="","",IF(CK220='Opening Balance'!$I$223,'Opening Balance'!$H$223,""))</f>
        <v/>
      </c>
      <c r="DD220" s="468">
        <f t="shared" si="348"/>
        <v>16000</v>
      </c>
      <c r="DE220" s="470">
        <f>IF(CK220="","",IF(CK220='Opening Balance'!$I$225,'Opening Balance'!$H$225,0))</f>
        <v>0</v>
      </c>
      <c r="DF220" s="469">
        <f t="shared" si="375"/>
        <v>16000</v>
      </c>
    </row>
    <row r="221" spans="1:110" s="317" customFormat="1">
      <c r="A221" s="580"/>
      <c r="B221" s="352">
        <f>IF(AND($Z$3=$Q$191),MAX($B$195:B220)+1,0)</f>
        <v>0</v>
      </c>
      <c r="C221" s="116">
        <f>IF(AND('Att. Dairy'!B251=""),"",'Att. Dairy'!B251)</f>
        <v>45195</v>
      </c>
      <c r="D221" s="118">
        <f t="shared" si="349"/>
        <v>158.19999999999999</v>
      </c>
      <c r="E221" s="118">
        <f t="shared" si="350"/>
        <v>192.2</v>
      </c>
      <c r="F221" s="118" t="str">
        <f>IF(C221="","",IF(Sheet1!C221='Opening Balance'!$I$198,'Opening Balance'!$G$198,""))</f>
        <v/>
      </c>
      <c r="G221" s="118" t="str">
        <f>IF(C221="","",IF(Sheet1!C221='Opening Balance'!$I$199,'Opening Balance'!$G$199,""))</f>
        <v/>
      </c>
      <c r="H221" s="118" t="str">
        <f>IF(C221="","",IF(Sheet1!C221='Opening Balance'!$I$200,'Opening Balance'!$G$200,""))</f>
        <v/>
      </c>
      <c r="I221" s="118" t="str">
        <f>IF(C221="","",IF(Sheet1!C221='Opening Balance'!$I$201,'Opening Balance'!$G$201,""))</f>
        <v/>
      </c>
      <c r="J221" s="118" t="str">
        <f>IF(C221="","",IF(Sheet1!C221='Opening Balance'!$I$202,'Opening Balance'!$G$202,""))</f>
        <v/>
      </c>
      <c r="K221" s="118" t="str">
        <f>IF(C221="","",IF(Sheet1!C221='Opening Balance'!$I$203,'Opening Balance'!$G$203,""))</f>
        <v/>
      </c>
      <c r="L221" s="118">
        <f t="shared" si="351"/>
        <v>158.19999999999999</v>
      </c>
      <c r="M221" s="118">
        <f t="shared" si="352"/>
        <v>192.2</v>
      </c>
      <c r="N221" s="119" t="str">
        <f>IF('Att. Dairy'!F251="","",'Att. Dairy'!F251)</f>
        <v/>
      </c>
      <c r="O221" s="119" t="str">
        <f>IF('Att. Dairy'!G251="","",'Att. Dairy'!G251)</f>
        <v/>
      </c>
      <c r="P221" s="119" t="str">
        <f t="shared" si="353"/>
        <v/>
      </c>
      <c r="Q221" s="119" t="str">
        <f>IF('Att. Dairy'!L251="","",'Att. Dairy'!L251)</f>
        <v/>
      </c>
      <c r="R221" s="119" t="str">
        <f>IF('Att. Dairy'!M251="","",'Att. Dairy'!M251)</f>
        <v/>
      </c>
      <c r="S221" s="119" t="str">
        <f t="shared" si="354"/>
        <v/>
      </c>
      <c r="T221" s="118">
        <f t="shared" si="355"/>
        <v>0</v>
      </c>
      <c r="U221" s="118">
        <f t="shared" si="356"/>
        <v>0</v>
      </c>
      <c r="V221" s="118">
        <f t="shared" si="357"/>
        <v>158.19999999999999</v>
      </c>
      <c r="W221" s="118">
        <f t="shared" si="358"/>
        <v>192.2</v>
      </c>
      <c r="X221" s="321" t="str">
        <f>IFERROR(IF(AND('Att. Dairy'!B251=""),"",IF(AND(Y221="अवकाश"),"",IF(AND(S221=""),"",S221*$Z$191))),"")</f>
        <v/>
      </c>
      <c r="Y221" s="121" t="str">
        <f>IF(AND('Att. Dairy'!B251=""),"",IF(OR(S221="",S221=0),"",BC221))</f>
        <v/>
      </c>
      <c r="AA221" s="353">
        <f>IF(AND($AY$3=$AP$191),MAX($AA$195:AA220)+1,0)</f>
        <v>0</v>
      </c>
      <c r="AB221" s="116">
        <f>IF(AND('Att. Dairy'!B251=""),"",'Att. Dairy'!B251)</f>
        <v>45195</v>
      </c>
      <c r="AC221" s="118">
        <f t="shared" si="359"/>
        <v>154.60000000000002</v>
      </c>
      <c r="AD221" s="118">
        <f t="shared" si="360"/>
        <v>163.9</v>
      </c>
      <c r="AE221" s="118" t="str">
        <f>IF(AB221="","",IF(Sheet1!AB221='Opening Balance'!$I$198,'Opening Balance'!$H$198,""))</f>
        <v/>
      </c>
      <c r="AF221" s="118" t="str">
        <f>IF(AB221="","",IF(Sheet1!AB221='Opening Balance'!$I$199,'Opening Balance'!$H$199,""))</f>
        <v/>
      </c>
      <c r="AG221" s="118" t="str">
        <f>IF(AB221="","",IF(Sheet1!AB221='Opening Balance'!$I$200,'Opening Balance'!$H$200,""))</f>
        <v/>
      </c>
      <c r="AH221" s="118" t="str">
        <f>IF(AB221="","",IF(Sheet1!AB221='Opening Balance'!$I$201,'Opening Balance'!$H$201,""))</f>
        <v/>
      </c>
      <c r="AI221" s="118" t="str">
        <f>IF(AB221="","",IF(Sheet1!AB221='Opening Balance'!$I$202,'Opening Balance'!$H$202,""))</f>
        <v/>
      </c>
      <c r="AJ221" s="118" t="str">
        <f>IF(AB221="","",IF(Sheet1!AB221='Opening Balance'!$I$203,'Opening Balance'!$H$203,""))</f>
        <v/>
      </c>
      <c r="AK221" s="118">
        <f t="shared" si="361"/>
        <v>154.60000000000002</v>
      </c>
      <c r="AL221" s="118">
        <f t="shared" si="362"/>
        <v>163.9</v>
      </c>
      <c r="AM221" s="119" t="str">
        <f>IF('Att. Dairy'!I251="","",'Att. Dairy'!I251)</f>
        <v/>
      </c>
      <c r="AN221" s="119" t="str">
        <f>IF('Att. Dairy'!J251="","",'Att. Dairy'!J251)</f>
        <v/>
      </c>
      <c r="AO221" s="119" t="str">
        <f t="shared" si="363"/>
        <v/>
      </c>
      <c r="AP221" s="119" t="str">
        <f>IF('Att. Dairy'!O251="","",'Att. Dairy'!O251)</f>
        <v/>
      </c>
      <c r="AQ221" s="119" t="str">
        <f>IF('Att. Dairy'!P251="","",'Att. Dairy'!P251)</f>
        <v/>
      </c>
      <c r="AR221" s="119" t="str">
        <f t="shared" si="364"/>
        <v/>
      </c>
      <c r="AS221" s="118">
        <f t="shared" si="365"/>
        <v>0</v>
      </c>
      <c r="AT221" s="118">
        <f t="shared" si="366"/>
        <v>0</v>
      </c>
      <c r="AU221" s="118">
        <f t="shared" si="376"/>
        <v>154.60000000000002</v>
      </c>
      <c r="AV221" s="118">
        <f t="shared" si="377"/>
        <v>163.9</v>
      </c>
      <c r="AW221" s="321" t="str">
        <f>IFERROR(IF(AND('Att. Dairy'!B251=""),"",IF(AND(AX221="अवकाश"),"",IF(AND(AR221=""),"",AR221*$AY$191))),"")</f>
        <v/>
      </c>
      <c r="AX221" s="121" t="str">
        <f>IF(AND('Att. Dairy'!B251=""),"",IF(OR(AR221="",AR221=0),"",BC221))</f>
        <v/>
      </c>
      <c r="BB221" s="317" t="str">
        <f>IF(AND('Att. Dairy'!D251=""),"",'Att. Dairy'!D251)</f>
        <v>Tuesday</v>
      </c>
      <c r="BC221" s="317" t="str">
        <f t="shared" si="367"/>
        <v>दाल चावल</v>
      </c>
      <c r="BD221" s="318" t="str">
        <f t="shared" si="336"/>
        <v>R</v>
      </c>
      <c r="BE221" s="317" t="str">
        <f>IF(AND('Att. Dairy'!C251=""),"",'Att. Dairy'!C251)</f>
        <v/>
      </c>
      <c r="BF221" s="317" t="str">
        <f t="shared" si="337"/>
        <v/>
      </c>
      <c r="BG221" s="318" t="str">
        <f t="shared" si="338"/>
        <v>R</v>
      </c>
      <c r="BJ221" s="487">
        <f>IF(AND($DG$5=$CF$192),MAX($BJ$195:BJ220)+1,0)</f>
        <v>0</v>
      </c>
      <c r="BK221" s="389">
        <v>26</v>
      </c>
      <c r="BL221" s="422">
        <f>IF(AND('Att. Dairy'!B251=""),"",'Att. Dairy'!B251)</f>
        <v>45195</v>
      </c>
      <c r="BM221" s="423" t="str">
        <f>IF(AND('Att. Dairy'!D251=""),"",'Att. Dairy'!D251)</f>
        <v>Tuesday</v>
      </c>
      <c r="BN221" s="435" t="str">
        <f>IF('Att. Dairy'!L251="","",IF('Att. Dairy'!E251='Att. Dairy'!$AD$15,'Att. Dairy'!L251,""))</f>
        <v/>
      </c>
      <c r="BO221" s="435" t="str">
        <f>IF('Att. Dairy'!M251="","",IF('Att. Dairy'!E251='Att. Dairy'!$AD$15,'Att. Dairy'!M251,""))</f>
        <v/>
      </c>
      <c r="BP221" s="436">
        <f t="shared" si="339"/>
        <v>0</v>
      </c>
      <c r="BQ221" s="453">
        <f t="shared" si="368"/>
        <v>149.01500000000001</v>
      </c>
      <c r="BR221" s="439" t="str">
        <f>IF(BL221="","",IF(BL221='Opening Balance'!$I$216,'Opening Balance'!$G$216,""))</f>
        <v/>
      </c>
      <c r="BS221" s="439" t="str">
        <f>IF(BL221="","",IF(BL221='Opening Balance'!$I$218,'Opening Balance'!$G$218,""))</f>
        <v/>
      </c>
      <c r="BT221" s="438">
        <f t="shared" si="340"/>
        <v>149.01500000000001</v>
      </c>
      <c r="BU221" s="446">
        <f>IF(BP221="","",BP221*'Opening Balance'!$G$220)</f>
        <v>0</v>
      </c>
      <c r="BV221" s="415">
        <f t="shared" si="334"/>
        <v>149.01500000000001</v>
      </c>
      <c r="BW221" s="453">
        <f t="shared" si="369"/>
        <v>36.448399999999992</v>
      </c>
      <c r="BX221" s="446" t="str">
        <f>IF(BL221="","",IF(BL221='Opening Balance'!$I$217,'Opening Balance'!$G$217,""))</f>
        <v/>
      </c>
      <c r="BY221" s="446" t="str">
        <f>IF(BL221="","",IF(BL221='Opening Balance'!$I$219,'Opening Balance'!$G$219,""))</f>
        <v/>
      </c>
      <c r="BZ221" s="447">
        <f t="shared" si="341"/>
        <v>36.448399999999992</v>
      </c>
      <c r="CA221" s="446">
        <f>IF(BP221="","",BP221*'Opening Balance'!$G$221)</f>
        <v>0</v>
      </c>
      <c r="CB221" s="431">
        <f t="shared" si="342"/>
        <v>36.448399999999992</v>
      </c>
      <c r="CC221" s="474">
        <f t="shared" si="370"/>
        <v>14500</v>
      </c>
      <c r="CD221" s="468" t="str">
        <f>IF(BL221="","",IF(BL221='Opening Balance'!$I$223,'Opening Balance'!$G$223,""))</f>
        <v/>
      </c>
      <c r="CE221" s="468">
        <f t="shared" si="343"/>
        <v>14500</v>
      </c>
      <c r="CF221" s="470">
        <f>IF(BL221="","",IF(BL221='Opening Balance'!$I$225,'Opening Balance'!$G$225,0))</f>
        <v>0</v>
      </c>
      <c r="CG221" s="469">
        <f t="shared" si="371"/>
        <v>14500</v>
      </c>
      <c r="CH221" s="466"/>
      <c r="CI221" s="466"/>
      <c r="CJ221" s="389">
        <v>26</v>
      </c>
      <c r="CK221" s="422">
        <f>IF(AND('Att. Dairy'!B251=""),"",'Att. Dairy'!B251)</f>
        <v>45195</v>
      </c>
      <c r="CL221" s="423" t="str">
        <f>IF(AND('Att. Dairy'!D251=""),"",'Att. Dairy'!D251)</f>
        <v>Tuesday</v>
      </c>
      <c r="CM221" s="435" t="str">
        <f>IF('Att. Dairy'!O251="","",IF('Att. Dairy'!E251='Att. Dairy'!$AD$15,'Att. Dairy'!O251,""))</f>
        <v/>
      </c>
      <c r="CN221" s="435" t="str">
        <f>IF('Att. Dairy'!P251="","",IF('Att. Dairy'!E251='Att. Dairy'!$AD$15,'Att. Dairy'!P251,""))</f>
        <v/>
      </c>
      <c r="CO221" s="436">
        <f t="shared" si="344"/>
        <v>0</v>
      </c>
      <c r="CP221" s="453">
        <f t="shared" si="372"/>
        <v>197.49999999999997</v>
      </c>
      <c r="CQ221" s="438" t="str">
        <f>IF(CK221="","",IF(CK221='Opening Balance'!$I$216,'Opening Balance'!$H$216,""))</f>
        <v/>
      </c>
      <c r="CR221" s="438" t="str">
        <f>IF(CK221="","",IF(CK221='Opening Balance'!$I$218,'Opening Balance'!$H$218,""))</f>
        <v/>
      </c>
      <c r="CS221" s="438">
        <f t="shared" si="345"/>
        <v>197.49999999999997</v>
      </c>
      <c r="CT221" s="430">
        <f>IF(CO221="","",CO221*'Opening Balance'!$H$220)</f>
        <v>0</v>
      </c>
      <c r="CU221" s="431">
        <f t="shared" si="335"/>
        <v>197.49999999999997</v>
      </c>
      <c r="CV221" s="453">
        <f t="shared" si="373"/>
        <v>43.224999999999987</v>
      </c>
      <c r="CW221" s="430" t="str">
        <f>IF(CK221="","",IF(CK221='Opening Balance'!$I$217,'Opening Balance'!$H$217,""))</f>
        <v/>
      </c>
      <c r="CX221" s="429" t="str">
        <f>IF(CK221="","",IF(CK221='Opening Balance'!$I$219,'Opening Balance'!$H$219,""))</f>
        <v/>
      </c>
      <c r="CY221" s="438">
        <f t="shared" si="346"/>
        <v>43.224999999999987</v>
      </c>
      <c r="CZ221" s="430">
        <f>IF(CO221="","",CO221*'Opening Balance'!$H$221)</f>
        <v>0</v>
      </c>
      <c r="DA221" s="431">
        <f t="shared" si="347"/>
        <v>43.224999999999987</v>
      </c>
      <c r="DB221" s="474">
        <f t="shared" si="374"/>
        <v>16000</v>
      </c>
      <c r="DC221" s="468" t="str">
        <f>IF(CK221="","",IF(CK221='Opening Balance'!$I$223,'Opening Balance'!$H$223,""))</f>
        <v/>
      </c>
      <c r="DD221" s="468">
        <f t="shared" si="348"/>
        <v>16000</v>
      </c>
      <c r="DE221" s="470">
        <f>IF(CK221="","",IF(CK221='Opening Balance'!$I$225,'Opening Balance'!$H$225,0))</f>
        <v>0</v>
      </c>
      <c r="DF221" s="469">
        <f t="shared" si="375"/>
        <v>16000</v>
      </c>
    </row>
    <row r="222" spans="1:110" s="317" customFormat="1">
      <c r="A222" s="580"/>
      <c r="B222" s="352">
        <f>IF(AND($Z$3=$Q$191),MAX($B$195:B221)+1,0)</f>
        <v>0</v>
      </c>
      <c r="C222" s="116">
        <f>IF(AND('Att. Dairy'!B252=""),"",'Att. Dairy'!B252)</f>
        <v>45196</v>
      </c>
      <c r="D222" s="118">
        <f t="shared" si="349"/>
        <v>158.19999999999999</v>
      </c>
      <c r="E222" s="118">
        <f t="shared" si="350"/>
        <v>192.2</v>
      </c>
      <c r="F222" s="118" t="str">
        <f>IF(C222="","",IF(Sheet1!C222='Opening Balance'!$I$198,'Opening Balance'!$G$198,""))</f>
        <v/>
      </c>
      <c r="G222" s="118" t="str">
        <f>IF(C222="","",IF(Sheet1!C222='Opening Balance'!$I$199,'Opening Balance'!$G$199,""))</f>
        <v/>
      </c>
      <c r="H222" s="118" t="str">
        <f>IF(C222="","",IF(Sheet1!C222='Opening Balance'!$I$200,'Opening Balance'!$G$200,""))</f>
        <v/>
      </c>
      <c r="I222" s="118" t="str">
        <f>IF(C222="","",IF(Sheet1!C222='Opening Balance'!$I$201,'Opening Balance'!$G$201,""))</f>
        <v/>
      </c>
      <c r="J222" s="118" t="str">
        <f>IF(C222="","",IF(Sheet1!C222='Opening Balance'!$I$202,'Opening Balance'!$G$202,""))</f>
        <v/>
      </c>
      <c r="K222" s="118" t="str">
        <f>IF(C222="","",IF(Sheet1!C222='Opening Balance'!$I$203,'Opening Balance'!$G$203,""))</f>
        <v/>
      </c>
      <c r="L222" s="118">
        <f t="shared" si="351"/>
        <v>158.19999999999999</v>
      </c>
      <c r="M222" s="118">
        <f t="shared" si="352"/>
        <v>192.2</v>
      </c>
      <c r="N222" s="119" t="str">
        <f>IF('Att. Dairy'!F252="","",'Att. Dairy'!F252)</f>
        <v/>
      </c>
      <c r="O222" s="119" t="str">
        <f>IF('Att. Dairy'!G252="","",'Att. Dairy'!G252)</f>
        <v/>
      </c>
      <c r="P222" s="119" t="str">
        <f t="shared" si="353"/>
        <v/>
      </c>
      <c r="Q222" s="119" t="str">
        <f>IF('Att. Dairy'!L252="","",'Att. Dairy'!L252)</f>
        <v/>
      </c>
      <c r="R222" s="119" t="str">
        <f>IF('Att. Dairy'!M252="","",'Att. Dairy'!M252)</f>
        <v/>
      </c>
      <c r="S222" s="119" t="str">
        <f t="shared" si="354"/>
        <v/>
      </c>
      <c r="T222" s="118">
        <f t="shared" si="355"/>
        <v>0</v>
      </c>
      <c r="U222" s="118">
        <f t="shared" si="356"/>
        <v>0</v>
      </c>
      <c r="V222" s="118">
        <f t="shared" si="357"/>
        <v>158.19999999999999</v>
      </c>
      <c r="W222" s="118">
        <f t="shared" si="358"/>
        <v>192.2</v>
      </c>
      <c r="X222" s="321" t="str">
        <f>IFERROR(IF(AND('Att. Dairy'!B252=""),"",IF(AND(Y222="अवकाश"),"",IF(AND(S222=""),"",S222*$Z$191))),"")</f>
        <v/>
      </c>
      <c r="Y222" s="121" t="str">
        <f>IF(AND('Att. Dairy'!B252=""),"",IF(OR(S222="",S222=0),"",BC222))</f>
        <v/>
      </c>
      <c r="AA222" s="353">
        <f>IF(AND($AY$3=$AP$191),MAX($AA$195:AA221)+1,0)</f>
        <v>0</v>
      </c>
      <c r="AB222" s="116">
        <f>IF(AND('Att. Dairy'!B252=""),"",'Att. Dairy'!B252)</f>
        <v>45196</v>
      </c>
      <c r="AC222" s="118">
        <f t="shared" si="359"/>
        <v>154.60000000000002</v>
      </c>
      <c r="AD222" s="118">
        <f t="shared" si="360"/>
        <v>163.9</v>
      </c>
      <c r="AE222" s="118" t="str">
        <f>IF(AB222="","",IF(Sheet1!AB222='Opening Balance'!$I$198,'Opening Balance'!$H$198,""))</f>
        <v/>
      </c>
      <c r="AF222" s="118" t="str">
        <f>IF(AB222="","",IF(Sheet1!AB222='Opening Balance'!$I$199,'Opening Balance'!$H$199,""))</f>
        <v/>
      </c>
      <c r="AG222" s="118" t="str">
        <f>IF(AB222="","",IF(Sheet1!AB222='Opening Balance'!$I$200,'Opening Balance'!$H$200,""))</f>
        <v/>
      </c>
      <c r="AH222" s="118" t="str">
        <f>IF(AB222="","",IF(Sheet1!AB222='Opening Balance'!$I$201,'Opening Balance'!$H$201,""))</f>
        <v/>
      </c>
      <c r="AI222" s="118" t="str">
        <f>IF(AB222="","",IF(Sheet1!AB222='Opening Balance'!$I$202,'Opening Balance'!$H$202,""))</f>
        <v/>
      </c>
      <c r="AJ222" s="118" t="str">
        <f>IF(AB222="","",IF(Sheet1!AB222='Opening Balance'!$I$203,'Opening Balance'!$H$203,""))</f>
        <v/>
      </c>
      <c r="AK222" s="118">
        <f t="shared" si="361"/>
        <v>154.60000000000002</v>
      </c>
      <c r="AL222" s="118">
        <f t="shared" si="362"/>
        <v>163.9</v>
      </c>
      <c r="AM222" s="119" t="str">
        <f>IF('Att. Dairy'!I252="","",'Att. Dairy'!I252)</f>
        <v/>
      </c>
      <c r="AN222" s="119" t="str">
        <f>IF('Att. Dairy'!J252="","",'Att. Dairy'!J252)</f>
        <v/>
      </c>
      <c r="AO222" s="119" t="str">
        <f t="shared" si="363"/>
        <v/>
      </c>
      <c r="AP222" s="119" t="str">
        <f>IF('Att. Dairy'!O252="","",'Att. Dairy'!O252)</f>
        <v/>
      </c>
      <c r="AQ222" s="119" t="str">
        <f>IF('Att. Dairy'!P252="","",'Att. Dairy'!P252)</f>
        <v/>
      </c>
      <c r="AR222" s="119" t="str">
        <f t="shared" si="364"/>
        <v/>
      </c>
      <c r="AS222" s="118">
        <f t="shared" si="365"/>
        <v>0</v>
      </c>
      <c r="AT222" s="118">
        <f t="shared" si="366"/>
        <v>0</v>
      </c>
      <c r="AU222" s="118">
        <f t="shared" si="376"/>
        <v>154.60000000000002</v>
      </c>
      <c r="AV222" s="118">
        <f t="shared" si="377"/>
        <v>163.9</v>
      </c>
      <c r="AW222" s="321" t="str">
        <f>IFERROR(IF(AND('Att. Dairy'!B252=""),"",IF(AND(AX222="अवकाश"),"",IF(AND(AR222=""),"",AR222*$AY$191))),"")</f>
        <v/>
      </c>
      <c r="AX222" s="121" t="str">
        <f>IF(AND('Att. Dairy'!B252=""),"",IF(OR(AR222="",AR222=0),"",BC222))</f>
        <v/>
      </c>
      <c r="BB222" s="317" t="str">
        <f>IF(AND('Att. Dairy'!D252=""),"",'Att. Dairy'!D252)</f>
        <v>Wednesday</v>
      </c>
      <c r="BC222" s="317" t="str">
        <f t="shared" si="367"/>
        <v>दाल रोटी</v>
      </c>
      <c r="BD222" s="318" t="str">
        <f t="shared" si="336"/>
        <v>W</v>
      </c>
      <c r="BE222" s="317" t="str">
        <f>IF(AND('Att. Dairy'!C252=""),"",'Att. Dairy'!C252)</f>
        <v/>
      </c>
      <c r="BF222" s="317" t="str">
        <f t="shared" si="337"/>
        <v/>
      </c>
      <c r="BG222" s="318" t="str">
        <f t="shared" si="338"/>
        <v>W</v>
      </c>
      <c r="BJ222" s="487">
        <f>IF(AND($DG$5=$CF$192),MAX($BJ$195:BJ221)+1,0)</f>
        <v>0</v>
      </c>
      <c r="BK222" s="389">
        <v>27</v>
      </c>
      <c r="BL222" s="422">
        <f>IF(AND('Att. Dairy'!B252=""),"",'Att. Dairy'!B252)</f>
        <v>45196</v>
      </c>
      <c r="BM222" s="423" t="str">
        <f>IF(AND('Att. Dairy'!D252=""),"",'Att. Dairy'!D252)</f>
        <v>Wednesday</v>
      </c>
      <c r="BN222" s="435" t="str">
        <f>IF('Att. Dairy'!L252="","",IF('Att. Dairy'!E252='Att. Dairy'!$AD$15,'Att. Dairy'!L252,""))</f>
        <v/>
      </c>
      <c r="BO222" s="435" t="str">
        <f>IF('Att. Dairy'!M252="","",IF('Att. Dairy'!E252='Att. Dairy'!$AD$15,'Att. Dairy'!M252,""))</f>
        <v/>
      </c>
      <c r="BP222" s="436">
        <f t="shared" si="339"/>
        <v>0</v>
      </c>
      <c r="BQ222" s="453">
        <f t="shared" si="368"/>
        <v>149.01500000000001</v>
      </c>
      <c r="BR222" s="439" t="str">
        <f>IF(BL222="","",IF(BL222='Opening Balance'!$I$216,'Opening Balance'!$G$216,""))</f>
        <v/>
      </c>
      <c r="BS222" s="439" t="str">
        <f>IF(BL222="","",IF(BL222='Opening Balance'!$I$218,'Opening Balance'!$G$218,""))</f>
        <v/>
      </c>
      <c r="BT222" s="438">
        <f t="shared" si="340"/>
        <v>149.01500000000001</v>
      </c>
      <c r="BU222" s="446">
        <f>IF(BP222="","",BP222*'Opening Balance'!$G$220)</f>
        <v>0</v>
      </c>
      <c r="BV222" s="415">
        <f t="shared" si="334"/>
        <v>149.01500000000001</v>
      </c>
      <c r="BW222" s="453">
        <f t="shared" si="369"/>
        <v>36.448399999999992</v>
      </c>
      <c r="BX222" s="446" t="str">
        <f>IF(BL222="","",IF(BL222='Opening Balance'!$I$217,'Opening Balance'!$G$217,""))</f>
        <v/>
      </c>
      <c r="BY222" s="446" t="str">
        <f>IF(BL222="","",IF(BL222='Opening Balance'!$I$219,'Opening Balance'!$G$219,""))</f>
        <v/>
      </c>
      <c r="BZ222" s="447">
        <f t="shared" si="341"/>
        <v>36.448399999999992</v>
      </c>
      <c r="CA222" s="446">
        <f>IF(BP222="","",BP222*'Opening Balance'!$G$221)</f>
        <v>0</v>
      </c>
      <c r="CB222" s="431">
        <f t="shared" si="342"/>
        <v>36.448399999999992</v>
      </c>
      <c r="CC222" s="474">
        <f t="shared" si="370"/>
        <v>14500</v>
      </c>
      <c r="CD222" s="468" t="str">
        <f>IF(BL222="","",IF(BL222='Opening Balance'!$I$223,'Opening Balance'!$G$223,""))</f>
        <v/>
      </c>
      <c r="CE222" s="468">
        <f t="shared" si="343"/>
        <v>14500</v>
      </c>
      <c r="CF222" s="470">
        <f>IF(BL222="","",IF(BL222='Opening Balance'!$I$225,'Opening Balance'!$G$225,0))</f>
        <v>0</v>
      </c>
      <c r="CG222" s="469">
        <f t="shared" si="371"/>
        <v>14500</v>
      </c>
      <c r="CH222" s="466"/>
      <c r="CI222" s="466"/>
      <c r="CJ222" s="389">
        <v>27</v>
      </c>
      <c r="CK222" s="422">
        <f>IF(AND('Att. Dairy'!B252=""),"",'Att. Dairy'!B252)</f>
        <v>45196</v>
      </c>
      <c r="CL222" s="423" t="str">
        <f>IF(AND('Att. Dairy'!D252=""),"",'Att. Dairy'!D252)</f>
        <v>Wednesday</v>
      </c>
      <c r="CM222" s="435" t="str">
        <f>IF('Att. Dairy'!O252="","",IF('Att. Dairy'!E252='Att. Dairy'!$AD$15,'Att. Dairy'!O252,""))</f>
        <v/>
      </c>
      <c r="CN222" s="435" t="str">
        <f>IF('Att. Dairy'!P252="","",IF('Att. Dairy'!E252='Att. Dairy'!$AD$15,'Att. Dairy'!P252,""))</f>
        <v/>
      </c>
      <c r="CO222" s="436">
        <f t="shared" si="344"/>
        <v>0</v>
      </c>
      <c r="CP222" s="453">
        <f t="shared" si="372"/>
        <v>197.49999999999997</v>
      </c>
      <c r="CQ222" s="438" t="str">
        <f>IF(CK222="","",IF(CK222='Opening Balance'!$I$216,'Opening Balance'!$H$216,""))</f>
        <v/>
      </c>
      <c r="CR222" s="438" t="str">
        <f>IF(CK222="","",IF(CK222='Opening Balance'!$I$218,'Opening Balance'!$H$218,""))</f>
        <v/>
      </c>
      <c r="CS222" s="438">
        <f t="shared" si="345"/>
        <v>197.49999999999997</v>
      </c>
      <c r="CT222" s="430">
        <f>IF(CO222="","",CO222*'Opening Balance'!$H$220)</f>
        <v>0</v>
      </c>
      <c r="CU222" s="431">
        <f t="shared" si="335"/>
        <v>197.49999999999997</v>
      </c>
      <c r="CV222" s="453">
        <f t="shared" si="373"/>
        <v>43.224999999999987</v>
      </c>
      <c r="CW222" s="430" t="str">
        <f>IF(CK222="","",IF(CK222='Opening Balance'!$I$217,'Opening Balance'!$H$217,""))</f>
        <v/>
      </c>
      <c r="CX222" s="429" t="str">
        <f>IF(CK222="","",IF(CK222='Opening Balance'!$I$219,'Opening Balance'!$H$219,""))</f>
        <v/>
      </c>
      <c r="CY222" s="438">
        <f t="shared" si="346"/>
        <v>43.224999999999987</v>
      </c>
      <c r="CZ222" s="430">
        <f>IF(CO222="","",CO222*'Opening Balance'!$H$221)</f>
        <v>0</v>
      </c>
      <c r="DA222" s="431">
        <f t="shared" si="347"/>
        <v>43.224999999999987</v>
      </c>
      <c r="DB222" s="474">
        <f t="shared" si="374"/>
        <v>16000</v>
      </c>
      <c r="DC222" s="468" t="str">
        <f>IF(CK222="","",IF(CK222='Opening Balance'!$I$223,'Opening Balance'!$H$223,""))</f>
        <v/>
      </c>
      <c r="DD222" s="468">
        <f t="shared" si="348"/>
        <v>16000</v>
      </c>
      <c r="DE222" s="470">
        <f>IF(CK222="","",IF(CK222='Opening Balance'!$I$225,'Opening Balance'!$H$225,0))</f>
        <v>0</v>
      </c>
      <c r="DF222" s="469">
        <f t="shared" si="375"/>
        <v>16000</v>
      </c>
    </row>
    <row r="223" spans="1:110" s="317" customFormat="1">
      <c r="A223" s="580"/>
      <c r="B223" s="352">
        <f>IF(AND($Z$3=$Q$191),MAX($B$195:B222)+1,0)</f>
        <v>0</v>
      </c>
      <c r="C223" s="116">
        <f>IF(AND('Att. Dairy'!B253=""),"",'Att. Dairy'!B253)</f>
        <v>45197</v>
      </c>
      <c r="D223" s="118">
        <f t="shared" si="349"/>
        <v>158.19999999999999</v>
      </c>
      <c r="E223" s="118">
        <f t="shared" si="350"/>
        <v>192.2</v>
      </c>
      <c r="F223" s="118" t="str">
        <f>IF(C223="","",IF(Sheet1!C223='Opening Balance'!$I$198,'Opening Balance'!$G$198,""))</f>
        <v/>
      </c>
      <c r="G223" s="118" t="str">
        <f>IF(C223="","",IF(Sheet1!C223='Opening Balance'!$I$199,'Opening Balance'!$G$199,""))</f>
        <v/>
      </c>
      <c r="H223" s="118" t="str">
        <f>IF(C223="","",IF(Sheet1!C223='Opening Balance'!$I$200,'Opening Balance'!$G$200,""))</f>
        <v/>
      </c>
      <c r="I223" s="118" t="str">
        <f>IF(C223="","",IF(Sheet1!C223='Opening Balance'!$I$201,'Opening Balance'!$G$201,""))</f>
        <v/>
      </c>
      <c r="J223" s="118" t="str">
        <f>IF(C223="","",IF(Sheet1!C223='Opening Balance'!$I$202,'Opening Balance'!$G$202,""))</f>
        <v/>
      </c>
      <c r="K223" s="118" t="str">
        <f>IF(C223="","",IF(Sheet1!C223='Opening Balance'!$I$203,'Opening Balance'!$G$203,""))</f>
        <v/>
      </c>
      <c r="L223" s="118">
        <f t="shared" si="351"/>
        <v>158.19999999999999</v>
      </c>
      <c r="M223" s="118">
        <f t="shared" si="352"/>
        <v>192.2</v>
      </c>
      <c r="N223" s="119" t="str">
        <f>IF('Att. Dairy'!F253="","",'Att. Dairy'!F253)</f>
        <v/>
      </c>
      <c r="O223" s="119" t="str">
        <f>IF('Att. Dairy'!G253="","",'Att. Dairy'!G253)</f>
        <v/>
      </c>
      <c r="P223" s="119" t="str">
        <f t="shared" si="353"/>
        <v/>
      </c>
      <c r="Q223" s="119" t="str">
        <f>IF('Att. Dairy'!L253="","",'Att. Dairy'!L253)</f>
        <v/>
      </c>
      <c r="R223" s="119" t="str">
        <f>IF('Att. Dairy'!M253="","",'Att. Dairy'!M253)</f>
        <v/>
      </c>
      <c r="S223" s="119" t="str">
        <f t="shared" si="354"/>
        <v/>
      </c>
      <c r="T223" s="118">
        <f t="shared" si="355"/>
        <v>0</v>
      </c>
      <c r="U223" s="118">
        <f t="shared" si="356"/>
        <v>0</v>
      </c>
      <c r="V223" s="118">
        <f t="shared" si="357"/>
        <v>158.19999999999999</v>
      </c>
      <c r="W223" s="118">
        <f t="shared" si="358"/>
        <v>192.2</v>
      </c>
      <c r="X223" s="321" t="str">
        <f>IFERROR(IF(AND('Att. Dairy'!B253=""),"",IF(AND(Y223="अवकाश"),"",IF(AND(S223=""),"",S223*$Z$191))),"")</f>
        <v/>
      </c>
      <c r="Y223" s="121" t="str">
        <f>IF(AND('Att. Dairy'!B253=""),"",IF(OR(S223="",S223=0),"",BC223))</f>
        <v/>
      </c>
      <c r="AA223" s="353">
        <f>IF(AND($AY$3=$AP$191),MAX($AA$195:AA222)+1,0)</f>
        <v>0</v>
      </c>
      <c r="AB223" s="116">
        <f>IF(AND('Att. Dairy'!B253=""),"",'Att. Dairy'!B253)</f>
        <v>45197</v>
      </c>
      <c r="AC223" s="118">
        <f t="shared" si="359"/>
        <v>154.60000000000002</v>
      </c>
      <c r="AD223" s="118">
        <f t="shared" si="360"/>
        <v>163.9</v>
      </c>
      <c r="AE223" s="118" t="str">
        <f>IF(AB223="","",IF(Sheet1!AB223='Opening Balance'!$I$198,'Opening Balance'!$H$198,""))</f>
        <v/>
      </c>
      <c r="AF223" s="118" t="str">
        <f>IF(AB223="","",IF(Sheet1!AB223='Opening Balance'!$I$199,'Opening Balance'!$H$199,""))</f>
        <v/>
      </c>
      <c r="AG223" s="118" t="str">
        <f>IF(AB223="","",IF(Sheet1!AB223='Opening Balance'!$I$200,'Opening Balance'!$H$200,""))</f>
        <v/>
      </c>
      <c r="AH223" s="118" t="str">
        <f>IF(AB223="","",IF(Sheet1!AB223='Opening Balance'!$I$201,'Opening Balance'!$H$201,""))</f>
        <v/>
      </c>
      <c r="AI223" s="118" t="str">
        <f>IF(AB223="","",IF(Sheet1!AB223='Opening Balance'!$I$202,'Opening Balance'!$H$202,""))</f>
        <v/>
      </c>
      <c r="AJ223" s="118" t="str">
        <f>IF(AB223="","",IF(Sheet1!AB223='Opening Balance'!$I$203,'Opening Balance'!$H$203,""))</f>
        <v/>
      </c>
      <c r="AK223" s="118">
        <f t="shared" si="361"/>
        <v>154.60000000000002</v>
      </c>
      <c r="AL223" s="118">
        <f t="shared" si="362"/>
        <v>163.9</v>
      </c>
      <c r="AM223" s="119" t="str">
        <f>IF('Att. Dairy'!I253="","",'Att. Dairy'!I253)</f>
        <v/>
      </c>
      <c r="AN223" s="119" t="str">
        <f>IF('Att. Dairy'!J253="","",'Att. Dairy'!J253)</f>
        <v/>
      </c>
      <c r="AO223" s="119" t="str">
        <f t="shared" si="363"/>
        <v/>
      </c>
      <c r="AP223" s="119" t="str">
        <f>IF('Att. Dairy'!O253="","",'Att. Dairy'!O253)</f>
        <v/>
      </c>
      <c r="AQ223" s="119" t="str">
        <f>IF('Att. Dairy'!P253="","",'Att. Dairy'!P253)</f>
        <v/>
      </c>
      <c r="AR223" s="119" t="str">
        <f t="shared" si="364"/>
        <v/>
      </c>
      <c r="AS223" s="118">
        <f t="shared" si="365"/>
        <v>0</v>
      </c>
      <c r="AT223" s="118">
        <f t="shared" si="366"/>
        <v>0</v>
      </c>
      <c r="AU223" s="118">
        <f t="shared" si="376"/>
        <v>154.60000000000002</v>
      </c>
      <c r="AV223" s="118">
        <f t="shared" si="377"/>
        <v>163.9</v>
      </c>
      <c r="AW223" s="321" t="str">
        <f>IFERROR(IF(AND('Att. Dairy'!B253=""),"",IF(AND(AX223="अवकाश"),"",IF(AND(AR223=""),"",AR223*$AY$191))),"")</f>
        <v/>
      </c>
      <c r="AX223" s="121" t="str">
        <f>IF(AND('Att. Dairy'!B253=""),"",IF(OR(AR223="",AR223=0),"",BC223))</f>
        <v/>
      </c>
      <c r="BB223" s="317" t="str">
        <f>IF(AND('Att. Dairy'!D253=""),"",'Att. Dairy'!D253)</f>
        <v>Thursday</v>
      </c>
      <c r="BC223" s="317" t="str">
        <f t="shared" si="367"/>
        <v>खिचड़ी</v>
      </c>
      <c r="BD223" s="318" t="str">
        <f t="shared" si="336"/>
        <v>R</v>
      </c>
      <c r="BE223" s="317" t="str">
        <f>IF(AND('Att. Dairy'!C253=""),"",'Att. Dairy'!C253)</f>
        <v/>
      </c>
      <c r="BF223" s="317" t="str">
        <f t="shared" si="337"/>
        <v/>
      </c>
      <c r="BG223" s="318" t="str">
        <f t="shared" si="338"/>
        <v>R</v>
      </c>
      <c r="BJ223" s="487">
        <f>IF(AND($DG$5=$CF$192),MAX($BJ$195:BJ222)+1,0)</f>
        <v>0</v>
      </c>
      <c r="BK223" s="389">
        <v>28</v>
      </c>
      <c r="BL223" s="422">
        <f>IF(AND('Att. Dairy'!B253=""),"",'Att. Dairy'!B253)</f>
        <v>45197</v>
      </c>
      <c r="BM223" s="423" t="str">
        <f>IF(AND('Att. Dairy'!D253=""),"",'Att. Dairy'!D253)</f>
        <v>Thursday</v>
      </c>
      <c r="BN223" s="435" t="str">
        <f>IF('Att. Dairy'!L253="","",IF('Att. Dairy'!E253='Att. Dairy'!$AD$15,'Att. Dairy'!L253,""))</f>
        <v/>
      </c>
      <c r="BO223" s="435" t="str">
        <f>IF('Att. Dairy'!M253="","",IF('Att. Dairy'!E253='Att. Dairy'!$AD$15,'Att. Dairy'!M253,""))</f>
        <v/>
      </c>
      <c r="BP223" s="436">
        <f t="shared" si="339"/>
        <v>0</v>
      </c>
      <c r="BQ223" s="453">
        <f t="shared" si="368"/>
        <v>149.01500000000001</v>
      </c>
      <c r="BR223" s="439" t="str">
        <f>IF(BL223="","",IF(BL223='Opening Balance'!$I$216,'Opening Balance'!$G$216,""))</f>
        <v/>
      </c>
      <c r="BS223" s="439" t="str">
        <f>IF(BL223="","",IF(BL223='Opening Balance'!$I$218,'Opening Balance'!$G$218,""))</f>
        <v/>
      </c>
      <c r="BT223" s="438">
        <f t="shared" si="340"/>
        <v>149.01500000000001</v>
      </c>
      <c r="BU223" s="446">
        <f>IF(BP223="","",BP223*'Opening Balance'!$G$220)</f>
        <v>0</v>
      </c>
      <c r="BV223" s="415">
        <f t="shared" si="334"/>
        <v>149.01500000000001</v>
      </c>
      <c r="BW223" s="453">
        <f t="shared" si="369"/>
        <v>36.448399999999992</v>
      </c>
      <c r="BX223" s="446" t="str">
        <f>IF(BL223="","",IF(BL223='Opening Balance'!$I$217,'Opening Balance'!$G$217,""))</f>
        <v/>
      </c>
      <c r="BY223" s="446" t="str">
        <f>IF(BL223="","",IF(BL223='Opening Balance'!$I$219,'Opening Balance'!$G$219,""))</f>
        <v/>
      </c>
      <c r="BZ223" s="447">
        <f t="shared" si="341"/>
        <v>36.448399999999992</v>
      </c>
      <c r="CA223" s="446">
        <f>IF(BP223="","",BP223*'Opening Balance'!$G$221)</f>
        <v>0</v>
      </c>
      <c r="CB223" s="431">
        <f t="shared" si="342"/>
        <v>36.448399999999992</v>
      </c>
      <c r="CC223" s="474">
        <f t="shared" si="370"/>
        <v>14500</v>
      </c>
      <c r="CD223" s="468" t="str">
        <f>IF(BL223="","",IF(BL223='Opening Balance'!$I$223,'Opening Balance'!$G$223,""))</f>
        <v/>
      </c>
      <c r="CE223" s="468">
        <f t="shared" si="343"/>
        <v>14500</v>
      </c>
      <c r="CF223" s="470">
        <f>IF(BL223="","",IF(BL223='Opening Balance'!$I$225,'Opening Balance'!$G$225,0))</f>
        <v>0</v>
      </c>
      <c r="CG223" s="469">
        <f t="shared" si="371"/>
        <v>14500</v>
      </c>
      <c r="CH223" s="466"/>
      <c r="CI223" s="466"/>
      <c r="CJ223" s="389">
        <v>28</v>
      </c>
      <c r="CK223" s="422">
        <f>IF(AND('Att. Dairy'!B253=""),"",'Att. Dairy'!B253)</f>
        <v>45197</v>
      </c>
      <c r="CL223" s="423" t="str">
        <f>IF(AND('Att. Dairy'!D253=""),"",'Att. Dairy'!D253)</f>
        <v>Thursday</v>
      </c>
      <c r="CM223" s="435" t="str">
        <f>IF('Att. Dairy'!O253="","",IF('Att. Dairy'!E253='Att. Dairy'!$AD$15,'Att. Dairy'!O253,""))</f>
        <v/>
      </c>
      <c r="CN223" s="435" t="str">
        <f>IF('Att. Dairy'!P253="","",IF('Att. Dairy'!E253='Att. Dairy'!$AD$15,'Att. Dairy'!P253,""))</f>
        <v/>
      </c>
      <c r="CO223" s="436">
        <f t="shared" si="344"/>
        <v>0</v>
      </c>
      <c r="CP223" s="453">
        <f t="shared" si="372"/>
        <v>197.49999999999997</v>
      </c>
      <c r="CQ223" s="438" t="str">
        <f>IF(CK223="","",IF(CK223='Opening Balance'!$I$216,'Opening Balance'!$H$216,""))</f>
        <v/>
      </c>
      <c r="CR223" s="438" t="str">
        <f>IF(CK223="","",IF(CK223='Opening Balance'!$I$218,'Opening Balance'!$H$218,""))</f>
        <v/>
      </c>
      <c r="CS223" s="438">
        <f t="shared" si="345"/>
        <v>197.49999999999997</v>
      </c>
      <c r="CT223" s="430">
        <f>IF(CO223="","",CO223*'Opening Balance'!$H$220)</f>
        <v>0</v>
      </c>
      <c r="CU223" s="431">
        <f t="shared" si="335"/>
        <v>197.49999999999997</v>
      </c>
      <c r="CV223" s="453">
        <f t="shared" si="373"/>
        <v>43.224999999999987</v>
      </c>
      <c r="CW223" s="430" t="str">
        <f>IF(CK223="","",IF(CK223='Opening Balance'!$I$217,'Opening Balance'!$H$217,""))</f>
        <v/>
      </c>
      <c r="CX223" s="429" t="str">
        <f>IF(CK223="","",IF(CK223='Opening Balance'!$I$219,'Opening Balance'!$H$219,""))</f>
        <v/>
      </c>
      <c r="CY223" s="438">
        <f t="shared" si="346"/>
        <v>43.224999999999987</v>
      </c>
      <c r="CZ223" s="430">
        <f>IF(CO223="","",CO223*'Opening Balance'!$H$221)</f>
        <v>0</v>
      </c>
      <c r="DA223" s="431">
        <f t="shared" si="347"/>
        <v>43.224999999999987</v>
      </c>
      <c r="DB223" s="474">
        <f t="shared" si="374"/>
        <v>16000</v>
      </c>
      <c r="DC223" s="468" t="str">
        <f>IF(CK223="","",IF(CK223='Opening Balance'!$I$223,'Opening Balance'!$H$223,""))</f>
        <v/>
      </c>
      <c r="DD223" s="468">
        <f t="shared" si="348"/>
        <v>16000</v>
      </c>
      <c r="DE223" s="470">
        <f>IF(CK223="","",IF(CK223='Opening Balance'!$I$225,'Opening Balance'!$H$225,0))</f>
        <v>0</v>
      </c>
      <c r="DF223" s="469">
        <f t="shared" si="375"/>
        <v>16000</v>
      </c>
    </row>
    <row r="224" spans="1:110" s="317" customFormat="1">
      <c r="A224" s="580"/>
      <c r="B224" s="352">
        <f>IF(AND($Z$3=$Q$191),MAX($B$195:B223)+1,0)</f>
        <v>0</v>
      </c>
      <c r="C224" s="116">
        <f>IF(AND('Att. Dairy'!B254=""),"",'Att. Dairy'!B254)</f>
        <v>45198</v>
      </c>
      <c r="D224" s="118">
        <f t="shared" si="349"/>
        <v>158.19999999999999</v>
      </c>
      <c r="E224" s="118">
        <f t="shared" si="350"/>
        <v>192.2</v>
      </c>
      <c r="F224" s="118" t="str">
        <f>IF(C224="","",IF(Sheet1!C224='Opening Balance'!$I$198,'Opening Balance'!$G$198,""))</f>
        <v/>
      </c>
      <c r="G224" s="118" t="str">
        <f>IF(C224="","",IF(Sheet1!C224='Opening Balance'!$I$199,'Opening Balance'!$G$199,""))</f>
        <v/>
      </c>
      <c r="H224" s="118" t="str">
        <f>IF(C224="","",IF(Sheet1!C224='Opening Balance'!$I$200,'Opening Balance'!$G$200,""))</f>
        <v/>
      </c>
      <c r="I224" s="118" t="str">
        <f>IF(C224="","",IF(Sheet1!C224='Opening Balance'!$I$201,'Opening Balance'!$G$201,""))</f>
        <v/>
      </c>
      <c r="J224" s="118" t="str">
        <f>IF(C224="","",IF(Sheet1!C224='Opening Balance'!$I$202,'Opening Balance'!$G$202,""))</f>
        <v/>
      </c>
      <c r="K224" s="118" t="str">
        <f>IF(C224="","",IF(Sheet1!C224='Opening Balance'!$I$203,'Opening Balance'!$G$203,""))</f>
        <v/>
      </c>
      <c r="L224" s="118">
        <f t="shared" si="351"/>
        <v>158.19999999999999</v>
      </c>
      <c r="M224" s="118">
        <f t="shared" si="352"/>
        <v>192.2</v>
      </c>
      <c r="N224" s="119" t="str">
        <f>IF('Att. Dairy'!F254="","",'Att. Dairy'!F254)</f>
        <v/>
      </c>
      <c r="O224" s="119" t="str">
        <f>IF('Att. Dairy'!G254="","",'Att. Dairy'!G254)</f>
        <v/>
      </c>
      <c r="P224" s="119" t="str">
        <f t="shared" si="353"/>
        <v/>
      </c>
      <c r="Q224" s="119" t="str">
        <f>IF('Att. Dairy'!L254="","",'Att. Dairy'!L254)</f>
        <v/>
      </c>
      <c r="R224" s="119" t="str">
        <f>IF('Att. Dairy'!M254="","",'Att. Dairy'!M254)</f>
        <v/>
      </c>
      <c r="S224" s="119" t="str">
        <f t="shared" si="354"/>
        <v/>
      </c>
      <c r="T224" s="118">
        <f t="shared" si="355"/>
        <v>0</v>
      </c>
      <c r="U224" s="118">
        <f t="shared" si="356"/>
        <v>0</v>
      </c>
      <c r="V224" s="118">
        <f t="shared" si="357"/>
        <v>158.19999999999999</v>
      </c>
      <c r="W224" s="118">
        <f t="shared" si="358"/>
        <v>192.2</v>
      </c>
      <c r="X224" s="321" t="str">
        <f>IFERROR(IF(AND('Att. Dairy'!B254=""),"",IF(AND(Y224="अवकाश"),"",IF(AND(S224=""),"",S224*$Z$191))),"")</f>
        <v/>
      </c>
      <c r="Y224" s="121" t="str">
        <f>IF(AND('Att. Dairy'!B254=""),"",IF(OR(S224="",S224=0),"",BC224))</f>
        <v/>
      </c>
      <c r="AA224" s="353">
        <f>IF(AND($AY$3=$AP$191),MAX($AA$195:AA223)+1,0)</f>
        <v>0</v>
      </c>
      <c r="AB224" s="116">
        <f>IF(AND('Att. Dairy'!B254=""),"",'Att. Dairy'!B254)</f>
        <v>45198</v>
      </c>
      <c r="AC224" s="118">
        <f t="shared" si="359"/>
        <v>154.60000000000002</v>
      </c>
      <c r="AD224" s="118">
        <f t="shared" si="360"/>
        <v>163.9</v>
      </c>
      <c r="AE224" s="118" t="str">
        <f>IF(AB224="","",IF(Sheet1!AB224='Opening Balance'!$I$198,'Opening Balance'!$H$198,""))</f>
        <v/>
      </c>
      <c r="AF224" s="118" t="str">
        <f>IF(AB224="","",IF(Sheet1!AB224='Opening Balance'!$I$199,'Opening Balance'!$H$199,""))</f>
        <v/>
      </c>
      <c r="AG224" s="118" t="str">
        <f>IF(AB224="","",IF(Sheet1!AB224='Opening Balance'!$I$200,'Opening Balance'!$H$200,""))</f>
        <v/>
      </c>
      <c r="AH224" s="118" t="str">
        <f>IF(AB224="","",IF(Sheet1!AB224='Opening Balance'!$I$201,'Opening Balance'!$H$201,""))</f>
        <v/>
      </c>
      <c r="AI224" s="118" t="str">
        <f>IF(AB224="","",IF(Sheet1!AB224='Opening Balance'!$I$202,'Opening Balance'!$H$202,""))</f>
        <v/>
      </c>
      <c r="AJ224" s="118" t="str">
        <f>IF(AB224="","",IF(Sheet1!AB224='Opening Balance'!$I$203,'Opening Balance'!$H$203,""))</f>
        <v/>
      </c>
      <c r="AK224" s="118">
        <f t="shared" si="361"/>
        <v>154.60000000000002</v>
      </c>
      <c r="AL224" s="118">
        <f t="shared" si="362"/>
        <v>163.9</v>
      </c>
      <c r="AM224" s="119" t="str">
        <f>IF('Att. Dairy'!I254="","",'Att. Dairy'!I254)</f>
        <v/>
      </c>
      <c r="AN224" s="119" t="str">
        <f>IF('Att. Dairy'!J254="","",'Att. Dairy'!J254)</f>
        <v/>
      </c>
      <c r="AO224" s="119" t="str">
        <f t="shared" si="363"/>
        <v/>
      </c>
      <c r="AP224" s="119" t="str">
        <f>IF('Att. Dairy'!O254="","",'Att. Dairy'!O254)</f>
        <v/>
      </c>
      <c r="AQ224" s="119" t="str">
        <f>IF('Att. Dairy'!P254="","",'Att. Dairy'!P254)</f>
        <v/>
      </c>
      <c r="AR224" s="119" t="str">
        <f t="shared" si="364"/>
        <v/>
      </c>
      <c r="AS224" s="118">
        <f t="shared" si="365"/>
        <v>0</v>
      </c>
      <c r="AT224" s="118">
        <f t="shared" si="366"/>
        <v>0</v>
      </c>
      <c r="AU224" s="118">
        <f t="shared" si="376"/>
        <v>154.60000000000002</v>
      </c>
      <c r="AV224" s="118">
        <f t="shared" si="377"/>
        <v>163.9</v>
      </c>
      <c r="AW224" s="321" t="str">
        <f>IFERROR(IF(AND('Att. Dairy'!B254=""),"",IF(AND(AX224="अवकाश"),"",IF(AND(AR224=""),"",AR224*$AY$191))),"")</f>
        <v/>
      </c>
      <c r="AX224" s="121" t="str">
        <f>IF(AND('Att. Dairy'!B254=""),"",IF(OR(AR224="",AR224=0),"",BC224))</f>
        <v/>
      </c>
      <c r="BB224" s="317" t="str">
        <f>IF(AND('Att. Dairy'!D254=""),"",'Att. Dairy'!D254)</f>
        <v>Friday</v>
      </c>
      <c r="BC224" s="317" t="str">
        <f t="shared" si="367"/>
        <v>दाल रोटी</v>
      </c>
      <c r="BD224" s="318" t="str">
        <f t="shared" si="336"/>
        <v>W</v>
      </c>
      <c r="BE224" s="317" t="str">
        <f>IF(AND('Att. Dairy'!C254=""),"",'Att. Dairy'!C254)</f>
        <v/>
      </c>
      <c r="BF224" s="317" t="str">
        <f t="shared" si="337"/>
        <v/>
      </c>
      <c r="BG224" s="318" t="str">
        <f t="shared" si="338"/>
        <v>W</v>
      </c>
      <c r="BJ224" s="487">
        <f>IF(AND($DG$5=$CF$192),MAX($BJ$195:BJ223)+1,0)</f>
        <v>0</v>
      </c>
      <c r="BK224" s="389">
        <v>29</v>
      </c>
      <c r="BL224" s="422">
        <f>IF(AND('Att. Dairy'!B254=""),"",'Att. Dairy'!B254)</f>
        <v>45198</v>
      </c>
      <c r="BM224" s="423" t="str">
        <f>IF(AND('Att. Dairy'!D254=""),"",'Att. Dairy'!D254)</f>
        <v>Friday</v>
      </c>
      <c r="BN224" s="435" t="str">
        <f>IF('Att. Dairy'!L254="","",IF('Att. Dairy'!E254='Att. Dairy'!$AD$15,'Att. Dairy'!L254,""))</f>
        <v/>
      </c>
      <c r="BO224" s="435" t="str">
        <f>IF('Att. Dairy'!M254="","",IF('Att. Dairy'!E254='Att. Dairy'!$AD$15,'Att. Dairy'!M254,""))</f>
        <v/>
      </c>
      <c r="BP224" s="436">
        <f t="shared" si="339"/>
        <v>0</v>
      </c>
      <c r="BQ224" s="453">
        <f t="shared" si="368"/>
        <v>149.01500000000001</v>
      </c>
      <c r="BR224" s="439" t="str">
        <f>IF(BL224="","",IF(BL224='Opening Balance'!$I$216,'Opening Balance'!$G$216,""))</f>
        <v/>
      </c>
      <c r="BS224" s="439" t="str">
        <f>IF(BL224="","",IF(BL224='Opening Balance'!$I$218,'Opening Balance'!$G$218,""))</f>
        <v/>
      </c>
      <c r="BT224" s="438">
        <f t="shared" si="340"/>
        <v>149.01500000000001</v>
      </c>
      <c r="BU224" s="446">
        <f>IF(BP224="","",BP224*'Opening Balance'!$G$220)</f>
        <v>0</v>
      </c>
      <c r="BV224" s="415">
        <f t="shared" si="334"/>
        <v>149.01500000000001</v>
      </c>
      <c r="BW224" s="453">
        <f t="shared" si="369"/>
        <v>36.448399999999992</v>
      </c>
      <c r="BX224" s="446" t="str">
        <f>IF(BL224="","",IF(BL224='Opening Balance'!$I$217,'Opening Balance'!$G$217,""))</f>
        <v/>
      </c>
      <c r="BY224" s="446" t="str">
        <f>IF(BL224="","",IF(BL224='Opening Balance'!$I$219,'Opening Balance'!$G$219,""))</f>
        <v/>
      </c>
      <c r="BZ224" s="447">
        <f t="shared" si="341"/>
        <v>36.448399999999992</v>
      </c>
      <c r="CA224" s="446">
        <f>IF(BP224="","",BP224*'Opening Balance'!$G$221)</f>
        <v>0</v>
      </c>
      <c r="CB224" s="431">
        <f t="shared" si="342"/>
        <v>36.448399999999992</v>
      </c>
      <c r="CC224" s="474">
        <f t="shared" si="370"/>
        <v>14500</v>
      </c>
      <c r="CD224" s="468" t="str">
        <f>IF(BL224="","",IF(BL224='Opening Balance'!$I$223,'Opening Balance'!$G$223,""))</f>
        <v/>
      </c>
      <c r="CE224" s="468">
        <f t="shared" si="343"/>
        <v>14500</v>
      </c>
      <c r="CF224" s="470">
        <f>IF(BL224="","",IF(BL224='Opening Balance'!$I$225,'Opening Balance'!$G$225,0))</f>
        <v>0</v>
      </c>
      <c r="CG224" s="469">
        <f t="shared" si="371"/>
        <v>14500</v>
      </c>
      <c r="CH224" s="466"/>
      <c r="CI224" s="466"/>
      <c r="CJ224" s="389">
        <v>29</v>
      </c>
      <c r="CK224" s="422">
        <f>IF(AND('Att. Dairy'!B254=""),"",'Att. Dairy'!B254)</f>
        <v>45198</v>
      </c>
      <c r="CL224" s="423" t="str">
        <f>IF(AND('Att. Dairy'!D254=""),"",'Att. Dairy'!D254)</f>
        <v>Friday</v>
      </c>
      <c r="CM224" s="435" t="str">
        <f>IF('Att. Dairy'!O254="","",IF('Att. Dairy'!E254='Att. Dairy'!$AD$15,'Att. Dairy'!O254,""))</f>
        <v/>
      </c>
      <c r="CN224" s="435" t="str">
        <f>IF('Att. Dairy'!P254="","",IF('Att. Dairy'!E254='Att. Dairy'!$AD$15,'Att. Dairy'!P254,""))</f>
        <v/>
      </c>
      <c r="CO224" s="436">
        <f t="shared" si="344"/>
        <v>0</v>
      </c>
      <c r="CP224" s="453">
        <f t="shared" si="372"/>
        <v>197.49999999999997</v>
      </c>
      <c r="CQ224" s="438" t="str">
        <f>IF(CK224="","",IF(CK224='Opening Balance'!$I$216,'Opening Balance'!$H$216,""))</f>
        <v/>
      </c>
      <c r="CR224" s="438" t="str">
        <f>IF(CK224="","",IF(CK224='Opening Balance'!$I$218,'Opening Balance'!$H$218,""))</f>
        <v/>
      </c>
      <c r="CS224" s="438">
        <f t="shared" si="345"/>
        <v>197.49999999999997</v>
      </c>
      <c r="CT224" s="430">
        <f>IF(CO224="","",CO224*'Opening Balance'!$H$220)</f>
        <v>0</v>
      </c>
      <c r="CU224" s="431">
        <f t="shared" si="335"/>
        <v>197.49999999999997</v>
      </c>
      <c r="CV224" s="453">
        <f t="shared" si="373"/>
        <v>43.224999999999987</v>
      </c>
      <c r="CW224" s="430" t="str">
        <f>IF(CK224="","",IF(CK224='Opening Balance'!$I$217,'Opening Balance'!$H$217,""))</f>
        <v/>
      </c>
      <c r="CX224" s="429" t="str">
        <f>IF(CK224="","",IF(CK224='Opening Balance'!$I$219,'Opening Balance'!$H$219,""))</f>
        <v/>
      </c>
      <c r="CY224" s="438">
        <f t="shared" si="346"/>
        <v>43.224999999999987</v>
      </c>
      <c r="CZ224" s="430">
        <f>IF(CO224="","",CO224*'Opening Balance'!$H$221)</f>
        <v>0</v>
      </c>
      <c r="DA224" s="431">
        <f t="shared" si="347"/>
        <v>43.224999999999987</v>
      </c>
      <c r="DB224" s="474">
        <f t="shared" si="374"/>
        <v>16000</v>
      </c>
      <c r="DC224" s="468" t="str">
        <f>IF(CK224="","",IF(CK224='Opening Balance'!$I$223,'Opening Balance'!$H$223,""))</f>
        <v/>
      </c>
      <c r="DD224" s="468">
        <f t="shared" si="348"/>
        <v>16000</v>
      </c>
      <c r="DE224" s="470">
        <f>IF(CK224="","",IF(CK224='Opening Balance'!$I$225,'Opening Balance'!$H$225,0))</f>
        <v>0</v>
      </c>
      <c r="DF224" s="469">
        <f t="shared" si="375"/>
        <v>16000</v>
      </c>
    </row>
    <row r="225" spans="1:110" s="317" customFormat="1">
      <c r="A225" s="580"/>
      <c r="B225" s="352">
        <f>IF(AND($Z$3=$Q$191),MAX($B$195:B224)+1,0)</f>
        <v>0</v>
      </c>
      <c r="C225" s="116">
        <f>IF(AND('Att. Dairy'!B255=""),"",'Att. Dairy'!B255)</f>
        <v>45199</v>
      </c>
      <c r="D225" s="118">
        <f t="shared" si="349"/>
        <v>158.19999999999999</v>
      </c>
      <c r="E225" s="118">
        <f t="shared" si="350"/>
        <v>192.2</v>
      </c>
      <c r="F225" s="118" t="str">
        <f>IF(C225="","",IF(Sheet1!C225='Opening Balance'!$I$198,'Opening Balance'!$G$198,""))</f>
        <v/>
      </c>
      <c r="G225" s="118" t="str">
        <f>IF(C225="","",IF(Sheet1!C225='Opening Balance'!$I$199,'Opening Balance'!$G$199,""))</f>
        <v/>
      </c>
      <c r="H225" s="118" t="str">
        <f>IF(C225="","",IF(Sheet1!C225='Opening Balance'!$I$200,'Opening Balance'!$G$200,""))</f>
        <v/>
      </c>
      <c r="I225" s="118" t="str">
        <f>IF(C225="","",IF(Sheet1!C225='Opening Balance'!$I$201,'Opening Balance'!$G$201,""))</f>
        <v/>
      </c>
      <c r="J225" s="118" t="str">
        <f>IF(C225="","",IF(Sheet1!C225='Opening Balance'!$I$202,'Opening Balance'!$G$202,""))</f>
        <v/>
      </c>
      <c r="K225" s="118" t="str">
        <f>IF(C225="","",IF(Sheet1!C225='Opening Balance'!$I$203,'Opening Balance'!$G$203,""))</f>
        <v/>
      </c>
      <c r="L225" s="118">
        <f t="shared" si="351"/>
        <v>158.19999999999999</v>
      </c>
      <c r="M225" s="118">
        <f t="shared" si="352"/>
        <v>192.2</v>
      </c>
      <c r="N225" s="119" t="str">
        <f>IF('Att. Dairy'!F255="","",'Att. Dairy'!F255)</f>
        <v/>
      </c>
      <c r="O225" s="119" t="str">
        <f>IF('Att. Dairy'!G255="","",'Att. Dairy'!G255)</f>
        <v/>
      </c>
      <c r="P225" s="119" t="str">
        <f t="shared" si="353"/>
        <v/>
      </c>
      <c r="Q225" s="119" t="str">
        <f>IF('Att. Dairy'!L255="","",'Att. Dairy'!L255)</f>
        <v/>
      </c>
      <c r="R225" s="119" t="str">
        <f>IF('Att. Dairy'!M255="","",'Att. Dairy'!M255)</f>
        <v/>
      </c>
      <c r="S225" s="119" t="str">
        <f t="shared" si="354"/>
        <v/>
      </c>
      <c r="T225" s="118">
        <f t="shared" si="355"/>
        <v>0</v>
      </c>
      <c r="U225" s="118">
        <f t="shared" si="356"/>
        <v>0</v>
      </c>
      <c r="V225" s="118">
        <f t="shared" si="357"/>
        <v>158.19999999999999</v>
      </c>
      <c r="W225" s="118">
        <f t="shared" si="358"/>
        <v>192.2</v>
      </c>
      <c r="X225" s="321" t="str">
        <f>IFERROR(IF(AND('Att. Dairy'!B255=""),"",IF(AND(Y225="अवकाश"),"",IF(AND(S225=""),"",S225*$Z$191))),"")</f>
        <v/>
      </c>
      <c r="Y225" s="121" t="str">
        <f>IF(AND('Att. Dairy'!B255=""),"",IF(OR(S225="",S225=0),"",BC225))</f>
        <v/>
      </c>
      <c r="AA225" s="353">
        <f>IF(AND($AY$3=$AP$191),MAX($AA$195:AA224)+1,0)</f>
        <v>0</v>
      </c>
      <c r="AB225" s="116">
        <f>IF(AND('Att. Dairy'!B255=""),"",'Att. Dairy'!B255)</f>
        <v>45199</v>
      </c>
      <c r="AC225" s="118">
        <f t="shared" si="359"/>
        <v>154.60000000000002</v>
      </c>
      <c r="AD225" s="118">
        <f t="shared" si="360"/>
        <v>163.9</v>
      </c>
      <c r="AE225" s="118" t="str">
        <f>IF(AB225="","",IF(Sheet1!AB225='Opening Balance'!$I$198,'Opening Balance'!$H$198,""))</f>
        <v/>
      </c>
      <c r="AF225" s="118" t="str">
        <f>IF(AB225="","",IF(Sheet1!AB225='Opening Balance'!$I$199,'Opening Balance'!$H$199,""))</f>
        <v/>
      </c>
      <c r="AG225" s="118" t="str">
        <f>IF(AB225="","",IF(Sheet1!AB225='Opening Balance'!$I$200,'Opening Balance'!$H$200,""))</f>
        <v/>
      </c>
      <c r="AH225" s="118" t="str">
        <f>IF(AB225="","",IF(Sheet1!AB225='Opening Balance'!$I$201,'Opening Balance'!$H$201,""))</f>
        <v/>
      </c>
      <c r="AI225" s="118" t="str">
        <f>IF(AB225="","",IF(Sheet1!AB225='Opening Balance'!$I$202,'Opening Balance'!$H$202,""))</f>
        <v/>
      </c>
      <c r="AJ225" s="118" t="str">
        <f>IF(AB225="","",IF(Sheet1!AB225='Opening Balance'!$I$203,'Opening Balance'!$H$203,""))</f>
        <v/>
      </c>
      <c r="AK225" s="118">
        <f t="shared" si="361"/>
        <v>154.60000000000002</v>
      </c>
      <c r="AL225" s="118">
        <f t="shared" si="362"/>
        <v>163.9</v>
      </c>
      <c r="AM225" s="119" t="str">
        <f>IF('Att. Dairy'!I255="","",'Att. Dairy'!I255)</f>
        <v/>
      </c>
      <c r="AN225" s="119" t="str">
        <f>IF('Att. Dairy'!J255="","",'Att. Dairy'!J255)</f>
        <v/>
      </c>
      <c r="AO225" s="119" t="str">
        <f t="shared" si="363"/>
        <v/>
      </c>
      <c r="AP225" s="119" t="str">
        <f>IF('Att. Dairy'!O255="","",'Att. Dairy'!O255)</f>
        <v/>
      </c>
      <c r="AQ225" s="119" t="str">
        <f>IF('Att. Dairy'!P255="","",'Att. Dairy'!P255)</f>
        <v/>
      </c>
      <c r="AR225" s="119" t="str">
        <f t="shared" si="364"/>
        <v/>
      </c>
      <c r="AS225" s="118">
        <f t="shared" si="365"/>
        <v>0</v>
      </c>
      <c r="AT225" s="118">
        <f t="shared" si="366"/>
        <v>0</v>
      </c>
      <c r="AU225" s="118">
        <f t="shared" si="376"/>
        <v>154.60000000000002</v>
      </c>
      <c r="AV225" s="118">
        <f t="shared" si="377"/>
        <v>163.9</v>
      </c>
      <c r="AW225" s="321" t="str">
        <f>IFERROR(IF(AND('Att. Dairy'!B255=""),"",IF(AND(AX225="अवकाश"),"",IF(AND(AR225=""),"",AR225*$AY$191))),"")</f>
        <v/>
      </c>
      <c r="AX225" s="121" t="str">
        <f>IF(AND('Att. Dairy'!B255=""),"",IF(OR(AR225="",AR225=0),"",BC225))</f>
        <v/>
      </c>
      <c r="BB225" s="317" t="str">
        <f>IF(AND('Att. Dairy'!D255=""),"",'Att. Dairy'!D255)</f>
        <v>Saturday</v>
      </c>
      <c r="BC225" s="317" t="str">
        <f t="shared" si="367"/>
        <v>सब्जी रोटी</v>
      </c>
      <c r="BD225" s="318" t="str">
        <f t="shared" si="336"/>
        <v>W</v>
      </c>
      <c r="BE225" s="317" t="str">
        <f>IF(AND('Att. Dairy'!C255=""),"",'Att. Dairy'!C255)</f>
        <v/>
      </c>
      <c r="BF225" s="317" t="str">
        <f t="shared" si="337"/>
        <v/>
      </c>
      <c r="BG225" s="318" t="str">
        <f t="shared" si="338"/>
        <v>W</v>
      </c>
      <c r="BJ225" s="487">
        <f>IF(AND($DG$5=$CF$192),MAX($BJ$195:BJ224)+1,0)</f>
        <v>0</v>
      </c>
      <c r="BK225" s="389">
        <v>30</v>
      </c>
      <c r="BL225" s="422">
        <f>IF(AND('Att. Dairy'!B255=""),"",'Att. Dairy'!B255)</f>
        <v>45199</v>
      </c>
      <c r="BM225" s="423" t="str">
        <f>IF(AND('Att. Dairy'!D255=""),"",'Att. Dairy'!D255)</f>
        <v>Saturday</v>
      </c>
      <c r="BN225" s="435" t="str">
        <f>IF('Att. Dairy'!L255="","",IF('Att. Dairy'!E255='Att. Dairy'!$AD$15,'Att. Dairy'!L255,""))</f>
        <v/>
      </c>
      <c r="BO225" s="435" t="str">
        <f>IF('Att. Dairy'!M255="","",IF('Att. Dairy'!E255='Att. Dairy'!$AD$15,'Att. Dairy'!M255,""))</f>
        <v/>
      </c>
      <c r="BP225" s="436">
        <f t="shared" si="339"/>
        <v>0</v>
      </c>
      <c r="BQ225" s="453">
        <f t="shared" si="368"/>
        <v>149.01500000000001</v>
      </c>
      <c r="BR225" s="439" t="str">
        <f>IF(BL225="","",IF(BL225='Opening Balance'!$I$216,'Opening Balance'!$G$216,""))</f>
        <v/>
      </c>
      <c r="BS225" s="439" t="str">
        <f>IF(BL225="","",IF(BL225='Opening Balance'!$I$218,'Opening Balance'!$G$218,""))</f>
        <v/>
      </c>
      <c r="BT225" s="438">
        <f t="shared" si="340"/>
        <v>149.01500000000001</v>
      </c>
      <c r="BU225" s="446">
        <f>IF(BP225="","",BP225*'Opening Balance'!$G$220)</f>
        <v>0</v>
      </c>
      <c r="BV225" s="415">
        <f t="shared" si="334"/>
        <v>149.01500000000001</v>
      </c>
      <c r="BW225" s="453">
        <f t="shared" si="369"/>
        <v>36.448399999999992</v>
      </c>
      <c r="BX225" s="446" t="str">
        <f>IF(BL225="","",IF(BL225='Opening Balance'!$I$217,'Opening Balance'!$G$217,""))</f>
        <v/>
      </c>
      <c r="BY225" s="446" t="str">
        <f>IF(BL225="","",IF(BL225='Opening Balance'!$I$219,'Opening Balance'!$G$219,""))</f>
        <v/>
      </c>
      <c r="BZ225" s="447">
        <f t="shared" si="341"/>
        <v>36.448399999999992</v>
      </c>
      <c r="CA225" s="446">
        <f>IF(BP225="","",BP225*'Opening Balance'!$G$221)</f>
        <v>0</v>
      </c>
      <c r="CB225" s="431">
        <f t="shared" si="342"/>
        <v>36.448399999999992</v>
      </c>
      <c r="CC225" s="474">
        <f t="shared" si="370"/>
        <v>14500</v>
      </c>
      <c r="CD225" s="468" t="str">
        <f>IF(BL225="","",IF(BL225='Opening Balance'!$I$223,'Opening Balance'!$G$223,""))</f>
        <v/>
      </c>
      <c r="CE225" s="468">
        <f t="shared" si="343"/>
        <v>14500</v>
      </c>
      <c r="CF225" s="470">
        <f>IF(BL225="","",IF(BL225='Opening Balance'!$I$225,'Opening Balance'!$G$225,0))</f>
        <v>0</v>
      </c>
      <c r="CG225" s="469">
        <f t="shared" si="371"/>
        <v>14500</v>
      </c>
      <c r="CH225" s="466"/>
      <c r="CI225" s="466"/>
      <c r="CJ225" s="389">
        <v>30</v>
      </c>
      <c r="CK225" s="422">
        <f>IF(AND('Att. Dairy'!B255=""),"",'Att. Dairy'!B255)</f>
        <v>45199</v>
      </c>
      <c r="CL225" s="423" t="str">
        <f>IF(AND('Att. Dairy'!D255=""),"",'Att. Dairy'!D255)</f>
        <v>Saturday</v>
      </c>
      <c r="CM225" s="435" t="str">
        <f>IF('Att. Dairy'!O255="","",IF('Att. Dairy'!E255='Att. Dairy'!$AD$15,'Att. Dairy'!O255,""))</f>
        <v/>
      </c>
      <c r="CN225" s="435" t="str">
        <f>IF('Att. Dairy'!P255="","",IF('Att. Dairy'!E255='Att. Dairy'!$AD$15,'Att. Dairy'!P255,""))</f>
        <v/>
      </c>
      <c r="CO225" s="436">
        <f t="shared" si="344"/>
        <v>0</v>
      </c>
      <c r="CP225" s="453">
        <f t="shared" si="372"/>
        <v>197.49999999999997</v>
      </c>
      <c r="CQ225" s="438" t="str">
        <f>IF(CK225="","",IF(CK225='Opening Balance'!$I$216,'Opening Balance'!$H$216,""))</f>
        <v/>
      </c>
      <c r="CR225" s="438" t="str">
        <f>IF(CK225="","",IF(CK225='Opening Balance'!$I$218,'Opening Balance'!$H$218,""))</f>
        <v/>
      </c>
      <c r="CS225" s="438">
        <f t="shared" si="345"/>
        <v>197.49999999999997</v>
      </c>
      <c r="CT225" s="430">
        <f>IF(CO225="","",CO225*'Opening Balance'!$H$220)</f>
        <v>0</v>
      </c>
      <c r="CU225" s="431">
        <f t="shared" si="335"/>
        <v>197.49999999999997</v>
      </c>
      <c r="CV225" s="453">
        <f t="shared" si="373"/>
        <v>43.224999999999987</v>
      </c>
      <c r="CW225" s="430" t="str">
        <f>IF(CK225="","",IF(CK225='Opening Balance'!$I$217,'Opening Balance'!$H$217,""))</f>
        <v/>
      </c>
      <c r="CX225" s="429" t="str">
        <f>IF(CK225="","",IF(CK225='Opening Balance'!$I$219,'Opening Balance'!$H$219,""))</f>
        <v/>
      </c>
      <c r="CY225" s="438">
        <f t="shared" si="346"/>
        <v>43.224999999999987</v>
      </c>
      <c r="CZ225" s="430">
        <f>IF(CO225="","",CO225*'Opening Balance'!$H$221)</f>
        <v>0</v>
      </c>
      <c r="DA225" s="431">
        <f t="shared" si="347"/>
        <v>43.224999999999987</v>
      </c>
      <c r="DB225" s="474">
        <f t="shared" si="374"/>
        <v>16000</v>
      </c>
      <c r="DC225" s="468" t="str">
        <f>IF(CK225="","",IF(CK225='Opening Balance'!$I$223,'Opening Balance'!$H$223,""))</f>
        <v/>
      </c>
      <c r="DD225" s="468">
        <f t="shared" si="348"/>
        <v>16000</v>
      </c>
      <c r="DE225" s="470">
        <f>IF(CK225="","",IF(CK225='Opening Balance'!$I$225,'Opening Balance'!$H$225,0))</f>
        <v>0</v>
      </c>
      <c r="DF225" s="469">
        <f t="shared" si="375"/>
        <v>16000</v>
      </c>
    </row>
    <row r="226" spans="1:110" s="317" customFormat="1">
      <c r="A226" s="580"/>
      <c r="B226" s="352">
        <f>IF(AND($Z$3=$Q$191),MAX($B$195:B225)+1,0)</f>
        <v>0</v>
      </c>
      <c r="C226" s="116" t="str">
        <f>IF(AND('Att. Dairy'!B256=""),"",'Att. Dairy'!B256)</f>
        <v/>
      </c>
      <c r="D226" s="118">
        <f t="shared" si="349"/>
        <v>158.19999999999999</v>
      </c>
      <c r="E226" s="118">
        <f t="shared" si="350"/>
        <v>192.2</v>
      </c>
      <c r="F226" s="118" t="str">
        <f>IF(C226="","",IF(Sheet1!C226='Opening Balance'!$I$198,'Opening Balance'!$G$198,""))</f>
        <v/>
      </c>
      <c r="G226" s="118" t="str">
        <f>IF(C226="","",IF(Sheet1!C226='Opening Balance'!$I$199,'Opening Balance'!$G$199,""))</f>
        <v/>
      </c>
      <c r="H226" s="118" t="str">
        <f>IF(C226="","",IF(Sheet1!C226='Opening Balance'!$I$200,'Opening Balance'!$G$200,""))</f>
        <v/>
      </c>
      <c r="I226" s="118" t="str">
        <f>IF(C226="","",IF(Sheet1!C226='Opening Balance'!$I$201,'Opening Balance'!$G$201,""))</f>
        <v/>
      </c>
      <c r="J226" s="118" t="str">
        <f>IF(C226="","",IF(Sheet1!C226='Opening Balance'!$I$202,'Opening Balance'!$G$202,""))</f>
        <v/>
      </c>
      <c r="K226" s="118" t="str">
        <f>IF(C226="","",IF(Sheet1!C226='Opening Balance'!$I$203,'Opening Balance'!$G$203,""))</f>
        <v/>
      </c>
      <c r="L226" s="118">
        <f t="shared" si="351"/>
        <v>158.19999999999999</v>
      </c>
      <c r="M226" s="118">
        <f t="shared" si="352"/>
        <v>192.2</v>
      </c>
      <c r="N226" s="119" t="str">
        <f>IF('Att. Dairy'!F256="","",'Att. Dairy'!F256)</f>
        <v/>
      </c>
      <c r="O226" s="119" t="str">
        <f>IF('Att. Dairy'!G256="","",'Att. Dairy'!G256)</f>
        <v/>
      </c>
      <c r="P226" s="119" t="str">
        <f t="shared" si="353"/>
        <v/>
      </c>
      <c r="Q226" s="119" t="str">
        <f>IF('Att. Dairy'!L256="","",'Att. Dairy'!L256)</f>
        <v/>
      </c>
      <c r="R226" s="119" t="str">
        <f>IF('Att. Dairy'!M256="","",'Att. Dairy'!M256)</f>
        <v/>
      </c>
      <c r="S226" s="119" t="str">
        <f t="shared" si="354"/>
        <v/>
      </c>
      <c r="T226" s="118">
        <f t="shared" si="355"/>
        <v>0</v>
      </c>
      <c r="U226" s="118">
        <f t="shared" si="356"/>
        <v>0</v>
      </c>
      <c r="V226" s="118">
        <f t="shared" si="357"/>
        <v>158.19999999999999</v>
      </c>
      <c r="W226" s="118">
        <f t="shared" si="358"/>
        <v>192.2</v>
      </c>
      <c r="X226" s="321" t="str">
        <f>IFERROR(IF(AND('Att. Dairy'!B256=""),"",IF(AND(Y226="अवकाश"),"",IF(AND(S226=""),"",S226*$Z$191))),"")</f>
        <v/>
      </c>
      <c r="Y226" s="121" t="str">
        <f>IF(AND('Att. Dairy'!B256=""),"",IF(OR(S226="",S226=0),"",BC226))</f>
        <v/>
      </c>
      <c r="AA226" s="353">
        <f>IF(AND($AY$3=$AP$191),MAX($AA$195:AA225)+1,0)</f>
        <v>0</v>
      </c>
      <c r="AB226" s="116" t="str">
        <f>IF(AND('Att. Dairy'!B256=""),"",'Att. Dairy'!B256)</f>
        <v/>
      </c>
      <c r="AC226" s="118">
        <f t="shared" si="359"/>
        <v>154.60000000000002</v>
      </c>
      <c r="AD226" s="118">
        <f t="shared" si="360"/>
        <v>163.9</v>
      </c>
      <c r="AE226" s="118" t="str">
        <f>IF(AB226="","",IF(Sheet1!AB226='Opening Balance'!$I$198,'Opening Balance'!$H$198,""))</f>
        <v/>
      </c>
      <c r="AF226" s="118" t="str">
        <f>IF(AB226="","",IF(Sheet1!AB226='Opening Balance'!$I$199,'Opening Balance'!$H$199,""))</f>
        <v/>
      </c>
      <c r="AG226" s="118" t="str">
        <f>IF(AB226="","",IF(Sheet1!AB226='Opening Balance'!$I$200,'Opening Balance'!$H$200,""))</f>
        <v/>
      </c>
      <c r="AH226" s="118" t="str">
        <f>IF(AB226="","",IF(Sheet1!AB226='Opening Balance'!$I$201,'Opening Balance'!$H$201,""))</f>
        <v/>
      </c>
      <c r="AI226" s="118" t="str">
        <f>IF(AB226="","",IF(Sheet1!AB226='Opening Balance'!$I$202,'Opening Balance'!$H$202,""))</f>
        <v/>
      </c>
      <c r="AJ226" s="118" t="str">
        <f>IF(AB226="","",IF(Sheet1!AB226='Opening Balance'!$I$203,'Opening Balance'!$H$203,""))</f>
        <v/>
      </c>
      <c r="AK226" s="118">
        <f t="shared" si="361"/>
        <v>154.60000000000002</v>
      </c>
      <c r="AL226" s="118">
        <f>IF(AND(AD226="",AF226="",AH226="",AJ226=""),"",SUM(AD226,AF226,AH226,AJ226))</f>
        <v>163.9</v>
      </c>
      <c r="AM226" s="119" t="str">
        <f>IF('Att. Dairy'!I256="","",'Att. Dairy'!I256)</f>
        <v/>
      </c>
      <c r="AN226" s="119" t="str">
        <f>IF('Att. Dairy'!J256="","",'Att. Dairy'!J256)</f>
        <v/>
      </c>
      <c r="AO226" s="119" t="str">
        <f t="shared" si="363"/>
        <v/>
      </c>
      <c r="AP226" s="119" t="str">
        <f>IF('Att. Dairy'!O256="","",'Att. Dairy'!O256)</f>
        <v/>
      </c>
      <c r="AQ226" s="119" t="str">
        <f>IF('Att. Dairy'!P256="","",'Att. Dairy'!P256)</f>
        <v/>
      </c>
      <c r="AR226" s="119" t="str">
        <f t="shared" si="364"/>
        <v/>
      </c>
      <c r="AS226" s="118">
        <f t="shared" si="365"/>
        <v>0</v>
      </c>
      <c r="AT226" s="118">
        <f t="shared" si="366"/>
        <v>0</v>
      </c>
      <c r="AU226" s="118">
        <f t="shared" si="376"/>
        <v>154.60000000000002</v>
      </c>
      <c r="AV226" s="118">
        <f t="shared" si="377"/>
        <v>163.9</v>
      </c>
      <c r="AW226" s="321" t="str">
        <f>IFERROR(IF(AND('Att. Dairy'!B256=""),"",IF(AND(AX226="अवकाश"),"",IF(AND(AR226=""),"",AR226*$AY$191))),"")</f>
        <v/>
      </c>
      <c r="AX226" s="121" t="str">
        <f>IF(AND('Att. Dairy'!B256=""),"",IF(OR(AR226="",AR226=0),"",BC226))</f>
        <v/>
      </c>
      <c r="BB226" s="317" t="str">
        <f>IF(AND('Att. Dairy'!D256=""),"",'Att. Dairy'!D256)</f>
        <v xml:space="preserve"> </v>
      </c>
      <c r="BC226" s="317" t="str">
        <f t="shared" si="367"/>
        <v>अवकाश</v>
      </c>
      <c r="BD226" s="318" t="str">
        <f t="shared" si="336"/>
        <v/>
      </c>
      <c r="BE226" s="317" t="str">
        <f>IF(AND('Att. Dairy'!C256=""),"",'Att. Dairy'!C256)</f>
        <v/>
      </c>
      <c r="BF226" s="317" t="str">
        <f t="shared" si="337"/>
        <v/>
      </c>
      <c r="BG226" s="318" t="str">
        <f t="shared" si="338"/>
        <v/>
      </c>
      <c r="BJ226" s="487">
        <f>IF(AND($DG$5=$CF$192),MAX($BJ$195:BJ225)+1,0)</f>
        <v>0</v>
      </c>
      <c r="BK226" s="391">
        <v>31</v>
      </c>
      <c r="BL226" s="422" t="str">
        <f>IF(AND('Att. Dairy'!B256=""),"",'Att. Dairy'!B256)</f>
        <v/>
      </c>
      <c r="BM226" s="423" t="str">
        <f>IF(AND('Att. Dairy'!D256=""),"",'Att. Dairy'!D256)</f>
        <v xml:space="preserve"> </v>
      </c>
      <c r="BN226" s="435" t="str">
        <f>IF('Att. Dairy'!L256="","",IF('Att. Dairy'!E256='Att. Dairy'!$AD$15,'Att. Dairy'!L256,""))</f>
        <v/>
      </c>
      <c r="BO226" s="435" t="str">
        <f>IF('Att. Dairy'!M256="","",IF('Att. Dairy'!E256='Att. Dairy'!$AD$15,'Att. Dairy'!M256,""))</f>
        <v/>
      </c>
      <c r="BP226" s="436">
        <f t="shared" si="339"/>
        <v>0</v>
      </c>
      <c r="BQ226" s="453">
        <f t="shared" si="368"/>
        <v>149.01500000000001</v>
      </c>
      <c r="BR226" s="439" t="str">
        <f>IF(BL226="","",IF(BL226='Opening Balance'!$I$216,'Opening Balance'!$G$216,""))</f>
        <v/>
      </c>
      <c r="BS226" s="439" t="str">
        <f>IF(BL226="","",IF(BL226='Opening Balance'!$I$218,'Opening Balance'!$G$218,""))</f>
        <v/>
      </c>
      <c r="BT226" s="438">
        <f t="shared" si="340"/>
        <v>149.01500000000001</v>
      </c>
      <c r="BU226" s="446">
        <f>IF(BP226="","",BP226*'Opening Balance'!$G$220)</f>
        <v>0</v>
      </c>
      <c r="BV226" s="415">
        <f t="shared" si="334"/>
        <v>149.01500000000001</v>
      </c>
      <c r="BW226" s="453">
        <f t="shared" si="369"/>
        <v>36.448399999999992</v>
      </c>
      <c r="BX226" s="446" t="str">
        <f>IF(BL226="","",IF(BL226='Opening Balance'!$I$217,'Opening Balance'!$G$217,""))</f>
        <v/>
      </c>
      <c r="BY226" s="446" t="str">
        <f>IF(BL226="","",IF(BL226='Opening Balance'!$I$219,'Opening Balance'!$G$219,""))</f>
        <v/>
      </c>
      <c r="BZ226" s="447">
        <f t="shared" si="341"/>
        <v>36.448399999999992</v>
      </c>
      <c r="CA226" s="446">
        <f>IF(BP226="","",BP226*'Opening Balance'!$G$221)</f>
        <v>0</v>
      </c>
      <c r="CB226" s="431">
        <f t="shared" si="342"/>
        <v>36.448399999999992</v>
      </c>
      <c r="CC226" s="474">
        <f t="shared" si="370"/>
        <v>14500</v>
      </c>
      <c r="CD226" s="468" t="str">
        <f>IF(BL226="","",IF(BL226='Opening Balance'!$I$223,'Opening Balance'!$G$223,""))</f>
        <v/>
      </c>
      <c r="CE226" s="468">
        <f t="shared" si="343"/>
        <v>14500</v>
      </c>
      <c r="CF226" s="470" t="str">
        <f>IF(BL226="","",IF(BL226='Opening Balance'!$I$225,'Opening Balance'!$G$225,0))</f>
        <v/>
      </c>
      <c r="CG226" s="469" t="str">
        <f>IFERROR(SUM(CE226-CF226),"")</f>
        <v/>
      </c>
      <c r="CH226" s="475"/>
      <c r="CI226" s="466"/>
      <c r="CJ226" s="391">
        <v>31</v>
      </c>
      <c r="CK226" s="422" t="str">
        <f>IF(AND('Att. Dairy'!B256=""),"",'Att. Dairy'!B256)</f>
        <v/>
      </c>
      <c r="CL226" s="423" t="str">
        <f>IF(AND('Att. Dairy'!D256=""),"",'Att. Dairy'!D256)</f>
        <v xml:space="preserve"> </v>
      </c>
      <c r="CM226" s="435" t="str">
        <f>IF('Att. Dairy'!O256="","",IF('Att. Dairy'!E256='Att. Dairy'!$AD$15,'Att. Dairy'!O256,""))</f>
        <v/>
      </c>
      <c r="CN226" s="435" t="str">
        <f>IF('Att. Dairy'!P256="","",IF('Att. Dairy'!E256='Att. Dairy'!$AD$15,'Att. Dairy'!P256,""))</f>
        <v/>
      </c>
      <c r="CO226" s="436">
        <f t="shared" si="344"/>
        <v>0</v>
      </c>
      <c r="CP226" s="453">
        <f t="shared" si="372"/>
        <v>197.49999999999997</v>
      </c>
      <c r="CQ226" s="438" t="str">
        <f>IF(CK226="","",IF(CK226='Opening Balance'!$I$216,'Opening Balance'!$H$216,""))</f>
        <v/>
      </c>
      <c r="CR226" s="438" t="str">
        <f>IF(CK226="","",IF(CK226='Opening Balance'!$I$218,'Opening Balance'!$H$218,""))</f>
        <v/>
      </c>
      <c r="CS226" s="438">
        <f t="shared" si="345"/>
        <v>197.49999999999997</v>
      </c>
      <c r="CT226" s="430">
        <f>IF(CO226="","",CO226*'Opening Balance'!$H$220)</f>
        <v>0</v>
      </c>
      <c r="CU226" s="431">
        <f t="shared" si="335"/>
        <v>197.49999999999997</v>
      </c>
      <c r="CV226" s="453">
        <f t="shared" si="373"/>
        <v>43.224999999999987</v>
      </c>
      <c r="CW226" s="430" t="str">
        <f>IF(CK226="","",IF(CK226='Opening Balance'!$I$217,'Opening Balance'!$H$217,""))</f>
        <v/>
      </c>
      <c r="CX226" s="429" t="str">
        <f>IF(CK226="","",IF(CK226='Opening Balance'!$I$219,'Opening Balance'!$H$219,""))</f>
        <v/>
      </c>
      <c r="CY226" s="438">
        <f t="shared" si="346"/>
        <v>43.224999999999987</v>
      </c>
      <c r="CZ226" s="430">
        <f>IF(CO226="","",CO226*'Opening Balance'!$H$221)</f>
        <v>0</v>
      </c>
      <c r="DA226" s="431">
        <f t="shared" si="347"/>
        <v>43.224999999999987</v>
      </c>
      <c r="DB226" s="474">
        <f t="shared" si="374"/>
        <v>16000</v>
      </c>
      <c r="DC226" s="468" t="str">
        <f>IF(CK226="","",IF(CK226='Opening Balance'!$I$223,'Opening Balance'!$H$223,""))</f>
        <v/>
      </c>
      <c r="DD226" s="468">
        <f t="shared" si="348"/>
        <v>16000</v>
      </c>
      <c r="DE226" s="470" t="str">
        <f>IF(CK226="","",IF(CK226='Opening Balance'!$I$225,'Opening Balance'!$H$225,0))</f>
        <v/>
      </c>
      <c r="DF226" s="469" t="str">
        <f t="shared" si="375"/>
        <v/>
      </c>
    </row>
    <row r="227" spans="1:110" s="317" customFormat="1" ht="20.25">
      <c r="A227" s="580">
        <v>6</v>
      </c>
      <c r="C227" s="122"/>
      <c r="D227" s="858"/>
      <c r="E227" s="858"/>
      <c r="F227" s="123">
        <f t="shared" ref="F227:K227" si="378">SUM(F196:F226)</f>
        <v>200</v>
      </c>
      <c r="G227" s="123">
        <f t="shared" si="378"/>
        <v>200</v>
      </c>
      <c r="H227" s="123">
        <f t="shared" si="378"/>
        <v>0</v>
      </c>
      <c r="I227" s="123">
        <f t="shared" si="378"/>
        <v>0</v>
      </c>
      <c r="J227" s="123">
        <f t="shared" si="378"/>
        <v>0</v>
      </c>
      <c r="K227" s="123">
        <f t="shared" si="378"/>
        <v>0</v>
      </c>
      <c r="L227" s="123"/>
      <c r="M227" s="123"/>
      <c r="N227" s="124">
        <f t="shared" ref="N227:U227" si="379">SUM(N196:N226)</f>
        <v>483</v>
      </c>
      <c r="O227" s="124">
        <f t="shared" si="379"/>
        <v>468</v>
      </c>
      <c r="P227" s="124">
        <f t="shared" si="379"/>
        <v>951</v>
      </c>
      <c r="Q227" s="124">
        <f t="shared" si="379"/>
        <v>476</v>
      </c>
      <c r="R227" s="124">
        <f t="shared" si="379"/>
        <v>451</v>
      </c>
      <c r="S227" s="124">
        <f t="shared" si="379"/>
        <v>927</v>
      </c>
      <c r="T227" s="125">
        <f t="shared" si="379"/>
        <v>70.2</v>
      </c>
      <c r="U227" s="125">
        <f t="shared" si="379"/>
        <v>22.5</v>
      </c>
      <c r="V227" s="125"/>
      <c r="W227" s="125"/>
      <c r="X227" s="125">
        <f>SUM(X196:X226)</f>
        <v>5052.1499999999996</v>
      </c>
      <c r="Y227" s="126"/>
      <c r="Z227" s="317">
        <v>6</v>
      </c>
      <c r="AA227" s="353"/>
      <c r="AB227" s="122"/>
      <c r="AC227" s="858"/>
      <c r="AD227" s="858"/>
      <c r="AE227" s="123">
        <f t="shared" ref="AE227:AJ227" si="380">SUM(AE196:AE226)</f>
        <v>100</v>
      </c>
      <c r="AF227" s="123">
        <f t="shared" si="380"/>
        <v>100</v>
      </c>
      <c r="AG227" s="123">
        <f t="shared" si="380"/>
        <v>0</v>
      </c>
      <c r="AH227" s="123">
        <f t="shared" si="380"/>
        <v>0</v>
      </c>
      <c r="AI227" s="123">
        <f t="shared" si="380"/>
        <v>0</v>
      </c>
      <c r="AJ227" s="123">
        <f t="shared" si="380"/>
        <v>0</v>
      </c>
      <c r="AK227" s="123"/>
      <c r="AL227" s="123"/>
      <c r="AM227" s="124">
        <f t="shared" ref="AM227:AT227" si="381">SUM(AM196:AM226)</f>
        <v>360</v>
      </c>
      <c r="AN227" s="124">
        <f t="shared" si="381"/>
        <v>400</v>
      </c>
      <c r="AO227" s="124">
        <f t="shared" si="381"/>
        <v>760</v>
      </c>
      <c r="AP227" s="124">
        <f t="shared" si="381"/>
        <v>342</v>
      </c>
      <c r="AQ227" s="124">
        <f t="shared" si="381"/>
        <v>382</v>
      </c>
      <c r="AR227" s="124">
        <f t="shared" si="381"/>
        <v>724</v>
      </c>
      <c r="AS227" s="125">
        <f t="shared" si="381"/>
        <v>81.599999999999994</v>
      </c>
      <c r="AT227" s="125">
        <f t="shared" si="381"/>
        <v>27</v>
      </c>
      <c r="AU227" s="125"/>
      <c r="AV227" s="125"/>
      <c r="AW227" s="123">
        <f>SUM(AW196:AW226)</f>
        <v>5915.08</v>
      </c>
      <c r="AX227" s="126"/>
      <c r="BI227" s="317">
        <v>6</v>
      </c>
      <c r="BK227" s="844" t="s">
        <v>455</v>
      </c>
      <c r="BL227" s="844"/>
      <c r="BM227" s="844"/>
      <c r="BN227" s="488">
        <f>SUM(BN196:BN226)</f>
        <v>476</v>
      </c>
      <c r="BO227" s="488">
        <f t="shared" ref="BO227" si="382">SUM(BO196:BO226)</f>
        <v>451</v>
      </c>
      <c r="BP227" s="488">
        <f t="shared" ref="BP227" si="383">SUM(BP196:BP226)</f>
        <v>927</v>
      </c>
      <c r="BQ227" s="488"/>
      <c r="BR227" s="489">
        <f t="shared" ref="BR227" si="384">SUM(BR196:BR226)</f>
        <v>0</v>
      </c>
      <c r="BS227" s="489">
        <f t="shared" ref="BS227" si="385">SUM(BS196:BS226)</f>
        <v>0</v>
      </c>
      <c r="BT227" s="489"/>
      <c r="BU227" s="489">
        <f t="shared" ref="BU227" si="386">SUM(BU196:BU226)</f>
        <v>13.904999999999999</v>
      </c>
      <c r="BV227" s="416"/>
      <c r="BW227" s="412"/>
      <c r="BX227" s="489">
        <f t="shared" ref="BX227" si="387">SUM(BX196:BX226)</f>
        <v>0</v>
      </c>
      <c r="BY227" s="489">
        <f t="shared" ref="BY227" si="388">SUM(BY196:BY226)</f>
        <v>0</v>
      </c>
      <c r="BZ227" s="489"/>
      <c r="CA227" s="489">
        <f t="shared" ref="CA227" si="389">SUM(CA196:CA226)</f>
        <v>7.7867999999999986</v>
      </c>
      <c r="CB227" s="417"/>
      <c r="CC227" s="471"/>
      <c r="CD227" s="476">
        <f>SUM(CD196:CD226)</f>
        <v>0</v>
      </c>
      <c r="CE227" s="472"/>
      <c r="CF227" s="476">
        <f>SUM(CF196:CF226)</f>
        <v>0</v>
      </c>
      <c r="CG227" s="473"/>
      <c r="CH227" s="466"/>
      <c r="CI227" s="466"/>
      <c r="CJ227" s="844" t="s">
        <v>455</v>
      </c>
      <c r="CK227" s="844"/>
      <c r="CL227" s="844"/>
      <c r="CM227" s="488">
        <f>SUM(CM196:CM226)</f>
        <v>342</v>
      </c>
      <c r="CN227" s="488">
        <f t="shared" ref="CN227" si="390">SUM(CN196:CN226)</f>
        <v>382</v>
      </c>
      <c r="CO227" s="488">
        <f t="shared" ref="CO227" si="391">SUM(CO196:CO226)</f>
        <v>724</v>
      </c>
      <c r="CP227" s="488"/>
      <c r="CQ227" s="489">
        <f t="shared" ref="CQ227" si="392">SUM(CQ196:CQ226)</f>
        <v>0</v>
      </c>
      <c r="CR227" s="489">
        <f t="shared" ref="CR227" si="393">SUM(CR196:CR226)</f>
        <v>0</v>
      </c>
      <c r="CS227" s="489"/>
      <c r="CT227" s="489">
        <f t="shared" ref="CT227" si="394">SUM(CT196:CT226)</f>
        <v>14.48</v>
      </c>
      <c r="CU227" s="416"/>
      <c r="CV227" s="412"/>
      <c r="CW227" s="489">
        <f t="shared" ref="CW227" si="395">SUM(CW196:CW226)</f>
        <v>0</v>
      </c>
      <c r="CX227" s="489">
        <f t="shared" ref="CX227" si="396">SUM(CX196:CX226)</f>
        <v>0</v>
      </c>
      <c r="CY227" s="489"/>
      <c r="CZ227" s="489">
        <f t="shared" ref="CZ227" si="397">SUM(CZ196:CZ226)</f>
        <v>7.3848000000000003</v>
      </c>
      <c r="DA227" s="417"/>
      <c r="DB227" s="471"/>
      <c r="DC227" s="476">
        <f>SUM(DC196:DC226)</f>
        <v>0</v>
      </c>
      <c r="DD227" s="472"/>
      <c r="DE227" s="476">
        <f>SUM(DE196:DE226)</f>
        <v>0</v>
      </c>
      <c r="DF227" s="450">
        <f t="shared" ref="DF227" si="398">SUM(DD227-DE227)</f>
        <v>0</v>
      </c>
    </row>
    <row r="229" spans="1:110" s="317" customFormat="1" ht="21">
      <c r="A229" s="580"/>
      <c r="C229" s="93"/>
      <c r="D229" s="859" t="str">
        <f>D191</f>
        <v>कार्यालय का नाम ,  Mahtma Gandhi Government School (English Medium) Bar, Pali</v>
      </c>
      <c r="E229" s="859"/>
      <c r="F229" s="859"/>
      <c r="G229" s="859"/>
      <c r="H229" s="859"/>
      <c r="I229" s="859"/>
      <c r="J229" s="859"/>
      <c r="K229" s="859"/>
      <c r="L229" s="859"/>
      <c r="M229" s="859"/>
      <c r="N229" s="859"/>
      <c r="O229" s="859"/>
      <c r="P229" s="859"/>
      <c r="Q229" s="860" t="str">
        <f>'Att. Dairy'!N265</f>
        <v>October-2023</v>
      </c>
      <c r="R229" s="860"/>
      <c r="S229" s="860"/>
      <c r="T229" s="860"/>
      <c r="U229" s="860"/>
      <c r="V229" s="16"/>
      <c r="W229" s="16"/>
      <c r="X229" s="16"/>
      <c r="Y229" s="16"/>
      <c r="Z229" s="320">
        <f>'Opening Balance'!I244</f>
        <v>5.45</v>
      </c>
      <c r="AA229" s="353"/>
      <c r="AB229" s="93"/>
      <c r="AC229" s="859" t="str">
        <f>AC191</f>
        <v>कार्यालय का नाम ,  Mahtma Gandhi Government School (English Medium) Bar, Pali</v>
      </c>
      <c r="AD229" s="859"/>
      <c r="AE229" s="859"/>
      <c r="AF229" s="859"/>
      <c r="AG229" s="859"/>
      <c r="AH229" s="859"/>
      <c r="AI229" s="859"/>
      <c r="AJ229" s="859"/>
      <c r="AK229" s="859"/>
      <c r="AL229" s="859"/>
      <c r="AM229" s="859"/>
      <c r="AN229" s="859"/>
      <c r="AO229" s="859"/>
      <c r="AP229" s="860" t="str">
        <f>'Att. Dairy'!N265</f>
        <v>October-2023</v>
      </c>
      <c r="AQ229" s="860"/>
      <c r="AR229" s="860"/>
      <c r="AS229" s="860"/>
      <c r="AT229" s="860"/>
      <c r="AU229" s="16"/>
      <c r="AV229" s="16"/>
      <c r="AW229" s="16"/>
      <c r="AX229" s="16"/>
      <c r="AY229" s="319">
        <f>'Opening Balance'!I246</f>
        <v>8.17</v>
      </c>
    </row>
    <row r="230" spans="1:110" s="317" customFormat="1" ht="34.5">
      <c r="A230" s="580"/>
      <c r="C230" s="855" t="s">
        <v>115</v>
      </c>
      <c r="D230" s="854" t="s">
        <v>116</v>
      </c>
      <c r="E230" s="854"/>
      <c r="F230" s="854" t="s">
        <v>122</v>
      </c>
      <c r="G230" s="854"/>
      <c r="H230" s="861" t="s">
        <v>123</v>
      </c>
      <c r="I230" s="861"/>
      <c r="J230" s="861" t="s">
        <v>124</v>
      </c>
      <c r="K230" s="861"/>
      <c r="L230" s="855" t="s">
        <v>126</v>
      </c>
      <c r="M230" s="855"/>
      <c r="N230" s="854" t="s">
        <v>395</v>
      </c>
      <c r="O230" s="854"/>
      <c r="P230" s="854"/>
      <c r="Q230" s="854" t="s">
        <v>129</v>
      </c>
      <c r="R230" s="854"/>
      <c r="S230" s="854"/>
      <c r="T230" s="854" t="s">
        <v>132</v>
      </c>
      <c r="U230" s="854"/>
      <c r="V230" s="855" t="s">
        <v>133</v>
      </c>
      <c r="W230" s="855"/>
      <c r="X230" s="856" t="s">
        <v>134</v>
      </c>
      <c r="Y230" s="854" t="s">
        <v>135</v>
      </c>
      <c r="AA230" s="353"/>
      <c r="AB230" s="855" t="s">
        <v>115</v>
      </c>
      <c r="AC230" s="854" t="s">
        <v>116</v>
      </c>
      <c r="AD230" s="854"/>
      <c r="AE230" s="854" t="s">
        <v>122</v>
      </c>
      <c r="AF230" s="854"/>
      <c r="AG230" s="861" t="s">
        <v>123</v>
      </c>
      <c r="AH230" s="861"/>
      <c r="AI230" s="861" t="s">
        <v>124</v>
      </c>
      <c r="AJ230" s="861"/>
      <c r="AK230" s="855" t="s">
        <v>126</v>
      </c>
      <c r="AL230" s="855"/>
      <c r="AM230" s="854" t="s">
        <v>394</v>
      </c>
      <c r="AN230" s="854"/>
      <c r="AO230" s="854"/>
      <c r="AP230" s="854" t="s">
        <v>393</v>
      </c>
      <c r="AQ230" s="854"/>
      <c r="AR230" s="854"/>
      <c r="AS230" s="854" t="s">
        <v>132</v>
      </c>
      <c r="AT230" s="854"/>
      <c r="AU230" s="855" t="s">
        <v>133</v>
      </c>
      <c r="AV230" s="855"/>
      <c r="AW230" s="856" t="s">
        <v>134</v>
      </c>
      <c r="AX230" s="854" t="s">
        <v>135</v>
      </c>
      <c r="BK230" s="394"/>
      <c r="BL230" s="394"/>
      <c r="BM230" s="845" t="s">
        <v>457</v>
      </c>
      <c r="BN230" s="845"/>
      <c r="BO230" s="845"/>
      <c r="BP230" s="845"/>
      <c r="BQ230" s="845"/>
      <c r="BR230" s="845"/>
      <c r="BS230" s="845"/>
      <c r="BT230" s="845"/>
      <c r="BU230" s="845"/>
      <c r="BV230" s="845"/>
      <c r="BW230" s="845"/>
      <c r="BX230" s="845"/>
      <c r="BY230" s="845"/>
      <c r="BZ230" s="845"/>
      <c r="CA230" s="845"/>
      <c r="CB230" s="845"/>
      <c r="CC230" s="845"/>
      <c r="CD230" s="845"/>
      <c r="CE230" s="421" t="s">
        <v>19</v>
      </c>
      <c r="CF230" s="846" t="str">
        <f>'Att. Dairy'!N265</f>
        <v>October-2023</v>
      </c>
      <c r="CG230" s="846"/>
      <c r="CH230" s="466"/>
      <c r="CI230" s="466"/>
      <c r="CJ230" s="394"/>
      <c r="CK230" s="394"/>
      <c r="CL230" s="845" t="s">
        <v>458</v>
      </c>
      <c r="CM230" s="845"/>
      <c r="CN230" s="845"/>
      <c r="CO230" s="845"/>
      <c r="CP230" s="845"/>
      <c r="CQ230" s="845"/>
      <c r="CR230" s="845"/>
      <c r="CS230" s="845"/>
      <c r="CT230" s="845"/>
      <c r="CU230" s="845"/>
      <c r="CV230" s="845"/>
      <c r="CW230" s="845"/>
      <c r="CX230" s="845"/>
      <c r="CY230" s="845"/>
      <c r="CZ230" s="845"/>
      <c r="DA230" s="845"/>
      <c r="DB230" s="845"/>
      <c r="DC230" s="845"/>
      <c r="DD230" s="421" t="s">
        <v>19</v>
      </c>
      <c r="DE230" s="846" t="str">
        <f>'Att. Dairy'!N265</f>
        <v>October-2023</v>
      </c>
      <c r="DF230" s="846"/>
    </row>
    <row r="231" spans="1:110" s="317" customFormat="1" ht="21.75" customHeight="1">
      <c r="A231" s="580"/>
      <c r="C231" s="855"/>
      <c r="D231" s="854"/>
      <c r="E231" s="854"/>
      <c r="F231" s="854"/>
      <c r="G231" s="854"/>
      <c r="H231" s="861"/>
      <c r="I231" s="861"/>
      <c r="J231" s="861"/>
      <c r="K231" s="861"/>
      <c r="L231" s="855"/>
      <c r="M231" s="855"/>
      <c r="N231" s="854"/>
      <c r="O231" s="854"/>
      <c r="P231" s="854"/>
      <c r="Q231" s="854"/>
      <c r="R231" s="854"/>
      <c r="S231" s="854"/>
      <c r="T231" s="854"/>
      <c r="U231" s="854"/>
      <c r="V231" s="855"/>
      <c r="W231" s="855"/>
      <c r="X231" s="856"/>
      <c r="Y231" s="854"/>
      <c r="AA231" s="353"/>
      <c r="AB231" s="855"/>
      <c r="AC231" s="854"/>
      <c r="AD231" s="854"/>
      <c r="AE231" s="854"/>
      <c r="AF231" s="854"/>
      <c r="AG231" s="861"/>
      <c r="AH231" s="861"/>
      <c r="AI231" s="861"/>
      <c r="AJ231" s="861"/>
      <c r="AK231" s="855"/>
      <c r="AL231" s="855"/>
      <c r="AM231" s="854"/>
      <c r="AN231" s="854"/>
      <c r="AO231" s="854"/>
      <c r="AP231" s="854"/>
      <c r="AQ231" s="854"/>
      <c r="AR231" s="854"/>
      <c r="AS231" s="854"/>
      <c r="AT231" s="854"/>
      <c r="AU231" s="855"/>
      <c r="AV231" s="855"/>
      <c r="AW231" s="856"/>
      <c r="AX231" s="854"/>
      <c r="BK231" s="394"/>
      <c r="BL231" s="394"/>
      <c r="BM231" s="432"/>
      <c r="BN231" s="465"/>
      <c r="BO231" s="465"/>
      <c r="BP231" s="465"/>
      <c r="BQ231" s="432"/>
      <c r="BR231" s="432"/>
      <c r="BS231" s="432"/>
      <c r="BT231" s="432"/>
      <c r="BU231" s="432"/>
      <c r="BV231" s="432"/>
      <c r="BW231" s="432"/>
      <c r="BX231" s="432"/>
      <c r="BY231" s="432"/>
      <c r="BZ231" s="432"/>
      <c r="CA231" s="432"/>
      <c r="CB231" s="432"/>
      <c r="CC231" s="432"/>
      <c r="CD231" s="432"/>
      <c r="CE231" s="421"/>
      <c r="CF231" s="420"/>
      <c r="CG231" s="420"/>
      <c r="CH231" s="466"/>
      <c r="CI231" s="466"/>
      <c r="CJ231" s="394"/>
      <c r="CK231" s="394"/>
      <c r="CL231" s="432"/>
      <c r="CM231" s="465"/>
      <c r="CN231" s="465"/>
      <c r="CO231" s="465"/>
      <c r="CP231" s="432"/>
      <c r="CQ231" s="432"/>
      <c r="CR231" s="432"/>
      <c r="CS231" s="432"/>
      <c r="CT231" s="432"/>
      <c r="CU231" s="432"/>
      <c r="CV231" s="432"/>
      <c r="CW231" s="432"/>
      <c r="CX231" s="432"/>
      <c r="CY231" s="432"/>
      <c r="CZ231" s="432"/>
      <c r="DA231" s="432"/>
      <c r="DB231" s="432"/>
      <c r="DC231" s="432"/>
      <c r="DD231" s="421"/>
      <c r="DE231" s="420"/>
      <c r="DF231" s="420"/>
    </row>
    <row r="232" spans="1:110" s="317" customFormat="1" ht="15" customHeight="1">
      <c r="A232" s="580"/>
      <c r="C232" s="855"/>
      <c r="D232" s="854"/>
      <c r="E232" s="854"/>
      <c r="F232" s="854"/>
      <c r="G232" s="854"/>
      <c r="H232" s="857" t="s">
        <v>125</v>
      </c>
      <c r="I232" s="857"/>
      <c r="J232" s="857" t="s">
        <v>125</v>
      </c>
      <c r="K232" s="857"/>
      <c r="L232" s="855"/>
      <c r="M232" s="855"/>
      <c r="N232" s="854"/>
      <c r="O232" s="854"/>
      <c r="P232" s="854"/>
      <c r="Q232" s="854"/>
      <c r="R232" s="854"/>
      <c r="S232" s="854"/>
      <c r="T232" s="854"/>
      <c r="U232" s="854"/>
      <c r="V232" s="855"/>
      <c r="W232" s="855"/>
      <c r="X232" s="856"/>
      <c r="Y232" s="854"/>
      <c r="AA232" s="353"/>
      <c r="AB232" s="855"/>
      <c r="AC232" s="854"/>
      <c r="AD232" s="854"/>
      <c r="AE232" s="854"/>
      <c r="AF232" s="854"/>
      <c r="AG232" s="857" t="s">
        <v>125</v>
      </c>
      <c r="AH232" s="857"/>
      <c r="AI232" s="857" t="s">
        <v>125</v>
      </c>
      <c r="AJ232" s="857"/>
      <c r="AK232" s="855"/>
      <c r="AL232" s="855"/>
      <c r="AM232" s="854"/>
      <c r="AN232" s="854"/>
      <c r="AO232" s="854"/>
      <c r="AP232" s="854"/>
      <c r="AQ232" s="854"/>
      <c r="AR232" s="854"/>
      <c r="AS232" s="854"/>
      <c r="AT232" s="854"/>
      <c r="AU232" s="855"/>
      <c r="AV232" s="855"/>
      <c r="AW232" s="856"/>
      <c r="AX232" s="854"/>
      <c r="BK232" s="847" t="s">
        <v>449</v>
      </c>
      <c r="BL232" s="848" t="s">
        <v>426</v>
      </c>
      <c r="BM232" s="848" t="s">
        <v>282</v>
      </c>
      <c r="BN232" s="849" t="s">
        <v>427</v>
      </c>
      <c r="BO232" s="849"/>
      <c r="BP232" s="849"/>
      <c r="BQ232" s="850" t="s">
        <v>456</v>
      </c>
      <c r="BR232" s="850"/>
      <c r="BS232" s="850"/>
      <c r="BT232" s="850"/>
      <c r="BU232" s="850"/>
      <c r="BV232" s="850"/>
      <c r="BW232" s="850" t="s">
        <v>431</v>
      </c>
      <c r="BX232" s="850"/>
      <c r="BY232" s="850"/>
      <c r="BZ232" s="850"/>
      <c r="CA232" s="850"/>
      <c r="CB232" s="850"/>
      <c r="CC232" s="851" t="s">
        <v>438</v>
      </c>
      <c r="CD232" s="852"/>
      <c r="CE232" s="852"/>
      <c r="CF232" s="852"/>
      <c r="CG232" s="853"/>
      <c r="CH232" s="466"/>
      <c r="CI232" s="466"/>
      <c r="CJ232" s="847" t="s">
        <v>449</v>
      </c>
      <c r="CK232" s="848" t="s">
        <v>426</v>
      </c>
      <c r="CL232" s="848" t="s">
        <v>282</v>
      </c>
      <c r="CM232" s="849" t="s">
        <v>428</v>
      </c>
      <c r="CN232" s="849"/>
      <c r="CO232" s="849"/>
      <c r="CP232" s="850" t="s">
        <v>456</v>
      </c>
      <c r="CQ232" s="850"/>
      <c r="CR232" s="850"/>
      <c r="CS232" s="850"/>
      <c r="CT232" s="850"/>
      <c r="CU232" s="850"/>
      <c r="CV232" s="850" t="s">
        <v>431</v>
      </c>
      <c r="CW232" s="850"/>
      <c r="CX232" s="850"/>
      <c r="CY232" s="850"/>
      <c r="CZ232" s="850"/>
      <c r="DA232" s="850"/>
      <c r="DB232" s="851" t="s">
        <v>438</v>
      </c>
      <c r="DC232" s="852"/>
      <c r="DD232" s="852"/>
      <c r="DE232" s="852"/>
      <c r="DF232" s="853"/>
    </row>
    <row r="233" spans="1:110" s="317" customFormat="1" ht="25.5">
      <c r="A233" s="580"/>
      <c r="C233" s="855"/>
      <c r="D233" s="127" t="s">
        <v>117</v>
      </c>
      <c r="E233" s="127" t="s">
        <v>118</v>
      </c>
      <c r="F233" s="127" t="s">
        <v>117</v>
      </c>
      <c r="G233" s="127" t="s">
        <v>118</v>
      </c>
      <c r="H233" s="127" t="s">
        <v>117</v>
      </c>
      <c r="I233" s="127" t="s">
        <v>118</v>
      </c>
      <c r="J233" s="127" t="s">
        <v>117</v>
      </c>
      <c r="K233" s="127" t="s">
        <v>118</v>
      </c>
      <c r="L233" s="127" t="s">
        <v>117</v>
      </c>
      <c r="M233" s="127" t="s">
        <v>118</v>
      </c>
      <c r="N233" s="127" t="s">
        <v>119</v>
      </c>
      <c r="O233" s="127" t="s">
        <v>120</v>
      </c>
      <c r="P233" s="127" t="s">
        <v>121</v>
      </c>
      <c r="Q233" s="127" t="s">
        <v>119</v>
      </c>
      <c r="R233" s="127" t="s">
        <v>120</v>
      </c>
      <c r="S233" s="127" t="s">
        <v>121</v>
      </c>
      <c r="T233" s="127" t="s">
        <v>117</v>
      </c>
      <c r="U233" s="127" t="s">
        <v>118</v>
      </c>
      <c r="V233" s="127" t="s">
        <v>117</v>
      </c>
      <c r="W233" s="127" t="s">
        <v>118</v>
      </c>
      <c r="X233" s="856"/>
      <c r="Y233" s="854"/>
      <c r="AA233" s="353"/>
      <c r="AB233" s="855"/>
      <c r="AC233" s="127" t="s">
        <v>117</v>
      </c>
      <c r="AD233" s="127" t="s">
        <v>118</v>
      </c>
      <c r="AE233" s="127" t="s">
        <v>117</v>
      </c>
      <c r="AF233" s="127" t="s">
        <v>118</v>
      </c>
      <c r="AG233" s="127" t="s">
        <v>117</v>
      </c>
      <c r="AH233" s="127" t="s">
        <v>118</v>
      </c>
      <c r="AI233" s="127" t="s">
        <v>117</v>
      </c>
      <c r="AJ233" s="127" t="s">
        <v>118</v>
      </c>
      <c r="AK233" s="127" t="s">
        <v>117</v>
      </c>
      <c r="AL233" s="127" t="s">
        <v>118</v>
      </c>
      <c r="AM233" s="127" t="s">
        <v>119</v>
      </c>
      <c r="AN233" s="127" t="s">
        <v>120</v>
      </c>
      <c r="AO233" s="127" t="s">
        <v>121</v>
      </c>
      <c r="AP233" s="127" t="s">
        <v>119</v>
      </c>
      <c r="AQ233" s="127" t="s">
        <v>120</v>
      </c>
      <c r="AR233" s="127" t="s">
        <v>121</v>
      </c>
      <c r="AS233" s="127" t="s">
        <v>117</v>
      </c>
      <c r="AT233" s="127" t="s">
        <v>118</v>
      </c>
      <c r="AU233" s="127" t="s">
        <v>117</v>
      </c>
      <c r="AV233" s="127" t="s">
        <v>118</v>
      </c>
      <c r="AW233" s="856"/>
      <c r="AX233" s="854"/>
      <c r="BK233" s="847"/>
      <c r="BL233" s="848"/>
      <c r="BM233" s="848"/>
      <c r="BN233" s="395" t="s">
        <v>119</v>
      </c>
      <c r="BO233" s="396" t="s">
        <v>120</v>
      </c>
      <c r="BP233" s="397" t="s">
        <v>417</v>
      </c>
      <c r="BQ233" s="426" t="s">
        <v>452</v>
      </c>
      <c r="BR233" s="426" t="s">
        <v>433</v>
      </c>
      <c r="BS233" s="426" t="s">
        <v>434</v>
      </c>
      <c r="BT233" s="426" t="s">
        <v>450</v>
      </c>
      <c r="BU233" s="426" t="s">
        <v>459</v>
      </c>
      <c r="BV233" s="427" t="s">
        <v>435</v>
      </c>
      <c r="BW233" s="426" t="s">
        <v>452</v>
      </c>
      <c r="BX233" s="426" t="s">
        <v>461</v>
      </c>
      <c r="BY233" s="426" t="s">
        <v>434</v>
      </c>
      <c r="BZ233" s="426" t="s">
        <v>450</v>
      </c>
      <c r="CA233" s="426" t="s">
        <v>459</v>
      </c>
      <c r="CB233" s="427" t="s">
        <v>435</v>
      </c>
      <c r="CC233" s="428" t="s">
        <v>283</v>
      </c>
      <c r="CD233" s="428" t="s">
        <v>440</v>
      </c>
      <c r="CE233" s="428" t="s">
        <v>437</v>
      </c>
      <c r="CF233" s="449" t="s">
        <v>439</v>
      </c>
      <c r="CG233" s="427" t="s">
        <v>380</v>
      </c>
      <c r="CH233" s="466"/>
      <c r="CI233" s="466"/>
      <c r="CJ233" s="847"/>
      <c r="CK233" s="848"/>
      <c r="CL233" s="848"/>
      <c r="CM233" s="395" t="s">
        <v>119</v>
      </c>
      <c r="CN233" s="396" t="s">
        <v>120</v>
      </c>
      <c r="CO233" s="397" t="s">
        <v>417</v>
      </c>
      <c r="CP233" s="426" t="s">
        <v>452</v>
      </c>
      <c r="CQ233" s="426" t="s">
        <v>433</v>
      </c>
      <c r="CR233" s="426" t="s">
        <v>434</v>
      </c>
      <c r="CS233" s="426" t="s">
        <v>450</v>
      </c>
      <c r="CT233" s="426" t="s">
        <v>451</v>
      </c>
      <c r="CU233" s="427" t="s">
        <v>435</v>
      </c>
      <c r="CV233" s="426" t="s">
        <v>452</v>
      </c>
      <c r="CW233" s="426" t="s">
        <v>461</v>
      </c>
      <c r="CX233" s="426" t="s">
        <v>434</v>
      </c>
      <c r="CY233" s="426" t="s">
        <v>450</v>
      </c>
      <c r="CZ233" s="426" t="s">
        <v>451</v>
      </c>
      <c r="DA233" s="427" t="s">
        <v>435</v>
      </c>
      <c r="DB233" s="428" t="s">
        <v>283</v>
      </c>
      <c r="DC233" s="428" t="s">
        <v>440</v>
      </c>
      <c r="DD233" s="428" t="s">
        <v>437</v>
      </c>
      <c r="DE233" s="449" t="s">
        <v>439</v>
      </c>
      <c r="DF233" s="427" t="s">
        <v>380</v>
      </c>
    </row>
    <row r="234" spans="1:110" s="317" customFormat="1">
      <c r="A234" s="580"/>
      <c r="B234" s="352">
        <f>IF(AND($Z$3=$Q$229),1,0)</f>
        <v>0</v>
      </c>
      <c r="C234" s="116">
        <f>IF(AND('Att. Dairy'!B270=""),"",'Att. Dairy'!B270)</f>
        <v>45200</v>
      </c>
      <c r="D234" s="117">
        <f>IF(OR('Opening Balance'!G234="",'Opening Balance'!G234=0),"",'Opening Balance'!G234)</f>
        <v>158.19999999999999</v>
      </c>
      <c r="E234" s="117">
        <f>IF(OR('Opening Balance'!G235="",'Opening Balance'!G235=0),"",'Opening Balance'!G235)</f>
        <v>192.2</v>
      </c>
      <c r="F234" s="118" t="str">
        <f>IF(C234="","",IF(Sheet1!C234='Opening Balance'!$I$236,'Opening Balance'!$G$236,""))</f>
        <v/>
      </c>
      <c r="G234" s="118" t="str">
        <f>IF(C234="","",IF(Sheet1!C234='Opening Balance'!$I$237,'Opening Balance'!$G$237,""))</f>
        <v/>
      </c>
      <c r="H234" s="118" t="str">
        <f>IF(C234="","",IF(Sheet1!C234='Opening Balance'!$I$238,'Opening Balance'!$G$238,""))</f>
        <v/>
      </c>
      <c r="I234" s="118" t="str">
        <f>IF(C234="","",IF(Sheet1!C234='Opening Balance'!$I$239,'Opening Balance'!$G$239,""))</f>
        <v/>
      </c>
      <c r="J234" s="118" t="str">
        <f>IF(C234="","",IF(Sheet1!C234='Opening Balance'!$I$240,'Opening Balance'!$G$240,""))</f>
        <v/>
      </c>
      <c r="K234" s="118" t="str">
        <f>IF(C234="","",IF(Sheet1!C234='Opening Balance'!$I$241,'Opening Balance'!$G$241,""))</f>
        <v/>
      </c>
      <c r="L234" s="118">
        <f>IF(AND(D234="",F234="",H234="",J234=""),"",SUM(D234,F234,H234,J234))</f>
        <v>158.19999999999999</v>
      </c>
      <c r="M234" s="118">
        <f>IF(AND(E234="",G234="",I234="",K234=""),"",SUM(E234,G234,I234,K234))</f>
        <v>192.2</v>
      </c>
      <c r="N234" s="119" t="str">
        <f>IF('Att. Dairy'!F270="","",'Att. Dairy'!F270)</f>
        <v/>
      </c>
      <c r="O234" s="119" t="str">
        <f>IF('Att. Dairy'!G270="","",'Att. Dairy'!G270)</f>
        <v/>
      </c>
      <c r="P234" s="119" t="str">
        <f>IF(AND(N234="",O234=""),"",SUM(N234:O234))</f>
        <v/>
      </c>
      <c r="Q234" s="119" t="str">
        <f>IF('Att. Dairy'!L270="","",'Att. Dairy'!L270)</f>
        <v/>
      </c>
      <c r="R234" s="119" t="str">
        <f>IF('Att. Dairy'!M270="","",'Att. Dairy'!M270)</f>
        <v/>
      </c>
      <c r="S234" s="119" t="str">
        <f>IF(AND(Q234="",R234=""),"",SUM(Q234:R234))</f>
        <v/>
      </c>
      <c r="T234" s="118">
        <f>IF(AND(S234=""),0,IF(AND(BG234="W"),S234*100/1000,0))</f>
        <v>0</v>
      </c>
      <c r="U234" s="118">
        <f>IF(AND(S234=""),0,IF(AND(BG234="R"),S234*100/1000,0))</f>
        <v>0</v>
      </c>
      <c r="V234" s="118">
        <f>SUM(L234-T234)</f>
        <v>158.19999999999999</v>
      </c>
      <c r="W234" s="118">
        <f>SUM(M234-U234)</f>
        <v>192.2</v>
      </c>
      <c r="X234" s="321" t="str">
        <f>IFERROR(IF(AND('Att. Dairy'!B270=""),"",IF(AND(Y234="अवकाश"),"",IF(AND(S234=""),"",S234*$Z$229))),"")</f>
        <v/>
      </c>
      <c r="Y234" s="121" t="str">
        <f>IF(AND('Att. Dairy'!B270=""),"",IF(OR(S234="",S234=0),"",BC234))</f>
        <v/>
      </c>
      <c r="AA234" s="353">
        <f>IF(AND($AY$3=$AP$229),1,0)</f>
        <v>0</v>
      </c>
      <c r="AB234" s="116">
        <f>IF(AND('Att. Dairy'!B270=""),"",'Att. Dairy'!B270)</f>
        <v>45200</v>
      </c>
      <c r="AC234" s="117">
        <f>IF(OR('Opening Balance'!H234="",'Opening Balance'!H234=0),"",'Opening Balance'!H234)</f>
        <v>154.60000000000002</v>
      </c>
      <c r="AD234" s="117">
        <f>IF(OR('Opening Balance'!H235="",'Opening Balance'!H235=0),"",'Opening Balance'!H235)</f>
        <v>163.9</v>
      </c>
      <c r="AE234" s="118" t="str">
        <f>IF(AB234="","",IF(Sheet1!AB234='Opening Balance'!$I$236,'Opening Balance'!$H$236,""))</f>
        <v/>
      </c>
      <c r="AF234" s="118" t="str">
        <f>IF(AB234="","",IF(Sheet1!AB234='Opening Balance'!$I$237,'Opening Balance'!$H$237,""))</f>
        <v/>
      </c>
      <c r="AG234" s="118" t="str">
        <f>IF(AB234="","",IF(Sheet1!AB234='Opening Balance'!$I$238,'Opening Balance'!$H$238,""))</f>
        <v/>
      </c>
      <c r="AH234" s="118" t="str">
        <f>IF(AB234="","",IF(Sheet1!AB234='Opening Balance'!$I$239,'Opening Balance'!$H$239,""))</f>
        <v/>
      </c>
      <c r="AI234" s="118" t="str">
        <f>IF(AB234="","",IF(Sheet1!AB234='Opening Balance'!$I$240,'Opening Balance'!$H$240,""))</f>
        <v/>
      </c>
      <c r="AJ234" s="118" t="str">
        <f>IF(AB234="","",IF(Sheet1!AB234='Opening Balance'!$I$241,'Opening Balance'!$H$241,""))</f>
        <v/>
      </c>
      <c r="AK234" s="118">
        <f>IF(AND(AC234="",AE234="",AG234="",AI234=""),"",SUM(AC234,AE234,AG234,AI234))</f>
        <v>154.60000000000002</v>
      </c>
      <c r="AL234" s="118">
        <f>IF(AND(AD234="",AF234="",AH234="",AJ234=""),"",SUM(AD234,AF234,AH234,AJ234))</f>
        <v>163.9</v>
      </c>
      <c r="AM234" s="119" t="str">
        <f>IF('Att. Dairy'!I270="","",'Att. Dairy'!I270)</f>
        <v/>
      </c>
      <c r="AN234" s="119" t="str">
        <f>IF('Att. Dairy'!J270="","",'Att. Dairy'!J270)</f>
        <v/>
      </c>
      <c r="AO234" s="119" t="str">
        <f>IF(AND(AM234="",AN234=""),"",SUM(AM234:AN234))</f>
        <v/>
      </c>
      <c r="AP234" s="119" t="str">
        <f>IF('Att. Dairy'!O270="","",'Att. Dairy'!O270)</f>
        <v/>
      </c>
      <c r="AQ234" s="119" t="str">
        <f>IF('Att. Dairy'!P270="","",'Att. Dairy'!P270)</f>
        <v/>
      </c>
      <c r="AR234" s="119" t="str">
        <f>IF(AND(AP234="",AQ234=""),"",SUM(AP234:AQ234))</f>
        <v/>
      </c>
      <c r="AS234" s="118">
        <f>IF(AND(AR234=""),0,IF(AND(BG234="W"),AR234*150/1000,0))</f>
        <v>0</v>
      </c>
      <c r="AT234" s="118">
        <f>IF(AND(AR234=""),0,IF(AND(BG234="R"),AR234*150/1000,0))</f>
        <v>0</v>
      </c>
      <c r="AU234" s="118">
        <f t="shared" ref="AU234:AV237" si="399">SUM(AK234-AS234)</f>
        <v>154.60000000000002</v>
      </c>
      <c r="AV234" s="118">
        <f t="shared" si="399"/>
        <v>163.9</v>
      </c>
      <c r="AW234" s="321" t="str">
        <f>IFERROR(IF(AND('Att. Dairy'!B270=""),"",IF(AND(AX234="अवकाश"),"",IF(AND(AR234=""),"",AR234*$AY$229))),"")</f>
        <v/>
      </c>
      <c r="AX234" s="121" t="str">
        <f>IF(AND('Att. Dairy'!B270=""),"",IF(OR(AR234="",AR234=0),"",BC234))</f>
        <v/>
      </c>
      <c r="BB234" s="317" t="str">
        <f>IF(AND('Att. Dairy'!D270=""),"",'Att. Dairy'!D270)</f>
        <v>Sunday</v>
      </c>
      <c r="BC234" s="317" t="str">
        <f>IF(OR(BB234=0,BB234=""),"",IF(BB234="tuesday","दाल चावल",IF(BB234="thursday","खिचड़ी",IF(OR(BB234="monday",BB234="saturday"),"सब्जी रोटी",IF(OR(BB234="wednesday",BB234="friday"),"दाल रोटी","अवकाश")))))</f>
        <v>अवकाश</v>
      </c>
      <c r="BD234" s="318" t="str">
        <f>IF(OR(BB234=0,BB234=""),"",IF(BB234="tuesday","R",IF(BB234="thursday","R",IF(OR(BB234="monday",BB234="saturday"),"W",IF(OR(BB234="wednesday",BB234="friday"),"W","")))))</f>
        <v/>
      </c>
      <c r="BE234" s="317" t="str">
        <f>IF(AND('Att. Dairy'!C270=""),"",'Att. Dairy'!C270)</f>
        <v/>
      </c>
      <c r="BF234" s="317" t="str">
        <f>IF(AND(BE234=""),"",IF(BE234="Rice","R",IF(BE234="Wheat","W","")))</f>
        <v/>
      </c>
      <c r="BG234" s="318" t="str">
        <f>IF(AND(BF234=""),BD234,BF234)</f>
        <v/>
      </c>
      <c r="BJ234" s="487">
        <f>IF(AND($DG$5=$CF$230),1,0)</f>
        <v>0</v>
      </c>
      <c r="BK234" s="392">
        <v>1</v>
      </c>
      <c r="BL234" s="422">
        <f>IF(AND('Att. Dairy'!B270=""),"",'Att. Dairy'!B270)</f>
        <v>45200</v>
      </c>
      <c r="BM234" s="423" t="str">
        <f>IF(AND('Att. Dairy'!D270=""),"",'Att. Dairy'!D270)</f>
        <v>Sunday</v>
      </c>
      <c r="BN234" s="435" t="str">
        <f>IF('Att. Dairy'!L270="","",IF('Att. Dairy'!E270='Att. Dairy'!$AD$15,'Att. Dairy'!L270,""))</f>
        <v/>
      </c>
      <c r="BO234" s="435" t="str">
        <f>IF('Att. Dairy'!M270="","",IF('Att. Dairy'!E270='Att. Dairy'!$AD$15,'Att. Dairy'!M270,""))</f>
        <v/>
      </c>
      <c r="BP234" s="436">
        <f>SUM(BN234,BO234)</f>
        <v>0</v>
      </c>
      <c r="BQ234" s="437">
        <f>IF(OR('Opening Balance'!G252="",'Opening Balance'!G252=0),"",'Opening Balance'!G252)</f>
        <v>149.01500000000001</v>
      </c>
      <c r="BR234" s="439" t="str">
        <f>IF(BL234="","",IF(BL234='Opening Balance'!$I$254,'Opening Balance'!$G$254,""))</f>
        <v/>
      </c>
      <c r="BS234" s="439" t="str">
        <f>IF(BL234="","",IF(BL234='Opening Balance'!$I$256,'Opening Balance'!$G$256,""))</f>
        <v/>
      </c>
      <c r="BT234" s="438">
        <f>SUM(BQ234:BS234)</f>
        <v>149.01500000000001</v>
      </c>
      <c r="BU234" s="446">
        <f>IF(BP234="","",BP234*'Opening Balance'!$G$258)</f>
        <v>0</v>
      </c>
      <c r="BV234" s="431">
        <f t="shared" ref="BV234:BV264" si="400">SUM(BT234-BU234)</f>
        <v>149.01500000000001</v>
      </c>
      <c r="BW234" s="437">
        <f>IF(OR('Opening Balance'!G253="",'Opening Balance'!G253=0),"",'Opening Balance'!G253)</f>
        <v>36.448399999999992</v>
      </c>
      <c r="BX234" s="446" t="str">
        <f>IF(BL234="","",IF(BL234='Opening Balance'!$I$255,'Opening Balance'!$G$255,""))</f>
        <v/>
      </c>
      <c r="BY234" s="446" t="str">
        <f>IF(BL234="","",IF(BL234='Opening Balance'!$I$257,'Opening Balance'!$G$257,""))</f>
        <v/>
      </c>
      <c r="BZ234" s="447">
        <f>SUM(BW234:BY234)</f>
        <v>36.448399999999992</v>
      </c>
      <c r="CA234" s="446">
        <f>IF(BP234="","",BP234*'Opening Balance'!$G$259)</f>
        <v>0</v>
      </c>
      <c r="CB234" s="448">
        <f>SUM(BZ234-CA234)</f>
        <v>36.448399999999992</v>
      </c>
      <c r="CC234" s="467">
        <f>IF(OR('Opening Balance'!G260="",'Opening Balance'!G260=0),"",'Opening Balance'!G260)</f>
        <v>18000</v>
      </c>
      <c r="CD234" s="468" t="str">
        <f>IF(BL234="","",IF(BL234='Opening Balance'!$I$261,'Opening Balance'!$G$261,""))</f>
        <v/>
      </c>
      <c r="CE234" s="468">
        <f>SUM(CC234:CD234)</f>
        <v>18000</v>
      </c>
      <c r="CF234" s="470">
        <f>IF(BL234="","",IF(BL234='Opening Balance'!$I$263,'Opening Balance'!$G$263,0))</f>
        <v>0</v>
      </c>
      <c r="CG234" s="469">
        <f>IFERROR(SUM(CE234-CF234),"")</f>
        <v>18000</v>
      </c>
      <c r="CH234" s="466"/>
      <c r="CI234" s="466"/>
      <c r="CJ234" s="392">
        <v>1</v>
      </c>
      <c r="CK234" s="422">
        <f>IF(AND('Att. Dairy'!B270=""),"",'Att. Dairy'!B270)</f>
        <v>45200</v>
      </c>
      <c r="CL234" s="423" t="str">
        <f>IF(AND('Att. Dairy'!D270=""),"",'Att. Dairy'!D270)</f>
        <v>Sunday</v>
      </c>
      <c r="CM234" s="435" t="str">
        <f>IF('Att. Dairy'!O270="","",IF('Att. Dairy'!E270='Att. Dairy'!$AD$15,'Att. Dairy'!O270,""))</f>
        <v/>
      </c>
      <c r="CN234" s="435" t="str">
        <f>IF('Att. Dairy'!P270="","",IF('Att. Dairy'!E270='Att. Dairy'!$AD$15,'Att. Dairy'!P270,""))</f>
        <v/>
      </c>
      <c r="CO234" s="436">
        <f>SUM(CM234,CN234)</f>
        <v>0</v>
      </c>
      <c r="CP234" s="452">
        <f>IF(OR('Opening Balance'!H252="",'Opening Balance'!H252=0),"",'Opening Balance'!H252)</f>
        <v>197.49999999999997</v>
      </c>
      <c r="CQ234" s="438" t="str">
        <f>IF(CK234="","",IF(CK234='Opening Balance'!$I$254,'Opening Balance'!$H$254,""))</f>
        <v/>
      </c>
      <c r="CR234" s="438" t="str">
        <f>IF(CK234="","",IF(CK234='Opening Balance'!$I$256,'Opening Balance'!$H$256,""))</f>
        <v/>
      </c>
      <c r="CS234" s="438">
        <f>SUM(CP234:CR234)</f>
        <v>197.49999999999997</v>
      </c>
      <c r="CT234" s="430">
        <f>IF(CO234="","",CO234*'Opening Balance'!$H$258)</f>
        <v>0</v>
      </c>
      <c r="CU234" s="431">
        <f t="shared" ref="CU234:CU264" si="401">SUM(CS234-CT234)</f>
        <v>197.49999999999997</v>
      </c>
      <c r="CV234" s="452">
        <f>IF(OR('Opening Balance'!H253="",'Opening Balance'!H253=0),"",'Opening Balance'!H253)</f>
        <v>43.224999999999987</v>
      </c>
      <c r="CW234" s="430" t="str">
        <f>IF(CK234="","",IF(CK234='Opening Balance'!$I$255,'Opening Balance'!$H$255,""))</f>
        <v/>
      </c>
      <c r="CX234" s="429" t="str">
        <f>IF(CK234="","",IF(CK234='Opening Balance'!$I$257,'Opening Balance'!$H$257,""))</f>
        <v/>
      </c>
      <c r="CY234" s="438">
        <f>SUM(CV234:CX234)</f>
        <v>43.224999999999987</v>
      </c>
      <c r="CZ234" s="430">
        <f>IF(CO234="","",CO234*'Opening Balance'!$H$259)</f>
        <v>0</v>
      </c>
      <c r="DA234" s="431">
        <f>SUM(CY234-CZ234)</f>
        <v>43.224999999999987</v>
      </c>
      <c r="DB234" s="467">
        <f>IF(OR('Opening Balance'!H260="",'Opening Balance'!H260=0),"",'Opening Balance'!H260)</f>
        <v>19800</v>
      </c>
      <c r="DC234" s="468" t="str">
        <f>IF(CK234="","",IF(CK234='Opening Balance'!$I$261,'Opening Balance'!$H$261,""))</f>
        <v/>
      </c>
      <c r="DD234" s="468">
        <f>SUM(DB234:DC234)</f>
        <v>19800</v>
      </c>
      <c r="DE234" s="470">
        <f>IF(CK234="","",IF(CK234='Opening Balance'!$I$263,'Opening Balance'!$H$263,0))</f>
        <v>0</v>
      </c>
      <c r="DF234" s="469">
        <f>IFERROR(SUM(DD234-DE234),"")</f>
        <v>19800</v>
      </c>
    </row>
    <row r="235" spans="1:110" s="317" customFormat="1">
      <c r="A235" s="580"/>
      <c r="B235" s="352">
        <f>IF(AND($Z$3=$Q$229),MAX($B$233:B234)+1,0)</f>
        <v>0</v>
      </c>
      <c r="C235" s="116">
        <f>IF(AND('Att. Dairy'!B271=""),"",'Att. Dairy'!B271)</f>
        <v>45201</v>
      </c>
      <c r="D235" s="118">
        <f>IFERROR(IF(AND(V234=""),"",V234),"")</f>
        <v>158.19999999999999</v>
      </c>
      <c r="E235" s="118">
        <f>IFERROR(IF(AND(W234=""),"",W234),"")</f>
        <v>192.2</v>
      </c>
      <c r="F235" s="118" t="str">
        <f>IF(C235="","",IF(Sheet1!C235='Opening Balance'!$I$236,'Opening Balance'!$G$236,""))</f>
        <v/>
      </c>
      <c r="G235" s="118" t="str">
        <f>IF(C235="","",IF(Sheet1!C235='Opening Balance'!$I$237,'Opening Balance'!$G$237,""))</f>
        <v/>
      </c>
      <c r="H235" s="118" t="str">
        <f>IF(C235="","",IF(Sheet1!C235='Opening Balance'!$I$238,'Opening Balance'!$G$238,""))</f>
        <v/>
      </c>
      <c r="I235" s="118" t="str">
        <f>IF(C235="","",IF(Sheet1!C235='Opening Balance'!$I$239,'Opening Balance'!$G$239,""))</f>
        <v/>
      </c>
      <c r="J235" s="118" t="str">
        <f>IF(C235="","",IF(Sheet1!C235='Opening Balance'!$I$240,'Opening Balance'!$G$240,""))</f>
        <v/>
      </c>
      <c r="K235" s="118" t="str">
        <f>IF(C235="","",IF(Sheet1!C235='Opening Balance'!$I$241,'Opening Balance'!$G$241,""))</f>
        <v/>
      </c>
      <c r="L235" s="118">
        <f>IF(AND(D235="",F235="",H235="",J235=""),"",SUM(D235,F235,H235,J235))</f>
        <v>158.19999999999999</v>
      </c>
      <c r="M235" s="118">
        <f>IF(AND(E235="",G235="",I235="",K235=""),"",SUM(E235,G235,I235,K235))</f>
        <v>192.2</v>
      </c>
      <c r="N235" s="119">
        <f>IF('Att. Dairy'!F271="","",'Att. Dairy'!F271)</f>
        <v>120</v>
      </c>
      <c r="O235" s="119">
        <f>IF('Att. Dairy'!G271="","",'Att. Dairy'!G271)</f>
        <v>115</v>
      </c>
      <c r="P235" s="119">
        <f>IF(AND(N235="",O235=""),"",SUM(N235:O235))</f>
        <v>235</v>
      </c>
      <c r="Q235" s="119">
        <f>IF('Att. Dairy'!L271="","",'Att. Dairy'!L271)</f>
        <v>115</v>
      </c>
      <c r="R235" s="119">
        <f>IF('Att. Dairy'!M271="","",'Att. Dairy'!M271)</f>
        <v>110</v>
      </c>
      <c r="S235" s="119">
        <f>IF(AND(Q235="",R235=""),"",SUM(Q235:R235))</f>
        <v>225</v>
      </c>
      <c r="T235" s="118">
        <f>IF(AND(S235=""),0,IF(AND(BG235="W"),S235*100/1000,0))</f>
        <v>22.5</v>
      </c>
      <c r="U235" s="118">
        <f>IF(AND(S235=""),0,IF(AND(BG235="R"),S235*100/1000,0))</f>
        <v>0</v>
      </c>
      <c r="V235" s="118">
        <f>SUM(L235-T235)</f>
        <v>135.69999999999999</v>
      </c>
      <c r="W235" s="118">
        <f>SUM(M235-U235)</f>
        <v>192.2</v>
      </c>
      <c r="X235" s="321">
        <f>IFERROR(IF(AND('Att. Dairy'!B271=""),"",IF(AND(Y235="अवकाश"),"",IF(AND(S235=""),"",S235*$Z$229))),"")</f>
        <v>1226.25</v>
      </c>
      <c r="Y235" s="121" t="str">
        <f>IF(AND('Att. Dairy'!B271=""),"",IF(OR(S235="",S235=0),"",BC235))</f>
        <v>सब्जी रोटी</v>
      </c>
      <c r="AA235" s="353">
        <f>IF(AND($AY$3=$AP$229),MAX($AA$233:AA234)+1,0)</f>
        <v>0</v>
      </c>
      <c r="AB235" s="116">
        <f>IF(AND('Att. Dairy'!B271=""),"",'Att. Dairy'!B271)</f>
        <v>45201</v>
      </c>
      <c r="AC235" s="118">
        <f>IFERROR(IF(AND(AU234=""),"",AU234),"")</f>
        <v>154.60000000000002</v>
      </c>
      <c r="AD235" s="118">
        <f>IFERROR(IF(AND(AV234=""),"",AV234),"")</f>
        <v>163.9</v>
      </c>
      <c r="AE235" s="118" t="str">
        <f>IF(AB235="","",IF(Sheet1!AB235='Opening Balance'!$I$236,'Opening Balance'!$H$236,""))</f>
        <v/>
      </c>
      <c r="AF235" s="118" t="str">
        <f>IF(AB235="","",IF(Sheet1!AB235='Opening Balance'!$I$237,'Opening Balance'!$H$237,""))</f>
        <v/>
      </c>
      <c r="AG235" s="118" t="str">
        <f>IF(AB235="","",IF(Sheet1!AB235='Opening Balance'!$I$238,'Opening Balance'!$H$238,""))</f>
        <v/>
      </c>
      <c r="AH235" s="118" t="str">
        <f>IF(AB235="","",IF(Sheet1!AB235='Opening Balance'!$I$239,'Opening Balance'!$H$239,""))</f>
        <v/>
      </c>
      <c r="AI235" s="118" t="str">
        <f>IF(AB235="","",IF(Sheet1!AB235='Opening Balance'!$I$240,'Opening Balance'!$H$240,""))</f>
        <v/>
      </c>
      <c r="AJ235" s="118" t="str">
        <f>IF(AB235="","",IF(Sheet1!AB235='Opening Balance'!$I$241,'Opening Balance'!$H$241,""))</f>
        <v/>
      </c>
      <c r="AK235" s="118">
        <f>IF(AND(AC235="",AE235="",AG235="",AI235=""),"",SUM(AC235,AE235,AG235,AI235))</f>
        <v>154.60000000000002</v>
      </c>
      <c r="AL235" s="118">
        <f>IF(AND(AD235="",AF235="",AH235="",AJ235=""),"",SUM(AD235,AF235,AH235,AJ235))</f>
        <v>163.9</v>
      </c>
      <c r="AM235" s="119">
        <f>IF('Att. Dairy'!I271="","",'Att. Dairy'!I271)</f>
        <v>90</v>
      </c>
      <c r="AN235" s="119">
        <f>IF('Att. Dairy'!J271="","",'Att. Dairy'!J271)</f>
        <v>100</v>
      </c>
      <c r="AO235" s="119">
        <f>IF(AND(AM235="",AN235=""),"",SUM(AM235:AN235))</f>
        <v>190</v>
      </c>
      <c r="AP235" s="119">
        <f>IF('Att. Dairy'!O271="","",'Att. Dairy'!O271)</f>
        <v>90</v>
      </c>
      <c r="AQ235" s="119">
        <f>IF('Att. Dairy'!P271="","",'Att. Dairy'!P271)</f>
        <v>95</v>
      </c>
      <c r="AR235" s="119">
        <f>IF(AND(AP235="",AQ235=""),"",SUM(AP235:AQ235))</f>
        <v>185</v>
      </c>
      <c r="AS235" s="118">
        <f>IF(AND(AR235=""),0,IF(AND(BG235="W"),AR235*150/1000,0))</f>
        <v>27.75</v>
      </c>
      <c r="AT235" s="118">
        <f>IF(AND(AR235=""),0,IF(AND(BG235="R"),AR235*150/1000,0))</f>
        <v>0</v>
      </c>
      <c r="AU235" s="118">
        <f t="shared" si="399"/>
        <v>126.85000000000002</v>
      </c>
      <c r="AV235" s="118">
        <f t="shared" si="399"/>
        <v>163.9</v>
      </c>
      <c r="AW235" s="321">
        <f>IFERROR(IF(AND('Att. Dairy'!B271=""),"",IF(AND(AX235="अवकाश"),"",IF(AND(AR235=""),"",AR235*$AY$229))),"")</f>
        <v>1511.45</v>
      </c>
      <c r="AX235" s="121" t="str">
        <f>IF(AND('Att. Dairy'!B271=""),"",IF(OR(AR235="",AR235=0),"",BC235))</f>
        <v>सब्जी रोटी</v>
      </c>
      <c r="BB235" s="317" t="str">
        <f>IF(AND('Att. Dairy'!D271=""),"",'Att. Dairy'!D271)</f>
        <v>Monday</v>
      </c>
      <c r="BC235" s="317" t="str">
        <f>IF(OR(BB235=0,BB235=""),"",IF(BB235="tuesday","दाल चावल",IF(BB235="thursday","खिचड़ी",IF(OR(BB235="monday",BB235="saturday"),"सब्जी रोटी",IF(OR(BB235="wednesday",BB235="friday"),"दाल रोटी","अवकाश")))))</f>
        <v>सब्जी रोटी</v>
      </c>
      <c r="BD235" s="318" t="str">
        <f t="shared" ref="BD235:BD264" si="402">IF(OR(BB235=0,BB235=""),"",IF(BB235="tuesday","R",IF(BB235="thursday","R",IF(OR(BB235="monday",BB235="saturday"),"W",IF(OR(BB235="wednesday",BB235="friday"),"W","")))))</f>
        <v>W</v>
      </c>
      <c r="BE235" s="317" t="str">
        <f>IF(AND('Att. Dairy'!C271=""),"",'Att. Dairy'!C271)</f>
        <v>Wheat</v>
      </c>
      <c r="BF235" s="317" t="str">
        <f t="shared" ref="BF235:BF264" si="403">IF(AND(BE235=""),"",IF(BE235="Rice","R",IF(BE235="Wheat","W","")))</f>
        <v>W</v>
      </c>
      <c r="BG235" s="318" t="str">
        <f t="shared" ref="BG235:BG264" si="404">IF(AND(BF235=""),BD235,BF235)</f>
        <v>W</v>
      </c>
      <c r="BJ235" s="487">
        <f>IF(AND($DG$5=$CF$230),MAX($BJ$233:BJ234)+1,0)</f>
        <v>0</v>
      </c>
      <c r="BK235" s="389">
        <v>2</v>
      </c>
      <c r="BL235" s="422">
        <f>IF(AND('Att. Dairy'!B271=""),"",'Att. Dairy'!B271)</f>
        <v>45201</v>
      </c>
      <c r="BM235" s="423" t="str">
        <f>IF(AND('Att. Dairy'!D271=""),"",'Att. Dairy'!D271)</f>
        <v>Monday</v>
      </c>
      <c r="BN235" s="435">
        <f>IF('Att. Dairy'!L271="","",IF('Att. Dairy'!E271='Att. Dairy'!$AD$15,'Att. Dairy'!L271,""))</f>
        <v>115</v>
      </c>
      <c r="BO235" s="435">
        <f>IF('Att. Dairy'!M271="","",IF('Att. Dairy'!E271='Att. Dairy'!$AD$15,'Att. Dairy'!M271,""))</f>
        <v>110</v>
      </c>
      <c r="BP235" s="436">
        <f t="shared" ref="BP235:BP264" si="405">SUM(BN235,BO235)</f>
        <v>225</v>
      </c>
      <c r="BQ235" s="453">
        <f>IFERROR(IF(AND(BV234=""),"",BV234),"")</f>
        <v>149.01500000000001</v>
      </c>
      <c r="BR235" s="439" t="str">
        <f>IF(BL235="","",IF(BL235='Opening Balance'!$I$254,'Opening Balance'!$G$254,""))</f>
        <v/>
      </c>
      <c r="BS235" s="439" t="str">
        <f>IF(BL235="","",IF(BL235='Opening Balance'!$I$256,'Opening Balance'!$G$256,""))</f>
        <v/>
      </c>
      <c r="BT235" s="438">
        <f t="shared" ref="BT235:BT264" si="406">SUM(BQ235:BS235)</f>
        <v>149.01500000000001</v>
      </c>
      <c r="BU235" s="446">
        <f>IF(BP235="","",BP235*'Opening Balance'!$G$258)</f>
        <v>3.375</v>
      </c>
      <c r="BV235" s="414">
        <f t="shared" si="400"/>
        <v>145.64000000000001</v>
      </c>
      <c r="BW235" s="453">
        <f>IFERROR(IF(AND(CB234=""),"",CB234),"")</f>
        <v>36.448399999999992</v>
      </c>
      <c r="BX235" s="446" t="str">
        <f>IF(BL235="","",IF(BL235='Opening Balance'!$I$255,'Opening Balance'!$G$255,""))</f>
        <v/>
      </c>
      <c r="BY235" s="446" t="str">
        <f>IF(BL235="","",IF(BL235='Opening Balance'!$I$257,'Opening Balance'!$G$257,""))</f>
        <v/>
      </c>
      <c r="BZ235" s="447">
        <f t="shared" ref="BZ235:BZ264" si="407">SUM(BW235:BY235)</f>
        <v>36.448399999999992</v>
      </c>
      <c r="CA235" s="446">
        <f>IF(BP235="","",BP235*'Opening Balance'!$G$259)</f>
        <v>1.89</v>
      </c>
      <c r="CB235" s="431">
        <f t="shared" ref="CB235:CB264" si="408">SUM(BZ235-CA235)</f>
        <v>34.558399999999992</v>
      </c>
      <c r="CC235" s="474">
        <f>IFERROR(IF(AND(CG234=""),"",CG234),"")</f>
        <v>18000</v>
      </c>
      <c r="CD235" s="468" t="str">
        <f>IF(BL235="","",IF(BL235='Opening Balance'!$I$261,'Opening Balance'!$G$261,""))</f>
        <v/>
      </c>
      <c r="CE235" s="468">
        <f t="shared" ref="CE235:CE264" si="409">SUM(CC235:CD235)</f>
        <v>18000</v>
      </c>
      <c r="CF235" s="470">
        <f>IF(BL235="","",IF(BL235='Opening Balance'!$I$263,'Opening Balance'!$G$263,0))</f>
        <v>0</v>
      </c>
      <c r="CG235" s="469">
        <f>IFERROR(SUM(CE235-CF235),"")</f>
        <v>18000</v>
      </c>
      <c r="CH235" s="466"/>
      <c r="CI235" s="466"/>
      <c r="CJ235" s="389">
        <v>2</v>
      </c>
      <c r="CK235" s="422">
        <f>IF(AND('Att. Dairy'!B271=""),"",'Att. Dairy'!B271)</f>
        <v>45201</v>
      </c>
      <c r="CL235" s="423" t="str">
        <f>IF(AND('Att. Dairy'!D271=""),"",'Att. Dairy'!D271)</f>
        <v>Monday</v>
      </c>
      <c r="CM235" s="435">
        <f>IF('Att. Dairy'!O271="","",IF('Att. Dairy'!E271='Att. Dairy'!$AD$15,'Att. Dairy'!O271,""))</f>
        <v>90</v>
      </c>
      <c r="CN235" s="435">
        <f>IF('Att. Dairy'!P271="","",IF('Att. Dairy'!E271='Att. Dairy'!$AD$15,'Att. Dairy'!P271,""))</f>
        <v>95</v>
      </c>
      <c r="CO235" s="436">
        <f t="shared" ref="CO235:CO264" si="410">SUM(CM235,CN235)</f>
        <v>185</v>
      </c>
      <c r="CP235" s="453">
        <f>IFERROR(IF(AND(CU234=""),"",CU234),"")</f>
        <v>197.49999999999997</v>
      </c>
      <c r="CQ235" s="438" t="str">
        <f>IF(CK235="","",IF(CK235='Opening Balance'!$I$254,'Opening Balance'!$H$254,""))</f>
        <v/>
      </c>
      <c r="CR235" s="438" t="str">
        <f>IF(CK235="","",IF(CK235='Opening Balance'!$I$256,'Opening Balance'!$H$256,""))</f>
        <v/>
      </c>
      <c r="CS235" s="438">
        <f t="shared" ref="CS235:CS264" si="411">SUM(CP235:CR235)</f>
        <v>197.49999999999997</v>
      </c>
      <c r="CT235" s="430">
        <f>IF(CO235="","",CO235*'Opening Balance'!$H$258)</f>
        <v>3.7</v>
      </c>
      <c r="CU235" s="431">
        <f t="shared" si="401"/>
        <v>193.79999999999998</v>
      </c>
      <c r="CV235" s="453">
        <f>IFERROR(IF(AND(DA234=""),"",DA234),"")</f>
        <v>43.224999999999987</v>
      </c>
      <c r="CW235" s="430" t="str">
        <f>IF(CK235="","",IF(CK235='Opening Balance'!$I$255,'Opening Balance'!$H$255,""))</f>
        <v/>
      </c>
      <c r="CX235" s="429" t="str">
        <f>IF(CK235="","",IF(CK235='Opening Balance'!$I$257,'Opening Balance'!$H$257,""))</f>
        <v/>
      </c>
      <c r="CY235" s="438">
        <f t="shared" ref="CY235:CY264" si="412">SUM(CV235:CX235)</f>
        <v>43.224999999999987</v>
      </c>
      <c r="CZ235" s="430">
        <f>IF(CO235="","",CO235*'Opening Balance'!$H$259)</f>
        <v>1.8870000000000002</v>
      </c>
      <c r="DA235" s="431">
        <f t="shared" ref="DA235:DA264" si="413">SUM(CY235-CZ235)</f>
        <v>41.337999999999987</v>
      </c>
      <c r="DB235" s="474">
        <f>IFERROR(IF(AND(DF234=""),"",DF234),"")</f>
        <v>19800</v>
      </c>
      <c r="DC235" s="468" t="str">
        <f>IF(CK235="","",IF(CK235='Opening Balance'!$I$261,'Opening Balance'!$H$261,""))</f>
        <v/>
      </c>
      <c r="DD235" s="468">
        <f t="shared" ref="DD235:DD264" si="414">SUM(DB235:DC235)</f>
        <v>19800</v>
      </c>
      <c r="DE235" s="470">
        <f>IF(CK235="","",IF(CK235='Opening Balance'!$I$263,'Opening Balance'!$H$263,0))</f>
        <v>0</v>
      </c>
      <c r="DF235" s="469">
        <f>IFERROR(SUM(DD235-DE235),"")</f>
        <v>19800</v>
      </c>
    </row>
    <row r="236" spans="1:110" s="317" customFormat="1">
      <c r="A236" s="580"/>
      <c r="B236" s="352">
        <f>IF(AND($Z$3=$Q$229),MAX($B$233:B235)+1,0)</f>
        <v>0</v>
      </c>
      <c r="C236" s="116">
        <f>IF(AND('Att. Dairy'!B272=""),"",'Att. Dairy'!B272)</f>
        <v>45202</v>
      </c>
      <c r="D236" s="118">
        <f t="shared" ref="D236:D264" si="415">IFERROR(IF(AND(V235=""),"",V235),"")</f>
        <v>135.69999999999999</v>
      </c>
      <c r="E236" s="118">
        <f t="shared" ref="E236:E264" si="416">IFERROR(IF(AND(W235=""),"",W235),"")</f>
        <v>192.2</v>
      </c>
      <c r="F236" s="118" t="str">
        <f>IF(C236="","",IF(Sheet1!C236='Opening Balance'!$I$236,'Opening Balance'!$G$236,""))</f>
        <v/>
      </c>
      <c r="G236" s="118" t="str">
        <f>IF(C236="","",IF(Sheet1!C236='Opening Balance'!$I$237,'Opening Balance'!$G$237,""))</f>
        <v/>
      </c>
      <c r="H236" s="118" t="str">
        <f>IF(C236="","",IF(Sheet1!C236='Opening Balance'!$I$238,'Opening Balance'!$G$238,""))</f>
        <v/>
      </c>
      <c r="I236" s="118" t="str">
        <f>IF(C236="","",IF(Sheet1!C236='Opening Balance'!$I$239,'Opening Balance'!$G$239,""))</f>
        <v/>
      </c>
      <c r="J236" s="118" t="str">
        <f>IF(C236="","",IF(Sheet1!C236='Opening Balance'!$I$240,'Opening Balance'!$G$240,""))</f>
        <v/>
      </c>
      <c r="K236" s="118" t="str">
        <f>IF(C236="","",IF(Sheet1!C236='Opening Balance'!$I$241,'Opening Balance'!$G$241,""))</f>
        <v/>
      </c>
      <c r="L236" s="118">
        <f t="shared" ref="L236:L264" si="417">IF(AND(D236="",F236="",H236="",J236=""),"",SUM(D236,F236,H236,J236))</f>
        <v>135.69999999999999</v>
      </c>
      <c r="M236" s="118">
        <f t="shared" ref="M236:M264" si="418">IF(AND(E236="",G236="",I236="",K236=""),"",SUM(E236,G236,I236,K236))</f>
        <v>192.2</v>
      </c>
      <c r="N236" s="119">
        <f>IF('Att. Dairy'!F272="","",'Att. Dairy'!F272)</f>
        <v>120</v>
      </c>
      <c r="O236" s="119">
        <f>IF('Att. Dairy'!G272="","",'Att. Dairy'!G272)</f>
        <v>115</v>
      </c>
      <c r="P236" s="119">
        <f t="shared" ref="P236:P264" si="419">IF(AND(N236="",O236=""),"",SUM(N236:O236))</f>
        <v>235</v>
      </c>
      <c r="Q236" s="119">
        <f>IF('Att. Dairy'!L272="","",'Att. Dairy'!L272)</f>
        <v>114</v>
      </c>
      <c r="R236" s="119">
        <f>IF('Att. Dairy'!M272="","",'Att. Dairy'!M272)</f>
        <v>108</v>
      </c>
      <c r="S236" s="119">
        <f t="shared" ref="S236:S264" si="420">IF(AND(Q236="",R236=""),"",SUM(Q236:R236))</f>
        <v>222</v>
      </c>
      <c r="T236" s="118">
        <f t="shared" ref="T236:T264" si="421">IF(AND(S236=""),0,IF(AND(BG236="W"),S236*100/1000,0))</f>
        <v>0</v>
      </c>
      <c r="U236" s="118">
        <f t="shared" ref="U236:U264" si="422">IF(AND(S236=""),0,IF(AND(BG236="R"),S236*100/1000,0))</f>
        <v>22.2</v>
      </c>
      <c r="V236" s="118">
        <f t="shared" ref="V236:V264" si="423">SUM(L236-T236)</f>
        <v>135.69999999999999</v>
      </c>
      <c r="W236" s="118">
        <f t="shared" ref="W236:W264" si="424">SUM(M236-U236)</f>
        <v>170</v>
      </c>
      <c r="X236" s="321">
        <f>IFERROR(IF(AND('Att. Dairy'!B272=""),"",IF(AND(Y236="अवकाश"),"",IF(AND(S236=""),"",S236*$Z$229))),"")</f>
        <v>1209.9000000000001</v>
      </c>
      <c r="Y236" s="121" t="str">
        <f>IF(AND('Att. Dairy'!B272=""),"",IF(OR(S236="",S236=0),"",BC236))</f>
        <v>दाल चावल</v>
      </c>
      <c r="AA236" s="353">
        <f>IF(AND($AY$3=$AP$229),MAX($AA$233:AA235)+1,0)</f>
        <v>0</v>
      </c>
      <c r="AB236" s="116">
        <f>IF(AND('Att. Dairy'!B272=""),"",'Att. Dairy'!B272)</f>
        <v>45202</v>
      </c>
      <c r="AC236" s="118">
        <f t="shared" ref="AC236:AC264" si="425">IFERROR(IF(AND(AU235=""),"",AU235),"")</f>
        <v>126.85000000000002</v>
      </c>
      <c r="AD236" s="118">
        <f t="shared" ref="AD236:AD264" si="426">IFERROR(IF(AND(AV235=""),"",AV235),"")</f>
        <v>163.9</v>
      </c>
      <c r="AE236" s="118" t="str">
        <f>IF(AB236="","",IF(Sheet1!AB236='Opening Balance'!$I$236,'Opening Balance'!$H$236,""))</f>
        <v/>
      </c>
      <c r="AF236" s="118" t="str">
        <f>IF(AB236="","",IF(Sheet1!AB236='Opening Balance'!$I$237,'Opening Balance'!$H$237,""))</f>
        <v/>
      </c>
      <c r="AG236" s="118" t="str">
        <f>IF(AB236="","",IF(Sheet1!AB236='Opening Balance'!$I$238,'Opening Balance'!$H$238,""))</f>
        <v/>
      </c>
      <c r="AH236" s="118" t="str">
        <f>IF(AB236="","",IF(Sheet1!AB236='Opening Balance'!$I$239,'Opening Balance'!$H$239,""))</f>
        <v/>
      </c>
      <c r="AI236" s="118" t="str">
        <f>IF(AB236="","",IF(Sheet1!AB236='Opening Balance'!$I$240,'Opening Balance'!$H$240,""))</f>
        <v/>
      </c>
      <c r="AJ236" s="118" t="str">
        <f>IF(AB236="","",IF(Sheet1!AB236='Opening Balance'!$I$241,'Opening Balance'!$H$241,""))</f>
        <v/>
      </c>
      <c r="AK236" s="118">
        <f t="shared" ref="AK236:AK264" si="427">IF(AND(AC236="",AE236="",AG236="",AI236=""),"",SUM(AC236,AE236,AG236,AI236))</f>
        <v>126.85000000000002</v>
      </c>
      <c r="AL236" s="118">
        <f t="shared" ref="AL236:AL263" si="428">IF(AND(AD236="",AF236="",AH236="",AJ236=""),"",SUM(AD236,AF236,AH236,AJ236))</f>
        <v>163.9</v>
      </c>
      <c r="AM236" s="119">
        <f>IF('Att. Dairy'!I272="","",'Att. Dairy'!I272)</f>
        <v>90</v>
      </c>
      <c r="AN236" s="119">
        <f>IF('Att. Dairy'!J272="","",'Att. Dairy'!J272)</f>
        <v>100</v>
      </c>
      <c r="AO236" s="119">
        <f t="shared" ref="AO236:AO264" si="429">IF(AND(AM236="",AN236=""),"",SUM(AM236:AN236))</f>
        <v>190</v>
      </c>
      <c r="AP236" s="119">
        <f>IF('Att. Dairy'!O272="","",'Att. Dairy'!O272)</f>
        <v>88</v>
      </c>
      <c r="AQ236" s="119">
        <f>IF('Att. Dairy'!P272="","",'Att. Dairy'!P272)</f>
        <v>96</v>
      </c>
      <c r="AR236" s="119">
        <f t="shared" ref="AR236:AR264" si="430">IF(AND(AP236="",AQ236=""),"",SUM(AP236:AQ236))</f>
        <v>184</v>
      </c>
      <c r="AS236" s="118">
        <f t="shared" ref="AS236:AS264" si="431">IF(AND(AR236=""),0,IF(AND(BG236="W"),AR236*150/1000,0))</f>
        <v>0</v>
      </c>
      <c r="AT236" s="118">
        <f t="shared" ref="AT236:AT264" si="432">IF(AND(AR236=""),0,IF(AND(BG236="R"),AR236*150/1000,0))</f>
        <v>27.6</v>
      </c>
      <c r="AU236" s="118">
        <f t="shared" si="399"/>
        <v>126.85000000000002</v>
      </c>
      <c r="AV236" s="118">
        <f t="shared" si="399"/>
        <v>136.30000000000001</v>
      </c>
      <c r="AW236" s="321">
        <f>IFERROR(IF(AND('Att. Dairy'!B272=""),"",IF(AND(AX236="अवकाश"),"",IF(AND(AR236=""),"",AR236*$AY$229))),"")</f>
        <v>1503.28</v>
      </c>
      <c r="AX236" s="121" t="str">
        <f>IF(AND('Att. Dairy'!B272=""),"",IF(OR(AR236="",AR236=0),"",BC236))</f>
        <v>दाल चावल</v>
      </c>
      <c r="BB236" s="317" t="str">
        <f>IF(AND('Att. Dairy'!D272=""),"",'Att. Dairy'!D272)</f>
        <v>Tuesday</v>
      </c>
      <c r="BC236" s="317" t="str">
        <f t="shared" ref="BC236:BC264" si="433">IF(OR(BB236=0,BB236=""),"",IF(BB236="tuesday","दाल चावल",IF(BB236="thursday","खिचड़ी",IF(OR(BB236="monday",BB236="saturday"),"सब्जी रोटी",IF(OR(BB236="wednesday",BB236="friday"),"दाल रोटी","अवकाश")))))</f>
        <v>दाल चावल</v>
      </c>
      <c r="BD236" s="318" t="str">
        <f t="shared" si="402"/>
        <v>R</v>
      </c>
      <c r="BE236" s="317" t="str">
        <f>IF(AND('Att. Dairy'!C272=""),"",'Att. Dairy'!C272)</f>
        <v>Rice</v>
      </c>
      <c r="BF236" s="317" t="str">
        <f t="shared" si="403"/>
        <v>R</v>
      </c>
      <c r="BG236" s="318" t="str">
        <f t="shared" si="404"/>
        <v>R</v>
      </c>
      <c r="BJ236" s="487">
        <f>IF(AND($DG$5=$CF$230),MAX($BJ$233:BJ235)+1,0)</f>
        <v>0</v>
      </c>
      <c r="BK236" s="389">
        <v>3</v>
      </c>
      <c r="BL236" s="422">
        <f>IF(AND('Att. Dairy'!B272=""),"",'Att. Dairy'!B272)</f>
        <v>45202</v>
      </c>
      <c r="BM236" s="423" t="str">
        <f>IF(AND('Att. Dairy'!D272=""),"",'Att. Dairy'!D272)</f>
        <v>Tuesday</v>
      </c>
      <c r="BN236" s="435">
        <f>IF('Att. Dairy'!L272="","",IF('Att. Dairy'!E272='Att. Dairy'!$AD$15,'Att. Dairy'!L272,""))</f>
        <v>114</v>
      </c>
      <c r="BO236" s="435">
        <f>IF('Att. Dairy'!M272="","",IF('Att. Dairy'!E272='Att. Dairy'!$AD$15,'Att. Dairy'!M272,""))</f>
        <v>108</v>
      </c>
      <c r="BP236" s="436">
        <f t="shared" si="405"/>
        <v>222</v>
      </c>
      <c r="BQ236" s="453">
        <f t="shared" ref="BQ236:BQ264" si="434">IFERROR(IF(AND(BV235=""),"",BV235),"")</f>
        <v>145.64000000000001</v>
      </c>
      <c r="BR236" s="439" t="str">
        <f>IF(BL236="","",IF(BL236='Opening Balance'!$I$254,'Opening Balance'!$G$254,""))</f>
        <v/>
      </c>
      <c r="BS236" s="439" t="str">
        <f>IF(BL236="","",IF(BL236='Opening Balance'!$I$256,'Opening Balance'!$G$256,""))</f>
        <v/>
      </c>
      <c r="BT236" s="438">
        <f t="shared" si="406"/>
        <v>145.64000000000001</v>
      </c>
      <c r="BU236" s="446">
        <f>IF(BP236="","",BP236*'Opening Balance'!$G$258)</f>
        <v>3.33</v>
      </c>
      <c r="BV236" s="415">
        <f t="shared" si="400"/>
        <v>142.31</v>
      </c>
      <c r="BW236" s="453">
        <f t="shared" ref="BW236:BW264" si="435">IFERROR(IF(AND(CB235=""),"",CB235),"")</f>
        <v>34.558399999999992</v>
      </c>
      <c r="BX236" s="446" t="str">
        <f>IF(BL236="","",IF(BL236='Opening Balance'!$I$255,'Opening Balance'!$G$255,""))</f>
        <v/>
      </c>
      <c r="BY236" s="446" t="str">
        <f>IF(BL236="","",IF(BL236='Opening Balance'!$I$257,'Opening Balance'!$G$257,""))</f>
        <v/>
      </c>
      <c r="BZ236" s="447">
        <f t="shared" si="407"/>
        <v>34.558399999999992</v>
      </c>
      <c r="CA236" s="446">
        <f>IF(BP236="","",BP236*'Opening Balance'!$G$259)</f>
        <v>1.8647999999999998</v>
      </c>
      <c r="CB236" s="431">
        <f t="shared" si="408"/>
        <v>32.693599999999989</v>
      </c>
      <c r="CC236" s="474">
        <f t="shared" ref="CC236:CC264" si="436">IFERROR(IF(AND(CG235=""),"",CG235),"")</f>
        <v>18000</v>
      </c>
      <c r="CD236" s="468" t="str">
        <f>IF(BL236="","",IF(BL236='Opening Balance'!$I$261,'Opening Balance'!$G$261,""))</f>
        <v/>
      </c>
      <c r="CE236" s="468">
        <f t="shared" si="409"/>
        <v>18000</v>
      </c>
      <c r="CF236" s="470">
        <f>IF(BL236="","",IF(BL236='Opening Balance'!$I$263,'Opening Balance'!$G$263,0))</f>
        <v>0</v>
      </c>
      <c r="CG236" s="469">
        <f t="shared" ref="CG236:CG263" si="437">IFERROR(SUM(CE236-CF236),"")</f>
        <v>18000</v>
      </c>
      <c r="CH236" s="466"/>
      <c r="CI236" s="466"/>
      <c r="CJ236" s="389">
        <v>3</v>
      </c>
      <c r="CK236" s="422">
        <f>IF(AND('Att. Dairy'!B272=""),"",'Att. Dairy'!B272)</f>
        <v>45202</v>
      </c>
      <c r="CL236" s="423" t="str">
        <f>IF(AND('Att. Dairy'!D272=""),"",'Att. Dairy'!D272)</f>
        <v>Tuesday</v>
      </c>
      <c r="CM236" s="435">
        <f>IF('Att. Dairy'!O272="","",IF('Att. Dairy'!E272='Att. Dairy'!$AD$15,'Att. Dairy'!O272,""))</f>
        <v>88</v>
      </c>
      <c r="CN236" s="435">
        <f>IF('Att. Dairy'!P272="","",IF('Att. Dairy'!E272='Att. Dairy'!$AD$15,'Att. Dairy'!P272,""))</f>
        <v>96</v>
      </c>
      <c r="CO236" s="436">
        <f t="shared" si="410"/>
        <v>184</v>
      </c>
      <c r="CP236" s="453">
        <f t="shared" ref="CP236:CP264" si="438">IFERROR(IF(AND(CU235=""),"",CU235),"")</f>
        <v>193.79999999999998</v>
      </c>
      <c r="CQ236" s="438" t="str">
        <f>IF(CK236="","",IF(CK236='Opening Balance'!$I$254,'Opening Balance'!$H$254,""))</f>
        <v/>
      </c>
      <c r="CR236" s="438" t="str">
        <f>IF(CK236="","",IF(CK236='Opening Balance'!$I$256,'Opening Balance'!$H$256,""))</f>
        <v/>
      </c>
      <c r="CS236" s="438">
        <f t="shared" si="411"/>
        <v>193.79999999999998</v>
      </c>
      <c r="CT236" s="430">
        <f>IF(CO236="","",CO236*'Opening Balance'!$H$258)</f>
        <v>3.68</v>
      </c>
      <c r="CU236" s="431">
        <f t="shared" si="401"/>
        <v>190.11999999999998</v>
      </c>
      <c r="CV236" s="453">
        <f t="shared" ref="CV236:CV264" si="439">IFERROR(IF(AND(DA235=""),"",DA235),"")</f>
        <v>41.337999999999987</v>
      </c>
      <c r="CW236" s="430" t="str">
        <f>IF(CK236="","",IF(CK236='Opening Balance'!$I$255,'Opening Balance'!$H$255,""))</f>
        <v/>
      </c>
      <c r="CX236" s="429" t="str">
        <f>IF(CK236="","",IF(CK236='Opening Balance'!$I$257,'Opening Balance'!$H$257,""))</f>
        <v/>
      </c>
      <c r="CY236" s="438">
        <f t="shared" si="412"/>
        <v>41.337999999999987</v>
      </c>
      <c r="CZ236" s="430">
        <f>IF(CO236="","",CO236*'Opening Balance'!$H$259)</f>
        <v>1.8768000000000002</v>
      </c>
      <c r="DA236" s="431">
        <f t="shared" si="413"/>
        <v>39.461199999999984</v>
      </c>
      <c r="DB236" s="474">
        <f t="shared" ref="DB236:DB264" si="440">IFERROR(IF(AND(DF235=""),"",DF235),"")</f>
        <v>19800</v>
      </c>
      <c r="DC236" s="468" t="str">
        <f>IF(CK236="","",IF(CK236='Opening Balance'!$I$261,'Opening Balance'!$H$261,""))</f>
        <v/>
      </c>
      <c r="DD236" s="468">
        <f t="shared" si="414"/>
        <v>19800</v>
      </c>
      <c r="DE236" s="470">
        <f>IF(CK236="","",IF(CK236='Opening Balance'!$I$263,'Opening Balance'!$H$263,0))</f>
        <v>0</v>
      </c>
      <c r="DF236" s="469">
        <f t="shared" ref="DF236:DF264" si="441">IFERROR(SUM(DD236-DE236),"")</f>
        <v>19800</v>
      </c>
    </row>
    <row r="237" spans="1:110" s="317" customFormat="1">
      <c r="A237" s="580"/>
      <c r="B237" s="352">
        <f>IF(AND($Z$3=$Q$229),MAX($B$233:B236)+1,0)</f>
        <v>0</v>
      </c>
      <c r="C237" s="116">
        <f>IF(AND('Att. Dairy'!B273=""),"",'Att. Dairy'!B273)</f>
        <v>45203</v>
      </c>
      <c r="D237" s="118">
        <f t="shared" si="415"/>
        <v>135.69999999999999</v>
      </c>
      <c r="E237" s="118">
        <f t="shared" si="416"/>
        <v>170</v>
      </c>
      <c r="F237" s="118" t="str">
        <f>IF(C237="","",IF(Sheet1!C237='Opening Balance'!$I$236,'Opening Balance'!$G$236,""))</f>
        <v/>
      </c>
      <c r="G237" s="118" t="str">
        <f>IF(C237="","",IF(Sheet1!C237='Opening Balance'!$I$237,'Opening Balance'!$G$237,""))</f>
        <v/>
      </c>
      <c r="H237" s="118" t="str">
        <f>IF(C237="","",IF(Sheet1!C237='Opening Balance'!$I$238,'Opening Balance'!$G$238,""))</f>
        <v/>
      </c>
      <c r="I237" s="118" t="str">
        <f>IF(C237="","",IF(Sheet1!C237='Opening Balance'!$I$239,'Opening Balance'!$G$239,""))</f>
        <v/>
      </c>
      <c r="J237" s="118" t="str">
        <f>IF(C237="","",IF(Sheet1!C237='Opening Balance'!$I$240,'Opening Balance'!$G$240,""))</f>
        <v/>
      </c>
      <c r="K237" s="118" t="str">
        <f>IF(C237="","",IF(Sheet1!C237='Opening Balance'!$I$241,'Opening Balance'!$G$241,""))</f>
        <v/>
      </c>
      <c r="L237" s="118">
        <f t="shared" si="417"/>
        <v>135.69999999999999</v>
      </c>
      <c r="M237" s="118">
        <f t="shared" si="418"/>
        <v>170</v>
      </c>
      <c r="N237" s="119" t="str">
        <f>IF('Att. Dairy'!F273="","",'Att. Dairy'!F273)</f>
        <v/>
      </c>
      <c r="O237" s="119" t="str">
        <f>IF('Att. Dairy'!G273="","",'Att. Dairy'!G273)</f>
        <v/>
      </c>
      <c r="P237" s="119" t="str">
        <f t="shared" si="419"/>
        <v/>
      </c>
      <c r="Q237" s="119" t="str">
        <f>IF('Att. Dairy'!L273="","",'Att. Dairy'!L273)</f>
        <v/>
      </c>
      <c r="R237" s="119" t="str">
        <f>IF('Att. Dairy'!M273="","",'Att. Dairy'!M273)</f>
        <v/>
      </c>
      <c r="S237" s="119" t="str">
        <f t="shared" si="420"/>
        <v/>
      </c>
      <c r="T237" s="118">
        <f t="shared" si="421"/>
        <v>0</v>
      </c>
      <c r="U237" s="118">
        <f t="shared" si="422"/>
        <v>0</v>
      </c>
      <c r="V237" s="118">
        <f t="shared" si="423"/>
        <v>135.69999999999999</v>
      </c>
      <c r="W237" s="118">
        <f t="shared" si="424"/>
        <v>170</v>
      </c>
      <c r="X237" s="321" t="str">
        <f>IFERROR(IF(AND('Att. Dairy'!B273=""),"",IF(AND(Y237="अवकाश"),"",IF(AND(S237=""),"",S237*$Z$229))),"")</f>
        <v/>
      </c>
      <c r="Y237" s="121" t="str">
        <f>IF(AND('Att. Dairy'!B273=""),"",IF(OR(S237="",S237=0),"",BC237))</f>
        <v/>
      </c>
      <c r="AA237" s="353">
        <f>IF(AND($AY$3=$AP$229),MAX($AA$233:AA236)+1,0)</f>
        <v>0</v>
      </c>
      <c r="AB237" s="116">
        <f>IF(AND('Att. Dairy'!B273=""),"",'Att. Dairy'!B273)</f>
        <v>45203</v>
      </c>
      <c r="AC237" s="118">
        <f t="shared" si="425"/>
        <v>126.85000000000002</v>
      </c>
      <c r="AD237" s="118">
        <f t="shared" si="426"/>
        <v>136.30000000000001</v>
      </c>
      <c r="AE237" s="118" t="str">
        <f>IF(AB237="","",IF(Sheet1!AB237='Opening Balance'!$I$236,'Opening Balance'!$H$236,""))</f>
        <v/>
      </c>
      <c r="AF237" s="118" t="str">
        <f>IF(AB237="","",IF(Sheet1!AB237='Opening Balance'!$I$237,'Opening Balance'!$H$237,""))</f>
        <v/>
      </c>
      <c r="AG237" s="118" t="str">
        <f>IF(AB237="","",IF(Sheet1!AB237='Opening Balance'!$I$238,'Opening Balance'!$H$238,""))</f>
        <v/>
      </c>
      <c r="AH237" s="118" t="str">
        <f>IF(AB237="","",IF(Sheet1!AB237='Opening Balance'!$I$239,'Opening Balance'!$H$239,""))</f>
        <v/>
      </c>
      <c r="AI237" s="118" t="str">
        <f>IF(AB237="","",IF(Sheet1!AB237='Opening Balance'!$I$240,'Opening Balance'!$H$240,""))</f>
        <v/>
      </c>
      <c r="AJ237" s="118" t="str">
        <f>IF(AB237="","",IF(Sheet1!AB237='Opening Balance'!$I$241,'Opening Balance'!$H$241,""))</f>
        <v/>
      </c>
      <c r="AK237" s="118">
        <f t="shared" si="427"/>
        <v>126.85000000000002</v>
      </c>
      <c r="AL237" s="118">
        <f t="shared" si="428"/>
        <v>136.30000000000001</v>
      </c>
      <c r="AM237" s="119" t="str">
        <f>IF('Att. Dairy'!I273="","",'Att. Dairy'!I273)</f>
        <v/>
      </c>
      <c r="AN237" s="119" t="str">
        <f>IF('Att. Dairy'!J273="","",'Att. Dairy'!J273)</f>
        <v/>
      </c>
      <c r="AO237" s="119" t="str">
        <f t="shared" si="429"/>
        <v/>
      </c>
      <c r="AP237" s="119" t="str">
        <f>IF('Att. Dairy'!O273="","",'Att. Dairy'!O273)</f>
        <v/>
      </c>
      <c r="AQ237" s="119" t="str">
        <f>IF('Att. Dairy'!P273="","",'Att. Dairy'!P273)</f>
        <v/>
      </c>
      <c r="AR237" s="119" t="str">
        <f t="shared" si="430"/>
        <v/>
      </c>
      <c r="AS237" s="118">
        <f t="shared" si="431"/>
        <v>0</v>
      </c>
      <c r="AT237" s="118">
        <f t="shared" si="432"/>
        <v>0</v>
      </c>
      <c r="AU237" s="118">
        <f t="shared" si="399"/>
        <v>126.85000000000002</v>
      </c>
      <c r="AV237" s="118">
        <f t="shared" si="399"/>
        <v>136.30000000000001</v>
      </c>
      <c r="AW237" s="321" t="str">
        <f>IFERROR(IF(AND('Att. Dairy'!B273=""),"",IF(AND(AX237="अवकाश"),"",IF(AND(AR237=""),"",AR237*$AY$229))),"")</f>
        <v/>
      </c>
      <c r="AX237" s="121" t="str">
        <f>IF(AND('Att. Dairy'!B273=""),"",IF(OR(AR237="",AR237=0),"",BC237))</f>
        <v/>
      </c>
      <c r="BB237" s="317" t="str">
        <f>IF(AND('Att. Dairy'!D273=""),"",'Att. Dairy'!D273)</f>
        <v>Wednesday</v>
      </c>
      <c r="BC237" s="317" t="str">
        <f t="shared" si="433"/>
        <v>दाल रोटी</v>
      </c>
      <c r="BD237" s="318" t="str">
        <f t="shared" si="402"/>
        <v>W</v>
      </c>
      <c r="BE237" s="317" t="str">
        <f>IF(AND('Att. Dairy'!C273=""),"",'Att. Dairy'!C273)</f>
        <v/>
      </c>
      <c r="BF237" s="317" t="str">
        <f t="shared" si="403"/>
        <v/>
      </c>
      <c r="BG237" s="318" t="str">
        <f t="shared" si="404"/>
        <v>W</v>
      </c>
      <c r="BJ237" s="487">
        <f>IF(AND($DG$5=$CF$230),MAX($BJ$233:BJ236)+1,0)</f>
        <v>0</v>
      </c>
      <c r="BK237" s="389">
        <v>4</v>
      </c>
      <c r="BL237" s="422">
        <f>IF(AND('Att. Dairy'!B273=""),"",'Att. Dairy'!B273)</f>
        <v>45203</v>
      </c>
      <c r="BM237" s="423" t="str">
        <f>IF(AND('Att. Dairy'!D273=""),"",'Att. Dairy'!D273)</f>
        <v>Wednesday</v>
      </c>
      <c r="BN237" s="435" t="str">
        <f>IF('Att. Dairy'!L273="","",IF('Att. Dairy'!E273='Att. Dairy'!$AD$15,'Att. Dairy'!L273,""))</f>
        <v/>
      </c>
      <c r="BO237" s="435" t="str">
        <f>IF('Att. Dairy'!M273="","",IF('Att. Dairy'!E273='Att. Dairy'!$AD$15,'Att. Dairy'!M273,""))</f>
        <v/>
      </c>
      <c r="BP237" s="436">
        <f t="shared" si="405"/>
        <v>0</v>
      </c>
      <c r="BQ237" s="453">
        <f t="shared" si="434"/>
        <v>142.31</v>
      </c>
      <c r="BR237" s="439" t="str">
        <f>IF(BL237="","",IF(BL237='Opening Balance'!$I$254,'Opening Balance'!$G$254,""))</f>
        <v/>
      </c>
      <c r="BS237" s="439" t="str">
        <f>IF(BL237="","",IF(BL237='Opening Balance'!$I$256,'Opening Balance'!$G$256,""))</f>
        <v/>
      </c>
      <c r="BT237" s="438">
        <f t="shared" si="406"/>
        <v>142.31</v>
      </c>
      <c r="BU237" s="446">
        <f>IF(BP237="","",BP237*'Opening Balance'!$G$258)</f>
        <v>0</v>
      </c>
      <c r="BV237" s="415">
        <f t="shared" si="400"/>
        <v>142.31</v>
      </c>
      <c r="BW237" s="453">
        <f t="shared" si="435"/>
        <v>32.693599999999989</v>
      </c>
      <c r="BX237" s="446" t="str">
        <f>IF(BL237="","",IF(BL237='Opening Balance'!$I$255,'Opening Balance'!$G$255,""))</f>
        <v/>
      </c>
      <c r="BY237" s="446" t="str">
        <f>IF(BL237="","",IF(BL237='Opening Balance'!$I$257,'Opening Balance'!$G$257,""))</f>
        <v/>
      </c>
      <c r="BZ237" s="447">
        <f t="shared" si="407"/>
        <v>32.693599999999989</v>
      </c>
      <c r="CA237" s="446">
        <f>IF(BP237="","",BP237*'Opening Balance'!$G$259)</f>
        <v>0</v>
      </c>
      <c r="CB237" s="431">
        <f t="shared" si="408"/>
        <v>32.693599999999989</v>
      </c>
      <c r="CC237" s="474">
        <f t="shared" si="436"/>
        <v>18000</v>
      </c>
      <c r="CD237" s="468" t="str">
        <f>IF(BL237="","",IF(BL237='Opening Balance'!$I$261,'Opening Balance'!$G$261,""))</f>
        <v/>
      </c>
      <c r="CE237" s="468">
        <f t="shared" si="409"/>
        <v>18000</v>
      </c>
      <c r="CF237" s="470">
        <f>IF(BL237="","",IF(BL237='Opening Balance'!$I$263,'Opening Balance'!$G$263,0))</f>
        <v>0</v>
      </c>
      <c r="CG237" s="469">
        <f t="shared" si="437"/>
        <v>18000</v>
      </c>
      <c r="CH237" s="466"/>
      <c r="CI237" s="466"/>
      <c r="CJ237" s="389">
        <v>4</v>
      </c>
      <c r="CK237" s="422">
        <f>IF(AND('Att. Dairy'!B273=""),"",'Att. Dairy'!B273)</f>
        <v>45203</v>
      </c>
      <c r="CL237" s="423" t="str">
        <f>IF(AND('Att. Dairy'!D273=""),"",'Att. Dairy'!D273)</f>
        <v>Wednesday</v>
      </c>
      <c r="CM237" s="435" t="str">
        <f>IF('Att. Dairy'!O273="","",IF('Att. Dairy'!E273='Att. Dairy'!$AD$15,'Att. Dairy'!O273,""))</f>
        <v/>
      </c>
      <c r="CN237" s="435" t="str">
        <f>IF('Att. Dairy'!P273="","",IF('Att. Dairy'!E273='Att. Dairy'!$AD$15,'Att. Dairy'!P273,""))</f>
        <v/>
      </c>
      <c r="CO237" s="436">
        <f t="shared" si="410"/>
        <v>0</v>
      </c>
      <c r="CP237" s="453">
        <f t="shared" si="438"/>
        <v>190.11999999999998</v>
      </c>
      <c r="CQ237" s="438" t="str">
        <f>IF(CK237="","",IF(CK237='Opening Balance'!$I$254,'Opening Balance'!$H$254,""))</f>
        <v/>
      </c>
      <c r="CR237" s="438" t="str">
        <f>IF(CK237="","",IF(CK237='Opening Balance'!$I$256,'Opening Balance'!$H$256,""))</f>
        <v/>
      </c>
      <c r="CS237" s="438">
        <f t="shared" si="411"/>
        <v>190.11999999999998</v>
      </c>
      <c r="CT237" s="430">
        <f>IF(CO237="","",CO237*'Opening Balance'!$H$258)</f>
        <v>0</v>
      </c>
      <c r="CU237" s="431">
        <f t="shared" si="401"/>
        <v>190.11999999999998</v>
      </c>
      <c r="CV237" s="453">
        <f t="shared" si="439"/>
        <v>39.461199999999984</v>
      </c>
      <c r="CW237" s="430" t="str">
        <f>IF(CK237="","",IF(CK237='Opening Balance'!$I$255,'Opening Balance'!$H$255,""))</f>
        <v/>
      </c>
      <c r="CX237" s="429" t="str">
        <f>IF(CK237="","",IF(CK237='Opening Balance'!$I$257,'Opening Balance'!$H$257,""))</f>
        <v/>
      </c>
      <c r="CY237" s="438">
        <f t="shared" si="412"/>
        <v>39.461199999999984</v>
      </c>
      <c r="CZ237" s="430">
        <f>IF(CO237="","",CO237*'Opening Balance'!$H$259)</f>
        <v>0</v>
      </c>
      <c r="DA237" s="431">
        <f t="shared" si="413"/>
        <v>39.461199999999984</v>
      </c>
      <c r="DB237" s="474">
        <f t="shared" si="440"/>
        <v>19800</v>
      </c>
      <c r="DC237" s="468" t="str">
        <f>IF(CK237="","",IF(CK237='Opening Balance'!$I$261,'Opening Balance'!$H$261,""))</f>
        <v/>
      </c>
      <c r="DD237" s="468">
        <f t="shared" si="414"/>
        <v>19800</v>
      </c>
      <c r="DE237" s="470">
        <f>IF(CK237="","",IF(CK237='Opening Balance'!$I$263,'Opening Balance'!$H$263,0))</f>
        <v>0</v>
      </c>
      <c r="DF237" s="469">
        <f t="shared" si="441"/>
        <v>19800</v>
      </c>
    </row>
    <row r="238" spans="1:110" s="317" customFormat="1">
      <c r="A238" s="580"/>
      <c r="B238" s="352">
        <f>IF(AND($Z$3=$Q$229),MAX($B$233:B237)+1,0)</f>
        <v>0</v>
      </c>
      <c r="C238" s="116">
        <f>IF(AND('Att. Dairy'!B274=""),"",'Att. Dairy'!B274)</f>
        <v>45204</v>
      </c>
      <c r="D238" s="118">
        <f t="shared" si="415"/>
        <v>135.69999999999999</v>
      </c>
      <c r="E238" s="118">
        <f t="shared" si="416"/>
        <v>170</v>
      </c>
      <c r="F238" s="118" t="str">
        <f>IF(C238="","",IF(Sheet1!C238='Opening Balance'!$I$236,'Opening Balance'!$G$236,""))</f>
        <v/>
      </c>
      <c r="G238" s="118" t="str">
        <f>IF(C238="","",IF(Sheet1!C238='Opening Balance'!$I$237,'Opening Balance'!$G$237,""))</f>
        <v/>
      </c>
      <c r="H238" s="118" t="str">
        <f>IF(C238="","",IF(Sheet1!C238='Opening Balance'!$I$238,'Opening Balance'!$G$238,""))</f>
        <v/>
      </c>
      <c r="I238" s="118" t="str">
        <f>IF(C238="","",IF(Sheet1!C238='Opening Balance'!$I$239,'Opening Balance'!$G$239,""))</f>
        <v/>
      </c>
      <c r="J238" s="118" t="str">
        <f>IF(C238="","",IF(Sheet1!C238='Opening Balance'!$I$240,'Opening Balance'!$G$240,""))</f>
        <v/>
      </c>
      <c r="K238" s="118" t="str">
        <f>IF(C238="","",IF(Sheet1!C238='Opening Balance'!$I$241,'Opening Balance'!$G$241,""))</f>
        <v/>
      </c>
      <c r="L238" s="118">
        <f t="shared" si="417"/>
        <v>135.69999999999999</v>
      </c>
      <c r="M238" s="118">
        <f t="shared" si="418"/>
        <v>170</v>
      </c>
      <c r="N238" s="119" t="str">
        <f>IF('Att. Dairy'!F274="","",'Att. Dairy'!F274)</f>
        <v/>
      </c>
      <c r="O238" s="119" t="str">
        <f>IF('Att. Dairy'!G274="","",'Att. Dairy'!G274)</f>
        <v/>
      </c>
      <c r="P238" s="119" t="str">
        <f t="shared" si="419"/>
        <v/>
      </c>
      <c r="Q238" s="119" t="str">
        <f>IF('Att. Dairy'!L274="","",'Att. Dairy'!L274)</f>
        <v/>
      </c>
      <c r="R238" s="119" t="str">
        <f>IF('Att. Dairy'!M274="","",'Att. Dairy'!M274)</f>
        <v/>
      </c>
      <c r="S238" s="119" t="str">
        <f t="shared" si="420"/>
        <v/>
      </c>
      <c r="T238" s="118">
        <f t="shared" si="421"/>
        <v>0</v>
      </c>
      <c r="U238" s="118">
        <f t="shared" si="422"/>
        <v>0</v>
      </c>
      <c r="V238" s="118">
        <f t="shared" si="423"/>
        <v>135.69999999999999</v>
      </c>
      <c r="W238" s="118">
        <f t="shared" si="424"/>
        <v>170</v>
      </c>
      <c r="X238" s="321" t="str">
        <f>IFERROR(IF(AND('Att. Dairy'!B274=""),"",IF(AND(Y238="अवकाश"),"",IF(AND(S238=""),"",S238*$Z$229))),"")</f>
        <v/>
      </c>
      <c r="Y238" s="121" t="str">
        <f>IF(AND('Att. Dairy'!B274=""),"",IF(OR(S238="",S238=0),"",BC238))</f>
        <v/>
      </c>
      <c r="AA238" s="353">
        <f>IF(AND($AY$3=$AP$229),MAX($AA$233:AA237)+1,0)</f>
        <v>0</v>
      </c>
      <c r="AB238" s="116">
        <f>IF(AND('Att. Dairy'!B274=""),"",'Att. Dairy'!B274)</f>
        <v>45204</v>
      </c>
      <c r="AC238" s="118">
        <f t="shared" si="425"/>
        <v>126.85000000000002</v>
      </c>
      <c r="AD238" s="118">
        <f t="shared" si="426"/>
        <v>136.30000000000001</v>
      </c>
      <c r="AE238" s="118" t="str">
        <f>IF(AB238="","",IF(Sheet1!AB238='Opening Balance'!$I$236,'Opening Balance'!$H$236,""))</f>
        <v/>
      </c>
      <c r="AF238" s="118" t="str">
        <f>IF(AB238="","",IF(Sheet1!AB238='Opening Balance'!$I$237,'Opening Balance'!$H$237,""))</f>
        <v/>
      </c>
      <c r="AG238" s="118" t="str">
        <f>IF(AB238="","",IF(Sheet1!AB238='Opening Balance'!$I$238,'Opening Balance'!$H$238,""))</f>
        <v/>
      </c>
      <c r="AH238" s="118" t="str">
        <f>IF(AB238="","",IF(Sheet1!AB238='Opening Balance'!$I$239,'Opening Balance'!$H$239,""))</f>
        <v/>
      </c>
      <c r="AI238" s="118" t="str">
        <f>IF(AB238="","",IF(Sheet1!AB238='Opening Balance'!$I$240,'Opening Balance'!$H$240,""))</f>
        <v/>
      </c>
      <c r="AJ238" s="118" t="str">
        <f>IF(AB238="","",IF(Sheet1!AB238='Opening Balance'!$I$241,'Opening Balance'!$H$241,""))</f>
        <v/>
      </c>
      <c r="AK238" s="118">
        <f t="shared" si="427"/>
        <v>126.85000000000002</v>
      </c>
      <c r="AL238" s="118">
        <f t="shared" si="428"/>
        <v>136.30000000000001</v>
      </c>
      <c r="AM238" s="119" t="str">
        <f>IF('Att. Dairy'!I274="","",'Att. Dairy'!I274)</f>
        <v/>
      </c>
      <c r="AN238" s="119" t="str">
        <f>IF('Att. Dairy'!J274="","",'Att. Dairy'!J274)</f>
        <v/>
      </c>
      <c r="AO238" s="119" t="str">
        <f t="shared" si="429"/>
        <v/>
      </c>
      <c r="AP238" s="119" t="str">
        <f>IF('Att. Dairy'!O274="","",'Att. Dairy'!O274)</f>
        <v/>
      </c>
      <c r="AQ238" s="119" t="str">
        <f>IF('Att. Dairy'!P274="","",'Att. Dairy'!P274)</f>
        <v/>
      </c>
      <c r="AR238" s="119" t="str">
        <f t="shared" si="430"/>
        <v/>
      </c>
      <c r="AS238" s="118">
        <f t="shared" si="431"/>
        <v>0</v>
      </c>
      <c r="AT238" s="118">
        <f t="shared" si="432"/>
        <v>0</v>
      </c>
      <c r="AU238" s="118">
        <f t="shared" ref="AU238:AU264" si="442">SUM(AK238-AS238)</f>
        <v>126.85000000000002</v>
      </c>
      <c r="AV238" s="118">
        <f t="shared" ref="AV238:AV264" si="443">SUM(AL238-AT238)</f>
        <v>136.30000000000001</v>
      </c>
      <c r="AW238" s="321" t="str">
        <f>IFERROR(IF(AND('Att. Dairy'!B274=""),"",IF(AND(AX238="अवकाश"),"",IF(AND(AR238=""),"",AR238*$AY$229))),"")</f>
        <v/>
      </c>
      <c r="AX238" s="121" t="str">
        <f>IF(AND('Att. Dairy'!B274=""),"",IF(OR(AR238="",AR238=0),"",BC238))</f>
        <v/>
      </c>
      <c r="BB238" s="317" t="str">
        <f>IF(AND('Att. Dairy'!D274=""),"",'Att. Dairy'!D274)</f>
        <v>Thursday</v>
      </c>
      <c r="BC238" s="317" t="str">
        <f t="shared" si="433"/>
        <v>खिचड़ी</v>
      </c>
      <c r="BD238" s="318" t="str">
        <f t="shared" si="402"/>
        <v>R</v>
      </c>
      <c r="BE238" s="317" t="str">
        <f>IF(AND('Att. Dairy'!C274=""),"",'Att. Dairy'!C274)</f>
        <v/>
      </c>
      <c r="BF238" s="317" t="str">
        <f t="shared" si="403"/>
        <v/>
      </c>
      <c r="BG238" s="318" t="str">
        <f t="shared" si="404"/>
        <v>R</v>
      </c>
      <c r="BJ238" s="487">
        <f>IF(AND($DG$5=$CF$230),MAX($BJ$233:BJ237)+1,0)</f>
        <v>0</v>
      </c>
      <c r="BK238" s="389">
        <v>5</v>
      </c>
      <c r="BL238" s="422">
        <f>IF(AND('Att. Dairy'!B274=""),"",'Att. Dairy'!B274)</f>
        <v>45204</v>
      </c>
      <c r="BM238" s="423" t="str">
        <f>IF(AND('Att. Dairy'!D274=""),"",'Att. Dairy'!D274)</f>
        <v>Thursday</v>
      </c>
      <c r="BN238" s="435" t="str">
        <f>IF('Att. Dairy'!L274="","",IF('Att. Dairy'!E274='Att. Dairy'!$AD$15,'Att. Dairy'!L274,""))</f>
        <v/>
      </c>
      <c r="BO238" s="435" t="str">
        <f>IF('Att. Dairy'!M274="","",IF('Att. Dairy'!E274='Att. Dairy'!$AD$15,'Att. Dairy'!M274,""))</f>
        <v/>
      </c>
      <c r="BP238" s="436">
        <f t="shared" si="405"/>
        <v>0</v>
      </c>
      <c r="BQ238" s="453">
        <f t="shared" si="434"/>
        <v>142.31</v>
      </c>
      <c r="BR238" s="439" t="str">
        <f>IF(BL238="","",IF(BL238='Opening Balance'!$I$254,'Opening Balance'!$G$254,""))</f>
        <v/>
      </c>
      <c r="BS238" s="439" t="str">
        <f>IF(BL238="","",IF(BL238='Opening Balance'!$I$256,'Opening Balance'!$G$256,""))</f>
        <v/>
      </c>
      <c r="BT238" s="438">
        <f t="shared" si="406"/>
        <v>142.31</v>
      </c>
      <c r="BU238" s="446">
        <f>IF(BP238="","",BP238*'Opening Balance'!$G$258)</f>
        <v>0</v>
      </c>
      <c r="BV238" s="414">
        <f t="shared" si="400"/>
        <v>142.31</v>
      </c>
      <c r="BW238" s="453">
        <f t="shared" si="435"/>
        <v>32.693599999999989</v>
      </c>
      <c r="BX238" s="446" t="str">
        <f>IF(BL238="","",IF(BL238='Opening Balance'!$I$255,'Opening Balance'!$G$255,""))</f>
        <v/>
      </c>
      <c r="BY238" s="446" t="str">
        <f>IF(BL238="","",IF(BL238='Opening Balance'!$I$257,'Opening Balance'!$G$257,""))</f>
        <v/>
      </c>
      <c r="BZ238" s="447">
        <f t="shared" si="407"/>
        <v>32.693599999999989</v>
      </c>
      <c r="CA238" s="446">
        <f>IF(BP238="","",BP238*'Opening Balance'!$G$259)</f>
        <v>0</v>
      </c>
      <c r="CB238" s="431">
        <f t="shared" si="408"/>
        <v>32.693599999999989</v>
      </c>
      <c r="CC238" s="474">
        <f t="shared" si="436"/>
        <v>18000</v>
      </c>
      <c r="CD238" s="468" t="str">
        <f>IF(BL238="","",IF(BL238='Opening Balance'!$I$261,'Opening Balance'!$G$261,""))</f>
        <v/>
      </c>
      <c r="CE238" s="468">
        <f t="shared" si="409"/>
        <v>18000</v>
      </c>
      <c r="CF238" s="470">
        <f>IF(BL238="","",IF(BL238='Opening Balance'!$I$263,'Opening Balance'!$G$263,0))</f>
        <v>0</v>
      </c>
      <c r="CG238" s="469">
        <f t="shared" si="437"/>
        <v>18000</v>
      </c>
      <c r="CH238" s="466"/>
      <c r="CI238" s="466"/>
      <c r="CJ238" s="389">
        <v>5</v>
      </c>
      <c r="CK238" s="422">
        <f>IF(AND('Att. Dairy'!B274=""),"",'Att. Dairy'!B274)</f>
        <v>45204</v>
      </c>
      <c r="CL238" s="423" t="str">
        <f>IF(AND('Att. Dairy'!D274=""),"",'Att. Dairy'!D274)</f>
        <v>Thursday</v>
      </c>
      <c r="CM238" s="435" t="str">
        <f>IF('Att. Dairy'!O274="","",IF('Att. Dairy'!E274='Att. Dairy'!$AD$15,'Att. Dairy'!O274,""))</f>
        <v/>
      </c>
      <c r="CN238" s="435" t="str">
        <f>IF('Att. Dairy'!P274="","",IF('Att. Dairy'!E274='Att. Dairy'!$AD$15,'Att. Dairy'!P274,""))</f>
        <v/>
      </c>
      <c r="CO238" s="436">
        <f t="shared" si="410"/>
        <v>0</v>
      </c>
      <c r="CP238" s="453">
        <f t="shared" si="438"/>
        <v>190.11999999999998</v>
      </c>
      <c r="CQ238" s="438" t="str">
        <f>IF(CK238="","",IF(CK238='Opening Balance'!$I$254,'Opening Balance'!$H$254,""))</f>
        <v/>
      </c>
      <c r="CR238" s="438" t="str">
        <f>IF(CK238="","",IF(CK238='Opening Balance'!$I$256,'Opening Balance'!$H$256,""))</f>
        <v/>
      </c>
      <c r="CS238" s="438">
        <f t="shared" si="411"/>
        <v>190.11999999999998</v>
      </c>
      <c r="CT238" s="430">
        <f>IF(CO238="","",CO238*'Opening Balance'!$H$258)</f>
        <v>0</v>
      </c>
      <c r="CU238" s="431">
        <f t="shared" si="401"/>
        <v>190.11999999999998</v>
      </c>
      <c r="CV238" s="453">
        <f t="shared" si="439"/>
        <v>39.461199999999984</v>
      </c>
      <c r="CW238" s="430" t="str">
        <f>IF(CK238="","",IF(CK238='Opening Balance'!$I$255,'Opening Balance'!$H$255,""))</f>
        <v/>
      </c>
      <c r="CX238" s="429" t="str">
        <f>IF(CK238="","",IF(CK238='Opening Balance'!$I$257,'Opening Balance'!$H$257,""))</f>
        <v/>
      </c>
      <c r="CY238" s="438">
        <f t="shared" si="412"/>
        <v>39.461199999999984</v>
      </c>
      <c r="CZ238" s="430">
        <f>IF(CO238="","",CO238*'Opening Balance'!$H$259)</f>
        <v>0</v>
      </c>
      <c r="DA238" s="431">
        <f t="shared" si="413"/>
        <v>39.461199999999984</v>
      </c>
      <c r="DB238" s="474">
        <f t="shared" si="440"/>
        <v>19800</v>
      </c>
      <c r="DC238" s="468" t="str">
        <f>IF(CK238="","",IF(CK238='Opening Balance'!$I$261,'Opening Balance'!$H$261,""))</f>
        <v/>
      </c>
      <c r="DD238" s="468">
        <f t="shared" si="414"/>
        <v>19800</v>
      </c>
      <c r="DE238" s="470">
        <f>IF(CK238="","",IF(CK238='Opening Balance'!$I$263,'Opening Balance'!$H$263,0))</f>
        <v>0</v>
      </c>
      <c r="DF238" s="469">
        <f t="shared" si="441"/>
        <v>19800</v>
      </c>
    </row>
    <row r="239" spans="1:110" s="317" customFormat="1">
      <c r="A239" s="580"/>
      <c r="B239" s="352">
        <f>IF(AND($Z$3=$Q$229),MAX($B$233:B238)+1,0)</f>
        <v>0</v>
      </c>
      <c r="C239" s="116">
        <f>IF(AND('Att. Dairy'!B275=""),"",'Att. Dairy'!B275)</f>
        <v>45205</v>
      </c>
      <c r="D239" s="118">
        <f t="shared" si="415"/>
        <v>135.69999999999999</v>
      </c>
      <c r="E239" s="118">
        <f t="shared" si="416"/>
        <v>170</v>
      </c>
      <c r="F239" s="118" t="str">
        <f>IF(C239="","",IF(Sheet1!C239='Opening Balance'!$I$236,'Opening Balance'!$G$236,""))</f>
        <v/>
      </c>
      <c r="G239" s="118" t="str">
        <f>IF(C239="","",IF(Sheet1!C239='Opening Balance'!$I$237,'Opening Balance'!$G$237,""))</f>
        <v/>
      </c>
      <c r="H239" s="118" t="str">
        <f>IF(C239="","",IF(Sheet1!C239='Opening Balance'!$I$238,'Opening Balance'!$G$238,""))</f>
        <v/>
      </c>
      <c r="I239" s="118" t="str">
        <f>IF(C239="","",IF(Sheet1!C239='Opening Balance'!$I$239,'Opening Balance'!$G$239,""))</f>
        <v/>
      </c>
      <c r="J239" s="118" t="str">
        <f>IF(C239="","",IF(Sheet1!C239='Opening Balance'!$I$240,'Opening Balance'!$G$240,""))</f>
        <v/>
      </c>
      <c r="K239" s="118" t="str">
        <f>IF(C239="","",IF(Sheet1!C239='Opening Balance'!$I$241,'Opening Balance'!$G$241,""))</f>
        <v/>
      </c>
      <c r="L239" s="118">
        <f t="shared" si="417"/>
        <v>135.69999999999999</v>
      </c>
      <c r="M239" s="118">
        <f t="shared" si="418"/>
        <v>170</v>
      </c>
      <c r="N239" s="119" t="str">
        <f>IF('Att. Dairy'!F275="","",'Att. Dairy'!F275)</f>
        <v/>
      </c>
      <c r="O239" s="119" t="str">
        <f>IF('Att. Dairy'!G275="","",'Att. Dairy'!G275)</f>
        <v/>
      </c>
      <c r="P239" s="119" t="str">
        <f t="shared" si="419"/>
        <v/>
      </c>
      <c r="Q239" s="119" t="str">
        <f>IF('Att. Dairy'!L275="","",'Att. Dairy'!L275)</f>
        <v/>
      </c>
      <c r="R239" s="119" t="str">
        <f>IF('Att. Dairy'!M275="","",'Att. Dairy'!M275)</f>
        <v/>
      </c>
      <c r="S239" s="119" t="str">
        <f t="shared" si="420"/>
        <v/>
      </c>
      <c r="T239" s="118">
        <f t="shared" si="421"/>
        <v>0</v>
      </c>
      <c r="U239" s="118">
        <f t="shared" si="422"/>
        <v>0</v>
      </c>
      <c r="V239" s="118">
        <f t="shared" si="423"/>
        <v>135.69999999999999</v>
      </c>
      <c r="W239" s="118">
        <f t="shared" si="424"/>
        <v>170</v>
      </c>
      <c r="X239" s="321" t="str">
        <f>IFERROR(IF(AND('Att. Dairy'!B275=""),"",IF(AND(Y239="अवकाश"),"",IF(AND(S239=""),"",S239*$Z$229))),"")</f>
        <v/>
      </c>
      <c r="Y239" s="121" t="str">
        <f>IF(AND('Att. Dairy'!B275=""),"",IF(OR(S239="",S239=0),"",BC239))</f>
        <v/>
      </c>
      <c r="AA239" s="353">
        <f>IF(AND($AY$3=$AP$229),MAX($AA$233:AA238)+1,0)</f>
        <v>0</v>
      </c>
      <c r="AB239" s="116">
        <f>IF(AND('Att. Dairy'!B275=""),"",'Att. Dairy'!B275)</f>
        <v>45205</v>
      </c>
      <c r="AC239" s="118">
        <f t="shared" si="425"/>
        <v>126.85000000000002</v>
      </c>
      <c r="AD239" s="118">
        <f t="shared" si="426"/>
        <v>136.30000000000001</v>
      </c>
      <c r="AE239" s="118" t="str">
        <f>IF(AB239="","",IF(Sheet1!AB239='Opening Balance'!$I$236,'Opening Balance'!$H$236,""))</f>
        <v/>
      </c>
      <c r="AF239" s="118" t="str">
        <f>IF(AB239="","",IF(Sheet1!AB239='Opening Balance'!$I$237,'Opening Balance'!$H$237,""))</f>
        <v/>
      </c>
      <c r="AG239" s="118" t="str">
        <f>IF(AB239="","",IF(Sheet1!AB239='Opening Balance'!$I$238,'Opening Balance'!$H$238,""))</f>
        <v/>
      </c>
      <c r="AH239" s="118" t="str">
        <f>IF(AB239="","",IF(Sheet1!AB239='Opening Balance'!$I$239,'Opening Balance'!$H$239,""))</f>
        <v/>
      </c>
      <c r="AI239" s="118" t="str">
        <f>IF(AB239="","",IF(Sheet1!AB239='Opening Balance'!$I$240,'Opening Balance'!$H$240,""))</f>
        <v/>
      </c>
      <c r="AJ239" s="118" t="str">
        <f>IF(AB239="","",IF(Sheet1!AB239='Opening Balance'!$I$241,'Opening Balance'!$H$241,""))</f>
        <v/>
      </c>
      <c r="AK239" s="118">
        <f t="shared" si="427"/>
        <v>126.85000000000002</v>
      </c>
      <c r="AL239" s="118">
        <f t="shared" si="428"/>
        <v>136.30000000000001</v>
      </c>
      <c r="AM239" s="119" t="str">
        <f>IF('Att. Dairy'!I275="","",'Att. Dairy'!I275)</f>
        <v/>
      </c>
      <c r="AN239" s="119" t="str">
        <f>IF('Att. Dairy'!J275="","",'Att. Dairy'!J275)</f>
        <v/>
      </c>
      <c r="AO239" s="119" t="str">
        <f t="shared" si="429"/>
        <v/>
      </c>
      <c r="AP239" s="119" t="str">
        <f>IF('Att. Dairy'!O275="","",'Att. Dairy'!O275)</f>
        <v/>
      </c>
      <c r="AQ239" s="119" t="str">
        <f>IF('Att. Dairy'!P275="","",'Att. Dairy'!P275)</f>
        <v/>
      </c>
      <c r="AR239" s="119" t="str">
        <f t="shared" si="430"/>
        <v/>
      </c>
      <c r="AS239" s="118">
        <f t="shared" si="431"/>
        <v>0</v>
      </c>
      <c r="AT239" s="118">
        <f t="shared" si="432"/>
        <v>0</v>
      </c>
      <c r="AU239" s="118">
        <f t="shared" si="442"/>
        <v>126.85000000000002</v>
      </c>
      <c r="AV239" s="118">
        <f t="shared" si="443"/>
        <v>136.30000000000001</v>
      </c>
      <c r="AW239" s="321" t="str">
        <f>IFERROR(IF(AND('Att. Dairy'!B275=""),"",IF(AND(AX239="अवकाश"),"",IF(AND(AR239=""),"",AR239*$AY$229))),"")</f>
        <v/>
      </c>
      <c r="AX239" s="121" t="str">
        <f>IF(AND('Att. Dairy'!B275=""),"",IF(OR(AR239="",AR239=0),"",BC239))</f>
        <v/>
      </c>
      <c r="BB239" s="317" t="str">
        <f>IF(AND('Att. Dairy'!D275=""),"",'Att. Dairy'!D275)</f>
        <v>Friday</v>
      </c>
      <c r="BC239" s="317" t="str">
        <f t="shared" si="433"/>
        <v>दाल रोटी</v>
      </c>
      <c r="BD239" s="318" t="str">
        <f t="shared" si="402"/>
        <v>W</v>
      </c>
      <c r="BE239" s="317" t="str">
        <f>IF(AND('Att. Dairy'!C275=""),"",'Att. Dairy'!C275)</f>
        <v/>
      </c>
      <c r="BF239" s="317" t="str">
        <f t="shared" si="403"/>
        <v/>
      </c>
      <c r="BG239" s="318" t="str">
        <f t="shared" si="404"/>
        <v>W</v>
      </c>
      <c r="BJ239" s="487">
        <f>IF(AND($DG$5=$CF$230),MAX($BJ$233:BJ238)+1,0)</f>
        <v>0</v>
      </c>
      <c r="BK239" s="389">
        <v>6</v>
      </c>
      <c r="BL239" s="422">
        <f>IF(AND('Att. Dairy'!B275=""),"",'Att. Dairy'!B275)</f>
        <v>45205</v>
      </c>
      <c r="BM239" s="423" t="str">
        <f>IF(AND('Att. Dairy'!D275=""),"",'Att. Dairy'!D275)</f>
        <v>Friday</v>
      </c>
      <c r="BN239" s="435" t="str">
        <f>IF('Att. Dairy'!L275="","",IF('Att. Dairy'!E275='Att. Dairy'!$AD$15,'Att. Dairy'!L275,""))</f>
        <v/>
      </c>
      <c r="BO239" s="435" t="str">
        <f>IF('Att. Dairy'!M275="","",IF('Att. Dairy'!E275='Att. Dairy'!$AD$15,'Att. Dairy'!M275,""))</f>
        <v/>
      </c>
      <c r="BP239" s="436">
        <f t="shared" si="405"/>
        <v>0</v>
      </c>
      <c r="BQ239" s="453">
        <f t="shared" si="434"/>
        <v>142.31</v>
      </c>
      <c r="BR239" s="439" t="str">
        <f>IF(BL239="","",IF(BL239='Opening Balance'!$I$254,'Opening Balance'!$G$254,""))</f>
        <v/>
      </c>
      <c r="BS239" s="439" t="str">
        <f>IF(BL239="","",IF(BL239='Opening Balance'!$I$256,'Opening Balance'!$G$256,""))</f>
        <v/>
      </c>
      <c r="BT239" s="438">
        <f t="shared" si="406"/>
        <v>142.31</v>
      </c>
      <c r="BU239" s="446">
        <f>IF(BP239="","",BP239*'Opening Balance'!$G$258)</f>
        <v>0</v>
      </c>
      <c r="BV239" s="414">
        <f t="shared" si="400"/>
        <v>142.31</v>
      </c>
      <c r="BW239" s="453">
        <f t="shared" si="435"/>
        <v>32.693599999999989</v>
      </c>
      <c r="BX239" s="446" t="str">
        <f>IF(BL239="","",IF(BL239='Opening Balance'!$I$255,'Opening Balance'!$G$255,""))</f>
        <v/>
      </c>
      <c r="BY239" s="446" t="str">
        <f>IF(BL239="","",IF(BL239='Opening Balance'!$I$257,'Opening Balance'!$G$257,""))</f>
        <v/>
      </c>
      <c r="BZ239" s="447">
        <f t="shared" si="407"/>
        <v>32.693599999999989</v>
      </c>
      <c r="CA239" s="446">
        <f>IF(BP239="","",BP239*'Opening Balance'!$G$259)</f>
        <v>0</v>
      </c>
      <c r="CB239" s="431">
        <f t="shared" si="408"/>
        <v>32.693599999999989</v>
      </c>
      <c r="CC239" s="474">
        <f t="shared" si="436"/>
        <v>18000</v>
      </c>
      <c r="CD239" s="468" t="str">
        <f>IF(BL239="","",IF(BL239='Opening Balance'!$I$261,'Opening Balance'!$G$261,""))</f>
        <v/>
      </c>
      <c r="CE239" s="468">
        <f t="shared" si="409"/>
        <v>18000</v>
      </c>
      <c r="CF239" s="470">
        <f>IF(BL239="","",IF(BL239='Opening Balance'!$I$263,'Opening Balance'!$G$263,0))</f>
        <v>0</v>
      </c>
      <c r="CG239" s="469">
        <f t="shared" si="437"/>
        <v>18000</v>
      </c>
      <c r="CH239" s="466"/>
      <c r="CI239" s="466"/>
      <c r="CJ239" s="389">
        <v>6</v>
      </c>
      <c r="CK239" s="422">
        <f>IF(AND('Att. Dairy'!B275=""),"",'Att. Dairy'!B275)</f>
        <v>45205</v>
      </c>
      <c r="CL239" s="423" t="str">
        <f>IF(AND('Att. Dairy'!D275=""),"",'Att. Dairy'!D275)</f>
        <v>Friday</v>
      </c>
      <c r="CM239" s="435" t="str">
        <f>IF('Att. Dairy'!O275="","",IF('Att. Dairy'!E275='Att. Dairy'!$AD$15,'Att. Dairy'!O275,""))</f>
        <v/>
      </c>
      <c r="CN239" s="435" t="str">
        <f>IF('Att. Dairy'!P275="","",IF('Att. Dairy'!E275='Att. Dairy'!$AD$15,'Att. Dairy'!P275,""))</f>
        <v/>
      </c>
      <c r="CO239" s="436">
        <f t="shared" si="410"/>
        <v>0</v>
      </c>
      <c r="CP239" s="453">
        <f t="shared" si="438"/>
        <v>190.11999999999998</v>
      </c>
      <c r="CQ239" s="438" t="str">
        <f>IF(CK239="","",IF(CK239='Opening Balance'!$I$254,'Opening Balance'!$H$254,""))</f>
        <v/>
      </c>
      <c r="CR239" s="438" t="str">
        <f>IF(CK239="","",IF(CK239='Opening Balance'!$I$256,'Opening Balance'!$H$256,""))</f>
        <v/>
      </c>
      <c r="CS239" s="438">
        <f t="shared" si="411"/>
        <v>190.11999999999998</v>
      </c>
      <c r="CT239" s="430">
        <f>IF(CO239="","",CO239*'Opening Balance'!$H$258)</f>
        <v>0</v>
      </c>
      <c r="CU239" s="431">
        <f t="shared" si="401"/>
        <v>190.11999999999998</v>
      </c>
      <c r="CV239" s="453">
        <f t="shared" si="439"/>
        <v>39.461199999999984</v>
      </c>
      <c r="CW239" s="430" t="str">
        <f>IF(CK239="","",IF(CK239='Opening Balance'!$I$255,'Opening Balance'!$H$255,""))</f>
        <v/>
      </c>
      <c r="CX239" s="429" t="str">
        <f>IF(CK239="","",IF(CK239='Opening Balance'!$I$257,'Opening Balance'!$H$257,""))</f>
        <v/>
      </c>
      <c r="CY239" s="438">
        <f t="shared" si="412"/>
        <v>39.461199999999984</v>
      </c>
      <c r="CZ239" s="430">
        <f>IF(CO239="","",CO239*'Opening Balance'!$H$259)</f>
        <v>0</v>
      </c>
      <c r="DA239" s="431">
        <f t="shared" si="413"/>
        <v>39.461199999999984</v>
      </c>
      <c r="DB239" s="474">
        <f t="shared" si="440"/>
        <v>19800</v>
      </c>
      <c r="DC239" s="468" t="str">
        <f>IF(CK239="","",IF(CK239='Opening Balance'!$I$261,'Opening Balance'!$H$261,""))</f>
        <v/>
      </c>
      <c r="DD239" s="468">
        <f t="shared" si="414"/>
        <v>19800</v>
      </c>
      <c r="DE239" s="470">
        <f>IF(CK239="","",IF(CK239='Opening Balance'!$I$263,'Opening Balance'!$H$263,0))</f>
        <v>0</v>
      </c>
      <c r="DF239" s="469">
        <f t="shared" si="441"/>
        <v>19800</v>
      </c>
    </row>
    <row r="240" spans="1:110" s="317" customFormat="1">
      <c r="A240" s="580"/>
      <c r="B240" s="352">
        <f>IF(AND($Z$3=$Q$229),MAX($B$233:B239)+1,0)</f>
        <v>0</v>
      </c>
      <c r="C240" s="116">
        <f>IF(AND('Att. Dairy'!B276=""),"",'Att. Dairy'!B276)</f>
        <v>45206</v>
      </c>
      <c r="D240" s="118">
        <f t="shared" si="415"/>
        <v>135.69999999999999</v>
      </c>
      <c r="E240" s="118">
        <f t="shared" si="416"/>
        <v>170</v>
      </c>
      <c r="F240" s="118" t="str">
        <f>IF(C240="","",IF(Sheet1!C240='Opening Balance'!$I$236,'Opening Balance'!$G$236,""))</f>
        <v/>
      </c>
      <c r="G240" s="118" t="str">
        <f>IF(C240="","",IF(Sheet1!C240='Opening Balance'!$I$237,'Opening Balance'!$G$237,""))</f>
        <v/>
      </c>
      <c r="H240" s="118" t="str">
        <f>IF(C240="","",IF(Sheet1!C240='Opening Balance'!$I$238,'Opening Balance'!$G$238,""))</f>
        <v/>
      </c>
      <c r="I240" s="118" t="str">
        <f>IF(C240="","",IF(Sheet1!C240='Opening Balance'!$I$239,'Opening Balance'!$G$239,""))</f>
        <v/>
      </c>
      <c r="J240" s="118" t="str">
        <f>IF(C240="","",IF(Sheet1!C240='Opening Balance'!$I$240,'Opening Balance'!$G$240,""))</f>
        <v/>
      </c>
      <c r="K240" s="118" t="str">
        <f>IF(C240="","",IF(Sheet1!C240='Opening Balance'!$I$241,'Opening Balance'!$G$241,""))</f>
        <v/>
      </c>
      <c r="L240" s="118">
        <f t="shared" si="417"/>
        <v>135.69999999999999</v>
      </c>
      <c r="M240" s="118">
        <f t="shared" si="418"/>
        <v>170</v>
      </c>
      <c r="N240" s="119" t="str">
        <f>IF('Att. Dairy'!F276="","",'Att. Dairy'!F276)</f>
        <v/>
      </c>
      <c r="O240" s="119" t="str">
        <f>IF('Att. Dairy'!G276="","",'Att. Dairy'!G276)</f>
        <v/>
      </c>
      <c r="P240" s="119" t="str">
        <f t="shared" si="419"/>
        <v/>
      </c>
      <c r="Q240" s="119" t="str">
        <f>IF('Att. Dairy'!L276="","",'Att. Dairy'!L276)</f>
        <v/>
      </c>
      <c r="R240" s="119" t="str">
        <f>IF('Att. Dairy'!M276="","",'Att. Dairy'!M276)</f>
        <v/>
      </c>
      <c r="S240" s="119" t="str">
        <f t="shared" si="420"/>
        <v/>
      </c>
      <c r="T240" s="118">
        <f t="shared" si="421"/>
        <v>0</v>
      </c>
      <c r="U240" s="118">
        <f t="shared" si="422"/>
        <v>0</v>
      </c>
      <c r="V240" s="118">
        <f t="shared" si="423"/>
        <v>135.69999999999999</v>
      </c>
      <c r="W240" s="118">
        <f t="shared" si="424"/>
        <v>170</v>
      </c>
      <c r="X240" s="321" t="str">
        <f>IFERROR(IF(AND('Att. Dairy'!B276=""),"",IF(AND(Y240="अवकाश"),"",IF(AND(S240=""),"",S240*$Z$229))),"")</f>
        <v/>
      </c>
      <c r="Y240" s="121" t="str">
        <f>IF(AND('Att. Dairy'!B276=""),"",IF(OR(S240="",S240=0),"",BC240))</f>
        <v/>
      </c>
      <c r="AA240" s="353">
        <f>IF(AND($AY$3=$AP$229),MAX($AA$233:AA239)+1,0)</f>
        <v>0</v>
      </c>
      <c r="AB240" s="116">
        <f>IF(AND('Att. Dairy'!B276=""),"",'Att. Dairy'!B276)</f>
        <v>45206</v>
      </c>
      <c r="AC240" s="118">
        <f t="shared" si="425"/>
        <v>126.85000000000002</v>
      </c>
      <c r="AD240" s="118">
        <f t="shared" si="426"/>
        <v>136.30000000000001</v>
      </c>
      <c r="AE240" s="118" t="str">
        <f>IF(AB240="","",IF(Sheet1!AB240='Opening Balance'!$I$236,'Opening Balance'!$H$236,""))</f>
        <v/>
      </c>
      <c r="AF240" s="118" t="str">
        <f>IF(AB240="","",IF(Sheet1!AB240='Opening Balance'!$I$237,'Opening Balance'!$H$237,""))</f>
        <v/>
      </c>
      <c r="AG240" s="118" t="str">
        <f>IF(AB240="","",IF(Sheet1!AB240='Opening Balance'!$I$238,'Opening Balance'!$H$238,""))</f>
        <v/>
      </c>
      <c r="AH240" s="118" t="str">
        <f>IF(AB240="","",IF(Sheet1!AB240='Opening Balance'!$I$239,'Opening Balance'!$H$239,""))</f>
        <v/>
      </c>
      <c r="AI240" s="118" t="str">
        <f>IF(AB240="","",IF(Sheet1!AB240='Opening Balance'!$I$240,'Opening Balance'!$H$240,""))</f>
        <v/>
      </c>
      <c r="AJ240" s="118" t="str">
        <f>IF(AB240="","",IF(Sheet1!AB240='Opening Balance'!$I$241,'Opening Balance'!$H$241,""))</f>
        <v/>
      </c>
      <c r="AK240" s="118">
        <f t="shared" si="427"/>
        <v>126.85000000000002</v>
      </c>
      <c r="AL240" s="118">
        <f t="shared" si="428"/>
        <v>136.30000000000001</v>
      </c>
      <c r="AM240" s="119" t="str">
        <f>IF('Att. Dairy'!I276="","",'Att. Dairy'!I276)</f>
        <v/>
      </c>
      <c r="AN240" s="119" t="str">
        <f>IF('Att. Dairy'!J276="","",'Att. Dairy'!J276)</f>
        <v/>
      </c>
      <c r="AO240" s="119" t="str">
        <f t="shared" si="429"/>
        <v/>
      </c>
      <c r="AP240" s="119" t="str">
        <f>IF('Att. Dairy'!O276="","",'Att. Dairy'!O276)</f>
        <v/>
      </c>
      <c r="AQ240" s="119" t="str">
        <f>IF('Att. Dairy'!P276="","",'Att. Dairy'!P276)</f>
        <v/>
      </c>
      <c r="AR240" s="119" t="str">
        <f t="shared" si="430"/>
        <v/>
      </c>
      <c r="AS240" s="118">
        <f t="shared" si="431"/>
        <v>0</v>
      </c>
      <c r="AT240" s="118">
        <f t="shared" si="432"/>
        <v>0</v>
      </c>
      <c r="AU240" s="118">
        <f t="shared" si="442"/>
        <v>126.85000000000002</v>
      </c>
      <c r="AV240" s="118">
        <f t="shared" si="443"/>
        <v>136.30000000000001</v>
      </c>
      <c r="AW240" s="321" t="str">
        <f>IFERROR(IF(AND('Att. Dairy'!B276=""),"",IF(AND(AX240="अवकाश"),"",IF(AND(AR240=""),"",AR240*$AY$229))),"")</f>
        <v/>
      </c>
      <c r="AX240" s="121" t="str">
        <f>IF(AND('Att. Dairy'!B276=""),"",IF(OR(AR240="",AR240=0),"",BC240))</f>
        <v/>
      </c>
      <c r="BB240" s="317" t="str">
        <f>IF(AND('Att. Dairy'!D276=""),"",'Att. Dairy'!D276)</f>
        <v>Saturday</v>
      </c>
      <c r="BC240" s="317" t="str">
        <f t="shared" si="433"/>
        <v>सब्जी रोटी</v>
      </c>
      <c r="BD240" s="318" t="str">
        <f t="shared" si="402"/>
        <v>W</v>
      </c>
      <c r="BE240" s="317" t="str">
        <f>IF(AND('Att. Dairy'!C276=""),"",'Att. Dairy'!C276)</f>
        <v/>
      </c>
      <c r="BF240" s="317" t="str">
        <f t="shared" si="403"/>
        <v/>
      </c>
      <c r="BG240" s="318" t="str">
        <f t="shared" si="404"/>
        <v>W</v>
      </c>
      <c r="BJ240" s="487">
        <f>IF(AND($DG$5=$CF$230),MAX($BJ$233:BJ239)+1,0)</f>
        <v>0</v>
      </c>
      <c r="BK240" s="389">
        <v>7</v>
      </c>
      <c r="BL240" s="422">
        <f>IF(AND('Att. Dairy'!B276=""),"",'Att. Dairy'!B276)</f>
        <v>45206</v>
      </c>
      <c r="BM240" s="423" t="str">
        <f>IF(AND('Att. Dairy'!D276=""),"",'Att. Dairy'!D276)</f>
        <v>Saturday</v>
      </c>
      <c r="BN240" s="435" t="str">
        <f>IF('Att. Dairy'!L276="","",IF('Att. Dairy'!E276='Att. Dairy'!$AD$15,'Att. Dairy'!L276,""))</f>
        <v/>
      </c>
      <c r="BO240" s="435" t="str">
        <f>IF('Att. Dairy'!M276="","",IF('Att. Dairy'!E276='Att. Dairy'!$AD$15,'Att. Dairy'!M276,""))</f>
        <v/>
      </c>
      <c r="BP240" s="436">
        <f t="shared" si="405"/>
        <v>0</v>
      </c>
      <c r="BQ240" s="453">
        <f t="shared" si="434"/>
        <v>142.31</v>
      </c>
      <c r="BR240" s="439" t="str">
        <f>IF(BL240="","",IF(BL240='Opening Balance'!$I$254,'Opening Balance'!$G$254,""))</f>
        <v/>
      </c>
      <c r="BS240" s="439" t="str">
        <f>IF(BL240="","",IF(BL240='Opening Balance'!$I$256,'Opening Balance'!$G$256,""))</f>
        <v/>
      </c>
      <c r="BT240" s="438">
        <f t="shared" si="406"/>
        <v>142.31</v>
      </c>
      <c r="BU240" s="446">
        <f>IF(BP240="","",BP240*'Opening Balance'!$G$258)</f>
        <v>0</v>
      </c>
      <c r="BV240" s="415">
        <f t="shared" si="400"/>
        <v>142.31</v>
      </c>
      <c r="BW240" s="453">
        <f t="shared" si="435"/>
        <v>32.693599999999989</v>
      </c>
      <c r="BX240" s="446" t="str">
        <f>IF(BL240="","",IF(BL240='Opening Balance'!$I$255,'Opening Balance'!$G$255,""))</f>
        <v/>
      </c>
      <c r="BY240" s="446" t="str">
        <f>IF(BL240="","",IF(BL240='Opening Balance'!$I$257,'Opening Balance'!$G$257,""))</f>
        <v/>
      </c>
      <c r="BZ240" s="447">
        <f t="shared" si="407"/>
        <v>32.693599999999989</v>
      </c>
      <c r="CA240" s="446">
        <f>IF(BP240="","",BP240*'Opening Balance'!$G$259)</f>
        <v>0</v>
      </c>
      <c r="CB240" s="431">
        <f t="shared" si="408"/>
        <v>32.693599999999989</v>
      </c>
      <c r="CC240" s="474">
        <f t="shared" si="436"/>
        <v>18000</v>
      </c>
      <c r="CD240" s="468" t="str">
        <f>IF(BL240="","",IF(BL240='Opening Balance'!$I$261,'Opening Balance'!$G$261,""))</f>
        <v/>
      </c>
      <c r="CE240" s="468">
        <f t="shared" si="409"/>
        <v>18000</v>
      </c>
      <c r="CF240" s="470">
        <f>IF(BL240="","",IF(BL240='Opening Balance'!$I$263,'Opening Balance'!$G$263,0))</f>
        <v>0</v>
      </c>
      <c r="CG240" s="469">
        <f t="shared" si="437"/>
        <v>18000</v>
      </c>
      <c r="CH240" s="466"/>
      <c r="CI240" s="466"/>
      <c r="CJ240" s="389">
        <v>7</v>
      </c>
      <c r="CK240" s="422">
        <f>IF(AND('Att. Dairy'!B276=""),"",'Att. Dairy'!B276)</f>
        <v>45206</v>
      </c>
      <c r="CL240" s="423" t="str">
        <f>IF(AND('Att. Dairy'!D276=""),"",'Att. Dairy'!D276)</f>
        <v>Saturday</v>
      </c>
      <c r="CM240" s="435" t="str">
        <f>IF('Att. Dairy'!O276="","",IF('Att. Dairy'!E276='Att. Dairy'!$AD$15,'Att. Dairy'!O276,""))</f>
        <v/>
      </c>
      <c r="CN240" s="435" t="str">
        <f>IF('Att. Dairy'!P276="","",IF('Att. Dairy'!E276='Att. Dairy'!$AD$15,'Att. Dairy'!P276,""))</f>
        <v/>
      </c>
      <c r="CO240" s="436">
        <f t="shared" si="410"/>
        <v>0</v>
      </c>
      <c r="CP240" s="453">
        <f t="shared" si="438"/>
        <v>190.11999999999998</v>
      </c>
      <c r="CQ240" s="438" t="str">
        <f>IF(CK240="","",IF(CK240='Opening Balance'!$I$254,'Opening Balance'!$H$254,""))</f>
        <v/>
      </c>
      <c r="CR240" s="438" t="str">
        <f>IF(CK240="","",IF(CK240='Opening Balance'!$I$256,'Opening Balance'!$H$256,""))</f>
        <v/>
      </c>
      <c r="CS240" s="438">
        <f t="shared" si="411"/>
        <v>190.11999999999998</v>
      </c>
      <c r="CT240" s="430">
        <f>IF(CO240="","",CO240*'Opening Balance'!$H$258)</f>
        <v>0</v>
      </c>
      <c r="CU240" s="431">
        <f t="shared" si="401"/>
        <v>190.11999999999998</v>
      </c>
      <c r="CV240" s="453">
        <f t="shared" si="439"/>
        <v>39.461199999999984</v>
      </c>
      <c r="CW240" s="430" t="str">
        <f>IF(CK240="","",IF(CK240='Opening Balance'!$I$255,'Opening Balance'!$H$255,""))</f>
        <v/>
      </c>
      <c r="CX240" s="429" t="str">
        <f>IF(CK240="","",IF(CK240='Opening Balance'!$I$257,'Opening Balance'!$H$257,""))</f>
        <v/>
      </c>
      <c r="CY240" s="438">
        <f t="shared" si="412"/>
        <v>39.461199999999984</v>
      </c>
      <c r="CZ240" s="430">
        <f>IF(CO240="","",CO240*'Opening Balance'!$H$259)</f>
        <v>0</v>
      </c>
      <c r="DA240" s="431">
        <f t="shared" si="413"/>
        <v>39.461199999999984</v>
      </c>
      <c r="DB240" s="474">
        <f t="shared" si="440"/>
        <v>19800</v>
      </c>
      <c r="DC240" s="468" t="str">
        <f>IF(CK240="","",IF(CK240='Opening Balance'!$I$261,'Opening Balance'!$H$261,""))</f>
        <v/>
      </c>
      <c r="DD240" s="468">
        <f t="shared" si="414"/>
        <v>19800</v>
      </c>
      <c r="DE240" s="470">
        <f>IF(CK240="","",IF(CK240='Opening Balance'!$I$263,'Opening Balance'!$H$263,0))</f>
        <v>0</v>
      </c>
      <c r="DF240" s="469">
        <f t="shared" si="441"/>
        <v>19800</v>
      </c>
    </row>
    <row r="241" spans="1:110" s="317" customFormat="1">
      <c r="A241" s="580"/>
      <c r="B241" s="352">
        <f>IF(AND($Z$3=$Q$229),MAX($B$233:B240)+1,0)</f>
        <v>0</v>
      </c>
      <c r="C241" s="116">
        <f>IF(AND('Att. Dairy'!B277=""),"",'Att. Dairy'!B277)</f>
        <v>45207</v>
      </c>
      <c r="D241" s="118">
        <f t="shared" si="415"/>
        <v>135.69999999999999</v>
      </c>
      <c r="E241" s="118">
        <f t="shared" si="416"/>
        <v>170</v>
      </c>
      <c r="F241" s="118" t="str">
        <f>IF(C241="","",IF(Sheet1!C241='Opening Balance'!$I$236,'Opening Balance'!$G$236,""))</f>
        <v/>
      </c>
      <c r="G241" s="118" t="str">
        <f>IF(C241="","",IF(Sheet1!C241='Opening Balance'!$I$237,'Opening Balance'!$G$237,""))</f>
        <v/>
      </c>
      <c r="H241" s="118" t="str">
        <f>IF(C241="","",IF(Sheet1!C241='Opening Balance'!$I$238,'Opening Balance'!$G$238,""))</f>
        <v/>
      </c>
      <c r="I241" s="118" t="str">
        <f>IF(C241="","",IF(Sheet1!C241='Opening Balance'!$I$239,'Opening Balance'!$G$239,""))</f>
        <v/>
      </c>
      <c r="J241" s="118" t="str">
        <f>IF(C241="","",IF(Sheet1!C241='Opening Balance'!$I$240,'Opening Balance'!$G$240,""))</f>
        <v/>
      </c>
      <c r="K241" s="118" t="str">
        <f>IF(C241="","",IF(Sheet1!C241='Opening Balance'!$I$241,'Opening Balance'!$G$241,""))</f>
        <v/>
      </c>
      <c r="L241" s="118">
        <f t="shared" si="417"/>
        <v>135.69999999999999</v>
      </c>
      <c r="M241" s="118">
        <f t="shared" si="418"/>
        <v>170</v>
      </c>
      <c r="N241" s="119" t="str">
        <f>IF('Att. Dairy'!F277="","",'Att. Dairy'!F277)</f>
        <v/>
      </c>
      <c r="O241" s="119" t="str">
        <f>IF('Att. Dairy'!G277="","",'Att. Dairy'!G277)</f>
        <v/>
      </c>
      <c r="P241" s="119" t="str">
        <f t="shared" si="419"/>
        <v/>
      </c>
      <c r="Q241" s="119" t="str">
        <f>IF('Att. Dairy'!L277="","",'Att. Dairy'!L277)</f>
        <v/>
      </c>
      <c r="R241" s="119" t="str">
        <f>IF('Att. Dairy'!M277="","",'Att. Dairy'!M277)</f>
        <v/>
      </c>
      <c r="S241" s="119" t="str">
        <f t="shared" si="420"/>
        <v/>
      </c>
      <c r="T241" s="118">
        <f t="shared" si="421"/>
        <v>0</v>
      </c>
      <c r="U241" s="118">
        <f t="shared" si="422"/>
        <v>0</v>
      </c>
      <c r="V241" s="118">
        <f t="shared" si="423"/>
        <v>135.69999999999999</v>
      </c>
      <c r="W241" s="118">
        <f t="shared" si="424"/>
        <v>170</v>
      </c>
      <c r="X241" s="321" t="str">
        <f>IFERROR(IF(AND('Att. Dairy'!B277=""),"",IF(AND(Y241="अवकाश"),"",IF(AND(S241=""),"",S241*$Z$229))),"")</f>
        <v/>
      </c>
      <c r="Y241" s="121" t="str">
        <f>IF(AND('Att. Dairy'!B277=""),"",IF(OR(S241="",S241=0),"",BC241))</f>
        <v/>
      </c>
      <c r="AA241" s="353">
        <f>IF(AND($AY$3=$AP$229),MAX($AA$233:AA240)+1,0)</f>
        <v>0</v>
      </c>
      <c r="AB241" s="116">
        <f>IF(AND('Att. Dairy'!B277=""),"",'Att. Dairy'!B277)</f>
        <v>45207</v>
      </c>
      <c r="AC241" s="118">
        <f t="shared" si="425"/>
        <v>126.85000000000002</v>
      </c>
      <c r="AD241" s="118">
        <f t="shared" si="426"/>
        <v>136.30000000000001</v>
      </c>
      <c r="AE241" s="118" t="str">
        <f>IF(AB241="","",IF(Sheet1!AB241='Opening Balance'!$I$236,'Opening Balance'!$H$236,""))</f>
        <v/>
      </c>
      <c r="AF241" s="118" t="str">
        <f>IF(AB241="","",IF(Sheet1!AB241='Opening Balance'!$I$237,'Opening Balance'!$H$237,""))</f>
        <v/>
      </c>
      <c r="AG241" s="118" t="str">
        <f>IF(AB241="","",IF(Sheet1!AB241='Opening Balance'!$I$238,'Opening Balance'!$H$238,""))</f>
        <v/>
      </c>
      <c r="AH241" s="118" t="str">
        <f>IF(AB241="","",IF(Sheet1!AB241='Opening Balance'!$I$239,'Opening Balance'!$H$239,""))</f>
        <v/>
      </c>
      <c r="AI241" s="118" t="str">
        <f>IF(AB241="","",IF(Sheet1!AB241='Opening Balance'!$I$240,'Opening Balance'!$H$240,""))</f>
        <v/>
      </c>
      <c r="AJ241" s="118" t="str">
        <f>IF(AB241="","",IF(Sheet1!AB241='Opening Balance'!$I$241,'Opening Balance'!$H$241,""))</f>
        <v/>
      </c>
      <c r="AK241" s="118">
        <f t="shared" si="427"/>
        <v>126.85000000000002</v>
      </c>
      <c r="AL241" s="118">
        <f t="shared" si="428"/>
        <v>136.30000000000001</v>
      </c>
      <c r="AM241" s="119" t="str">
        <f>IF('Att. Dairy'!I277="","",'Att. Dairy'!I277)</f>
        <v/>
      </c>
      <c r="AN241" s="119" t="str">
        <f>IF('Att. Dairy'!J277="","",'Att. Dairy'!J277)</f>
        <v/>
      </c>
      <c r="AO241" s="119" t="str">
        <f t="shared" si="429"/>
        <v/>
      </c>
      <c r="AP241" s="119" t="str">
        <f>IF('Att. Dairy'!O277="","",'Att. Dairy'!O277)</f>
        <v/>
      </c>
      <c r="AQ241" s="119" t="str">
        <f>IF('Att. Dairy'!P277="","",'Att. Dairy'!P277)</f>
        <v/>
      </c>
      <c r="AR241" s="119" t="str">
        <f t="shared" si="430"/>
        <v/>
      </c>
      <c r="AS241" s="118">
        <f t="shared" si="431"/>
        <v>0</v>
      </c>
      <c r="AT241" s="118">
        <f t="shared" si="432"/>
        <v>0</v>
      </c>
      <c r="AU241" s="118">
        <f t="shared" si="442"/>
        <v>126.85000000000002</v>
      </c>
      <c r="AV241" s="118">
        <f t="shared" si="443"/>
        <v>136.30000000000001</v>
      </c>
      <c r="AW241" s="321" t="str">
        <f>IFERROR(IF(AND('Att. Dairy'!B277=""),"",IF(AND(AX241="अवकाश"),"",IF(AND(AR241=""),"",AR241*$AY$229))),"")</f>
        <v/>
      </c>
      <c r="AX241" s="121" t="str">
        <f>IF(AND('Att. Dairy'!B277=""),"",IF(OR(AR241="",AR241=0),"",BC241))</f>
        <v/>
      </c>
      <c r="BB241" s="317" t="str">
        <f>IF(AND('Att. Dairy'!D277=""),"",'Att. Dairy'!D277)</f>
        <v>Sunday</v>
      </c>
      <c r="BC241" s="317" t="str">
        <f t="shared" si="433"/>
        <v>अवकाश</v>
      </c>
      <c r="BD241" s="318" t="str">
        <f t="shared" si="402"/>
        <v/>
      </c>
      <c r="BE241" s="317" t="str">
        <f>IF(AND('Att. Dairy'!C277=""),"",'Att. Dairy'!C277)</f>
        <v/>
      </c>
      <c r="BF241" s="317" t="str">
        <f t="shared" si="403"/>
        <v/>
      </c>
      <c r="BG241" s="318" t="str">
        <f t="shared" si="404"/>
        <v/>
      </c>
      <c r="BJ241" s="487">
        <f>IF(AND($DG$5=$CF$230),MAX($BJ$233:BJ240)+1,0)</f>
        <v>0</v>
      </c>
      <c r="BK241" s="389">
        <v>8</v>
      </c>
      <c r="BL241" s="422">
        <f>IF(AND('Att. Dairy'!B277=""),"",'Att. Dairy'!B277)</f>
        <v>45207</v>
      </c>
      <c r="BM241" s="423" t="str">
        <f>IF(AND('Att. Dairy'!D277=""),"",'Att. Dairy'!D277)</f>
        <v>Sunday</v>
      </c>
      <c r="BN241" s="435" t="str">
        <f>IF('Att. Dairy'!L277="","",IF('Att. Dairy'!E277='Att. Dairy'!$AD$15,'Att. Dairy'!L277,""))</f>
        <v/>
      </c>
      <c r="BO241" s="435" t="str">
        <f>IF('Att. Dairy'!M277="","",IF('Att. Dairy'!E277='Att. Dairy'!$AD$15,'Att. Dairy'!M277,""))</f>
        <v/>
      </c>
      <c r="BP241" s="436">
        <f t="shared" si="405"/>
        <v>0</v>
      </c>
      <c r="BQ241" s="453">
        <f t="shared" si="434"/>
        <v>142.31</v>
      </c>
      <c r="BR241" s="439" t="str">
        <f>IF(BL241="","",IF(BL241='Opening Balance'!$I$254,'Opening Balance'!$G$254,""))</f>
        <v/>
      </c>
      <c r="BS241" s="439" t="str">
        <f>IF(BL241="","",IF(BL241='Opening Balance'!$I$256,'Opening Balance'!$G$256,""))</f>
        <v/>
      </c>
      <c r="BT241" s="438">
        <f t="shared" si="406"/>
        <v>142.31</v>
      </c>
      <c r="BU241" s="446">
        <f>IF(BP241="","",BP241*'Opening Balance'!$G$258)</f>
        <v>0</v>
      </c>
      <c r="BV241" s="415">
        <f t="shared" si="400"/>
        <v>142.31</v>
      </c>
      <c r="BW241" s="453">
        <f t="shared" si="435"/>
        <v>32.693599999999989</v>
      </c>
      <c r="BX241" s="446" t="str">
        <f>IF(BL241="","",IF(BL241='Opening Balance'!$I$255,'Opening Balance'!$G$255,""))</f>
        <v/>
      </c>
      <c r="BY241" s="446" t="str">
        <f>IF(BL241="","",IF(BL241='Opening Balance'!$I$257,'Opening Balance'!$G$257,""))</f>
        <v/>
      </c>
      <c r="BZ241" s="447">
        <f t="shared" si="407"/>
        <v>32.693599999999989</v>
      </c>
      <c r="CA241" s="446">
        <f>IF(BP241="","",BP241*'Opening Balance'!$G$259)</f>
        <v>0</v>
      </c>
      <c r="CB241" s="431">
        <f t="shared" si="408"/>
        <v>32.693599999999989</v>
      </c>
      <c r="CC241" s="474">
        <f t="shared" si="436"/>
        <v>18000</v>
      </c>
      <c r="CD241" s="468" t="str">
        <f>IF(BL241="","",IF(BL241='Opening Balance'!$I$261,'Opening Balance'!$G$261,""))</f>
        <v/>
      </c>
      <c r="CE241" s="468">
        <f t="shared" si="409"/>
        <v>18000</v>
      </c>
      <c r="CF241" s="470">
        <f>IF(BL241="","",IF(BL241='Opening Balance'!$I$263,'Opening Balance'!$G$263,0))</f>
        <v>0</v>
      </c>
      <c r="CG241" s="469">
        <f t="shared" si="437"/>
        <v>18000</v>
      </c>
      <c r="CH241" s="466"/>
      <c r="CI241" s="466"/>
      <c r="CJ241" s="389">
        <v>8</v>
      </c>
      <c r="CK241" s="422">
        <f>IF(AND('Att. Dairy'!B277=""),"",'Att. Dairy'!B277)</f>
        <v>45207</v>
      </c>
      <c r="CL241" s="423" t="str">
        <f>IF(AND('Att. Dairy'!D277=""),"",'Att. Dairy'!D277)</f>
        <v>Sunday</v>
      </c>
      <c r="CM241" s="435" t="str">
        <f>IF('Att. Dairy'!O277="","",IF('Att. Dairy'!E277='Att. Dairy'!$AD$15,'Att. Dairy'!O277,""))</f>
        <v/>
      </c>
      <c r="CN241" s="435" t="str">
        <f>IF('Att. Dairy'!P277="","",IF('Att. Dairy'!E277='Att. Dairy'!$AD$15,'Att. Dairy'!P277,""))</f>
        <v/>
      </c>
      <c r="CO241" s="436">
        <f t="shared" si="410"/>
        <v>0</v>
      </c>
      <c r="CP241" s="453">
        <f t="shared" si="438"/>
        <v>190.11999999999998</v>
      </c>
      <c r="CQ241" s="438" t="str">
        <f>IF(CK241="","",IF(CK241='Opening Balance'!$I$254,'Opening Balance'!$H$254,""))</f>
        <v/>
      </c>
      <c r="CR241" s="438" t="str">
        <f>IF(CK241="","",IF(CK241='Opening Balance'!$I$256,'Opening Balance'!$H$256,""))</f>
        <v/>
      </c>
      <c r="CS241" s="438">
        <f t="shared" si="411"/>
        <v>190.11999999999998</v>
      </c>
      <c r="CT241" s="430">
        <f>IF(CO241="","",CO241*'Opening Balance'!$H$258)</f>
        <v>0</v>
      </c>
      <c r="CU241" s="431">
        <f t="shared" si="401"/>
        <v>190.11999999999998</v>
      </c>
      <c r="CV241" s="453">
        <f t="shared" si="439"/>
        <v>39.461199999999984</v>
      </c>
      <c r="CW241" s="430" t="str">
        <f>IF(CK241="","",IF(CK241='Opening Balance'!$I$255,'Opening Balance'!$H$255,""))</f>
        <v/>
      </c>
      <c r="CX241" s="429" t="str">
        <f>IF(CK241="","",IF(CK241='Opening Balance'!$I$257,'Opening Balance'!$H$257,""))</f>
        <v/>
      </c>
      <c r="CY241" s="438">
        <f t="shared" si="412"/>
        <v>39.461199999999984</v>
      </c>
      <c r="CZ241" s="430">
        <f>IF(CO241="","",CO241*'Opening Balance'!$H$259)</f>
        <v>0</v>
      </c>
      <c r="DA241" s="431">
        <f t="shared" si="413"/>
        <v>39.461199999999984</v>
      </c>
      <c r="DB241" s="474">
        <f t="shared" si="440"/>
        <v>19800</v>
      </c>
      <c r="DC241" s="468" t="str">
        <f>IF(CK241="","",IF(CK241='Opening Balance'!$I$261,'Opening Balance'!$H$261,""))</f>
        <v/>
      </c>
      <c r="DD241" s="468">
        <f t="shared" si="414"/>
        <v>19800</v>
      </c>
      <c r="DE241" s="470">
        <f>IF(CK241="","",IF(CK241='Opening Balance'!$I$263,'Opening Balance'!$H$263,0))</f>
        <v>0</v>
      </c>
      <c r="DF241" s="469">
        <f t="shared" si="441"/>
        <v>19800</v>
      </c>
    </row>
    <row r="242" spans="1:110" s="317" customFormat="1">
      <c r="A242" s="580"/>
      <c r="B242" s="352">
        <f>IF(AND($Z$3=$Q$229),MAX($B$233:B241)+1,0)</f>
        <v>0</v>
      </c>
      <c r="C242" s="116">
        <f>IF(AND('Att. Dairy'!B278=""),"",'Att. Dairy'!B278)</f>
        <v>45208</v>
      </c>
      <c r="D242" s="118">
        <f t="shared" si="415"/>
        <v>135.69999999999999</v>
      </c>
      <c r="E242" s="118">
        <f t="shared" si="416"/>
        <v>170</v>
      </c>
      <c r="F242" s="118" t="str">
        <f>IF(C242="","",IF(Sheet1!C242='Opening Balance'!$I$236,'Opening Balance'!$G$236,""))</f>
        <v/>
      </c>
      <c r="G242" s="118" t="str">
        <f>IF(C242="","",IF(Sheet1!C242='Opening Balance'!$I$237,'Opening Balance'!$G$237,""))</f>
        <v/>
      </c>
      <c r="H242" s="118" t="str">
        <f>IF(C242="","",IF(Sheet1!C242='Opening Balance'!$I$238,'Opening Balance'!$G$238,""))</f>
        <v/>
      </c>
      <c r="I242" s="118" t="str">
        <f>IF(C242="","",IF(Sheet1!C242='Opening Balance'!$I$239,'Opening Balance'!$G$239,""))</f>
        <v/>
      </c>
      <c r="J242" s="118" t="str">
        <f>IF(C242="","",IF(Sheet1!C242='Opening Balance'!$I$240,'Opening Balance'!$G$240,""))</f>
        <v/>
      </c>
      <c r="K242" s="118" t="str">
        <f>IF(C242="","",IF(Sheet1!C242='Opening Balance'!$I$241,'Opening Balance'!$G$241,""))</f>
        <v/>
      </c>
      <c r="L242" s="118">
        <f t="shared" si="417"/>
        <v>135.69999999999999</v>
      </c>
      <c r="M242" s="118">
        <f t="shared" si="418"/>
        <v>170</v>
      </c>
      <c r="N242" s="119" t="str">
        <f>IF('Att. Dairy'!F278="","",'Att. Dairy'!F278)</f>
        <v/>
      </c>
      <c r="O242" s="119" t="str">
        <f>IF('Att. Dairy'!G278="","",'Att. Dairy'!G278)</f>
        <v/>
      </c>
      <c r="P242" s="119" t="str">
        <f t="shared" si="419"/>
        <v/>
      </c>
      <c r="Q242" s="119" t="str">
        <f>IF('Att. Dairy'!L278="","",'Att. Dairy'!L278)</f>
        <v/>
      </c>
      <c r="R242" s="119" t="str">
        <f>IF('Att. Dairy'!M278="","",'Att. Dairy'!M278)</f>
        <v/>
      </c>
      <c r="S242" s="119" t="str">
        <f t="shared" si="420"/>
        <v/>
      </c>
      <c r="T242" s="118">
        <f t="shared" si="421"/>
        <v>0</v>
      </c>
      <c r="U242" s="118">
        <f t="shared" si="422"/>
        <v>0</v>
      </c>
      <c r="V242" s="118">
        <f t="shared" si="423"/>
        <v>135.69999999999999</v>
      </c>
      <c r="W242" s="118">
        <f t="shared" si="424"/>
        <v>170</v>
      </c>
      <c r="X242" s="321" t="str">
        <f>IFERROR(IF(AND('Att. Dairy'!B278=""),"",IF(AND(Y242="अवकाश"),"",IF(AND(S242=""),"",S242*$Z$229))),"")</f>
        <v/>
      </c>
      <c r="Y242" s="121" t="str">
        <f>IF(AND('Att. Dairy'!B278=""),"",IF(OR(S242="",S242=0),"",BC242))</f>
        <v/>
      </c>
      <c r="AA242" s="353">
        <f>IF(AND($AY$3=$AP$229),MAX($AA$233:AA241)+1,0)</f>
        <v>0</v>
      </c>
      <c r="AB242" s="116">
        <f>IF(AND('Att. Dairy'!B278=""),"",'Att. Dairy'!B278)</f>
        <v>45208</v>
      </c>
      <c r="AC242" s="118">
        <f t="shared" si="425"/>
        <v>126.85000000000002</v>
      </c>
      <c r="AD242" s="118">
        <f t="shared" si="426"/>
        <v>136.30000000000001</v>
      </c>
      <c r="AE242" s="118" t="str">
        <f>IF(AB242="","",IF(Sheet1!AB242='Opening Balance'!$I$236,'Opening Balance'!$H$236,""))</f>
        <v/>
      </c>
      <c r="AF242" s="118" t="str">
        <f>IF(AB242="","",IF(Sheet1!AB242='Opening Balance'!$I$237,'Opening Balance'!$H$237,""))</f>
        <v/>
      </c>
      <c r="AG242" s="118" t="str">
        <f>IF(AB242="","",IF(Sheet1!AB242='Opening Balance'!$I$238,'Opening Balance'!$H$238,""))</f>
        <v/>
      </c>
      <c r="AH242" s="118" t="str">
        <f>IF(AB242="","",IF(Sheet1!AB242='Opening Balance'!$I$239,'Opening Balance'!$H$239,""))</f>
        <v/>
      </c>
      <c r="AI242" s="118" t="str">
        <f>IF(AB242="","",IF(Sheet1!AB242='Opening Balance'!$I$240,'Opening Balance'!$H$240,""))</f>
        <v/>
      </c>
      <c r="AJ242" s="118" t="str">
        <f>IF(AB242="","",IF(Sheet1!AB242='Opening Balance'!$I$241,'Opening Balance'!$H$241,""))</f>
        <v/>
      </c>
      <c r="AK242" s="118">
        <f t="shared" si="427"/>
        <v>126.85000000000002</v>
      </c>
      <c r="AL242" s="118">
        <f t="shared" si="428"/>
        <v>136.30000000000001</v>
      </c>
      <c r="AM242" s="119" t="str">
        <f>IF('Att. Dairy'!I278="","",'Att. Dairy'!I278)</f>
        <v/>
      </c>
      <c r="AN242" s="119" t="str">
        <f>IF('Att. Dairy'!J278="","",'Att. Dairy'!J278)</f>
        <v/>
      </c>
      <c r="AO242" s="119" t="str">
        <f t="shared" si="429"/>
        <v/>
      </c>
      <c r="AP242" s="119" t="str">
        <f>IF('Att. Dairy'!O278="","",'Att. Dairy'!O278)</f>
        <v/>
      </c>
      <c r="AQ242" s="119" t="str">
        <f>IF('Att. Dairy'!P278="","",'Att. Dairy'!P278)</f>
        <v/>
      </c>
      <c r="AR242" s="119" t="str">
        <f t="shared" si="430"/>
        <v/>
      </c>
      <c r="AS242" s="118">
        <f t="shared" si="431"/>
        <v>0</v>
      </c>
      <c r="AT242" s="118">
        <f t="shared" si="432"/>
        <v>0</v>
      </c>
      <c r="AU242" s="118">
        <f t="shared" si="442"/>
        <v>126.85000000000002</v>
      </c>
      <c r="AV242" s="118">
        <f t="shared" si="443"/>
        <v>136.30000000000001</v>
      </c>
      <c r="AW242" s="321" t="str">
        <f>IFERROR(IF(AND('Att. Dairy'!B278=""),"",IF(AND(AX242="अवकाश"),"",IF(AND(AR242=""),"",AR242*$AY$229))),"")</f>
        <v/>
      </c>
      <c r="AX242" s="121" t="str">
        <f>IF(AND('Att. Dairy'!B278=""),"",IF(OR(AR242="",AR242=0),"",BC242))</f>
        <v/>
      </c>
      <c r="BB242" s="317" t="str">
        <f>IF(AND('Att. Dairy'!D278=""),"",'Att. Dairy'!D278)</f>
        <v>Monday</v>
      </c>
      <c r="BC242" s="317" t="str">
        <f t="shared" si="433"/>
        <v>सब्जी रोटी</v>
      </c>
      <c r="BD242" s="318" t="str">
        <f t="shared" si="402"/>
        <v>W</v>
      </c>
      <c r="BE242" s="317" t="str">
        <f>IF(AND('Att. Dairy'!C278=""),"",'Att. Dairy'!C278)</f>
        <v/>
      </c>
      <c r="BF242" s="317" t="str">
        <f t="shared" si="403"/>
        <v/>
      </c>
      <c r="BG242" s="318" t="str">
        <f t="shared" si="404"/>
        <v>W</v>
      </c>
      <c r="BJ242" s="487">
        <f>IF(AND($DG$5=$CF$230),MAX($BJ$233:BJ241)+1,0)</f>
        <v>0</v>
      </c>
      <c r="BK242" s="389">
        <v>9</v>
      </c>
      <c r="BL242" s="422">
        <f>IF(AND('Att. Dairy'!B278=""),"",'Att. Dairy'!B278)</f>
        <v>45208</v>
      </c>
      <c r="BM242" s="423" t="str">
        <f>IF(AND('Att. Dairy'!D278=""),"",'Att. Dairy'!D278)</f>
        <v>Monday</v>
      </c>
      <c r="BN242" s="435" t="str">
        <f>IF('Att. Dairy'!L278="","",IF('Att. Dairy'!E278='Att. Dairy'!$AD$15,'Att. Dairy'!L278,""))</f>
        <v/>
      </c>
      <c r="BO242" s="435" t="str">
        <f>IF('Att. Dairy'!M278="","",IF('Att. Dairy'!E278='Att. Dairy'!$AD$15,'Att. Dairy'!M278,""))</f>
        <v/>
      </c>
      <c r="BP242" s="436">
        <f t="shared" si="405"/>
        <v>0</v>
      </c>
      <c r="BQ242" s="453">
        <f t="shared" si="434"/>
        <v>142.31</v>
      </c>
      <c r="BR242" s="439" t="str">
        <f>IF(BL242="","",IF(BL242='Opening Balance'!$I$254,'Opening Balance'!$G$254,""))</f>
        <v/>
      </c>
      <c r="BS242" s="439" t="str">
        <f>IF(BL242="","",IF(BL242='Opening Balance'!$I$256,'Opening Balance'!$G$256,""))</f>
        <v/>
      </c>
      <c r="BT242" s="438">
        <f t="shared" si="406"/>
        <v>142.31</v>
      </c>
      <c r="BU242" s="446">
        <f>IF(BP242="","",BP242*'Opening Balance'!$G$258)</f>
        <v>0</v>
      </c>
      <c r="BV242" s="415">
        <f t="shared" si="400"/>
        <v>142.31</v>
      </c>
      <c r="BW242" s="453">
        <f t="shared" si="435"/>
        <v>32.693599999999989</v>
      </c>
      <c r="BX242" s="446" t="str">
        <f>IF(BL242="","",IF(BL242='Opening Balance'!$I$255,'Opening Balance'!$G$255,""))</f>
        <v/>
      </c>
      <c r="BY242" s="446" t="str">
        <f>IF(BL242="","",IF(BL242='Opening Balance'!$I$257,'Opening Balance'!$G$257,""))</f>
        <v/>
      </c>
      <c r="BZ242" s="447">
        <f t="shared" si="407"/>
        <v>32.693599999999989</v>
      </c>
      <c r="CA242" s="446">
        <f>IF(BP242="","",BP242*'Opening Balance'!$G$259)</f>
        <v>0</v>
      </c>
      <c r="CB242" s="431">
        <f t="shared" si="408"/>
        <v>32.693599999999989</v>
      </c>
      <c r="CC242" s="474">
        <f t="shared" si="436"/>
        <v>18000</v>
      </c>
      <c r="CD242" s="468" t="str">
        <f>IF(BL242="","",IF(BL242='Opening Balance'!$I$261,'Opening Balance'!$G$261,""))</f>
        <v/>
      </c>
      <c r="CE242" s="468">
        <f t="shared" si="409"/>
        <v>18000</v>
      </c>
      <c r="CF242" s="470">
        <f>IF(BL242="","",IF(BL242='Opening Balance'!$I$263,'Opening Balance'!$G$263,0))</f>
        <v>0</v>
      </c>
      <c r="CG242" s="469">
        <f t="shared" si="437"/>
        <v>18000</v>
      </c>
      <c r="CH242" s="466"/>
      <c r="CI242" s="466"/>
      <c r="CJ242" s="389">
        <v>9</v>
      </c>
      <c r="CK242" s="422">
        <f>IF(AND('Att. Dairy'!B278=""),"",'Att. Dairy'!B278)</f>
        <v>45208</v>
      </c>
      <c r="CL242" s="423" t="str">
        <f>IF(AND('Att. Dairy'!D278=""),"",'Att. Dairy'!D278)</f>
        <v>Monday</v>
      </c>
      <c r="CM242" s="435" t="str">
        <f>IF('Att. Dairy'!O278="","",IF('Att. Dairy'!E278='Att. Dairy'!$AD$15,'Att. Dairy'!O278,""))</f>
        <v/>
      </c>
      <c r="CN242" s="435" t="str">
        <f>IF('Att. Dairy'!P278="","",IF('Att. Dairy'!E278='Att. Dairy'!$AD$15,'Att. Dairy'!P278,""))</f>
        <v/>
      </c>
      <c r="CO242" s="436">
        <f t="shared" si="410"/>
        <v>0</v>
      </c>
      <c r="CP242" s="453">
        <f t="shared" si="438"/>
        <v>190.11999999999998</v>
      </c>
      <c r="CQ242" s="438" t="str">
        <f>IF(CK242="","",IF(CK242='Opening Balance'!$I$254,'Opening Balance'!$H$254,""))</f>
        <v/>
      </c>
      <c r="CR242" s="438" t="str">
        <f>IF(CK242="","",IF(CK242='Opening Balance'!$I$256,'Opening Balance'!$H$256,""))</f>
        <v/>
      </c>
      <c r="CS242" s="438">
        <f t="shared" si="411"/>
        <v>190.11999999999998</v>
      </c>
      <c r="CT242" s="430">
        <f>IF(CO242="","",CO242*'Opening Balance'!$H$258)</f>
        <v>0</v>
      </c>
      <c r="CU242" s="431">
        <f t="shared" si="401"/>
        <v>190.11999999999998</v>
      </c>
      <c r="CV242" s="453">
        <f t="shared" si="439"/>
        <v>39.461199999999984</v>
      </c>
      <c r="CW242" s="430" t="str">
        <f>IF(CK242="","",IF(CK242='Opening Balance'!$I$255,'Opening Balance'!$H$255,""))</f>
        <v/>
      </c>
      <c r="CX242" s="429" t="str">
        <f>IF(CK242="","",IF(CK242='Opening Balance'!$I$257,'Opening Balance'!$H$257,""))</f>
        <v/>
      </c>
      <c r="CY242" s="438">
        <f t="shared" si="412"/>
        <v>39.461199999999984</v>
      </c>
      <c r="CZ242" s="430">
        <f>IF(CO242="","",CO242*'Opening Balance'!$H$259)</f>
        <v>0</v>
      </c>
      <c r="DA242" s="431">
        <f t="shared" si="413"/>
        <v>39.461199999999984</v>
      </c>
      <c r="DB242" s="474">
        <f t="shared" si="440"/>
        <v>19800</v>
      </c>
      <c r="DC242" s="468" t="str">
        <f>IF(CK242="","",IF(CK242='Opening Balance'!$I$261,'Opening Balance'!$H$261,""))</f>
        <v/>
      </c>
      <c r="DD242" s="468">
        <f t="shared" si="414"/>
        <v>19800</v>
      </c>
      <c r="DE242" s="470">
        <f>IF(CK242="","",IF(CK242='Opening Balance'!$I$263,'Opening Balance'!$H$263,0))</f>
        <v>0</v>
      </c>
      <c r="DF242" s="469">
        <f t="shared" si="441"/>
        <v>19800</v>
      </c>
    </row>
    <row r="243" spans="1:110" s="317" customFormat="1">
      <c r="A243" s="580"/>
      <c r="B243" s="352">
        <f>IF(AND($Z$3=$Q$229),MAX($B$233:B242)+1,0)</f>
        <v>0</v>
      </c>
      <c r="C243" s="116">
        <f>IF(AND('Att. Dairy'!B279=""),"",'Att. Dairy'!B279)</f>
        <v>45209</v>
      </c>
      <c r="D243" s="118">
        <f t="shared" si="415"/>
        <v>135.69999999999999</v>
      </c>
      <c r="E243" s="118">
        <f t="shared" si="416"/>
        <v>170</v>
      </c>
      <c r="F243" s="118" t="str">
        <f>IF(C243="","",IF(Sheet1!C243='Opening Balance'!$I$236,'Opening Balance'!$G$236,""))</f>
        <v/>
      </c>
      <c r="G243" s="118" t="str">
        <f>IF(C243="","",IF(Sheet1!C243='Opening Balance'!$I$237,'Opening Balance'!$G$237,""))</f>
        <v/>
      </c>
      <c r="H243" s="118" t="str">
        <f>IF(C243="","",IF(Sheet1!C243='Opening Balance'!$I$238,'Opening Balance'!$G$238,""))</f>
        <v/>
      </c>
      <c r="I243" s="118" t="str">
        <f>IF(C243="","",IF(Sheet1!C243='Opening Balance'!$I$239,'Opening Balance'!$G$239,""))</f>
        <v/>
      </c>
      <c r="J243" s="118" t="str">
        <f>IF(C243="","",IF(Sheet1!C243='Opening Balance'!$I$240,'Opening Balance'!$G$240,""))</f>
        <v/>
      </c>
      <c r="K243" s="118" t="str">
        <f>IF(C243="","",IF(Sheet1!C243='Opening Balance'!$I$241,'Opening Balance'!$G$241,""))</f>
        <v/>
      </c>
      <c r="L243" s="118">
        <f t="shared" si="417"/>
        <v>135.69999999999999</v>
      </c>
      <c r="M243" s="118">
        <f t="shared" si="418"/>
        <v>170</v>
      </c>
      <c r="N243" s="119" t="str">
        <f>IF('Att. Dairy'!F279="","",'Att. Dairy'!F279)</f>
        <v/>
      </c>
      <c r="O243" s="119" t="str">
        <f>IF('Att. Dairy'!G279="","",'Att. Dairy'!G279)</f>
        <v/>
      </c>
      <c r="P243" s="119" t="str">
        <f t="shared" si="419"/>
        <v/>
      </c>
      <c r="Q243" s="119" t="str">
        <f>IF('Att. Dairy'!L279="","",'Att. Dairy'!L279)</f>
        <v/>
      </c>
      <c r="R243" s="119" t="str">
        <f>IF('Att. Dairy'!M279="","",'Att. Dairy'!M279)</f>
        <v/>
      </c>
      <c r="S243" s="119" t="str">
        <f t="shared" si="420"/>
        <v/>
      </c>
      <c r="T243" s="118">
        <f t="shared" si="421"/>
        <v>0</v>
      </c>
      <c r="U243" s="118">
        <f t="shared" si="422"/>
        <v>0</v>
      </c>
      <c r="V243" s="118">
        <f t="shared" si="423"/>
        <v>135.69999999999999</v>
      </c>
      <c r="W243" s="118">
        <f t="shared" si="424"/>
        <v>170</v>
      </c>
      <c r="X243" s="321" t="str">
        <f>IFERROR(IF(AND('Att. Dairy'!B279=""),"",IF(AND(Y243="अवकाश"),"",IF(AND(S243=""),"",S243*$Z$229))),"")</f>
        <v/>
      </c>
      <c r="Y243" s="121" t="str">
        <f>IF(AND('Att. Dairy'!B279=""),"",IF(OR(S243="",S243=0),"",BC243))</f>
        <v/>
      </c>
      <c r="AA243" s="353">
        <f>IF(AND($AY$3=$AP$229),MAX($AA$233:AA242)+1,0)</f>
        <v>0</v>
      </c>
      <c r="AB243" s="116">
        <f>IF(AND('Att. Dairy'!B279=""),"",'Att. Dairy'!B279)</f>
        <v>45209</v>
      </c>
      <c r="AC243" s="118">
        <f t="shared" si="425"/>
        <v>126.85000000000002</v>
      </c>
      <c r="AD243" s="118">
        <f t="shared" si="426"/>
        <v>136.30000000000001</v>
      </c>
      <c r="AE243" s="118" t="str">
        <f>IF(AB243="","",IF(Sheet1!AB243='Opening Balance'!$I$236,'Opening Balance'!$H$236,""))</f>
        <v/>
      </c>
      <c r="AF243" s="118" t="str">
        <f>IF(AB243="","",IF(Sheet1!AB243='Opening Balance'!$I$237,'Opening Balance'!$H$237,""))</f>
        <v/>
      </c>
      <c r="AG243" s="118" t="str">
        <f>IF(AB243="","",IF(Sheet1!AB243='Opening Balance'!$I$238,'Opening Balance'!$H$238,""))</f>
        <v/>
      </c>
      <c r="AH243" s="118" t="str">
        <f>IF(AB243="","",IF(Sheet1!AB243='Opening Balance'!$I$239,'Opening Balance'!$H$239,""))</f>
        <v/>
      </c>
      <c r="AI243" s="118" t="str">
        <f>IF(AB243="","",IF(Sheet1!AB243='Opening Balance'!$I$240,'Opening Balance'!$H$240,""))</f>
        <v/>
      </c>
      <c r="AJ243" s="118" t="str">
        <f>IF(AB243="","",IF(Sheet1!AB243='Opening Balance'!$I$241,'Opening Balance'!$H$241,""))</f>
        <v/>
      </c>
      <c r="AK243" s="118">
        <f t="shared" si="427"/>
        <v>126.85000000000002</v>
      </c>
      <c r="AL243" s="118">
        <f t="shared" si="428"/>
        <v>136.30000000000001</v>
      </c>
      <c r="AM243" s="119" t="str">
        <f>IF('Att. Dairy'!I279="","",'Att. Dairy'!I279)</f>
        <v/>
      </c>
      <c r="AN243" s="119" t="str">
        <f>IF('Att. Dairy'!J279="","",'Att. Dairy'!J279)</f>
        <v/>
      </c>
      <c r="AO243" s="119" t="str">
        <f t="shared" si="429"/>
        <v/>
      </c>
      <c r="AP243" s="119" t="str">
        <f>IF('Att. Dairy'!O279="","",'Att. Dairy'!O279)</f>
        <v/>
      </c>
      <c r="AQ243" s="119" t="str">
        <f>IF('Att. Dairy'!P279="","",'Att. Dairy'!P279)</f>
        <v/>
      </c>
      <c r="AR243" s="119" t="str">
        <f t="shared" si="430"/>
        <v/>
      </c>
      <c r="AS243" s="118">
        <f t="shared" si="431"/>
        <v>0</v>
      </c>
      <c r="AT243" s="118">
        <f t="shared" si="432"/>
        <v>0</v>
      </c>
      <c r="AU243" s="118">
        <f t="shared" si="442"/>
        <v>126.85000000000002</v>
      </c>
      <c r="AV243" s="118">
        <f t="shared" si="443"/>
        <v>136.30000000000001</v>
      </c>
      <c r="AW243" s="321" t="str">
        <f>IFERROR(IF(AND('Att. Dairy'!B279=""),"",IF(AND(AX243="अवकाश"),"",IF(AND(AR243=""),"",AR243*$AY$229))),"")</f>
        <v/>
      </c>
      <c r="AX243" s="121" t="str">
        <f>IF(AND('Att. Dairy'!B279=""),"",IF(OR(AR243="",AR243=0),"",BC243))</f>
        <v/>
      </c>
      <c r="BB243" s="317" t="str">
        <f>IF(AND('Att. Dairy'!D279=""),"",'Att. Dairy'!D279)</f>
        <v>Tuesday</v>
      </c>
      <c r="BC243" s="317" t="str">
        <f t="shared" si="433"/>
        <v>दाल चावल</v>
      </c>
      <c r="BD243" s="318" t="str">
        <f t="shared" si="402"/>
        <v>R</v>
      </c>
      <c r="BE243" s="317" t="str">
        <f>IF(AND('Att. Dairy'!C279=""),"",'Att. Dairy'!C279)</f>
        <v/>
      </c>
      <c r="BF243" s="317" t="str">
        <f t="shared" si="403"/>
        <v/>
      </c>
      <c r="BG243" s="318" t="str">
        <f t="shared" si="404"/>
        <v>R</v>
      </c>
      <c r="BJ243" s="487">
        <f>IF(AND($DG$5=$CF$230),MAX($BJ$233:BJ242)+1,0)</f>
        <v>0</v>
      </c>
      <c r="BK243" s="389">
        <v>10</v>
      </c>
      <c r="BL243" s="422">
        <f>IF(AND('Att. Dairy'!B279=""),"",'Att. Dairy'!B279)</f>
        <v>45209</v>
      </c>
      <c r="BM243" s="423" t="str">
        <f>IF(AND('Att. Dairy'!D279=""),"",'Att. Dairy'!D279)</f>
        <v>Tuesday</v>
      </c>
      <c r="BN243" s="435" t="str">
        <f>IF('Att. Dairy'!L279="","",IF('Att. Dairy'!E279='Att. Dairy'!$AD$15,'Att. Dairy'!L279,""))</f>
        <v/>
      </c>
      <c r="BO243" s="435" t="str">
        <f>IF('Att. Dairy'!M279="","",IF('Att. Dairy'!E279='Att. Dairy'!$AD$15,'Att. Dairy'!M279,""))</f>
        <v/>
      </c>
      <c r="BP243" s="436">
        <f t="shared" si="405"/>
        <v>0</v>
      </c>
      <c r="BQ243" s="453">
        <f t="shared" si="434"/>
        <v>142.31</v>
      </c>
      <c r="BR243" s="439" t="str">
        <f>IF(BL243="","",IF(BL243='Opening Balance'!$I$254,'Opening Balance'!$G$254,""))</f>
        <v/>
      </c>
      <c r="BS243" s="439" t="str">
        <f>IF(BL243="","",IF(BL243='Opening Balance'!$I$256,'Opening Balance'!$G$256,""))</f>
        <v/>
      </c>
      <c r="BT243" s="438">
        <f t="shared" si="406"/>
        <v>142.31</v>
      </c>
      <c r="BU243" s="446">
        <f>IF(BP243="","",BP243*'Opening Balance'!$G$258)</f>
        <v>0</v>
      </c>
      <c r="BV243" s="415">
        <f t="shared" si="400"/>
        <v>142.31</v>
      </c>
      <c r="BW243" s="453">
        <f t="shared" si="435"/>
        <v>32.693599999999989</v>
      </c>
      <c r="BX243" s="446" t="str">
        <f>IF(BL243="","",IF(BL243='Opening Balance'!$I$255,'Opening Balance'!$G$255,""))</f>
        <v/>
      </c>
      <c r="BY243" s="446" t="str">
        <f>IF(BL243="","",IF(BL243='Opening Balance'!$I$257,'Opening Balance'!$G$257,""))</f>
        <v/>
      </c>
      <c r="BZ243" s="447">
        <f t="shared" si="407"/>
        <v>32.693599999999989</v>
      </c>
      <c r="CA243" s="446">
        <f>IF(BP243="","",BP243*'Opening Balance'!$G$259)</f>
        <v>0</v>
      </c>
      <c r="CB243" s="431">
        <f t="shared" si="408"/>
        <v>32.693599999999989</v>
      </c>
      <c r="CC243" s="474">
        <f t="shared" si="436"/>
        <v>18000</v>
      </c>
      <c r="CD243" s="468" t="str">
        <f>IF(BL243="","",IF(BL243='Opening Balance'!$I$261,'Opening Balance'!$G$261,""))</f>
        <v/>
      </c>
      <c r="CE243" s="468">
        <f t="shared" si="409"/>
        <v>18000</v>
      </c>
      <c r="CF243" s="470">
        <f>IF(BL243="","",IF(BL243='Opening Balance'!$I$263,'Opening Balance'!$G$263,0))</f>
        <v>0</v>
      </c>
      <c r="CG243" s="469">
        <f t="shared" si="437"/>
        <v>18000</v>
      </c>
      <c r="CH243" s="466"/>
      <c r="CI243" s="466"/>
      <c r="CJ243" s="389">
        <v>10</v>
      </c>
      <c r="CK243" s="422">
        <f>IF(AND('Att. Dairy'!B279=""),"",'Att. Dairy'!B279)</f>
        <v>45209</v>
      </c>
      <c r="CL243" s="423" t="str">
        <f>IF(AND('Att. Dairy'!D279=""),"",'Att. Dairy'!D279)</f>
        <v>Tuesday</v>
      </c>
      <c r="CM243" s="435" t="str">
        <f>IF('Att. Dairy'!O279="","",IF('Att. Dairy'!E279='Att. Dairy'!$AD$15,'Att. Dairy'!O279,""))</f>
        <v/>
      </c>
      <c r="CN243" s="435" t="str">
        <f>IF('Att. Dairy'!P279="","",IF('Att. Dairy'!E279='Att. Dairy'!$AD$15,'Att. Dairy'!P279,""))</f>
        <v/>
      </c>
      <c r="CO243" s="436">
        <f t="shared" si="410"/>
        <v>0</v>
      </c>
      <c r="CP243" s="453">
        <f t="shared" si="438"/>
        <v>190.11999999999998</v>
      </c>
      <c r="CQ243" s="438" t="str">
        <f>IF(CK243="","",IF(CK243='Opening Balance'!$I$254,'Opening Balance'!$H$254,""))</f>
        <v/>
      </c>
      <c r="CR243" s="438" t="str">
        <f>IF(CK243="","",IF(CK243='Opening Balance'!$I$256,'Opening Balance'!$H$256,""))</f>
        <v/>
      </c>
      <c r="CS243" s="438">
        <f t="shared" si="411"/>
        <v>190.11999999999998</v>
      </c>
      <c r="CT243" s="430">
        <f>IF(CO243="","",CO243*'Opening Balance'!$H$258)</f>
        <v>0</v>
      </c>
      <c r="CU243" s="431">
        <f t="shared" si="401"/>
        <v>190.11999999999998</v>
      </c>
      <c r="CV243" s="453">
        <f t="shared" si="439"/>
        <v>39.461199999999984</v>
      </c>
      <c r="CW243" s="430" t="str">
        <f>IF(CK243="","",IF(CK243='Opening Balance'!$I$255,'Opening Balance'!$H$255,""))</f>
        <v/>
      </c>
      <c r="CX243" s="429" t="str">
        <f>IF(CK243="","",IF(CK243='Opening Balance'!$I$257,'Opening Balance'!$H$257,""))</f>
        <v/>
      </c>
      <c r="CY243" s="438">
        <f t="shared" si="412"/>
        <v>39.461199999999984</v>
      </c>
      <c r="CZ243" s="430">
        <f>IF(CO243="","",CO243*'Opening Balance'!$H$259)</f>
        <v>0</v>
      </c>
      <c r="DA243" s="431">
        <f t="shared" si="413"/>
        <v>39.461199999999984</v>
      </c>
      <c r="DB243" s="474">
        <f t="shared" si="440"/>
        <v>19800</v>
      </c>
      <c r="DC243" s="468" t="str">
        <f>IF(CK243="","",IF(CK243='Opening Balance'!$I$261,'Opening Balance'!$H$261,""))</f>
        <v/>
      </c>
      <c r="DD243" s="468">
        <f t="shared" si="414"/>
        <v>19800</v>
      </c>
      <c r="DE243" s="470">
        <f>IF(CK243="","",IF(CK243='Opening Balance'!$I$263,'Opening Balance'!$H$263,0))</f>
        <v>0</v>
      </c>
      <c r="DF243" s="469">
        <f t="shared" si="441"/>
        <v>19800</v>
      </c>
    </row>
    <row r="244" spans="1:110" s="317" customFormat="1">
      <c r="A244" s="580"/>
      <c r="B244" s="352">
        <f>IF(AND($Z$3=$Q$229),MAX($B$233:B243)+1,0)</f>
        <v>0</v>
      </c>
      <c r="C244" s="116">
        <f>IF(AND('Att. Dairy'!B280=""),"",'Att. Dairy'!B280)</f>
        <v>45210</v>
      </c>
      <c r="D244" s="118">
        <f t="shared" si="415"/>
        <v>135.69999999999999</v>
      </c>
      <c r="E244" s="118">
        <f t="shared" si="416"/>
        <v>170</v>
      </c>
      <c r="F244" s="118" t="str">
        <f>IF(C244="","",IF(Sheet1!C244='Opening Balance'!$I$236,'Opening Balance'!$G$236,""))</f>
        <v/>
      </c>
      <c r="G244" s="118" t="str">
        <f>IF(C244="","",IF(Sheet1!C244='Opening Balance'!$I$237,'Opening Balance'!$G$237,""))</f>
        <v/>
      </c>
      <c r="H244" s="118" t="str">
        <f>IF(C244="","",IF(Sheet1!C244='Opening Balance'!$I$238,'Opening Balance'!$G$238,""))</f>
        <v/>
      </c>
      <c r="I244" s="118" t="str">
        <f>IF(C244="","",IF(Sheet1!C244='Opening Balance'!$I$239,'Opening Balance'!$G$239,""))</f>
        <v/>
      </c>
      <c r="J244" s="118" t="str">
        <f>IF(C244="","",IF(Sheet1!C244='Opening Balance'!$I$240,'Opening Balance'!$G$240,""))</f>
        <v/>
      </c>
      <c r="K244" s="118" t="str">
        <f>IF(C244="","",IF(Sheet1!C244='Opening Balance'!$I$241,'Opening Balance'!$G$241,""))</f>
        <v/>
      </c>
      <c r="L244" s="118">
        <f t="shared" si="417"/>
        <v>135.69999999999999</v>
      </c>
      <c r="M244" s="118">
        <f t="shared" si="418"/>
        <v>170</v>
      </c>
      <c r="N244" s="119" t="str">
        <f>IF('Att. Dairy'!F280="","",'Att. Dairy'!F280)</f>
        <v/>
      </c>
      <c r="O244" s="119" t="str">
        <f>IF('Att. Dairy'!G280="","",'Att. Dairy'!G280)</f>
        <v/>
      </c>
      <c r="P244" s="119" t="str">
        <f t="shared" si="419"/>
        <v/>
      </c>
      <c r="Q244" s="119" t="str">
        <f>IF('Att. Dairy'!L280="","",'Att. Dairy'!L280)</f>
        <v/>
      </c>
      <c r="R244" s="119" t="str">
        <f>IF('Att. Dairy'!M280="","",'Att. Dairy'!M280)</f>
        <v/>
      </c>
      <c r="S244" s="119" t="str">
        <f t="shared" si="420"/>
        <v/>
      </c>
      <c r="T244" s="118">
        <f t="shared" si="421"/>
        <v>0</v>
      </c>
      <c r="U244" s="118">
        <f t="shared" si="422"/>
        <v>0</v>
      </c>
      <c r="V244" s="118">
        <f t="shared" si="423"/>
        <v>135.69999999999999</v>
      </c>
      <c r="W244" s="118">
        <f t="shared" si="424"/>
        <v>170</v>
      </c>
      <c r="X244" s="321" t="str">
        <f>IFERROR(IF(AND('Att. Dairy'!B280=""),"",IF(AND(Y244="अवकाश"),"",IF(AND(S244=""),"",S244*$Z$229))),"")</f>
        <v/>
      </c>
      <c r="Y244" s="121" t="str">
        <f>IF(AND('Att. Dairy'!B280=""),"",IF(OR(S244="",S244=0),"",BC244))</f>
        <v/>
      </c>
      <c r="AA244" s="353">
        <f>IF(AND($AY$3=$AP$229),MAX($AA$233:AA243)+1,0)</f>
        <v>0</v>
      </c>
      <c r="AB244" s="116">
        <f>IF(AND('Att. Dairy'!B280=""),"",'Att. Dairy'!B280)</f>
        <v>45210</v>
      </c>
      <c r="AC244" s="118">
        <f t="shared" si="425"/>
        <v>126.85000000000002</v>
      </c>
      <c r="AD244" s="118">
        <f t="shared" si="426"/>
        <v>136.30000000000001</v>
      </c>
      <c r="AE244" s="118" t="str">
        <f>IF(AB244="","",IF(Sheet1!AB244='Opening Balance'!$I$236,'Opening Balance'!$H$236,""))</f>
        <v/>
      </c>
      <c r="AF244" s="118" t="str">
        <f>IF(AB244="","",IF(Sheet1!AB244='Opening Balance'!$I$237,'Opening Balance'!$H$237,""))</f>
        <v/>
      </c>
      <c r="AG244" s="118" t="str">
        <f>IF(AB244="","",IF(Sheet1!AB244='Opening Balance'!$I$238,'Opening Balance'!$H$238,""))</f>
        <v/>
      </c>
      <c r="AH244" s="118" t="str">
        <f>IF(AB244="","",IF(Sheet1!AB244='Opening Balance'!$I$239,'Opening Balance'!$H$239,""))</f>
        <v/>
      </c>
      <c r="AI244" s="118" t="str">
        <f>IF(AB244="","",IF(Sheet1!AB244='Opening Balance'!$I$240,'Opening Balance'!$H$240,""))</f>
        <v/>
      </c>
      <c r="AJ244" s="118" t="str">
        <f>IF(AB244="","",IF(Sheet1!AB244='Opening Balance'!$I$241,'Opening Balance'!$H$241,""))</f>
        <v/>
      </c>
      <c r="AK244" s="118">
        <f t="shared" si="427"/>
        <v>126.85000000000002</v>
      </c>
      <c r="AL244" s="118">
        <f t="shared" si="428"/>
        <v>136.30000000000001</v>
      </c>
      <c r="AM244" s="119" t="str">
        <f>IF('Att. Dairy'!I280="","",'Att. Dairy'!I280)</f>
        <v/>
      </c>
      <c r="AN244" s="119" t="str">
        <f>IF('Att. Dairy'!J280="","",'Att. Dairy'!J280)</f>
        <v/>
      </c>
      <c r="AO244" s="119" t="str">
        <f t="shared" si="429"/>
        <v/>
      </c>
      <c r="AP244" s="119" t="str">
        <f>IF('Att. Dairy'!O280="","",'Att. Dairy'!O280)</f>
        <v/>
      </c>
      <c r="AQ244" s="119" t="str">
        <f>IF('Att. Dairy'!P280="","",'Att. Dairy'!P280)</f>
        <v/>
      </c>
      <c r="AR244" s="119" t="str">
        <f t="shared" si="430"/>
        <v/>
      </c>
      <c r="AS244" s="118">
        <f t="shared" si="431"/>
        <v>0</v>
      </c>
      <c r="AT244" s="118">
        <f t="shared" si="432"/>
        <v>0</v>
      </c>
      <c r="AU244" s="118">
        <f t="shared" si="442"/>
        <v>126.85000000000002</v>
      </c>
      <c r="AV244" s="118">
        <f t="shared" si="443"/>
        <v>136.30000000000001</v>
      </c>
      <c r="AW244" s="321" t="str">
        <f>IFERROR(IF(AND('Att. Dairy'!B280=""),"",IF(AND(AX244="अवकाश"),"",IF(AND(AR244=""),"",AR244*$AY$229))),"")</f>
        <v/>
      </c>
      <c r="AX244" s="121" t="str">
        <f>IF(AND('Att. Dairy'!B280=""),"",IF(OR(AR244="",AR244=0),"",BC244))</f>
        <v/>
      </c>
      <c r="BB244" s="317" t="str">
        <f>IF(AND('Att. Dairy'!D280=""),"",'Att. Dairy'!D280)</f>
        <v>Wednesday</v>
      </c>
      <c r="BC244" s="317" t="str">
        <f t="shared" si="433"/>
        <v>दाल रोटी</v>
      </c>
      <c r="BD244" s="318" t="str">
        <f t="shared" si="402"/>
        <v>W</v>
      </c>
      <c r="BE244" s="317" t="str">
        <f>IF(AND('Att. Dairy'!C280=""),"",'Att. Dairy'!C280)</f>
        <v/>
      </c>
      <c r="BF244" s="317" t="str">
        <f t="shared" si="403"/>
        <v/>
      </c>
      <c r="BG244" s="318" t="str">
        <f t="shared" si="404"/>
        <v>W</v>
      </c>
      <c r="BJ244" s="487">
        <f>IF(AND($DG$5=$CF$230),MAX($BJ$233:BJ243)+1,0)</f>
        <v>0</v>
      </c>
      <c r="BK244" s="389">
        <v>11</v>
      </c>
      <c r="BL244" s="422">
        <f>IF(AND('Att. Dairy'!B280=""),"",'Att. Dairy'!B280)</f>
        <v>45210</v>
      </c>
      <c r="BM244" s="423" t="str">
        <f>IF(AND('Att. Dairy'!D280=""),"",'Att. Dairy'!D280)</f>
        <v>Wednesday</v>
      </c>
      <c r="BN244" s="435" t="str">
        <f>IF('Att. Dairy'!L280="","",IF('Att. Dairy'!E280='Att. Dairy'!$AD$15,'Att. Dairy'!L280,""))</f>
        <v/>
      </c>
      <c r="BO244" s="435" t="str">
        <f>IF('Att. Dairy'!M280="","",IF('Att. Dairy'!E280='Att. Dairy'!$AD$15,'Att. Dairy'!M280,""))</f>
        <v/>
      </c>
      <c r="BP244" s="436">
        <f t="shared" si="405"/>
        <v>0</v>
      </c>
      <c r="BQ244" s="453">
        <f t="shared" si="434"/>
        <v>142.31</v>
      </c>
      <c r="BR244" s="439" t="str">
        <f>IF(BL244="","",IF(BL244='Opening Balance'!$I$254,'Opening Balance'!$G$254,""))</f>
        <v/>
      </c>
      <c r="BS244" s="439" t="str">
        <f>IF(BL244="","",IF(BL244='Opening Balance'!$I$256,'Opening Balance'!$G$256,""))</f>
        <v/>
      </c>
      <c r="BT244" s="438">
        <f t="shared" si="406"/>
        <v>142.31</v>
      </c>
      <c r="BU244" s="446">
        <f>IF(BP244="","",BP244*'Opening Balance'!$G$258)</f>
        <v>0</v>
      </c>
      <c r="BV244" s="415">
        <f t="shared" si="400"/>
        <v>142.31</v>
      </c>
      <c r="BW244" s="453">
        <f t="shared" si="435"/>
        <v>32.693599999999989</v>
      </c>
      <c r="BX244" s="446" t="str">
        <f>IF(BL244="","",IF(BL244='Opening Balance'!$I$255,'Opening Balance'!$G$255,""))</f>
        <v/>
      </c>
      <c r="BY244" s="446" t="str">
        <f>IF(BL244="","",IF(BL244='Opening Balance'!$I$257,'Opening Balance'!$G$257,""))</f>
        <v/>
      </c>
      <c r="BZ244" s="447">
        <f t="shared" si="407"/>
        <v>32.693599999999989</v>
      </c>
      <c r="CA244" s="446">
        <f>IF(BP244="","",BP244*'Opening Balance'!$G$259)</f>
        <v>0</v>
      </c>
      <c r="CB244" s="431">
        <f t="shared" si="408"/>
        <v>32.693599999999989</v>
      </c>
      <c r="CC244" s="474">
        <f t="shared" si="436"/>
        <v>18000</v>
      </c>
      <c r="CD244" s="468" t="str">
        <f>IF(BL244="","",IF(BL244='Opening Balance'!$I$261,'Opening Balance'!$G$261,""))</f>
        <v/>
      </c>
      <c r="CE244" s="468">
        <f t="shared" si="409"/>
        <v>18000</v>
      </c>
      <c r="CF244" s="470">
        <f>IF(BL244="","",IF(BL244='Opening Balance'!$I$263,'Opening Balance'!$G$263,0))</f>
        <v>0</v>
      </c>
      <c r="CG244" s="469">
        <f t="shared" si="437"/>
        <v>18000</v>
      </c>
      <c r="CH244" s="466"/>
      <c r="CI244" s="466"/>
      <c r="CJ244" s="389">
        <v>11</v>
      </c>
      <c r="CK244" s="422">
        <f>IF(AND('Att. Dairy'!B280=""),"",'Att. Dairy'!B280)</f>
        <v>45210</v>
      </c>
      <c r="CL244" s="423" t="str">
        <f>IF(AND('Att. Dairy'!D280=""),"",'Att. Dairy'!D280)</f>
        <v>Wednesday</v>
      </c>
      <c r="CM244" s="435" t="str">
        <f>IF('Att. Dairy'!O280="","",IF('Att. Dairy'!E280='Att. Dairy'!$AD$15,'Att. Dairy'!O280,""))</f>
        <v/>
      </c>
      <c r="CN244" s="435" t="str">
        <f>IF('Att. Dairy'!P280="","",IF('Att. Dairy'!E280='Att. Dairy'!$AD$15,'Att. Dairy'!P280,""))</f>
        <v/>
      </c>
      <c r="CO244" s="436">
        <f t="shared" si="410"/>
        <v>0</v>
      </c>
      <c r="CP244" s="453">
        <f t="shared" si="438"/>
        <v>190.11999999999998</v>
      </c>
      <c r="CQ244" s="438" t="str">
        <f>IF(CK244="","",IF(CK244='Opening Balance'!$I$254,'Opening Balance'!$H$254,""))</f>
        <v/>
      </c>
      <c r="CR244" s="438" t="str">
        <f>IF(CK244="","",IF(CK244='Opening Balance'!$I$256,'Opening Balance'!$H$256,""))</f>
        <v/>
      </c>
      <c r="CS244" s="438">
        <f t="shared" si="411"/>
        <v>190.11999999999998</v>
      </c>
      <c r="CT244" s="430">
        <f>IF(CO244="","",CO244*'Opening Balance'!$H$258)</f>
        <v>0</v>
      </c>
      <c r="CU244" s="431">
        <f t="shared" si="401"/>
        <v>190.11999999999998</v>
      </c>
      <c r="CV244" s="453">
        <f t="shared" si="439"/>
        <v>39.461199999999984</v>
      </c>
      <c r="CW244" s="430" t="str">
        <f>IF(CK244="","",IF(CK244='Opening Balance'!$I$255,'Opening Balance'!$H$255,""))</f>
        <v/>
      </c>
      <c r="CX244" s="429" t="str">
        <f>IF(CK244="","",IF(CK244='Opening Balance'!$I$257,'Opening Balance'!$H$257,""))</f>
        <v/>
      </c>
      <c r="CY244" s="438">
        <f t="shared" si="412"/>
        <v>39.461199999999984</v>
      </c>
      <c r="CZ244" s="430">
        <f>IF(CO244="","",CO244*'Opening Balance'!$H$259)</f>
        <v>0</v>
      </c>
      <c r="DA244" s="431">
        <f t="shared" si="413"/>
        <v>39.461199999999984</v>
      </c>
      <c r="DB244" s="474">
        <f t="shared" si="440"/>
        <v>19800</v>
      </c>
      <c r="DC244" s="468" t="str">
        <f>IF(CK244="","",IF(CK244='Opening Balance'!$I$261,'Opening Balance'!$H$261,""))</f>
        <v/>
      </c>
      <c r="DD244" s="468">
        <f t="shared" si="414"/>
        <v>19800</v>
      </c>
      <c r="DE244" s="470">
        <f>IF(CK244="","",IF(CK244='Opening Balance'!$I$263,'Opening Balance'!$H$263,0))</f>
        <v>0</v>
      </c>
      <c r="DF244" s="469">
        <f t="shared" si="441"/>
        <v>19800</v>
      </c>
    </row>
    <row r="245" spans="1:110" s="317" customFormat="1">
      <c r="A245" s="580"/>
      <c r="B245" s="352">
        <f>IF(AND($Z$3=$Q$229),MAX($B$233:B244)+1,0)</f>
        <v>0</v>
      </c>
      <c r="C245" s="116">
        <f>IF(AND('Att. Dairy'!B281=""),"",'Att. Dairy'!B281)</f>
        <v>45211</v>
      </c>
      <c r="D245" s="118">
        <f t="shared" si="415"/>
        <v>135.69999999999999</v>
      </c>
      <c r="E245" s="118">
        <f t="shared" si="416"/>
        <v>170</v>
      </c>
      <c r="F245" s="118" t="str">
        <f>IF(C245="","",IF(Sheet1!C245='Opening Balance'!$I$236,'Opening Balance'!$G$236,""))</f>
        <v/>
      </c>
      <c r="G245" s="118" t="str">
        <f>IF(C245="","",IF(Sheet1!C245='Opening Balance'!$I$237,'Opening Balance'!$G$237,""))</f>
        <v/>
      </c>
      <c r="H245" s="118" t="str">
        <f>IF(C245="","",IF(Sheet1!C245='Opening Balance'!$I$238,'Opening Balance'!$G$238,""))</f>
        <v/>
      </c>
      <c r="I245" s="118" t="str">
        <f>IF(C245="","",IF(Sheet1!C245='Opening Balance'!$I$239,'Opening Balance'!$G$239,""))</f>
        <v/>
      </c>
      <c r="J245" s="118" t="str">
        <f>IF(C245="","",IF(Sheet1!C245='Opening Balance'!$I$240,'Opening Balance'!$G$240,""))</f>
        <v/>
      </c>
      <c r="K245" s="118" t="str">
        <f>IF(C245="","",IF(Sheet1!C245='Opening Balance'!$I$241,'Opening Balance'!$G$241,""))</f>
        <v/>
      </c>
      <c r="L245" s="118">
        <f t="shared" si="417"/>
        <v>135.69999999999999</v>
      </c>
      <c r="M245" s="118">
        <f t="shared" si="418"/>
        <v>170</v>
      </c>
      <c r="N245" s="119" t="str">
        <f>IF('Att. Dairy'!F281="","",'Att. Dairy'!F281)</f>
        <v/>
      </c>
      <c r="O245" s="119" t="str">
        <f>IF('Att. Dairy'!G281="","",'Att. Dairy'!G281)</f>
        <v/>
      </c>
      <c r="P245" s="119" t="str">
        <f t="shared" si="419"/>
        <v/>
      </c>
      <c r="Q245" s="119" t="str">
        <f>IF('Att. Dairy'!L281="","",'Att. Dairy'!L281)</f>
        <v/>
      </c>
      <c r="R245" s="119" t="str">
        <f>IF('Att. Dairy'!M281="","",'Att. Dairy'!M281)</f>
        <v/>
      </c>
      <c r="S245" s="119" t="str">
        <f t="shared" si="420"/>
        <v/>
      </c>
      <c r="T245" s="118">
        <f t="shared" si="421"/>
        <v>0</v>
      </c>
      <c r="U245" s="118">
        <f t="shared" si="422"/>
        <v>0</v>
      </c>
      <c r="V245" s="118">
        <f t="shared" si="423"/>
        <v>135.69999999999999</v>
      </c>
      <c r="W245" s="118">
        <f t="shared" si="424"/>
        <v>170</v>
      </c>
      <c r="X245" s="321" t="str">
        <f>IFERROR(IF(AND('Att. Dairy'!B281=""),"",IF(AND(Y245="अवकाश"),"",IF(AND(S245=""),"",S245*$Z$229))),"")</f>
        <v/>
      </c>
      <c r="Y245" s="121" t="str">
        <f>IF(AND('Att. Dairy'!B281=""),"",IF(OR(S245="",S245=0),"",BC245))</f>
        <v/>
      </c>
      <c r="AA245" s="353">
        <f>IF(AND($AY$3=$AP$229),MAX($AA$233:AA244)+1,0)</f>
        <v>0</v>
      </c>
      <c r="AB245" s="116">
        <f>IF(AND('Att. Dairy'!B281=""),"",'Att. Dairy'!B281)</f>
        <v>45211</v>
      </c>
      <c r="AC245" s="118">
        <f t="shared" si="425"/>
        <v>126.85000000000002</v>
      </c>
      <c r="AD245" s="118">
        <f t="shared" si="426"/>
        <v>136.30000000000001</v>
      </c>
      <c r="AE245" s="118" t="str">
        <f>IF(AB245="","",IF(Sheet1!AB245='Opening Balance'!$I$236,'Opening Balance'!$H$236,""))</f>
        <v/>
      </c>
      <c r="AF245" s="118" t="str">
        <f>IF(AB245="","",IF(Sheet1!AB245='Opening Balance'!$I$237,'Opening Balance'!$H$237,""))</f>
        <v/>
      </c>
      <c r="AG245" s="118" t="str">
        <f>IF(AB245="","",IF(Sheet1!AB245='Opening Balance'!$I$238,'Opening Balance'!$H$238,""))</f>
        <v/>
      </c>
      <c r="AH245" s="118" t="str">
        <f>IF(AB245="","",IF(Sheet1!AB245='Opening Balance'!$I$239,'Opening Balance'!$H$239,""))</f>
        <v/>
      </c>
      <c r="AI245" s="118" t="str">
        <f>IF(AB245="","",IF(Sheet1!AB245='Opening Balance'!$I$240,'Opening Balance'!$H$240,""))</f>
        <v/>
      </c>
      <c r="AJ245" s="118" t="str">
        <f>IF(AB245="","",IF(Sheet1!AB245='Opening Balance'!$I$241,'Opening Balance'!$H$241,""))</f>
        <v/>
      </c>
      <c r="AK245" s="118">
        <f t="shared" si="427"/>
        <v>126.85000000000002</v>
      </c>
      <c r="AL245" s="118">
        <f t="shared" si="428"/>
        <v>136.30000000000001</v>
      </c>
      <c r="AM245" s="119" t="str">
        <f>IF('Att. Dairy'!I281="","",'Att. Dairy'!I281)</f>
        <v/>
      </c>
      <c r="AN245" s="119" t="str">
        <f>IF('Att. Dairy'!J281="","",'Att. Dairy'!J281)</f>
        <v/>
      </c>
      <c r="AO245" s="119" t="str">
        <f t="shared" si="429"/>
        <v/>
      </c>
      <c r="AP245" s="119" t="str">
        <f>IF('Att. Dairy'!O281="","",'Att. Dairy'!O281)</f>
        <v/>
      </c>
      <c r="AQ245" s="119" t="str">
        <f>IF('Att. Dairy'!P281="","",'Att. Dairy'!P281)</f>
        <v/>
      </c>
      <c r="AR245" s="119" t="str">
        <f t="shared" si="430"/>
        <v/>
      </c>
      <c r="AS245" s="118">
        <f t="shared" si="431"/>
        <v>0</v>
      </c>
      <c r="AT245" s="118">
        <f t="shared" si="432"/>
        <v>0</v>
      </c>
      <c r="AU245" s="118">
        <f t="shared" si="442"/>
        <v>126.85000000000002</v>
      </c>
      <c r="AV245" s="118">
        <f t="shared" si="443"/>
        <v>136.30000000000001</v>
      </c>
      <c r="AW245" s="321" t="str">
        <f>IFERROR(IF(AND('Att. Dairy'!B281=""),"",IF(AND(AX245="अवकाश"),"",IF(AND(AR245=""),"",AR245*$AY$229))),"")</f>
        <v/>
      </c>
      <c r="AX245" s="121" t="str">
        <f>IF(AND('Att. Dairy'!B281=""),"",IF(OR(AR245="",AR245=0),"",BC245))</f>
        <v/>
      </c>
      <c r="BB245" s="317" t="str">
        <f>IF(AND('Att. Dairy'!D281=""),"",'Att. Dairy'!D281)</f>
        <v>Thursday</v>
      </c>
      <c r="BC245" s="317" t="str">
        <f t="shared" si="433"/>
        <v>खिचड़ी</v>
      </c>
      <c r="BD245" s="318" t="str">
        <f t="shared" si="402"/>
        <v>R</v>
      </c>
      <c r="BE245" s="317" t="str">
        <f>IF(AND('Att. Dairy'!C281=""),"",'Att. Dairy'!C281)</f>
        <v/>
      </c>
      <c r="BF245" s="317" t="str">
        <f t="shared" si="403"/>
        <v/>
      </c>
      <c r="BG245" s="318" t="str">
        <f t="shared" si="404"/>
        <v>R</v>
      </c>
      <c r="BJ245" s="487">
        <f>IF(AND($DG$5=$CF$230),MAX($BJ$233:BJ244)+1,0)</f>
        <v>0</v>
      </c>
      <c r="BK245" s="389">
        <v>12</v>
      </c>
      <c r="BL245" s="422">
        <f>IF(AND('Att. Dairy'!B281=""),"",'Att. Dairy'!B281)</f>
        <v>45211</v>
      </c>
      <c r="BM245" s="423" t="str">
        <f>IF(AND('Att. Dairy'!D281=""),"",'Att. Dairy'!D281)</f>
        <v>Thursday</v>
      </c>
      <c r="BN245" s="435" t="str">
        <f>IF('Att. Dairy'!L281="","",IF('Att. Dairy'!E281='Att. Dairy'!$AD$15,'Att. Dairy'!L281,""))</f>
        <v/>
      </c>
      <c r="BO245" s="435" t="str">
        <f>IF('Att. Dairy'!M281="","",IF('Att. Dairy'!E281='Att. Dairy'!$AD$15,'Att. Dairy'!M281,""))</f>
        <v/>
      </c>
      <c r="BP245" s="436">
        <f t="shared" si="405"/>
        <v>0</v>
      </c>
      <c r="BQ245" s="453">
        <f t="shared" si="434"/>
        <v>142.31</v>
      </c>
      <c r="BR245" s="439" t="str">
        <f>IF(BL245="","",IF(BL245='Opening Balance'!$I$254,'Opening Balance'!$G$254,""))</f>
        <v/>
      </c>
      <c r="BS245" s="439" t="str">
        <f>IF(BL245="","",IF(BL245='Opening Balance'!$I$256,'Opening Balance'!$G$256,""))</f>
        <v/>
      </c>
      <c r="BT245" s="438">
        <f t="shared" si="406"/>
        <v>142.31</v>
      </c>
      <c r="BU245" s="446">
        <f>IF(BP245="","",BP245*'Opening Balance'!$G$258)</f>
        <v>0</v>
      </c>
      <c r="BV245" s="415">
        <f t="shared" si="400"/>
        <v>142.31</v>
      </c>
      <c r="BW245" s="453">
        <f t="shared" si="435"/>
        <v>32.693599999999989</v>
      </c>
      <c r="BX245" s="446" t="str">
        <f>IF(BL245="","",IF(BL245='Opening Balance'!$I$255,'Opening Balance'!$G$255,""))</f>
        <v/>
      </c>
      <c r="BY245" s="446" t="str">
        <f>IF(BL245="","",IF(BL245='Opening Balance'!$I$257,'Opening Balance'!$G$257,""))</f>
        <v/>
      </c>
      <c r="BZ245" s="447">
        <f t="shared" si="407"/>
        <v>32.693599999999989</v>
      </c>
      <c r="CA245" s="446">
        <f>IF(BP245="","",BP245*'Opening Balance'!$G$259)</f>
        <v>0</v>
      </c>
      <c r="CB245" s="431">
        <f t="shared" si="408"/>
        <v>32.693599999999989</v>
      </c>
      <c r="CC245" s="474">
        <f t="shared" si="436"/>
        <v>18000</v>
      </c>
      <c r="CD245" s="468" t="str">
        <f>IF(BL245="","",IF(BL245='Opening Balance'!$I$261,'Opening Balance'!$G$261,""))</f>
        <v/>
      </c>
      <c r="CE245" s="468">
        <f t="shared" si="409"/>
        <v>18000</v>
      </c>
      <c r="CF245" s="470">
        <f>IF(BL245="","",IF(BL245='Opening Balance'!$I$263,'Opening Balance'!$G$263,0))</f>
        <v>0</v>
      </c>
      <c r="CG245" s="469">
        <f t="shared" si="437"/>
        <v>18000</v>
      </c>
      <c r="CH245" s="466"/>
      <c r="CI245" s="466"/>
      <c r="CJ245" s="389">
        <v>12</v>
      </c>
      <c r="CK245" s="422">
        <f>IF(AND('Att. Dairy'!B281=""),"",'Att. Dairy'!B281)</f>
        <v>45211</v>
      </c>
      <c r="CL245" s="423" t="str">
        <f>IF(AND('Att. Dairy'!D281=""),"",'Att. Dairy'!D281)</f>
        <v>Thursday</v>
      </c>
      <c r="CM245" s="435" t="str">
        <f>IF('Att. Dairy'!O281="","",IF('Att. Dairy'!E281='Att. Dairy'!$AD$15,'Att. Dairy'!O281,""))</f>
        <v/>
      </c>
      <c r="CN245" s="435" t="str">
        <f>IF('Att. Dairy'!P281="","",IF('Att. Dairy'!E281='Att. Dairy'!$AD$15,'Att. Dairy'!P281,""))</f>
        <v/>
      </c>
      <c r="CO245" s="436">
        <f t="shared" si="410"/>
        <v>0</v>
      </c>
      <c r="CP245" s="453">
        <f t="shared" si="438"/>
        <v>190.11999999999998</v>
      </c>
      <c r="CQ245" s="438" t="str">
        <f>IF(CK245="","",IF(CK245='Opening Balance'!$I$254,'Opening Balance'!$H$254,""))</f>
        <v/>
      </c>
      <c r="CR245" s="438" t="str">
        <f>IF(CK245="","",IF(CK245='Opening Balance'!$I$256,'Opening Balance'!$H$256,""))</f>
        <v/>
      </c>
      <c r="CS245" s="438">
        <f t="shared" si="411"/>
        <v>190.11999999999998</v>
      </c>
      <c r="CT245" s="430">
        <f>IF(CO245="","",CO245*'Opening Balance'!$H$258)</f>
        <v>0</v>
      </c>
      <c r="CU245" s="431">
        <f t="shared" si="401"/>
        <v>190.11999999999998</v>
      </c>
      <c r="CV245" s="453">
        <f t="shared" si="439"/>
        <v>39.461199999999984</v>
      </c>
      <c r="CW245" s="430" t="str">
        <f>IF(CK245="","",IF(CK245='Opening Balance'!$I$255,'Opening Balance'!$H$255,""))</f>
        <v/>
      </c>
      <c r="CX245" s="429" t="str">
        <f>IF(CK245="","",IF(CK245='Opening Balance'!$I$257,'Opening Balance'!$H$257,""))</f>
        <v/>
      </c>
      <c r="CY245" s="438">
        <f t="shared" si="412"/>
        <v>39.461199999999984</v>
      </c>
      <c r="CZ245" s="430">
        <f>IF(CO245="","",CO245*'Opening Balance'!$H$259)</f>
        <v>0</v>
      </c>
      <c r="DA245" s="431">
        <f t="shared" si="413"/>
        <v>39.461199999999984</v>
      </c>
      <c r="DB245" s="474">
        <f t="shared" si="440"/>
        <v>19800</v>
      </c>
      <c r="DC245" s="468" t="str">
        <f>IF(CK245="","",IF(CK245='Opening Balance'!$I$261,'Opening Balance'!$H$261,""))</f>
        <v/>
      </c>
      <c r="DD245" s="468">
        <f t="shared" si="414"/>
        <v>19800</v>
      </c>
      <c r="DE245" s="470">
        <f>IF(CK245="","",IF(CK245='Opening Balance'!$I$263,'Opening Balance'!$H$263,0))</f>
        <v>0</v>
      </c>
      <c r="DF245" s="469">
        <f t="shared" si="441"/>
        <v>19800</v>
      </c>
    </row>
    <row r="246" spans="1:110" s="317" customFormat="1">
      <c r="A246" s="580"/>
      <c r="B246" s="352">
        <f>IF(AND($Z$3=$Q$229),MAX($B$233:B245)+1,0)</f>
        <v>0</v>
      </c>
      <c r="C246" s="116">
        <f>IF(AND('Att. Dairy'!B282=""),"",'Att. Dairy'!B282)</f>
        <v>45212</v>
      </c>
      <c r="D246" s="118">
        <f t="shared" si="415"/>
        <v>135.69999999999999</v>
      </c>
      <c r="E246" s="118">
        <f t="shared" si="416"/>
        <v>170</v>
      </c>
      <c r="F246" s="118" t="str">
        <f>IF(C246="","",IF(Sheet1!C246='Opening Balance'!$I$236,'Opening Balance'!$G$236,""))</f>
        <v/>
      </c>
      <c r="G246" s="118" t="str">
        <f>IF(C246="","",IF(Sheet1!C246='Opening Balance'!$I$237,'Opening Balance'!$G$237,""))</f>
        <v/>
      </c>
      <c r="H246" s="118" t="str">
        <f>IF(C246="","",IF(Sheet1!C246='Opening Balance'!$I$238,'Opening Balance'!$G$238,""))</f>
        <v/>
      </c>
      <c r="I246" s="118" t="str">
        <f>IF(C246="","",IF(Sheet1!C246='Opening Balance'!$I$239,'Opening Balance'!$G$239,""))</f>
        <v/>
      </c>
      <c r="J246" s="118" t="str">
        <f>IF(C246="","",IF(Sheet1!C246='Opening Balance'!$I$240,'Opening Balance'!$G$240,""))</f>
        <v/>
      </c>
      <c r="K246" s="118" t="str">
        <f>IF(C246="","",IF(Sheet1!C246='Opening Balance'!$I$241,'Opening Balance'!$G$241,""))</f>
        <v/>
      </c>
      <c r="L246" s="118">
        <f t="shared" si="417"/>
        <v>135.69999999999999</v>
      </c>
      <c r="M246" s="118">
        <f t="shared" si="418"/>
        <v>170</v>
      </c>
      <c r="N246" s="119" t="str">
        <f>IF('Att. Dairy'!F282="","",'Att. Dairy'!F282)</f>
        <v/>
      </c>
      <c r="O246" s="119" t="str">
        <f>IF('Att. Dairy'!G282="","",'Att. Dairy'!G282)</f>
        <v/>
      </c>
      <c r="P246" s="119" t="str">
        <f t="shared" si="419"/>
        <v/>
      </c>
      <c r="Q246" s="119" t="str">
        <f>IF('Att. Dairy'!L282="","",'Att. Dairy'!L282)</f>
        <v/>
      </c>
      <c r="R246" s="119" t="str">
        <f>IF('Att. Dairy'!M282="","",'Att. Dairy'!M282)</f>
        <v/>
      </c>
      <c r="S246" s="119" t="str">
        <f t="shared" si="420"/>
        <v/>
      </c>
      <c r="T246" s="118">
        <f t="shared" si="421"/>
        <v>0</v>
      </c>
      <c r="U246" s="118">
        <f t="shared" si="422"/>
        <v>0</v>
      </c>
      <c r="V246" s="118">
        <f t="shared" si="423"/>
        <v>135.69999999999999</v>
      </c>
      <c r="W246" s="118">
        <f t="shared" si="424"/>
        <v>170</v>
      </c>
      <c r="X246" s="321" t="str">
        <f>IFERROR(IF(AND('Att. Dairy'!B282=""),"",IF(AND(Y246="अवकाश"),"",IF(AND(S246=""),"",S246*$Z$229))),"")</f>
        <v/>
      </c>
      <c r="Y246" s="121" t="str">
        <f>IF(AND('Att. Dairy'!B282=""),"",IF(OR(S246="",S246=0),"",BC246))</f>
        <v/>
      </c>
      <c r="AA246" s="353">
        <f>IF(AND($AY$3=$AP$229),MAX($AA$233:AA245)+1,0)</f>
        <v>0</v>
      </c>
      <c r="AB246" s="116">
        <f>IF(AND('Att. Dairy'!B282=""),"",'Att. Dairy'!B282)</f>
        <v>45212</v>
      </c>
      <c r="AC246" s="118">
        <f t="shared" si="425"/>
        <v>126.85000000000002</v>
      </c>
      <c r="AD246" s="118">
        <f t="shared" si="426"/>
        <v>136.30000000000001</v>
      </c>
      <c r="AE246" s="118" t="str">
        <f>IF(AB246="","",IF(Sheet1!AB246='Opening Balance'!$I$236,'Opening Balance'!$H$236,""))</f>
        <v/>
      </c>
      <c r="AF246" s="118" t="str">
        <f>IF(AB246="","",IF(Sheet1!AB246='Opening Balance'!$I$237,'Opening Balance'!$H$237,""))</f>
        <v/>
      </c>
      <c r="AG246" s="118" t="str">
        <f>IF(AB246="","",IF(Sheet1!AB246='Opening Balance'!$I$238,'Opening Balance'!$H$238,""))</f>
        <v/>
      </c>
      <c r="AH246" s="118" t="str">
        <f>IF(AB246="","",IF(Sheet1!AB246='Opening Balance'!$I$239,'Opening Balance'!$H$239,""))</f>
        <v/>
      </c>
      <c r="AI246" s="118" t="str">
        <f>IF(AB246="","",IF(Sheet1!AB246='Opening Balance'!$I$240,'Opening Balance'!$H$240,""))</f>
        <v/>
      </c>
      <c r="AJ246" s="118" t="str">
        <f>IF(AB246="","",IF(Sheet1!AB246='Opening Balance'!$I$241,'Opening Balance'!$H$241,""))</f>
        <v/>
      </c>
      <c r="AK246" s="118">
        <f t="shared" si="427"/>
        <v>126.85000000000002</v>
      </c>
      <c r="AL246" s="118">
        <f t="shared" si="428"/>
        <v>136.30000000000001</v>
      </c>
      <c r="AM246" s="119" t="str">
        <f>IF('Att. Dairy'!I282="","",'Att. Dairy'!I282)</f>
        <v/>
      </c>
      <c r="AN246" s="119" t="str">
        <f>IF('Att. Dairy'!J282="","",'Att. Dairy'!J282)</f>
        <v/>
      </c>
      <c r="AO246" s="119" t="str">
        <f t="shared" si="429"/>
        <v/>
      </c>
      <c r="AP246" s="119" t="str">
        <f>IF('Att. Dairy'!O282="","",'Att. Dairy'!O282)</f>
        <v/>
      </c>
      <c r="AQ246" s="119" t="str">
        <f>IF('Att. Dairy'!P282="","",'Att. Dairy'!P282)</f>
        <v/>
      </c>
      <c r="AR246" s="119" t="str">
        <f t="shared" si="430"/>
        <v/>
      </c>
      <c r="AS246" s="118">
        <f t="shared" si="431"/>
        <v>0</v>
      </c>
      <c r="AT246" s="118">
        <f t="shared" si="432"/>
        <v>0</v>
      </c>
      <c r="AU246" s="118">
        <f t="shared" si="442"/>
        <v>126.85000000000002</v>
      </c>
      <c r="AV246" s="118">
        <f t="shared" si="443"/>
        <v>136.30000000000001</v>
      </c>
      <c r="AW246" s="321" t="str">
        <f>IFERROR(IF(AND('Att. Dairy'!B282=""),"",IF(AND(AX246="अवकाश"),"",IF(AND(AR246=""),"",AR246*$AY$229))),"")</f>
        <v/>
      </c>
      <c r="AX246" s="121" t="str">
        <f>IF(AND('Att. Dairy'!B282=""),"",IF(OR(AR246="",AR246=0),"",BC246))</f>
        <v/>
      </c>
      <c r="BB246" s="317" t="str">
        <f>IF(AND('Att. Dairy'!D282=""),"",'Att. Dairy'!D282)</f>
        <v>Friday</v>
      </c>
      <c r="BC246" s="317" t="str">
        <f t="shared" si="433"/>
        <v>दाल रोटी</v>
      </c>
      <c r="BD246" s="318" t="str">
        <f t="shared" si="402"/>
        <v>W</v>
      </c>
      <c r="BE246" s="317" t="str">
        <f>IF(AND('Att. Dairy'!C282=""),"",'Att. Dairy'!C282)</f>
        <v/>
      </c>
      <c r="BF246" s="317" t="str">
        <f t="shared" si="403"/>
        <v/>
      </c>
      <c r="BG246" s="318" t="str">
        <f t="shared" si="404"/>
        <v>W</v>
      </c>
      <c r="BJ246" s="487">
        <f>IF(AND($DG$5=$CF$230),MAX($BJ$233:BJ245)+1,0)</f>
        <v>0</v>
      </c>
      <c r="BK246" s="389">
        <v>13</v>
      </c>
      <c r="BL246" s="422">
        <f>IF(AND('Att. Dairy'!B282=""),"",'Att. Dairy'!B282)</f>
        <v>45212</v>
      </c>
      <c r="BM246" s="423" t="str">
        <f>IF(AND('Att. Dairy'!D282=""),"",'Att. Dairy'!D282)</f>
        <v>Friday</v>
      </c>
      <c r="BN246" s="435" t="str">
        <f>IF('Att. Dairy'!L282="","",IF('Att. Dairy'!E282='Att. Dairy'!$AD$15,'Att. Dairy'!L282,""))</f>
        <v/>
      </c>
      <c r="BO246" s="435" t="str">
        <f>IF('Att. Dairy'!M282="","",IF('Att. Dairy'!E282='Att. Dairy'!$AD$15,'Att. Dairy'!M282,""))</f>
        <v/>
      </c>
      <c r="BP246" s="436">
        <f t="shared" si="405"/>
        <v>0</v>
      </c>
      <c r="BQ246" s="453">
        <f t="shared" si="434"/>
        <v>142.31</v>
      </c>
      <c r="BR246" s="439" t="str">
        <f>IF(BL246="","",IF(BL246='Opening Balance'!$I$254,'Opening Balance'!$G$254,""))</f>
        <v/>
      </c>
      <c r="BS246" s="439" t="str">
        <f>IF(BL246="","",IF(BL246='Opening Balance'!$I$256,'Opening Balance'!$G$256,""))</f>
        <v/>
      </c>
      <c r="BT246" s="438">
        <f t="shared" si="406"/>
        <v>142.31</v>
      </c>
      <c r="BU246" s="446">
        <f>IF(BP246="","",BP246*'Opening Balance'!$G$258)</f>
        <v>0</v>
      </c>
      <c r="BV246" s="415">
        <f t="shared" si="400"/>
        <v>142.31</v>
      </c>
      <c r="BW246" s="453">
        <f t="shared" si="435"/>
        <v>32.693599999999989</v>
      </c>
      <c r="BX246" s="446" t="str">
        <f>IF(BL246="","",IF(BL246='Opening Balance'!$I$255,'Opening Balance'!$G$255,""))</f>
        <v/>
      </c>
      <c r="BY246" s="446" t="str">
        <f>IF(BL246="","",IF(BL246='Opening Balance'!$I$257,'Opening Balance'!$G$257,""))</f>
        <v/>
      </c>
      <c r="BZ246" s="447">
        <f t="shared" si="407"/>
        <v>32.693599999999989</v>
      </c>
      <c r="CA246" s="446">
        <f>IF(BP246="","",BP246*'Opening Balance'!$G$259)</f>
        <v>0</v>
      </c>
      <c r="CB246" s="431">
        <f t="shared" si="408"/>
        <v>32.693599999999989</v>
      </c>
      <c r="CC246" s="474">
        <f t="shared" si="436"/>
        <v>18000</v>
      </c>
      <c r="CD246" s="468" t="str">
        <f>IF(BL246="","",IF(BL246='Opening Balance'!$I$261,'Opening Balance'!$G$261,""))</f>
        <v/>
      </c>
      <c r="CE246" s="468">
        <f t="shared" si="409"/>
        <v>18000</v>
      </c>
      <c r="CF246" s="470">
        <f>IF(BL246="","",IF(BL246='Opening Balance'!$I$263,'Opening Balance'!$G$263,0))</f>
        <v>0</v>
      </c>
      <c r="CG246" s="469">
        <f t="shared" si="437"/>
        <v>18000</v>
      </c>
      <c r="CH246" s="466"/>
      <c r="CI246" s="466"/>
      <c r="CJ246" s="389">
        <v>13</v>
      </c>
      <c r="CK246" s="422">
        <f>IF(AND('Att. Dairy'!B282=""),"",'Att. Dairy'!B282)</f>
        <v>45212</v>
      </c>
      <c r="CL246" s="423" t="str">
        <f>IF(AND('Att. Dairy'!D282=""),"",'Att. Dairy'!D282)</f>
        <v>Friday</v>
      </c>
      <c r="CM246" s="435" t="str">
        <f>IF('Att. Dairy'!O282="","",IF('Att. Dairy'!E282='Att. Dairy'!$AD$15,'Att. Dairy'!O282,""))</f>
        <v/>
      </c>
      <c r="CN246" s="435" t="str">
        <f>IF('Att. Dairy'!P282="","",IF('Att. Dairy'!E282='Att. Dairy'!$AD$15,'Att. Dairy'!P282,""))</f>
        <v/>
      </c>
      <c r="CO246" s="436">
        <f t="shared" si="410"/>
        <v>0</v>
      </c>
      <c r="CP246" s="453">
        <f t="shared" si="438"/>
        <v>190.11999999999998</v>
      </c>
      <c r="CQ246" s="438" t="str">
        <f>IF(CK246="","",IF(CK246='Opening Balance'!$I$254,'Opening Balance'!$H$254,""))</f>
        <v/>
      </c>
      <c r="CR246" s="438" t="str">
        <f>IF(CK246="","",IF(CK246='Opening Balance'!$I$256,'Opening Balance'!$H$256,""))</f>
        <v/>
      </c>
      <c r="CS246" s="438">
        <f t="shared" si="411"/>
        <v>190.11999999999998</v>
      </c>
      <c r="CT246" s="430">
        <f>IF(CO246="","",CO246*'Opening Balance'!$H$258)</f>
        <v>0</v>
      </c>
      <c r="CU246" s="431">
        <f t="shared" si="401"/>
        <v>190.11999999999998</v>
      </c>
      <c r="CV246" s="453">
        <f t="shared" si="439"/>
        <v>39.461199999999984</v>
      </c>
      <c r="CW246" s="430" t="str">
        <f>IF(CK246="","",IF(CK246='Opening Balance'!$I$255,'Opening Balance'!$H$255,""))</f>
        <v/>
      </c>
      <c r="CX246" s="429" t="str">
        <f>IF(CK246="","",IF(CK246='Opening Balance'!$I$257,'Opening Balance'!$H$257,""))</f>
        <v/>
      </c>
      <c r="CY246" s="438">
        <f t="shared" si="412"/>
        <v>39.461199999999984</v>
      </c>
      <c r="CZ246" s="430">
        <f>IF(CO246="","",CO246*'Opening Balance'!$H$259)</f>
        <v>0</v>
      </c>
      <c r="DA246" s="431">
        <f t="shared" si="413"/>
        <v>39.461199999999984</v>
      </c>
      <c r="DB246" s="474">
        <f t="shared" si="440"/>
        <v>19800</v>
      </c>
      <c r="DC246" s="468" t="str">
        <f>IF(CK246="","",IF(CK246='Opening Balance'!$I$261,'Opening Balance'!$H$261,""))</f>
        <v/>
      </c>
      <c r="DD246" s="468">
        <f t="shared" si="414"/>
        <v>19800</v>
      </c>
      <c r="DE246" s="470">
        <f>IF(CK246="","",IF(CK246='Opening Balance'!$I$263,'Opening Balance'!$H$263,0))</f>
        <v>0</v>
      </c>
      <c r="DF246" s="469">
        <f t="shared" si="441"/>
        <v>19800</v>
      </c>
    </row>
    <row r="247" spans="1:110" s="317" customFormat="1">
      <c r="A247" s="580"/>
      <c r="B247" s="352">
        <f>IF(AND($Z$3=$Q$229),MAX($B$233:B246)+1,0)</f>
        <v>0</v>
      </c>
      <c r="C247" s="116">
        <f>IF(AND('Att. Dairy'!B283=""),"",'Att. Dairy'!B283)</f>
        <v>45213</v>
      </c>
      <c r="D247" s="118">
        <f t="shared" si="415"/>
        <v>135.69999999999999</v>
      </c>
      <c r="E247" s="118">
        <f t="shared" si="416"/>
        <v>170</v>
      </c>
      <c r="F247" s="118" t="str">
        <f>IF(C247="","",IF(Sheet1!C247='Opening Balance'!$I$236,'Opening Balance'!$G$236,""))</f>
        <v/>
      </c>
      <c r="G247" s="118" t="str">
        <f>IF(C247="","",IF(Sheet1!C247='Opening Balance'!$I$237,'Opening Balance'!$G$237,""))</f>
        <v/>
      </c>
      <c r="H247" s="118" t="str">
        <f>IF(C247="","",IF(Sheet1!C247='Opening Balance'!$I$238,'Opening Balance'!$G$238,""))</f>
        <v/>
      </c>
      <c r="I247" s="118" t="str">
        <f>IF(C247="","",IF(Sheet1!C247='Opening Balance'!$I$239,'Opening Balance'!$G$239,""))</f>
        <v/>
      </c>
      <c r="J247" s="118" t="str">
        <f>IF(C247="","",IF(Sheet1!C247='Opening Balance'!$I$240,'Opening Balance'!$G$240,""))</f>
        <v/>
      </c>
      <c r="K247" s="118" t="str">
        <f>IF(C247="","",IF(Sheet1!C247='Opening Balance'!$I$241,'Opening Balance'!$G$241,""))</f>
        <v/>
      </c>
      <c r="L247" s="118">
        <f t="shared" si="417"/>
        <v>135.69999999999999</v>
      </c>
      <c r="M247" s="118">
        <f t="shared" si="418"/>
        <v>170</v>
      </c>
      <c r="N247" s="119" t="str">
        <f>IF('Att. Dairy'!F283="","",'Att. Dairy'!F283)</f>
        <v/>
      </c>
      <c r="O247" s="119" t="str">
        <f>IF('Att. Dairy'!G283="","",'Att. Dairy'!G283)</f>
        <v/>
      </c>
      <c r="P247" s="119" t="str">
        <f t="shared" si="419"/>
        <v/>
      </c>
      <c r="Q247" s="119" t="str">
        <f>IF('Att. Dairy'!L283="","",'Att. Dairy'!L283)</f>
        <v/>
      </c>
      <c r="R247" s="119" t="str">
        <f>IF('Att. Dairy'!M283="","",'Att. Dairy'!M283)</f>
        <v/>
      </c>
      <c r="S247" s="119" t="str">
        <f t="shared" si="420"/>
        <v/>
      </c>
      <c r="T247" s="118">
        <f t="shared" si="421"/>
        <v>0</v>
      </c>
      <c r="U247" s="118">
        <f t="shared" si="422"/>
        <v>0</v>
      </c>
      <c r="V247" s="118">
        <f t="shared" si="423"/>
        <v>135.69999999999999</v>
      </c>
      <c r="W247" s="118">
        <f t="shared" si="424"/>
        <v>170</v>
      </c>
      <c r="X247" s="321" t="str">
        <f>IFERROR(IF(AND('Att. Dairy'!B283=""),"",IF(AND(Y247="अवकाश"),"",IF(AND(S247=""),"",S247*$Z$229))),"")</f>
        <v/>
      </c>
      <c r="Y247" s="121" t="str">
        <f>IF(AND('Att. Dairy'!B283=""),"",IF(OR(S247="",S247=0),"",BC247))</f>
        <v/>
      </c>
      <c r="AA247" s="353">
        <f>IF(AND($AY$3=$AP$229),MAX($AA$233:AA246)+1,0)</f>
        <v>0</v>
      </c>
      <c r="AB247" s="116">
        <f>IF(AND('Att. Dairy'!B283=""),"",'Att. Dairy'!B283)</f>
        <v>45213</v>
      </c>
      <c r="AC247" s="118">
        <f t="shared" si="425"/>
        <v>126.85000000000002</v>
      </c>
      <c r="AD247" s="118">
        <f t="shared" si="426"/>
        <v>136.30000000000001</v>
      </c>
      <c r="AE247" s="118" t="str">
        <f>IF(AB247="","",IF(Sheet1!AB247='Opening Balance'!$I$236,'Opening Balance'!$H$236,""))</f>
        <v/>
      </c>
      <c r="AF247" s="118" t="str">
        <f>IF(AB247="","",IF(Sheet1!AB247='Opening Balance'!$I$237,'Opening Balance'!$H$237,""))</f>
        <v/>
      </c>
      <c r="AG247" s="118" t="str">
        <f>IF(AB247="","",IF(Sheet1!AB247='Opening Balance'!$I$238,'Opening Balance'!$H$238,""))</f>
        <v/>
      </c>
      <c r="AH247" s="118" t="str">
        <f>IF(AB247="","",IF(Sheet1!AB247='Opening Balance'!$I$239,'Opening Balance'!$H$239,""))</f>
        <v/>
      </c>
      <c r="AI247" s="118" t="str">
        <f>IF(AB247="","",IF(Sheet1!AB247='Opening Balance'!$I$240,'Opening Balance'!$H$240,""))</f>
        <v/>
      </c>
      <c r="AJ247" s="118" t="str">
        <f>IF(AB247="","",IF(Sheet1!AB247='Opening Balance'!$I$241,'Opening Balance'!$H$241,""))</f>
        <v/>
      </c>
      <c r="AK247" s="118">
        <f t="shared" si="427"/>
        <v>126.85000000000002</v>
      </c>
      <c r="AL247" s="118">
        <f t="shared" si="428"/>
        <v>136.30000000000001</v>
      </c>
      <c r="AM247" s="119" t="str">
        <f>IF('Att. Dairy'!I283="","",'Att. Dairy'!I283)</f>
        <v/>
      </c>
      <c r="AN247" s="119" t="str">
        <f>IF('Att. Dairy'!J283="","",'Att. Dairy'!J283)</f>
        <v/>
      </c>
      <c r="AO247" s="119" t="str">
        <f t="shared" si="429"/>
        <v/>
      </c>
      <c r="AP247" s="119" t="str">
        <f>IF('Att. Dairy'!O283="","",'Att. Dairy'!O283)</f>
        <v/>
      </c>
      <c r="AQ247" s="119" t="str">
        <f>IF('Att. Dairy'!P283="","",'Att. Dairy'!P283)</f>
        <v/>
      </c>
      <c r="AR247" s="119" t="str">
        <f t="shared" si="430"/>
        <v/>
      </c>
      <c r="AS247" s="118">
        <f t="shared" si="431"/>
        <v>0</v>
      </c>
      <c r="AT247" s="118">
        <f t="shared" si="432"/>
        <v>0</v>
      </c>
      <c r="AU247" s="118">
        <f t="shared" si="442"/>
        <v>126.85000000000002</v>
      </c>
      <c r="AV247" s="118">
        <f t="shared" si="443"/>
        <v>136.30000000000001</v>
      </c>
      <c r="AW247" s="321" t="str">
        <f>IFERROR(IF(AND('Att. Dairy'!B283=""),"",IF(AND(AX247="अवकाश"),"",IF(AND(AR247=""),"",AR247*$AY$229))),"")</f>
        <v/>
      </c>
      <c r="AX247" s="121" t="str">
        <f>IF(AND('Att. Dairy'!B283=""),"",IF(OR(AR247="",AR247=0),"",BC247))</f>
        <v/>
      </c>
      <c r="BB247" s="317" t="str">
        <f>IF(AND('Att. Dairy'!D283=""),"",'Att. Dairy'!D283)</f>
        <v>Saturday</v>
      </c>
      <c r="BC247" s="317" t="str">
        <f t="shared" si="433"/>
        <v>सब्जी रोटी</v>
      </c>
      <c r="BD247" s="318" t="str">
        <f t="shared" si="402"/>
        <v>W</v>
      </c>
      <c r="BE247" s="317" t="str">
        <f>IF(AND('Att. Dairy'!C283=""),"",'Att. Dairy'!C283)</f>
        <v/>
      </c>
      <c r="BF247" s="317" t="str">
        <f t="shared" si="403"/>
        <v/>
      </c>
      <c r="BG247" s="318" t="str">
        <f t="shared" si="404"/>
        <v>W</v>
      </c>
      <c r="BJ247" s="487">
        <f>IF(AND($DG$5=$CF$230),MAX($BJ$233:BJ246)+1,0)</f>
        <v>0</v>
      </c>
      <c r="BK247" s="389">
        <v>14</v>
      </c>
      <c r="BL247" s="422">
        <f>IF(AND('Att. Dairy'!B283=""),"",'Att. Dairy'!B283)</f>
        <v>45213</v>
      </c>
      <c r="BM247" s="423" t="str">
        <f>IF(AND('Att. Dairy'!D283=""),"",'Att. Dairy'!D283)</f>
        <v>Saturday</v>
      </c>
      <c r="BN247" s="435" t="str">
        <f>IF('Att. Dairy'!L283="","",IF('Att. Dairy'!E283='Att. Dairy'!$AD$15,'Att. Dairy'!L283,""))</f>
        <v/>
      </c>
      <c r="BO247" s="435" t="str">
        <f>IF('Att. Dairy'!M283="","",IF('Att. Dairy'!E283='Att. Dairy'!$AD$15,'Att. Dairy'!M283,""))</f>
        <v/>
      </c>
      <c r="BP247" s="436">
        <f t="shared" si="405"/>
        <v>0</v>
      </c>
      <c r="BQ247" s="453">
        <f t="shared" si="434"/>
        <v>142.31</v>
      </c>
      <c r="BR247" s="439" t="str">
        <f>IF(BL247="","",IF(BL247='Opening Balance'!$I$254,'Opening Balance'!$G$254,""))</f>
        <v/>
      </c>
      <c r="BS247" s="439" t="str">
        <f>IF(BL247="","",IF(BL247='Opening Balance'!$I$256,'Opening Balance'!$G$256,""))</f>
        <v/>
      </c>
      <c r="BT247" s="438">
        <f t="shared" si="406"/>
        <v>142.31</v>
      </c>
      <c r="BU247" s="446">
        <f>IF(BP247="","",BP247*'Opening Balance'!$G$258)</f>
        <v>0</v>
      </c>
      <c r="BV247" s="415">
        <f t="shared" si="400"/>
        <v>142.31</v>
      </c>
      <c r="BW247" s="453">
        <f t="shared" si="435"/>
        <v>32.693599999999989</v>
      </c>
      <c r="BX247" s="446" t="str">
        <f>IF(BL247="","",IF(BL247='Opening Balance'!$I$255,'Opening Balance'!$G$255,""))</f>
        <v/>
      </c>
      <c r="BY247" s="446" t="str">
        <f>IF(BL247="","",IF(BL247='Opening Balance'!$I$257,'Opening Balance'!$G$257,""))</f>
        <v/>
      </c>
      <c r="BZ247" s="447">
        <f t="shared" si="407"/>
        <v>32.693599999999989</v>
      </c>
      <c r="CA247" s="446">
        <f>IF(BP247="","",BP247*'Opening Balance'!$G$259)</f>
        <v>0</v>
      </c>
      <c r="CB247" s="431">
        <f t="shared" si="408"/>
        <v>32.693599999999989</v>
      </c>
      <c r="CC247" s="474">
        <f t="shared" si="436"/>
        <v>18000</v>
      </c>
      <c r="CD247" s="468" t="str">
        <f>IF(BL247="","",IF(BL247='Opening Balance'!$I$261,'Opening Balance'!$G$261,""))</f>
        <v/>
      </c>
      <c r="CE247" s="468">
        <f t="shared" si="409"/>
        <v>18000</v>
      </c>
      <c r="CF247" s="470">
        <f>IF(BL247="","",IF(BL247='Opening Balance'!$I$263,'Opening Balance'!$G$263,0))</f>
        <v>0</v>
      </c>
      <c r="CG247" s="469">
        <f t="shared" si="437"/>
        <v>18000</v>
      </c>
      <c r="CH247" s="466"/>
      <c r="CI247" s="466"/>
      <c r="CJ247" s="389">
        <v>14</v>
      </c>
      <c r="CK247" s="422">
        <f>IF(AND('Att. Dairy'!B283=""),"",'Att. Dairy'!B283)</f>
        <v>45213</v>
      </c>
      <c r="CL247" s="423" t="str">
        <f>IF(AND('Att. Dairy'!D283=""),"",'Att. Dairy'!D283)</f>
        <v>Saturday</v>
      </c>
      <c r="CM247" s="435" t="str">
        <f>IF('Att. Dairy'!O283="","",IF('Att. Dairy'!E283='Att. Dairy'!$AD$15,'Att. Dairy'!O283,""))</f>
        <v/>
      </c>
      <c r="CN247" s="435" t="str">
        <f>IF('Att. Dairy'!P283="","",IF('Att. Dairy'!E283='Att. Dairy'!$AD$15,'Att. Dairy'!P283,""))</f>
        <v/>
      </c>
      <c r="CO247" s="436">
        <f t="shared" si="410"/>
        <v>0</v>
      </c>
      <c r="CP247" s="453">
        <f t="shared" si="438"/>
        <v>190.11999999999998</v>
      </c>
      <c r="CQ247" s="438" t="str">
        <f>IF(CK247="","",IF(CK247='Opening Balance'!$I$254,'Opening Balance'!$H$254,""))</f>
        <v/>
      </c>
      <c r="CR247" s="438" t="str">
        <f>IF(CK247="","",IF(CK247='Opening Balance'!$I$256,'Opening Balance'!$H$256,""))</f>
        <v/>
      </c>
      <c r="CS247" s="438">
        <f t="shared" si="411"/>
        <v>190.11999999999998</v>
      </c>
      <c r="CT247" s="430">
        <f>IF(CO247="","",CO247*'Opening Balance'!$H$258)</f>
        <v>0</v>
      </c>
      <c r="CU247" s="431">
        <f t="shared" si="401"/>
        <v>190.11999999999998</v>
      </c>
      <c r="CV247" s="453">
        <f t="shared" si="439"/>
        <v>39.461199999999984</v>
      </c>
      <c r="CW247" s="430" t="str">
        <f>IF(CK247="","",IF(CK247='Opening Balance'!$I$255,'Opening Balance'!$H$255,""))</f>
        <v/>
      </c>
      <c r="CX247" s="429" t="str">
        <f>IF(CK247="","",IF(CK247='Opening Balance'!$I$257,'Opening Balance'!$H$257,""))</f>
        <v/>
      </c>
      <c r="CY247" s="438">
        <f t="shared" si="412"/>
        <v>39.461199999999984</v>
      </c>
      <c r="CZ247" s="430">
        <f>IF(CO247="","",CO247*'Opening Balance'!$H$259)</f>
        <v>0</v>
      </c>
      <c r="DA247" s="431">
        <f t="shared" si="413"/>
        <v>39.461199999999984</v>
      </c>
      <c r="DB247" s="474">
        <f t="shared" si="440"/>
        <v>19800</v>
      </c>
      <c r="DC247" s="468" t="str">
        <f>IF(CK247="","",IF(CK247='Opening Balance'!$I$261,'Opening Balance'!$H$261,""))</f>
        <v/>
      </c>
      <c r="DD247" s="468">
        <f t="shared" si="414"/>
        <v>19800</v>
      </c>
      <c r="DE247" s="470">
        <f>IF(CK247="","",IF(CK247='Opening Balance'!$I$263,'Opening Balance'!$H$263,0))</f>
        <v>0</v>
      </c>
      <c r="DF247" s="469">
        <f t="shared" si="441"/>
        <v>19800</v>
      </c>
    </row>
    <row r="248" spans="1:110" s="317" customFormat="1">
      <c r="A248" s="580"/>
      <c r="B248" s="352">
        <f>IF(AND($Z$3=$Q$229),MAX($B$233:B247)+1,0)</f>
        <v>0</v>
      </c>
      <c r="C248" s="116">
        <f>IF(AND('Att. Dairy'!B284=""),"",'Att. Dairy'!B284)</f>
        <v>45214</v>
      </c>
      <c r="D248" s="118">
        <f t="shared" si="415"/>
        <v>135.69999999999999</v>
      </c>
      <c r="E248" s="118">
        <f t="shared" si="416"/>
        <v>170</v>
      </c>
      <c r="F248" s="118" t="str">
        <f>IF(C248="","",IF(Sheet1!C248='Opening Balance'!$I$236,'Opening Balance'!$G$236,""))</f>
        <v/>
      </c>
      <c r="G248" s="118" t="str">
        <f>IF(C248="","",IF(Sheet1!C248='Opening Balance'!$I$237,'Opening Balance'!$G$237,""))</f>
        <v/>
      </c>
      <c r="H248" s="118" t="str">
        <f>IF(C248="","",IF(Sheet1!C248='Opening Balance'!$I$238,'Opening Balance'!$G$238,""))</f>
        <v/>
      </c>
      <c r="I248" s="118" t="str">
        <f>IF(C248="","",IF(Sheet1!C248='Opening Balance'!$I$239,'Opening Balance'!$G$239,""))</f>
        <v/>
      </c>
      <c r="J248" s="118" t="str">
        <f>IF(C248="","",IF(Sheet1!C248='Opening Balance'!$I$240,'Opening Balance'!$G$240,""))</f>
        <v/>
      </c>
      <c r="K248" s="118" t="str">
        <f>IF(C248="","",IF(Sheet1!C248='Opening Balance'!$I$241,'Opening Balance'!$G$241,""))</f>
        <v/>
      </c>
      <c r="L248" s="118">
        <f t="shared" si="417"/>
        <v>135.69999999999999</v>
      </c>
      <c r="M248" s="118">
        <f t="shared" si="418"/>
        <v>170</v>
      </c>
      <c r="N248" s="119" t="str">
        <f>IF('Att. Dairy'!F284="","",'Att. Dairy'!F284)</f>
        <v/>
      </c>
      <c r="O248" s="119" t="str">
        <f>IF('Att. Dairy'!G284="","",'Att. Dairy'!G284)</f>
        <v/>
      </c>
      <c r="P248" s="119" t="str">
        <f t="shared" si="419"/>
        <v/>
      </c>
      <c r="Q248" s="119" t="str">
        <f>IF('Att. Dairy'!L284="","",'Att. Dairy'!L284)</f>
        <v/>
      </c>
      <c r="R248" s="119" t="str">
        <f>IF('Att. Dairy'!M284="","",'Att. Dairy'!M284)</f>
        <v/>
      </c>
      <c r="S248" s="119" t="str">
        <f t="shared" si="420"/>
        <v/>
      </c>
      <c r="T248" s="118">
        <f t="shared" si="421"/>
        <v>0</v>
      </c>
      <c r="U248" s="118">
        <f t="shared" si="422"/>
        <v>0</v>
      </c>
      <c r="V248" s="118">
        <f t="shared" si="423"/>
        <v>135.69999999999999</v>
      </c>
      <c r="W248" s="118">
        <f t="shared" si="424"/>
        <v>170</v>
      </c>
      <c r="X248" s="321" t="str">
        <f>IFERROR(IF(AND('Att. Dairy'!B284=""),"",IF(AND(Y248="अवकाश"),"",IF(AND(S248=""),"",S248*$Z$229))),"")</f>
        <v/>
      </c>
      <c r="Y248" s="121" t="str">
        <f>IF(AND('Att. Dairy'!B284=""),"",IF(OR(S248="",S248=0),"",BC248))</f>
        <v/>
      </c>
      <c r="AA248" s="353">
        <f>IF(AND($AY$3=$AP$229),MAX($AA$233:AA247)+1,0)</f>
        <v>0</v>
      </c>
      <c r="AB248" s="116">
        <f>IF(AND('Att. Dairy'!B284=""),"",'Att. Dairy'!B284)</f>
        <v>45214</v>
      </c>
      <c r="AC248" s="118">
        <f t="shared" si="425"/>
        <v>126.85000000000002</v>
      </c>
      <c r="AD248" s="118">
        <f t="shared" si="426"/>
        <v>136.30000000000001</v>
      </c>
      <c r="AE248" s="118" t="str">
        <f>IF(AB248="","",IF(Sheet1!AB248='Opening Balance'!$I$236,'Opening Balance'!$H$236,""))</f>
        <v/>
      </c>
      <c r="AF248" s="118" t="str">
        <f>IF(AB248="","",IF(Sheet1!AB248='Opening Balance'!$I$237,'Opening Balance'!$H$237,""))</f>
        <v/>
      </c>
      <c r="AG248" s="118" t="str">
        <f>IF(AB248="","",IF(Sheet1!AB248='Opening Balance'!$I$238,'Opening Balance'!$H$238,""))</f>
        <v/>
      </c>
      <c r="AH248" s="118" t="str">
        <f>IF(AB248="","",IF(Sheet1!AB248='Opening Balance'!$I$239,'Opening Balance'!$H$239,""))</f>
        <v/>
      </c>
      <c r="AI248" s="118" t="str">
        <f>IF(AB248="","",IF(Sheet1!AB248='Opening Balance'!$I$240,'Opening Balance'!$H$240,""))</f>
        <v/>
      </c>
      <c r="AJ248" s="118" t="str">
        <f>IF(AB248="","",IF(Sheet1!AB248='Opening Balance'!$I$241,'Opening Balance'!$H$241,""))</f>
        <v/>
      </c>
      <c r="AK248" s="118">
        <f t="shared" si="427"/>
        <v>126.85000000000002</v>
      </c>
      <c r="AL248" s="118">
        <f t="shared" si="428"/>
        <v>136.30000000000001</v>
      </c>
      <c r="AM248" s="119" t="str">
        <f>IF('Att. Dairy'!I284="","",'Att. Dairy'!I284)</f>
        <v/>
      </c>
      <c r="AN248" s="119" t="str">
        <f>IF('Att. Dairy'!J284="","",'Att. Dairy'!J284)</f>
        <v/>
      </c>
      <c r="AO248" s="119" t="str">
        <f t="shared" si="429"/>
        <v/>
      </c>
      <c r="AP248" s="119" t="str">
        <f>IF('Att. Dairy'!O284="","",'Att. Dairy'!O284)</f>
        <v/>
      </c>
      <c r="AQ248" s="119" t="str">
        <f>IF('Att. Dairy'!P284="","",'Att. Dairy'!P284)</f>
        <v/>
      </c>
      <c r="AR248" s="119" t="str">
        <f t="shared" si="430"/>
        <v/>
      </c>
      <c r="AS248" s="118">
        <f t="shared" si="431"/>
        <v>0</v>
      </c>
      <c r="AT248" s="118">
        <f t="shared" si="432"/>
        <v>0</v>
      </c>
      <c r="AU248" s="118">
        <f t="shared" si="442"/>
        <v>126.85000000000002</v>
      </c>
      <c r="AV248" s="118">
        <f t="shared" si="443"/>
        <v>136.30000000000001</v>
      </c>
      <c r="AW248" s="321" t="str">
        <f>IFERROR(IF(AND('Att. Dairy'!B284=""),"",IF(AND(AX248="अवकाश"),"",IF(AND(AR248=""),"",AR248*$AY$229))),"")</f>
        <v/>
      </c>
      <c r="AX248" s="121" t="str">
        <f>IF(AND('Att. Dairy'!B284=""),"",IF(OR(AR248="",AR248=0),"",BC248))</f>
        <v/>
      </c>
      <c r="BB248" s="317" t="str">
        <f>IF(AND('Att. Dairy'!D284=""),"",'Att. Dairy'!D284)</f>
        <v>Sunday</v>
      </c>
      <c r="BC248" s="317" t="str">
        <f t="shared" si="433"/>
        <v>अवकाश</v>
      </c>
      <c r="BD248" s="318" t="str">
        <f t="shared" si="402"/>
        <v/>
      </c>
      <c r="BE248" s="317" t="str">
        <f>IF(AND('Att. Dairy'!C284=""),"",'Att. Dairy'!C284)</f>
        <v/>
      </c>
      <c r="BF248" s="317" t="str">
        <f t="shared" si="403"/>
        <v/>
      </c>
      <c r="BG248" s="318" t="str">
        <f t="shared" si="404"/>
        <v/>
      </c>
      <c r="BJ248" s="487">
        <f>IF(AND($DG$5=$CF$230),MAX($BJ$233:BJ247)+1,0)</f>
        <v>0</v>
      </c>
      <c r="BK248" s="389">
        <v>15</v>
      </c>
      <c r="BL248" s="422">
        <f>IF(AND('Att. Dairy'!B284=""),"",'Att. Dairy'!B284)</f>
        <v>45214</v>
      </c>
      <c r="BM248" s="423" t="str">
        <f>IF(AND('Att. Dairy'!D284=""),"",'Att. Dairy'!D284)</f>
        <v>Sunday</v>
      </c>
      <c r="BN248" s="435" t="str">
        <f>IF('Att. Dairy'!L284="","",IF('Att. Dairy'!E284='Att. Dairy'!$AD$15,'Att. Dairy'!L284,""))</f>
        <v/>
      </c>
      <c r="BO248" s="435" t="str">
        <f>IF('Att. Dairy'!M284="","",IF('Att. Dairy'!E284='Att. Dairy'!$AD$15,'Att. Dairy'!M284,""))</f>
        <v/>
      </c>
      <c r="BP248" s="436">
        <f t="shared" si="405"/>
        <v>0</v>
      </c>
      <c r="BQ248" s="453">
        <f t="shared" si="434"/>
        <v>142.31</v>
      </c>
      <c r="BR248" s="439" t="str">
        <f>IF(BL248="","",IF(BL248='Opening Balance'!$I$254,'Opening Balance'!$G$254,""))</f>
        <v/>
      </c>
      <c r="BS248" s="439" t="str">
        <f>IF(BL248="","",IF(BL248='Opening Balance'!$I$256,'Opening Balance'!$G$256,""))</f>
        <v/>
      </c>
      <c r="BT248" s="438">
        <f t="shared" si="406"/>
        <v>142.31</v>
      </c>
      <c r="BU248" s="446">
        <f>IF(BP248="","",BP248*'Opening Balance'!$G$258)</f>
        <v>0</v>
      </c>
      <c r="BV248" s="415">
        <f t="shared" si="400"/>
        <v>142.31</v>
      </c>
      <c r="BW248" s="453">
        <f t="shared" si="435"/>
        <v>32.693599999999989</v>
      </c>
      <c r="BX248" s="446" t="str">
        <f>IF(BL248="","",IF(BL248='Opening Balance'!$I$255,'Opening Balance'!$G$255,""))</f>
        <v/>
      </c>
      <c r="BY248" s="446" t="str">
        <f>IF(BL248="","",IF(BL248='Opening Balance'!$I$257,'Opening Balance'!$G$257,""))</f>
        <v/>
      </c>
      <c r="BZ248" s="447">
        <f t="shared" si="407"/>
        <v>32.693599999999989</v>
      </c>
      <c r="CA248" s="446">
        <f>IF(BP248="","",BP248*'Opening Balance'!$G$259)</f>
        <v>0</v>
      </c>
      <c r="CB248" s="431">
        <f t="shared" si="408"/>
        <v>32.693599999999989</v>
      </c>
      <c r="CC248" s="474">
        <f t="shared" si="436"/>
        <v>18000</v>
      </c>
      <c r="CD248" s="468" t="str">
        <f>IF(BL248="","",IF(BL248='Opening Balance'!$I$261,'Opening Balance'!$G$261,""))</f>
        <v/>
      </c>
      <c r="CE248" s="468">
        <f t="shared" si="409"/>
        <v>18000</v>
      </c>
      <c r="CF248" s="470">
        <f>IF(BL248="","",IF(BL248='Opening Balance'!$I$263,'Opening Balance'!$G$263,0))</f>
        <v>0</v>
      </c>
      <c r="CG248" s="469">
        <f t="shared" si="437"/>
        <v>18000</v>
      </c>
      <c r="CH248" s="466"/>
      <c r="CI248" s="466"/>
      <c r="CJ248" s="389">
        <v>15</v>
      </c>
      <c r="CK248" s="422">
        <f>IF(AND('Att. Dairy'!B284=""),"",'Att. Dairy'!B284)</f>
        <v>45214</v>
      </c>
      <c r="CL248" s="423" t="str">
        <f>IF(AND('Att. Dairy'!D284=""),"",'Att. Dairy'!D284)</f>
        <v>Sunday</v>
      </c>
      <c r="CM248" s="435" t="str">
        <f>IF('Att. Dairy'!O284="","",IF('Att. Dairy'!E284='Att. Dairy'!$AD$15,'Att. Dairy'!O284,""))</f>
        <v/>
      </c>
      <c r="CN248" s="435" t="str">
        <f>IF('Att. Dairy'!P284="","",IF('Att. Dairy'!E284='Att. Dairy'!$AD$15,'Att. Dairy'!P284,""))</f>
        <v/>
      </c>
      <c r="CO248" s="436">
        <f t="shared" si="410"/>
        <v>0</v>
      </c>
      <c r="CP248" s="453">
        <f t="shared" si="438"/>
        <v>190.11999999999998</v>
      </c>
      <c r="CQ248" s="438" t="str">
        <f>IF(CK248="","",IF(CK248='Opening Balance'!$I$254,'Opening Balance'!$H$254,""))</f>
        <v/>
      </c>
      <c r="CR248" s="438" t="str">
        <f>IF(CK248="","",IF(CK248='Opening Balance'!$I$256,'Opening Balance'!$H$256,""))</f>
        <v/>
      </c>
      <c r="CS248" s="438">
        <f t="shared" si="411"/>
        <v>190.11999999999998</v>
      </c>
      <c r="CT248" s="430">
        <f>IF(CO248="","",CO248*'Opening Balance'!$H$258)</f>
        <v>0</v>
      </c>
      <c r="CU248" s="431">
        <f t="shared" si="401"/>
        <v>190.11999999999998</v>
      </c>
      <c r="CV248" s="453">
        <f t="shared" si="439"/>
        <v>39.461199999999984</v>
      </c>
      <c r="CW248" s="430" t="str">
        <f>IF(CK248="","",IF(CK248='Opening Balance'!$I$255,'Opening Balance'!$H$255,""))</f>
        <v/>
      </c>
      <c r="CX248" s="429" t="str">
        <f>IF(CK248="","",IF(CK248='Opening Balance'!$I$257,'Opening Balance'!$H$257,""))</f>
        <v/>
      </c>
      <c r="CY248" s="438">
        <f t="shared" si="412"/>
        <v>39.461199999999984</v>
      </c>
      <c r="CZ248" s="430">
        <f>IF(CO248="","",CO248*'Opening Balance'!$H$259)</f>
        <v>0</v>
      </c>
      <c r="DA248" s="431">
        <f t="shared" si="413"/>
        <v>39.461199999999984</v>
      </c>
      <c r="DB248" s="474">
        <f t="shared" si="440"/>
        <v>19800</v>
      </c>
      <c r="DC248" s="468" t="str">
        <f>IF(CK248="","",IF(CK248='Opening Balance'!$I$261,'Opening Balance'!$H$261,""))</f>
        <v/>
      </c>
      <c r="DD248" s="468">
        <f t="shared" si="414"/>
        <v>19800</v>
      </c>
      <c r="DE248" s="470">
        <f>IF(CK248="","",IF(CK248='Opening Balance'!$I$263,'Opening Balance'!$H$263,0))</f>
        <v>0</v>
      </c>
      <c r="DF248" s="469">
        <f t="shared" si="441"/>
        <v>19800</v>
      </c>
    </row>
    <row r="249" spans="1:110" s="317" customFormat="1">
      <c r="A249" s="580"/>
      <c r="B249" s="352">
        <f>IF(AND($Z$3=$Q$229),MAX($B$233:B248)+1,0)</f>
        <v>0</v>
      </c>
      <c r="C249" s="116">
        <f>IF(AND('Att. Dairy'!B285=""),"",'Att. Dairy'!B285)</f>
        <v>45215</v>
      </c>
      <c r="D249" s="118">
        <f t="shared" si="415"/>
        <v>135.69999999999999</v>
      </c>
      <c r="E249" s="118">
        <f t="shared" si="416"/>
        <v>170</v>
      </c>
      <c r="F249" s="118" t="str">
        <f>IF(C249="","",IF(Sheet1!C249='Opening Balance'!$I$236,'Opening Balance'!$G$236,""))</f>
        <v/>
      </c>
      <c r="G249" s="118" t="str">
        <f>IF(C249="","",IF(Sheet1!C249='Opening Balance'!$I$237,'Opening Balance'!$G$237,""))</f>
        <v/>
      </c>
      <c r="H249" s="118" t="str">
        <f>IF(C249="","",IF(Sheet1!C249='Opening Balance'!$I$238,'Opening Balance'!$G$238,""))</f>
        <v/>
      </c>
      <c r="I249" s="118" t="str">
        <f>IF(C249="","",IF(Sheet1!C249='Opening Balance'!$I$239,'Opening Balance'!$G$239,""))</f>
        <v/>
      </c>
      <c r="J249" s="118" t="str">
        <f>IF(C249="","",IF(Sheet1!C249='Opening Balance'!$I$240,'Opening Balance'!$G$240,""))</f>
        <v/>
      </c>
      <c r="K249" s="118" t="str">
        <f>IF(C249="","",IF(Sheet1!C249='Opening Balance'!$I$241,'Opening Balance'!$G$241,""))</f>
        <v/>
      </c>
      <c r="L249" s="118">
        <f t="shared" si="417"/>
        <v>135.69999999999999</v>
      </c>
      <c r="M249" s="118">
        <f t="shared" si="418"/>
        <v>170</v>
      </c>
      <c r="N249" s="119" t="str">
        <f>IF('Att. Dairy'!F285="","",'Att. Dairy'!F285)</f>
        <v/>
      </c>
      <c r="O249" s="119" t="str">
        <f>IF('Att. Dairy'!G285="","",'Att. Dairy'!G285)</f>
        <v/>
      </c>
      <c r="P249" s="119" t="str">
        <f t="shared" si="419"/>
        <v/>
      </c>
      <c r="Q249" s="119" t="str">
        <f>IF('Att. Dairy'!L285="","",'Att. Dairy'!L285)</f>
        <v/>
      </c>
      <c r="R249" s="119" t="str">
        <f>IF('Att. Dairy'!M285="","",'Att. Dairy'!M285)</f>
        <v/>
      </c>
      <c r="S249" s="119" t="str">
        <f t="shared" si="420"/>
        <v/>
      </c>
      <c r="T249" s="118">
        <f t="shared" si="421"/>
        <v>0</v>
      </c>
      <c r="U249" s="118">
        <f t="shared" si="422"/>
        <v>0</v>
      </c>
      <c r="V249" s="118">
        <f t="shared" si="423"/>
        <v>135.69999999999999</v>
      </c>
      <c r="W249" s="118">
        <f t="shared" si="424"/>
        <v>170</v>
      </c>
      <c r="X249" s="321" t="str">
        <f>IFERROR(IF(AND('Att. Dairy'!B285=""),"",IF(AND(Y249="अवकाश"),"",IF(AND(S249=""),"",S249*$Z$229))),"")</f>
        <v/>
      </c>
      <c r="Y249" s="121" t="str">
        <f>IF(AND('Att. Dairy'!B285=""),"",IF(OR(S249="",S249=0),"",BC249))</f>
        <v/>
      </c>
      <c r="AA249" s="353">
        <f>IF(AND($AY$3=$AP$229),MAX($AA$233:AA248)+1,0)</f>
        <v>0</v>
      </c>
      <c r="AB249" s="116">
        <f>IF(AND('Att. Dairy'!B285=""),"",'Att. Dairy'!B285)</f>
        <v>45215</v>
      </c>
      <c r="AC249" s="118">
        <f t="shared" si="425"/>
        <v>126.85000000000002</v>
      </c>
      <c r="AD249" s="118">
        <f t="shared" si="426"/>
        <v>136.30000000000001</v>
      </c>
      <c r="AE249" s="118" t="str">
        <f>IF(AB249="","",IF(Sheet1!AB249='Opening Balance'!$I$236,'Opening Balance'!$H$236,""))</f>
        <v/>
      </c>
      <c r="AF249" s="118" t="str">
        <f>IF(AB249="","",IF(Sheet1!AB249='Opening Balance'!$I$237,'Opening Balance'!$H$237,""))</f>
        <v/>
      </c>
      <c r="AG249" s="118" t="str">
        <f>IF(AB249="","",IF(Sheet1!AB249='Opening Balance'!$I$238,'Opening Balance'!$H$238,""))</f>
        <v/>
      </c>
      <c r="AH249" s="118" t="str">
        <f>IF(AB249="","",IF(Sheet1!AB249='Opening Balance'!$I$239,'Opening Balance'!$H$239,""))</f>
        <v/>
      </c>
      <c r="AI249" s="118" t="str">
        <f>IF(AB249="","",IF(Sheet1!AB249='Opening Balance'!$I$240,'Opening Balance'!$H$240,""))</f>
        <v/>
      </c>
      <c r="AJ249" s="118" t="str">
        <f>IF(AB249="","",IF(Sheet1!AB249='Opening Balance'!$I$241,'Opening Balance'!$H$241,""))</f>
        <v/>
      </c>
      <c r="AK249" s="118">
        <f t="shared" si="427"/>
        <v>126.85000000000002</v>
      </c>
      <c r="AL249" s="118">
        <f t="shared" si="428"/>
        <v>136.30000000000001</v>
      </c>
      <c r="AM249" s="119" t="str">
        <f>IF('Att. Dairy'!I285="","",'Att. Dairy'!I285)</f>
        <v/>
      </c>
      <c r="AN249" s="119" t="str">
        <f>IF('Att. Dairy'!J285="","",'Att. Dairy'!J285)</f>
        <v/>
      </c>
      <c r="AO249" s="119" t="str">
        <f t="shared" si="429"/>
        <v/>
      </c>
      <c r="AP249" s="119" t="str">
        <f>IF('Att. Dairy'!O285="","",'Att. Dairy'!O285)</f>
        <v/>
      </c>
      <c r="AQ249" s="119" t="str">
        <f>IF('Att. Dairy'!P285="","",'Att. Dairy'!P285)</f>
        <v/>
      </c>
      <c r="AR249" s="119" t="str">
        <f t="shared" si="430"/>
        <v/>
      </c>
      <c r="AS249" s="118">
        <f t="shared" si="431"/>
        <v>0</v>
      </c>
      <c r="AT249" s="118">
        <f t="shared" si="432"/>
        <v>0</v>
      </c>
      <c r="AU249" s="118">
        <f t="shared" si="442"/>
        <v>126.85000000000002</v>
      </c>
      <c r="AV249" s="118">
        <f t="shared" si="443"/>
        <v>136.30000000000001</v>
      </c>
      <c r="AW249" s="321" t="str">
        <f>IFERROR(IF(AND('Att. Dairy'!B285=""),"",IF(AND(AX249="अवकाश"),"",IF(AND(AR249=""),"",AR249*$AY$229))),"")</f>
        <v/>
      </c>
      <c r="AX249" s="121" t="str">
        <f>IF(AND('Att. Dairy'!B285=""),"",IF(OR(AR249="",AR249=0),"",BC249))</f>
        <v/>
      </c>
      <c r="BB249" s="317" t="str">
        <f>IF(AND('Att. Dairy'!D285=""),"",'Att. Dairy'!D285)</f>
        <v>Monday</v>
      </c>
      <c r="BC249" s="317" t="str">
        <f t="shared" si="433"/>
        <v>सब्जी रोटी</v>
      </c>
      <c r="BD249" s="318" t="str">
        <f t="shared" si="402"/>
        <v>W</v>
      </c>
      <c r="BE249" s="317" t="str">
        <f>IF(AND('Att. Dairy'!C285=""),"",'Att. Dairy'!C285)</f>
        <v/>
      </c>
      <c r="BF249" s="317" t="str">
        <f t="shared" si="403"/>
        <v/>
      </c>
      <c r="BG249" s="318" t="str">
        <f t="shared" si="404"/>
        <v>W</v>
      </c>
      <c r="BJ249" s="487">
        <f>IF(AND($DG$5=$CF$230),MAX($BJ$233:BJ248)+1,0)</f>
        <v>0</v>
      </c>
      <c r="BK249" s="389">
        <v>16</v>
      </c>
      <c r="BL249" s="422">
        <f>IF(AND('Att. Dairy'!B285=""),"",'Att. Dairy'!B285)</f>
        <v>45215</v>
      </c>
      <c r="BM249" s="423" t="str">
        <f>IF(AND('Att. Dairy'!D285=""),"",'Att. Dairy'!D285)</f>
        <v>Monday</v>
      </c>
      <c r="BN249" s="435" t="str">
        <f>IF('Att. Dairy'!L285="","",IF('Att. Dairy'!E285='Att. Dairy'!$AD$15,'Att. Dairy'!L285,""))</f>
        <v/>
      </c>
      <c r="BO249" s="435" t="str">
        <f>IF('Att. Dairy'!M285="","",IF('Att. Dairy'!E285='Att. Dairy'!$AD$15,'Att. Dairy'!M285,""))</f>
        <v/>
      </c>
      <c r="BP249" s="436">
        <f t="shared" si="405"/>
        <v>0</v>
      </c>
      <c r="BQ249" s="453">
        <f t="shared" si="434"/>
        <v>142.31</v>
      </c>
      <c r="BR249" s="439" t="str">
        <f>IF(BL249="","",IF(BL249='Opening Balance'!$I$254,'Opening Balance'!$G$254,""))</f>
        <v/>
      </c>
      <c r="BS249" s="439" t="str">
        <f>IF(BL249="","",IF(BL249='Opening Balance'!$I$256,'Opening Balance'!$G$256,""))</f>
        <v/>
      </c>
      <c r="BT249" s="438">
        <f t="shared" si="406"/>
        <v>142.31</v>
      </c>
      <c r="BU249" s="446">
        <f>IF(BP249="","",BP249*'Opening Balance'!$G$258)</f>
        <v>0</v>
      </c>
      <c r="BV249" s="415">
        <f t="shared" si="400"/>
        <v>142.31</v>
      </c>
      <c r="BW249" s="453">
        <f t="shared" si="435"/>
        <v>32.693599999999989</v>
      </c>
      <c r="BX249" s="446" t="str">
        <f>IF(BL249="","",IF(BL249='Opening Balance'!$I$255,'Opening Balance'!$G$255,""))</f>
        <v/>
      </c>
      <c r="BY249" s="446" t="str">
        <f>IF(BL249="","",IF(BL249='Opening Balance'!$I$257,'Opening Balance'!$G$257,""))</f>
        <v/>
      </c>
      <c r="BZ249" s="447">
        <f t="shared" si="407"/>
        <v>32.693599999999989</v>
      </c>
      <c r="CA249" s="446">
        <f>IF(BP249="","",BP249*'Opening Balance'!$G$259)</f>
        <v>0</v>
      </c>
      <c r="CB249" s="431">
        <f t="shared" si="408"/>
        <v>32.693599999999989</v>
      </c>
      <c r="CC249" s="474">
        <f t="shared" si="436"/>
        <v>18000</v>
      </c>
      <c r="CD249" s="468" t="str">
        <f>IF(BL249="","",IF(BL249='Opening Balance'!$I$261,'Opening Balance'!$G$261,""))</f>
        <v/>
      </c>
      <c r="CE249" s="468">
        <f t="shared" si="409"/>
        <v>18000</v>
      </c>
      <c r="CF249" s="470">
        <f>IF(BL249="","",IF(BL249='Opening Balance'!$I$263,'Opening Balance'!$G$263,0))</f>
        <v>0</v>
      </c>
      <c r="CG249" s="469">
        <f t="shared" si="437"/>
        <v>18000</v>
      </c>
      <c r="CH249" s="466"/>
      <c r="CI249" s="466"/>
      <c r="CJ249" s="389">
        <v>16</v>
      </c>
      <c r="CK249" s="422">
        <f>IF(AND('Att. Dairy'!B285=""),"",'Att. Dairy'!B285)</f>
        <v>45215</v>
      </c>
      <c r="CL249" s="423" t="str">
        <f>IF(AND('Att. Dairy'!D285=""),"",'Att. Dairy'!D285)</f>
        <v>Monday</v>
      </c>
      <c r="CM249" s="435" t="str">
        <f>IF('Att. Dairy'!O285="","",IF('Att. Dairy'!E285='Att. Dairy'!$AD$15,'Att. Dairy'!O285,""))</f>
        <v/>
      </c>
      <c r="CN249" s="435" t="str">
        <f>IF('Att. Dairy'!P285="","",IF('Att. Dairy'!E285='Att. Dairy'!$AD$15,'Att. Dairy'!P285,""))</f>
        <v/>
      </c>
      <c r="CO249" s="436">
        <f t="shared" si="410"/>
        <v>0</v>
      </c>
      <c r="CP249" s="453">
        <f t="shared" si="438"/>
        <v>190.11999999999998</v>
      </c>
      <c r="CQ249" s="438" t="str">
        <f>IF(CK249="","",IF(CK249='Opening Balance'!$I$254,'Opening Balance'!$H$254,""))</f>
        <v/>
      </c>
      <c r="CR249" s="438" t="str">
        <f>IF(CK249="","",IF(CK249='Opening Balance'!$I$256,'Opening Balance'!$H$256,""))</f>
        <v/>
      </c>
      <c r="CS249" s="438">
        <f t="shared" si="411"/>
        <v>190.11999999999998</v>
      </c>
      <c r="CT249" s="430">
        <f>IF(CO249="","",CO249*'Opening Balance'!$H$258)</f>
        <v>0</v>
      </c>
      <c r="CU249" s="431">
        <f t="shared" si="401"/>
        <v>190.11999999999998</v>
      </c>
      <c r="CV249" s="453">
        <f t="shared" si="439"/>
        <v>39.461199999999984</v>
      </c>
      <c r="CW249" s="430" t="str">
        <f>IF(CK249="","",IF(CK249='Opening Balance'!$I$255,'Opening Balance'!$H$255,""))</f>
        <v/>
      </c>
      <c r="CX249" s="429" t="str">
        <f>IF(CK249="","",IF(CK249='Opening Balance'!$I$257,'Opening Balance'!$H$257,""))</f>
        <v/>
      </c>
      <c r="CY249" s="438">
        <f t="shared" si="412"/>
        <v>39.461199999999984</v>
      </c>
      <c r="CZ249" s="430">
        <f>IF(CO249="","",CO249*'Opening Balance'!$H$259)</f>
        <v>0</v>
      </c>
      <c r="DA249" s="431">
        <f t="shared" si="413"/>
        <v>39.461199999999984</v>
      </c>
      <c r="DB249" s="474">
        <f t="shared" si="440"/>
        <v>19800</v>
      </c>
      <c r="DC249" s="468" t="str">
        <f>IF(CK249="","",IF(CK249='Opening Balance'!$I$261,'Opening Balance'!$H$261,""))</f>
        <v/>
      </c>
      <c r="DD249" s="468">
        <f t="shared" si="414"/>
        <v>19800</v>
      </c>
      <c r="DE249" s="470">
        <f>IF(CK249="","",IF(CK249='Opening Balance'!$I$263,'Opening Balance'!$H$263,0))</f>
        <v>0</v>
      </c>
      <c r="DF249" s="469">
        <f t="shared" si="441"/>
        <v>19800</v>
      </c>
    </row>
    <row r="250" spans="1:110" s="317" customFormat="1">
      <c r="A250" s="580"/>
      <c r="B250" s="352">
        <f>IF(AND($Z$3=$Q$229),MAX($B$233:B249)+1,0)</f>
        <v>0</v>
      </c>
      <c r="C250" s="116">
        <f>IF(AND('Att. Dairy'!B286=""),"",'Att. Dairy'!B286)</f>
        <v>45216</v>
      </c>
      <c r="D250" s="118">
        <f t="shared" si="415"/>
        <v>135.69999999999999</v>
      </c>
      <c r="E250" s="118">
        <f t="shared" si="416"/>
        <v>170</v>
      </c>
      <c r="F250" s="118" t="str">
        <f>IF(C250="","",IF(Sheet1!C250='Opening Balance'!$I$236,'Opening Balance'!$G$236,""))</f>
        <v/>
      </c>
      <c r="G250" s="118" t="str">
        <f>IF(C250="","",IF(Sheet1!C250='Opening Balance'!$I$237,'Opening Balance'!$G$237,""))</f>
        <v/>
      </c>
      <c r="H250" s="118" t="str">
        <f>IF(C250="","",IF(Sheet1!C250='Opening Balance'!$I$238,'Opening Balance'!$G$238,""))</f>
        <v/>
      </c>
      <c r="I250" s="118" t="str">
        <f>IF(C250="","",IF(Sheet1!C250='Opening Balance'!$I$239,'Opening Balance'!$G$239,""))</f>
        <v/>
      </c>
      <c r="J250" s="118" t="str">
        <f>IF(C250="","",IF(Sheet1!C250='Opening Balance'!$I$240,'Opening Balance'!$G$240,""))</f>
        <v/>
      </c>
      <c r="K250" s="118" t="str">
        <f>IF(C250="","",IF(Sheet1!C250='Opening Balance'!$I$241,'Opening Balance'!$G$241,""))</f>
        <v/>
      </c>
      <c r="L250" s="118">
        <f t="shared" si="417"/>
        <v>135.69999999999999</v>
      </c>
      <c r="M250" s="118">
        <f t="shared" si="418"/>
        <v>170</v>
      </c>
      <c r="N250" s="119" t="str">
        <f>IF('Att. Dairy'!F286="","",'Att. Dairy'!F286)</f>
        <v/>
      </c>
      <c r="O250" s="119" t="str">
        <f>IF('Att. Dairy'!G286="","",'Att. Dairy'!G286)</f>
        <v/>
      </c>
      <c r="P250" s="119" t="str">
        <f t="shared" si="419"/>
        <v/>
      </c>
      <c r="Q250" s="119" t="str">
        <f>IF('Att. Dairy'!L286="","",'Att. Dairy'!L286)</f>
        <v/>
      </c>
      <c r="R250" s="119" t="str">
        <f>IF('Att. Dairy'!M286="","",'Att. Dairy'!M286)</f>
        <v/>
      </c>
      <c r="S250" s="119" t="str">
        <f t="shared" si="420"/>
        <v/>
      </c>
      <c r="T250" s="118">
        <f t="shared" si="421"/>
        <v>0</v>
      </c>
      <c r="U250" s="118">
        <f t="shared" si="422"/>
        <v>0</v>
      </c>
      <c r="V250" s="118">
        <f t="shared" si="423"/>
        <v>135.69999999999999</v>
      </c>
      <c r="W250" s="118">
        <f t="shared" si="424"/>
        <v>170</v>
      </c>
      <c r="X250" s="321" t="str">
        <f>IFERROR(IF(AND('Att. Dairy'!B286=""),"",IF(AND(Y250="अवकाश"),"",IF(AND(S250=""),"",S250*$Z$229))),"")</f>
        <v/>
      </c>
      <c r="Y250" s="121" t="str">
        <f>IF(AND('Att. Dairy'!B286=""),"",IF(OR(S250="",S250=0),"",BC250))</f>
        <v/>
      </c>
      <c r="AA250" s="353">
        <f>IF(AND($AY$3=$AP$229),MAX($AA$233:AA249)+1,0)</f>
        <v>0</v>
      </c>
      <c r="AB250" s="116">
        <f>IF(AND('Att. Dairy'!B286=""),"",'Att. Dairy'!B286)</f>
        <v>45216</v>
      </c>
      <c r="AC250" s="118">
        <f t="shared" si="425"/>
        <v>126.85000000000002</v>
      </c>
      <c r="AD250" s="118">
        <f t="shared" si="426"/>
        <v>136.30000000000001</v>
      </c>
      <c r="AE250" s="118" t="str">
        <f>IF(AB250="","",IF(Sheet1!AB250='Opening Balance'!$I$236,'Opening Balance'!$H$236,""))</f>
        <v/>
      </c>
      <c r="AF250" s="118" t="str">
        <f>IF(AB250="","",IF(Sheet1!AB250='Opening Balance'!$I$237,'Opening Balance'!$H$237,""))</f>
        <v/>
      </c>
      <c r="AG250" s="118" t="str">
        <f>IF(AB250="","",IF(Sheet1!AB250='Opening Balance'!$I$238,'Opening Balance'!$H$238,""))</f>
        <v/>
      </c>
      <c r="AH250" s="118" t="str">
        <f>IF(AB250="","",IF(Sheet1!AB250='Opening Balance'!$I$239,'Opening Balance'!$H$239,""))</f>
        <v/>
      </c>
      <c r="AI250" s="118" t="str">
        <f>IF(AB250="","",IF(Sheet1!AB250='Opening Balance'!$I$240,'Opening Balance'!$H$240,""))</f>
        <v/>
      </c>
      <c r="AJ250" s="118" t="str">
        <f>IF(AB250="","",IF(Sheet1!AB250='Opening Balance'!$I$241,'Opening Balance'!$H$241,""))</f>
        <v/>
      </c>
      <c r="AK250" s="118">
        <f t="shared" si="427"/>
        <v>126.85000000000002</v>
      </c>
      <c r="AL250" s="118">
        <f t="shared" si="428"/>
        <v>136.30000000000001</v>
      </c>
      <c r="AM250" s="119" t="str">
        <f>IF('Att. Dairy'!I286="","",'Att. Dairy'!I286)</f>
        <v/>
      </c>
      <c r="AN250" s="119" t="str">
        <f>IF('Att. Dairy'!J286="","",'Att. Dairy'!J286)</f>
        <v/>
      </c>
      <c r="AO250" s="119" t="str">
        <f t="shared" si="429"/>
        <v/>
      </c>
      <c r="AP250" s="119" t="str">
        <f>IF('Att. Dairy'!O286="","",'Att. Dairy'!O286)</f>
        <v/>
      </c>
      <c r="AQ250" s="119" t="str">
        <f>IF('Att. Dairy'!P286="","",'Att. Dairy'!P286)</f>
        <v/>
      </c>
      <c r="AR250" s="119" t="str">
        <f t="shared" si="430"/>
        <v/>
      </c>
      <c r="AS250" s="118">
        <f t="shared" si="431"/>
        <v>0</v>
      </c>
      <c r="AT250" s="118">
        <f t="shared" si="432"/>
        <v>0</v>
      </c>
      <c r="AU250" s="118">
        <f t="shared" si="442"/>
        <v>126.85000000000002</v>
      </c>
      <c r="AV250" s="118">
        <f t="shared" si="443"/>
        <v>136.30000000000001</v>
      </c>
      <c r="AW250" s="321" t="str">
        <f>IFERROR(IF(AND('Att. Dairy'!B286=""),"",IF(AND(AX250="अवकाश"),"",IF(AND(AR250=""),"",AR250*$AY$229))),"")</f>
        <v/>
      </c>
      <c r="AX250" s="121" t="str">
        <f>IF(AND('Att. Dairy'!B286=""),"",IF(OR(AR250="",AR250=0),"",BC250))</f>
        <v/>
      </c>
      <c r="BB250" s="317" t="str">
        <f>IF(AND('Att. Dairy'!D286=""),"",'Att. Dairy'!D286)</f>
        <v>Tuesday</v>
      </c>
      <c r="BC250" s="317" t="str">
        <f t="shared" si="433"/>
        <v>दाल चावल</v>
      </c>
      <c r="BD250" s="318" t="str">
        <f t="shared" si="402"/>
        <v>R</v>
      </c>
      <c r="BE250" s="317" t="str">
        <f>IF(AND('Att. Dairy'!C286=""),"",'Att. Dairy'!C286)</f>
        <v/>
      </c>
      <c r="BF250" s="317" t="str">
        <f t="shared" si="403"/>
        <v/>
      </c>
      <c r="BG250" s="318" t="str">
        <f t="shared" si="404"/>
        <v>R</v>
      </c>
      <c r="BJ250" s="487">
        <f>IF(AND($DG$5=$CF$230),MAX($BJ$233:BJ249)+1,0)</f>
        <v>0</v>
      </c>
      <c r="BK250" s="389">
        <v>17</v>
      </c>
      <c r="BL250" s="422">
        <f>IF(AND('Att. Dairy'!B286=""),"",'Att. Dairy'!B286)</f>
        <v>45216</v>
      </c>
      <c r="BM250" s="423" t="str">
        <f>IF(AND('Att. Dairy'!D286=""),"",'Att. Dairy'!D286)</f>
        <v>Tuesday</v>
      </c>
      <c r="BN250" s="435" t="str">
        <f>IF('Att. Dairy'!L286="","",IF('Att. Dairy'!E286='Att. Dairy'!$AD$15,'Att. Dairy'!L286,""))</f>
        <v/>
      </c>
      <c r="BO250" s="435" t="str">
        <f>IF('Att. Dairy'!M286="","",IF('Att. Dairy'!E286='Att. Dairy'!$AD$15,'Att. Dairy'!M286,""))</f>
        <v/>
      </c>
      <c r="BP250" s="436">
        <f t="shared" si="405"/>
        <v>0</v>
      </c>
      <c r="BQ250" s="453">
        <f t="shared" si="434"/>
        <v>142.31</v>
      </c>
      <c r="BR250" s="439" t="str">
        <f>IF(BL250="","",IF(BL250='Opening Balance'!$I$254,'Opening Balance'!$G$254,""))</f>
        <v/>
      </c>
      <c r="BS250" s="439" t="str">
        <f>IF(BL250="","",IF(BL250='Opening Balance'!$I$256,'Opening Balance'!$G$256,""))</f>
        <v/>
      </c>
      <c r="BT250" s="438">
        <f t="shared" si="406"/>
        <v>142.31</v>
      </c>
      <c r="BU250" s="446">
        <f>IF(BP250="","",BP250*'Opening Balance'!$G$258)</f>
        <v>0</v>
      </c>
      <c r="BV250" s="415">
        <f t="shared" si="400"/>
        <v>142.31</v>
      </c>
      <c r="BW250" s="453">
        <f t="shared" si="435"/>
        <v>32.693599999999989</v>
      </c>
      <c r="BX250" s="446" t="str">
        <f>IF(BL250="","",IF(BL250='Opening Balance'!$I$255,'Opening Balance'!$G$255,""))</f>
        <v/>
      </c>
      <c r="BY250" s="446" t="str">
        <f>IF(BL250="","",IF(BL250='Opening Balance'!$I$257,'Opening Balance'!$G$257,""))</f>
        <v/>
      </c>
      <c r="BZ250" s="447">
        <f t="shared" si="407"/>
        <v>32.693599999999989</v>
      </c>
      <c r="CA250" s="446">
        <f>IF(BP250="","",BP250*'Opening Balance'!$G$259)</f>
        <v>0</v>
      </c>
      <c r="CB250" s="431">
        <f t="shared" si="408"/>
        <v>32.693599999999989</v>
      </c>
      <c r="CC250" s="474">
        <f t="shared" si="436"/>
        <v>18000</v>
      </c>
      <c r="CD250" s="468" t="str">
        <f>IF(BL250="","",IF(BL250='Opening Balance'!$I$261,'Opening Balance'!$G$261,""))</f>
        <v/>
      </c>
      <c r="CE250" s="468">
        <f t="shared" si="409"/>
        <v>18000</v>
      </c>
      <c r="CF250" s="470">
        <f>IF(BL250="","",IF(BL250='Opening Balance'!$I$263,'Opening Balance'!$G$263,0))</f>
        <v>0</v>
      </c>
      <c r="CG250" s="469">
        <f t="shared" si="437"/>
        <v>18000</v>
      </c>
      <c r="CH250" s="466"/>
      <c r="CI250" s="466"/>
      <c r="CJ250" s="389">
        <v>17</v>
      </c>
      <c r="CK250" s="422">
        <f>IF(AND('Att. Dairy'!B286=""),"",'Att. Dairy'!B286)</f>
        <v>45216</v>
      </c>
      <c r="CL250" s="423" t="str">
        <f>IF(AND('Att. Dairy'!D286=""),"",'Att. Dairy'!D286)</f>
        <v>Tuesday</v>
      </c>
      <c r="CM250" s="435" t="str">
        <f>IF('Att. Dairy'!O286="","",IF('Att. Dairy'!E286='Att. Dairy'!$AD$15,'Att. Dairy'!O286,""))</f>
        <v/>
      </c>
      <c r="CN250" s="435" t="str">
        <f>IF('Att. Dairy'!P286="","",IF('Att. Dairy'!E286='Att. Dairy'!$AD$15,'Att. Dairy'!P286,""))</f>
        <v/>
      </c>
      <c r="CO250" s="436">
        <f t="shared" si="410"/>
        <v>0</v>
      </c>
      <c r="CP250" s="453">
        <f t="shared" si="438"/>
        <v>190.11999999999998</v>
      </c>
      <c r="CQ250" s="438" t="str">
        <f>IF(CK250="","",IF(CK250='Opening Balance'!$I$254,'Opening Balance'!$H$254,""))</f>
        <v/>
      </c>
      <c r="CR250" s="438" t="str">
        <f>IF(CK250="","",IF(CK250='Opening Balance'!$I$256,'Opening Balance'!$H$256,""))</f>
        <v/>
      </c>
      <c r="CS250" s="438">
        <f t="shared" si="411"/>
        <v>190.11999999999998</v>
      </c>
      <c r="CT250" s="430">
        <f>IF(CO250="","",CO250*'Opening Balance'!$H$258)</f>
        <v>0</v>
      </c>
      <c r="CU250" s="431">
        <f t="shared" si="401"/>
        <v>190.11999999999998</v>
      </c>
      <c r="CV250" s="453">
        <f t="shared" si="439"/>
        <v>39.461199999999984</v>
      </c>
      <c r="CW250" s="430" t="str">
        <f>IF(CK250="","",IF(CK250='Opening Balance'!$I$255,'Opening Balance'!$H$255,""))</f>
        <v/>
      </c>
      <c r="CX250" s="429" t="str">
        <f>IF(CK250="","",IF(CK250='Opening Balance'!$I$257,'Opening Balance'!$H$257,""))</f>
        <v/>
      </c>
      <c r="CY250" s="438">
        <f t="shared" si="412"/>
        <v>39.461199999999984</v>
      </c>
      <c r="CZ250" s="430">
        <f>IF(CO250="","",CO250*'Opening Balance'!$H$259)</f>
        <v>0</v>
      </c>
      <c r="DA250" s="431">
        <f t="shared" si="413"/>
        <v>39.461199999999984</v>
      </c>
      <c r="DB250" s="474">
        <f t="shared" si="440"/>
        <v>19800</v>
      </c>
      <c r="DC250" s="468" t="str">
        <f>IF(CK250="","",IF(CK250='Opening Balance'!$I$261,'Opening Balance'!$H$261,""))</f>
        <v/>
      </c>
      <c r="DD250" s="468">
        <f t="shared" si="414"/>
        <v>19800</v>
      </c>
      <c r="DE250" s="470">
        <f>IF(CK250="","",IF(CK250='Opening Balance'!$I$263,'Opening Balance'!$H$263,0))</f>
        <v>0</v>
      </c>
      <c r="DF250" s="469">
        <f t="shared" si="441"/>
        <v>19800</v>
      </c>
    </row>
    <row r="251" spans="1:110" s="317" customFormat="1">
      <c r="A251" s="580"/>
      <c r="B251" s="352">
        <f>IF(AND($Z$3=$Q$229),MAX($B$233:B250)+1,0)</f>
        <v>0</v>
      </c>
      <c r="C251" s="116">
        <f>IF(AND('Att. Dairy'!B287=""),"",'Att. Dairy'!B287)</f>
        <v>45217</v>
      </c>
      <c r="D251" s="118">
        <f t="shared" si="415"/>
        <v>135.69999999999999</v>
      </c>
      <c r="E251" s="118">
        <f t="shared" si="416"/>
        <v>170</v>
      </c>
      <c r="F251" s="118" t="str">
        <f>IF(C251="","",IF(Sheet1!C251='Opening Balance'!$I$236,'Opening Balance'!$G$236,""))</f>
        <v/>
      </c>
      <c r="G251" s="118" t="str">
        <f>IF(C251="","",IF(Sheet1!C251='Opening Balance'!$I$237,'Opening Balance'!$G$237,""))</f>
        <v/>
      </c>
      <c r="H251" s="118" t="str">
        <f>IF(C251="","",IF(Sheet1!C251='Opening Balance'!$I$238,'Opening Balance'!$G$238,""))</f>
        <v/>
      </c>
      <c r="I251" s="118" t="str">
        <f>IF(C251="","",IF(Sheet1!C251='Opening Balance'!$I$239,'Opening Balance'!$G$239,""))</f>
        <v/>
      </c>
      <c r="J251" s="118" t="str">
        <f>IF(C251="","",IF(Sheet1!C251='Opening Balance'!$I$240,'Opening Balance'!$G$240,""))</f>
        <v/>
      </c>
      <c r="K251" s="118" t="str">
        <f>IF(C251="","",IF(Sheet1!C251='Opening Balance'!$I$241,'Opening Balance'!$G$241,""))</f>
        <v/>
      </c>
      <c r="L251" s="118">
        <f t="shared" si="417"/>
        <v>135.69999999999999</v>
      </c>
      <c r="M251" s="118">
        <f t="shared" si="418"/>
        <v>170</v>
      </c>
      <c r="N251" s="119" t="str">
        <f>IF('Att. Dairy'!F287="","",'Att. Dairy'!F287)</f>
        <v/>
      </c>
      <c r="O251" s="119" t="str">
        <f>IF('Att. Dairy'!G287="","",'Att. Dairy'!G287)</f>
        <v/>
      </c>
      <c r="P251" s="119" t="str">
        <f t="shared" si="419"/>
        <v/>
      </c>
      <c r="Q251" s="119" t="str">
        <f>IF('Att. Dairy'!L287="","",'Att. Dairy'!L287)</f>
        <v/>
      </c>
      <c r="R251" s="119" t="str">
        <f>IF('Att. Dairy'!M287="","",'Att. Dairy'!M287)</f>
        <v/>
      </c>
      <c r="S251" s="119" t="str">
        <f t="shared" si="420"/>
        <v/>
      </c>
      <c r="T251" s="118">
        <f t="shared" si="421"/>
        <v>0</v>
      </c>
      <c r="U251" s="118">
        <f t="shared" si="422"/>
        <v>0</v>
      </c>
      <c r="V251" s="118">
        <f t="shared" si="423"/>
        <v>135.69999999999999</v>
      </c>
      <c r="W251" s="118">
        <f t="shared" si="424"/>
        <v>170</v>
      </c>
      <c r="X251" s="321" t="str">
        <f>IFERROR(IF(AND('Att. Dairy'!B287=""),"",IF(AND(Y251="अवकाश"),"",IF(AND(S251=""),"",S251*$Z$229))),"")</f>
        <v/>
      </c>
      <c r="Y251" s="121" t="str">
        <f>IF(AND('Att. Dairy'!B287=""),"",IF(OR(S251="",S251=0),"",BC251))</f>
        <v/>
      </c>
      <c r="AA251" s="353">
        <f>IF(AND($AY$3=$AP$229),MAX($AA$233:AA250)+1,0)</f>
        <v>0</v>
      </c>
      <c r="AB251" s="116">
        <f>IF(AND('Att. Dairy'!B287=""),"",'Att. Dairy'!B287)</f>
        <v>45217</v>
      </c>
      <c r="AC251" s="118">
        <f t="shared" si="425"/>
        <v>126.85000000000002</v>
      </c>
      <c r="AD251" s="118">
        <f t="shared" si="426"/>
        <v>136.30000000000001</v>
      </c>
      <c r="AE251" s="118" t="str">
        <f>IF(AB251="","",IF(Sheet1!AB251='Opening Balance'!$I$236,'Opening Balance'!$H$236,""))</f>
        <v/>
      </c>
      <c r="AF251" s="118" t="str">
        <f>IF(AB251="","",IF(Sheet1!AB251='Opening Balance'!$I$237,'Opening Balance'!$H$237,""))</f>
        <v/>
      </c>
      <c r="AG251" s="118" t="str">
        <f>IF(AB251="","",IF(Sheet1!AB251='Opening Balance'!$I$238,'Opening Balance'!$H$238,""))</f>
        <v/>
      </c>
      <c r="AH251" s="118" t="str">
        <f>IF(AB251="","",IF(Sheet1!AB251='Opening Balance'!$I$239,'Opening Balance'!$H$239,""))</f>
        <v/>
      </c>
      <c r="AI251" s="118" t="str">
        <f>IF(AB251="","",IF(Sheet1!AB251='Opening Balance'!$I$240,'Opening Balance'!$H$240,""))</f>
        <v/>
      </c>
      <c r="AJ251" s="118" t="str">
        <f>IF(AB251="","",IF(Sheet1!AB251='Opening Balance'!$I$241,'Opening Balance'!$H$241,""))</f>
        <v/>
      </c>
      <c r="AK251" s="118">
        <f t="shared" si="427"/>
        <v>126.85000000000002</v>
      </c>
      <c r="AL251" s="118">
        <f t="shared" si="428"/>
        <v>136.30000000000001</v>
      </c>
      <c r="AM251" s="119" t="str">
        <f>IF('Att. Dairy'!I287="","",'Att. Dairy'!I287)</f>
        <v/>
      </c>
      <c r="AN251" s="119" t="str">
        <f>IF('Att. Dairy'!J287="","",'Att. Dairy'!J287)</f>
        <v/>
      </c>
      <c r="AO251" s="119" t="str">
        <f t="shared" si="429"/>
        <v/>
      </c>
      <c r="AP251" s="119" t="str">
        <f>IF('Att. Dairy'!O287="","",'Att. Dairy'!O287)</f>
        <v/>
      </c>
      <c r="AQ251" s="119" t="str">
        <f>IF('Att. Dairy'!P287="","",'Att. Dairy'!P287)</f>
        <v/>
      </c>
      <c r="AR251" s="119" t="str">
        <f t="shared" si="430"/>
        <v/>
      </c>
      <c r="AS251" s="118">
        <f t="shared" si="431"/>
        <v>0</v>
      </c>
      <c r="AT251" s="118">
        <f t="shared" si="432"/>
        <v>0</v>
      </c>
      <c r="AU251" s="118">
        <f t="shared" si="442"/>
        <v>126.85000000000002</v>
      </c>
      <c r="AV251" s="118">
        <f t="shared" si="443"/>
        <v>136.30000000000001</v>
      </c>
      <c r="AW251" s="321" t="str">
        <f>IFERROR(IF(AND('Att. Dairy'!B287=""),"",IF(AND(AX251="अवकाश"),"",IF(AND(AR251=""),"",AR251*$AY$229))),"")</f>
        <v/>
      </c>
      <c r="AX251" s="121" t="str">
        <f>IF(AND('Att. Dairy'!B287=""),"",IF(OR(AR251="",AR251=0),"",BC251))</f>
        <v/>
      </c>
      <c r="BB251" s="317" t="str">
        <f>IF(AND('Att. Dairy'!D287=""),"",'Att. Dairy'!D287)</f>
        <v>Wednesday</v>
      </c>
      <c r="BC251" s="317" t="str">
        <f t="shared" si="433"/>
        <v>दाल रोटी</v>
      </c>
      <c r="BD251" s="318" t="str">
        <f t="shared" si="402"/>
        <v>W</v>
      </c>
      <c r="BE251" s="317" t="str">
        <f>IF(AND('Att. Dairy'!C287=""),"",'Att. Dairy'!C287)</f>
        <v/>
      </c>
      <c r="BF251" s="317" t="str">
        <f t="shared" si="403"/>
        <v/>
      </c>
      <c r="BG251" s="318" t="str">
        <f t="shared" si="404"/>
        <v>W</v>
      </c>
      <c r="BJ251" s="487">
        <f>IF(AND($DG$5=$CF$230),MAX($BJ$233:BJ250)+1,0)</f>
        <v>0</v>
      </c>
      <c r="BK251" s="389">
        <v>18</v>
      </c>
      <c r="BL251" s="422">
        <f>IF(AND('Att. Dairy'!B287=""),"",'Att. Dairy'!B287)</f>
        <v>45217</v>
      </c>
      <c r="BM251" s="423" t="str">
        <f>IF(AND('Att. Dairy'!D287=""),"",'Att. Dairy'!D287)</f>
        <v>Wednesday</v>
      </c>
      <c r="BN251" s="435" t="str">
        <f>IF('Att. Dairy'!L287="","",IF('Att. Dairy'!E287='Att. Dairy'!$AD$15,'Att. Dairy'!L287,""))</f>
        <v/>
      </c>
      <c r="BO251" s="435" t="str">
        <f>IF('Att. Dairy'!M287="","",IF('Att. Dairy'!E287='Att. Dairy'!$AD$15,'Att. Dairy'!M287,""))</f>
        <v/>
      </c>
      <c r="BP251" s="436">
        <f t="shared" si="405"/>
        <v>0</v>
      </c>
      <c r="BQ251" s="453">
        <f t="shared" si="434"/>
        <v>142.31</v>
      </c>
      <c r="BR251" s="439" t="str">
        <f>IF(BL251="","",IF(BL251='Opening Balance'!$I$254,'Opening Balance'!$G$254,""))</f>
        <v/>
      </c>
      <c r="BS251" s="439" t="str">
        <f>IF(BL251="","",IF(BL251='Opening Balance'!$I$256,'Opening Balance'!$G$256,""))</f>
        <v/>
      </c>
      <c r="BT251" s="438">
        <f t="shared" si="406"/>
        <v>142.31</v>
      </c>
      <c r="BU251" s="446">
        <f>IF(BP251="","",BP251*'Opening Balance'!$G$258)</f>
        <v>0</v>
      </c>
      <c r="BV251" s="415">
        <f t="shared" si="400"/>
        <v>142.31</v>
      </c>
      <c r="BW251" s="453">
        <f t="shared" si="435"/>
        <v>32.693599999999989</v>
      </c>
      <c r="BX251" s="446" t="str">
        <f>IF(BL251="","",IF(BL251='Opening Balance'!$I$255,'Opening Balance'!$G$255,""))</f>
        <v/>
      </c>
      <c r="BY251" s="446" t="str">
        <f>IF(BL251="","",IF(BL251='Opening Balance'!$I$257,'Opening Balance'!$G$257,""))</f>
        <v/>
      </c>
      <c r="BZ251" s="447">
        <f t="shared" si="407"/>
        <v>32.693599999999989</v>
      </c>
      <c r="CA251" s="446">
        <f>IF(BP251="","",BP251*'Opening Balance'!$G$259)</f>
        <v>0</v>
      </c>
      <c r="CB251" s="431">
        <f t="shared" si="408"/>
        <v>32.693599999999989</v>
      </c>
      <c r="CC251" s="474">
        <f t="shared" si="436"/>
        <v>18000</v>
      </c>
      <c r="CD251" s="468" t="str">
        <f>IF(BL251="","",IF(BL251='Opening Balance'!$I$261,'Opening Balance'!$G$261,""))</f>
        <v/>
      </c>
      <c r="CE251" s="468">
        <f t="shared" si="409"/>
        <v>18000</v>
      </c>
      <c r="CF251" s="470">
        <f>IF(BL251="","",IF(BL251='Opening Balance'!$I$263,'Opening Balance'!$G$263,0))</f>
        <v>0</v>
      </c>
      <c r="CG251" s="469">
        <f t="shared" si="437"/>
        <v>18000</v>
      </c>
      <c r="CH251" s="466"/>
      <c r="CI251" s="466"/>
      <c r="CJ251" s="389">
        <v>18</v>
      </c>
      <c r="CK251" s="422">
        <f>IF(AND('Att. Dairy'!B287=""),"",'Att. Dairy'!B287)</f>
        <v>45217</v>
      </c>
      <c r="CL251" s="423" t="str">
        <f>IF(AND('Att. Dairy'!D287=""),"",'Att. Dairy'!D287)</f>
        <v>Wednesday</v>
      </c>
      <c r="CM251" s="435" t="str">
        <f>IF('Att. Dairy'!O287="","",IF('Att. Dairy'!E287='Att. Dairy'!$AD$15,'Att. Dairy'!O287,""))</f>
        <v/>
      </c>
      <c r="CN251" s="435" t="str">
        <f>IF('Att. Dairy'!P287="","",IF('Att. Dairy'!E287='Att. Dairy'!$AD$15,'Att. Dairy'!P287,""))</f>
        <v/>
      </c>
      <c r="CO251" s="436">
        <f t="shared" si="410"/>
        <v>0</v>
      </c>
      <c r="CP251" s="453">
        <f t="shared" si="438"/>
        <v>190.11999999999998</v>
      </c>
      <c r="CQ251" s="438" t="str">
        <f>IF(CK251="","",IF(CK251='Opening Balance'!$I$254,'Opening Balance'!$H$254,""))</f>
        <v/>
      </c>
      <c r="CR251" s="438" t="str">
        <f>IF(CK251="","",IF(CK251='Opening Balance'!$I$256,'Opening Balance'!$H$256,""))</f>
        <v/>
      </c>
      <c r="CS251" s="438">
        <f t="shared" si="411"/>
        <v>190.11999999999998</v>
      </c>
      <c r="CT251" s="430">
        <f>IF(CO251="","",CO251*'Opening Balance'!$H$258)</f>
        <v>0</v>
      </c>
      <c r="CU251" s="431">
        <f t="shared" si="401"/>
        <v>190.11999999999998</v>
      </c>
      <c r="CV251" s="453">
        <f t="shared" si="439"/>
        <v>39.461199999999984</v>
      </c>
      <c r="CW251" s="430" t="str">
        <f>IF(CK251="","",IF(CK251='Opening Balance'!$I$255,'Opening Balance'!$H$255,""))</f>
        <v/>
      </c>
      <c r="CX251" s="429" t="str">
        <f>IF(CK251="","",IF(CK251='Opening Balance'!$I$257,'Opening Balance'!$H$257,""))</f>
        <v/>
      </c>
      <c r="CY251" s="438">
        <f t="shared" si="412"/>
        <v>39.461199999999984</v>
      </c>
      <c r="CZ251" s="430">
        <f>IF(CO251="","",CO251*'Opening Balance'!$H$259)</f>
        <v>0</v>
      </c>
      <c r="DA251" s="431">
        <f t="shared" si="413"/>
        <v>39.461199999999984</v>
      </c>
      <c r="DB251" s="474">
        <f t="shared" si="440"/>
        <v>19800</v>
      </c>
      <c r="DC251" s="468" t="str">
        <f>IF(CK251="","",IF(CK251='Opening Balance'!$I$261,'Opening Balance'!$H$261,""))</f>
        <v/>
      </c>
      <c r="DD251" s="468">
        <f t="shared" si="414"/>
        <v>19800</v>
      </c>
      <c r="DE251" s="470">
        <f>IF(CK251="","",IF(CK251='Opening Balance'!$I$263,'Opening Balance'!$H$263,0))</f>
        <v>0</v>
      </c>
      <c r="DF251" s="469">
        <f t="shared" si="441"/>
        <v>19800</v>
      </c>
    </row>
    <row r="252" spans="1:110" s="317" customFormat="1">
      <c r="A252" s="580"/>
      <c r="B252" s="352">
        <f>IF(AND($Z$3=$Q$229),MAX($B$233:B251)+1,0)</f>
        <v>0</v>
      </c>
      <c r="C252" s="116">
        <f>IF(AND('Att. Dairy'!B288=""),"",'Att. Dairy'!B288)</f>
        <v>45218</v>
      </c>
      <c r="D252" s="118">
        <f t="shared" si="415"/>
        <v>135.69999999999999</v>
      </c>
      <c r="E252" s="118">
        <f t="shared" si="416"/>
        <v>170</v>
      </c>
      <c r="F252" s="118" t="str">
        <f>IF(C252="","",IF(Sheet1!C252='Opening Balance'!$I$236,'Opening Balance'!$G$236,""))</f>
        <v/>
      </c>
      <c r="G252" s="118" t="str">
        <f>IF(C252="","",IF(Sheet1!C252='Opening Balance'!$I$237,'Opening Balance'!$G$237,""))</f>
        <v/>
      </c>
      <c r="H252" s="118" t="str">
        <f>IF(C252="","",IF(Sheet1!C252='Opening Balance'!$I$238,'Opening Balance'!$G$238,""))</f>
        <v/>
      </c>
      <c r="I252" s="118" t="str">
        <f>IF(C252="","",IF(Sheet1!C252='Opening Balance'!$I$239,'Opening Balance'!$G$239,""))</f>
        <v/>
      </c>
      <c r="J252" s="118" t="str">
        <f>IF(C252="","",IF(Sheet1!C252='Opening Balance'!$I$240,'Opening Balance'!$G$240,""))</f>
        <v/>
      </c>
      <c r="K252" s="118" t="str">
        <f>IF(C252="","",IF(Sheet1!C252='Opening Balance'!$I$241,'Opening Balance'!$G$241,""))</f>
        <v/>
      </c>
      <c r="L252" s="118">
        <f t="shared" si="417"/>
        <v>135.69999999999999</v>
      </c>
      <c r="M252" s="118">
        <f t="shared" si="418"/>
        <v>170</v>
      </c>
      <c r="N252" s="119" t="str">
        <f>IF('Att. Dairy'!F288="","",'Att. Dairy'!F288)</f>
        <v/>
      </c>
      <c r="O252" s="119" t="str">
        <f>IF('Att. Dairy'!G288="","",'Att. Dairy'!G288)</f>
        <v/>
      </c>
      <c r="P252" s="119" t="str">
        <f t="shared" si="419"/>
        <v/>
      </c>
      <c r="Q252" s="119" t="str">
        <f>IF('Att. Dairy'!L288="","",'Att. Dairy'!L288)</f>
        <v/>
      </c>
      <c r="R252" s="119" t="str">
        <f>IF('Att. Dairy'!M288="","",'Att. Dairy'!M288)</f>
        <v/>
      </c>
      <c r="S252" s="119" t="str">
        <f t="shared" si="420"/>
        <v/>
      </c>
      <c r="T252" s="118">
        <f t="shared" si="421"/>
        <v>0</v>
      </c>
      <c r="U252" s="118">
        <f t="shared" si="422"/>
        <v>0</v>
      </c>
      <c r="V252" s="118">
        <f t="shared" si="423"/>
        <v>135.69999999999999</v>
      </c>
      <c r="W252" s="118">
        <f t="shared" si="424"/>
        <v>170</v>
      </c>
      <c r="X252" s="321" t="str">
        <f>IFERROR(IF(AND('Att. Dairy'!B288=""),"",IF(AND(Y252="अवकाश"),"",IF(AND(S252=""),"",S252*$Z$229))),"")</f>
        <v/>
      </c>
      <c r="Y252" s="121" t="str">
        <f>IF(AND('Att. Dairy'!B288=""),"",IF(OR(S252="",S252=0),"",BC252))</f>
        <v/>
      </c>
      <c r="AA252" s="353">
        <f>IF(AND($AY$3=$AP$229),MAX($AA$233:AA251)+1,0)</f>
        <v>0</v>
      </c>
      <c r="AB252" s="116">
        <f>IF(AND('Att. Dairy'!B288=""),"",'Att. Dairy'!B288)</f>
        <v>45218</v>
      </c>
      <c r="AC252" s="118">
        <f t="shared" si="425"/>
        <v>126.85000000000002</v>
      </c>
      <c r="AD252" s="118">
        <f t="shared" si="426"/>
        <v>136.30000000000001</v>
      </c>
      <c r="AE252" s="118" t="str">
        <f>IF(AB252="","",IF(Sheet1!AB252='Opening Balance'!$I$236,'Opening Balance'!$H$236,""))</f>
        <v/>
      </c>
      <c r="AF252" s="118" t="str">
        <f>IF(AB252="","",IF(Sheet1!AB252='Opening Balance'!$I$237,'Opening Balance'!$H$237,""))</f>
        <v/>
      </c>
      <c r="AG252" s="118" t="str">
        <f>IF(AB252="","",IF(Sheet1!AB252='Opening Balance'!$I$238,'Opening Balance'!$H$238,""))</f>
        <v/>
      </c>
      <c r="AH252" s="118" t="str">
        <f>IF(AB252="","",IF(Sheet1!AB252='Opening Balance'!$I$239,'Opening Balance'!$H$239,""))</f>
        <v/>
      </c>
      <c r="AI252" s="118" t="str">
        <f>IF(AB252="","",IF(Sheet1!AB252='Opening Balance'!$I$240,'Opening Balance'!$H$240,""))</f>
        <v/>
      </c>
      <c r="AJ252" s="118" t="str">
        <f>IF(AB252="","",IF(Sheet1!AB252='Opening Balance'!$I$241,'Opening Balance'!$H$241,""))</f>
        <v/>
      </c>
      <c r="AK252" s="118">
        <f t="shared" si="427"/>
        <v>126.85000000000002</v>
      </c>
      <c r="AL252" s="118">
        <f t="shared" si="428"/>
        <v>136.30000000000001</v>
      </c>
      <c r="AM252" s="119" t="str">
        <f>IF('Att. Dairy'!I288="","",'Att. Dairy'!I288)</f>
        <v/>
      </c>
      <c r="AN252" s="119" t="str">
        <f>IF('Att. Dairy'!J288="","",'Att. Dairy'!J288)</f>
        <v/>
      </c>
      <c r="AO252" s="119" t="str">
        <f t="shared" si="429"/>
        <v/>
      </c>
      <c r="AP252" s="119" t="str">
        <f>IF('Att. Dairy'!O288="","",'Att. Dairy'!O288)</f>
        <v/>
      </c>
      <c r="AQ252" s="119" t="str">
        <f>IF('Att. Dairy'!P288="","",'Att. Dairy'!P288)</f>
        <v/>
      </c>
      <c r="AR252" s="119" t="str">
        <f t="shared" si="430"/>
        <v/>
      </c>
      <c r="AS252" s="118">
        <f t="shared" si="431"/>
        <v>0</v>
      </c>
      <c r="AT252" s="118">
        <f t="shared" si="432"/>
        <v>0</v>
      </c>
      <c r="AU252" s="118">
        <f t="shared" si="442"/>
        <v>126.85000000000002</v>
      </c>
      <c r="AV252" s="118">
        <f t="shared" si="443"/>
        <v>136.30000000000001</v>
      </c>
      <c r="AW252" s="321" t="str">
        <f>IFERROR(IF(AND('Att. Dairy'!B288=""),"",IF(AND(AX252="अवकाश"),"",IF(AND(AR252=""),"",AR252*$AY$229))),"")</f>
        <v/>
      </c>
      <c r="AX252" s="121" t="str">
        <f>IF(AND('Att. Dairy'!B288=""),"",IF(OR(AR252="",AR252=0),"",BC252))</f>
        <v/>
      </c>
      <c r="BB252" s="317" t="str">
        <f>IF(AND('Att. Dairy'!D288=""),"",'Att. Dairy'!D288)</f>
        <v>Thursday</v>
      </c>
      <c r="BC252" s="317" t="str">
        <f t="shared" si="433"/>
        <v>खिचड़ी</v>
      </c>
      <c r="BD252" s="318" t="str">
        <f t="shared" si="402"/>
        <v>R</v>
      </c>
      <c r="BE252" s="317" t="str">
        <f>IF(AND('Att. Dairy'!C288=""),"",'Att. Dairy'!C288)</f>
        <v/>
      </c>
      <c r="BF252" s="317" t="str">
        <f t="shared" si="403"/>
        <v/>
      </c>
      <c r="BG252" s="318" t="str">
        <f t="shared" si="404"/>
        <v>R</v>
      </c>
      <c r="BJ252" s="487">
        <f>IF(AND($DG$5=$CF$230),MAX($BJ$233:BJ251)+1,0)</f>
        <v>0</v>
      </c>
      <c r="BK252" s="389">
        <v>19</v>
      </c>
      <c r="BL252" s="422">
        <f>IF(AND('Att. Dairy'!B288=""),"",'Att. Dairy'!B288)</f>
        <v>45218</v>
      </c>
      <c r="BM252" s="423" t="str">
        <f>IF(AND('Att. Dairy'!D288=""),"",'Att. Dairy'!D288)</f>
        <v>Thursday</v>
      </c>
      <c r="BN252" s="435" t="str">
        <f>IF('Att. Dairy'!L288="","",IF('Att. Dairy'!E288='Att. Dairy'!$AD$15,'Att. Dairy'!L288,""))</f>
        <v/>
      </c>
      <c r="BO252" s="435" t="str">
        <f>IF('Att. Dairy'!M288="","",IF('Att. Dairy'!E288='Att. Dairy'!$AD$15,'Att. Dairy'!M288,""))</f>
        <v/>
      </c>
      <c r="BP252" s="436">
        <f t="shared" si="405"/>
        <v>0</v>
      </c>
      <c r="BQ252" s="453">
        <f t="shared" si="434"/>
        <v>142.31</v>
      </c>
      <c r="BR252" s="439" t="str">
        <f>IF(BL252="","",IF(BL252='Opening Balance'!$I$254,'Opening Balance'!$G$254,""))</f>
        <v/>
      </c>
      <c r="BS252" s="439" t="str">
        <f>IF(BL252="","",IF(BL252='Opening Balance'!$I$256,'Opening Balance'!$G$256,""))</f>
        <v/>
      </c>
      <c r="BT252" s="438">
        <f t="shared" si="406"/>
        <v>142.31</v>
      </c>
      <c r="BU252" s="446">
        <f>IF(BP252="","",BP252*'Opening Balance'!$G$258)</f>
        <v>0</v>
      </c>
      <c r="BV252" s="415">
        <f t="shared" si="400"/>
        <v>142.31</v>
      </c>
      <c r="BW252" s="453">
        <f t="shared" si="435"/>
        <v>32.693599999999989</v>
      </c>
      <c r="BX252" s="446" t="str">
        <f>IF(BL252="","",IF(BL252='Opening Balance'!$I$255,'Opening Balance'!$G$255,""))</f>
        <v/>
      </c>
      <c r="BY252" s="446" t="str">
        <f>IF(BL252="","",IF(BL252='Opening Balance'!$I$257,'Opening Balance'!$G$257,""))</f>
        <v/>
      </c>
      <c r="BZ252" s="447">
        <f t="shared" si="407"/>
        <v>32.693599999999989</v>
      </c>
      <c r="CA252" s="446">
        <f>IF(BP252="","",BP252*'Opening Balance'!$G$259)</f>
        <v>0</v>
      </c>
      <c r="CB252" s="431">
        <f t="shared" si="408"/>
        <v>32.693599999999989</v>
      </c>
      <c r="CC252" s="474">
        <f t="shared" si="436"/>
        <v>18000</v>
      </c>
      <c r="CD252" s="468" t="str">
        <f>IF(BL252="","",IF(BL252='Opening Balance'!$I$261,'Opening Balance'!$G$261,""))</f>
        <v/>
      </c>
      <c r="CE252" s="468">
        <f t="shared" si="409"/>
        <v>18000</v>
      </c>
      <c r="CF252" s="470">
        <f>IF(BL252="","",IF(BL252='Opening Balance'!$I$263,'Opening Balance'!$G$263,0))</f>
        <v>0</v>
      </c>
      <c r="CG252" s="469">
        <f t="shared" si="437"/>
        <v>18000</v>
      </c>
      <c r="CH252" s="466"/>
      <c r="CI252" s="466"/>
      <c r="CJ252" s="389">
        <v>19</v>
      </c>
      <c r="CK252" s="422">
        <f>IF(AND('Att. Dairy'!B288=""),"",'Att. Dairy'!B288)</f>
        <v>45218</v>
      </c>
      <c r="CL252" s="423" t="str">
        <f>IF(AND('Att. Dairy'!D288=""),"",'Att. Dairy'!D288)</f>
        <v>Thursday</v>
      </c>
      <c r="CM252" s="435" t="str">
        <f>IF('Att. Dairy'!O288="","",IF('Att. Dairy'!E288='Att. Dairy'!$AD$15,'Att. Dairy'!O288,""))</f>
        <v/>
      </c>
      <c r="CN252" s="435" t="str">
        <f>IF('Att. Dairy'!P288="","",IF('Att. Dairy'!E288='Att. Dairy'!$AD$15,'Att. Dairy'!P288,""))</f>
        <v/>
      </c>
      <c r="CO252" s="436">
        <f t="shared" si="410"/>
        <v>0</v>
      </c>
      <c r="CP252" s="453">
        <f t="shared" si="438"/>
        <v>190.11999999999998</v>
      </c>
      <c r="CQ252" s="438" t="str">
        <f>IF(CK252="","",IF(CK252='Opening Balance'!$I$254,'Opening Balance'!$H$254,""))</f>
        <v/>
      </c>
      <c r="CR252" s="438" t="str">
        <f>IF(CK252="","",IF(CK252='Opening Balance'!$I$256,'Opening Balance'!$H$256,""))</f>
        <v/>
      </c>
      <c r="CS252" s="438">
        <f t="shared" si="411"/>
        <v>190.11999999999998</v>
      </c>
      <c r="CT252" s="430">
        <f>IF(CO252="","",CO252*'Opening Balance'!$H$258)</f>
        <v>0</v>
      </c>
      <c r="CU252" s="431">
        <f t="shared" si="401"/>
        <v>190.11999999999998</v>
      </c>
      <c r="CV252" s="453">
        <f t="shared" si="439"/>
        <v>39.461199999999984</v>
      </c>
      <c r="CW252" s="430" t="str">
        <f>IF(CK252="","",IF(CK252='Opening Balance'!$I$255,'Opening Balance'!$H$255,""))</f>
        <v/>
      </c>
      <c r="CX252" s="429" t="str">
        <f>IF(CK252="","",IF(CK252='Opening Balance'!$I$257,'Opening Balance'!$H$257,""))</f>
        <v/>
      </c>
      <c r="CY252" s="438">
        <f t="shared" si="412"/>
        <v>39.461199999999984</v>
      </c>
      <c r="CZ252" s="430">
        <f>IF(CO252="","",CO252*'Opening Balance'!$H$259)</f>
        <v>0</v>
      </c>
      <c r="DA252" s="431">
        <f t="shared" si="413"/>
        <v>39.461199999999984</v>
      </c>
      <c r="DB252" s="474">
        <f t="shared" si="440"/>
        <v>19800</v>
      </c>
      <c r="DC252" s="468" t="str">
        <f>IF(CK252="","",IF(CK252='Opening Balance'!$I$261,'Opening Balance'!$H$261,""))</f>
        <v/>
      </c>
      <c r="DD252" s="468">
        <f t="shared" si="414"/>
        <v>19800</v>
      </c>
      <c r="DE252" s="470">
        <f>IF(CK252="","",IF(CK252='Opening Balance'!$I$263,'Opening Balance'!$H$263,0))</f>
        <v>0</v>
      </c>
      <c r="DF252" s="469">
        <f t="shared" si="441"/>
        <v>19800</v>
      </c>
    </row>
    <row r="253" spans="1:110" s="317" customFormat="1">
      <c r="A253" s="580"/>
      <c r="B253" s="352">
        <f>IF(AND($Z$3=$Q$229),MAX($B$233:B252)+1,0)</f>
        <v>0</v>
      </c>
      <c r="C253" s="116">
        <f>IF(AND('Att. Dairy'!B289=""),"",'Att. Dairy'!B289)</f>
        <v>45219</v>
      </c>
      <c r="D253" s="118">
        <f t="shared" si="415"/>
        <v>135.69999999999999</v>
      </c>
      <c r="E253" s="118">
        <f t="shared" si="416"/>
        <v>170</v>
      </c>
      <c r="F253" s="118" t="str">
        <f>IF(C253="","",IF(Sheet1!C253='Opening Balance'!$I$236,'Opening Balance'!$G$236,""))</f>
        <v/>
      </c>
      <c r="G253" s="118" t="str">
        <f>IF(C253="","",IF(Sheet1!C253='Opening Balance'!$I$237,'Opening Balance'!$G$237,""))</f>
        <v/>
      </c>
      <c r="H253" s="118" t="str">
        <f>IF(C253="","",IF(Sheet1!C253='Opening Balance'!$I$238,'Opening Balance'!$G$238,""))</f>
        <v/>
      </c>
      <c r="I253" s="118" t="str">
        <f>IF(C253="","",IF(Sheet1!C253='Opening Balance'!$I$239,'Opening Balance'!$G$239,""))</f>
        <v/>
      </c>
      <c r="J253" s="118" t="str">
        <f>IF(C253="","",IF(Sheet1!C253='Opening Balance'!$I$240,'Opening Balance'!$G$240,""))</f>
        <v/>
      </c>
      <c r="K253" s="118" t="str">
        <f>IF(C253="","",IF(Sheet1!C253='Opening Balance'!$I$241,'Opening Balance'!$G$241,""))</f>
        <v/>
      </c>
      <c r="L253" s="118">
        <f t="shared" si="417"/>
        <v>135.69999999999999</v>
      </c>
      <c r="M253" s="118">
        <f t="shared" si="418"/>
        <v>170</v>
      </c>
      <c r="N253" s="119" t="str">
        <f>IF('Att. Dairy'!F289="","",'Att. Dairy'!F289)</f>
        <v/>
      </c>
      <c r="O253" s="119" t="str">
        <f>IF('Att. Dairy'!G289="","",'Att. Dairy'!G289)</f>
        <v/>
      </c>
      <c r="P253" s="119" t="str">
        <f t="shared" si="419"/>
        <v/>
      </c>
      <c r="Q253" s="119" t="str">
        <f>IF('Att. Dairy'!L289="","",'Att. Dairy'!L289)</f>
        <v/>
      </c>
      <c r="R253" s="119" t="str">
        <f>IF('Att. Dairy'!M289="","",'Att. Dairy'!M289)</f>
        <v/>
      </c>
      <c r="S253" s="119" t="str">
        <f t="shared" si="420"/>
        <v/>
      </c>
      <c r="T253" s="118">
        <f t="shared" si="421"/>
        <v>0</v>
      </c>
      <c r="U253" s="118">
        <f t="shared" si="422"/>
        <v>0</v>
      </c>
      <c r="V253" s="118">
        <f t="shared" si="423"/>
        <v>135.69999999999999</v>
      </c>
      <c r="W253" s="118">
        <f t="shared" si="424"/>
        <v>170</v>
      </c>
      <c r="X253" s="321" t="str">
        <f>IFERROR(IF(AND('Att. Dairy'!B289=""),"",IF(AND(Y253="अवकाश"),"",IF(AND(S253=""),"",S253*$Z$229))),"")</f>
        <v/>
      </c>
      <c r="Y253" s="121" t="str">
        <f>IF(AND('Att. Dairy'!B289=""),"",IF(OR(S253="",S253=0),"",BC253))</f>
        <v/>
      </c>
      <c r="AA253" s="353">
        <f>IF(AND($AY$3=$AP$229),MAX($AA$233:AA252)+1,0)</f>
        <v>0</v>
      </c>
      <c r="AB253" s="116">
        <f>IF(AND('Att. Dairy'!B289=""),"",'Att. Dairy'!B289)</f>
        <v>45219</v>
      </c>
      <c r="AC253" s="118">
        <f t="shared" si="425"/>
        <v>126.85000000000002</v>
      </c>
      <c r="AD253" s="118">
        <f t="shared" si="426"/>
        <v>136.30000000000001</v>
      </c>
      <c r="AE253" s="118" t="str">
        <f>IF(AB253="","",IF(Sheet1!AB253='Opening Balance'!$I$236,'Opening Balance'!$H$236,""))</f>
        <v/>
      </c>
      <c r="AF253" s="118" t="str">
        <f>IF(AB253="","",IF(Sheet1!AB253='Opening Balance'!$I$237,'Opening Balance'!$H$237,""))</f>
        <v/>
      </c>
      <c r="AG253" s="118" t="str">
        <f>IF(AB253="","",IF(Sheet1!AB253='Opening Balance'!$I$238,'Opening Balance'!$H$238,""))</f>
        <v/>
      </c>
      <c r="AH253" s="118" t="str">
        <f>IF(AB253="","",IF(Sheet1!AB253='Opening Balance'!$I$239,'Opening Balance'!$H$239,""))</f>
        <v/>
      </c>
      <c r="AI253" s="118" t="str">
        <f>IF(AB253="","",IF(Sheet1!AB253='Opening Balance'!$I$240,'Opening Balance'!$H$240,""))</f>
        <v/>
      </c>
      <c r="AJ253" s="118" t="str">
        <f>IF(AB253="","",IF(Sheet1!AB253='Opening Balance'!$I$241,'Opening Balance'!$H$241,""))</f>
        <v/>
      </c>
      <c r="AK253" s="118">
        <f t="shared" si="427"/>
        <v>126.85000000000002</v>
      </c>
      <c r="AL253" s="118">
        <f t="shared" si="428"/>
        <v>136.30000000000001</v>
      </c>
      <c r="AM253" s="119" t="str">
        <f>IF('Att. Dairy'!I289="","",'Att. Dairy'!I289)</f>
        <v/>
      </c>
      <c r="AN253" s="119" t="str">
        <f>IF('Att. Dairy'!J289="","",'Att. Dairy'!J289)</f>
        <v/>
      </c>
      <c r="AO253" s="119" t="str">
        <f t="shared" si="429"/>
        <v/>
      </c>
      <c r="AP253" s="119" t="str">
        <f>IF('Att. Dairy'!O289="","",'Att. Dairy'!O289)</f>
        <v/>
      </c>
      <c r="AQ253" s="119" t="str">
        <f>IF('Att. Dairy'!P289="","",'Att. Dairy'!P289)</f>
        <v/>
      </c>
      <c r="AR253" s="119" t="str">
        <f t="shared" si="430"/>
        <v/>
      </c>
      <c r="AS253" s="118">
        <f t="shared" si="431"/>
        <v>0</v>
      </c>
      <c r="AT253" s="118">
        <f t="shared" si="432"/>
        <v>0</v>
      </c>
      <c r="AU253" s="118">
        <f t="shared" si="442"/>
        <v>126.85000000000002</v>
      </c>
      <c r="AV253" s="118">
        <f t="shared" si="443"/>
        <v>136.30000000000001</v>
      </c>
      <c r="AW253" s="321" t="str">
        <f>IFERROR(IF(AND('Att. Dairy'!B289=""),"",IF(AND(AX253="अवकाश"),"",IF(AND(AR253=""),"",AR253*$AY$229))),"")</f>
        <v/>
      </c>
      <c r="AX253" s="121" t="str">
        <f>IF(AND('Att. Dairy'!B289=""),"",IF(OR(AR253="",AR253=0),"",BC253))</f>
        <v/>
      </c>
      <c r="BB253" s="317" t="str">
        <f>IF(AND('Att. Dairy'!D289=""),"",'Att. Dairy'!D289)</f>
        <v>Friday</v>
      </c>
      <c r="BC253" s="317" t="str">
        <f t="shared" si="433"/>
        <v>दाल रोटी</v>
      </c>
      <c r="BD253" s="318" t="str">
        <f t="shared" si="402"/>
        <v>W</v>
      </c>
      <c r="BE253" s="317" t="str">
        <f>IF(AND('Att. Dairy'!C289=""),"",'Att. Dairy'!C289)</f>
        <v/>
      </c>
      <c r="BF253" s="317" t="str">
        <f t="shared" si="403"/>
        <v/>
      </c>
      <c r="BG253" s="318" t="str">
        <f t="shared" si="404"/>
        <v>W</v>
      </c>
      <c r="BJ253" s="487">
        <f>IF(AND($DG$5=$CF$230),MAX($BJ$233:BJ252)+1,0)</f>
        <v>0</v>
      </c>
      <c r="BK253" s="389">
        <v>20</v>
      </c>
      <c r="BL253" s="422">
        <f>IF(AND('Att. Dairy'!B289=""),"",'Att. Dairy'!B289)</f>
        <v>45219</v>
      </c>
      <c r="BM253" s="423" t="str">
        <f>IF(AND('Att. Dairy'!D289=""),"",'Att. Dairy'!D289)</f>
        <v>Friday</v>
      </c>
      <c r="BN253" s="435" t="str">
        <f>IF('Att. Dairy'!L289="","",IF('Att. Dairy'!E289='Att. Dairy'!$AD$15,'Att. Dairy'!L289,""))</f>
        <v/>
      </c>
      <c r="BO253" s="435" t="str">
        <f>IF('Att. Dairy'!M289="","",IF('Att. Dairy'!E289='Att. Dairy'!$AD$15,'Att. Dairy'!M289,""))</f>
        <v/>
      </c>
      <c r="BP253" s="436">
        <f t="shared" si="405"/>
        <v>0</v>
      </c>
      <c r="BQ253" s="453">
        <f t="shared" si="434"/>
        <v>142.31</v>
      </c>
      <c r="BR253" s="439" t="str">
        <f>IF(BL253="","",IF(BL253='Opening Balance'!$I$254,'Opening Balance'!$G$254,""))</f>
        <v/>
      </c>
      <c r="BS253" s="439" t="str">
        <f>IF(BL253="","",IF(BL253='Opening Balance'!$I$256,'Opening Balance'!$G$256,""))</f>
        <v/>
      </c>
      <c r="BT253" s="438">
        <f t="shared" si="406"/>
        <v>142.31</v>
      </c>
      <c r="BU253" s="446">
        <f>IF(BP253="","",BP253*'Opening Balance'!$G$258)</f>
        <v>0</v>
      </c>
      <c r="BV253" s="415">
        <f t="shared" si="400"/>
        <v>142.31</v>
      </c>
      <c r="BW253" s="453">
        <f t="shared" si="435"/>
        <v>32.693599999999989</v>
      </c>
      <c r="BX253" s="446" t="str">
        <f>IF(BL253="","",IF(BL253='Opening Balance'!$I$255,'Opening Balance'!$G$255,""))</f>
        <v/>
      </c>
      <c r="BY253" s="446" t="str">
        <f>IF(BL253="","",IF(BL253='Opening Balance'!$I$257,'Opening Balance'!$G$257,""))</f>
        <v/>
      </c>
      <c r="BZ253" s="447">
        <f t="shared" si="407"/>
        <v>32.693599999999989</v>
      </c>
      <c r="CA253" s="446">
        <f>IF(BP253="","",BP253*'Opening Balance'!$G$259)</f>
        <v>0</v>
      </c>
      <c r="CB253" s="431">
        <f t="shared" si="408"/>
        <v>32.693599999999989</v>
      </c>
      <c r="CC253" s="474">
        <f t="shared" si="436"/>
        <v>18000</v>
      </c>
      <c r="CD253" s="468" t="str">
        <f>IF(BL253="","",IF(BL253='Opening Balance'!$I$261,'Opening Balance'!$G$261,""))</f>
        <v/>
      </c>
      <c r="CE253" s="468">
        <f t="shared" si="409"/>
        <v>18000</v>
      </c>
      <c r="CF253" s="470">
        <f>IF(BL253="","",IF(BL253='Opening Balance'!$I$263,'Opening Balance'!$G$263,0))</f>
        <v>0</v>
      </c>
      <c r="CG253" s="469">
        <f t="shared" si="437"/>
        <v>18000</v>
      </c>
      <c r="CH253" s="466"/>
      <c r="CI253" s="466"/>
      <c r="CJ253" s="389">
        <v>20</v>
      </c>
      <c r="CK253" s="422">
        <f>IF(AND('Att. Dairy'!B289=""),"",'Att. Dairy'!B289)</f>
        <v>45219</v>
      </c>
      <c r="CL253" s="423" t="str">
        <f>IF(AND('Att. Dairy'!D289=""),"",'Att. Dairy'!D289)</f>
        <v>Friday</v>
      </c>
      <c r="CM253" s="435" t="str">
        <f>IF('Att. Dairy'!O289="","",IF('Att. Dairy'!E289='Att. Dairy'!$AD$15,'Att. Dairy'!O289,""))</f>
        <v/>
      </c>
      <c r="CN253" s="435" t="str">
        <f>IF('Att. Dairy'!P289="","",IF('Att. Dairy'!E289='Att. Dairy'!$AD$15,'Att. Dairy'!P289,""))</f>
        <v/>
      </c>
      <c r="CO253" s="436">
        <f t="shared" si="410"/>
        <v>0</v>
      </c>
      <c r="CP253" s="453">
        <f t="shared" si="438"/>
        <v>190.11999999999998</v>
      </c>
      <c r="CQ253" s="438" t="str">
        <f>IF(CK253="","",IF(CK253='Opening Balance'!$I$254,'Opening Balance'!$H$254,""))</f>
        <v/>
      </c>
      <c r="CR253" s="438" t="str">
        <f>IF(CK253="","",IF(CK253='Opening Balance'!$I$256,'Opening Balance'!$H$256,""))</f>
        <v/>
      </c>
      <c r="CS253" s="438">
        <f t="shared" si="411"/>
        <v>190.11999999999998</v>
      </c>
      <c r="CT253" s="430">
        <f>IF(CO253="","",CO253*'Opening Balance'!$H$258)</f>
        <v>0</v>
      </c>
      <c r="CU253" s="431">
        <f t="shared" si="401"/>
        <v>190.11999999999998</v>
      </c>
      <c r="CV253" s="453">
        <f t="shared" si="439"/>
        <v>39.461199999999984</v>
      </c>
      <c r="CW253" s="430" t="str">
        <f>IF(CK253="","",IF(CK253='Opening Balance'!$I$255,'Opening Balance'!$H$255,""))</f>
        <v/>
      </c>
      <c r="CX253" s="429" t="str">
        <f>IF(CK253="","",IF(CK253='Opening Balance'!$I$257,'Opening Balance'!$H$257,""))</f>
        <v/>
      </c>
      <c r="CY253" s="438">
        <f t="shared" si="412"/>
        <v>39.461199999999984</v>
      </c>
      <c r="CZ253" s="430">
        <f>IF(CO253="","",CO253*'Opening Balance'!$H$259)</f>
        <v>0</v>
      </c>
      <c r="DA253" s="431">
        <f t="shared" si="413"/>
        <v>39.461199999999984</v>
      </c>
      <c r="DB253" s="474">
        <f t="shared" si="440"/>
        <v>19800</v>
      </c>
      <c r="DC253" s="468" t="str">
        <f>IF(CK253="","",IF(CK253='Opening Balance'!$I$261,'Opening Balance'!$H$261,""))</f>
        <v/>
      </c>
      <c r="DD253" s="468">
        <f t="shared" si="414"/>
        <v>19800</v>
      </c>
      <c r="DE253" s="470">
        <f>IF(CK253="","",IF(CK253='Opening Balance'!$I$263,'Opening Balance'!$H$263,0))</f>
        <v>0</v>
      </c>
      <c r="DF253" s="469">
        <f t="shared" si="441"/>
        <v>19800</v>
      </c>
    </row>
    <row r="254" spans="1:110" s="317" customFormat="1">
      <c r="A254" s="580"/>
      <c r="B254" s="352">
        <f>IF(AND($Z$3=$Q$229),MAX($B$233:B253)+1,0)</f>
        <v>0</v>
      </c>
      <c r="C254" s="116">
        <f>IF(AND('Att. Dairy'!B290=""),"",'Att. Dairy'!B290)</f>
        <v>45220</v>
      </c>
      <c r="D254" s="118">
        <f t="shared" si="415"/>
        <v>135.69999999999999</v>
      </c>
      <c r="E254" s="118">
        <f t="shared" si="416"/>
        <v>170</v>
      </c>
      <c r="F254" s="118" t="str">
        <f>IF(C254="","",IF(Sheet1!C254='Opening Balance'!$I$236,'Opening Balance'!$G$236,""))</f>
        <v/>
      </c>
      <c r="G254" s="118" t="str">
        <f>IF(C254="","",IF(Sheet1!C254='Opening Balance'!$I$237,'Opening Balance'!$G$237,""))</f>
        <v/>
      </c>
      <c r="H254" s="118" t="str">
        <f>IF(C254="","",IF(Sheet1!C254='Opening Balance'!$I$238,'Opening Balance'!$G$238,""))</f>
        <v/>
      </c>
      <c r="I254" s="118" t="str">
        <f>IF(C254="","",IF(Sheet1!C254='Opening Balance'!$I$239,'Opening Balance'!$G$239,""))</f>
        <v/>
      </c>
      <c r="J254" s="118" t="str">
        <f>IF(C254="","",IF(Sheet1!C254='Opening Balance'!$I$240,'Opening Balance'!$G$240,""))</f>
        <v/>
      </c>
      <c r="K254" s="118" t="str">
        <f>IF(C254="","",IF(Sheet1!C254='Opening Balance'!$I$241,'Opening Balance'!$G$241,""))</f>
        <v/>
      </c>
      <c r="L254" s="118">
        <f t="shared" si="417"/>
        <v>135.69999999999999</v>
      </c>
      <c r="M254" s="118">
        <f t="shared" si="418"/>
        <v>170</v>
      </c>
      <c r="N254" s="119" t="str">
        <f>IF('Att. Dairy'!F290="","",'Att. Dairy'!F290)</f>
        <v/>
      </c>
      <c r="O254" s="119" t="str">
        <f>IF('Att. Dairy'!G290="","",'Att. Dairy'!G290)</f>
        <v/>
      </c>
      <c r="P254" s="119" t="str">
        <f t="shared" si="419"/>
        <v/>
      </c>
      <c r="Q254" s="119" t="str">
        <f>IF('Att. Dairy'!L290="","",'Att. Dairy'!L290)</f>
        <v/>
      </c>
      <c r="R254" s="119" t="str">
        <f>IF('Att. Dairy'!M290="","",'Att. Dairy'!M290)</f>
        <v/>
      </c>
      <c r="S254" s="119" t="str">
        <f t="shared" si="420"/>
        <v/>
      </c>
      <c r="T254" s="118">
        <f t="shared" si="421"/>
        <v>0</v>
      </c>
      <c r="U254" s="118">
        <f t="shared" si="422"/>
        <v>0</v>
      </c>
      <c r="V254" s="118">
        <f t="shared" si="423"/>
        <v>135.69999999999999</v>
      </c>
      <c r="W254" s="118">
        <f t="shared" si="424"/>
        <v>170</v>
      </c>
      <c r="X254" s="321" t="str">
        <f>IFERROR(IF(AND('Att. Dairy'!B290=""),"",IF(AND(Y254="अवकाश"),"",IF(AND(S254=""),"",S254*$Z$229))),"")</f>
        <v/>
      </c>
      <c r="Y254" s="121" t="str">
        <f>IF(AND('Att. Dairy'!B290=""),"",IF(OR(S254="",S254=0),"",BC254))</f>
        <v/>
      </c>
      <c r="AA254" s="353">
        <f>IF(AND($AY$3=$AP$229),MAX($AA$233:AA253)+1,0)</f>
        <v>0</v>
      </c>
      <c r="AB254" s="116">
        <f>IF(AND('Att. Dairy'!B290=""),"",'Att. Dairy'!B290)</f>
        <v>45220</v>
      </c>
      <c r="AC254" s="118">
        <f t="shared" si="425"/>
        <v>126.85000000000002</v>
      </c>
      <c r="AD254" s="118">
        <f t="shared" si="426"/>
        <v>136.30000000000001</v>
      </c>
      <c r="AE254" s="118" t="str">
        <f>IF(AB254="","",IF(Sheet1!AB254='Opening Balance'!$I$236,'Opening Balance'!$H$236,""))</f>
        <v/>
      </c>
      <c r="AF254" s="118" t="str">
        <f>IF(AB254="","",IF(Sheet1!AB254='Opening Balance'!$I$237,'Opening Balance'!$H$237,""))</f>
        <v/>
      </c>
      <c r="AG254" s="118" t="str">
        <f>IF(AB254="","",IF(Sheet1!AB254='Opening Balance'!$I$238,'Opening Balance'!$H$238,""))</f>
        <v/>
      </c>
      <c r="AH254" s="118" t="str">
        <f>IF(AB254="","",IF(Sheet1!AB254='Opening Balance'!$I$239,'Opening Balance'!$H$239,""))</f>
        <v/>
      </c>
      <c r="AI254" s="118" t="str">
        <f>IF(AB254="","",IF(Sheet1!AB254='Opening Balance'!$I$240,'Opening Balance'!$H$240,""))</f>
        <v/>
      </c>
      <c r="AJ254" s="118" t="str">
        <f>IF(AB254="","",IF(Sheet1!AB254='Opening Balance'!$I$241,'Opening Balance'!$H$241,""))</f>
        <v/>
      </c>
      <c r="AK254" s="118">
        <f t="shared" si="427"/>
        <v>126.85000000000002</v>
      </c>
      <c r="AL254" s="118">
        <f t="shared" si="428"/>
        <v>136.30000000000001</v>
      </c>
      <c r="AM254" s="119" t="str">
        <f>IF('Att. Dairy'!I290="","",'Att. Dairy'!I290)</f>
        <v/>
      </c>
      <c r="AN254" s="119" t="str">
        <f>IF('Att. Dairy'!J290="","",'Att. Dairy'!J290)</f>
        <v/>
      </c>
      <c r="AO254" s="119" t="str">
        <f t="shared" si="429"/>
        <v/>
      </c>
      <c r="AP254" s="119" t="str">
        <f>IF('Att. Dairy'!O290="","",'Att. Dairy'!O290)</f>
        <v/>
      </c>
      <c r="AQ254" s="119" t="str">
        <f>IF('Att. Dairy'!P290="","",'Att. Dairy'!P290)</f>
        <v/>
      </c>
      <c r="AR254" s="119" t="str">
        <f t="shared" si="430"/>
        <v/>
      </c>
      <c r="AS254" s="118">
        <f t="shared" si="431"/>
        <v>0</v>
      </c>
      <c r="AT254" s="118">
        <f t="shared" si="432"/>
        <v>0</v>
      </c>
      <c r="AU254" s="118">
        <f t="shared" si="442"/>
        <v>126.85000000000002</v>
      </c>
      <c r="AV254" s="118">
        <f t="shared" si="443"/>
        <v>136.30000000000001</v>
      </c>
      <c r="AW254" s="321" t="str">
        <f>IFERROR(IF(AND('Att. Dairy'!B290=""),"",IF(AND(AX254="अवकाश"),"",IF(AND(AR254=""),"",AR254*$AY$229))),"")</f>
        <v/>
      </c>
      <c r="AX254" s="121" t="str">
        <f>IF(AND('Att. Dairy'!B290=""),"",IF(OR(AR254="",AR254=0),"",BC254))</f>
        <v/>
      </c>
      <c r="BB254" s="317" t="str">
        <f>IF(AND('Att. Dairy'!D290=""),"",'Att. Dairy'!D290)</f>
        <v>Saturday</v>
      </c>
      <c r="BC254" s="317" t="str">
        <f t="shared" si="433"/>
        <v>सब्जी रोटी</v>
      </c>
      <c r="BD254" s="318" t="str">
        <f t="shared" si="402"/>
        <v>W</v>
      </c>
      <c r="BE254" s="317" t="str">
        <f>IF(AND('Att. Dairy'!C290=""),"",'Att. Dairy'!C290)</f>
        <v/>
      </c>
      <c r="BF254" s="317" t="str">
        <f t="shared" si="403"/>
        <v/>
      </c>
      <c r="BG254" s="318" t="str">
        <f t="shared" si="404"/>
        <v>W</v>
      </c>
      <c r="BJ254" s="487">
        <f>IF(AND($DG$5=$CF$230),MAX($BJ$233:BJ253)+1,0)</f>
        <v>0</v>
      </c>
      <c r="BK254" s="389">
        <v>21</v>
      </c>
      <c r="BL254" s="422">
        <f>IF(AND('Att. Dairy'!B290=""),"",'Att. Dairy'!B290)</f>
        <v>45220</v>
      </c>
      <c r="BM254" s="423" t="str">
        <f>IF(AND('Att. Dairy'!D290=""),"",'Att. Dairy'!D290)</f>
        <v>Saturday</v>
      </c>
      <c r="BN254" s="435" t="str">
        <f>IF('Att. Dairy'!L290="","",IF('Att. Dairy'!E290='Att. Dairy'!$AD$15,'Att. Dairy'!L290,""))</f>
        <v/>
      </c>
      <c r="BO254" s="435" t="str">
        <f>IF('Att. Dairy'!M290="","",IF('Att. Dairy'!E290='Att. Dairy'!$AD$15,'Att. Dairy'!M290,""))</f>
        <v/>
      </c>
      <c r="BP254" s="436">
        <f t="shared" si="405"/>
        <v>0</v>
      </c>
      <c r="BQ254" s="453">
        <f t="shared" si="434"/>
        <v>142.31</v>
      </c>
      <c r="BR254" s="439" t="str">
        <f>IF(BL254="","",IF(BL254='Opening Balance'!$I$254,'Opening Balance'!$G$254,""))</f>
        <v/>
      </c>
      <c r="BS254" s="439" t="str">
        <f>IF(BL254="","",IF(BL254='Opening Balance'!$I$256,'Opening Balance'!$G$256,""))</f>
        <v/>
      </c>
      <c r="BT254" s="438">
        <f t="shared" si="406"/>
        <v>142.31</v>
      </c>
      <c r="BU254" s="446">
        <f>IF(BP254="","",BP254*'Opening Balance'!$G$258)</f>
        <v>0</v>
      </c>
      <c r="BV254" s="415">
        <f t="shared" si="400"/>
        <v>142.31</v>
      </c>
      <c r="BW254" s="453">
        <f t="shared" si="435"/>
        <v>32.693599999999989</v>
      </c>
      <c r="BX254" s="446" t="str">
        <f>IF(BL254="","",IF(BL254='Opening Balance'!$I$255,'Opening Balance'!$G$255,""))</f>
        <v/>
      </c>
      <c r="BY254" s="446" t="str">
        <f>IF(BL254="","",IF(BL254='Opening Balance'!$I$257,'Opening Balance'!$G$257,""))</f>
        <v/>
      </c>
      <c r="BZ254" s="447">
        <f t="shared" si="407"/>
        <v>32.693599999999989</v>
      </c>
      <c r="CA254" s="446">
        <f>IF(BP254="","",BP254*'Opening Balance'!$G$259)</f>
        <v>0</v>
      </c>
      <c r="CB254" s="431">
        <f t="shared" si="408"/>
        <v>32.693599999999989</v>
      </c>
      <c r="CC254" s="474">
        <f t="shared" si="436"/>
        <v>18000</v>
      </c>
      <c r="CD254" s="468" t="str">
        <f>IF(BL254="","",IF(BL254='Opening Balance'!$I$261,'Opening Balance'!$G$261,""))</f>
        <v/>
      </c>
      <c r="CE254" s="468">
        <f t="shared" si="409"/>
        <v>18000</v>
      </c>
      <c r="CF254" s="470">
        <f>IF(BL254="","",IF(BL254='Opening Balance'!$I$263,'Opening Balance'!$G$263,0))</f>
        <v>0</v>
      </c>
      <c r="CG254" s="469">
        <f t="shared" si="437"/>
        <v>18000</v>
      </c>
      <c r="CH254" s="466"/>
      <c r="CI254" s="466"/>
      <c r="CJ254" s="389">
        <v>21</v>
      </c>
      <c r="CK254" s="422">
        <f>IF(AND('Att. Dairy'!B290=""),"",'Att. Dairy'!B290)</f>
        <v>45220</v>
      </c>
      <c r="CL254" s="423" t="str">
        <f>IF(AND('Att. Dairy'!D290=""),"",'Att. Dairy'!D290)</f>
        <v>Saturday</v>
      </c>
      <c r="CM254" s="435" t="str">
        <f>IF('Att. Dairy'!O290="","",IF('Att. Dairy'!E290='Att. Dairy'!$AD$15,'Att. Dairy'!O290,""))</f>
        <v/>
      </c>
      <c r="CN254" s="435" t="str">
        <f>IF('Att. Dairy'!P290="","",IF('Att. Dairy'!E290='Att. Dairy'!$AD$15,'Att. Dairy'!P290,""))</f>
        <v/>
      </c>
      <c r="CO254" s="436">
        <f t="shared" si="410"/>
        <v>0</v>
      </c>
      <c r="CP254" s="453">
        <f t="shared" si="438"/>
        <v>190.11999999999998</v>
      </c>
      <c r="CQ254" s="438" t="str">
        <f>IF(CK254="","",IF(CK254='Opening Balance'!$I$254,'Opening Balance'!$H$254,""))</f>
        <v/>
      </c>
      <c r="CR254" s="438" t="str">
        <f>IF(CK254="","",IF(CK254='Opening Balance'!$I$256,'Opening Balance'!$H$256,""))</f>
        <v/>
      </c>
      <c r="CS254" s="438">
        <f t="shared" si="411"/>
        <v>190.11999999999998</v>
      </c>
      <c r="CT254" s="430">
        <f>IF(CO254="","",CO254*'Opening Balance'!$H$258)</f>
        <v>0</v>
      </c>
      <c r="CU254" s="431">
        <f t="shared" si="401"/>
        <v>190.11999999999998</v>
      </c>
      <c r="CV254" s="453">
        <f t="shared" si="439"/>
        <v>39.461199999999984</v>
      </c>
      <c r="CW254" s="430" t="str">
        <f>IF(CK254="","",IF(CK254='Opening Balance'!$I$255,'Opening Balance'!$H$255,""))</f>
        <v/>
      </c>
      <c r="CX254" s="429" t="str">
        <f>IF(CK254="","",IF(CK254='Opening Balance'!$I$257,'Opening Balance'!$H$257,""))</f>
        <v/>
      </c>
      <c r="CY254" s="438">
        <f t="shared" si="412"/>
        <v>39.461199999999984</v>
      </c>
      <c r="CZ254" s="430">
        <f>IF(CO254="","",CO254*'Opening Balance'!$H$259)</f>
        <v>0</v>
      </c>
      <c r="DA254" s="431">
        <f t="shared" si="413"/>
        <v>39.461199999999984</v>
      </c>
      <c r="DB254" s="474">
        <f t="shared" si="440"/>
        <v>19800</v>
      </c>
      <c r="DC254" s="468" t="str">
        <f>IF(CK254="","",IF(CK254='Opening Balance'!$I$261,'Opening Balance'!$H$261,""))</f>
        <v/>
      </c>
      <c r="DD254" s="468">
        <f t="shared" si="414"/>
        <v>19800</v>
      </c>
      <c r="DE254" s="470">
        <f>IF(CK254="","",IF(CK254='Opening Balance'!$I$263,'Opening Balance'!$H$263,0))</f>
        <v>0</v>
      </c>
      <c r="DF254" s="469">
        <f t="shared" si="441"/>
        <v>19800</v>
      </c>
    </row>
    <row r="255" spans="1:110" s="317" customFormat="1">
      <c r="A255" s="580"/>
      <c r="B255" s="352">
        <f>IF(AND($Z$3=$Q$229),MAX($B$233:B254)+1,0)</f>
        <v>0</v>
      </c>
      <c r="C255" s="116">
        <f>IF(AND('Att. Dairy'!B291=""),"",'Att. Dairy'!B291)</f>
        <v>45221</v>
      </c>
      <c r="D255" s="118">
        <f t="shared" si="415"/>
        <v>135.69999999999999</v>
      </c>
      <c r="E255" s="118">
        <f t="shared" si="416"/>
        <v>170</v>
      </c>
      <c r="F255" s="118" t="str">
        <f>IF(C255="","",IF(Sheet1!C255='Opening Balance'!$I$236,'Opening Balance'!$G$236,""))</f>
        <v/>
      </c>
      <c r="G255" s="118" t="str">
        <f>IF(C255="","",IF(Sheet1!C255='Opening Balance'!$I$237,'Opening Balance'!$G$237,""))</f>
        <v/>
      </c>
      <c r="H255" s="118" t="str">
        <f>IF(C255="","",IF(Sheet1!C255='Opening Balance'!$I$238,'Opening Balance'!$G$238,""))</f>
        <v/>
      </c>
      <c r="I255" s="118" t="str">
        <f>IF(C255="","",IF(Sheet1!C255='Opening Balance'!$I$239,'Opening Balance'!$G$239,""))</f>
        <v/>
      </c>
      <c r="J255" s="118" t="str">
        <f>IF(C255="","",IF(Sheet1!C255='Opening Balance'!$I$240,'Opening Balance'!$G$240,""))</f>
        <v/>
      </c>
      <c r="K255" s="118" t="str">
        <f>IF(C255="","",IF(Sheet1!C255='Opening Balance'!$I$241,'Opening Balance'!$G$241,""))</f>
        <v/>
      </c>
      <c r="L255" s="118">
        <f t="shared" si="417"/>
        <v>135.69999999999999</v>
      </c>
      <c r="M255" s="118">
        <f t="shared" si="418"/>
        <v>170</v>
      </c>
      <c r="N255" s="119" t="str">
        <f>IF('Att. Dairy'!F291="","",'Att. Dairy'!F291)</f>
        <v/>
      </c>
      <c r="O255" s="119" t="str">
        <f>IF('Att. Dairy'!G291="","",'Att. Dairy'!G291)</f>
        <v/>
      </c>
      <c r="P255" s="119" t="str">
        <f t="shared" si="419"/>
        <v/>
      </c>
      <c r="Q255" s="119" t="str">
        <f>IF('Att. Dairy'!L291="","",'Att. Dairy'!L291)</f>
        <v/>
      </c>
      <c r="R255" s="119" t="str">
        <f>IF('Att. Dairy'!M291="","",'Att. Dairy'!M291)</f>
        <v/>
      </c>
      <c r="S255" s="119" t="str">
        <f t="shared" si="420"/>
        <v/>
      </c>
      <c r="T255" s="118">
        <f t="shared" si="421"/>
        <v>0</v>
      </c>
      <c r="U255" s="118">
        <f t="shared" si="422"/>
        <v>0</v>
      </c>
      <c r="V255" s="118">
        <f t="shared" si="423"/>
        <v>135.69999999999999</v>
      </c>
      <c r="W255" s="118">
        <f t="shared" si="424"/>
        <v>170</v>
      </c>
      <c r="X255" s="321" t="str">
        <f>IFERROR(IF(AND('Att. Dairy'!B291=""),"",IF(AND(Y255="अवकाश"),"",IF(AND(S255=""),"",S255*$Z$229))),"")</f>
        <v/>
      </c>
      <c r="Y255" s="121" t="str">
        <f>IF(AND('Att. Dairy'!B291=""),"",IF(OR(S255="",S255=0),"",BC255))</f>
        <v/>
      </c>
      <c r="AA255" s="353">
        <f>IF(AND($AY$3=$AP$229),MAX($AA$233:AA254)+1,0)</f>
        <v>0</v>
      </c>
      <c r="AB255" s="116">
        <f>IF(AND('Att. Dairy'!B291=""),"",'Att. Dairy'!B291)</f>
        <v>45221</v>
      </c>
      <c r="AC255" s="118">
        <f t="shared" si="425"/>
        <v>126.85000000000002</v>
      </c>
      <c r="AD255" s="118">
        <f t="shared" si="426"/>
        <v>136.30000000000001</v>
      </c>
      <c r="AE255" s="118" t="str">
        <f>IF(AB255="","",IF(Sheet1!AB255='Opening Balance'!$I$236,'Opening Balance'!$H$236,""))</f>
        <v/>
      </c>
      <c r="AF255" s="118" t="str">
        <f>IF(AB255="","",IF(Sheet1!AB255='Opening Balance'!$I$237,'Opening Balance'!$H$237,""))</f>
        <v/>
      </c>
      <c r="AG255" s="118" t="str">
        <f>IF(AB255="","",IF(Sheet1!AB255='Opening Balance'!$I$238,'Opening Balance'!$H$238,""))</f>
        <v/>
      </c>
      <c r="AH255" s="118" t="str">
        <f>IF(AB255="","",IF(Sheet1!AB255='Opening Balance'!$I$239,'Opening Balance'!$H$239,""))</f>
        <v/>
      </c>
      <c r="AI255" s="118" t="str">
        <f>IF(AB255="","",IF(Sheet1!AB255='Opening Balance'!$I$240,'Opening Balance'!$H$240,""))</f>
        <v/>
      </c>
      <c r="AJ255" s="118" t="str">
        <f>IF(AB255="","",IF(Sheet1!AB255='Opening Balance'!$I$241,'Opening Balance'!$H$241,""))</f>
        <v/>
      </c>
      <c r="AK255" s="118">
        <f t="shared" si="427"/>
        <v>126.85000000000002</v>
      </c>
      <c r="AL255" s="118">
        <f t="shared" si="428"/>
        <v>136.30000000000001</v>
      </c>
      <c r="AM255" s="119" t="str">
        <f>IF('Att. Dairy'!I291="","",'Att. Dairy'!I291)</f>
        <v/>
      </c>
      <c r="AN255" s="119" t="str">
        <f>IF('Att. Dairy'!J291="","",'Att. Dairy'!J291)</f>
        <v/>
      </c>
      <c r="AO255" s="119" t="str">
        <f t="shared" si="429"/>
        <v/>
      </c>
      <c r="AP255" s="119" t="str">
        <f>IF('Att. Dairy'!O291="","",'Att. Dairy'!O291)</f>
        <v/>
      </c>
      <c r="AQ255" s="119" t="str">
        <f>IF('Att. Dairy'!P291="","",'Att. Dairy'!P291)</f>
        <v/>
      </c>
      <c r="AR255" s="119" t="str">
        <f t="shared" si="430"/>
        <v/>
      </c>
      <c r="AS255" s="118">
        <f t="shared" si="431"/>
        <v>0</v>
      </c>
      <c r="AT255" s="118">
        <f t="shared" si="432"/>
        <v>0</v>
      </c>
      <c r="AU255" s="118">
        <f t="shared" si="442"/>
        <v>126.85000000000002</v>
      </c>
      <c r="AV255" s="118">
        <f t="shared" si="443"/>
        <v>136.30000000000001</v>
      </c>
      <c r="AW255" s="321" t="str">
        <f>IFERROR(IF(AND('Att. Dairy'!B291=""),"",IF(AND(AX255="अवकाश"),"",IF(AND(AR255=""),"",AR255*$AY$229))),"")</f>
        <v/>
      </c>
      <c r="AX255" s="121" t="str">
        <f>IF(AND('Att. Dairy'!B291=""),"",IF(OR(AR255="",AR255=0),"",BC255))</f>
        <v/>
      </c>
      <c r="BB255" s="317" t="str">
        <f>IF(AND('Att. Dairy'!D291=""),"",'Att. Dairy'!D291)</f>
        <v>Sunday</v>
      </c>
      <c r="BC255" s="317" t="str">
        <f t="shared" si="433"/>
        <v>अवकाश</v>
      </c>
      <c r="BD255" s="318" t="str">
        <f t="shared" si="402"/>
        <v/>
      </c>
      <c r="BE255" s="317" t="str">
        <f>IF(AND('Att. Dairy'!C291=""),"",'Att. Dairy'!C291)</f>
        <v/>
      </c>
      <c r="BF255" s="317" t="str">
        <f t="shared" si="403"/>
        <v/>
      </c>
      <c r="BG255" s="318" t="str">
        <f t="shared" si="404"/>
        <v/>
      </c>
      <c r="BJ255" s="487">
        <f>IF(AND($DG$5=$CF$230),MAX($BJ$233:BJ254)+1,0)</f>
        <v>0</v>
      </c>
      <c r="BK255" s="389">
        <v>22</v>
      </c>
      <c r="BL255" s="422">
        <f>IF(AND('Att. Dairy'!B291=""),"",'Att. Dairy'!B291)</f>
        <v>45221</v>
      </c>
      <c r="BM255" s="423" t="str">
        <f>IF(AND('Att. Dairy'!D291=""),"",'Att. Dairy'!D291)</f>
        <v>Sunday</v>
      </c>
      <c r="BN255" s="435" t="str">
        <f>IF('Att. Dairy'!L291="","",IF('Att. Dairy'!E291='Att. Dairy'!$AD$15,'Att. Dairy'!L291,""))</f>
        <v/>
      </c>
      <c r="BO255" s="435" t="str">
        <f>IF('Att. Dairy'!M291="","",IF('Att. Dairy'!E291='Att. Dairy'!$AD$15,'Att. Dairy'!M291,""))</f>
        <v/>
      </c>
      <c r="BP255" s="436">
        <f t="shared" si="405"/>
        <v>0</v>
      </c>
      <c r="BQ255" s="453">
        <f t="shared" si="434"/>
        <v>142.31</v>
      </c>
      <c r="BR255" s="439" t="str">
        <f>IF(BL255="","",IF(BL255='Opening Balance'!$I$254,'Opening Balance'!$G$254,""))</f>
        <v/>
      </c>
      <c r="BS255" s="439" t="str">
        <f>IF(BL255="","",IF(BL255='Opening Balance'!$I$256,'Opening Balance'!$G$256,""))</f>
        <v/>
      </c>
      <c r="BT255" s="438">
        <f t="shared" si="406"/>
        <v>142.31</v>
      </c>
      <c r="BU255" s="446">
        <f>IF(BP255="","",BP255*'Opening Balance'!$G$258)</f>
        <v>0</v>
      </c>
      <c r="BV255" s="415">
        <f t="shared" si="400"/>
        <v>142.31</v>
      </c>
      <c r="BW255" s="453">
        <f t="shared" si="435"/>
        <v>32.693599999999989</v>
      </c>
      <c r="BX255" s="446" t="str">
        <f>IF(BL255="","",IF(BL255='Opening Balance'!$I$255,'Opening Balance'!$G$255,""))</f>
        <v/>
      </c>
      <c r="BY255" s="446" t="str">
        <f>IF(BL255="","",IF(BL255='Opening Balance'!$I$257,'Opening Balance'!$G$257,""))</f>
        <v/>
      </c>
      <c r="BZ255" s="447">
        <f t="shared" si="407"/>
        <v>32.693599999999989</v>
      </c>
      <c r="CA255" s="446">
        <f>IF(BP255="","",BP255*'Opening Balance'!$G$259)</f>
        <v>0</v>
      </c>
      <c r="CB255" s="431">
        <f t="shared" si="408"/>
        <v>32.693599999999989</v>
      </c>
      <c r="CC255" s="474">
        <f t="shared" si="436"/>
        <v>18000</v>
      </c>
      <c r="CD255" s="468" t="str">
        <f>IF(BL255="","",IF(BL255='Opening Balance'!$I$261,'Opening Balance'!$G$261,""))</f>
        <v/>
      </c>
      <c r="CE255" s="468">
        <f t="shared" si="409"/>
        <v>18000</v>
      </c>
      <c r="CF255" s="470">
        <f>IF(BL255="","",IF(BL255='Opening Balance'!$I$263,'Opening Balance'!$G$263,0))</f>
        <v>0</v>
      </c>
      <c r="CG255" s="469">
        <f t="shared" si="437"/>
        <v>18000</v>
      </c>
      <c r="CH255" s="466"/>
      <c r="CI255" s="466"/>
      <c r="CJ255" s="389">
        <v>22</v>
      </c>
      <c r="CK255" s="422">
        <f>IF(AND('Att. Dairy'!B291=""),"",'Att. Dairy'!B291)</f>
        <v>45221</v>
      </c>
      <c r="CL255" s="423" t="str">
        <f>IF(AND('Att. Dairy'!D291=""),"",'Att. Dairy'!D291)</f>
        <v>Sunday</v>
      </c>
      <c r="CM255" s="435" t="str">
        <f>IF('Att. Dairy'!O291="","",IF('Att. Dairy'!E291='Att. Dairy'!$AD$15,'Att. Dairy'!O291,""))</f>
        <v/>
      </c>
      <c r="CN255" s="435" t="str">
        <f>IF('Att. Dairy'!P291="","",IF('Att. Dairy'!E291='Att. Dairy'!$AD$15,'Att. Dairy'!P291,""))</f>
        <v/>
      </c>
      <c r="CO255" s="436">
        <f t="shared" si="410"/>
        <v>0</v>
      </c>
      <c r="CP255" s="453">
        <f t="shared" si="438"/>
        <v>190.11999999999998</v>
      </c>
      <c r="CQ255" s="438" t="str">
        <f>IF(CK255="","",IF(CK255='Opening Balance'!$I$254,'Opening Balance'!$H$254,""))</f>
        <v/>
      </c>
      <c r="CR255" s="438" t="str">
        <f>IF(CK255="","",IF(CK255='Opening Balance'!$I$256,'Opening Balance'!$H$256,""))</f>
        <v/>
      </c>
      <c r="CS255" s="438">
        <f t="shared" si="411"/>
        <v>190.11999999999998</v>
      </c>
      <c r="CT255" s="430">
        <f>IF(CO255="","",CO255*'Opening Balance'!$H$258)</f>
        <v>0</v>
      </c>
      <c r="CU255" s="431">
        <f t="shared" si="401"/>
        <v>190.11999999999998</v>
      </c>
      <c r="CV255" s="453">
        <f t="shared" si="439"/>
        <v>39.461199999999984</v>
      </c>
      <c r="CW255" s="430" t="str">
        <f>IF(CK255="","",IF(CK255='Opening Balance'!$I$255,'Opening Balance'!$H$255,""))</f>
        <v/>
      </c>
      <c r="CX255" s="429" t="str">
        <f>IF(CK255="","",IF(CK255='Opening Balance'!$I$257,'Opening Balance'!$H$257,""))</f>
        <v/>
      </c>
      <c r="CY255" s="438">
        <f t="shared" si="412"/>
        <v>39.461199999999984</v>
      </c>
      <c r="CZ255" s="430">
        <f>IF(CO255="","",CO255*'Opening Balance'!$H$259)</f>
        <v>0</v>
      </c>
      <c r="DA255" s="431">
        <f t="shared" si="413"/>
        <v>39.461199999999984</v>
      </c>
      <c r="DB255" s="474">
        <f t="shared" si="440"/>
        <v>19800</v>
      </c>
      <c r="DC255" s="468" t="str">
        <f>IF(CK255="","",IF(CK255='Opening Balance'!$I$261,'Opening Balance'!$H$261,""))</f>
        <v/>
      </c>
      <c r="DD255" s="468">
        <f t="shared" si="414"/>
        <v>19800</v>
      </c>
      <c r="DE255" s="470">
        <f>IF(CK255="","",IF(CK255='Opening Balance'!$I$263,'Opening Balance'!$H$263,0))</f>
        <v>0</v>
      </c>
      <c r="DF255" s="469">
        <f t="shared" si="441"/>
        <v>19800</v>
      </c>
    </row>
    <row r="256" spans="1:110" s="317" customFormat="1">
      <c r="A256" s="580"/>
      <c r="B256" s="352">
        <f>IF(AND($Z$3=$Q$229),MAX($B$233:B255)+1,0)</f>
        <v>0</v>
      </c>
      <c r="C256" s="116">
        <f>IF(AND('Att. Dairy'!B292=""),"",'Att. Dairy'!B292)</f>
        <v>45222</v>
      </c>
      <c r="D256" s="118">
        <f t="shared" si="415"/>
        <v>135.69999999999999</v>
      </c>
      <c r="E256" s="118">
        <f t="shared" si="416"/>
        <v>170</v>
      </c>
      <c r="F256" s="118" t="str">
        <f>IF(C256="","",IF(Sheet1!C256='Opening Balance'!$I$236,'Opening Balance'!$G$236,""))</f>
        <v/>
      </c>
      <c r="G256" s="118" t="str">
        <f>IF(C256="","",IF(Sheet1!C256='Opening Balance'!$I$237,'Opening Balance'!$G$237,""))</f>
        <v/>
      </c>
      <c r="H256" s="118" t="str">
        <f>IF(C256="","",IF(Sheet1!C256='Opening Balance'!$I$238,'Opening Balance'!$G$238,""))</f>
        <v/>
      </c>
      <c r="I256" s="118" t="str">
        <f>IF(C256="","",IF(Sheet1!C256='Opening Balance'!$I$239,'Opening Balance'!$G$239,""))</f>
        <v/>
      </c>
      <c r="J256" s="118" t="str">
        <f>IF(C256="","",IF(Sheet1!C256='Opening Balance'!$I$240,'Opening Balance'!$G$240,""))</f>
        <v/>
      </c>
      <c r="K256" s="118" t="str">
        <f>IF(C256="","",IF(Sheet1!C256='Opening Balance'!$I$241,'Opening Balance'!$G$241,""))</f>
        <v/>
      </c>
      <c r="L256" s="118">
        <f t="shared" si="417"/>
        <v>135.69999999999999</v>
      </c>
      <c r="M256" s="118">
        <f t="shared" si="418"/>
        <v>170</v>
      </c>
      <c r="N256" s="119" t="str">
        <f>IF('Att. Dairy'!F292="","",'Att. Dairy'!F292)</f>
        <v/>
      </c>
      <c r="O256" s="119" t="str">
        <f>IF('Att. Dairy'!G292="","",'Att. Dairy'!G292)</f>
        <v/>
      </c>
      <c r="P256" s="119" t="str">
        <f t="shared" si="419"/>
        <v/>
      </c>
      <c r="Q256" s="119" t="str">
        <f>IF('Att. Dairy'!L292="","",'Att. Dairy'!L292)</f>
        <v/>
      </c>
      <c r="R256" s="119" t="str">
        <f>IF('Att. Dairy'!M292="","",'Att. Dairy'!M292)</f>
        <v/>
      </c>
      <c r="S256" s="119" t="str">
        <f t="shared" si="420"/>
        <v/>
      </c>
      <c r="T256" s="118">
        <f t="shared" si="421"/>
        <v>0</v>
      </c>
      <c r="U256" s="118">
        <f t="shared" si="422"/>
        <v>0</v>
      </c>
      <c r="V256" s="118">
        <f t="shared" si="423"/>
        <v>135.69999999999999</v>
      </c>
      <c r="W256" s="118">
        <f t="shared" si="424"/>
        <v>170</v>
      </c>
      <c r="X256" s="321" t="str">
        <f>IFERROR(IF(AND('Att. Dairy'!B292=""),"",IF(AND(Y256="अवकाश"),"",IF(AND(S256=""),"",S256*$Z$229))),"")</f>
        <v/>
      </c>
      <c r="Y256" s="121" t="str">
        <f>IF(AND('Att. Dairy'!B292=""),"",IF(OR(S256="",S256=0),"",BC256))</f>
        <v/>
      </c>
      <c r="AA256" s="353">
        <f>IF(AND($AY$3=$AP$229),MAX($AA$233:AA255)+1,0)</f>
        <v>0</v>
      </c>
      <c r="AB256" s="116">
        <f>IF(AND('Att. Dairy'!B292=""),"",'Att. Dairy'!B292)</f>
        <v>45222</v>
      </c>
      <c r="AC256" s="118">
        <f t="shared" si="425"/>
        <v>126.85000000000002</v>
      </c>
      <c r="AD256" s="118">
        <f t="shared" si="426"/>
        <v>136.30000000000001</v>
      </c>
      <c r="AE256" s="118" t="str">
        <f>IF(AB256="","",IF(Sheet1!AB256='Opening Balance'!$I$236,'Opening Balance'!$H$236,""))</f>
        <v/>
      </c>
      <c r="AF256" s="118" t="str">
        <f>IF(AB256="","",IF(Sheet1!AB256='Opening Balance'!$I$237,'Opening Balance'!$H$237,""))</f>
        <v/>
      </c>
      <c r="AG256" s="118" t="str">
        <f>IF(AB256="","",IF(Sheet1!AB256='Opening Balance'!$I$238,'Opening Balance'!$H$238,""))</f>
        <v/>
      </c>
      <c r="AH256" s="118" t="str">
        <f>IF(AB256="","",IF(Sheet1!AB256='Opening Balance'!$I$239,'Opening Balance'!$H$239,""))</f>
        <v/>
      </c>
      <c r="AI256" s="118" t="str">
        <f>IF(AB256="","",IF(Sheet1!AB256='Opening Balance'!$I$240,'Opening Balance'!$H$240,""))</f>
        <v/>
      </c>
      <c r="AJ256" s="118" t="str">
        <f>IF(AB256="","",IF(Sheet1!AB256='Opening Balance'!$I$241,'Opening Balance'!$H$241,""))</f>
        <v/>
      </c>
      <c r="AK256" s="118">
        <f t="shared" si="427"/>
        <v>126.85000000000002</v>
      </c>
      <c r="AL256" s="118">
        <f t="shared" si="428"/>
        <v>136.30000000000001</v>
      </c>
      <c r="AM256" s="119" t="str">
        <f>IF('Att. Dairy'!I292="","",'Att. Dairy'!I292)</f>
        <v/>
      </c>
      <c r="AN256" s="119" t="str">
        <f>IF('Att. Dairy'!J292="","",'Att. Dairy'!J292)</f>
        <v/>
      </c>
      <c r="AO256" s="119" t="str">
        <f t="shared" si="429"/>
        <v/>
      </c>
      <c r="AP256" s="119" t="str">
        <f>IF('Att. Dairy'!O292="","",'Att. Dairy'!O292)</f>
        <v/>
      </c>
      <c r="AQ256" s="119" t="str">
        <f>IF('Att. Dairy'!P292="","",'Att. Dairy'!P292)</f>
        <v/>
      </c>
      <c r="AR256" s="119" t="str">
        <f t="shared" si="430"/>
        <v/>
      </c>
      <c r="AS256" s="118">
        <f t="shared" si="431"/>
        <v>0</v>
      </c>
      <c r="AT256" s="118">
        <f t="shared" si="432"/>
        <v>0</v>
      </c>
      <c r="AU256" s="118">
        <f t="shared" si="442"/>
        <v>126.85000000000002</v>
      </c>
      <c r="AV256" s="118">
        <f t="shared" si="443"/>
        <v>136.30000000000001</v>
      </c>
      <c r="AW256" s="321" t="str">
        <f>IFERROR(IF(AND('Att. Dairy'!B292=""),"",IF(AND(AX256="अवकाश"),"",IF(AND(AR256=""),"",AR256*$AY$229))),"")</f>
        <v/>
      </c>
      <c r="AX256" s="121" t="str">
        <f>IF(AND('Att. Dairy'!B292=""),"",IF(OR(AR256="",AR256=0),"",BC256))</f>
        <v/>
      </c>
      <c r="BB256" s="317" t="str">
        <f>IF(AND('Att. Dairy'!D292=""),"",'Att. Dairy'!D292)</f>
        <v>Monday</v>
      </c>
      <c r="BC256" s="317" t="str">
        <f t="shared" si="433"/>
        <v>सब्जी रोटी</v>
      </c>
      <c r="BD256" s="318" t="str">
        <f t="shared" si="402"/>
        <v>W</v>
      </c>
      <c r="BE256" s="317" t="str">
        <f>IF(AND('Att. Dairy'!C292=""),"",'Att. Dairy'!C292)</f>
        <v/>
      </c>
      <c r="BF256" s="317" t="str">
        <f t="shared" si="403"/>
        <v/>
      </c>
      <c r="BG256" s="318" t="str">
        <f t="shared" si="404"/>
        <v>W</v>
      </c>
      <c r="BJ256" s="487">
        <f>IF(AND($DG$5=$CF$230),MAX($BJ$233:BJ255)+1,0)</f>
        <v>0</v>
      </c>
      <c r="BK256" s="389">
        <v>23</v>
      </c>
      <c r="BL256" s="422">
        <f>IF(AND('Att. Dairy'!B292=""),"",'Att. Dairy'!B292)</f>
        <v>45222</v>
      </c>
      <c r="BM256" s="423" t="str">
        <f>IF(AND('Att. Dairy'!D292=""),"",'Att. Dairy'!D292)</f>
        <v>Monday</v>
      </c>
      <c r="BN256" s="435" t="str">
        <f>IF('Att. Dairy'!L292="","",IF('Att. Dairy'!E292='Att. Dairy'!$AD$15,'Att. Dairy'!L292,""))</f>
        <v/>
      </c>
      <c r="BO256" s="435" t="str">
        <f>IF('Att. Dairy'!M292="","",IF('Att. Dairy'!E292='Att. Dairy'!$AD$15,'Att. Dairy'!M292,""))</f>
        <v/>
      </c>
      <c r="BP256" s="436">
        <f t="shared" si="405"/>
        <v>0</v>
      </c>
      <c r="BQ256" s="453">
        <f t="shared" si="434"/>
        <v>142.31</v>
      </c>
      <c r="BR256" s="439" t="str">
        <f>IF(BL256="","",IF(BL256='Opening Balance'!$I$254,'Opening Balance'!$G$254,""))</f>
        <v/>
      </c>
      <c r="BS256" s="439" t="str">
        <f>IF(BL256="","",IF(BL256='Opening Balance'!$I$256,'Opening Balance'!$G$256,""))</f>
        <v/>
      </c>
      <c r="BT256" s="438">
        <f t="shared" si="406"/>
        <v>142.31</v>
      </c>
      <c r="BU256" s="446">
        <f>IF(BP256="","",BP256*'Opening Balance'!$G$258)</f>
        <v>0</v>
      </c>
      <c r="BV256" s="415">
        <f t="shared" si="400"/>
        <v>142.31</v>
      </c>
      <c r="BW256" s="453">
        <f t="shared" si="435"/>
        <v>32.693599999999989</v>
      </c>
      <c r="BX256" s="446" t="str">
        <f>IF(BL256="","",IF(BL256='Opening Balance'!$I$255,'Opening Balance'!$G$255,""))</f>
        <v/>
      </c>
      <c r="BY256" s="446" t="str">
        <f>IF(BL256="","",IF(BL256='Opening Balance'!$I$257,'Opening Balance'!$G$257,""))</f>
        <v/>
      </c>
      <c r="BZ256" s="447">
        <f t="shared" si="407"/>
        <v>32.693599999999989</v>
      </c>
      <c r="CA256" s="446">
        <f>IF(BP256="","",BP256*'Opening Balance'!$G$259)</f>
        <v>0</v>
      </c>
      <c r="CB256" s="431">
        <f t="shared" si="408"/>
        <v>32.693599999999989</v>
      </c>
      <c r="CC256" s="474">
        <f t="shared" si="436"/>
        <v>18000</v>
      </c>
      <c r="CD256" s="468" t="str">
        <f>IF(BL256="","",IF(BL256='Opening Balance'!$I$261,'Opening Balance'!$G$261,""))</f>
        <v/>
      </c>
      <c r="CE256" s="468">
        <f t="shared" si="409"/>
        <v>18000</v>
      </c>
      <c r="CF256" s="470">
        <f>IF(BL256="","",IF(BL256='Opening Balance'!$I$263,'Opening Balance'!$G$263,0))</f>
        <v>0</v>
      </c>
      <c r="CG256" s="469">
        <f t="shared" si="437"/>
        <v>18000</v>
      </c>
      <c r="CH256" s="466"/>
      <c r="CI256" s="466"/>
      <c r="CJ256" s="389">
        <v>23</v>
      </c>
      <c r="CK256" s="422">
        <f>IF(AND('Att. Dairy'!B292=""),"",'Att. Dairy'!B292)</f>
        <v>45222</v>
      </c>
      <c r="CL256" s="423" t="str">
        <f>IF(AND('Att. Dairy'!D292=""),"",'Att. Dairy'!D292)</f>
        <v>Monday</v>
      </c>
      <c r="CM256" s="435" t="str">
        <f>IF('Att. Dairy'!O292="","",IF('Att. Dairy'!E292='Att. Dairy'!$AD$15,'Att. Dairy'!O292,""))</f>
        <v/>
      </c>
      <c r="CN256" s="435" t="str">
        <f>IF('Att. Dairy'!P292="","",IF('Att. Dairy'!E292='Att. Dairy'!$AD$15,'Att. Dairy'!P292,""))</f>
        <v/>
      </c>
      <c r="CO256" s="436">
        <f t="shared" si="410"/>
        <v>0</v>
      </c>
      <c r="CP256" s="453">
        <f t="shared" si="438"/>
        <v>190.11999999999998</v>
      </c>
      <c r="CQ256" s="438" t="str">
        <f>IF(CK256="","",IF(CK256='Opening Balance'!$I$254,'Opening Balance'!$H$254,""))</f>
        <v/>
      </c>
      <c r="CR256" s="438" t="str">
        <f>IF(CK256="","",IF(CK256='Opening Balance'!$I$256,'Opening Balance'!$H$256,""))</f>
        <v/>
      </c>
      <c r="CS256" s="438">
        <f t="shared" si="411"/>
        <v>190.11999999999998</v>
      </c>
      <c r="CT256" s="430">
        <f>IF(CO256="","",CO256*'Opening Balance'!$H$258)</f>
        <v>0</v>
      </c>
      <c r="CU256" s="431">
        <f t="shared" si="401"/>
        <v>190.11999999999998</v>
      </c>
      <c r="CV256" s="453">
        <f t="shared" si="439"/>
        <v>39.461199999999984</v>
      </c>
      <c r="CW256" s="430" t="str">
        <f>IF(CK256="","",IF(CK256='Opening Balance'!$I$255,'Opening Balance'!$H$255,""))</f>
        <v/>
      </c>
      <c r="CX256" s="429" t="str">
        <f>IF(CK256="","",IF(CK256='Opening Balance'!$I$257,'Opening Balance'!$H$257,""))</f>
        <v/>
      </c>
      <c r="CY256" s="438">
        <f t="shared" si="412"/>
        <v>39.461199999999984</v>
      </c>
      <c r="CZ256" s="430">
        <f>IF(CO256="","",CO256*'Opening Balance'!$H$259)</f>
        <v>0</v>
      </c>
      <c r="DA256" s="431">
        <f t="shared" si="413"/>
        <v>39.461199999999984</v>
      </c>
      <c r="DB256" s="474">
        <f t="shared" si="440"/>
        <v>19800</v>
      </c>
      <c r="DC256" s="468" t="str">
        <f>IF(CK256="","",IF(CK256='Opening Balance'!$I$261,'Opening Balance'!$H$261,""))</f>
        <v/>
      </c>
      <c r="DD256" s="468">
        <f t="shared" si="414"/>
        <v>19800</v>
      </c>
      <c r="DE256" s="470">
        <f>IF(CK256="","",IF(CK256='Opening Balance'!$I$263,'Opening Balance'!$H$263,0))</f>
        <v>0</v>
      </c>
      <c r="DF256" s="469">
        <f t="shared" si="441"/>
        <v>19800</v>
      </c>
    </row>
    <row r="257" spans="1:110" s="317" customFormat="1">
      <c r="A257" s="580"/>
      <c r="B257" s="352">
        <f>IF(AND($Z$3=$Q$229),MAX($B$233:B256)+1,0)</f>
        <v>0</v>
      </c>
      <c r="C257" s="116">
        <f>IF(AND('Att. Dairy'!B293=""),"",'Att. Dairy'!B293)</f>
        <v>45223</v>
      </c>
      <c r="D257" s="118">
        <f t="shared" si="415"/>
        <v>135.69999999999999</v>
      </c>
      <c r="E257" s="118">
        <f t="shared" si="416"/>
        <v>170</v>
      </c>
      <c r="F257" s="118" t="str">
        <f>IF(C257="","",IF(Sheet1!C257='Opening Balance'!$I$236,'Opening Balance'!$G$236,""))</f>
        <v/>
      </c>
      <c r="G257" s="118" t="str">
        <f>IF(C257="","",IF(Sheet1!C257='Opening Balance'!$I$237,'Opening Balance'!$G$237,""))</f>
        <v/>
      </c>
      <c r="H257" s="118" t="str">
        <f>IF(C257="","",IF(Sheet1!C257='Opening Balance'!$I$238,'Opening Balance'!$G$238,""))</f>
        <v/>
      </c>
      <c r="I257" s="118" t="str">
        <f>IF(C257="","",IF(Sheet1!C257='Opening Balance'!$I$239,'Opening Balance'!$G$239,""))</f>
        <v/>
      </c>
      <c r="J257" s="118" t="str">
        <f>IF(C257="","",IF(Sheet1!C257='Opening Balance'!$I$240,'Opening Balance'!$G$240,""))</f>
        <v/>
      </c>
      <c r="K257" s="118" t="str">
        <f>IF(C257="","",IF(Sheet1!C257='Opening Balance'!$I$241,'Opening Balance'!$G$241,""))</f>
        <v/>
      </c>
      <c r="L257" s="118">
        <f t="shared" si="417"/>
        <v>135.69999999999999</v>
      </c>
      <c r="M257" s="118">
        <f t="shared" si="418"/>
        <v>170</v>
      </c>
      <c r="N257" s="119" t="str">
        <f>IF('Att. Dairy'!F293="","",'Att. Dairy'!F293)</f>
        <v/>
      </c>
      <c r="O257" s="119" t="str">
        <f>IF('Att. Dairy'!G293="","",'Att. Dairy'!G293)</f>
        <v/>
      </c>
      <c r="P257" s="119" t="str">
        <f t="shared" si="419"/>
        <v/>
      </c>
      <c r="Q257" s="119" t="str">
        <f>IF('Att. Dairy'!L293="","",'Att. Dairy'!L293)</f>
        <v/>
      </c>
      <c r="R257" s="119" t="str">
        <f>IF('Att. Dairy'!M293="","",'Att. Dairy'!M293)</f>
        <v/>
      </c>
      <c r="S257" s="119" t="str">
        <f t="shared" si="420"/>
        <v/>
      </c>
      <c r="T257" s="118">
        <f t="shared" si="421"/>
        <v>0</v>
      </c>
      <c r="U257" s="118">
        <f t="shared" si="422"/>
        <v>0</v>
      </c>
      <c r="V257" s="118">
        <f t="shared" si="423"/>
        <v>135.69999999999999</v>
      </c>
      <c r="W257" s="118">
        <f t="shared" si="424"/>
        <v>170</v>
      </c>
      <c r="X257" s="321" t="str">
        <f>IFERROR(IF(AND('Att. Dairy'!B293=""),"",IF(AND(Y257="अवकाश"),"",IF(AND(S257=""),"",S257*$Z$229))),"")</f>
        <v/>
      </c>
      <c r="Y257" s="121" t="str">
        <f>IF(AND('Att. Dairy'!B293=""),"",IF(OR(S257="",S257=0),"",BC257))</f>
        <v/>
      </c>
      <c r="AA257" s="353">
        <f>IF(AND($AY$3=$AP$229),MAX($AA$233:AA256)+1,0)</f>
        <v>0</v>
      </c>
      <c r="AB257" s="116">
        <f>IF(AND('Att. Dairy'!B293=""),"",'Att. Dairy'!B293)</f>
        <v>45223</v>
      </c>
      <c r="AC257" s="118">
        <f t="shared" si="425"/>
        <v>126.85000000000002</v>
      </c>
      <c r="AD257" s="118">
        <f t="shared" si="426"/>
        <v>136.30000000000001</v>
      </c>
      <c r="AE257" s="118" t="str">
        <f>IF(AB257="","",IF(Sheet1!AB257='Opening Balance'!$I$236,'Opening Balance'!$H$236,""))</f>
        <v/>
      </c>
      <c r="AF257" s="118" t="str">
        <f>IF(AB257="","",IF(Sheet1!AB257='Opening Balance'!$I$237,'Opening Balance'!$H$237,""))</f>
        <v/>
      </c>
      <c r="AG257" s="118" t="str">
        <f>IF(AB257="","",IF(Sheet1!AB257='Opening Balance'!$I$238,'Opening Balance'!$H$238,""))</f>
        <v/>
      </c>
      <c r="AH257" s="118" t="str">
        <f>IF(AB257="","",IF(Sheet1!AB257='Opening Balance'!$I$239,'Opening Balance'!$H$239,""))</f>
        <v/>
      </c>
      <c r="AI257" s="118" t="str">
        <f>IF(AB257="","",IF(Sheet1!AB257='Opening Balance'!$I$240,'Opening Balance'!$H$240,""))</f>
        <v/>
      </c>
      <c r="AJ257" s="118" t="str">
        <f>IF(AB257="","",IF(Sheet1!AB257='Opening Balance'!$I$241,'Opening Balance'!$H$241,""))</f>
        <v/>
      </c>
      <c r="AK257" s="118">
        <f t="shared" si="427"/>
        <v>126.85000000000002</v>
      </c>
      <c r="AL257" s="118">
        <f t="shared" si="428"/>
        <v>136.30000000000001</v>
      </c>
      <c r="AM257" s="119" t="str">
        <f>IF('Att. Dairy'!I293="","",'Att. Dairy'!I293)</f>
        <v/>
      </c>
      <c r="AN257" s="119" t="str">
        <f>IF('Att. Dairy'!J293="","",'Att. Dairy'!J293)</f>
        <v/>
      </c>
      <c r="AO257" s="119" t="str">
        <f t="shared" si="429"/>
        <v/>
      </c>
      <c r="AP257" s="119" t="str">
        <f>IF('Att. Dairy'!O293="","",'Att. Dairy'!O293)</f>
        <v/>
      </c>
      <c r="AQ257" s="119" t="str">
        <f>IF('Att. Dairy'!P293="","",'Att. Dairy'!P293)</f>
        <v/>
      </c>
      <c r="AR257" s="119" t="str">
        <f t="shared" si="430"/>
        <v/>
      </c>
      <c r="AS257" s="118">
        <f t="shared" si="431"/>
        <v>0</v>
      </c>
      <c r="AT257" s="118">
        <f t="shared" si="432"/>
        <v>0</v>
      </c>
      <c r="AU257" s="118">
        <f t="shared" si="442"/>
        <v>126.85000000000002</v>
      </c>
      <c r="AV257" s="118">
        <f t="shared" si="443"/>
        <v>136.30000000000001</v>
      </c>
      <c r="AW257" s="321" t="str">
        <f>IFERROR(IF(AND('Att. Dairy'!B293=""),"",IF(AND(AX257="अवकाश"),"",IF(AND(AR257=""),"",AR257*$AY$229))),"")</f>
        <v/>
      </c>
      <c r="AX257" s="121" t="str">
        <f>IF(AND('Att. Dairy'!B293=""),"",IF(OR(AR257="",AR257=0),"",BC257))</f>
        <v/>
      </c>
      <c r="BB257" s="317" t="str">
        <f>IF(AND('Att. Dairy'!D293=""),"",'Att. Dairy'!D293)</f>
        <v>Tuesday</v>
      </c>
      <c r="BC257" s="317" t="str">
        <f t="shared" si="433"/>
        <v>दाल चावल</v>
      </c>
      <c r="BD257" s="318" t="str">
        <f t="shared" si="402"/>
        <v>R</v>
      </c>
      <c r="BE257" s="317" t="str">
        <f>IF(AND('Att. Dairy'!C293=""),"",'Att. Dairy'!C293)</f>
        <v/>
      </c>
      <c r="BF257" s="317" t="str">
        <f t="shared" si="403"/>
        <v/>
      </c>
      <c r="BG257" s="318" t="str">
        <f t="shared" si="404"/>
        <v>R</v>
      </c>
      <c r="BJ257" s="487">
        <f>IF(AND($DG$5=$CF$230),MAX($BJ$233:BJ256)+1,0)</f>
        <v>0</v>
      </c>
      <c r="BK257" s="389">
        <v>24</v>
      </c>
      <c r="BL257" s="422">
        <f>IF(AND('Att. Dairy'!B293=""),"",'Att. Dairy'!B293)</f>
        <v>45223</v>
      </c>
      <c r="BM257" s="423" t="str">
        <f>IF(AND('Att. Dairy'!D293=""),"",'Att. Dairy'!D293)</f>
        <v>Tuesday</v>
      </c>
      <c r="BN257" s="435" t="str">
        <f>IF('Att. Dairy'!L293="","",IF('Att. Dairy'!E293='Att. Dairy'!$AD$15,'Att. Dairy'!L293,""))</f>
        <v/>
      </c>
      <c r="BO257" s="435" t="str">
        <f>IF('Att. Dairy'!M293="","",IF('Att. Dairy'!E293='Att. Dairy'!$AD$15,'Att. Dairy'!M293,""))</f>
        <v/>
      </c>
      <c r="BP257" s="436">
        <f t="shared" si="405"/>
        <v>0</v>
      </c>
      <c r="BQ257" s="453">
        <f t="shared" si="434"/>
        <v>142.31</v>
      </c>
      <c r="BR257" s="439" t="str">
        <f>IF(BL257="","",IF(BL257='Opening Balance'!$I$254,'Opening Balance'!$G$254,""))</f>
        <v/>
      </c>
      <c r="BS257" s="439" t="str">
        <f>IF(BL257="","",IF(BL257='Opening Balance'!$I$256,'Opening Balance'!$G$256,""))</f>
        <v/>
      </c>
      <c r="BT257" s="438">
        <f t="shared" si="406"/>
        <v>142.31</v>
      </c>
      <c r="BU257" s="446">
        <f>IF(BP257="","",BP257*'Opening Balance'!$G$258)</f>
        <v>0</v>
      </c>
      <c r="BV257" s="415">
        <f t="shared" si="400"/>
        <v>142.31</v>
      </c>
      <c r="BW257" s="453">
        <f t="shared" si="435"/>
        <v>32.693599999999989</v>
      </c>
      <c r="BX257" s="446" t="str">
        <f>IF(BL257="","",IF(BL257='Opening Balance'!$I$255,'Opening Balance'!$G$255,""))</f>
        <v/>
      </c>
      <c r="BY257" s="446" t="str">
        <f>IF(BL257="","",IF(BL257='Opening Balance'!$I$257,'Opening Balance'!$G$257,""))</f>
        <v/>
      </c>
      <c r="BZ257" s="447">
        <f t="shared" si="407"/>
        <v>32.693599999999989</v>
      </c>
      <c r="CA257" s="446">
        <f>IF(BP257="","",BP257*'Opening Balance'!$G$259)</f>
        <v>0</v>
      </c>
      <c r="CB257" s="431">
        <f t="shared" si="408"/>
        <v>32.693599999999989</v>
      </c>
      <c r="CC257" s="474">
        <f t="shared" si="436"/>
        <v>18000</v>
      </c>
      <c r="CD257" s="468" t="str">
        <f>IF(BL257="","",IF(BL257='Opening Balance'!$I$261,'Opening Balance'!$G$261,""))</f>
        <v/>
      </c>
      <c r="CE257" s="468">
        <f t="shared" si="409"/>
        <v>18000</v>
      </c>
      <c r="CF257" s="470">
        <f>IF(BL257="","",IF(BL257='Opening Balance'!$I$263,'Opening Balance'!$G$263,0))</f>
        <v>0</v>
      </c>
      <c r="CG257" s="469">
        <f t="shared" si="437"/>
        <v>18000</v>
      </c>
      <c r="CH257" s="466"/>
      <c r="CI257" s="466"/>
      <c r="CJ257" s="389">
        <v>24</v>
      </c>
      <c r="CK257" s="422">
        <f>IF(AND('Att. Dairy'!B293=""),"",'Att. Dairy'!B293)</f>
        <v>45223</v>
      </c>
      <c r="CL257" s="423" t="str">
        <f>IF(AND('Att. Dairy'!D293=""),"",'Att. Dairy'!D293)</f>
        <v>Tuesday</v>
      </c>
      <c r="CM257" s="435" t="str">
        <f>IF('Att. Dairy'!O293="","",IF('Att. Dairy'!E293='Att. Dairy'!$AD$15,'Att. Dairy'!O293,""))</f>
        <v/>
      </c>
      <c r="CN257" s="435" t="str">
        <f>IF('Att. Dairy'!P293="","",IF('Att. Dairy'!E293='Att. Dairy'!$AD$15,'Att. Dairy'!P293,""))</f>
        <v/>
      </c>
      <c r="CO257" s="436">
        <f t="shared" si="410"/>
        <v>0</v>
      </c>
      <c r="CP257" s="453">
        <f t="shared" si="438"/>
        <v>190.11999999999998</v>
      </c>
      <c r="CQ257" s="438" t="str">
        <f>IF(CK257="","",IF(CK257='Opening Balance'!$I$254,'Opening Balance'!$H$254,""))</f>
        <v/>
      </c>
      <c r="CR257" s="438" t="str">
        <f>IF(CK257="","",IF(CK257='Opening Balance'!$I$256,'Opening Balance'!$H$256,""))</f>
        <v/>
      </c>
      <c r="CS257" s="438">
        <f t="shared" si="411"/>
        <v>190.11999999999998</v>
      </c>
      <c r="CT257" s="430">
        <f>IF(CO257="","",CO257*'Opening Balance'!$H$258)</f>
        <v>0</v>
      </c>
      <c r="CU257" s="431">
        <f t="shared" si="401"/>
        <v>190.11999999999998</v>
      </c>
      <c r="CV257" s="453">
        <f t="shared" si="439"/>
        <v>39.461199999999984</v>
      </c>
      <c r="CW257" s="430" t="str">
        <f>IF(CK257="","",IF(CK257='Opening Balance'!$I$255,'Opening Balance'!$H$255,""))</f>
        <v/>
      </c>
      <c r="CX257" s="429" t="str">
        <f>IF(CK257="","",IF(CK257='Opening Balance'!$I$257,'Opening Balance'!$H$257,""))</f>
        <v/>
      </c>
      <c r="CY257" s="438">
        <f t="shared" si="412"/>
        <v>39.461199999999984</v>
      </c>
      <c r="CZ257" s="430">
        <f>IF(CO257="","",CO257*'Opening Balance'!$H$259)</f>
        <v>0</v>
      </c>
      <c r="DA257" s="431">
        <f t="shared" si="413"/>
        <v>39.461199999999984</v>
      </c>
      <c r="DB257" s="474">
        <f t="shared" si="440"/>
        <v>19800</v>
      </c>
      <c r="DC257" s="468" t="str">
        <f>IF(CK257="","",IF(CK257='Opening Balance'!$I$261,'Opening Balance'!$H$261,""))</f>
        <v/>
      </c>
      <c r="DD257" s="468">
        <f t="shared" si="414"/>
        <v>19800</v>
      </c>
      <c r="DE257" s="470">
        <f>IF(CK257="","",IF(CK257='Opening Balance'!$I$263,'Opening Balance'!$H$263,0))</f>
        <v>0</v>
      </c>
      <c r="DF257" s="469">
        <f t="shared" si="441"/>
        <v>19800</v>
      </c>
    </row>
    <row r="258" spans="1:110" s="317" customFormat="1">
      <c r="A258" s="580"/>
      <c r="B258" s="352">
        <f>IF(AND($Z$3=$Q$229),MAX($B$233:B257)+1,0)</f>
        <v>0</v>
      </c>
      <c r="C258" s="116">
        <f>IF(AND('Att. Dairy'!B294=""),"",'Att. Dairy'!B294)</f>
        <v>45224</v>
      </c>
      <c r="D258" s="118">
        <f t="shared" si="415"/>
        <v>135.69999999999999</v>
      </c>
      <c r="E258" s="118">
        <f t="shared" si="416"/>
        <v>170</v>
      </c>
      <c r="F258" s="118" t="str">
        <f>IF(C258="","",IF(Sheet1!C258='Opening Balance'!$I$236,'Opening Balance'!$G$236,""))</f>
        <v/>
      </c>
      <c r="G258" s="118" t="str">
        <f>IF(C258="","",IF(Sheet1!C258='Opening Balance'!$I$237,'Opening Balance'!$G$237,""))</f>
        <v/>
      </c>
      <c r="H258" s="118" t="str">
        <f>IF(C258="","",IF(Sheet1!C258='Opening Balance'!$I$238,'Opening Balance'!$G$238,""))</f>
        <v/>
      </c>
      <c r="I258" s="118" t="str">
        <f>IF(C258="","",IF(Sheet1!C258='Opening Balance'!$I$239,'Opening Balance'!$G$239,""))</f>
        <v/>
      </c>
      <c r="J258" s="118" t="str">
        <f>IF(C258="","",IF(Sheet1!C258='Opening Balance'!$I$240,'Opening Balance'!$G$240,""))</f>
        <v/>
      </c>
      <c r="K258" s="118" t="str">
        <f>IF(C258="","",IF(Sheet1!C258='Opening Balance'!$I$241,'Opening Balance'!$G$241,""))</f>
        <v/>
      </c>
      <c r="L258" s="118">
        <f t="shared" si="417"/>
        <v>135.69999999999999</v>
      </c>
      <c r="M258" s="118">
        <f t="shared" si="418"/>
        <v>170</v>
      </c>
      <c r="N258" s="119" t="str">
        <f>IF('Att. Dairy'!F294="","",'Att. Dairy'!F294)</f>
        <v/>
      </c>
      <c r="O258" s="119" t="str">
        <f>IF('Att. Dairy'!G294="","",'Att. Dairy'!G294)</f>
        <v/>
      </c>
      <c r="P258" s="119" t="str">
        <f t="shared" si="419"/>
        <v/>
      </c>
      <c r="Q258" s="119" t="str">
        <f>IF('Att. Dairy'!L294="","",'Att. Dairy'!L294)</f>
        <v/>
      </c>
      <c r="R258" s="119" t="str">
        <f>IF('Att. Dairy'!M294="","",'Att. Dairy'!M294)</f>
        <v/>
      </c>
      <c r="S258" s="119" t="str">
        <f t="shared" si="420"/>
        <v/>
      </c>
      <c r="T258" s="118">
        <f t="shared" si="421"/>
        <v>0</v>
      </c>
      <c r="U258" s="118">
        <f t="shared" si="422"/>
        <v>0</v>
      </c>
      <c r="V258" s="118">
        <f t="shared" si="423"/>
        <v>135.69999999999999</v>
      </c>
      <c r="W258" s="118">
        <f t="shared" si="424"/>
        <v>170</v>
      </c>
      <c r="X258" s="321" t="str">
        <f>IFERROR(IF(AND('Att. Dairy'!B294=""),"",IF(AND(Y258="अवकाश"),"",IF(AND(S258=""),"",S258*$Z$229))),"")</f>
        <v/>
      </c>
      <c r="Y258" s="121" t="str">
        <f>IF(AND('Att. Dairy'!B294=""),"",IF(OR(S258="",S258=0),"",BC258))</f>
        <v/>
      </c>
      <c r="AA258" s="353">
        <f>IF(AND($AY$3=$AP$229),MAX($AA$233:AA257)+1,0)</f>
        <v>0</v>
      </c>
      <c r="AB258" s="116">
        <f>IF(AND('Att. Dairy'!B294=""),"",'Att. Dairy'!B294)</f>
        <v>45224</v>
      </c>
      <c r="AC258" s="118">
        <f t="shared" si="425"/>
        <v>126.85000000000002</v>
      </c>
      <c r="AD258" s="118">
        <f t="shared" si="426"/>
        <v>136.30000000000001</v>
      </c>
      <c r="AE258" s="118" t="str">
        <f>IF(AB258="","",IF(Sheet1!AB258='Opening Balance'!$I$236,'Opening Balance'!$H$236,""))</f>
        <v/>
      </c>
      <c r="AF258" s="118" t="str">
        <f>IF(AB258="","",IF(Sheet1!AB258='Opening Balance'!$I$237,'Opening Balance'!$H$237,""))</f>
        <v/>
      </c>
      <c r="AG258" s="118" t="str">
        <f>IF(AB258="","",IF(Sheet1!AB258='Opening Balance'!$I$238,'Opening Balance'!$H$238,""))</f>
        <v/>
      </c>
      <c r="AH258" s="118" t="str">
        <f>IF(AB258="","",IF(Sheet1!AB258='Opening Balance'!$I$239,'Opening Balance'!$H$239,""))</f>
        <v/>
      </c>
      <c r="AI258" s="118" t="str">
        <f>IF(AB258="","",IF(Sheet1!AB258='Opening Balance'!$I$240,'Opening Balance'!$H$240,""))</f>
        <v/>
      </c>
      <c r="AJ258" s="118" t="str">
        <f>IF(AB258="","",IF(Sheet1!AB258='Opening Balance'!$I$241,'Opening Balance'!$H$241,""))</f>
        <v/>
      </c>
      <c r="AK258" s="118">
        <f t="shared" si="427"/>
        <v>126.85000000000002</v>
      </c>
      <c r="AL258" s="118">
        <f t="shared" si="428"/>
        <v>136.30000000000001</v>
      </c>
      <c r="AM258" s="119" t="str">
        <f>IF('Att. Dairy'!I294="","",'Att. Dairy'!I294)</f>
        <v/>
      </c>
      <c r="AN258" s="119" t="str">
        <f>IF('Att. Dairy'!J294="","",'Att. Dairy'!J294)</f>
        <v/>
      </c>
      <c r="AO258" s="119" t="str">
        <f t="shared" si="429"/>
        <v/>
      </c>
      <c r="AP258" s="119" t="str">
        <f>IF('Att. Dairy'!O294="","",'Att. Dairy'!O294)</f>
        <v/>
      </c>
      <c r="AQ258" s="119" t="str">
        <f>IF('Att. Dairy'!P294="","",'Att. Dairy'!P294)</f>
        <v/>
      </c>
      <c r="AR258" s="119" t="str">
        <f t="shared" si="430"/>
        <v/>
      </c>
      <c r="AS258" s="118">
        <f t="shared" si="431"/>
        <v>0</v>
      </c>
      <c r="AT258" s="118">
        <f t="shared" si="432"/>
        <v>0</v>
      </c>
      <c r="AU258" s="118">
        <f t="shared" si="442"/>
        <v>126.85000000000002</v>
      </c>
      <c r="AV258" s="118">
        <f t="shared" si="443"/>
        <v>136.30000000000001</v>
      </c>
      <c r="AW258" s="321" t="str">
        <f>IFERROR(IF(AND('Att. Dairy'!B294=""),"",IF(AND(AX258="अवकाश"),"",IF(AND(AR258=""),"",AR258*$AY$229))),"")</f>
        <v/>
      </c>
      <c r="AX258" s="121" t="str">
        <f>IF(AND('Att. Dairy'!B294=""),"",IF(OR(AR258="",AR258=0),"",BC258))</f>
        <v/>
      </c>
      <c r="BB258" s="317" t="str">
        <f>IF(AND('Att. Dairy'!D294=""),"",'Att. Dairy'!D294)</f>
        <v>Wednesday</v>
      </c>
      <c r="BC258" s="317" t="str">
        <f t="shared" si="433"/>
        <v>दाल रोटी</v>
      </c>
      <c r="BD258" s="318" t="str">
        <f t="shared" si="402"/>
        <v>W</v>
      </c>
      <c r="BE258" s="317" t="str">
        <f>IF(AND('Att. Dairy'!C294=""),"",'Att. Dairy'!C294)</f>
        <v/>
      </c>
      <c r="BF258" s="317" t="str">
        <f t="shared" si="403"/>
        <v/>
      </c>
      <c r="BG258" s="318" t="str">
        <f t="shared" si="404"/>
        <v>W</v>
      </c>
      <c r="BJ258" s="487">
        <f>IF(AND($DG$5=$CF$230),MAX($BJ$233:BJ257)+1,0)</f>
        <v>0</v>
      </c>
      <c r="BK258" s="389">
        <v>25</v>
      </c>
      <c r="BL258" s="422">
        <f>IF(AND('Att. Dairy'!B294=""),"",'Att. Dairy'!B294)</f>
        <v>45224</v>
      </c>
      <c r="BM258" s="423" t="str">
        <f>IF(AND('Att. Dairy'!D294=""),"",'Att. Dairy'!D294)</f>
        <v>Wednesday</v>
      </c>
      <c r="BN258" s="435" t="str">
        <f>IF('Att. Dairy'!L294="","",IF('Att. Dairy'!E294='Att. Dairy'!$AD$15,'Att. Dairy'!L294,""))</f>
        <v/>
      </c>
      <c r="BO258" s="435" t="str">
        <f>IF('Att. Dairy'!M294="","",IF('Att. Dairy'!E294='Att. Dairy'!$AD$15,'Att. Dairy'!M294,""))</f>
        <v/>
      </c>
      <c r="BP258" s="436">
        <f t="shared" si="405"/>
        <v>0</v>
      </c>
      <c r="BQ258" s="453">
        <f t="shared" si="434"/>
        <v>142.31</v>
      </c>
      <c r="BR258" s="439" t="str">
        <f>IF(BL258="","",IF(BL258='Opening Balance'!$I$254,'Opening Balance'!$G$254,""))</f>
        <v/>
      </c>
      <c r="BS258" s="439" t="str">
        <f>IF(BL258="","",IF(BL258='Opening Balance'!$I$256,'Opening Balance'!$G$256,""))</f>
        <v/>
      </c>
      <c r="BT258" s="438">
        <f t="shared" si="406"/>
        <v>142.31</v>
      </c>
      <c r="BU258" s="446">
        <f>IF(BP258="","",BP258*'Opening Balance'!$G$258)</f>
        <v>0</v>
      </c>
      <c r="BV258" s="415">
        <f t="shared" si="400"/>
        <v>142.31</v>
      </c>
      <c r="BW258" s="453">
        <f t="shared" si="435"/>
        <v>32.693599999999989</v>
      </c>
      <c r="BX258" s="446" t="str">
        <f>IF(BL258="","",IF(BL258='Opening Balance'!$I$255,'Opening Balance'!$G$255,""))</f>
        <v/>
      </c>
      <c r="BY258" s="446" t="str">
        <f>IF(BL258="","",IF(BL258='Opening Balance'!$I$257,'Opening Balance'!$G$257,""))</f>
        <v/>
      </c>
      <c r="BZ258" s="447">
        <f t="shared" si="407"/>
        <v>32.693599999999989</v>
      </c>
      <c r="CA258" s="446">
        <f>IF(BP258="","",BP258*'Opening Balance'!$G$259)</f>
        <v>0</v>
      </c>
      <c r="CB258" s="431">
        <f t="shared" si="408"/>
        <v>32.693599999999989</v>
      </c>
      <c r="CC258" s="474">
        <f t="shared" si="436"/>
        <v>18000</v>
      </c>
      <c r="CD258" s="468" t="str">
        <f>IF(BL258="","",IF(BL258='Opening Balance'!$I$261,'Opening Balance'!$G$261,""))</f>
        <v/>
      </c>
      <c r="CE258" s="468">
        <f t="shared" si="409"/>
        <v>18000</v>
      </c>
      <c r="CF258" s="470">
        <f>IF(BL258="","",IF(BL258='Opening Balance'!$I$263,'Opening Balance'!$G$263,0))</f>
        <v>0</v>
      </c>
      <c r="CG258" s="469">
        <f t="shared" si="437"/>
        <v>18000</v>
      </c>
      <c r="CH258" s="466"/>
      <c r="CI258" s="466"/>
      <c r="CJ258" s="389">
        <v>25</v>
      </c>
      <c r="CK258" s="422">
        <f>IF(AND('Att. Dairy'!B294=""),"",'Att. Dairy'!B294)</f>
        <v>45224</v>
      </c>
      <c r="CL258" s="423" t="str">
        <f>IF(AND('Att. Dairy'!D294=""),"",'Att. Dairy'!D294)</f>
        <v>Wednesday</v>
      </c>
      <c r="CM258" s="435" t="str">
        <f>IF('Att. Dairy'!O294="","",IF('Att. Dairy'!E294='Att. Dairy'!$AD$15,'Att. Dairy'!O294,""))</f>
        <v/>
      </c>
      <c r="CN258" s="435" t="str">
        <f>IF('Att. Dairy'!P294="","",IF('Att. Dairy'!E294='Att. Dairy'!$AD$15,'Att. Dairy'!P294,""))</f>
        <v/>
      </c>
      <c r="CO258" s="436">
        <f t="shared" si="410"/>
        <v>0</v>
      </c>
      <c r="CP258" s="453">
        <f t="shared" si="438"/>
        <v>190.11999999999998</v>
      </c>
      <c r="CQ258" s="438" t="str">
        <f>IF(CK258="","",IF(CK258='Opening Balance'!$I$254,'Opening Balance'!$H$254,""))</f>
        <v/>
      </c>
      <c r="CR258" s="438" t="str">
        <f>IF(CK258="","",IF(CK258='Opening Balance'!$I$256,'Opening Balance'!$H$256,""))</f>
        <v/>
      </c>
      <c r="CS258" s="438">
        <f t="shared" si="411"/>
        <v>190.11999999999998</v>
      </c>
      <c r="CT258" s="430">
        <f>IF(CO258="","",CO258*'Opening Balance'!$H$258)</f>
        <v>0</v>
      </c>
      <c r="CU258" s="431">
        <f t="shared" si="401"/>
        <v>190.11999999999998</v>
      </c>
      <c r="CV258" s="453">
        <f t="shared" si="439"/>
        <v>39.461199999999984</v>
      </c>
      <c r="CW258" s="430" t="str">
        <f>IF(CK258="","",IF(CK258='Opening Balance'!$I$255,'Opening Balance'!$H$255,""))</f>
        <v/>
      </c>
      <c r="CX258" s="429" t="str">
        <f>IF(CK258="","",IF(CK258='Opening Balance'!$I$257,'Opening Balance'!$H$257,""))</f>
        <v/>
      </c>
      <c r="CY258" s="438">
        <f t="shared" si="412"/>
        <v>39.461199999999984</v>
      </c>
      <c r="CZ258" s="430">
        <f>IF(CO258="","",CO258*'Opening Balance'!$H$259)</f>
        <v>0</v>
      </c>
      <c r="DA258" s="431">
        <f t="shared" si="413"/>
        <v>39.461199999999984</v>
      </c>
      <c r="DB258" s="474">
        <f t="shared" si="440"/>
        <v>19800</v>
      </c>
      <c r="DC258" s="468" t="str">
        <f>IF(CK258="","",IF(CK258='Opening Balance'!$I$261,'Opening Balance'!$H$261,""))</f>
        <v/>
      </c>
      <c r="DD258" s="468">
        <f t="shared" si="414"/>
        <v>19800</v>
      </c>
      <c r="DE258" s="470">
        <f>IF(CK258="","",IF(CK258='Opening Balance'!$I$263,'Opening Balance'!$H$263,0))</f>
        <v>0</v>
      </c>
      <c r="DF258" s="469">
        <f t="shared" si="441"/>
        <v>19800</v>
      </c>
    </row>
    <row r="259" spans="1:110" s="317" customFormat="1">
      <c r="A259" s="580"/>
      <c r="B259" s="352">
        <f>IF(AND($Z$3=$Q$229),MAX($B$233:B258)+1,0)</f>
        <v>0</v>
      </c>
      <c r="C259" s="116">
        <f>IF(AND('Att. Dairy'!B295=""),"",'Att. Dairy'!B295)</f>
        <v>45225</v>
      </c>
      <c r="D259" s="118">
        <f t="shared" si="415"/>
        <v>135.69999999999999</v>
      </c>
      <c r="E259" s="118">
        <f t="shared" si="416"/>
        <v>170</v>
      </c>
      <c r="F259" s="118" t="str">
        <f>IF(C259="","",IF(Sheet1!C259='Opening Balance'!$I$236,'Opening Balance'!$G$236,""))</f>
        <v/>
      </c>
      <c r="G259" s="118" t="str">
        <f>IF(C259="","",IF(Sheet1!C259='Opening Balance'!$I$237,'Opening Balance'!$G$237,""))</f>
        <v/>
      </c>
      <c r="H259" s="118" t="str">
        <f>IF(C259="","",IF(Sheet1!C259='Opening Balance'!$I$238,'Opening Balance'!$G$238,""))</f>
        <v/>
      </c>
      <c r="I259" s="118" t="str">
        <f>IF(C259="","",IF(Sheet1!C259='Opening Balance'!$I$239,'Opening Balance'!$G$239,""))</f>
        <v/>
      </c>
      <c r="J259" s="118" t="str">
        <f>IF(C259="","",IF(Sheet1!C259='Opening Balance'!$I$240,'Opening Balance'!$G$240,""))</f>
        <v/>
      </c>
      <c r="K259" s="118" t="str">
        <f>IF(C259="","",IF(Sheet1!C259='Opening Balance'!$I$241,'Opening Balance'!$G$241,""))</f>
        <v/>
      </c>
      <c r="L259" s="118">
        <f t="shared" si="417"/>
        <v>135.69999999999999</v>
      </c>
      <c r="M259" s="118">
        <f t="shared" si="418"/>
        <v>170</v>
      </c>
      <c r="N259" s="119" t="str">
        <f>IF('Att. Dairy'!F295="","",'Att. Dairy'!F295)</f>
        <v/>
      </c>
      <c r="O259" s="119" t="str">
        <f>IF('Att. Dairy'!G295="","",'Att. Dairy'!G295)</f>
        <v/>
      </c>
      <c r="P259" s="119" t="str">
        <f t="shared" si="419"/>
        <v/>
      </c>
      <c r="Q259" s="119" t="str">
        <f>IF('Att. Dairy'!L295="","",'Att. Dairy'!L295)</f>
        <v/>
      </c>
      <c r="R259" s="119" t="str">
        <f>IF('Att. Dairy'!M295="","",'Att. Dairy'!M295)</f>
        <v/>
      </c>
      <c r="S259" s="119" t="str">
        <f t="shared" si="420"/>
        <v/>
      </c>
      <c r="T259" s="118">
        <f t="shared" si="421"/>
        <v>0</v>
      </c>
      <c r="U259" s="118">
        <f t="shared" si="422"/>
        <v>0</v>
      </c>
      <c r="V259" s="118">
        <f t="shared" si="423"/>
        <v>135.69999999999999</v>
      </c>
      <c r="W259" s="118">
        <f t="shared" si="424"/>
        <v>170</v>
      </c>
      <c r="X259" s="321" t="str">
        <f>IFERROR(IF(AND('Att. Dairy'!B295=""),"",IF(AND(Y259="अवकाश"),"",IF(AND(S259=""),"",S259*$Z$229))),"")</f>
        <v/>
      </c>
      <c r="Y259" s="121" t="str">
        <f>IF(AND('Att. Dairy'!B295=""),"",IF(OR(S259="",S259=0),"",BC259))</f>
        <v/>
      </c>
      <c r="AA259" s="353">
        <f>IF(AND($AY$3=$AP$229),MAX($AA$233:AA258)+1,0)</f>
        <v>0</v>
      </c>
      <c r="AB259" s="116">
        <f>IF(AND('Att. Dairy'!B295=""),"",'Att. Dairy'!B295)</f>
        <v>45225</v>
      </c>
      <c r="AC259" s="118">
        <f t="shared" si="425"/>
        <v>126.85000000000002</v>
      </c>
      <c r="AD259" s="118">
        <f t="shared" si="426"/>
        <v>136.30000000000001</v>
      </c>
      <c r="AE259" s="118" t="str">
        <f>IF(AB259="","",IF(Sheet1!AB259='Opening Balance'!$I$236,'Opening Balance'!$H$236,""))</f>
        <v/>
      </c>
      <c r="AF259" s="118" t="str">
        <f>IF(AB259="","",IF(Sheet1!AB259='Opening Balance'!$I$237,'Opening Balance'!$H$237,""))</f>
        <v/>
      </c>
      <c r="AG259" s="118" t="str">
        <f>IF(AB259="","",IF(Sheet1!AB259='Opening Balance'!$I$238,'Opening Balance'!$H$238,""))</f>
        <v/>
      </c>
      <c r="AH259" s="118" t="str">
        <f>IF(AB259="","",IF(Sheet1!AB259='Opening Balance'!$I$239,'Opening Balance'!$H$239,""))</f>
        <v/>
      </c>
      <c r="AI259" s="118" t="str">
        <f>IF(AB259="","",IF(Sheet1!AB259='Opening Balance'!$I$240,'Opening Balance'!$H$240,""))</f>
        <v/>
      </c>
      <c r="AJ259" s="118" t="str">
        <f>IF(AB259="","",IF(Sheet1!AB259='Opening Balance'!$I$241,'Opening Balance'!$H$241,""))</f>
        <v/>
      </c>
      <c r="AK259" s="118">
        <f t="shared" si="427"/>
        <v>126.85000000000002</v>
      </c>
      <c r="AL259" s="118">
        <f t="shared" si="428"/>
        <v>136.30000000000001</v>
      </c>
      <c r="AM259" s="119" t="str">
        <f>IF('Att. Dairy'!I295="","",'Att. Dairy'!I295)</f>
        <v/>
      </c>
      <c r="AN259" s="119" t="str">
        <f>IF('Att. Dairy'!J295="","",'Att. Dairy'!J295)</f>
        <v/>
      </c>
      <c r="AO259" s="119" t="str">
        <f t="shared" si="429"/>
        <v/>
      </c>
      <c r="AP259" s="119" t="str">
        <f>IF('Att. Dairy'!O295="","",'Att. Dairy'!O295)</f>
        <v/>
      </c>
      <c r="AQ259" s="119" t="str">
        <f>IF('Att. Dairy'!P295="","",'Att. Dairy'!P295)</f>
        <v/>
      </c>
      <c r="AR259" s="119" t="str">
        <f t="shared" si="430"/>
        <v/>
      </c>
      <c r="AS259" s="118">
        <f t="shared" si="431"/>
        <v>0</v>
      </c>
      <c r="AT259" s="118">
        <f t="shared" si="432"/>
        <v>0</v>
      </c>
      <c r="AU259" s="118">
        <f t="shared" si="442"/>
        <v>126.85000000000002</v>
      </c>
      <c r="AV259" s="118">
        <f t="shared" si="443"/>
        <v>136.30000000000001</v>
      </c>
      <c r="AW259" s="321" t="str">
        <f>IFERROR(IF(AND('Att. Dairy'!B295=""),"",IF(AND(AX259="अवकाश"),"",IF(AND(AR259=""),"",AR259*$AY$229))),"")</f>
        <v/>
      </c>
      <c r="AX259" s="121" t="str">
        <f>IF(AND('Att. Dairy'!B295=""),"",IF(OR(AR259="",AR259=0),"",BC259))</f>
        <v/>
      </c>
      <c r="BB259" s="317" t="str">
        <f>IF(AND('Att. Dairy'!D295=""),"",'Att. Dairy'!D295)</f>
        <v>Thursday</v>
      </c>
      <c r="BC259" s="317" t="str">
        <f t="shared" si="433"/>
        <v>खिचड़ी</v>
      </c>
      <c r="BD259" s="318" t="str">
        <f t="shared" si="402"/>
        <v>R</v>
      </c>
      <c r="BE259" s="317" t="str">
        <f>IF(AND('Att. Dairy'!C295=""),"",'Att. Dairy'!C295)</f>
        <v/>
      </c>
      <c r="BF259" s="317" t="str">
        <f t="shared" si="403"/>
        <v/>
      </c>
      <c r="BG259" s="318" t="str">
        <f t="shared" si="404"/>
        <v>R</v>
      </c>
      <c r="BJ259" s="487">
        <f>IF(AND($DG$5=$CF$230),MAX($BJ$233:BJ258)+1,0)</f>
        <v>0</v>
      </c>
      <c r="BK259" s="389">
        <v>26</v>
      </c>
      <c r="BL259" s="422">
        <f>IF(AND('Att. Dairy'!B295=""),"",'Att. Dairy'!B295)</f>
        <v>45225</v>
      </c>
      <c r="BM259" s="423" t="str">
        <f>IF(AND('Att. Dairy'!D295=""),"",'Att. Dairy'!D295)</f>
        <v>Thursday</v>
      </c>
      <c r="BN259" s="435" t="str">
        <f>IF('Att. Dairy'!L295="","",IF('Att. Dairy'!E295='Att. Dairy'!$AD$15,'Att. Dairy'!L295,""))</f>
        <v/>
      </c>
      <c r="BO259" s="435" t="str">
        <f>IF('Att. Dairy'!M295="","",IF('Att. Dairy'!E295='Att. Dairy'!$AD$15,'Att. Dairy'!M295,""))</f>
        <v/>
      </c>
      <c r="BP259" s="436">
        <f t="shared" si="405"/>
        <v>0</v>
      </c>
      <c r="BQ259" s="453">
        <f t="shared" si="434"/>
        <v>142.31</v>
      </c>
      <c r="BR259" s="439" t="str">
        <f>IF(BL259="","",IF(BL259='Opening Balance'!$I$254,'Opening Balance'!$G$254,""))</f>
        <v/>
      </c>
      <c r="BS259" s="439" t="str">
        <f>IF(BL259="","",IF(BL259='Opening Balance'!$I$256,'Opening Balance'!$G$256,""))</f>
        <v/>
      </c>
      <c r="BT259" s="438">
        <f t="shared" si="406"/>
        <v>142.31</v>
      </c>
      <c r="BU259" s="446">
        <f>IF(BP259="","",BP259*'Opening Balance'!$G$258)</f>
        <v>0</v>
      </c>
      <c r="BV259" s="415">
        <f t="shared" si="400"/>
        <v>142.31</v>
      </c>
      <c r="BW259" s="453">
        <f t="shared" si="435"/>
        <v>32.693599999999989</v>
      </c>
      <c r="BX259" s="446" t="str">
        <f>IF(BL259="","",IF(BL259='Opening Balance'!$I$255,'Opening Balance'!$G$255,""))</f>
        <v/>
      </c>
      <c r="BY259" s="446" t="str">
        <f>IF(BL259="","",IF(BL259='Opening Balance'!$I$257,'Opening Balance'!$G$257,""))</f>
        <v/>
      </c>
      <c r="BZ259" s="447">
        <f t="shared" si="407"/>
        <v>32.693599999999989</v>
      </c>
      <c r="CA259" s="446">
        <f>IF(BP259="","",BP259*'Opening Balance'!$G$259)</f>
        <v>0</v>
      </c>
      <c r="CB259" s="431">
        <f t="shared" si="408"/>
        <v>32.693599999999989</v>
      </c>
      <c r="CC259" s="474">
        <f t="shared" si="436"/>
        <v>18000</v>
      </c>
      <c r="CD259" s="468" t="str">
        <f>IF(BL259="","",IF(BL259='Opening Balance'!$I$261,'Opening Balance'!$G$261,""))</f>
        <v/>
      </c>
      <c r="CE259" s="468">
        <f t="shared" si="409"/>
        <v>18000</v>
      </c>
      <c r="CF259" s="470">
        <f>IF(BL259="","",IF(BL259='Opening Balance'!$I$263,'Opening Balance'!$G$263,0))</f>
        <v>0</v>
      </c>
      <c r="CG259" s="469">
        <f t="shared" si="437"/>
        <v>18000</v>
      </c>
      <c r="CH259" s="466"/>
      <c r="CI259" s="466"/>
      <c r="CJ259" s="389">
        <v>26</v>
      </c>
      <c r="CK259" s="422">
        <f>IF(AND('Att. Dairy'!B295=""),"",'Att. Dairy'!B295)</f>
        <v>45225</v>
      </c>
      <c r="CL259" s="423" t="str">
        <f>IF(AND('Att. Dairy'!D295=""),"",'Att. Dairy'!D295)</f>
        <v>Thursday</v>
      </c>
      <c r="CM259" s="435" t="str">
        <f>IF('Att. Dairy'!O295="","",IF('Att. Dairy'!E295='Att. Dairy'!$AD$15,'Att. Dairy'!O295,""))</f>
        <v/>
      </c>
      <c r="CN259" s="435" t="str">
        <f>IF('Att. Dairy'!P295="","",IF('Att. Dairy'!E295='Att. Dairy'!$AD$15,'Att. Dairy'!P295,""))</f>
        <v/>
      </c>
      <c r="CO259" s="436">
        <f t="shared" si="410"/>
        <v>0</v>
      </c>
      <c r="CP259" s="453">
        <f t="shared" si="438"/>
        <v>190.11999999999998</v>
      </c>
      <c r="CQ259" s="438" t="str">
        <f>IF(CK259="","",IF(CK259='Opening Balance'!$I$254,'Opening Balance'!$H$254,""))</f>
        <v/>
      </c>
      <c r="CR259" s="438" t="str">
        <f>IF(CK259="","",IF(CK259='Opening Balance'!$I$256,'Opening Balance'!$H$256,""))</f>
        <v/>
      </c>
      <c r="CS259" s="438">
        <f t="shared" si="411"/>
        <v>190.11999999999998</v>
      </c>
      <c r="CT259" s="430">
        <f>IF(CO259="","",CO259*'Opening Balance'!$H$258)</f>
        <v>0</v>
      </c>
      <c r="CU259" s="431">
        <f t="shared" si="401"/>
        <v>190.11999999999998</v>
      </c>
      <c r="CV259" s="453">
        <f t="shared" si="439"/>
        <v>39.461199999999984</v>
      </c>
      <c r="CW259" s="430" t="str">
        <f>IF(CK259="","",IF(CK259='Opening Balance'!$I$255,'Opening Balance'!$H$255,""))</f>
        <v/>
      </c>
      <c r="CX259" s="429" t="str">
        <f>IF(CK259="","",IF(CK259='Opening Balance'!$I$257,'Opening Balance'!$H$257,""))</f>
        <v/>
      </c>
      <c r="CY259" s="438">
        <f t="shared" si="412"/>
        <v>39.461199999999984</v>
      </c>
      <c r="CZ259" s="430">
        <f>IF(CO259="","",CO259*'Opening Balance'!$H$259)</f>
        <v>0</v>
      </c>
      <c r="DA259" s="431">
        <f t="shared" si="413"/>
        <v>39.461199999999984</v>
      </c>
      <c r="DB259" s="474">
        <f t="shared" si="440"/>
        <v>19800</v>
      </c>
      <c r="DC259" s="468" t="str">
        <f>IF(CK259="","",IF(CK259='Opening Balance'!$I$261,'Opening Balance'!$H$261,""))</f>
        <v/>
      </c>
      <c r="DD259" s="468">
        <f t="shared" si="414"/>
        <v>19800</v>
      </c>
      <c r="DE259" s="470">
        <f>IF(CK259="","",IF(CK259='Opening Balance'!$I$263,'Opening Balance'!$H$263,0))</f>
        <v>0</v>
      </c>
      <c r="DF259" s="469">
        <f t="shared" si="441"/>
        <v>19800</v>
      </c>
    </row>
    <row r="260" spans="1:110" s="317" customFormat="1">
      <c r="A260" s="580"/>
      <c r="B260" s="352">
        <f>IF(AND($Z$3=$Q$229),MAX($B$233:B259)+1,0)</f>
        <v>0</v>
      </c>
      <c r="C260" s="116">
        <f>IF(AND('Att. Dairy'!B296=""),"",'Att. Dairy'!B296)</f>
        <v>45226</v>
      </c>
      <c r="D260" s="118">
        <f t="shared" si="415"/>
        <v>135.69999999999999</v>
      </c>
      <c r="E260" s="118">
        <f t="shared" si="416"/>
        <v>170</v>
      </c>
      <c r="F260" s="118" t="str">
        <f>IF(C260="","",IF(Sheet1!C260='Opening Balance'!$I$236,'Opening Balance'!$G$236,""))</f>
        <v/>
      </c>
      <c r="G260" s="118" t="str">
        <f>IF(C260="","",IF(Sheet1!C260='Opening Balance'!$I$237,'Opening Balance'!$G$237,""))</f>
        <v/>
      </c>
      <c r="H260" s="118" t="str">
        <f>IF(C260="","",IF(Sheet1!C260='Opening Balance'!$I$238,'Opening Balance'!$G$238,""))</f>
        <v/>
      </c>
      <c r="I260" s="118" t="str">
        <f>IF(C260="","",IF(Sheet1!C260='Opening Balance'!$I$239,'Opening Balance'!$G$239,""))</f>
        <v/>
      </c>
      <c r="J260" s="118" t="str">
        <f>IF(C260="","",IF(Sheet1!C260='Opening Balance'!$I$240,'Opening Balance'!$G$240,""))</f>
        <v/>
      </c>
      <c r="K260" s="118" t="str">
        <f>IF(C260="","",IF(Sheet1!C260='Opening Balance'!$I$241,'Opening Balance'!$G$241,""))</f>
        <v/>
      </c>
      <c r="L260" s="118">
        <f t="shared" si="417"/>
        <v>135.69999999999999</v>
      </c>
      <c r="M260" s="118">
        <f t="shared" si="418"/>
        <v>170</v>
      </c>
      <c r="N260" s="119" t="str">
        <f>IF('Att. Dairy'!F296="","",'Att. Dairy'!F296)</f>
        <v/>
      </c>
      <c r="O260" s="119" t="str">
        <f>IF('Att. Dairy'!G296="","",'Att. Dairy'!G296)</f>
        <v/>
      </c>
      <c r="P260" s="119" t="str">
        <f t="shared" si="419"/>
        <v/>
      </c>
      <c r="Q260" s="119" t="str">
        <f>IF('Att. Dairy'!L296="","",'Att. Dairy'!L296)</f>
        <v/>
      </c>
      <c r="R260" s="119" t="str">
        <f>IF('Att. Dairy'!M296="","",'Att. Dairy'!M296)</f>
        <v/>
      </c>
      <c r="S260" s="119" t="str">
        <f t="shared" si="420"/>
        <v/>
      </c>
      <c r="T260" s="118">
        <f t="shared" si="421"/>
        <v>0</v>
      </c>
      <c r="U260" s="118">
        <f t="shared" si="422"/>
        <v>0</v>
      </c>
      <c r="V260" s="118">
        <f t="shared" si="423"/>
        <v>135.69999999999999</v>
      </c>
      <c r="W260" s="118">
        <f t="shared" si="424"/>
        <v>170</v>
      </c>
      <c r="X260" s="321" t="str">
        <f>IFERROR(IF(AND('Att. Dairy'!B296=""),"",IF(AND(Y260="अवकाश"),"",IF(AND(S260=""),"",S260*$Z$229))),"")</f>
        <v/>
      </c>
      <c r="Y260" s="121" t="str">
        <f>IF(AND('Att. Dairy'!B296=""),"",IF(OR(S260="",S260=0),"",BC260))</f>
        <v/>
      </c>
      <c r="AA260" s="353">
        <f>IF(AND($AY$3=$AP$229),MAX($AA$233:AA259)+1,0)</f>
        <v>0</v>
      </c>
      <c r="AB260" s="116">
        <f>IF(AND('Att. Dairy'!B296=""),"",'Att. Dairy'!B296)</f>
        <v>45226</v>
      </c>
      <c r="AC260" s="118">
        <f t="shared" si="425"/>
        <v>126.85000000000002</v>
      </c>
      <c r="AD260" s="118">
        <f t="shared" si="426"/>
        <v>136.30000000000001</v>
      </c>
      <c r="AE260" s="118" t="str">
        <f>IF(AB260="","",IF(Sheet1!AB260='Opening Balance'!$I$236,'Opening Balance'!$H$236,""))</f>
        <v/>
      </c>
      <c r="AF260" s="118" t="str">
        <f>IF(AB260="","",IF(Sheet1!AB260='Opening Balance'!$I$237,'Opening Balance'!$H$237,""))</f>
        <v/>
      </c>
      <c r="AG260" s="118" t="str">
        <f>IF(AB260="","",IF(Sheet1!AB260='Opening Balance'!$I$238,'Opening Balance'!$H$238,""))</f>
        <v/>
      </c>
      <c r="AH260" s="118" t="str">
        <f>IF(AB260="","",IF(Sheet1!AB260='Opening Balance'!$I$239,'Opening Balance'!$H$239,""))</f>
        <v/>
      </c>
      <c r="AI260" s="118" t="str">
        <f>IF(AB260="","",IF(Sheet1!AB260='Opening Balance'!$I$240,'Opening Balance'!$H$240,""))</f>
        <v/>
      </c>
      <c r="AJ260" s="118" t="str">
        <f>IF(AB260="","",IF(Sheet1!AB260='Opening Balance'!$I$241,'Opening Balance'!$H$241,""))</f>
        <v/>
      </c>
      <c r="AK260" s="118">
        <f t="shared" si="427"/>
        <v>126.85000000000002</v>
      </c>
      <c r="AL260" s="118">
        <f t="shared" si="428"/>
        <v>136.30000000000001</v>
      </c>
      <c r="AM260" s="119" t="str">
        <f>IF('Att. Dairy'!I296="","",'Att. Dairy'!I296)</f>
        <v/>
      </c>
      <c r="AN260" s="119" t="str">
        <f>IF('Att. Dairy'!J296="","",'Att. Dairy'!J296)</f>
        <v/>
      </c>
      <c r="AO260" s="119" t="str">
        <f t="shared" si="429"/>
        <v/>
      </c>
      <c r="AP260" s="119" t="str">
        <f>IF('Att. Dairy'!O296="","",'Att. Dairy'!O296)</f>
        <v/>
      </c>
      <c r="AQ260" s="119" t="str">
        <f>IF('Att. Dairy'!P296="","",'Att. Dairy'!P296)</f>
        <v/>
      </c>
      <c r="AR260" s="119" t="str">
        <f t="shared" si="430"/>
        <v/>
      </c>
      <c r="AS260" s="118">
        <f t="shared" si="431"/>
        <v>0</v>
      </c>
      <c r="AT260" s="118">
        <f t="shared" si="432"/>
        <v>0</v>
      </c>
      <c r="AU260" s="118">
        <f t="shared" si="442"/>
        <v>126.85000000000002</v>
      </c>
      <c r="AV260" s="118">
        <f t="shared" si="443"/>
        <v>136.30000000000001</v>
      </c>
      <c r="AW260" s="321" t="str">
        <f>IFERROR(IF(AND('Att. Dairy'!B296=""),"",IF(AND(AX260="अवकाश"),"",IF(AND(AR260=""),"",AR260*$AY$229))),"")</f>
        <v/>
      </c>
      <c r="AX260" s="121" t="str">
        <f>IF(AND('Att. Dairy'!B296=""),"",IF(OR(AR260="",AR260=0),"",BC260))</f>
        <v/>
      </c>
      <c r="BB260" s="317" t="str">
        <f>IF(AND('Att. Dairy'!D296=""),"",'Att. Dairy'!D296)</f>
        <v>Friday</v>
      </c>
      <c r="BC260" s="317" t="str">
        <f t="shared" si="433"/>
        <v>दाल रोटी</v>
      </c>
      <c r="BD260" s="318" t="str">
        <f t="shared" si="402"/>
        <v>W</v>
      </c>
      <c r="BE260" s="317" t="str">
        <f>IF(AND('Att. Dairy'!C296=""),"",'Att. Dairy'!C296)</f>
        <v/>
      </c>
      <c r="BF260" s="317" t="str">
        <f t="shared" si="403"/>
        <v/>
      </c>
      <c r="BG260" s="318" t="str">
        <f t="shared" si="404"/>
        <v>W</v>
      </c>
      <c r="BJ260" s="487">
        <f>IF(AND($DG$5=$CF$230),MAX($BJ$233:BJ259)+1,0)</f>
        <v>0</v>
      </c>
      <c r="BK260" s="389">
        <v>27</v>
      </c>
      <c r="BL260" s="422">
        <f>IF(AND('Att. Dairy'!B296=""),"",'Att. Dairy'!B296)</f>
        <v>45226</v>
      </c>
      <c r="BM260" s="423" t="str">
        <f>IF(AND('Att. Dairy'!D296=""),"",'Att. Dairy'!D296)</f>
        <v>Friday</v>
      </c>
      <c r="BN260" s="435" t="str">
        <f>IF('Att. Dairy'!L296="","",IF('Att. Dairy'!E296='Att. Dairy'!$AD$15,'Att. Dairy'!L296,""))</f>
        <v/>
      </c>
      <c r="BO260" s="435" t="str">
        <f>IF('Att. Dairy'!M296="","",IF('Att. Dairy'!E296='Att. Dairy'!$AD$15,'Att. Dairy'!M296,""))</f>
        <v/>
      </c>
      <c r="BP260" s="436">
        <f t="shared" si="405"/>
        <v>0</v>
      </c>
      <c r="BQ260" s="453">
        <f t="shared" si="434"/>
        <v>142.31</v>
      </c>
      <c r="BR260" s="439" t="str">
        <f>IF(BL260="","",IF(BL260='Opening Balance'!$I$254,'Opening Balance'!$G$254,""))</f>
        <v/>
      </c>
      <c r="BS260" s="439" t="str">
        <f>IF(BL260="","",IF(BL260='Opening Balance'!$I$256,'Opening Balance'!$G$256,""))</f>
        <v/>
      </c>
      <c r="BT260" s="438">
        <f t="shared" si="406"/>
        <v>142.31</v>
      </c>
      <c r="BU260" s="446">
        <f>IF(BP260="","",BP260*'Opening Balance'!$G$258)</f>
        <v>0</v>
      </c>
      <c r="BV260" s="415">
        <f t="shared" si="400"/>
        <v>142.31</v>
      </c>
      <c r="BW260" s="453">
        <f t="shared" si="435"/>
        <v>32.693599999999989</v>
      </c>
      <c r="BX260" s="446" t="str">
        <f>IF(BL260="","",IF(BL260='Opening Balance'!$I$255,'Opening Balance'!$G$255,""))</f>
        <v/>
      </c>
      <c r="BY260" s="446" t="str">
        <f>IF(BL260="","",IF(BL260='Opening Balance'!$I$257,'Opening Balance'!$G$257,""))</f>
        <v/>
      </c>
      <c r="BZ260" s="447">
        <f t="shared" si="407"/>
        <v>32.693599999999989</v>
      </c>
      <c r="CA260" s="446">
        <f>IF(BP260="","",BP260*'Opening Balance'!$G$259)</f>
        <v>0</v>
      </c>
      <c r="CB260" s="431">
        <f t="shared" si="408"/>
        <v>32.693599999999989</v>
      </c>
      <c r="CC260" s="474">
        <f t="shared" si="436"/>
        <v>18000</v>
      </c>
      <c r="CD260" s="468" t="str">
        <f>IF(BL260="","",IF(BL260='Opening Balance'!$I$261,'Opening Balance'!$G$261,""))</f>
        <v/>
      </c>
      <c r="CE260" s="468">
        <f t="shared" si="409"/>
        <v>18000</v>
      </c>
      <c r="CF260" s="470">
        <f>IF(BL260="","",IF(BL260='Opening Balance'!$I$263,'Opening Balance'!$G$263,0))</f>
        <v>0</v>
      </c>
      <c r="CG260" s="469">
        <f t="shared" si="437"/>
        <v>18000</v>
      </c>
      <c r="CH260" s="466"/>
      <c r="CI260" s="466"/>
      <c r="CJ260" s="389">
        <v>27</v>
      </c>
      <c r="CK260" s="422">
        <f>IF(AND('Att. Dairy'!B296=""),"",'Att. Dairy'!B296)</f>
        <v>45226</v>
      </c>
      <c r="CL260" s="423" t="str">
        <f>IF(AND('Att. Dairy'!D296=""),"",'Att. Dairy'!D296)</f>
        <v>Friday</v>
      </c>
      <c r="CM260" s="435" t="str">
        <f>IF('Att. Dairy'!O296="","",IF('Att. Dairy'!E296='Att. Dairy'!$AD$15,'Att. Dairy'!O296,""))</f>
        <v/>
      </c>
      <c r="CN260" s="435" t="str">
        <f>IF('Att. Dairy'!P296="","",IF('Att. Dairy'!E296='Att. Dairy'!$AD$15,'Att. Dairy'!P296,""))</f>
        <v/>
      </c>
      <c r="CO260" s="436">
        <f t="shared" si="410"/>
        <v>0</v>
      </c>
      <c r="CP260" s="453">
        <f t="shared" si="438"/>
        <v>190.11999999999998</v>
      </c>
      <c r="CQ260" s="438" t="str">
        <f>IF(CK260="","",IF(CK260='Opening Balance'!$I$254,'Opening Balance'!$H$254,""))</f>
        <v/>
      </c>
      <c r="CR260" s="438" t="str">
        <f>IF(CK260="","",IF(CK260='Opening Balance'!$I$256,'Opening Balance'!$H$256,""))</f>
        <v/>
      </c>
      <c r="CS260" s="438">
        <f t="shared" si="411"/>
        <v>190.11999999999998</v>
      </c>
      <c r="CT260" s="430">
        <f>IF(CO260="","",CO260*'Opening Balance'!$H$258)</f>
        <v>0</v>
      </c>
      <c r="CU260" s="431">
        <f t="shared" si="401"/>
        <v>190.11999999999998</v>
      </c>
      <c r="CV260" s="453">
        <f t="shared" si="439"/>
        <v>39.461199999999984</v>
      </c>
      <c r="CW260" s="430" t="str">
        <f>IF(CK260="","",IF(CK260='Opening Balance'!$I$255,'Opening Balance'!$H$255,""))</f>
        <v/>
      </c>
      <c r="CX260" s="429" t="str">
        <f>IF(CK260="","",IF(CK260='Opening Balance'!$I$257,'Opening Balance'!$H$257,""))</f>
        <v/>
      </c>
      <c r="CY260" s="438">
        <f t="shared" si="412"/>
        <v>39.461199999999984</v>
      </c>
      <c r="CZ260" s="430">
        <f>IF(CO260="","",CO260*'Opening Balance'!$H$259)</f>
        <v>0</v>
      </c>
      <c r="DA260" s="431">
        <f t="shared" si="413"/>
        <v>39.461199999999984</v>
      </c>
      <c r="DB260" s="474">
        <f t="shared" si="440"/>
        <v>19800</v>
      </c>
      <c r="DC260" s="468" t="str">
        <f>IF(CK260="","",IF(CK260='Opening Balance'!$I$261,'Opening Balance'!$H$261,""))</f>
        <v/>
      </c>
      <c r="DD260" s="468">
        <f t="shared" si="414"/>
        <v>19800</v>
      </c>
      <c r="DE260" s="470">
        <f>IF(CK260="","",IF(CK260='Opening Balance'!$I$263,'Opening Balance'!$H$263,0))</f>
        <v>0</v>
      </c>
      <c r="DF260" s="469">
        <f t="shared" si="441"/>
        <v>19800</v>
      </c>
    </row>
    <row r="261" spans="1:110" s="317" customFormat="1">
      <c r="A261" s="580"/>
      <c r="B261" s="352">
        <f>IF(AND($Z$3=$Q$229),MAX($B$233:B260)+1,0)</f>
        <v>0</v>
      </c>
      <c r="C261" s="116">
        <f>IF(AND('Att. Dairy'!B297=""),"",'Att. Dairy'!B297)</f>
        <v>45227</v>
      </c>
      <c r="D261" s="118">
        <f t="shared" si="415"/>
        <v>135.69999999999999</v>
      </c>
      <c r="E261" s="118">
        <f t="shared" si="416"/>
        <v>170</v>
      </c>
      <c r="F261" s="118" t="str">
        <f>IF(C261="","",IF(Sheet1!C261='Opening Balance'!$I$236,'Opening Balance'!$G$236,""))</f>
        <v/>
      </c>
      <c r="G261" s="118" t="str">
        <f>IF(C261="","",IF(Sheet1!C261='Opening Balance'!$I$237,'Opening Balance'!$G$237,""))</f>
        <v/>
      </c>
      <c r="H261" s="118" t="str">
        <f>IF(C261="","",IF(Sheet1!C261='Opening Balance'!$I$238,'Opening Balance'!$G$238,""))</f>
        <v/>
      </c>
      <c r="I261" s="118" t="str">
        <f>IF(C261="","",IF(Sheet1!C261='Opening Balance'!$I$239,'Opening Balance'!$G$239,""))</f>
        <v/>
      </c>
      <c r="J261" s="118" t="str">
        <f>IF(C261="","",IF(Sheet1!C261='Opening Balance'!$I$240,'Opening Balance'!$G$240,""))</f>
        <v/>
      </c>
      <c r="K261" s="118" t="str">
        <f>IF(C261="","",IF(Sheet1!C261='Opening Balance'!$I$241,'Opening Balance'!$G$241,""))</f>
        <v/>
      </c>
      <c r="L261" s="118">
        <f t="shared" si="417"/>
        <v>135.69999999999999</v>
      </c>
      <c r="M261" s="118">
        <f t="shared" si="418"/>
        <v>170</v>
      </c>
      <c r="N261" s="119" t="str">
        <f>IF('Att. Dairy'!F297="","",'Att. Dairy'!F297)</f>
        <v/>
      </c>
      <c r="O261" s="119" t="str">
        <f>IF('Att. Dairy'!G297="","",'Att. Dairy'!G297)</f>
        <v/>
      </c>
      <c r="P261" s="119" t="str">
        <f t="shared" si="419"/>
        <v/>
      </c>
      <c r="Q261" s="119" t="str">
        <f>IF('Att. Dairy'!L297="","",'Att. Dairy'!L297)</f>
        <v/>
      </c>
      <c r="R261" s="119" t="str">
        <f>IF('Att. Dairy'!M297="","",'Att. Dairy'!M297)</f>
        <v/>
      </c>
      <c r="S261" s="119" t="str">
        <f t="shared" si="420"/>
        <v/>
      </c>
      <c r="T261" s="118">
        <f t="shared" si="421"/>
        <v>0</v>
      </c>
      <c r="U261" s="118">
        <f t="shared" si="422"/>
        <v>0</v>
      </c>
      <c r="V261" s="118">
        <f t="shared" si="423"/>
        <v>135.69999999999999</v>
      </c>
      <c r="W261" s="118">
        <f t="shared" si="424"/>
        <v>170</v>
      </c>
      <c r="X261" s="321" t="str">
        <f>IFERROR(IF(AND('Att. Dairy'!B297=""),"",IF(AND(Y261="अवकाश"),"",IF(AND(S261=""),"",S261*$Z$229))),"")</f>
        <v/>
      </c>
      <c r="Y261" s="121" t="str">
        <f>IF(AND('Att. Dairy'!B297=""),"",IF(OR(S261="",S261=0),"",BC261))</f>
        <v/>
      </c>
      <c r="AA261" s="353">
        <f>IF(AND($AY$3=$AP$229),MAX($AA$233:AA260)+1,0)</f>
        <v>0</v>
      </c>
      <c r="AB261" s="116">
        <f>IF(AND('Att. Dairy'!B297=""),"",'Att. Dairy'!B297)</f>
        <v>45227</v>
      </c>
      <c r="AC261" s="118">
        <f t="shared" si="425"/>
        <v>126.85000000000002</v>
      </c>
      <c r="AD261" s="118">
        <f t="shared" si="426"/>
        <v>136.30000000000001</v>
      </c>
      <c r="AE261" s="118" t="str">
        <f>IF(AB261="","",IF(Sheet1!AB261='Opening Balance'!$I$236,'Opening Balance'!$H$236,""))</f>
        <v/>
      </c>
      <c r="AF261" s="118" t="str">
        <f>IF(AB261="","",IF(Sheet1!AB261='Opening Balance'!$I$237,'Opening Balance'!$H$237,""))</f>
        <v/>
      </c>
      <c r="AG261" s="118" t="str">
        <f>IF(AB261="","",IF(Sheet1!AB261='Opening Balance'!$I$238,'Opening Balance'!$H$238,""))</f>
        <v/>
      </c>
      <c r="AH261" s="118" t="str">
        <f>IF(AB261="","",IF(Sheet1!AB261='Opening Balance'!$I$239,'Opening Balance'!$H$239,""))</f>
        <v/>
      </c>
      <c r="AI261" s="118" t="str">
        <f>IF(AB261="","",IF(Sheet1!AB261='Opening Balance'!$I$240,'Opening Balance'!$H$240,""))</f>
        <v/>
      </c>
      <c r="AJ261" s="118" t="str">
        <f>IF(AB261="","",IF(Sheet1!AB261='Opening Balance'!$I$241,'Opening Balance'!$H$241,""))</f>
        <v/>
      </c>
      <c r="AK261" s="118">
        <f t="shared" si="427"/>
        <v>126.85000000000002</v>
      </c>
      <c r="AL261" s="118">
        <f t="shared" si="428"/>
        <v>136.30000000000001</v>
      </c>
      <c r="AM261" s="119" t="str">
        <f>IF('Att. Dairy'!I297="","",'Att. Dairy'!I297)</f>
        <v/>
      </c>
      <c r="AN261" s="119" t="str">
        <f>IF('Att. Dairy'!J297="","",'Att. Dairy'!J297)</f>
        <v/>
      </c>
      <c r="AO261" s="119" t="str">
        <f t="shared" si="429"/>
        <v/>
      </c>
      <c r="AP261" s="119" t="str">
        <f>IF('Att. Dairy'!O297="","",'Att. Dairy'!O297)</f>
        <v/>
      </c>
      <c r="AQ261" s="119" t="str">
        <f>IF('Att. Dairy'!P297="","",'Att. Dairy'!P297)</f>
        <v/>
      </c>
      <c r="AR261" s="119" t="str">
        <f t="shared" si="430"/>
        <v/>
      </c>
      <c r="AS261" s="118">
        <f t="shared" si="431"/>
        <v>0</v>
      </c>
      <c r="AT261" s="118">
        <f t="shared" si="432"/>
        <v>0</v>
      </c>
      <c r="AU261" s="118">
        <f t="shared" si="442"/>
        <v>126.85000000000002</v>
      </c>
      <c r="AV261" s="118">
        <f t="shared" si="443"/>
        <v>136.30000000000001</v>
      </c>
      <c r="AW261" s="321" t="str">
        <f>IFERROR(IF(AND('Att. Dairy'!B297=""),"",IF(AND(AX261="अवकाश"),"",IF(AND(AR261=""),"",AR261*$AY$229))),"")</f>
        <v/>
      </c>
      <c r="AX261" s="121" t="str">
        <f>IF(AND('Att. Dairy'!B297=""),"",IF(OR(AR261="",AR261=0),"",BC261))</f>
        <v/>
      </c>
      <c r="BB261" s="317" t="str">
        <f>IF(AND('Att. Dairy'!D297=""),"",'Att. Dairy'!D297)</f>
        <v>Saturday</v>
      </c>
      <c r="BC261" s="317" t="str">
        <f t="shared" si="433"/>
        <v>सब्जी रोटी</v>
      </c>
      <c r="BD261" s="318" t="str">
        <f t="shared" si="402"/>
        <v>W</v>
      </c>
      <c r="BE261" s="317" t="str">
        <f>IF(AND('Att. Dairy'!C297=""),"",'Att. Dairy'!C297)</f>
        <v/>
      </c>
      <c r="BF261" s="317" t="str">
        <f t="shared" si="403"/>
        <v/>
      </c>
      <c r="BG261" s="318" t="str">
        <f t="shared" si="404"/>
        <v>W</v>
      </c>
      <c r="BJ261" s="487">
        <f>IF(AND($DG$5=$CF$230),MAX($BJ$233:BJ260)+1,0)</f>
        <v>0</v>
      </c>
      <c r="BK261" s="389">
        <v>28</v>
      </c>
      <c r="BL261" s="422">
        <f>IF(AND('Att. Dairy'!B297=""),"",'Att. Dairy'!B297)</f>
        <v>45227</v>
      </c>
      <c r="BM261" s="423" t="str">
        <f>IF(AND('Att. Dairy'!D297=""),"",'Att. Dairy'!D297)</f>
        <v>Saturday</v>
      </c>
      <c r="BN261" s="435" t="str">
        <f>IF('Att. Dairy'!L297="","",IF('Att. Dairy'!E297='Att. Dairy'!$AD$15,'Att. Dairy'!L297,""))</f>
        <v/>
      </c>
      <c r="BO261" s="435" t="str">
        <f>IF('Att. Dairy'!M297="","",IF('Att. Dairy'!E297='Att. Dairy'!$AD$15,'Att. Dairy'!M297,""))</f>
        <v/>
      </c>
      <c r="BP261" s="436">
        <f t="shared" si="405"/>
        <v>0</v>
      </c>
      <c r="BQ261" s="453">
        <f t="shared" si="434"/>
        <v>142.31</v>
      </c>
      <c r="BR261" s="439" t="str">
        <f>IF(BL261="","",IF(BL261='Opening Balance'!$I$254,'Opening Balance'!$G$254,""))</f>
        <v/>
      </c>
      <c r="BS261" s="439" t="str">
        <f>IF(BL261="","",IF(BL261='Opening Balance'!$I$256,'Opening Balance'!$G$256,""))</f>
        <v/>
      </c>
      <c r="BT261" s="438">
        <f t="shared" si="406"/>
        <v>142.31</v>
      </c>
      <c r="BU261" s="446">
        <f>IF(BP261="","",BP261*'Opening Balance'!$G$258)</f>
        <v>0</v>
      </c>
      <c r="BV261" s="415">
        <f t="shared" si="400"/>
        <v>142.31</v>
      </c>
      <c r="BW261" s="453">
        <f t="shared" si="435"/>
        <v>32.693599999999989</v>
      </c>
      <c r="BX261" s="446" t="str">
        <f>IF(BL261="","",IF(BL261='Opening Balance'!$I$255,'Opening Balance'!$G$255,""))</f>
        <v/>
      </c>
      <c r="BY261" s="446" t="str">
        <f>IF(BL261="","",IF(BL261='Opening Balance'!$I$257,'Opening Balance'!$G$257,""))</f>
        <v/>
      </c>
      <c r="BZ261" s="447">
        <f t="shared" si="407"/>
        <v>32.693599999999989</v>
      </c>
      <c r="CA261" s="446">
        <f>IF(BP261="","",BP261*'Opening Balance'!$G$259)</f>
        <v>0</v>
      </c>
      <c r="CB261" s="431">
        <f t="shared" si="408"/>
        <v>32.693599999999989</v>
      </c>
      <c r="CC261" s="474">
        <f t="shared" si="436"/>
        <v>18000</v>
      </c>
      <c r="CD261" s="468" t="str">
        <f>IF(BL261="","",IF(BL261='Opening Balance'!$I$261,'Opening Balance'!$G$261,""))</f>
        <v/>
      </c>
      <c r="CE261" s="468">
        <f t="shared" si="409"/>
        <v>18000</v>
      </c>
      <c r="CF261" s="470">
        <f>IF(BL261="","",IF(BL261='Opening Balance'!$I$263,'Opening Balance'!$G$263,0))</f>
        <v>0</v>
      </c>
      <c r="CG261" s="469">
        <f t="shared" si="437"/>
        <v>18000</v>
      </c>
      <c r="CH261" s="466"/>
      <c r="CI261" s="466"/>
      <c r="CJ261" s="389">
        <v>28</v>
      </c>
      <c r="CK261" s="422">
        <f>IF(AND('Att. Dairy'!B297=""),"",'Att. Dairy'!B297)</f>
        <v>45227</v>
      </c>
      <c r="CL261" s="423" t="str">
        <f>IF(AND('Att. Dairy'!D297=""),"",'Att. Dairy'!D297)</f>
        <v>Saturday</v>
      </c>
      <c r="CM261" s="435" t="str">
        <f>IF('Att. Dairy'!O297="","",IF('Att. Dairy'!E297='Att. Dairy'!$AD$15,'Att. Dairy'!O297,""))</f>
        <v/>
      </c>
      <c r="CN261" s="435" t="str">
        <f>IF('Att. Dairy'!P297="","",IF('Att. Dairy'!E297='Att. Dairy'!$AD$15,'Att. Dairy'!P297,""))</f>
        <v/>
      </c>
      <c r="CO261" s="436">
        <f t="shared" si="410"/>
        <v>0</v>
      </c>
      <c r="CP261" s="453">
        <f t="shared" si="438"/>
        <v>190.11999999999998</v>
      </c>
      <c r="CQ261" s="438" t="str">
        <f>IF(CK261="","",IF(CK261='Opening Balance'!$I$254,'Opening Balance'!$H$254,""))</f>
        <v/>
      </c>
      <c r="CR261" s="438" t="str">
        <f>IF(CK261="","",IF(CK261='Opening Balance'!$I$256,'Opening Balance'!$H$256,""))</f>
        <v/>
      </c>
      <c r="CS261" s="438">
        <f t="shared" si="411"/>
        <v>190.11999999999998</v>
      </c>
      <c r="CT261" s="430">
        <f>IF(CO261="","",CO261*'Opening Balance'!$H$258)</f>
        <v>0</v>
      </c>
      <c r="CU261" s="431">
        <f t="shared" si="401"/>
        <v>190.11999999999998</v>
      </c>
      <c r="CV261" s="453">
        <f t="shared" si="439"/>
        <v>39.461199999999984</v>
      </c>
      <c r="CW261" s="430" t="str">
        <f>IF(CK261="","",IF(CK261='Opening Balance'!$I$255,'Opening Balance'!$H$255,""))</f>
        <v/>
      </c>
      <c r="CX261" s="429" t="str">
        <f>IF(CK261="","",IF(CK261='Opening Balance'!$I$257,'Opening Balance'!$H$257,""))</f>
        <v/>
      </c>
      <c r="CY261" s="438">
        <f t="shared" si="412"/>
        <v>39.461199999999984</v>
      </c>
      <c r="CZ261" s="430">
        <f>IF(CO261="","",CO261*'Opening Balance'!$H$259)</f>
        <v>0</v>
      </c>
      <c r="DA261" s="431">
        <f t="shared" si="413"/>
        <v>39.461199999999984</v>
      </c>
      <c r="DB261" s="474">
        <f t="shared" si="440"/>
        <v>19800</v>
      </c>
      <c r="DC261" s="468" t="str">
        <f>IF(CK261="","",IF(CK261='Opening Balance'!$I$261,'Opening Balance'!$H$261,""))</f>
        <v/>
      </c>
      <c r="DD261" s="468">
        <f t="shared" si="414"/>
        <v>19800</v>
      </c>
      <c r="DE261" s="470">
        <f>IF(CK261="","",IF(CK261='Opening Balance'!$I$263,'Opening Balance'!$H$263,0))</f>
        <v>0</v>
      </c>
      <c r="DF261" s="469">
        <f t="shared" si="441"/>
        <v>19800</v>
      </c>
    </row>
    <row r="262" spans="1:110" s="317" customFormat="1">
      <c r="A262" s="580"/>
      <c r="B262" s="352">
        <f>IF(AND($Z$3=$Q$229),MAX($B$233:B261)+1,0)</f>
        <v>0</v>
      </c>
      <c r="C262" s="116">
        <f>IF(AND('Att. Dairy'!B298=""),"",'Att. Dairy'!B298)</f>
        <v>45228</v>
      </c>
      <c r="D262" s="118">
        <f t="shared" si="415"/>
        <v>135.69999999999999</v>
      </c>
      <c r="E262" s="118">
        <f t="shared" si="416"/>
        <v>170</v>
      </c>
      <c r="F262" s="118" t="str">
        <f>IF(C262="","",IF(Sheet1!C262='Opening Balance'!$I$236,'Opening Balance'!$G$236,""))</f>
        <v/>
      </c>
      <c r="G262" s="118" t="str">
        <f>IF(C262="","",IF(Sheet1!C262='Opening Balance'!$I$237,'Opening Balance'!$G$237,""))</f>
        <v/>
      </c>
      <c r="H262" s="118" t="str">
        <f>IF(C262="","",IF(Sheet1!C262='Opening Balance'!$I$238,'Opening Balance'!$G$238,""))</f>
        <v/>
      </c>
      <c r="I262" s="118" t="str">
        <f>IF(C262="","",IF(Sheet1!C262='Opening Balance'!$I$239,'Opening Balance'!$G$239,""))</f>
        <v/>
      </c>
      <c r="J262" s="118" t="str">
        <f>IF(C262="","",IF(Sheet1!C262='Opening Balance'!$I$240,'Opening Balance'!$G$240,""))</f>
        <v/>
      </c>
      <c r="K262" s="118" t="str">
        <f>IF(C262="","",IF(Sheet1!C262='Opening Balance'!$I$241,'Opening Balance'!$G$241,""))</f>
        <v/>
      </c>
      <c r="L262" s="118">
        <f t="shared" si="417"/>
        <v>135.69999999999999</v>
      </c>
      <c r="M262" s="118">
        <f t="shared" si="418"/>
        <v>170</v>
      </c>
      <c r="N262" s="119" t="str">
        <f>IF('Att. Dairy'!F298="","",'Att. Dairy'!F298)</f>
        <v/>
      </c>
      <c r="O262" s="119" t="str">
        <f>IF('Att. Dairy'!G298="","",'Att. Dairy'!G298)</f>
        <v/>
      </c>
      <c r="P262" s="119" t="str">
        <f t="shared" si="419"/>
        <v/>
      </c>
      <c r="Q262" s="119" t="str">
        <f>IF('Att. Dairy'!L298="","",'Att. Dairy'!L298)</f>
        <v/>
      </c>
      <c r="R262" s="119" t="str">
        <f>IF('Att. Dairy'!M298="","",'Att. Dairy'!M298)</f>
        <v/>
      </c>
      <c r="S262" s="119" t="str">
        <f t="shared" si="420"/>
        <v/>
      </c>
      <c r="T262" s="118">
        <f t="shared" si="421"/>
        <v>0</v>
      </c>
      <c r="U262" s="118">
        <f t="shared" si="422"/>
        <v>0</v>
      </c>
      <c r="V262" s="118">
        <f t="shared" si="423"/>
        <v>135.69999999999999</v>
      </c>
      <c r="W262" s="118">
        <f t="shared" si="424"/>
        <v>170</v>
      </c>
      <c r="X262" s="321" t="str">
        <f>IFERROR(IF(AND('Att. Dairy'!B298=""),"",IF(AND(Y262="अवकाश"),"",IF(AND(S262=""),"",S262*$Z$229))),"")</f>
        <v/>
      </c>
      <c r="Y262" s="121" t="str">
        <f>IF(AND('Att. Dairy'!B298=""),"",IF(OR(S262="",S262=0),"",BC262))</f>
        <v/>
      </c>
      <c r="AA262" s="353">
        <f>IF(AND($AY$3=$AP$229),MAX($AA$233:AA261)+1,0)</f>
        <v>0</v>
      </c>
      <c r="AB262" s="116">
        <f>IF(AND('Att. Dairy'!B298=""),"",'Att. Dairy'!B298)</f>
        <v>45228</v>
      </c>
      <c r="AC262" s="118">
        <f t="shared" si="425"/>
        <v>126.85000000000002</v>
      </c>
      <c r="AD262" s="118">
        <f t="shared" si="426"/>
        <v>136.30000000000001</v>
      </c>
      <c r="AE262" s="118" t="str">
        <f>IF(AB262="","",IF(Sheet1!AB262='Opening Balance'!$I$236,'Opening Balance'!$H$236,""))</f>
        <v/>
      </c>
      <c r="AF262" s="118" t="str">
        <f>IF(AB262="","",IF(Sheet1!AB262='Opening Balance'!$I$237,'Opening Balance'!$H$237,""))</f>
        <v/>
      </c>
      <c r="AG262" s="118" t="str">
        <f>IF(AB262="","",IF(Sheet1!AB262='Opening Balance'!$I$238,'Opening Balance'!$H$238,""))</f>
        <v/>
      </c>
      <c r="AH262" s="118" t="str">
        <f>IF(AB262="","",IF(Sheet1!AB262='Opening Balance'!$I$239,'Opening Balance'!$H$239,""))</f>
        <v/>
      </c>
      <c r="AI262" s="118" t="str">
        <f>IF(AB262="","",IF(Sheet1!AB262='Opening Balance'!$I$240,'Opening Balance'!$H$240,""))</f>
        <v/>
      </c>
      <c r="AJ262" s="118" t="str">
        <f>IF(AB262="","",IF(Sheet1!AB262='Opening Balance'!$I$241,'Opening Balance'!$H$241,""))</f>
        <v/>
      </c>
      <c r="AK262" s="118">
        <f t="shared" si="427"/>
        <v>126.85000000000002</v>
      </c>
      <c r="AL262" s="118">
        <f t="shared" si="428"/>
        <v>136.30000000000001</v>
      </c>
      <c r="AM262" s="119" t="str">
        <f>IF('Att. Dairy'!I298="","",'Att. Dairy'!I298)</f>
        <v/>
      </c>
      <c r="AN262" s="119" t="str">
        <f>IF('Att. Dairy'!J298="","",'Att. Dairy'!J298)</f>
        <v/>
      </c>
      <c r="AO262" s="119" t="str">
        <f t="shared" si="429"/>
        <v/>
      </c>
      <c r="AP262" s="119" t="str">
        <f>IF('Att. Dairy'!O298="","",'Att. Dairy'!O298)</f>
        <v/>
      </c>
      <c r="AQ262" s="119" t="str">
        <f>IF('Att. Dairy'!P298="","",'Att. Dairy'!P298)</f>
        <v/>
      </c>
      <c r="AR262" s="119" t="str">
        <f t="shared" si="430"/>
        <v/>
      </c>
      <c r="AS262" s="118">
        <f t="shared" si="431"/>
        <v>0</v>
      </c>
      <c r="AT262" s="118">
        <f t="shared" si="432"/>
        <v>0</v>
      </c>
      <c r="AU262" s="118">
        <f t="shared" si="442"/>
        <v>126.85000000000002</v>
      </c>
      <c r="AV262" s="118">
        <f t="shared" si="443"/>
        <v>136.30000000000001</v>
      </c>
      <c r="AW262" s="321" t="str">
        <f>IFERROR(IF(AND('Att. Dairy'!B298=""),"",IF(AND(AX262="अवकाश"),"",IF(AND(AR262=""),"",AR262*$AY$229))),"")</f>
        <v/>
      </c>
      <c r="AX262" s="121" t="str">
        <f>IF(AND('Att. Dairy'!B298=""),"",IF(OR(AR262="",AR262=0),"",BC262))</f>
        <v/>
      </c>
      <c r="BB262" s="317" t="str">
        <f>IF(AND('Att. Dairy'!D298=""),"",'Att. Dairy'!D298)</f>
        <v>Sunday</v>
      </c>
      <c r="BC262" s="317" t="str">
        <f t="shared" si="433"/>
        <v>अवकाश</v>
      </c>
      <c r="BD262" s="318" t="str">
        <f t="shared" si="402"/>
        <v/>
      </c>
      <c r="BE262" s="317" t="str">
        <f>IF(AND('Att. Dairy'!C298=""),"",'Att. Dairy'!C298)</f>
        <v/>
      </c>
      <c r="BF262" s="317" t="str">
        <f t="shared" si="403"/>
        <v/>
      </c>
      <c r="BG262" s="318" t="str">
        <f t="shared" si="404"/>
        <v/>
      </c>
      <c r="BJ262" s="487">
        <f>IF(AND($DG$5=$CF$230),MAX($BJ$233:BJ261)+1,0)</f>
        <v>0</v>
      </c>
      <c r="BK262" s="389">
        <v>29</v>
      </c>
      <c r="BL262" s="422">
        <f>IF(AND('Att. Dairy'!B298=""),"",'Att. Dairy'!B298)</f>
        <v>45228</v>
      </c>
      <c r="BM262" s="423" t="str">
        <f>IF(AND('Att. Dairy'!D298=""),"",'Att. Dairy'!D298)</f>
        <v>Sunday</v>
      </c>
      <c r="BN262" s="435" t="str">
        <f>IF('Att. Dairy'!L298="","",IF('Att. Dairy'!E298='Att. Dairy'!$AD$15,'Att. Dairy'!L298,""))</f>
        <v/>
      </c>
      <c r="BO262" s="435" t="str">
        <f>IF('Att. Dairy'!M298="","",IF('Att. Dairy'!E298='Att. Dairy'!$AD$15,'Att. Dairy'!M298,""))</f>
        <v/>
      </c>
      <c r="BP262" s="436">
        <f t="shared" si="405"/>
        <v>0</v>
      </c>
      <c r="BQ262" s="453">
        <f t="shared" si="434"/>
        <v>142.31</v>
      </c>
      <c r="BR262" s="439" t="str">
        <f>IF(BL262="","",IF(BL262='Opening Balance'!$I$254,'Opening Balance'!$G$254,""))</f>
        <v/>
      </c>
      <c r="BS262" s="439" t="str">
        <f>IF(BL262="","",IF(BL262='Opening Balance'!$I$256,'Opening Balance'!$G$256,""))</f>
        <v/>
      </c>
      <c r="BT262" s="438">
        <f t="shared" si="406"/>
        <v>142.31</v>
      </c>
      <c r="BU262" s="446">
        <f>IF(BP262="","",BP262*'Opening Balance'!$G$258)</f>
        <v>0</v>
      </c>
      <c r="BV262" s="415">
        <f t="shared" si="400"/>
        <v>142.31</v>
      </c>
      <c r="BW262" s="453">
        <f t="shared" si="435"/>
        <v>32.693599999999989</v>
      </c>
      <c r="BX262" s="446" t="str">
        <f>IF(BL262="","",IF(BL262='Opening Balance'!$I$255,'Opening Balance'!$G$255,""))</f>
        <v/>
      </c>
      <c r="BY262" s="446" t="str">
        <f>IF(BL262="","",IF(BL262='Opening Balance'!$I$257,'Opening Balance'!$G$257,""))</f>
        <v/>
      </c>
      <c r="BZ262" s="447">
        <f t="shared" si="407"/>
        <v>32.693599999999989</v>
      </c>
      <c r="CA262" s="446">
        <f>IF(BP262="","",BP262*'Opening Balance'!$G$259)</f>
        <v>0</v>
      </c>
      <c r="CB262" s="431">
        <f t="shared" si="408"/>
        <v>32.693599999999989</v>
      </c>
      <c r="CC262" s="474">
        <f t="shared" si="436"/>
        <v>18000</v>
      </c>
      <c r="CD262" s="468" t="str">
        <f>IF(BL262="","",IF(BL262='Opening Balance'!$I$261,'Opening Balance'!$G$261,""))</f>
        <v/>
      </c>
      <c r="CE262" s="468">
        <f t="shared" si="409"/>
        <v>18000</v>
      </c>
      <c r="CF262" s="470">
        <f>IF(BL262="","",IF(BL262='Opening Balance'!$I$263,'Opening Balance'!$G$263,0))</f>
        <v>0</v>
      </c>
      <c r="CG262" s="469">
        <f t="shared" si="437"/>
        <v>18000</v>
      </c>
      <c r="CH262" s="466"/>
      <c r="CI262" s="466"/>
      <c r="CJ262" s="389">
        <v>29</v>
      </c>
      <c r="CK262" s="422">
        <f>IF(AND('Att. Dairy'!B298=""),"",'Att. Dairy'!B298)</f>
        <v>45228</v>
      </c>
      <c r="CL262" s="423" t="str">
        <f>IF(AND('Att. Dairy'!D298=""),"",'Att. Dairy'!D298)</f>
        <v>Sunday</v>
      </c>
      <c r="CM262" s="435" t="str">
        <f>IF('Att. Dairy'!O298="","",IF('Att. Dairy'!E298='Att. Dairy'!$AD$15,'Att. Dairy'!O298,""))</f>
        <v/>
      </c>
      <c r="CN262" s="435" t="str">
        <f>IF('Att. Dairy'!P298="","",IF('Att. Dairy'!E298='Att. Dairy'!$AD$15,'Att. Dairy'!P298,""))</f>
        <v/>
      </c>
      <c r="CO262" s="436">
        <f t="shared" si="410"/>
        <v>0</v>
      </c>
      <c r="CP262" s="453">
        <f t="shared" si="438"/>
        <v>190.11999999999998</v>
      </c>
      <c r="CQ262" s="438" t="str">
        <f>IF(CK262="","",IF(CK262='Opening Balance'!$I$254,'Opening Balance'!$H$254,""))</f>
        <v/>
      </c>
      <c r="CR262" s="438" t="str">
        <f>IF(CK262="","",IF(CK262='Opening Balance'!$I$256,'Opening Balance'!$H$256,""))</f>
        <v/>
      </c>
      <c r="CS262" s="438">
        <f t="shared" si="411"/>
        <v>190.11999999999998</v>
      </c>
      <c r="CT262" s="430">
        <f>IF(CO262="","",CO262*'Opening Balance'!$H$258)</f>
        <v>0</v>
      </c>
      <c r="CU262" s="431">
        <f t="shared" si="401"/>
        <v>190.11999999999998</v>
      </c>
      <c r="CV262" s="453">
        <f t="shared" si="439"/>
        <v>39.461199999999984</v>
      </c>
      <c r="CW262" s="430" t="str">
        <f>IF(CK262="","",IF(CK262='Opening Balance'!$I$255,'Opening Balance'!$H$255,""))</f>
        <v/>
      </c>
      <c r="CX262" s="429" t="str">
        <f>IF(CK262="","",IF(CK262='Opening Balance'!$I$257,'Opening Balance'!$H$257,""))</f>
        <v/>
      </c>
      <c r="CY262" s="438">
        <f t="shared" si="412"/>
        <v>39.461199999999984</v>
      </c>
      <c r="CZ262" s="430">
        <f>IF(CO262="","",CO262*'Opening Balance'!$H$259)</f>
        <v>0</v>
      </c>
      <c r="DA262" s="431">
        <f t="shared" si="413"/>
        <v>39.461199999999984</v>
      </c>
      <c r="DB262" s="474">
        <f t="shared" si="440"/>
        <v>19800</v>
      </c>
      <c r="DC262" s="468" t="str">
        <f>IF(CK262="","",IF(CK262='Opening Balance'!$I$261,'Opening Balance'!$H$261,""))</f>
        <v/>
      </c>
      <c r="DD262" s="468">
        <f t="shared" si="414"/>
        <v>19800</v>
      </c>
      <c r="DE262" s="470">
        <f>IF(CK262="","",IF(CK262='Opening Balance'!$I$263,'Opening Balance'!$H$263,0))</f>
        <v>0</v>
      </c>
      <c r="DF262" s="469">
        <f t="shared" si="441"/>
        <v>19800</v>
      </c>
    </row>
    <row r="263" spans="1:110" s="317" customFormat="1">
      <c r="A263" s="580"/>
      <c r="B263" s="352">
        <f>IF(AND($Z$3=$Q$229),MAX($B$233:B262)+1,0)</f>
        <v>0</v>
      </c>
      <c r="C263" s="116">
        <f>IF(AND('Att. Dairy'!B299=""),"",'Att. Dairy'!B299)</f>
        <v>45229</v>
      </c>
      <c r="D263" s="118">
        <f t="shared" si="415"/>
        <v>135.69999999999999</v>
      </c>
      <c r="E263" s="118">
        <f t="shared" si="416"/>
        <v>170</v>
      </c>
      <c r="F263" s="118" t="str">
        <f>IF(C263="","",IF(Sheet1!C263='Opening Balance'!$I$236,'Opening Balance'!$G$236,""))</f>
        <v/>
      </c>
      <c r="G263" s="118" t="str">
        <f>IF(C263="","",IF(Sheet1!C263='Opening Balance'!$I$237,'Opening Balance'!$G$237,""))</f>
        <v/>
      </c>
      <c r="H263" s="118" t="str">
        <f>IF(C263="","",IF(Sheet1!C263='Opening Balance'!$I$238,'Opening Balance'!$G$238,""))</f>
        <v/>
      </c>
      <c r="I263" s="118" t="str">
        <f>IF(C263="","",IF(Sheet1!C263='Opening Balance'!$I$239,'Opening Balance'!$G$239,""))</f>
        <v/>
      </c>
      <c r="J263" s="118" t="str">
        <f>IF(C263="","",IF(Sheet1!C263='Opening Balance'!$I$240,'Opening Balance'!$G$240,""))</f>
        <v/>
      </c>
      <c r="K263" s="118" t="str">
        <f>IF(C263="","",IF(Sheet1!C263='Opening Balance'!$I$241,'Opening Balance'!$G$241,""))</f>
        <v/>
      </c>
      <c r="L263" s="118">
        <f t="shared" si="417"/>
        <v>135.69999999999999</v>
      </c>
      <c r="M263" s="118">
        <f t="shared" si="418"/>
        <v>170</v>
      </c>
      <c r="N263" s="119" t="str">
        <f>IF('Att. Dairy'!F299="","",'Att. Dairy'!F299)</f>
        <v/>
      </c>
      <c r="O263" s="119" t="str">
        <f>IF('Att. Dairy'!G299="","",'Att. Dairy'!G299)</f>
        <v/>
      </c>
      <c r="P263" s="119" t="str">
        <f t="shared" si="419"/>
        <v/>
      </c>
      <c r="Q263" s="119" t="str">
        <f>IF('Att. Dairy'!L299="","",'Att. Dairy'!L299)</f>
        <v/>
      </c>
      <c r="R263" s="119" t="str">
        <f>IF('Att. Dairy'!M299="","",'Att. Dairy'!M299)</f>
        <v/>
      </c>
      <c r="S263" s="119" t="str">
        <f t="shared" si="420"/>
        <v/>
      </c>
      <c r="T263" s="118">
        <f t="shared" si="421"/>
        <v>0</v>
      </c>
      <c r="U263" s="118">
        <f t="shared" si="422"/>
        <v>0</v>
      </c>
      <c r="V263" s="118">
        <f t="shared" si="423"/>
        <v>135.69999999999999</v>
      </c>
      <c r="W263" s="118">
        <f t="shared" si="424"/>
        <v>170</v>
      </c>
      <c r="X263" s="321" t="str">
        <f>IFERROR(IF(AND('Att. Dairy'!B299=""),"",IF(AND(Y263="अवकाश"),"",IF(AND(S263=""),"",S263*$Z$229))),"")</f>
        <v/>
      </c>
      <c r="Y263" s="121" t="str">
        <f>IF(AND('Att. Dairy'!B299=""),"",IF(OR(S263="",S263=0),"",BC263))</f>
        <v/>
      </c>
      <c r="AA263" s="353">
        <f>IF(AND($AY$3=$AP$229),MAX($AA$233:AA262)+1,0)</f>
        <v>0</v>
      </c>
      <c r="AB263" s="116">
        <f>IF(AND('Att. Dairy'!B299=""),"",'Att. Dairy'!B299)</f>
        <v>45229</v>
      </c>
      <c r="AC263" s="118">
        <f t="shared" si="425"/>
        <v>126.85000000000002</v>
      </c>
      <c r="AD263" s="118">
        <f t="shared" si="426"/>
        <v>136.30000000000001</v>
      </c>
      <c r="AE263" s="118" t="str">
        <f>IF(AB263="","",IF(Sheet1!AB263='Opening Balance'!$I$236,'Opening Balance'!$H$236,""))</f>
        <v/>
      </c>
      <c r="AF263" s="118" t="str">
        <f>IF(AB263="","",IF(Sheet1!AB263='Opening Balance'!$I$237,'Opening Balance'!$H$237,""))</f>
        <v/>
      </c>
      <c r="AG263" s="118" t="str">
        <f>IF(AB263="","",IF(Sheet1!AB263='Opening Balance'!$I$238,'Opening Balance'!$H$238,""))</f>
        <v/>
      </c>
      <c r="AH263" s="118" t="str">
        <f>IF(AB263="","",IF(Sheet1!AB263='Opening Balance'!$I$239,'Opening Balance'!$H$239,""))</f>
        <v/>
      </c>
      <c r="AI263" s="118" t="str">
        <f>IF(AB263="","",IF(Sheet1!AB263='Opening Balance'!$I$240,'Opening Balance'!$H$240,""))</f>
        <v/>
      </c>
      <c r="AJ263" s="118" t="str">
        <f>IF(AB263="","",IF(Sheet1!AB263='Opening Balance'!$I$241,'Opening Balance'!$H$241,""))</f>
        <v/>
      </c>
      <c r="AK263" s="118">
        <f t="shared" si="427"/>
        <v>126.85000000000002</v>
      </c>
      <c r="AL263" s="118">
        <f t="shared" si="428"/>
        <v>136.30000000000001</v>
      </c>
      <c r="AM263" s="119" t="str">
        <f>IF('Att. Dairy'!I299="","",'Att. Dairy'!I299)</f>
        <v/>
      </c>
      <c r="AN263" s="119" t="str">
        <f>IF('Att. Dairy'!J299="","",'Att. Dairy'!J299)</f>
        <v/>
      </c>
      <c r="AO263" s="119" t="str">
        <f t="shared" si="429"/>
        <v/>
      </c>
      <c r="AP263" s="119" t="str">
        <f>IF('Att. Dairy'!O299="","",'Att. Dairy'!O299)</f>
        <v/>
      </c>
      <c r="AQ263" s="119" t="str">
        <f>IF('Att. Dairy'!P299="","",'Att. Dairy'!P299)</f>
        <v/>
      </c>
      <c r="AR263" s="119" t="str">
        <f t="shared" si="430"/>
        <v/>
      </c>
      <c r="AS263" s="118">
        <f t="shared" si="431"/>
        <v>0</v>
      </c>
      <c r="AT263" s="118">
        <f t="shared" si="432"/>
        <v>0</v>
      </c>
      <c r="AU263" s="118">
        <f t="shared" si="442"/>
        <v>126.85000000000002</v>
      </c>
      <c r="AV263" s="118">
        <f t="shared" si="443"/>
        <v>136.30000000000001</v>
      </c>
      <c r="AW263" s="321" t="str">
        <f>IFERROR(IF(AND('Att. Dairy'!B299=""),"",IF(AND(AX263="अवकाश"),"",IF(AND(AR263=""),"",AR263*$AY$229))),"")</f>
        <v/>
      </c>
      <c r="AX263" s="121" t="str">
        <f>IF(AND('Att. Dairy'!B299=""),"",IF(OR(AR263="",AR263=0),"",BC263))</f>
        <v/>
      </c>
      <c r="BB263" s="317" t="str">
        <f>IF(AND('Att. Dairy'!D299=""),"",'Att. Dairy'!D299)</f>
        <v>Monday</v>
      </c>
      <c r="BC263" s="317" t="str">
        <f t="shared" si="433"/>
        <v>सब्जी रोटी</v>
      </c>
      <c r="BD263" s="318" t="str">
        <f t="shared" si="402"/>
        <v>W</v>
      </c>
      <c r="BE263" s="317" t="str">
        <f>IF(AND('Att. Dairy'!C299=""),"",'Att. Dairy'!C299)</f>
        <v/>
      </c>
      <c r="BF263" s="317" t="str">
        <f t="shared" si="403"/>
        <v/>
      </c>
      <c r="BG263" s="318" t="str">
        <f t="shared" si="404"/>
        <v>W</v>
      </c>
      <c r="BJ263" s="487">
        <f>IF(AND($DG$5=$CF$230),MAX($BJ$233:BJ262)+1,0)</f>
        <v>0</v>
      </c>
      <c r="BK263" s="389">
        <v>30</v>
      </c>
      <c r="BL263" s="422">
        <f>IF(AND('Att. Dairy'!B299=""),"",'Att. Dairy'!B299)</f>
        <v>45229</v>
      </c>
      <c r="BM263" s="423" t="str">
        <f>IF(AND('Att. Dairy'!D299=""),"",'Att. Dairy'!D299)</f>
        <v>Monday</v>
      </c>
      <c r="BN263" s="435" t="str">
        <f>IF('Att. Dairy'!L299="","",IF('Att. Dairy'!E299='Att. Dairy'!$AD$15,'Att. Dairy'!L299,""))</f>
        <v/>
      </c>
      <c r="BO263" s="435" t="str">
        <f>IF('Att. Dairy'!M299="","",IF('Att. Dairy'!E299='Att. Dairy'!$AD$15,'Att. Dairy'!M299,""))</f>
        <v/>
      </c>
      <c r="BP263" s="436">
        <f t="shared" si="405"/>
        <v>0</v>
      </c>
      <c r="BQ263" s="453">
        <f t="shared" si="434"/>
        <v>142.31</v>
      </c>
      <c r="BR263" s="439" t="str">
        <f>IF(BL263="","",IF(BL263='Opening Balance'!$I$254,'Opening Balance'!$G$254,""))</f>
        <v/>
      </c>
      <c r="BS263" s="439" t="str">
        <f>IF(BL263="","",IF(BL263='Opening Balance'!$I$256,'Opening Balance'!$G$256,""))</f>
        <v/>
      </c>
      <c r="BT263" s="438">
        <f t="shared" si="406"/>
        <v>142.31</v>
      </c>
      <c r="BU263" s="446">
        <f>IF(BP263="","",BP263*'Opening Balance'!$G$258)</f>
        <v>0</v>
      </c>
      <c r="BV263" s="415">
        <f t="shared" si="400"/>
        <v>142.31</v>
      </c>
      <c r="BW263" s="453">
        <f t="shared" si="435"/>
        <v>32.693599999999989</v>
      </c>
      <c r="BX263" s="446" t="str">
        <f>IF(BL263="","",IF(BL263='Opening Balance'!$I$255,'Opening Balance'!$G$255,""))</f>
        <v/>
      </c>
      <c r="BY263" s="446" t="str">
        <f>IF(BL263="","",IF(BL263='Opening Balance'!$I$257,'Opening Balance'!$G$257,""))</f>
        <v/>
      </c>
      <c r="BZ263" s="447">
        <f t="shared" si="407"/>
        <v>32.693599999999989</v>
      </c>
      <c r="CA263" s="446">
        <f>IF(BP263="","",BP263*'Opening Balance'!$G$259)</f>
        <v>0</v>
      </c>
      <c r="CB263" s="431">
        <f t="shared" si="408"/>
        <v>32.693599999999989</v>
      </c>
      <c r="CC263" s="474">
        <f t="shared" si="436"/>
        <v>18000</v>
      </c>
      <c r="CD263" s="468" t="str">
        <f>IF(BL263="","",IF(BL263='Opening Balance'!$I$261,'Opening Balance'!$G$261,""))</f>
        <v/>
      </c>
      <c r="CE263" s="468">
        <f t="shared" si="409"/>
        <v>18000</v>
      </c>
      <c r="CF263" s="470">
        <f>IF(BL263="","",IF(BL263='Opening Balance'!$I$263,'Opening Balance'!$G$263,0))</f>
        <v>0</v>
      </c>
      <c r="CG263" s="469">
        <f t="shared" si="437"/>
        <v>18000</v>
      </c>
      <c r="CH263" s="466"/>
      <c r="CI263" s="466"/>
      <c r="CJ263" s="389">
        <v>30</v>
      </c>
      <c r="CK263" s="422">
        <f>IF(AND('Att. Dairy'!B299=""),"",'Att. Dairy'!B299)</f>
        <v>45229</v>
      </c>
      <c r="CL263" s="423" t="str">
        <f>IF(AND('Att. Dairy'!D299=""),"",'Att. Dairy'!D299)</f>
        <v>Monday</v>
      </c>
      <c r="CM263" s="435" t="str">
        <f>IF('Att. Dairy'!O299="","",IF('Att. Dairy'!E299='Att. Dairy'!$AD$15,'Att. Dairy'!O299,""))</f>
        <v/>
      </c>
      <c r="CN263" s="435" t="str">
        <f>IF('Att. Dairy'!P299="","",IF('Att. Dairy'!E299='Att. Dairy'!$AD$15,'Att. Dairy'!P299,""))</f>
        <v/>
      </c>
      <c r="CO263" s="436">
        <f t="shared" si="410"/>
        <v>0</v>
      </c>
      <c r="CP263" s="453">
        <f t="shared" si="438"/>
        <v>190.11999999999998</v>
      </c>
      <c r="CQ263" s="438" t="str">
        <f>IF(CK263="","",IF(CK263='Opening Balance'!$I$254,'Opening Balance'!$H$254,""))</f>
        <v/>
      </c>
      <c r="CR263" s="438" t="str">
        <f>IF(CK263="","",IF(CK263='Opening Balance'!$I$256,'Opening Balance'!$H$256,""))</f>
        <v/>
      </c>
      <c r="CS263" s="438">
        <f t="shared" si="411"/>
        <v>190.11999999999998</v>
      </c>
      <c r="CT263" s="430">
        <f>IF(CO263="","",CO263*'Opening Balance'!$H$258)</f>
        <v>0</v>
      </c>
      <c r="CU263" s="431">
        <f t="shared" si="401"/>
        <v>190.11999999999998</v>
      </c>
      <c r="CV263" s="453">
        <f t="shared" si="439"/>
        <v>39.461199999999984</v>
      </c>
      <c r="CW263" s="430" t="str">
        <f>IF(CK263="","",IF(CK263='Opening Balance'!$I$255,'Opening Balance'!$H$255,""))</f>
        <v/>
      </c>
      <c r="CX263" s="429" t="str">
        <f>IF(CK263="","",IF(CK263='Opening Balance'!$I$257,'Opening Balance'!$H$257,""))</f>
        <v/>
      </c>
      <c r="CY263" s="438">
        <f t="shared" si="412"/>
        <v>39.461199999999984</v>
      </c>
      <c r="CZ263" s="430">
        <f>IF(CO263="","",CO263*'Opening Balance'!$H$259)</f>
        <v>0</v>
      </c>
      <c r="DA263" s="431">
        <f t="shared" si="413"/>
        <v>39.461199999999984</v>
      </c>
      <c r="DB263" s="474">
        <f t="shared" si="440"/>
        <v>19800</v>
      </c>
      <c r="DC263" s="468" t="str">
        <f>IF(CK263="","",IF(CK263='Opening Balance'!$I$261,'Opening Balance'!$H$261,""))</f>
        <v/>
      </c>
      <c r="DD263" s="468">
        <f t="shared" si="414"/>
        <v>19800</v>
      </c>
      <c r="DE263" s="470">
        <f>IF(CK263="","",IF(CK263='Opening Balance'!$I$263,'Opening Balance'!$H$263,0))</f>
        <v>0</v>
      </c>
      <c r="DF263" s="469">
        <f t="shared" si="441"/>
        <v>19800</v>
      </c>
    </row>
    <row r="264" spans="1:110" s="317" customFormat="1">
      <c r="A264" s="580"/>
      <c r="B264" s="352">
        <f>IF(AND($Z$3=$Q$229),MAX($B$233:B263)+1,0)</f>
        <v>0</v>
      </c>
      <c r="C264" s="116">
        <f>IF(AND('Att. Dairy'!B300=""),"",'Att. Dairy'!B300)</f>
        <v>45230</v>
      </c>
      <c r="D264" s="118">
        <f t="shared" si="415"/>
        <v>135.69999999999999</v>
      </c>
      <c r="E264" s="118">
        <f t="shared" si="416"/>
        <v>170</v>
      </c>
      <c r="F264" s="118" t="str">
        <f>IF(C264="","",IF(Sheet1!C264='Opening Balance'!$I$236,'Opening Balance'!$G$236,""))</f>
        <v/>
      </c>
      <c r="G264" s="118" t="str">
        <f>IF(C264="","",IF(Sheet1!C264='Opening Balance'!$I$237,'Opening Balance'!$G$237,""))</f>
        <v/>
      </c>
      <c r="H264" s="118" t="str">
        <f>IF(C264="","",IF(Sheet1!C264='Opening Balance'!$I$238,'Opening Balance'!$G$238,""))</f>
        <v/>
      </c>
      <c r="I264" s="118" t="str">
        <f>IF(C264="","",IF(Sheet1!C264='Opening Balance'!$I$239,'Opening Balance'!$G$239,""))</f>
        <v/>
      </c>
      <c r="J264" s="118" t="str">
        <f>IF(C264="","",IF(Sheet1!C264='Opening Balance'!$I$240,'Opening Balance'!$G$240,""))</f>
        <v/>
      </c>
      <c r="K264" s="118" t="str">
        <f>IF(C264="","",IF(Sheet1!C264='Opening Balance'!$I$241,'Opening Balance'!$G$241,""))</f>
        <v/>
      </c>
      <c r="L264" s="118">
        <f t="shared" si="417"/>
        <v>135.69999999999999</v>
      </c>
      <c r="M264" s="118">
        <f t="shared" si="418"/>
        <v>170</v>
      </c>
      <c r="N264" s="119" t="str">
        <f>IF('Att. Dairy'!F300="","",'Att. Dairy'!F300)</f>
        <v/>
      </c>
      <c r="O264" s="119" t="str">
        <f>IF('Att. Dairy'!G300="","",'Att. Dairy'!G300)</f>
        <v/>
      </c>
      <c r="P264" s="119" t="str">
        <f t="shared" si="419"/>
        <v/>
      </c>
      <c r="Q264" s="119" t="str">
        <f>IF('Att. Dairy'!L300="","",'Att. Dairy'!L300)</f>
        <v/>
      </c>
      <c r="R264" s="119" t="str">
        <f>IF('Att. Dairy'!M300="","",'Att. Dairy'!M300)</f>
        <v/>
      </c>
      <c r="S264" s="119" t="str">
        <f t="shared" si="420"/>
        <v/>
      </c>
      <c r="T264" s="118">
        <f t="shared" si="421"/>
        <v>0</v>
      </c>
      <c r="U264" s="118">
        <f t="shared" si="422"/>
        <v>0</v>
      </c>
      <c r="V264" s="118">
        <f t="shared" si="423"/>
        <v>135.69999999999999</v>
      </c>
      <c r="W264" s="118">
        <f t="shared" si="424"/>
        <v>170</v>
      </c>
      <c r="X264" s="321" t="str">
        <f>IFERROR(IF(AND('Att. Dairy'!B300=""),"",IF(AND(Y264="अवकाश"),"",IF(AND(S264=""),"",S264*$Z$229))),"")</f>
        <v/>
      </c>
      <c r="Y264" s="121" t="str">
        <f>IF(AND('Att. Dairy'!B300=""),"",IF(OR(S264="",S264=0),"",BC264))</f>
        <v/>
      </c>
      <c r="Z264" s="317">
        <v>7</v>
      </c>
      <c r="AA264" s="353">
        <f>IF(AND($AY$3=$AP$229),MAX($AA$233:AA263)+1,0)</f>
        <v>0</v>
      </c>
      <c r="AB264" s="116">
        <f>IF(AND('Att. Dairy'!B300=""),"",'Att. Dairy'!B300)</f>
        <v>45230</v>
      </c>
      <c r="AC264" s="118">
        <f t="shared" si="425"/>
        <v>126.85000000000002</v>
      </c>
      <c r="AD264" s="118">
        <f t="shared" si="426"/>
        <v>136.30000000000001</v>
      </c>
      <c r="AE264" s="118" t="str">
        <f>IF(AB264="","",IF(Sheet1!AB264='Opening Balance'!$I$236,'Opening Balance'!$H$236,""))</f>
        <v/>
      </c>
      <c r="AF264" s="118" t="str">
        <f>IF(AB264="","",IF(Sheet1!AB264='Opening Balance'!$I$237,'Opening Balance'!$H$237,""))</f>
        <v/>
      </c>
      <c r="AG264" s="118" t="str">
        <f>IF(AB264="","",IF(Sheet1!AB264='Opening Balance'!$I$238,'Opening Balance'!$H$238,""))</f>
        <v/>
      </c>
      <c r="AH264" s="118" t="str">
        <f>IF(AB264="","",IF(Sheet1!AB264='Opening Balance'!$I$239,'Opening Balance'!$H$239,""))</f>
        <v/>
      </c>
      <c r="AI264" s="118" t="str">
        <f>IF(AB264="","",IF(Sheet1!AB264='Opening Balance'!$I$240,'Opening Balance'!$H$240,""))</f>
        <v/>
      </c>
      <c r="AJ264" s="118" t="str">
        <f>IF(AB264="","",IF(Sheet1!AB264='Opening Balance'!$I$241,'Opening Balance'!$H$241,""))</f>
        <v/>
      </c>
      <c r="AK264" s="118">
        <f t="shared" si="427"/>
        <v>126.85000000000002</v>
      </c>
      <c r="AL264" s="118">
        <f>IF(AND(AD264="",AF264="",AH264="",AJ264=""),"",SUM(AD264,AF264,AH264,AJ264))</f>
        <v>136.30000000000001</v>
      </c>
      <c r="AM264" s="119" t="str">
        <f>IF('Att. Dairy'!I300="","",'Att. Dairy'!I300)</f>
        <v/>
      </c>
      <c r="AN264" s="119" t="str">
        <f>IF('Att. Dairy'!J300="","",'Att. Dairy'!J300)</f>
        <v/>
      </c>
      <c r="AO264" s="119" t="str">
        <f t="shared" si="429"/>
        <v/>
      </c>
      <c r="AP264" s="119" t="str">
        <f>IF('Att. Dairy'!O300="","",'Att. Dairy'!O300)</f>
        <v/>
      </c>
      <c r="AQ264" s="119" t="str">
        <f>IF('Att. Dairy'!P300="","",'Att. Dairy'!P300)</f>
        <v/>
      </c>
      <c r="AR264" s="119" t="str">
        <f t="shared" si="430"/>
        <v/>
      </c>
      <c r="AS264" s="118">
        <f t="shared" si="431"/>
        <v>0</v>
      </c>
      <c r="AT264" s="118">
        <f t="shared" si="432"/>
        <v>0</v>
      </c>
      <c r="AU264" s="118">
        <f t="shared" si="442"/>
        <v>126.85000000000002</v>
      </c>
      <c r="AV264" s="118">
        <f t="shared" si="443"/>
        <v>136.30000000000001</v>
      </c>
      <c r="AW264" s="321" t="str">
        <f>IFERROR(IF(AND('Att. Dairy'!B300=""),"",IF(AND(AX264="अवकाश"),"",IF(AND(AR264=""),"",AR264*$AY$229))),"")</f>
        <v/>
      </c>
      <c r="AX264" s="121" t="str">
        <f>IF(AND('Att. Dairy'!B300=""),"",IF(OR(AR264="",AR264=0),"",BC264))</f>
        <v/>
      </c>
      <c r="BB264" s="317" t="str">
        <f>IF(AND('Att. Dairy'!D300=""),"",'Att. Dairy'!D300)</f>
        <v>Tuesday</v>
      </c>
      <c r="BC264" s="317" t="str">
        <f t="shared" si="433"/>
        <v>दाल चावल</v>
      </c>
      <c r="BD264" s="318" t="str">
        <f t="shared" si="402"/>
        <v>R</v>
      </c>
      <c r="BE264" s="317" t="str">
        <f>IF(AND('Att. Dairy'!C300=""),"",'Att. Dairy'!C300)</f>
        <v/>
      </c>
      <c r="BF264" s="317" t="str">
        <f t="shared" si="403"/>
        <v/>
      </c>
      <c r="BG264" s="318" t="str">
        <f t="shared" si="404"/>
        <v>R</v>
      </c>
      <c r="BJ264" s="487">
        <f>IF(AND($DG$5=$CF$230),MAX($BJ$233:BJ263)+1,0)</f>
        <v>0</v>
      </c>
      <c r="BK264" s="391">
        <v>31</v>
      </c>
      <c r="BL264" s="422">
        <f>IF(AND('Att. Dairy'!B300=""),"",'Att. Dairy'!B300)</f>
        <v>45230</v>
      </c>
      <c r="BM264" s="423" t="str">
        <f>IF(AND('Att. Dairy'!D300=""),"",'Att. Dairy'!D300)</f>
        <v>Tuesday</v>
      </c>
      <c r="BN264" s="435" t="str">
        <f>IF('Att. Dairy'!L300="","",IF('Att. Dairy'!E300='Att. Dairy'!$AD$15,'Att. Dairy'!L300,""))</f>
        <v/>
      </c>
      <c r="BO264" s="435" t="str">
        <f>IF('Att. Dairy'!M300="","",IF('Att. Dairy'!E300='Att. Dairy'!$AD$15,'Att. Dairy'!M300,""))</f>
        <v/>
      </c>
      <c r="BP264" s="436">
        <f t="shared" si="405"/>
        <v>0</v>
      </c>
      <c r="BQ264" s="453">
        <f t="shared" si="434"/>
        <v>142.31</v>
      </c>
      <c r="BR264" s="439" t="str">
        <f>IF(BL264="","",IF(BL264='Opening Balance'!$I$254,'Opening Balance'!$G$254,""))</f>
        <v/>
      </c>
      <c r="BS264" s="439" t="str">
        <f>IF(BL264="","",IF(BL264='Opening Balance'!$I$256,'Opening Balance'!$G$256,""))</f>
        <v/>
      </c>
      <c r="BT264" s="438">
        <f t="shared" si="406"/>
        <v>142.31</v>
      </c>
      <c r="BU264" s="446">
        <f>IF(BP264="","",BP264*'Opening Balance'!$G$258)</f>
        <v>0</v>
      </c>
      <c r="BV264" s="415">
        <f t="shared" si="400"/>
        <v>142.31</v>
      </c>
      <c r="BW264" s="453">
        <f t="shared" si="435"/>
        <v>32.693599999999989</v>
      </c>
      <c r="BX264" s="446" t="str">
        <f>IF(BL264="","",IF(BL264='Opening Balance'!$I$255,'Opening Balance'!$G$255,""))</f>
        <v/>
      </c>
      <c r="BY264" s="446" t="str">
        <f>IF(BL264="","",IF(BL264='Opening Balance'!$I$257,'Opening Balance'!$G$257,""))</f>
        <v/>
      </c>
      <c r="BZ264" s="447">
        <f t="shared" si="407"/>
        <v>32.693599999999989</v>
      </c>
      <c r="CA264" s="446">
        <f>IF(BP264="","",BP264*'Opening Balance'!$G$259)</f>
        <v>0</v>
      </c>
      <c r="CB264" s="431">
        <f t="shared" si="408"/>
        <v>32.693599999999989</v>
      </c>
      <c r="CC264" s="474">
        <f t="shared" si="436"/>
        <v>18000</v>
      </c>
      <c r="CD264" s="468" t="str">
        <f>IF(BL264="","",IF(BL264='Opening Balance'!$I$261,'Opening Balance'!$G$261,""))</f>
        <v/>
      </c>
      <c r="CE264" s="468">
        <f t="shared" si="409"/>
        <v>18000</v>
      </c>
      <c r="CF264" s="470">
        <f>IF(BL264="","",IF(BL264='Opening Balance'!$I$263,'Opening Balance'!$G$263,0))</f>
        <v>0</v>
      </c>
      <c r="CG264" s="469">
        <f>IFERROR(SUM(CE264-CF264),"")</f>
        <v>18000</v>
      </c>
      <c r="CH264" s="475"/>
      <c r="CI264" s="466"/>
      <c r="CJ264" s="391">
        <v>31</v>
      </c>
      <c r="CK264" s="422">
        <f>IF(AND('Att. Dairy'!B300=""),"",'Att. Dairy'!B300)</f>
        <v>45230</v>
      </c>
      <c r="CL264" s="423" t="str">
        <f>IF(AND('Att. Dairy'!D300=""),"",'Att. Dairy'!D300)</f>
        <v>Tuesday</v>
      </c>
      <c r="CM264" s="435" t="str">
        <f>IF('Att. Dairy'!O300="","",IF('Att. Dairy'!E300='Att. Dairy'!$AD$15,'Att. Dairy'!O300,""))</f>
        <v/>
      </c>
      <c r="CN264" s="435" t="str">
        <f>IF('Att. Dairy'!P300="","",IF('Att. Dairy'!E300='Att. Dairy'!$AD$15,'Att. Dairy'!P300,""))</f>
        <v/>
      </c>
      <c r="CO264" s="436">
        <f t="shared" si="410"/>
        <v>0</v>
      </c>
      <c r="CP264" s="453">
        <f t="shared" si="438"/>
        <v>190.11999999999998</v>
      </c>
      <c r="CQ264" s="438" t="str">
        <f>IF(CK264="","",IF(CK264='Opening Balance'!$I$254,'Opening Balance'!$H$254,""))</f>
        <v/>
      </c>
      <c r="CR264" s="438" t="str">
        <f>IF(CK264="","",IF(CK264='Opening Balance'!$I$256,'Opening Balance'!$H$256,""))</f>
        <v/>
      </c>
      <c r="CS264" s="438">
        <f t="shared" si="411"/>
        <v>190.11999999999998</v>
      </c>
      <c r="CT264" s="430">
        <f>IF(CO264="","",CO264*'Opening Balance'!$H$258)</f>
        <v>0</v>
      </c>
      <c r="CU264" s="431">
        <f t="shared" si="401"/>
        <v>190.11999999999998</v>
      </c>
      <c r="CV264" s="453">
        <f t="shared" si="439"/>
        <v>39.461199999999984</v>
      </c>
      <c r="CW264" s="430" t="str">
        <f>IF(CK264="","",IF(CK264='Opening Balance'!$I$255,'Opening Balance'!$H$255,""))</f>
        <v/>
      </c>
      <c r="CX264" s="429" t="str">
        <f>IF(CK264="","",IF(CK264='Opening Balance'!$I$257,'Opening Balance'!$H$257,""))</f>
        <v/>
      </c>
      <c r="CY264" s="438">
        <f t="shared" si="412"/>
        <v>39.461199999999984</v>
      </c>
      <c r="CZ264" s="430">
        <f>IF(CO264="","",CO264*'Opening Balance'!$H$259)</f>
        <v>0</v>
      </c>
      <c r="DA264" s="431">
        <f t="shared" si="413"/>
        <v>39.461199999999984</v>
      </c>
      <c r="DB264" s="474">
        <f t="shared" si="440"/>
        <v>19800</v>
      </c>
      <c r="DC264" s="468" t="str">
        <f>IF(CK264="","",IF(CK264='Opening Balance'!$I$261,'Opening Balance'!$H$261,""))</f>
        <v/>
      </c>
      <c r="DD264" s="468">
        <f t="shared" si="414"/>
        <v>19800</v>
      </c>
      <c r="DE264" s="470">
        <f>IF(CK264="","",IF(CK264='Opening Balance'!$I$263,'Opening Balance'!$H$263,0))</f>
        <v>0</v>
      </c>
      <c r="DF264" s="469">
        <f t="shared" si="441"/>
        <v>19800</v>
      </c>
    </row>
    <row r="265" spans="1:110" s="317" customFormat="1" ht="20.25">
      <c r="A265" s="580">
        <v>7</v>
      </c>
      <c r="C265" s="122"/>
      <c r="D265" s="858"/>
      <c r="E265" s="858"/>
      <c r="F265" s="123">
        <f t="shared" ref="F265:K265" si="444">SUM(F234:F264)</f>
        <v>0</v>
      </c>
      <c r="G265" s="123">
        <f t="shared" si="444"/>
        <v>0</v>
      </c>
      <c r="H265" s="123">
        <f t="shared" si="444"/>
        <v>0</v>
      </c>
      <c r="I265" s="123">
        <f t="shared" si="444"/>
        <v>0</v>
      </c>
      <c r="J265" s="123">
        <f t="shared" si="444"/>
        <v>0</v>
      </c>
      <c r="K265" s="123">
        <f t="shared" si="444"/>
        <v>0</v>
      </c>
      <c r="L265" s="123"/>
      <c r="M265" s="123"/>
      <c r="N265" s="124">
        <f t="shared" ref="N265:U265" si="445">SUM(N234:N264)</f>
        <v>240</v>
      </c>
      <c r="O265" s="124">
        <f t="shared" si="445"/>
        <v>230</v>
      </c>
      <c r="P265" s="124">
        <f t="shared" si="445"/>
        <v>470</v>
      </c>
      <c r="Q265" s="124">
        <f t="shared" si="445"/>
        <v>229</v>
      </c>
      <c r="R265" s="124">
        <f t="shared" si="445"/>
        <v>218</v>
      </c>
      <c r="S265" s="124">
        <f t="shared" si="445"/>
        <v>447</v>
      </c>
      <c r="T265" s="125">
        <f t="shared" si="445"/>
        <v>22.5</v>
      </c>
      <c r="U265" s="125">
        <f t="shared" si="445"/>
        <v>22.2</v>
      </c>
      <c r="V265" s="125"/>
      <c r="W265" s="125"/>
      <c r="X265" s="125">
        <f>SUM(X234:X264)</f>
        <v>2436.15</v>
      </c>
      <c r="Y265" s="126"/>
      <c r="AA265" s="353"/>
      <c r="AB265" s="122"/>
      <c r="AC265" s="858"/>
      <c r="AD265" s="858"/>
      <c r="AE265" s="123">
        <f t="shared" ref="AE265:AJ265" si="446">SUM(AE234:AE264)</f>
        <v>0</v>
      </c>
      <c r="AF265" s="123">
        <f t="shared" si="446"/>
        <v>0</v>
      </c>
      <c r="AG265" s="123">
        <f t="shared" si="446"/>
        <v>0</v>
      </c>
      <c r="AH265" s="123">
        <f t="shared" si="446"/>
        <v>0</v>
      </c>
      <c r="AI265" s="123">
        <f t="shared" si="446"/>
        <v>0</v>
      </c>
      <c r="AJ265" s="123">
        <f t="shared" si="446"/>
        <v>0</v>
      </c>
      <c r="AK265" s="123"/>
      <c r="AL265" s="123"/>
      <c r="AM265" s="124">
        <f t="shared" ref="AM265:AT265" si="447">SUM(AM234:AM264)</f>
        <v>180</v>
      </c>
      <c r="AN265" s="124">
        <f t="shared" si="447"/>
        <v>200</v>
      </c>
      <c r="AO265" s="124">
        <f t="shared" si="447"/>
        <v>380</v>
      </c>
      <c r="AP265" s="124">
        <f t="shared" si="447"/>
        <v>178</v>
      </c>
      <c r="AQ265" s="124">
        <f t="shared" si="447"/>
        <v>191</v>
      </c>
      <c r="AR265" s="124">
        <f t="shared" si="447"/>
        <v>369</v>
      </c>
      <c r="AS265" s="125">
        <f t="shared" si="447"/>
        <v>27.75</v>
      </c>
      <c r="AT265" s="125">
        <f t="shared" si="447"/>
        <v>27.6</v>
      </c>
      <c r="AU265" s="125"/>
      <c r="AV265" s="125"/>
      <c r="AW265" s="123">
        <f>SUM(AW234:AW264)</f>
        <v>3014.73</v>
      </c>
      <c r="AX265" s="126"/>
      <c r="BI265" s="317">
        <v>7</v>
      </c>
      <c r="BK265" s="844" t="s">
        <v>455</v>
      </c>
      <c r="BL265" s="844"/>
      <c r="BM265" s="844"/>
      <c r="BN265" s="488">
        <f>SUM(BN234:BN264)</f>
        <v>229</v>
      </c>
      <c r="BO265" s="488">
        <f t="shared" ref="BO265" si="448">SUM(BO234:BO264)</f>
        <v>218</v>
      </c>
      <c r="BP265" s="488">
        <f t="shared" ref="BP265" si="449">SUM(BP234:BP264)</f>
        <v>447</v>
      </c>
      <c r="BQ265" s="488"/>
      <c r="BR265" s="489">
        <f t="shared" ref="BR265" si="450">SUM(BR234:BR264)</f>
        <v>0</v>
      </c>
      <c r="BS265" s="489">
        <f t="shared" ref="BS265" si="451">SUM(BS234:BS264)</f>
        <v>0</v>
      </c>
      <c r="BT265" s="489"/>
      <c r="BU265" s="489">
        <f t="shared" ref="BU265" si="452">SUM(BU234:BU264)</f>
        <v>6.7050000000000001</v>
      </c>
      <c r="BV265" s="416"/>
      <c r="BW265" s="412"/>
      <c r="BX265" s="489">
        <f t="shared" ref="BX265" si="453">SUM(BX234:BX264)</f>
        <v>0</v>
      </c>
      <c r="BY265" s="489">
        <f t="shared" ref="BY265" si="454">SUM(BY234:BY264)</f>
        <v>0</v>
      </c>
      <c r="BZ265" s="489"/>
      <c r="CA265" s="489">
        <f t="shared" ref="CA265" si="455">SUM(CA234:CA264)</f>
        <v>3.7547999999999995</v>
      </c>
      <c r="CB265" s="417"/>
      <c r="CC265" s="471"/>
      <c r="CD265" s="476">
        <f>SUM(CD234:CD264)</f>
        <v>0</v>
      </c>
      <c r="CE265" s="472"/>
      <c r="CF265" s="476">
        <f>SUM(CF234:CF264)</f>
        <v>0</v>
      </c>
      <c r="CG265" s="473"/>
      <c r="CH265" s="466"/>
      <c r="CI265" s="466"/>
      <c r="CJ265" s="844" t="s">
        <v>455</v>
      </c>
      <c r="CK265" s="844"/>
      <c r="CL265" s="844"/>
      <c r="CM265" s="488">
        <f>SUM(CM234:CM264)</f>
        <v>178</v>
      </c>
      <c r="CN265" s="488">
        <f t="shared" ref="CN265" si="456">SUM(CN234:CN264)</f>
        <v>191</v>
      </c>
      <c r="CO265" s="488">
        <f t="shared" ref="CO265" si="457">SUM(CO234:CO264)</f>
        <v>369</v>
      </c>
      <c r="CP265" s="488"/>
      <c r="CQ265" s="489">
        <f t="shared" ref="CQ265" si="458">SUM(CQ234:CQ264)</f>
        <v>0</v>
      </c>
      <c r="CR265" s="489">
        <f t="shared" ref="CR265" si="459">SUM(CR234:CR264)</f>
        <v>0</v>
      </c>
      <c r="CS265" s="489"/>
      <c r="CT265" s="489">
        <f t="shared" ref="CT265" si="460">SUM(CT234:CT264)</f>
        <v>7.3800000000000008</v>
      </c>
      <c r="CU265" s="416"/>
      <c r="CV265" s="412"/>
      <c r="CW265" s="489">
        <f t="shared" ref="CW265" si="461">SUM(CW234:CW264)</f>
        <v>0</v>
      </c>
      <c r="CX265" s="489">
        <f t="shared" ref="CX265" si="462">SUM(CX234:CX264)</f>
        <v>0</v>
      </c>
      <c r="CY265" s="489"/>
      <c r="CZ265" s="489">
        <f t="shared" ref="CZ265" si="463">SUM(CZ234:CZ264)</f>
        <v>3.7638000000000007</v>
      </c>
      <c r="DA265" s="417"/>
      <c r="DB265" s="471"/>
      <c r="DC265" s="476">
        <f>SUM(DC234:DC264)</f>
        <v>0</v>
      </c>
      <c r="DD265" s="472"/>
      <c r="DE265" s="476">
        <f>SUM(DE234:DE264)</f>
        <v>0</v>
      </c>
      <c r="DF265" s="450">
        <f t="shared" ref="DF265" si="464">SUM(DD265-DE265)</f>
        <v>0</v>
      </c>
    </row>
    <row r="267" spans="1:110" s="317" customFormat="1" ht="21">
      <c r="A267" s="580"/>
      <c r="C267" s="93"/>
      <c r="D267" s="859" t="str">
        <f>D229</f>
        <v>कार्यालय का नाम ,  Mahtma Gandhi Government School (English Medium) Bar, Pali</v>
      </c>
      <c r="E267" s="859"/>
      <c r="F267" s="859"/>
      <c r="G267" s="859"/>
      <c r="H267" s="859"/>
      <c r="I267" s="859"/>
      <c r="J267" s="859"/>
      <c r="K267" s="859"/>
      <c r="L267" s="859"/>
      <c r="M267" s="859"/>
      <c r="N267" s="859"/>
      <c r="O267" s="859"/>
      <c r="P267" s="859"/>
      <c r="Q267" s="860" t="str">
        <f>'Att. Dairy'!N309</f>
        <v>November-2023</v>
      </c>
      <c r="R267" s="860"/>
      <c r="S267" s="860"/>
      <c r="T267" s="860"/>
      <c r="U267" s="860"/>
      <c r="V267" s="16"/>
      <c r="W267" s="16"/>
      <c r="X267" s="16"/>
      <c r="Y267" s="16"/>
      <c r="Z267" s="320">
        <f>'Opening Balance'!I282</f>
        <v>5.45</v>
      </c>
      <c r="AA267" s="353"/>
      <c r="AB267" s="93"/>
      <c r="AC267" s="859" t="str">
        <f>AC229</f>
        <v>कार्यालय का नाम ,  Mahtma Gandhi Government School (English Medium) Bar, Pali</v>
      </c>
      <c r="AD267" s="859"/>
      <c r="AE267" s="859"/>
      <c r="AF267" s="859"/>
      <c r="AG267" s="859"/>
      <c r="AH267" s="859"/>
      <c r="AI267" s="859"/>
      <c r="AJ267" s="859"/>
      <c r="AK267" s="859"/>
      <c r="AL267" s="859"/>
      <c r="AM267" s="859"/>
      <c r="AN267" s="859"/>
      <c r="AO267" s="859"/>
      <c r="AP267" s="860" t="str">
        <f>'Att. Dairy'!N309</f>
        <v>November-2023</v>
      </c>
      <c r="AQ267" s="860"/>
      <c r="AR267" s="860"/>
      <c r="AS267" s="860"/>
      <c r="AT267" s="860"/>
      <c r="AU267" s="16"/>
      <c r="AV267" s="16"/>
      <c r="AW267" s="16"/>
      <c r="AX267" s="16"/>
      <c r="AY267" s="319">
        <f>'Opening Balance'!I284</f>
        <v>8.17</v>
      </c>
    </row>
    <row r="268" spans="1:110" s="317" customFormat="1" ht="34.5">
      <c r="A268" s="580"/>
      <c r="C268" s="855" t="s">
        <v>115</v>
      </c>
      <c r="D268" s="854" t="s">
        <v>116</v>
      </c>
      <c r="E268" s="854"/>
      <c r="F268" s="854" t="s">
        <v>122</v>
      </c>
      <c r="G268" s="854"/>
      <c r="H268" s="861" t="s">
        <v>123</v>
      </c>
      <c r="I268" s="861"/>
      <c r="J268" s="861" t="s">
        <v>124</v>
      </c>
      <c r="K268" s="861"/>
      <c r="L268" s="855" t="s">
        <v>126</v>
      </c>
      <c r="M268" s="855"/>
      <c r="N268" s="854" t="s">
        <v>395</v>
      </c>
      <c r="O268" s="854"/>
      <c r="P268" s="854"/>
      <c r="Q268" s="854" t="s">
        <v>129</v>
      </c>
      <c r="R268" s="854"/>
      <c r="S268" s="854"/>
      <c r="T268" s="854" t="s">
        <v>132</v>
      </c>
      <c r="U268" s="854"/>
      <c r="V268" s="855" t="s">
        <v>133</v>
      </c>
      <c r="W268" s="855"/>
      <c r="X268" s="856" t="s">
        <v>134</v>
      </c>
      <c r="Y268" s="854" t="s">
        <v>135</v>
      </c>
      <c r="AA268" s="353"/>
      <c r="AB268" s="855" t="s">
        <v>115</v>
      </c>
      <c r="AC268" s="854" t="s">
        <v>116</v>
      </c>
      <c r="AD268" s="854"/>
      <c r="AE268" s="854" t="s">
        <v>122</v>
      </c>
      <c r="AF268" s="854"/>
      <c r="AG268" s="861" t="s">
        <v>123</v>
      </c>
      <c r="AH268" s="861"/>
      <c r="AI268" s="861" t="s">
        <v>124</v>
      </c>
      <c r="AJ268" s="861"/>
      <c r="AK268" s="855" t="s">
        <v>126</v>
      </c>
      <c r="AL268" s="855"/>
      <c r="AM268" s="854" t="s">
        <v>394</v>
      </c>
      <c r="AN268" s="854"/>
      <c r="AO268" s="854"/>
      <c r="AP268" s="854" t="s">
        <v>393</v>
      </c>
      <c r="AQ268" s="854"/>
      <c r="AR268" s="854"/>
      <c r="AS268" s="854" t="s">
        <v>132</v>
      </c>
      <c r="AT268" s="854"/>
      <c r="AU268" s="855" t="s">
        <v>133</v>
      </c>
      <c r="AV268" s="855"/>
      <c r="AW268" s="856" t="s">
        <v>134</v>
      </c>
      <c r="AX268" s="854" t="s">
        <v>135</v>
      </c>
      <c r="BK268" s="394"/>
      <c r="BL268" s="394"/>
      <c r="BM268" s="845" t="s">
        <v>457</v>
      </c>
      <c r="BN268" s="845"/>
      <c r="BO268" s="845"/>
      <c r="BP268" s="845"/>
      <c r="BQ268" s="845"/>
      <c r="BR268" s="845"/>
      <c r="BS268" s="845"/>
      <c r="BT268" s="845"/>
      <c r="BU268" s="845"/>
      <c r="BV268" s="845"/>
      <c r="BW268" s="845"/>
      <c r="BX268" s="845"/>
      <c r="BY268" s="845"/>
      <c r="BZ268" s="845"/>
      <c r="CA268" s="845"/>
      <c r="CB268" s="845"/>
      <c r="CC268" s="845"/>
      <c r="CD268" s="845"/>
      <c r="CE268" s="421" t="s">
        <v>19</v>
      </c>
      <c r="CF268" s="846" t="str">
        <f>'Att. Dairy'!N309</f>
        <v>November-2023</v>
      </c>
      <c r="CG268" s="846"/>
      <c r="CH268" s="466"/>
      <c r="CI268" s="466"/>
      <c r="CJ268" s="394"/>
      <c r="CK268" s="394"/>
      <c r="CL268" s="845" t="s">
        <v>458</v>
      </c>
      <c r="CM268" s="845"/>
      <c r="CN268" s="845"/>
      <c r="CO268" s="845"/>
      <c r="CP268" s="845"/>
      <c r="CQ268" s="845"/>
      <c r="CR268" s="845"/>
      <c r="CS268" s="845"/>
      <c r="CT268" s="845"/>
      <c r="CU268" s="845"/>
      <c r="CV268" s="845"/>
      <c r="CW268" s="845"/>
      <c r="CX268" s="845"/>
      <c r="CY268" s="845"/>
      <c r="CZ268" s="845"/>
      <c r="DA268" s="845"/>
      <c r="DB268" s="845"/>
      <c r="DC268" s="845"/>
      <c r="DD268" s="421" t="s">
        <v>19</v>
      </c>
      <c r="DE268" s="846" t="str">
        <f>'Att. Dairy'!N309</f>
        <v>November-2023</v>
      </c>
      <c r="DF268" s="846"/>
    </row>
    <row r="269" spans="1:110" s="317" customFormat="1" ht="21.75" customHeight="1">
      <c r="A269" s="580"/>
      <c r="C269" s="855"/>
      <c r="D269" s="854"/>
      <c r="E269" s="854"/>
      <c r="F269" s="854"/>
      <c r="G269" s="854"/>
      <c r="H269" s="861"/>
      <c r="I269" s="861"/>
      <c r="J269" s="861"/>
      <c r="K269" s="861"/>
      <c r="L269" s="855"/>
      <c r="M269" s="855"/>
      <c r="N269" s="854"/>
      <c r="O269" s="854"/>
      <c r="P269" s="854"/>
      <c r="Q269" s="854"/>
      <c r="R269" s="854"/>
      <c r="S269" s="854"/>
      <c r="T269" s="854"/>
      <c r="U269" s="854"/>
      <c r="V269" s="855"/>
      <c r="W269" s="855"/>
      <c r="X269" s="856"/>
      <c r="Y269" s="854"/>
      <c r="AA269" s="353"/>
      <c r="AB269" s="855"/>
      <c r="AC269" s="854"/>
      <c r="AD269" s="854"/>
      <c r="AE269" s="854"/>
      <c r="AF269" s="854"/>
      <c r="AG269" s="861"/>
      <c r="AH269" s="861"/>
      <c r="AI269" s="861"/>
      <c r="AJ269" s="861"/>
      <c r="AK269" s="855"/>
      <c r="AL269" s="855"/>
      <c r="AM269" s="854"/>
      <c r="AN269" s="854"/>
      <c r="AO269" s="854"/>
      <c r="AP269" s="854"/>
      <c r="AQ269" s="854"/>
      <c r="AR269" s="854"/>
      <c r="AS269" s="854"/>
      <c r="AT269" s="854"/>
      <c r="AU269" s="855"/>
      <c r="AV269" s="855"/>
      <c r="AW269" s="856"/>
      <c r="AX269" s="854"/>
      <c r="BK269" s="394"/>
      <c r="BL269" s="394"/>
      <c r="BM269" s="432"/>
      <c r="BN269" s="465"/>
      <c r="BO269" s="465"/>
      <c r="BP269" s="465"/>
      <c r="BQ269" s="432"/>
      <c r="BR269" s="432"/>
      <c r="BS269" s="432"/>
      <c r="BT269" s="432"/>
      <c r="BU269" s="432"/>
      <c r="BV269" s="432"/>
      <c r="BW269" s="432"/>
      <c r="BX269" s="432"/>
      <c r="BY269" s="432"/>
      <c r="BZ269" s="432"/>
      <c r="CA269" s="432"/>
      <c r="CB269" s="432"/>
      <c r="CC269" s="432"/>
      <c r="CD269" s="432"/>
      <c r="CE269" s="421"/>
      <c r="CF269" s="420"/>
      <c r="CG269" s="420"/>
      <c r="CH269" s="466"/>
      <c r="CI269" s="466"/>
      <c r="CJ269" s="394"/>
      <c r="CK269" s="394"/>
      <c r="CL269" s="432"/>
      <c r="CM269" s="465"/>
      <c r="CN269" s="465"/>
      <c r="CO269" s="465"/>
      <c r="CP269" s="432"/>
      <c r="CQ269" s="432"/>
      <c r="CR269" s="432"/>
      <c r="CS269" s="432"/>
      <c r="CT269" s="432"/>
      <c r="CU269" s="432"/>
      <c r="CV269" s="432"/>
      <c r="CW269" s="432"/>
      <c r="CX269" s="432"/>
      <c r="CY269" s="432"/>
      <c r="CZ269" s="432"/>
      <c r="DA269" s="432"/>
      <c r="DB269" s="432"/>
      <c r="DC269" s="432"/>
      <c r="DD269" s="421"/>
      <c r="DE269" s="420"/>
      <c r="DF269" s="420"/>
    </row>
    <row r="270" spans="1:110" s="317" customFormat="1" ht="15" customHeight="1">
      <c r="A270" s="580"/>
      <c r="C270" s="855"/>
      <c r="D270" s="854"/>
      <c r="E270" s="854"/>
      <c r="F270" s="854"/>
      <c r="G270" s="854"/>
      <c r="H270" s="857" t="s">
        <v>125</v>
      </c>
      <c r="I270" s="857"/>
      <c r="J270" s="857" t="s">
        <v>125</v>
      </c>
      <c r="K270" s="857"/>
      <c r="L270" s="855"/>
      <c r="M270" s="855"/>
      <c r="N270" s="854"/>
      <c r="O270" s="854"/>
      <c r="P270" s="854"/>
      <c r="Q270" s="854"/>
      <c r="R270" s="854"/>
      <c r="S270" s="854"/>
      <c r="T270" s="854"/>
      <c r="U270" s="854"/>
      <c r="V270" s="855"/>
      <c r="W270" s="855"/>
      <c r="X270" s="856"/>
      <c r="Y270" s="854"/>
      <c r="AA270" s="353"/>
      <c r="AB270" s="855"/>
      <c r="AC270" s="854"/>
      <c r="AD270" s="854"/>
      <c r="AE270" s="854"/>
      <c r="AF270" s="854"/>
      <c r="AG270" s="857" t="s">
        <v>125</v>
      </c>
      <c r="AH270" s="857"/>
      <c r="AI270" s="857" t="s">
        <v>125</v>
      </c>
      <c r="AJ270" s="857"/>
      <c r="AK270" s="855"/>
      <c r="AL270" s="855"/>
      <c r="AM270" s="854"/>
      <c r="AN270" s="854"/>
      <c r="AO270" s="854"/>
      <c r="AP270" s="854"/>
      <c r="AQ270" s="854"/>
      <c r="AR270" s="854"/>
      <c r="AS270" s="854"/>
      <c r="AT270" s="854"/>
      <c r="AU270" s="855"/>
      <c r="AV270" s="855"/>
      <c r="AW270" s="856"/>
      <c r="AX270" s="854"/>
      <c r="BK270" s="847" t="s">
        <v>449</v>
      </c>
      <c r="BL270" s="848" t="s">
        <v>426</v>
      </c>
      <c r="BM270" s="848" t="s">
        <v>282</v>
      </c>
      <c r="BN270" s="849" t="s">
        <v>427</v>
      </c>
      <c r="BO270" s="849"/>
      <c r="BP270" s="849"/>
      <c r="BQ270" s="850" t="s">
        <v>456</v>
      </c>
      <c r="BR270" s="850"/>
      <c r="BS270" s="850"/>
      <c r="BT270" s="850"/>
      <c r="BU270" s="850"/>
      <c r="BV270" s="850"/>
      <c r="BW270" s="850" t="s">
        <v>431</v>
      </c>
      <c r="BX270" s="850"/>
      <c r="BY270" s="850"/>
      <c r="BZ270" s="850"/>
      <c r="CA270" s="850"/>
      <c r="CB270" s="850"/>
      <c r="CC270" s="851" t="s">
        <v>438</v>
      </c>
      <c r="CD270" s="852"/>
      <c r="CE270" s="852"/>
      <c r="CF270" s="852"/>
      <c r="CG270" s="853"/>
      <c r="CH270" s="466"/>
      <c r="CI270" s="466"/>
      <c r="CJ270" s="847" t="s">
        <v>449</v>
      </c>
      <c r="CK270" s="848" t="s">
        <v>426</v>
      </c>
      <c r="CL270" s="848" t="s">
        <v>282</v>
      </c>
      <c r="CM270" s="849" t="s">
        <v>428</v>
      </c>
      <c r="CN270" s="849"/>
      <c r="CO270" s="849"/>
      <c r="CP270" s="850" t="s">
        <v>456</v>
      </c>
      <c r="CQ270" s="850"/>
      <c r="CR270" s="850"/>
      <c r="CS270" s="850"/>
      <c r="CT270" s="850"/>
      <c r="CU270" s="850"/>
      <c r="CV270" s="850" t="s">
        <v>431</v>
      </c>
      <c r="CW270" s="850"/>
      <c r="CX270" s="850"/>
      <c r="CY270" s="850"/>
      <c r="CZ270" s="850"/>
      <c r="DA270" s="850"/>
      <c r="DB270" s="851" t="s">
        <v>438</v>
      </c>
      <c r="DC270" s="852"/>
      <c r="DD270" s="852"/>
      <c r="DE270" s="852"/>
      <c r="DF270" s="853"/>
    </row>
    <row r="271" spans="1:110" s="317" customFormat="1" ht="25.5">
      <c r="A271" s="580"/>
      <c r="C271" s="855"/>
      <c r="D271" s="127" t="s">
        <v>117</v>
      </c>
      <c r="E271" s="127" t="s">
        <v>118</v>
      </c>
      <c r="F271" s="127" t="s">
        <v>117</v>
      </c>
      <c r="G271" s="127" t="s">
        <v>118</v>
      </c>
      <c r="H271" s="127" t="s">
        <v>117</v>
      </c>
      <c r="I271" s="127" t="s">
        <v>118</v>
      </c>
      <c r="J271" s="127" t="s">
        <v>117</v>
      </c>
      <c r="K271" s="127" t="s">
        <v>118</v>
      </c>
      <c r="L271" s="127" t="s">
        <v>117</v>
      </c>
      <c r="M271" s="127" t="s">
        <v>118</v>
      </c>
      <c r="N271" s="127" t="s">
        <v>119</v>
      </c>
      <c r="O271" s="127" t="s">
        <v>120</v>
      </c>
      <c r="P271" s="127" t="s">
        <v>121</v>
      </c>
      <c r="Q271" s="127" t="s">
        <v>119</v>
      </c>
      <c r="R271" s="127" t="s">
        <v>120</v>
      </c>
      <c r="S271" s="127" t="s">
        <v>121</v>
      </c>
      <c r="T271" s="127" t="s">
        <v>117</v>
      </c>
      <c r="U271" s="127" t="s">
        <v>118</v>
      </c>
      <c r="V271" s="127" t="s">
        <v>117</v>
      </c>
      <c r="W271" s="127" t="s">
        <v>118</v>
      </c>
      <c r="X271" s="856"/>
      <c r="Y271" s="854"/>
      <c r="AA271" s="353"/>
      <c r="AB271" s="855"/>
      <c r="AC271" s="127" t="s">
        <v>117</v>
      </c>
      <c r="AD271" s="127" t="s">
        <v>118</v>
      </c>
      <c r="AE271" s="127" t="s">
        <v>117</v>
      </c>
      <c r="AF271" s="127" t="s">
        <v>118</v>
      </c>
      <c r="AG271" s="127" t="s">
        <v>117</v>
      </c>
      <c r="AH271" s="127" t="s">
        <v>118</v>
      </c>
      <c r="AI271" s="127" t="s">
        <v>117</v>
      </c>
      <c r="AJ271" s="127" t="s">
        <v>118</v>
      </c>
      <c r="AK271" s="127" t="s">
        <v>117</v>
      </c>
      <c r="AL271" s="127" t="s">
        <v>118</v>
      </c>
      <c r="AM271" s="127" t="s">
        <v>119</v>
      </c>
      <c r="AN271" s="127" t="s">
        <v>120</v>
      </c>
      <c r="AO271" s="127" t="s">
        <v>121</v>
      </c>
      <c r="AP271" s="127" t="s">
        <v>119</v>
      </c>
      <c r="AQ271" s="127" t="s">
        <v>120</v>
      </c>
      <c r="AR271" s="127" t="s">
        <v>121</v>
      </c>
      <c r="AS271" s="127" t="s">
        <v>117</v>
      </c>
      <c r="AT271" s="127" t="s">
        <v>118</v>
      </c>
      <c r="AU271" s="127" t="s">
        <v>117</v>
      </c>
      <c r="AV271" s="127" t="s">
        <v>118</v>
      </c>
      <c r="AW271" s="856"/>
      <c r="AX271" s="854"/>
      <c r="BK271" s="847"/>
      <c r="BL271" s="848"/>
      <c r="BM271" s="848"/>
      <c r="BN271" s="395" t="s">
        <v>119</v>
      </c>
      <c r="BO271" s="396" t="s">
        <v>120</v>
      </c>
      <c r="BP271" s="397" t="s">
        <v>417</v>
      </c>
      <c r="BQ271" s="426" t="s">
        <v>452</v>
      </c>
      <c r="BR271" s="426" t="s">
        <v>433</v>
      </c>
      <c r="BS271" s="426" t="s">
        <v>434</v>
      </c>
      <c r="BT271" s="426" t="s">
        <v>450</v>
      </c>
      <c r="BU271" s="426" t="s">
        <v>459</v>
      </c>
      <c r="BV271" s="427" t="s">
        <v>435</v>
      </c>
      <c r="BW271" s="426" t="s">
        <v>452</v>
      </c>
      <c r="BX271" s="426" t="s">
        <v>461</v>
      </c>
      <c r="BY271" s="426" t="s">
        <v>434</v>
      </c>
      <c r="BZ271" s="426" t="s">
        <v>450</v>
      </c>
      <c r="CA271" s="426" t="s">
        <v>459</v>
      </c>
      <c r="CB271" s="427" t="s">
        <v>435</v>
      </c>
      <c r="CC271" s="428" t="s">
        <v>283</v>
      </c>
      <c r="CD271" s="428" t="s">
        <v>440</v>
      </c>
      <c r="CE271" s="428" t="s">
        <v>437</v>
      </c>
      <c r="CF271" s="449" t="s">
        <v>439</v>
      </c>
      <c r="CG271" s="427" t="s">
        <v>380</v>
      </c>
      <c r="CH271" s="466"/>
      <c r="CI271" s="466"/>
      <c r="CJ271" s="847"/>
      <c r="CK271" s="848"/>
      <c r="CL271" s="848"/>
      <c r="CM271" s="395" t="s">
        <v>119</v>
      </c>
      <c r="CN271" s="396" t="s">
        <v>120</v>
      </c>
      <c r="CO271" s="397" t="s">
        <v>417</v>
      </c>
      <c r="CP271" s="426" t="s">
        <v>452</v>
      </c>
      <c r="CQ271" s="426" t="s">
        <v>433</v>
      </c>
      <c r="CR271" s="426" t="s">
        <v>434</v>
      </c>
      <c r="CS271" s="426" t="s">
        <v>450</v>
      </c>
      <c r="CT271" s="426" t="s">
        <v>451</v>
      </c>
      <c r="CU271" s="427" t="s">
        <v>435</v>
      </c>
      <c r="CV271" s="426" t="s">
        <v>452</v>
      </c>
      <c r="CW271" s="426" t="s">
        <v>461</v>
      </c>
      <c r="CX271" s="426" t="s">
        <v>434</v>
      </c>
      <c r="CY271" s="426" t="s">
        <v>450</v>
      </c>
      <c r="CZ271" s="426" t="s">
        <v>451</v>
      </c>
      <c r="DA271" s="427" t="s">
        <v>435</v>
      </c>
      <c r="DB271" s="428" t="s">
        <v>283</v>
      </c>
      <c r="DC271" s="428" t="s">
        <v>440</v>
      </c>
      <c r="DD271" s="428" t="s">
        <v>437</v>
      </c>
      <c r="DE271" s="449" t="s">
        <v>439</v>
      </c>
      <c r="DF271" s="427" t="s">
        <v>380</v>
      </c>
    </row>
    <row r="272" spans="1:110" s="317" customFormat="1">
      <c r="A272" s="580"/>
      <c r="B272" s="352">
        <f>IF(AND($Z$3=$Q$267),1,0)</f>
        <v>0</v>
      </c>
      <c r="C272" s="116">
        <f>IF(AND('Att. Dairy'!B314=""),"",'Att. Dairy'!B314)</f>
        <v>45231</v>
      </c>
      <c r="D272" s="117">
        <f>IF(OR('Opening Balance'!G272="",'Opening Balance'!G272=0),"",'Opening Balance'!G272)</f>
        <v>135.69999999999999</v>
      </c>
      <c r="E272" s="117">
        <f>IF(OR('Opening Balance'!G273="",'Opening Balance'!G273=0),"",'Opening Balance'!G273)</f>
        <v>170</v>
      </c>
      <c r="F272" s="118" t="str">
        <f>IF(C272="","",IF(Sheet1!C272='Opening Balance'!$I$274,'Opening Balance'!$G$274,""))</f>
        <v/>
      </c>
      <c r="G272" s="118" t="str">
        <f>IF(C272="","",IF(Sheet1!C272='Opening Balance'!$I$275,'Opening Balance'!$G$275,""))</f>
        <v/>
      </c>
      <c r="H272" s="118" t="str">
        <f>IF(C272="","",IF(Sheet1!C272='Opening Balance'!$I$276,'Opening Balance'!$G$276,""))</f>
        <v/>
      </c>
      <c r="I272" s="118" t="str">
        <f>IF(C272="","",IF(Sheet1!C272='Opening Balance'!$I$277,'Opening Balance'!$G$277,""))</f>
        <v/>
      </c>
      <c r="J272" s="118" t="str">
        <f>IF(C272="","",IF(Sheet1!C272='Opening Balance'!$I$278,'Opening Balance'!$G$278,""))</f>
        <v/>
      </c>
      <c r="K272" s="118" t="str">
        <f>IF(C272="","",IF(Sheet1!C272='Opening Balance'!$I$279,'Opening Balance'!$G$279,""))</f>
        <v/>
      </c>
      <c r="L272" s="118">
        <f>IF(AND(D272="",F272="",H272="",J272=""),"",SUM(D272,F272,H272,J272))</f>
        <v>135.69999999999999</v>
      </c>
      <c r="M272" s="118">
        <f>IF(AND(E272="",G272="",I272="",K272=""),"",SUM(E272,G272,I272,K272))</f>
        <v>170</v>
      </c>
      <c r="N272" s="119">
        <f>IF('Att. Dairy'!F314="","",'Att. Dairy'!F314)</f>
        <v>123</v>
      </c>
      <c r="O272" s="119">
        <f>IF('Att. Dairy'!G314="","",'Att. Dairy'!G314)</f>
        <v>123</v>
      </c>
      <c r="P272" s="119">
        <f>IF(AND(N272="",O272=""),"",SUM(N272:O272))</f>
        <v>246</v>
      </c>
      <c r="Q272" s="119">
        <f>IF('Att. Dairy'!L314="","",'Att. Dairy'!L314)</f>
        <v>123</v>
      </c>
      <c r="R272" s="119">
        <f>IF('Att. Dairy'!M314="","",'Att. Dairy'!M314)</f>
        <v>123</v>
      </c>
      <c r="S272" s="119">
        <f>IF(AND(Q272="",R272=""),"",SUM(Q272:R272))</f>
        <v>246</v>
      </c>
      <c r="T272" s="118">
        <f>IF(AND(S272=""),0,IF(AND(BG272="W"),S272*100/1000,0))</f>
        <v>24.6</v>
      </c>
      <c r="U272" s="118">
        <f>IF(AND(S272=""),0,IF(AND(BG272="R"),S272*100/1000,0))</f>
        <v>0</v>
      </c>
      <c r="V272" s="118">
        <f>SUM(L272-T272)</f>
        <v>111.1</v>
      </c>
      <c r="W272" s="118">
        <f>SUM(M272-U272)</f>
        <v>170</v>
      </c>
      <c r="X272" s="321">
        <f>IFERROR(IF(AND('Att. Dairy'!B314=""),"",IF(AND(Y272="अवकाश"),"",IF(AND(S272=""),"",S272*$Z$267))),"")</f>
        <v>1340.7</v>
      </c>
      <c r="Y272" s="121" t="str">
        <f>IF(AND('Att. Dairy'!B314=""),"",IF(OR(S272="",S272=0),"",BC272))</f>
        <v>दाल रोटी</v>
      </c>
      <c r="AA272" s="353">
        <f>IF(AND($AY$3=$AP$267),1,0)</f>
        <v>0</v>
      </c>
      <c r="AB272" s="116">
        <f>IF(AND('Att. Dairy'!B314=""),"",'Att. Dairy'!B314)</f>
        <v>45231</v>
      </c>
      <c r="AC272" s="117">
        <f>IF(OR('Opening Balance'!H272="",'Opening Balance'!H272=0),"",'Opening Balance'!H272)</f>
        <v>126.85000000000002</v>
      </c>
      <c r="AD272" s="117">
        <f>IF(OR('Opening Balance'!H273="",'Opening Balance'!H273=0),"",'Opening Balance'!H273)</f>
        <v>136.30000000000001</v>
      </c>
      <c r="AE272" s="118" t="str">
        <f>IF(AB272="","",IF(Sheet1!AB272='Opening Balance'!$I$274,'Opening Balance'!$H$274,""))</f>
        <v/>
      </c>
      <c r="AF272" s="118" t="str">
        <f>IF(AB272="","",IF(Sheet1!AB272='Opening Balance'!$I$275,'Opening Balance'!$H$275,""))</f>
        <v/>
      </c>
      <c r="AG272" s="118" t="str">
        <f>IF(AB272="","",IF(Sheet1!AB272='Opening Balance'!$I$276,'Opening Balance'!$H$276,""))</f>
        <v/>
      </c>
      <c r="AH272" s="118" t="str">
        <f>IF(AB272="","",IF(Sheet1!AB272='Opening Balance'!$I$277,'Opening Balance'!$H$277,""))</f>
        <v/>
      </c>
      <c r="AI272" s="118" t="str">
        <f>IF(AB272="","",IF(Sheet1!AB272='Opening Balance'!$I$278,'Opening Balance'!$H$278,""))</f>
        <v/>
      </c>
      <c r="AJ272" s="118" t="str">
        <f>IF(AB272="","",IF(Sheet1!AB272='Opening Balance'!$I$279,'Opening Balance'!$H$279,""))</f>
        <v/>
      </c>
      <c r="AK272" s="118">
        <f>IF(AND(AC272="",AE272="",AG272="",AI272=""),"",SUM(AC272,AE272,AG272,AI272))</f>
        <v>126.85000000000002</v>
      </c>
      <c r="AL272" s="118">
        <f>IF(AND(AD272="",AF272="",AH272="",AJ272=""),"",SUM(AD272,AF272,AH272,AJ272))</f>
        <v>136.30000000000001</v>
      </c>
      <c r="AM272" s="119">
        <f>IF('Att. Dairy'!I314="","",'Att. Dairy'!I314)</f>
        <v>90</v>
      </c>
      <c r="AN272" s="119">
        <f>IF('Att. Dairy'!J314="","",'Att. Dairy'!J314)</f>
        <v>100</v>
      </c>
      <c r="AO272" s="119">
        <f>IF(AND(AM272="",AN272=""),"",SUM(AM272:AN272))</f>
        <v>190</v>
      </c>
      <c r="AP272" s="119">
        <f>IF('Att. Dairy'!O314="","",'Att. Dairy'!O314)</f>
        <v>90</v>
      </c>
      <c r="AQ272" s="119">
        <f>IF('Att. Dairy'!P314="","",'Att. Dairy'!P314)</f>
        <v>100</v>
      </c>
      <c r="AR272" s="119">
        <f>IF(AND(AP272="",AQ272=""),"",SUM(AP272:AQ272))</f>
        <v>190</v>
      </c>
      <c r="AS272" s="118">
        <f>IF(AND(AR272=""),0,IF(AND(BG272="W"),AR272*150/1000,0))</f>
        <v>28.5</v>
      </c>
      <c r="AT272" s="118">
        <f>IF(AND(AR272=""),0,IF(AND(BG272="R"),AR272*150/1000,0))</f>
        <v>0</v>
      </c>
      <c r="AU272" s="118">
        <f t="shared" ref="AU272:AV275" si="465">SUM(AK272-AS272)</f>
        <v>98.350000000000023</v>
      </c>
      <c r="AV272" s="118">
        <f t="shared" si="465"/>
        <v>136.30000000000001</v>
      </c>
      <c r="AW272" s="321">
        <f>IFERROR(IF(AND('Att. Dairy'!B314=""),"",IF(AND(AX272="अवकाश"),"",IF(AND(AR272=""),"",AR272*$AY$267))),"")</f>
        <v>1552.3</v>
      </c>
      <c r="AX272" s="121" t="str">
        <f>IF(AND('Att. Dairy'!B314=""),"",IF(OR(AR272="",AR272=0),"",BC272))</f>
        <v>दाल रोटी</v>
      </c>
      <c r="BB272" s="317" t="str">
        <f>IF(AND('Att. Dairy'!D314=""),"",'Att. Dairy'!D314)</f>
        <v>Wednesday</v>
      </c>
      <c r="BC272" s="317" t="str">
        <f>IF(OR(BB272=0,BB272=""),"",IF(BB272="tuesday","दाल चावल",IF(BB272="thursday","खिचड़ी",IF(OR(BB272="monday",BB272="saturday"),"सब्जी रोटी",IF(OR(BB272="wednesday",BB272="friday"),"दाल रोटी","अवकाश")))))</f>
        <v>दाल रोटी</v>
      </c>
      <c r="BD272" s="318" t="str">
        <f>IF(OR(BB272=0,BB272=""),"",IF(BB272="tuesday","R",IF(BB272="thursday","R",IF(OR(BB272="monday",BB272="saturday"),"W",IF(OR(BB272="wednesday",BB272="friday"),"W","")))))</f>
        <v>W</v>
      </c>
      <c r="BE272" s="317" t="str">
        <f>IF(AND('Att. Dairy'!C314=""),"",'Att. Dairy'!C314)</f>
        <v>Wheat</v>
      </c>
      <c r="BF272" s="317" t="str">
        <f>IF(AND(BE272=""),"",IF(BE272="Rice","R",IF(BE272="Wheat","W","")))</f>
        <v>W</v>
      </c>
      <c r="BG272" s="318" t="str">
        <f>IF(AND(BF272=""),BD272,BF272)</f>
        <v>W</v>
      </c>
      <c r="BJ272" s="487">
        <f>IF(AND($DG$5=$CF$268),1,0)</f>
        <v>0</v>
      </c>
      <c r="BK272" s="392">
        <v>1</v>
      </c>
      <c r="BL272" s="422">
        <f>IF(AND('Att. Dairy'!B314=""),"",'Att. Dairy'!B314)</f>
        <v>45231</v>
      </c>
      <c r="BM272" s="423" t="str">
        <f>IF(AND('Att. Dairy'!D314=""),"",'Att. Dairy'!D314)</f>
        <v>Wednesday</v>
      </c>
      <c r="BN272" s="435">
        <f>IF('Att. Dairy'!L314="","",IF('Att. Dairy'!E314='Att. Dairy'!$AD$15,'Att. Dairy'!L314,""))</f>
        <v>123</v>
      </c>
      <c r="BO272" s="435">
        <f>IF('Att. Dairy'!M314="","",IF('Att. Dairy'!E314='Att. Dairy'!$AD$15,'Att. Dairy'!M314,""))</f>
        <v>123</v>
      </c>
      <c r="BP272" s="436">
        <f>SUM(BN272,BO272)</f>
        <v>246</v>
      </c>
      <c r="BQ272" s="437">
        <f>IF(OR('Opening Balance'!G290="",'Opening Balance'!G290=0),"",'Opening Balance'!G290)</f>
        <v>142.31</v>
      </c>
      <c r="BR272" s="439" t="str">
        <f>IF(BL272="","",IF(BL272='Opening Balance'!$I$292,'Opening Balance'!$G$292,""))</f>
        <v/>
      </c>
      <c r="BS272" s="439" t="str">
        <f>IF(BL272="","",IF(BL272='Opening Balance'!$I$294,'Opening Balance'!$G$294,""))</f>
        <v/>
      </c>
      <c r="BT272" s="438">
        <f>SUM(BQ272:BS272)</f>
        <v>142.31</v>
      </c>
      <c r="BU272" s="446">
        <f>IF(BP272="","",BP272*'Opening Balance'!$G$296)</f>
        <v>3.69</v>
      </c>
      <c r="BV272" s="431">
        <f t="shared" ref="BV272:BV302" si="466">SUM(BT272-BU272)</f>
        <v>138.62</v>
      </c>
      <c r="BW272" s="437">
        <f>IF(OR('Opening Balance'!G291="",'Opening Balance'!G291=0),"",'Opening Balance'!G291)</f>
        <v>32.693599999999989</v>
      </c>
      <c r="BX272" s="446" t="str">
        <f>IF(BL272="","",IF(BL272='Opening Balance'!$I$293,'Opening Balance'!$G$293,""))</f>
        <v/>
      </c>
      <c r="BY272" s="446" t="str">
        <f>IF(BL272="","",IF(BL272='Opening Balance'!$I$295,'Opening Balance'!$G$295,""))</f>
        <v/>
      </c>
      <c r="BZ272" s="447">
        <f>SUM(BW272:BY272)</f>
        <v>32.693599999999989</v>
      </c>
      <c r="CA272" s="446">
        <f>IF(BP272="","",BP272*'Opening Balance'!$G$297)</f>
        <v>2.0663999999999998</v>
      </c>
      <c r="CB272" s="448">
        <f>SUM(BZ272-CA272)</f>
        <v>30.627199999999988</v>
      </c>
      <c r="CC272" s="467">
        <f>IF(OR('Opening Balance'!G298="",'Opening Balance'!G298=0),"",'Opening Balance'!G298)</f>
        <v>21500</v>
      </c>
      <c r="CD272" s="468" t="str">
        <f>IF(BL272="","",IF(BL272='Opening Balance'!$I$299,'Opening Balance'!$G$299,""))</f>
        <v/>
      </c>
      <c r="CE272" s="468">
        <f>SUM(CC272:CD272)</f>
        <v>21500</v>
      </c>
      <c r="CF272" s="470">
        <f>IF(BL272="","",IF(BL272='Opening Balance'!$I$301,'Opening Balance'!$G$301,0))</f>
        <v>0</v>
      </c>
      <c r="CG272" s="469">
        <f>IFERROR(SUM(CE272-CF272),"")</f>
        <v>21500</v>
      </c>
      <c r="CH272" s="466"/>
      <c r="CI272" s="466"/>
      <c r="CJ272" s="392">
        <v>1</v>
      </c>
      <c r="CK272" s="422">
        <f>IF(AND('Att. Dairy'!B314=""),"",'Att. Dairy'!B314)</f>
        <v>45231</v>
      </c>
      <c r="CL272" s="423" t="str">
        <f>IF(AND('Att. Dairy'!D314=""),"",'Att. Dairy'!D314)</f>
        <v>Wednesday</v>
      </c>
      <c r="CM272" s="435">
        <f>IF('Att. Dairy'!O314="","",IF('Att. Dairy'!E314='Att. Dairy'!$AD$15,'Att. Dairy'!O314,""))</f>
        <v>90</v>
      </c>
      <c r="CN272" s="435">
        <f>IF('Att. Dairy'!P314="","",IF('Att. Dairy'!E314='Att. Dairy'!$AD$15,'Att. Dairy'!P314,""))</f>
        <v>100</v>
      </c>
      <c r="CO272" s="436">
        <f>SUM(CM272,CN272)</f>
        <v>190</v>
      </c>
      <c r="CP272" s="452">
        <f>IF(OR('Opening Balance'!H290="",'Opening Balance'!H290=0),"",'Opening Balance'!H290)</f>
        <v>190.11999999999998</v>
      </c>
      <c r="CQ272" s="438" t="str">
        <f>IF(CK272="","",IF(CK272='Opening Balance'!$I$292,'Opening Balance'!$H$292,""))</f>
        <v/>
      </c>
      <c r="CR272" s="438" t="str">
        <f>IF(CK272="","",IF(CK272='Opening Balance'!$I$294,'Opening Balance'!$H$294,""))</f>
        <v/>
      </c>
      <c r="CS272" s="438">
        <f>SUM(CP272:CR272)</f>
        <v>190.11999999999998</v>
      </c>
      <c r="CT272" s="430">
        <f>IF(CO272="","",CO272*'Opening Balance'!$H$296)</f>
        <v>3.8000000000000003</v>
      </c>
      <c r="CU272" s="431">
        <f t="shared" ref="CU272:CU302" si="467">SUM(CS272-CT272)</f>
        <v>186.31999999999996</v>
      </c>
      <c r="CV272" s="452">
        <f>IF(OR('Opening Balance'!H291="",'Opening Balance'!H291=0),"",'Opening Balance'!H291)</f>
        <v>39.461199999999984</v>
      </c>
      <c r="CW272" s="430" t="str">
        <f>IF(CK272="","",IF(CK272='Opening Balance'!$I$293,'Opening Balance'!$H$293,""))</f>
        <v/>
      </c>
      <c r="CX272" s="429" t="str">
        <f>IF(CK272="","",IF(CK272='Opening Balance'!$I$295,'Opening Balance'!$H$295,""))</f>
        <v/>
      </c>
      <c r="CY272" s="438">
        <f>SUM(CV272:CX272)</f>
        <v>39.461199999999984</v>
      </c>
      <c r="CZ272" s="430">
        <f>IF(CO272="","",CO272*'Opening Balance'!$H$297)</f>
        <v>1.9380000000000002</v>
      </c>
      <c r="DA272" s="431">
        <f>SUM(CY272-CZ272)</f>
        <v>37.523199999999981</v>
      </c>
      <c r="DB272" s="467">
        <f>IF(OR('Opening Balance'!H298="",'Opening Balance'!H298=0),"",'Opening Balance'!H298)</f>
        <v>23600</v>
      </c>
      <c r="DC272" s="468" t="str">
        <f>IF(CK272="","",IF(CK272='Opening Balance'!$I$299,'Opening Balance'!$H$299,""))</f>
        <v/>
      </c>
      <c r="DD272" s="468">
        <f>SUM(DB272:DC272)</f>
        <v>23600</v>
      </c>
      <c r="DE272" s="470">
        <f>IF(CK272="","",IF(CK272='Opening Balance'!$I$301,'Opening Balance'!$H$301,0))</f>
        <v>0</v>
      </c>
      <c r="DF272" s="469">
        <f>IFERROR(SUM(DD272-DE272),"")</f>
        <v>23600</v>
      </c>
    </row>
    <row r="273" spans="1:110" s="317" customFormat="1">
      <c r="A273" s="580"/>
      <c r="B273" s="352">
        <f>IF(AND($Z$3=$Q$267),MAX($B$271:B272)+1,0)</f>
        <v>0</v>
      </c>
      <c r="C273" s="116">
        <f>IF(AND('Att. Dairy'!B315=""),"",'Att. Dairy'!B315)</f>
        <v>45232</v>
      </c>
      <c r="D273" s="118">
        <f>IFERROR(IF(AND(V272=""),"",V272),"")</f>
        <v>111.1</v>
      </c>
      <c r="E273" s="118">
        <f>IFERROR(IF(AND(W272=""),"",W272),"")</f>
        <v>170</v>
      </c>
      <c r="F273" s="118" t="str">
        <f>IF(C273="","",IF(Sheet1!C273='Opening Balance'!$I$274,'Opening Balance'!$G$274,""))</f>
        <v/>
      </c>
      <c r="G273" s="118" t="str">
        <f>IF(C273="","",IF(Sheet1!C273='Opening Balance'!$I$275,'Opening Balance'!$G$275,""))</f>
        <v/>
      </c>
      <c r="H273" s="118" t="str">
        <f>IF(C273="","",IF(Sheet1!C273='Opening Balance'!$I$276,'Opening Balance'!$G$276,""))</f>
        <v/>
      </c>
      <c r="I273" s="118" t="str">
        <f>IF(C273="","",IF(Sheet1!C273='Opening Balance'!$I$277,'Opening Balance'!$G$277,""))</f>
        <v/>
      </c>
      <c r="J273" s="118" t="str">
        <f>IF(C273="","",IF(Sheet1!C273='Opening Balance'!$I$278,'Opening Balance'!$G$278,""))</f>
        <v/>
      </c>
      <c r="K273" s="118" t="str">
        <f>IF(C273="","",IF(Sheet1!C273='Opening Balance'!$I$279,'Opening Balance'!$G$279,""))</f>
        <v/>
      </c>
      <c r="L273" s="118">
        <f>IF(AND(D273="",F273="",H273="",J273=""),"",SUM(D273,F273,H273,J273))</f>
        <v>111.1</v>
      </c>
      <c r="M273" s="118">
        <f>IF(AND(E273="",G273="",I273="",K273=""),"",SUM(E273,G273,I273,K273))</f>
        <v>170</v>
      </c>
      <c r="N273" s="119">
        <f>IF('Att. Dairy'!F315="","",'Att. Dairy'!F315)</f>
        <v>123</v>
      </c>
      <c r="O273" s="119">
        <f>IF('Att. Dairy'!G315="","",'Att. Dairy'!G315)</f>
        <v>120</v>
      </c>
      <c r="P273" s="119">
        <f>IF(AND(N273="",O273=""),"",SUM(N273:O273))</f>
        <v>243</v>
      </c>
      <c r="Q273" s="119">
        <f>IF('Att. Dairy'!L315="","",'Att. Dairy'!L315)</f>
        <v>120</v>
      </c>
      <c r="R273" s="119">
        <f>IF('Att. Dairy'!M315="","",'Att. Dairy'!M315)</f>
        <v>120</v>
      </c>
      <c r="S273" s="119">
        <f>IF(AND(Q273="",R273=""),"",SUM(Q273:R273))</f>
        <v>240</v>
      </c>
      <c r="T273" s="118">
        <f>IF(AND(S273=""),0,IF(AND(BG273="W"),S273*100/1000,0))</f>
        <v>0</v>
      </c>
      <c r="U273" s="118">
        <f>IF(AND(S273=""),0,IF(AND(BG273="R"),S273*100/1000,0))</f>
        <v>24</v>
      </c>
      <c r="V273" s="118">
        <f>SUM(L273-T273)</f>
        <v>111.1</v>
      </c>
      <c r="W273" s="118">
        <f>SUM(M273-U273)</f>
        <v>146</v>
      </c>
      <c r="X273" s="321">
        <f>IFERROR(IF(AND('Att. Dairy'!B315=""),"",IF(AND(Y273="अवकाश"),"",IF(AND(S273=""),"",S273*$Z$267))),"")</f>
        <v>1308</v>
      </c>
      <c r="Y273" s="121" t="str">
        <f>IF(AND('Att. Dairy'!B315=""),"",IF(OR(S273="",S273=0),"",BC273))</f>
        <v>खिचड़ी</v>
      </c>
      <c r="AA273" s="353">
        <f>IF(AND($AY$3=$AP$267),MAX($AA$271:AA272)+1,0)</f>
        <v>0</v>
      </c>
      <c r="AB273" s="116">
        <f>IF(AND('Att. Dairy'!B315=""),"",'Att. Dairy'!B315)</f>
        <v>45232</v>
      </c>
      <c r="AC273" s="118">
        <f>IFERROR(IF(AND(AU272=""),"",AU272),"")</f>
        <v>98.350000000000023</v>
      </c>
      <c r="AD273" s="118">
        <f>IFERROR(IF(AND(AV272=""),"",AV272),"")</f>
        <v>136.30000000000001</v>
      </c>
      <c r="AE273" s="118" t="str">
        <f>IF(AB273="","",IF(Sheet1!AB273='Opening Balance'!$I$236,'Opening Balance'!$H$236,""))</f>
        <v/>
      </c>
      <c r="AF273" s="118" t="str">
        <f>IF(AB273="","",IF(Sheet1!AB273='Opening Balance'!$I$237,'Opening Balance'!$H$237,""))</f>
        <v/>
      </c>
      <c r="AG273" s="118" t="str">
        <f>IF(AB273="","",IF(Sheet1!AB273='Opening Balance'!$I$238,'Opening Balance'!$H$238,""))</f>
        <v/>
      </c>
      <c r="AH273" s="118" t="str">
        <f>IF(AB273="","",IF(Sheet1!AB273='Opening Balance'!$I$239,'Opening Balance'!$H$239,""))</f>
        <v/>
      </c>
      <c r="AI273" s="118" t="str">
        <f>IF(AB273="","",IF(Sheet1!AB273='Opening Balance'!$I$240,'Opening Balance'!$H$240,""))</f>
        <v/>
      </c>
      <c r="AJ273" s="118" t="str">
        <f>IF(AB273="","",IF(Sheet1!AB273='Opening Balance'!$I$241,'Opening Balance'!$H$241,""))</f>
        <v/>
      </c>
      <c r="AK273" s="118">
        <f>IF(AND(AC273="",AE273="",AG273="",AI273=""),"",SUM(AC273,AE273,AG273,AI273))</f>
        <v>98.350000000000023</v>
      </c>
      <c r="AL273" s="118">
        <f>IF(AND(AD273="",AF273="",AH273="",AJ273=""),"",SUM(AD273,AF273,AH273,AJ273))</f>
        <v>136.30000000000001</v>
      </c>
      <c r="AM273" s="119">
        <f>IF('Att. Dairy'!I315="","",'Att. Dairy'!I315)</f>
        <v>95</v>
      </c>
      <c r="AN273" s="119">
        <f>IF('Att. Dairy'!J315="","",'Att. Dairy'!J315)</f>
        <v>110</v>
      </c>
      <c r="AO273" s="119">
        <f>IF(AND(AM273="",AN273=""),"",SUM(AM273:AN273))</f>
        <v>205</v>
      </c>
      <c r="AP273" s="119">
        <f>IF('Att. Dairy'!O315="","",'Att. Dairy'!O315)</f>
        <v>92</v>
      </c>
      <c r="AQ273" s="119">
        <f>IF('Att. Dairy'!P315="","",'Att. Dairy'!P315)</f>
        <v>105</v>
      </c>
      <c r="AR273" s="119">
        <f>IF(AND(AP273="",AQ273=""),"",SUM(AP273:AQ273))</f>
        <v>197</v>
      </c>
      <c r="AS273" s="118">
        <f>IF(AND(AR273=""),0,IF(AND(BG273="W"),AR273*150/1000,0))</f>
        <v>0</v>
      </c>
      <c r="AT273" s="118">
        <f>IF(AND(AR273=""),0,IF(AND(BG273="R"),AR273*150/1000,0))</f>
        <v>29.55</v>
      </c>
      <c r="AU273" s="118">
        <f t="shared" si="465"/>
        <v>98.350000000000023</v>
      </c>
      <c r="AV273" s="118">
        <f t="shared" si="465"/>
        <v>106.75000000000001</v>
      </c>
      <c r="AW273" s="321">
        <f>IFERROR(IF(AND('Att. Dairy'!B315=""),"",IF(AND(AX273="अवकाश"),"",IF(AND(AR273=""),"",AR273*$AY$267))),"")</f>
        <v>1609.49</v>
      </c>
      <c r="AX273" s="121" t="str">
        <f>IF(AND('Att. Dairy'!B315=""),"",IF(OR(AR273="",AR273=0),"",BC273))</f>
        <v>खिचड़ी</v>
      </c>
      <c r="BB273" s="329" t="str">
        <f>IF(AND('Att. Dairy'!D315=""),"",'Att. Dairy'!D315)</f>
        <v>Thursday</v>
      </c>
      <c r="BC273" s="317" t="str">
        <f>IF(OR(BB273=0,BB273=""),"",IF(BB273="tuesday","दाल चावल",IF(BB273="thursday","खिचड़ी",IF(OR(BB273="monday",BB273="saturday"),"सब्जी रोटी",IF(OR(BB273="wednesday",BB273="friday"),"दाल रोटी","अवकाश")))))</f>
        <v>खिचड़ी</v>
      </c>
      <c r="BD273" s="318" t="str">
        <f t="shared" ref="BD273:BD302" si="468">IF(OR(BB273=0,BB273=""),"",IF(BB273="tuesday","R",IF(BB273="thursday","R",IF(OR(BB273="monday",BB273="saturday"),"W",IF(OR(BB273="wednesday",BB273="friday"),"W","")))))</f>
        <v>R</v>
      </c>
      <c r="BE273" s="329" t="str">
        <f>IF(AND('Att. Dairy'!C315=""),"",'Att. Dairy'!C315)</f>
        <v>Rice</v>
      </c>
      <c r="BF273" s="317" t="str">
        <f t="shared" ref="BF273:BF302" si="469">IF(AND(BE273=""),"",IF(BE273="Rice","R",IF(BE273="Wheat","W","")))</f>
        <v>R</v>
      </c>
      <c r="BG273" s="318" t="str">
        <f t="shared" ref="BG273:BG302" si="470">IF(AND(BF273=""),BD273,BF273)</f>
        <v>R</v>
      </c>
      <c r="BJ273" s="487">
        <f>IF(AND($DG$5=$CF$268),MAX($BJ$271:BJ272)+1,0)</f>
        <v>0</v>
      </c>
      <c r="BK273" s="389">
        <v>2</v>
      </c>
      <c r="BL273" s="422">
        <f>IF(AND('Att. Dairy'!B315=""),"",'Att. Dairy'!B315)</f>
        <v>45232</v>
      </c>
      <c r="BM273" s="423" t="str">
        <f>IF(AND('Att. Dairy'!D315=""),"",'Att. Dairy'!D315)</f>
        <v>Thursday</v>
      </c>
      <c r="BN273" s="435">
        <f>IF('Att. Dairy'!L315="","",IF('Att. Dairy'!E315='Att. Dairy'!$AD$15,'Att. Dairy'!L315,""))</f>
        <v>120</v>
      </c>
      <c r="BO273" s="435">
        <f>IF('Att. Dairy'!M315="","",IF('Att. Dairy'!E315='Att. Dairy'!$AD$15,'Att. Dairy'!M315,""))</f>
        <v>120</v>
      </c>
      <c r="BP273" s="436">
        <f t="shared" ref="BP273:BP302" si="471">SUM(BN273,BO273)</f>
        <v>240</v>
      </c>
      <c r="BQ273" s="453">
        <f>IFERROR(IF(AND(BV272=""),"",BV272),"")</f>
        <v>138.62</v>
      </c>
      <c r="BR273" s="439" t="str">
        <f>IF(BL273="","",IF(BL273='Opening Balance'!$I$292,'Opening Balance'!$G$292,""))</f>
        <v/>
      </c>
      <c r="BS273" s="439" t="str">
        <f>IF(BL273="","",IF(BL273='Opening Balance'!$I$294,'Opening Balance'!$G$294,""))</f>
        <v/>
      </c>
      <c r="BT273" s="438">
        <f t="shared" ref="BT273:BT302" si="472">SUM(BQ273:BS273)</f>
        <v>138.62</v>
      </c>
      <c r="BU273" s="446">
        <f>IF(BP273="","",BP273*'Opening Balance'!$G$296)</f>
        <v>3.5999999999999996</v>
      </c>
      <c r="BV273" s="414">
        <f t="shared" si="466"/>
        <v>135.02000000000001</v>
      </c>
      <c r="BW273" s="453">
        <f>IFERROR(IF(AND(CB272=""),"",CB272),"")</f>
        <v>30.627199999999988</v>
      </c>
      <c r="BX273" s="446" t="str">
        <f>IF(BL273="","",IF(BL273='Opening Balance'!$I$293,'Opening Balance'!$G$293,""))</f>
        <v/>
      </c>
      <c r="BY273" s="446" t="str">
        <f>IF(BL273="","",IF(BL273='Opening Balance'!$I$295,'Opening Balance'!$G$295,""))</f>
        <v/>
      </c>
      <c r="BZ273" s="447">
        <f t="shared" ref="BZ273:BZ302" si="473">SUM(BW273:BY273)</f>
        <v>30.627199999999988</v>
      </c>
      <c r="CA273" s="446">
        <f>IF(BP273="","",BP273*'Opening Balance'!$G$297)</f>
        <v>2.016</v>
      </c>
      <c r="CB273" s="431">
        <f t="shared" ref="CB273:CB302" si="474">SUM(BZ273-CA273)</f>
        <v>28.61119999999999</v>
      </c>
      <c r="CC273" s="474">
        <f>IFERROR(IF(AND(CG272=""),"",CG272),"")</f>
        <v>21500</v>
      </c>
      <c r="CD273" s="468" t="str">
        <f>IF(BL273="","",IF(BL273='Opening Balance'!$I$299,'Opening Balance'!$G$299,""))</f>
        <v/>
      </c>
      <c r="CE273" s="468">
        <f t="shared" ref="CE273:CE302" si="475">SUM(CC273:CD273)</f>
        <v>21500</v>
      </c>
      <c r="CF273" s="470">
        <f>IF(BL273="","",IF(BL273='Opening Balance'!$I$301,'Opening Balance'!$G$301,0))</f>
        <v>0</v>
      </c>
      <c r="CG273" s="469">
        <f>IFERROR(SUM(CE273-CF273),"")</f>
        <v>21500</v>
      </c>
      <c r="CH273" s="466"/>
      <c r="CI273" s="466"/>
      <c r="CJ273" s="389">
        <v>2</v>
      </c>
      <c r="CK273" s="422">
        <f>IF(AND('Att. Dairy'!B315=""),"",'Att. Dairy'!B315)</f>
        <v>45232</v>
      </c>
      <c r="CL273" s="423" t="str">
        <f>IF(AND('Att. Dairy'!D315=""),"",'Att. Dairy'!D315)</f>
        <v>Thursday</v>
      </c>
      <c r="CM273" s="435">
        <f>IF('Att. Dairy'!O315="","",IF('Att. Dairy'!E315='Att. Dairy'!$AD$15,'Att. Dairy'!O315,""))</f>
        <v>92</v>
      </c>
      <c r="CN273" s="435">
        <f>IF('Att. Dairy'!P315="","",IF('Att. Dairy'!E315='Att. Dairy'!$AD$15,'Att. Dairy'!P315,""))</f>
        <v>105</v>
      </c>
      <c r="CO273" s="436">
        <f t="shared" ref="CO273:CO302" si="476">SUM(CM273,CN273)</f>
        <v>197</v>
      </c>
      <c r="CP273" s="453">
        <f>IFERROR(IF(AND(CU272=""),"",CU272),"")</f>
        <v>186.31999999999996</v>
      </c>
      <c r="CQ273" s="438" t="str">
        <f>IF(CK273="","",IF(CK273='Opening Balance'!$I$292,'Opening Balance'!$H$292,""))</f>
        <v/>
      </c>
      <c r="CR273" s="438" t="str">
        <f>IF(CK273="","",IF(CK273='Opening Balance'!$I$294,'Opening Balance'!$H$294,""))</f>
        <v/>
      </c>
      <c r="CS273" s="438">
        <f t="shared" ref="CS273:CS302" si="477">SUM(CP273:CR273)</f>
        <v>186.31999999999996</v>
      </c>
      <c r="CT273" s="430">
        <f>IF(CO273="","",CO273*'Opening Balance'!$H$296)</f>
        <v>3.94</v>
      </c>
      <c r="CU273" s="431">
        <f t="shared" si="467"/>
        <v>182.37999999999997</v>
      </c>
      <c r="CV273" s="453">
        <f>IFERROR(IF(AND(DA272=""),"",DA272),"")</f>
        <v>37.523199999999981</v>
      </c>
      <c r="CW273" s="430" t="str">
        <f>IF(CK273="","",IF(CK273='Opening Balance'!$I$293,'Opening Balance'!$H$293,""))</f>
        <v/>
      </c>
      <c r="CX273" s="429" t="str">
        <f>IF(CK273="","",IF(CK273='Opening Balance'!$I$295,'Opening Balance'!$H$295,""))</f>
        <v/>
      </c>
      <c r="CY273" s="438">
        <f t="shared" ref="CY273:CY302" si="478">SUM(CV273:CX273)</f>
        <v>37.523199999999981</v>
      </c>
      <c r="CZ273" s="430">
        <f>IF(CO273="","",CO273*'Opening Balance'!$H$297)</f>
        <v>2.0094000000000003</v>
      </c>
      <c r="DA273" s="431">
        <f t="shared" ref="DA273:DA302" si="479">SUM(CY273-CZ273)</f>
        <v>35.513799999999982</v>
      </c>
      <c r="DB273" s="474">
        <f>IFERROR(IF(AND(DF272=""),"",DF272),"")</f>
        <v>23600</v>
      </c>
      <c r="DC273" s="468" t="str">
        <f>IF(CK273="","",IF(CK273='Opening Balance'!$I$299,'Opening Balance'!$H$299,""))</f>
        <v/>
      </c>
      <c r="DD273" s="468">
        <f t="shared" ref="DD273:DD302" si="480">SUM(DB273:DC273)</f>
        <v>23600</v>
      </c>
      <c r="DE273" s="470">
        <f>IF(CK273="","",IF(CK273='Opening Balance'!$I$301,'Opening Balance'!$H$301,0))</f>
        <v>0</v>
      </c>
      <c r="DF273" s="469">
        <f>IFERROR(SUM(DD273-DE273),"")</f>
        <v>23600</v>
      </c>
    </row>
    <row r="274" spans="1:110" s="317" customFormat="1">
      <c r="A274" s="580"/>
      <c r="B274" s="352">
        <f>IF(AND($Z$3=$Q$267),MAX($B$271:B273)+1,0)</f>
        <v>0</v>
      </c>
      <c r="C274" s="116">
        <f>IF(AND('Att. Dairy'!B316=""),"",'Att. Dairy'!B316)</f>
        <v>45233</v>
      </c>
      <c r="D274" s="118">
        <f t="shared" ref="D274:D302" si="481">IFERROR(IF(AND(V273=""),"",V273),"")</f>
        <v>111.1</v>
      </c>
      <c r="E274" s="118">
        <f t="shared" ref="E274:E302" si="482">IFERROR(IF(AND(W273=""),"",W273),"")</f>
        <v>146</v>
      </c>
      <c r="F274" s="118" t="str">
        <f>IF(C274="","",IF(Sheet1!C274='Opening Balance'!$I$274,'Opening Balance'!$G$274,""))</f>
        <v/>
      </c>
      <c r="G274" s="118" t="str">
        <f>IF(C274="","",IF(Sheet1!C274='Opening Balance'!$I$275,'Opening Balance'!$G$275,""))</f>
        <v/>
      </c>
      <c r="H274" s="118" t="str">
        <f>IF(C274="","",IF(Sheet1!C274='Opening Balance'!$I$276,'Opening Balance'!$G$276,""))</f>
        <v/>
      </c>
      <c r="I274" s="118" t="str">
        <f>IF(C274="","",IF(Sheet1!C274='Opening Balance'!$I$277,'Opening Balance'!$G$277,""))</f>
        <v/>
      </c>
      <c r="J274" s="118" t="str">
        <f>IF(C274="","",IF(Sheet1!C274='Opening Balance'!$I$278,'Opening Balance'!$G$278,""))</f>
        <v/>
      </c>
      <c r="K274" s="118" t="str">
        <f>IF(C274="","",IF(Sheet1!C274='Opening Balance'!$I$279,'Opening Balance'!$G$279,""))</f>
        <v/>
      </c>
      <c r="L274" s="118">
        <f t="shared" ref="L274:L302" si="483">IF(AND(D274="",F274="",H274="",J274=""),"",SUM(D274,F274,H274,J274))</f>
        <v>111.1</v>
      </c>
      <c r="M274" s="118">
        <f t="shared" ref="M274:M302" si="484">IF(AND(E274="",G274="",I274="",K274=""),"",SUM(E274,G274,I274,K274))</f>
        <v>146</v>
      </c>
      <c r="N274" s="119">
        <f>IF('Att. Dairy'!F316="","",'Att. Dairy'!F316)</f>
        <v>123</v>
      </c>
      <c r="O274" s="119">
        <f>IF('Att. Dairy'!G316="","",'Att. Dairy'!G316)</f>
        <v>120</v>
      </c>
      <c r="P274" s="119">
        <f t="shared" ref="P274:P302" si="485">IF(AND(N274="",O274=""),"",SUM(N274:O274))</f>
        <v>243</v>
      </c>
      <c r="Q274" s="119">
        <f>IF('Att. Dairy'!L316="","",'Att. Dairy'!L316)</f>
        <v>120</v>
      </c>
      <c r="R274" s="119">
        <f>IF('Att. Dairy'!M316="","",'Att. Dairy'!M316)</f>
        <v>110</v>
      </c>
      <c r="S274" s="119">
        <f t="shared" ref="S274:S302" si="486">IF(AND(Q274="",R274=""),"",SUM(Q274:R274))</f>
        <v>230</v>
      </c>
      <c r="T274" s="118">
        <f t="shared" ref="T274:T302" si="487">IF(AND(S274=""),0,IF(AND(BG274="W"),S274*100/1000,0))</f>
        <v>23</v>
      </c>
      <c r="U274" s="118">
        <f t="shared" ref="U274:U302" si="488">IF(AND(S274=""),0,IF(AND(BG274="R"),S274*100/1000,0))</f>
        <v>0</v>
      </c>
      <c r="V274" s="118">
        <f t="shared" ref="V274:V302" si="489">SUM(L274-T274)</f>
        <v>88.1</v>
      </c>
      <c r="W274" s="118">
        <f t="shared" ref="W274:W302" si="490">SUM(M274-U274)</f>
        <v>146</v>
      </c>
      <c r="X274" s="321">
        <f>IFERROR(IF(AND('Att. Dairy'!B316=""),"",IF(AND(Y274="अवकाश"),"",IF(AND(S274=""),"",S274*$Z$267))),"")</f>
        <v>1253.5</v>
      </c>
      <c r="Y274" s="121" t="str">
        <f>IF(AND('Att. Dairy'!B316=""),"",IF(OR(S274="",S274=0),"",BC274))</f>
        <v>दाल रोटी</v>
      </c>
      <c r="AA274" s="353">
        <f>IF(AND($AY$3=$AP$267),MAX($AA$271:AA273)+1,0)</f>
        <v>0</v>
      </c>
      <c r="AB274" s="116">
        <f>IF(AND('Att. Dairy'!B316=""),"",'Att. Dairy'!B316)</f>
        <v>45233</v>
      </c>
      <c r="AC274" s="118">
        <f t="shared" ref="AC274:AC302" si="491">IFERROR(IF(AND(AU273=""),"",AU273),"")</f>
        <v>98.350000000000023</v>
      </c>
      <c r="AD274" s="118">
        <f t="shared" ref="AD274:AD302" si="492">IFERROR(IF(AND(AV273=""),"",AV273),"")</f>
        <v>106.75000000000001</v>
      </c>
      <c r="AE274" s="118" t="str">
        <f>IF(AB274="","",IF(Sheet1!AB274='Opening Balance'!$I$236,'Opening Balance'!$H$236,""))</f>
        <v/>
      </c>
      <c r="AF274" s="118" t="str">
        <f>IF(AB274="","",IF(Sheet1!AB274='Opening Balance'!$I$237,'Opening Balance'!$H$237,""))</f>
        <v/>
      </c>
      <c r="AG274" s="118" t="str">
        <f>IF(AB274="","",IF(Sheet1!AB274='Opening Balance'!$I$238,'Opening Balance'!$H$238,""))</f>
        <v/>
      </c>
      <c r="AH274" s="118" t="str">
        <f>IF(AB274="","",IF(Sheet1!AB274='Opening Balance'!$I$239,'Opening Balance'!$H$239,""))</f>
        <v/>
      </c>
      <c r="AI274" s="118" t="str">
        <f>IF(AB274="","",IF(Sheet1!AB274='Opening Balance'!$I$240,'Opening Balance'!$H$240,""))</f>
        <v/>
      </c>
      <c r="AJ274" s="118" t="str">
        <f>IF(AB274="","",IF(Sheet1!AB274='Opening Balance'!$I$241,'Opening Balance'!$H$241,""))</f>
        <v/>
      </c>
      <c r="AK274" s="118">
        <f t="shared" ref="AK274:AK302" si="493">IF(AND(AC274="",AE274="",AG274="",AI274=""),"",SUM(AC274,AE274,AG274,AI274))</f>
        <v>98.350000000000023</v>
      </c>
      <c r="AL274" s="118">
        <f t="shared" ref="AL274:AL301" si="494">IF(AND(AD274="",AF274="",AH274="",AJ274=""),"",SUM(AD274,AF274,AH274,AJ274))</f>
        <v>106.75000000000001</v>
      </c>
      <c r="AM274" s="119">
        <f>IF('Att. Dairy'!I316="","",'Att. Dairy'!I316)</f>
        <v>95</v>
      </c>
      <c r="AN274" s="119">
        <f>IF('Att. Dairy'!J316="","",'Att. Dairy'!J316)</f>
        <v>110</v>
      </c>
      <c r="AO274" s="119">
        <f t="shared" ref="AO274:AO302" si="495">IF(AND(AM274="",AN274=""),"",SUM(AM274:AN274))</f>
        <v>205</v>
      </c>
      <c r="AP274" s="119">
        <f>IF('Att. Dairy'!O316="","",'Att. Dairy'!O316)</f>
        <v>90</v>
      </c>
      <c r="AQ274" s="119">
        <f>IF('Att. Dairy'!P316="","",'Att. Dairy'!P316)</f>
        <v>100</v>
      </c>
      <c r="AR274" s="119">
        <f t="shared" ref="AR274:AR302" si="496">IF(AND(AP274="",AQ274=""),"",SUM(AP274:AQ274))</f>
        <v>190</v>
      </c>
      <c r="AS274" s="118">
        <f t="shared" ref="AS274:AS302" si="497">IF(AND(AR274=""),0,IF(AND(BG274="W"),AR274*150/1000,0))</f>
        <v>28.5</v>
      </c>
      <c r="AT274" s="118">
        <f t="shared" ref="AT274:AT302" si="498">IF(AND(AR274=""),0,IF(AND(BG274="R"),AR274*150/1000,0))</f>
        <v>0</v>
      </c>
      <c r="AU274" s="118">
        <f t="shared" si="465"/>
        <v>69.850000000000023</v>
      </c>
      <c r="AV274" s="118">
        <f t="shared" si="465"/>
        <v>106.75000000000001</v>
      </c>
      <c r="AW274" s="321">
        <f>IFERROR(IF(AND('Att. Dairy'!B316=""),"",IF(AND(AX274="अवकाश"),"",IF(AND(AR274=""),"",AR274*$AY$267))),"")</f>
        <v>1552.3</v>
      </c>
      <c r="AX274" s="121" t="str">
        <f>IF(AND('Att. Dairy'!B316=""),"",IF(OR(AR274="",AR274=0),"",BC274))</f>
        <v>दाल रोटी</v>
      </c>
      <c r="BB274" s="329" t="str">
        <f>IF(AND('Att. Dairy'!D316=""),"",'Att. Dairy'!D316)</f>
        <v>Friday</v>
      </c>
      <c r="BC274" s="317" t="str">
        <f t="shared" ref="BC274:BC302" si="499">IF(OR(BB274=0,BB274=""),"",IF(BB274="tuesday","दाल चावल",IF(BB274="thursday","खिचड़ी",IF(OR(BB274="monday",BB274="saturday"),"सब्जी रोटी",IF(OR(BB274="wednesday",BB274="friday"),"दाल रोटी","अवकाश")))))</f>
        <v>दाल रोटी</v>
      </c>
      <c r="BD274" s="318" t="str">
        <f t="shared" si="468"/>
        <v>W</v>
      </c>
      <c r="BE274" s="329" t="str">
        <f>IF(AND('Att. Dairy'!C316=""),"",'Att. Dairy'!C316)</f>
        <v>Wheat</v>
      </c>
      <c r="BF274" s="317" t="str">
        <f t="shared" si="469"/>
        <v>W</v>
      </c>
      <c r="BG274" s="318" t="str">
        <f t="shared" si="470"/>
        <v>W</v>
      </c>
      <c r="BJ274" s="487">
        <f>IF(AND($DG$5=$CF$268),MAX($BJ$271:BJ273)+1,0)</f>
        <v>0</v>
      </c>
      <c r="BK274" s="389">
        <v>3</v>
      </c>
      <c r="BL274" s="422">
        <f>IF(AND('Att. Dairy'!B316=""),"",'Att. Dairy'!B316)</f>
        <v>45233</v>
      </c>
      <c r="BM274" s="423" t="str">
        <f>IF(AND('Att. Dairy'!D316=""),"",'Att. Dairy'!D316)</f>
        <v>Friday</v>
      </c>
      <c r="BN274" s="435">
        <f>IF('Att. Dairy'!L316="","",IF('Att. Dairy'!E316='Att. Dairy'!$AD$15,'Att. Dairy'!L316,""))</f>
        <v>120</v>
      </c>
      <c r="BO274" s="435">
        <f>IF('Att. Dairy'!M316="","",IF('Att. Dairy'!E316='Att. Dairy'!$AD$15,'Att. Dairy'!M316,""))</f>
        <v>110</v>
      </c>
      <c r="BP274" s="436">
        <f t="shared" si="471"/>
        <v>230</v>
      </c>
      <c r="BQ274" s="453">
        <f t="shared" ref="BQ274:BQ302" si="500">IFERROR(IF(AND(BV273=""),"",BV273),"")</f>
        <v>135.02000000000001</v>
      </c>
      <c r="BR274" s="439" t="str">
        <f>IF(BL274="","",IF(BL274='Opening Balance'!$I$292,'Opening Balance'!$G$292,""))</f>
        <v/>
      </c>
      <c r="BS274" s="439" t="str">
        <f>IF(BL274="","",IF(BL274='Opening Balance'!$I$294,'Opening Balance'!$G$294,""))</f>
        <v/>
      </c>
      <c r="BT274" s="438">
        <f t="shared" si="472"/>
        <v>135.02000000000001</v>
      </c>
      <c r="BU274" s="446">
        <f>IF(BP274="","",BP274*'Opening Balance'!$G$296)</f>
        <v>3.4499999999999997</v>
      </c>
      <c r="BV274" s="415">
        <f t="shared" si="466"/>
        <v>131.57000000000002</v>
      </c>
      <c r="BW274" s="453">
        <f t="shared" ref="BW274:BW302" si="501">IFERROR(IF(AND(CB273=""),"",CB273),"")</f>
        <v>28.61119999999999</v>
      </c>
      <c r="BX274" s="446" t="str">
        <f>IF(BL274="","",IF(BL274='Opening Balance'!$I$293,'Opening Balance'!$G$293,""))</f>
        <v/>
      </c>
      <c r="BY274" s="446" t="str">
        <f>IF(BL274="","",IF(BL274='Opening Balance'!$I$295,'Opening Balance'!$G$295,""))</f>
        <v/>
      </c>
      <c r="BZ274" s="447">
        <f t="shared" si="473"/>
        <v>28.61119999999999</v>
      </c>
      <c r="CA274" s="446">
        <f>IF(BP274="","",BP274*'Opening Balance'!$G$297)</f>
        <v>1.9319999999999999</v>
      </c>
      <c r="CB274" s="431">
        <f t="shared" si="474"/>
        <v>26.679199999999991</v>
      </c>
      <c r="CC274" s="474">
        <f t="shared" ref="CC274:CC302" si="502">IFERROR(IF(AND(CG273=""),"",CG273),"")</f>
        <v>21500</v>
      </c>
      <c r="CD274" s="468" t="str">
        <f>IF(BL274="","",IF(BL274='Opening Balance'!$I$299,'Opening Balance'!$G$299,""))</f>
        <v/>
      </c>
      <c r="CE274" s="468">
        <f t="shared" si="475"/>
        <v>21500</v>
      </c>
      <c r="CF274" s="470">
        <f>IF(BL274="","",IF(BL274='Opening Balance'!$I$301,'Opening Balance'!$G$301,0))</f>
        <v>0</v>
      </c>
      <c r="CG274" s="469">
        <f t="shared" ref="CG274:CG301" si="503">IFERROR(SUM(CE274-CF274),"")</f>
        <v>21500</v>
      </c>
      <c r="CH274" s="466"/>
      <c r="CI274" s="466"/>
      <c r="CJ274" s="389">
        <v>3</v>
      </c>
      <c r="CK274" s="422">
        <f>IF(AND('Att. Dairy'!B316=""),"",'Att. Dairy'!B316)</f>
        <v>45233</v>
      </c>
      <c r="CL274" s="423" t="str">
        <f>IF(AND('Att. Dairy'!D316=""),"",'Att. Dairy'!D316)</f>
        <v>Friday</v>
      </c>
      <c r="CM274" s="435">
        <f>IF('Att. Dairy'!O316="","",IF('Att. Dairy'!E316='Att. Dairy'!$AD$15,'Att. Dairy'!O316,""))</f>
        <v>90</v>
      </c>
      <c r="CN274" s="435">
        <f>IF('Att. Dairy'!P316="","",IF('Att. Dairy'!E316='Att. Dairy'!$AD$15,'Att. Dairy'!P316,""))</f>
        <v>100</v>
      </c>
      <c r="CO274" s="436">
        <f t="shared" si="476"/>
        <v>190</v>
      </c>
      <c r="CP274" s="453">
        <f t="shared" ref="CP274:CP302" si="504">IFERROR(IF(AND(CU273=""),"",CU273),"")</f>
        <v>182.37999999999997</v>
      </c>
      <c r="CQ274" s="438" t="str">
        <f>IF(CK274="","",IF(CK274='Opening Balance'!$I$292,'Opening Balance'!$H$292,""))</f>
        <v/>
      </c>
      <c r="CR274" s="438" t="str">
        <f>IF(CK274="","",IF(CK274='Opening Balance'!$I$294,'Opening Balance'!$H$294,""))</f>
        <v/>
      </c>
      <c r="CS274" s="438">
        <f t="shared" si="477"/>
        <v>182.37999999999997</v>
      </c>
      <c r="CT274" s="430">
        <f>IF(CO274="","",CO274*'Opening Balance'!$H$296)</f>
        <v>3.8000000000000003</v>
      </c>
      <c r="CU274" s="431">
        <f t="shared" si="467"/>
        <v>178.57999999999996</v>
      </c>
      <c r="CV274" s="453">
        <f t="shared" ref="CV274:CV302" si="505">IFERROR(IF(AND(DA273=""),"",DA273),"")</f>
        <v>35.513799999999982</v>
      </c>
      <c r="CW274" s="430" t="str">
        <f>IF(CK274="","",IF(CK274='Opening Balance'!$I$293,'Opening Balance'!$H$293,""))</f>
        <v/>
      </c>
      <c r="CX274" s="429" t="str">
        <f>IF(CK274="","",IF(CK274='Opening Balance'!$I$295,'Opening Balance'!$H$295,""))</f>
        <v/>
      </c>
      <c r="CY274" s="438">
        <f t="shared" si="478"/>
        <v>35.513799999999982</v>
      </c>
      <c r="CZ274" s="430">
        <f>IF(CO274="","",CO274*'Opening Balance'!$H$297)</f>
        <v>1.9380000000000002</v>
      </c>
      <c r="DA274" s="431">
        <f t="shared" si="479"/>
        <v>33.57579999999998</v>
      </c>
      <c r="DB274" s="474">
        <f t="shared" ref="DB274:DB302" si="506">IFERROR(IF(AND(DF273=""),"",DF273),"")</f>
        <v>23600</v>
      </c>
      <c r="DC274" s="468" t="str">
        <f>IF(CK274="","",IF(CK274='Opening Balance'!$I$299,'Opening Balance'!$H$299,""))</f>
        <v/>
      </c>
      <c r="DD274" s="468">
        <f t="shared" si="480"/>
        <v>23600</v>
      </c>
      <c r="DE274" s="470">
        <f>IF(CK274="","",IF(CK274='Opening Balance'!$I$301,'Opening Balance'!$H$301,0))</f>
        <v>0</v>
      </c>
      <c r="DF274" s="469">
        <f t="shared" ref="DF274:DF302" si="507">IFERROR(SUM(DD274-DE274),"")</f>
        <v>23600</v>
      </c>
    </row>
    <row r="275" spans="1:110" s="317" customFormat="1">
      <c r="A275" s="580"/>
      <c r="B275" s="352">
        <f>IF(AND($Z$3=$Q$267),MAX($B$271:B274)+1,0)</f>
        <v>0</v>
      </c>
      <c r="C275" s="116">
        <f>IF(AND('Att. Dairy'!B317=""),"",'Att. Dairy'!B317)</f>
        <v>45234</v>
      </c>
      <c r="D275" s="118">
        <f t="shared" si="481"/>
        <v>88.1</v>
      </c>
      <c r="E275" s="118">
        <f t="shared" si="482"/>
        <v>146</v>
      </c>
      <c r="F275" s="118" t="str">
        <f>IF(C275="","",IF(Sheet1!C275='Opening Balance'!$I$274,'Opening Balance'!$G$274,""))</f>
        <v/>
      </c>
      <c r="G275" s="118" t="str">
        <f>IF(C275="","",IF(Sheet1!C275='Opening Balance'!$I$275,'Opening Balance'!$G$275,""))</f>
        <v/>
      </c>
      <c r="H275" s="118" t="str">
        <f>IF(C275="","",IF(Sheet1!C275='Opening Balance'!$I$276,'Opening Balance'!$G$276,""))</f>
        <v/>
      </c>
      <c r="I275" s="118" t="str">
        <f>IF(C275="","",IF(Sheet1!C275='Opening Balance'!$I$277,'Opening Balance'!$G$277,""))</f>
        <v/>
      </c>
      <c r="J275" s="118" t="str">
        <f>IF(C275="","",IF(Sheet1!C275='Opening Balance'!$I$278,'Opening Balance'!$G$278,""))</f>
        <v/>
      </c>
      <c r="K275" s="118" t="str">
        <f>IF(C275="","",IF(Sheet1!C275='Opening Balance'!$I$279,'Opening Balance'!$G$279,""))</f>
        <v/>
      </c>
      <c r="L275" s="118">
        <f t="shared" si="483"/>
        <v>88.1</v>
      </c>
      <c r="M275" s="118">
        <f t="shared" si="484"/>
        <v>146</v>
      </c>
      <c r="N275" s="119">
        <f>IF('Att. Dairy'!F317="","",'Att. Dairy'!F317)</f>
        <v>123</v>
      </c>
      <c r="O275" s="119">
        <f>IF('Att. Dairy'!G317="","",'Att. Dairy'!G317)</f>
        <v>120</v>
      </c>
      <c r="P275" s="119">
        <f t="shared" si="485"/>
        <v>243</v>
      </c>
      <c r="Q275" s="119">
        <f>IF('Att. Dairy'!L317="","",'Att. Dairy'!L317)</f>
        <v>115</v>
      </c>
      <c r="R275" s="119">
        <f>IF('Att. Dairy'!M317="","",'Att. Dairy'!M317)</f>
        <v>105</v>
      </c>
      <c r="S275" s="119">
        <f t="shared" si="486"/>
        <v>220</v>
      </c>
      <c r="T275" s="118">
        <f t="shared" si="487"/>
        <v>22</v>
      </c>
      <c r="U275" s="118">
        <f t="shared" si="488"/>
        <v>0</v>
      </c>
      <c r="V275" s="118">
        <f t="shared" si="489"/>
        <v>66.099999999999994</v>
      </c>
      <c r="W275" s="118">
        <f t="shared" si="490"/>
        <v>146</v>
      </c>
      <c r="X275" s="321">
        <f>IFERROR(IF(AND('Att. Dairy'!B317=""),"",IF(AND(Y275="अवकाश"),"",IF(AND(S275=""),"",S275*$Z$267))),"")</f>
        <v>1199</v>
      </c>
      <c r="Y275" s="121" t="str">
        <f>IF(AND('Att. Dairy'!B317=""),"",IF(OR(S275="",S275=0),"",BC275))</f>
        <v>सब्जी रोटी</v>
      </c>
      <c r="AA275" s="353">
        <f>IF(AND($AY$3=$AP$267),MAX($AA$271:AA274)+1,0)</f>
        <v>0</v>
      </c>
      <c r="AB275" s="116">
        <f>IF(AND('Att. Dairy'!B317=""),"",'Att. Dairy'!B317)</f>
        <v>45234</v>
      </c>
      <c r="AC275" s="118">
        <f t="shared" si="491"/>
        <v>69.850000000000023</v>
      </c>
      <c r="AD275" s="118">
        <f t="shared" si="492"/>
        <v>106.75000000000001</v>
      </c>
      <c r="AE275" s="118" t="str">
        <f>IF(AB275="","",IF(Sheet1!AB275='Opening Balance'!$I$236,'Opening Balance'!$H$236,""))</f>
        <v/>
      </c>
      <c r="AF275" s="118" t="str">
        <f>IF(AB275="","",IF(Sheet1!AB275='Opening Balance'!$I$237,'Opening Balance'!$H$237,""))</f>
        <v/>
      </c>
      <c r="AG275" s="118" t="str">
        <f>IF(AB275="","",IF(Sheet1!AB275='Opening Balance'!$I$238,'Opening Balance'!$H$238,""))</f>
        <v/>
      </c>
      <c r="AH275" s="118" t="str">
        <f>IF(AB275="","",IF(Sheet1!AB275='Opening Balance'!$I$239,'Opening Balance'!$H$239,""))</f>
        <v/>
      </c>
      <c r="AI275" s="118" t="str">
        <f>IF(AB275="","",IF(Sheet1!AB275='Opening Balance'!$I$240,'Opening Balance'!$H$240,""))</f>
        <v/>
      </c>
      <c r="AJ275" s="118" t="str">
        <f>IF(AB275="","",IF(Sheet1!AB275='Opening Balance'!$I$241,'Opening Balance'!$H$241,""))</f>
        <v/>
      </c>
      <c r="AK275" s="118">
        <f t="shared" si="493"/>
        <v>69.850000000000023</v>
      </c>
      <c r="AL275" s="118">
        <f t="shared" si="494"/>
        <v>106.75000000000001</v>
      </c>
      <c r="AM275" s="119">
        <f>IF('Att. Dairy'!I317="","",'Att. Dairy'!I317)</f>
        <v>95</v>
      </c>
      <c r="AN275" s="119">
        <f>IF('Att. Dairy'!J317="","",'Att. Dairy'!J317)</f>
        <v>110</v>
      </c>
      <c r="AO275" s="119">
        <f t="shared" si="495"/>
        <v>205</v>
      </c>
      <c r="AP275" s="119">
        <f>IF('Att. Dairy'!O317="","",'Att. Dairy'!O317)</f>
        <v>85</v>
      </c>
      <c r="AQ275" s="119">
        <f>IF('Att. Dairy'!P317="","",'Att. Dairy'!P317)</f>
        <v>95</v>
      </c>
      <c r="AR275" s="119">
        <f t="shared" si="496"/>
        <v>180</v>
      </c>
      <c r="AS275" s="118">
        <f t="shared" si="497"/>
        <v>27</v>
      </c>
      <c r="AT275" s="118">
        <f t="shared" si="498"/>
        <v>0</v>
      </c>
      <c r="AU275" s="118">
        <f t="shared" si="465"/>
        <v>42.850000000000023</v>
      </c>
      <c r="AV275" s="118">
        <f t="shared" si="465"/>
        <v>106.75000000000001</v>
      </c>
      <c r="AW275" s="321">
        <f>IFERROR(IF(AND('Att. Dairy'!B317=""),"",IF(AND(AX275="अवकाश"),"",IF(AND(AR275=""),"",AR275*$AY$267))),"")</f>
        <v>1470.6</v>
      </c>
      <c r="AX275" s="121" t="str">
        <f>IF(AND('Att. Dairy'!B317=""),"",IF(OR(AR275="",AR275=0),"",BC275))</f>
        <v>सब्जी रोटी</v>
      </c>
      <c r="BB275" s="329" t="str">
        <f>IF(AND('Att. Dairy'!D317=""),"",'Att. Dairy'!D317)</f>
        <v>Saturday</v>
      </c>
      <c r="BC275" s="317" t="str">
        <f t="shared" si="499"/>
        <v>सब्जी रोटी</v>
      </c>
      <c r="BD275" s="318" t="str">
        <f t="shared" si="468"/>
        <v>W</v>
      </c>
      <c r="BE275" s="329" t="str">
        <f>IF(AND('Att. Dairy'!C317=""),"",'Att. Dairy'!C317)</f>
        <v>Wheat</v>
      </c>
      <c r="BF275" s="317" t="str">
        <f t="shared" si="469"/>
        <v>W</v>
      </c>
      <c r="BG275" s="318" t="str">
        <f t="shared" si="470"/>
        <v>W</v>
      </c>
      <c r="BJ275" s="487">
        <f>IF(AND($DG$5=$CF$268),MAX($BJ$271:BJ274)+1,0)</f>
        <v>0</v>
      </c>
      <c r="BK275" s="389">
        <v>4</v>
      </c>
      <c r="BL275" s="422">
        <f>IF(AND('Att. Dairy'!B317=""),"",'Att. Dairy'!B317)</f>
        <v>45234</v>
      </c>
      <c r="BM275" s="423" t="str">
        <f>IF(AND('Att. Dairy'!D317=""),"",'Att. Dairy'!D317)</f>
        <v>Saturday</v>
      </c>
      <c r="BN275" s="435">
        <f>IF('Att. Dairy'!L317="","",IF('Att. Dairy'!E317='Att. Dairy'!$AD$15,'Att. Dairy'!L317,""))</f>
        <v>115</v>
      </c>
      <c r="BO275" s="435">
        <f>IF('Att. Dairy'!M317="","",IF('Att. Dairy'!E317='Att. Dairy'!$AD$15,'Att. Dairy'!M317,""))</f>
        <v>105</v>
      </c>
      <c r="BP275" s="436">
        <f t="shared" si="471"/>
        <v>220</v>
      </c>
      <c r="BQ275" s="453">
        <f t="shared" si="500"/>
        <v>131.57000000000002</v>
      </c>
      <c r="BR275" s="439" t="str">
        <f>IF(BL275="","",IF(BL275='Opening Balance'!$I$292,'Opening Balance'!$G$292,""))</f>
        <v/>
      </c>
      <c r="BS275" s="439" t="str">
        <f>IF(BL275="","",IF(BL275='Opening Balance'!$I$294,'Opening Balance'!$G$294,""))</f>
        <v/>
      </c>
      <c r="BT275" s="438">
        <f t="shared" si="472"/>
        <v>131.57000000000002</v>
      </c>
      <c r="BU275" s="446">
        <f>IF(BP275="","",BP275*'Opening Balance'!$G$296)</f>
        <v>3.3</v>
      </c>
      <c r="BV275" s="415">
        <f t="shared" si="466"/>
        <v>128.27000000000001</v>
      </c>
      <c r="BW275" s="453">
        <f t="shared" si="501"/>
        <v>26.679199999999991</v>
      </c>
      <c r="BX275" s="446" t="str">
        <f>IF(BL275="","",IF(BL275='Opening Balance'!$I$293,'Opening Balance'!$G$293,""))</f>
        <v/>
      </c>
      <c r="BY275" s="446" t="str">
        <f>IF(BL275="","",IF(BL275='Opening Balance'!$I$295,'Opening Balance'!$G$295,""))</f>
        <v/>
      </c>
      <c r="BZ275" s="447">
        <f t="shared" si="473"/>
        <v>26.679199999999991</v>
      </c>
      <c r="CA275" s="446">
        <f>IF(BP275="","",BP275*'Opening Balance'!$G$297)</f>
        <v>1.8479999999999999</v>
      </c>
      <c r="CB275" s="431">
        <f t="shared" si="474"/>
        <v>24.831199999999992</v>
      </c>
      <c r="CC275" s="474">
        <f t="shared" si="502"/>
        <v>21500</v>
      </c>
      <c r="CD275" s="468" t="str">
        <f>IF(BL275="","",IF(BL275='Opening Balance'!$I$299,'Opening Balance'!$G$299,""))</f>
        <v/>
      </c>
      <c r="CE275" s="468">
        <f t="shared" si="475"/>
        <v>21500</v>
      </c>
      <c r="CF275" s="470">
        <f>IF(BL275="","",IF(BL275='Opening Balance'!$I$301,'Opening Balance'!$G$301,0))</f>
        <v>0</v>
      </c>
      <c r="CG275" s="469">
        <f t="shared" si="503"/>
        <v>21500</v>
      </c>
      <c r="CH275" s="466"/>
      <c r="CI275" s="466"/>
      <c r="CJ275" s="389">
        <v>4</v>
      </c>
      <c r="CK275" s="422">
        <f>IF(AND('Att. Dairy'!B317=""),"",'Att. Dairy'!B317)</f>
        <v>45234</v>
      </c>
      <c r="CL275" s="423" t="str">
        <f>IF(AND('Att. Dairy'!D317=""),"",'Att. Dairy'!D317)</f>
        <v>Saturday</v>
      </c>
      <c r="CM275" s="435">
        <f>IF('Att. Dairy'!O317="","",IF('Att. Dairy'!E317='Att. Dairy'!$AD$15,'Att. Dairy'!O317,""))</f>
        <v>85</v>
      </c>
      <c r="CN275" s="435">
        <f>IF('Att. Dairy'!P317="","",IF('Att. Dairy'!E317='Att. Dairy'!$AD$15,'Att. Dairy'!P317,""))</f>
        <v>95</v>
      </c>
      <c r="CO275" s="436">
        <f t="shared" si="476"/>
        <v>180</v>
      </c>
      <c r="CP275" s="453">
        <f t="shared" si="504"/>
        <v>178.57999999999996</v>
      </c>
      <c r="CQ275" s="438" t="str">
        <f>IF(CK275="","",IF(CK275='Opening Balance'!$I$292,'Opening Balance'!$H$292,""))</f>
        <v/>
      </c>
      <c r="CR275" s="438" t="str">
        <f>IF(CK275="","",IF(CK275='Opening Balance'!$I$294,'Opening Balance'!$H$294,""))</f>
        <v/>
      </c>
      <c r="CS275" s="438">
        <f t="shared" si="477"/>
        <v>178.57999999999996</v>
      </c>
      <c r="CT275" s="430">
        <f>IF(CO275="","",CO275*'Opening Balance'!$H$296)</f>
        <v>3.6</v>
      </c>
      <c r="CU275" s="431">
        <f t="shared" si="467"/>
        <v>174.97999999999996</v>
      </c>
      <c r="CV275" s="453">
        <f t="shared" si="505"/>
        <v>33.57579999999998</v>
      </c>
      <c r="CW275" s="430" t="str">
        <f>IF(CK275="","",IF(CK275='Opening Balance'!$I$293,'Opening Balance'!$H$293,""))</f>
        <v/>
      </c>
      <c r="CX275" s="429" t="str">
        <f>IF(CK275="","",IF(CK275='Opening Balance'!$I$295,'Opening Balance'!$H$295,""))</f>
        <v/>
      </c>
      <c r="CY275" s="438">
        <f t="shared" si="478"/>
        <v>33.57579999999998</v>
      </c>
      <c r="CZ275" s="430">
        <f>IF(CO275="","",CO275*'Opening Balance'!$H$297)</f>
        <v>1.8360000000000001</v>
      </c>
      <c r="DA275" s="431">
        <f t="shared" si="479"/>
        <v>31.739799999999981</v>
      </c>
      <c r="DB275" s="474">
        <f t="shared" si="506"/>
        <v>23600</v>
      </c>
      <c r="DC275" s="468" t="str">
        <f>IF(CK275="","",IF(CK275='Opening Balance'!$I$299,'Opening Balance'!$H$299,""))</f>
        <v/>
      </c>
      <c r="DD275" s="468">
        <f t="shared" si="480"/>
        <v>23600</v>
      </c>
      <c r="DE275" s="470">
        <f>IF(CK275="","",IF(CK275='Opening Balance'!$I$301,'Opening Balance'!$H$301,0))</f>
        <v>0</v>
      </c>
      <c r="DF275" s="469">
        <f t="shared" si="507"/>
        <v>23600</v>
      </c>
    </row>
    <row r="276" spans="1:110" s="317" customFormat="1">
      <c r="A276" s="580"/>
      <c r="B276" s="352">
        <f>IF(AND($Z$3=$Q$267),MAX($B$271:B275)+1,0)</f>
        <v>0</v>
      </c>
      <c r="C276" s="116">
        <f>IF(AND('Att. Dairy'!B318=""),"",'Att. Dairy'!B318)</f>
        <v>45235</v>
      </c>
      <c r="D276" s="118">
        <f t="shared" si="481"/>
        <v>66.099999999999994</v>
      </c>
      <c r="E276" s="118">
        <f t="shared" si="482"/>
        <v>146</v>
      </c>
      <c r="F276" s="118" t="str">
        <f>IF(C276="","",IF(Sheet1!C276='Opening Balance'!$I$274,'Opening Balance'!$G$274,""))</f>
        <v/>
      </c>
      <c r="G276" s="118" t="str">
        <f>IF(C276="","",IF(Sheet1!C276='Opening Balance'!$I$275,'Opening Balance'!$G$275,""))</f>
        <v/>
      </c>
      <c r="H276" s="118" t="str">
        <f>IF(C276="","",IF(Sheet1!C276='Opening Balance'!$I$276,'Opening Balance'!$G$276,""))</f>
        <v/>
      </c>
      <c r="I276" s="118" t="str">
        <f>IF(C276="","",IF(Sheet1!C276='Opening Balance'!$I$277,'Opening Balance'!$G$277,""))</f>
        <v/>
      </c>
      <c r="J276" s="118" t="str">
        <f>IF(C276="","",IF(Sheet1!C276='Opening Balance'!$I$278,'Opening Balance'!$G$278,""))</f>
        <v/>
      </c>
      <c r="K276" s="118" t="str">
        <f>IF(C276="","",IF(Sheet1!C276='Opening Balance'!$I$279,'Opening Balance'!$G$279,""))</f>
        <v/>
      </c>
      <c r="L276" s="118">
        <f t="shared" si="483"/>
        <v>66.099999999999994</v>
      </c>
      <c r="M276" s="118">
        <f t="shared" si="484"/>
        <v>146</v>
      </c>
      <c r="N276" s="119" t="str">
        <f>IF('Att. Dairy'!F318="","",'Att. Dairy'!F318)</f>
        <v/>
      </c>
      <c r="O276" s="119" t="str">
        <f>IF('Att. Dairy'!G318="","",'Att. Dairy'!G318)</f>
        <v/>
      </c>
      <c r="P276" s="119" t="str">
        <f t="shared" si="485"/>
        <v/>
      </c>
      <c r="Q276" s="119" t="str">
        <f>IF('Att. Dairy'!L318="","",'Att. Dairy'!L318)</f>
        <v/>
      </c>
      <c r="R276" s="119" t="str">
        <f>IF('Att. Dairy'!M318="","",'Att. Dairy'!M318)</f>
        <v/>
      </c>
      <c r="S276" s="119" t="str">
        <f t="shared" si="486"/>
        <v/>
      </c>
      <c r="T276" s="118">
        <f t="shared" si="487"/>
        <v>0</v>
      </c>
      <c r="U276" s="118">
        <f t="shared" si="488"/>
        <v>0</v>
      </c>
      <c r="V276" s="118">
        <f t="shared" si="489"/>
        <v>66.099999999999994</v>
      </c>
      <c r="W276" s="118">
        <f t="shared" si="490"/>
        <v>146</v>
      </c>
      <c r="X276" s="321" t="str">
        <f>IFERROR(IF(AND('Att. Dairy'!B318=""),"",IF(AND(Y276="अवकाश"),"",IF(AND(S276=""),"",S276*$Z$267))),"")</f>
        <v/>
      </c>
      <c r="Y276" s="121" t="str">
        <f>IF(AND('Att. Dairy'!B318=""),"",IF(OR(S276="",S276=0),"",BC276))</f>
        <v/>
      </c>
      <c r="AA276" s="353">
        <f>IF(AND($AY$3=$AP$267),MAX($AA$271:AA275)+1,0)</f>
        <v>0</v>
      </c>
      <c r="AB276" s="116">
        <f>IF(AND('Att. Dairy'!B318=""),"",'Att. Dairy'!B318)</f>
        <v>45235</v>
      </c>
      <c r="AC276" s="118">
        <f t="shared" si="491"/>
        <v>42.850000000000023</v>
      </c>
      <c r="AD276" s="118">
        <f t="shared" si="492"/>
        <v>106.75000000000001</v>
      </c>
      <c r="AE276" s="118" t="str">
        <f>IF(AB276="","",IF(Sheet1!AB276='Opening Balance'!$I$236,'Opening Balance'!$H$236,""))</f>
        <v/>
      </c>
      <c r="AF276" s="118" t="str">
        <f>IF(AB276="","",IF(Sheet1!AB276='Opening Balance'!$I$237,'Opening Balance'!$H$237,""))</f>
        <v/>
      </c>
      <c r="AG276" s="118" t="str">
        <f>IF(AB276="","",IF(Sheet1!AB276='Opening Balance'!$I$238,'Opening Balance'!$H$238,""))</f>
        <v/>
      </c>
      <c r="AH276" s="118" t="str">
        <f>IF(AB276="","",IF(Sheet1!AB276='Opening Balance'!$I$239,'Opening Balance'!$H$239,""))</f>
        <v/>
      </c>
      <c r="AI276" s="118" t="str">
        <f>IF(AB276="","",IF(Sheet1!AB276='Opening Balance'!$I$240,'Opening Balance'!$H$240,""))</f>
        <v/>
      </c>
      <c r="AJ276" s="118" t="str">
        <f>IF(AB276="","",IF(Sheet1!AB276='Opening Balance'!$I$241,'Opening Balance'!$H$241,""))</f>
        <v/>
      </c>
      <c r="AK276" s="118">
        <f t="shared" si="493"/>
        <v>42.850000000000023</v>
      </c>
      <c r="AL276" s="118">
        <f t="shared" si="494"/>
        <v>106.75000000000001</v>
      </c>
      <c r="AM276" s="119" t="str">
        <f>IF('Att. Dairy'!I318="","",'Att. Dairy'!I318)</f>
        <v/>
      </c>
      <c r="AN276" s="119" t="str">
        <f>IF('Att. Dairy'!J318="","",'Att. Dairy'!J318)</f>
        <v/>
      </c>
      <c r="AO276" s="119" t="str">
        <f t="shared" si="495"/>
        <v/>
      </c>
      <c r="AP276" s="119" t="str">
        <f>IF('Att. Dairy'!O318="","",'Att. Dairy'!O318)</f>
        <v/>
      </c>
      <c r="AQ276" s="119" t="str">
        <f>IF('Att. Dairy'!P318="","",'Att. Dairy'!P318)</f>
        <v/>
      </c>
      <c r="AR276" s="119" t="str">
        <f t="shared" si="496"/>
        <v/>
      </c>
      <c r="AS276" s="118">
        <f t="shared" si="497"/>
        <v>0</v>
      </c>
      <c r="AT276" s="118">
        <f t="shared" si="498"/>
        <v>0</v>
      </c>
      <c r="AU276" s="118">
        <f t="shared" ref="AU276:AU302" si="508">SUM(AK276-AS276)</f>
        <v>42.850000000000023</v>
      </c>
      <c r="AV276" s="118">
        <f t="shared" ref="AV276:AV302" si="509">SUM(AL276-AT276)</f>
        <v>106.75000000000001</v>
      </c>
      <c r="AW276" s="321" t="str">
        <f>IFERROR(IF(AND('Att. Dairy'!B318=""),"",IF(AND(AX276="अवकाश"),"",IF(AND(AR276=""),"",AR276*$AY$267))),"")</f>
        <v/>
      </c>
      <c r="AX276" s="121" t="str">
        <f>IF(AND('Att. Dairy'!B318=""),"",IF(OR(AR276="",AR276=0),"",BC276))</f>
        <v/>
      </c>
      <c r="BB276" s="329" t="str">
        <f>IF(AND('Att. Dairy'!D318=""),"",'Att. Dairy'!D318)</f>
        <v>Sunday</v>
      </c>
      <c r="BC276" s="317" t="str">
        <f t="shared" si="499"/>
        <v>अवकाश</v>
      </c>
      <c r="BD276" s="318" t="str">
        <f t="shared" si="468"/>
        <v/>
      </c>
      <c r="BE276" s="329" t="str">
        <f>IF(AND('Att. Dairy'!C318=""),"",'Att. Dairy'!C318)</f>
        <v/>
      </c>
      <c r="BF276" s="317" t="str">
        <f t="shared" si="469"/>
        <v/>
      </c>
      <c r="BG276" s="318" t="str">
        <f t="shared" si="470"/>
        <v/>
      </c>
      <c r="BJ276" s="487">
        <f>IF(AND($DG$5=$CF$268),MAX($BJ$271:BJ275)+1,0)</f>
        <v>0</v>
      </c>
      <c r="BK276" s="389">
        <v>5</v>
      </c>
      <c r="BL276" s="422">
        <f>IF(AND('Att. Dairy'!B318=""),"",'Att. Dairy'!B318)</f>
        <v>45235</v>
      </c>
      <c r="BM276" s="423" t="str">
        <f>IF(AND('Att. Dairy'!D318=""),"",'Att. Dairy'!D318)</f>
        <v>Sunday</v>
      </c>
      <c r="BN276" s="435" t="str">
        <f>IF('Att. Dairy'!L318="","",IF('Att. Dairy'!E318='Att. Dairy'!$AD$15,'Att. Dairy'!L318,""))</f>
        <v/>
      </c>
      <c r="BO276" s="435" t="str">
        <f>IF('Att. Dairy'!M318="","",IF('Att. Dairy'!E318='Att. Dairy'!$AD$15,'Att. Dairy'!M318,""))</f>
        <v/>
      </c>
      <c r="BP276" s="436">
        <f t="shared" si="471"/>
        <v>0</v>
      </c>
      <c r="BQ276" s="453">
        <f t="shared" si="500"/>
        <v>128.27000000000001</v>
      </c>
      <c r="BR276" s="439" t="str">
        <f>IF(BL276="","",IF(BL276='Opening Balance'!$I$292,'Opening Balance'!$G$292,""))</f>
        <v/>
      </c>
      <c r="BS276" s="439" t="str">
        <f>IF(BL276="","",IF(BL276='Opening Balance'!$I$294,'Opening Balance'!$G$294,""))</f>
        <v/>
      </c>
      <c r="BT276" s="438">
        <f t="shared" si="472"/>
        <v>128.27000000000001</v>
      </c>
      <c r="BU276" s="446">
        <f>IF(BP276="","",BP276*'Opening Balance'!$G$296)</f>
        <v>0</v>
      </c>
      <c r="BV276" s="414">
        <f t="shared" si="466"/>
        <v>128.27000000000001</v>
      </c>
      <c r="BW276" s="453">
        <f t="shared" si="501"/>
        <v>24.831199999999992</v>
      </c>
      <c r="BX276" s="446" t="str">
        <f>IF(BL276="","",IF(BL276='Opening Balance'!$I$293,'Opening Balance'!$G$293,""))</f>
        <v/>
      </c>
      <c r="BY276" s="446" t="str">
        <f>IF(BL276="","",IF(BL276='Opening Balance'!$I$295,'Opening Balance'!$G$295,""))</f>
        <v/>
      </c>
      <c r="BZ276" s="447">
        <f t="shared" si="473"/>
        <v>24.831199999999992</v>
      </c>
      <c r="CA276" s="446">
        <f>IF(BP276="","",BP276*'Opening Balance'!$G$297)</f>
        <v>0</v>
      </c>
      <c r="CB276" s="431">
        <f t="shared" si="474"/>
        <v>24.831199999999992</v>
      </c>
      <c r="CC276" s="474">
        <f t="shared" si="502"/>
        <v>21500</v>
      </c>
      <c r="CD276" s="468" t="str">
        <f>IF(BL276="","",IF(BL276='Opening Balance'!$I$299,'Opening Balance'!$G$299,""))</f>
        <v/>
      </c>
      <c r="CE276" s="468">
        <f t="shared" si="475"/>
        <v>21500</v>
      </c>
      <c r="CF276" s="470">
        <f>IF(BL276="","",IF(BL276='Opening Balance'!$I$301,'Opening Balance'!$G$301,0))</f>
        <v>0</v>
      </c>
      <c r="CG276" s="469">
        <f t="shared" si="503"/>
        <v>21500</v>
      </c>
      <c r="CH276" s="466"/>
      <c r="CI276" s="466"/>
      <c r="CJ276" s="389">
        <v>5</v>
      </c>
      <c r="CK276" s="422">
        <f>IF(AND('Att. Dairy'!B318=""),"",'Att. Dairy'!B318)</f>
        <v>45235</v>
      </c>
      <c r="CL276" s="423" t="str">
        <f>IF(AND('Att. Dairy'!D318=""),"",'Att. Dairy'!D318)</f>
        <v>Sunday</v>
      </c>
      <c r="CM276" s="435" t="str">
        <f>IF('Att. Dairy'!O318="","",IF('Att. Dairy'!E318='Att. Dairy'!$AD$15,'Att. Dairy'!O318,""))</f>
        <v/>
      </c>
      <c r="CN276" s="435" t="str">
        <f>IF('Att. Dairy'!P318="","",IF('Att. Dairy'!E318='Att. Dairy'!$AD$15,'Att. Dairy'!P318,""))</f>
        <v/>
      </c>
      <c r="CO276" s="436">
        <f t="shared" si="476"/>
        <v>0</v>
      </c>
      <c r="CP276" s="453">
        <f t="shared" si="504"/>
        <v>174.97999999999996</v>
      </c>
      <c r="CQ276" s="438" t="str">
        <f>IF(CK276="","",IF(CK276='Opening Balance'!$I$292,'Opening Balance'!$H$292,""))</f>
        <v/>
      </c>
      <c r="CR276" s="438" t="str">
        <f>IF(CK276="","",IF(CK276='Opening Balance'!$I$294,'Opening Balance'!$H$294,""))</f>
        <v/>
      </c>
      <c r="CS276" s="438">
        <f t="shared" si="477"/>
        <v>174.97999999999996</v>
      </c>
      <c r="CT276" s="430">
        <f>IF(CO276="","",CO276*'Opening Balance'!$H$296)</f>
        <v>0</v>
      </c>
      <c r="CU276" s="431">
        <f t="shared" si="467"/>
        <v>174.97999999999996</v>
      </c>
      <c r="CV276" s="453">
        <f t="shared" si="505"/>
        <v>31.739799999999981</v>
      </c>
      <c r="CW276" s="430" t="str">
        <f>IF(CK276="","",IF(CK276='Opening Balance'!$I$293,'Opening Balance'!$H$293,""))</f>
        <v/>
      </c>
      <c r="CX276" s="429" t="str">
        <f>IF(CK276="","",IF(CK276='Opening Balance'!$I$295,'Opening Balance'!$H$295,""))</f>
        <v/>
      </c>
      <c r="CY276" s="438">
        <f t="shared" si="478"/>
        <v>31.739799999999981</v>
      </c>
      <c r="CZ276" s="430">
        <f>IF(CO276="","",CO276*'Opening Balance'!$H$297)</f>
        <v>0</v>
      </c>
      <c r="DA276" s="431">
        <f t="shared" si="479"/>
        <v>31.739799999999981</v>
      </c>
      <c r="DB276" s="474">
        <f t="shared" si="506"/>
        <v>23600</v>
      </c>
      <c r="DC276" s="468" t="str">
        <f>IF(CK276="","",IF(CK276='Opening Balance'!$I$299,'Opening Balance'!$H$299,""))</f>
        <v/>
      </c>
      <c r="DD276" s="468">
        <f t="shared" si="480"/>
        <v>23600</v>
      </c>
      <c r="DE276" s="470">
        <f>IF(CK276="","",IF(CK276='Opening Balance'!$I$301,'Opening Balance'!$H$301,0))</f>
        <v>0</v>
      </c>
      <c r="DF276" s="469">
        <f t="shared" si="507"/>
        <v>23600</v>
      </c>
    </row>
    <row r="277" spans="1:110" s="317" customFormat="1">
      <c r="A277" s="580"/>
      <c r="B277" s="352">
        <f>IF(AND($Z$3=$Q$267),MAX($B$271:B276)+1,0)</f>
        <v>0</v>
      </c>
      <c r="C277" s="116">
        <f>IF(AND('Att. Dairy'!B319=""),"",'Att. Dairy'!B319)</f>
        <v>45236</v>
      </c>
      <c r="D277" s="118">
        <f t="shared" si="481"/>
        <v>66.099999999999994</v>
      </c>
      <c r="E277" s="118">
        <f t="shared" si="482"/>
        <v>146</v>
      </c>
      <c r="F277" s="118" t="str">
        <f>IF(C277="","",IF(Sheet1!C277='Opening Balance'!$I$274,'Opening Balance'!$G$274,""))</f>
        <v/>
      </c>
      <c r="G277" s="118" t="str">
        <f>IF(C277="","",IF(Sheet1!C277='Opening Balance'!$I$275,'Opening Balance'!$G$275,""))</f>
        <v/>
      </c>
      <c r="H277" s="118" t="str">
        <f>IF(C277="","",IF(Sheet1!C277='Opening Balance'!$I$276,'Opening Balance'!$G$276,""))</f>
        <v/>
      </c>
      <c r="I277" s="118" t="str">
        <f>IF(C277="","",IF(Sheet1!C277='Opening Balance'!$I$277,'Opening Balance'!$G$277,""))</f>
        <v/>
      </c>
      <c r="J277" s="118" t="str">
        <f>IF(C277="","",IF(Sheet1!C277='Opening Balance'!$I$278,'Opening Balance'!$G$278,""))</f>
        <v/>
      </c>
      <c r="K277" s="118" t="str">
        <f>IF(C277="","",IF(Sheet1!C277='Opening Balance'!$I$279,'Opening Balance'!$G$279,""))</f>
        <v/>
      </c>
      <c r="L277" s="118">
        <f t="shared" si="483"/>
        <v>66.099999999999994</v>
      </c>
      <c r="M277" s="118">
        <f t="shared" si="484"/>
        <v>146</v>
      </c>
      <c r="N277" s="119" t="str">
        <f>IF('Att. Dairy'!F319="","",'Att. Dairy'!F319)</f>
        <v/>
      </c>
      <c r="O277" s="119" t="str">
        <f>IF('Att. Dairy'!G319="","",'Att. Dairy'!G319)</f>
        <v/>
      </c>
      <c r="P277" s="119" t="str">
        <f t="shared" si="485"/>
        <v/>
      </c>
      <c r="Q277" s="119" t="str">
        <f>IF('Att. Dairy'!L319="","",'Att. Dairy'!L319)</f>
        <v/>
      </c>
      <c r="R277" s="119" t="str">
        <f>IF('Att. Dairy'!M319="","",'Att. Dairy'!M319)</f>
        <v/>
      </c>
      <c r="S277" s="119" t="str">
        <f t="shared" si="486"/>
        <v/>
      </c>
      <c r="T277" s="118">
        <f t="shared" si="487"/>
        <v>0</v>
      </c>
      <c r="U277" s="118">
        <f t="shared" si="488"/>
        <v>0</v>
      </c>
      <c r="V277" s="118">
        <f t="shared" si="489"/>
        <v>66.099999999999994</v>
      </c>
      <c r="W277" s="118">
        <f t="shared" si="490"/>
        <v>146</v>
      </c>
      <c r="X277" s="321" t="str">
        <f>IFERROR(IF(AND('Att. Dairy'!B319=""),"",IF(AND(Y277="अवकाश"),"",IF(AND(S277=""),"",S277*$Z$267))),"")</f>
        <v/>
      </c>
      <c r="Y277" s="121" t="str">
        <f>IF(AND('Att. Dairy'!B319=""),"",IF(OR(S277="",S277=0),"",BC277))</f>
        <v/>
      </c>
      <c r="AA277" s="353">
        <f>IF(AND($AY$3=$AP$267),MAX($AA$271:AA276)+1,0)</f>
        <v>0</v>
      </c>
      <c r="AB277" s="116">
        <f>IF(AND('Att. Dairy'!B319=""),"",'Att. Dairy'!B319)</f>
        <v>45236</v>
      </c>
      <c r="AC277" s="118">
        <f t="shared" si="491"/>
        <v>42.850000000000023</v>
      </c>
      <c r="AD277" s="118">
        <f t="shared" si="492"/>
        <v>106.75000000000001</v>
      </c>
      <c r="AE277" s="118" t="str">
        <f>IF(AB277="","",IF(Sheet1!AB277='Opening Balance'!$I$236,'Opening Balance'!$H$236,""))</f>
        <v/>
      </c>
      <c r="AF277" s="118" t="str">
        <f>IF(AB277="","",IF(Sheet1!AB277='Opening Balance'!$I$237,'Opening Balance'!$H$237,""))</f>
        <v/>
      </c>
      <c r="AG277" s="118" t="str">
        <f>IF(AB277="","",IF(Sheet1!AB277='Opening Balance'!$I$238,'Opening Balance'!$H$238,""))</f>
        <v/>
      </c>
      <c r="AH277" s="118" t="str">
        <f>IF(AB277="","",IF(Sheet1!AB277='Opening Balance'!$I$239,'Opening Balance'!$H$239,""))</f>
        <v/>
      </c>
      <c r="AI277" s="118" t="str">
        <f>IF(AB277="","",IF(Sheet1!AB277='Opening Balance'!$I$240,'Opening Balance'!$H$240,""))</f>
        <v/>
      </c>
      <c r="AJ277" s="118" t="str">
        <f>IF(AB277="","",IF(Sheet1!AB277='Opening Balance'!$I$241,'Opening Balance'!$H$241,""))</f>
        <v/>
      </c>
      <c r="AK277" s="118">
        <f t="shared" si="493"/>
        <v>42.850000000000023</v>
      </c>
      <c r="AL277" s="118">
        <f t="shared" si="494"/>
        <v>106.75000000000001</v>
      </c>
      <c r="AM277" s="119" t="str">
        <f>IF('Att. Dairy'!I319="","",'Att. Dairy'!I319)</f>
        <v/>
      </c>
      <c r="AN277" s="119" t="str">
        <f>IF('Att. Dairy'!J319="","",'Att. Dairy'!J319)</f>
        <v/>
      </c>
      <c r="AO277" s="119" t="str">
        <f t="shared" si="495"/>
        <v/>
      </c>
      <c r="AP277" s="119" t="str">
        <f>IF('Att. Dairy'!O319="","",'Att. Dairy'!O319)</f>
        <v/>
      </c>
      <c r="AQ277" s="119" t="str">
        <f>IF('Att. Dairy'!P319="","",'Att. Dairy'!P319)</f>
        <v/>
      </c>
      <c r="AR277" s="119" t="str">
        <f t="shared" si="496"/>
        <v/>
      </c>
      <c r="AS277" s="118">
        <f t="shared" si="497"/>
        <v>0</v>
      </c>
      <c r="AT277" s="118">
        <f t="shared" si="498"/>
        <v>0</v>
      </c>
      <c r="AU277" s="118">
        <f t="shared" si="508"/>
        <v>42.850000000000023</v>
      </c>
      <c r="AV277" s="118">
        <f t="shared" si="509"/>
        <v>106.75000000000001</v>
      </c>
      <c r="AW277" s="321" t="str">
        <f>IFERROR(IF(AND('Att. Dairy'!B319=""),"",IF(AND(AX277="अवकाश"),"",IF(AND(AR277=""),"",AR277*$AY$267))),"")</f>
        <v/>
      </c>
      <c r="AX277" s="121" t="str">
        <f>IF(AND('Att. Dairy'!B319=""),"",IF(OR(AR277="",AR277=0),"",BC277))</f>
        <v/>
      </c>
      <c r="BB277" s="329" t="str">
        <f>IF(AND('Att. Dairy'!D319=""),"",'Att. Dairy'!D319)</f>
        <v>Monday</v>
      </c>
      <c r="BC277" s="317" t="str">
        <f t="shared" si="499"/>
        <v>सब्जी रोटी</v>
      </c>
      <c r="BD277" s="318" t="str">
        <f t="shared" si="468"/>
        <v>W</v>
      </c>
      <c r="BE277" s="329" t="str">
        <f>IF(AND('Att. Dairy'!C319=""),"",'Att. Dairy'!C319)</f>
        <v/>
      </c>
      <c r="BF277" s="317" t="str">
        <f t="shared" si="469"/>
        <v/>
      </c>
      <c r="BG277" s="318" t="str">
        <f t="shared" si="470"/>
        <v>W</v>
      </c>
      <c r="BJ277" s="487">
        <f>IF(AND($DG$5=$CF$268),MAX($BJ$271:BJ276)+1,0)</f>
        <v>0</v>
      </c>
      <c r="BK277" s="389">
        <v>6</v>
      </c>
      <c r="BL277" s="422">
        <f>IF(AND('Att. Dairy'!B319=""),"",'Att. Dairy'!B319)</f>
        <v>45236</v>
      </c>
      <c r="BM277" s="423" t="str">
        <f>IF(AND('Att. Dairy'!D319=""),"",'Att. Dairy'!D319)</f>
        <v>Monday</v>
      </c>
      <c r="BN277" s="435" t="str">
        <f>IF('Att. Dairy'!L319="","",IF('Att. Dairy'!E319='Att. Dairy'!$AD$15,'Att. Dairy'!L319,""))</f>
        <v/>
      </c>
      <c r="BO277" s="435" t="str">
        <f>IF('Att. Dairy'!M319="","",IF('Att. Dairy'!E319='Att. Dairy'!$AD$15,'Att. Dairy'!M319,""))</f>
        <v/>
      </c>
      <c r="BP277" s="436">
        <f t="shared" si="471"/>
        <v>0</v>
      </c>
      <c r="BQ277" s="453">
        <f t="shared" si="500"/>
        <v>128.27000000000001</v>
      </c>
      <c r="BR277" s="439" t="str">
        <f>IF(BL277="","",IF(BL277='Opening Balance'!$I$292,'Opening Balance'!$G$292,""))</f>
        <v/>
      </c>
      <c r="BS277" s="439" t="str">
        <f>IF(BL277="","",IF(BL277='Opening Balance'!$I$294,'Opening Balance'!$G$294,""))</f>
        <v/>
      </c>
      <c r="BT277" s="438">
        <f t="shared" si="472"/>
        <v>128.27000000000001</v>
      </c>
      <c r="BU277" s="446">
        <f>IF(BP277="","",BP277*'Opening Balance'!$G$296)</f>
        <v>0</v>
      </c>
      <c r="BV277" s="414">
        <f t="shared" si="466"/>
        <v>128.27000000000001</v>
      </c>
      <c r="BW277" s="453">
        <f t="shared" si="501"/>
        <v>24.831199999999992</v>
      </c>
      <c r="BX277" s="446" t="str">
        <f>IF(BL277="","",IF(BL277='Opening Balance'!$I$293,'Opening Balance'!$G$293,""))</f>
        <v/>
      </c>
      <c r="BY277" s="446" t="str">
        <f>IF(BL277="","",IF(BL277='Opening Balance'!$I$295,'Opening Balance'!$G$295,""))</f>
        <v/>
      </c>
      <c r="BZ277" s="447">
        <f t="shared" si="473"/>
        <v>24.831199999999992</v>
      </c>
      <c r="CA277" s="446">
        <f>IF(BP277="","",BP277*'Opening Balance'!$G$297)</f>
        <v>0</v>
      </c>
      <c r="CB277" s="431">
        <f t="shared" si="474"/>
        <v>24.831199999999992</v>
      </c>
      <c r="CC277" s="474">
        <f t="shared" si="502"/>
        <v>21500</v>
      </c>
      <c r="CD277" s="468" t="str">
        <f>IF(BL277="","",IF(BL277='Opening Balance'!$I$299,'Opening Balance'!$G$299,""))</f>
        <v/>
      </c>
      <c r="CE277" s="468">
        <f t="shared" si="475"/>
        <v>21500</v>
      </c>
      <c r="CF277" s="470">
        <f>IF(BL277="","",IF(BL277='Opening Balance'!$I$301,'Opening Balance'!$G$301,0))</f>
        <v>0</v>
      </c>
      <c r="CG277" s="469">
        <f t="shared" si="503"/>
        <v>21500</v>
      </c>
      <c r="CH277" s="466"/>
      <c r="CI277" s="466"/>
      <c r="CJ277" s="389">
        <v>6</v>
      </c>
      <c r="CK277" s="422">
        <f>IF(AND('Att. Dairy'!B319=""),"",'Att. Dairy'!B319)</f>
        <v>45236</v>
      </c>
      <c r="CL277" s="423" t="str">
        <f>IF(AND('Att. Dairy'!D319=""),"",'Att. Dairy'!D319)</f>
        <v>Monday</v>
      </c>
      <c r="CM277" s="435" t="str">
        <f>IF('Att. Dairy'!O319="","",IF('Att. Dairy'!E319='Att. Dairy'!$AD$15,'Att. Dairy'!O319,""))</f>
        <v/>
      </c>
      <c r="CN277" s="435" t="str">
        <f>IF('Att. Dairy'!P319="","",IF('Att. Dairy'!E319='Att. Dairy'!$AD$15,'Att. Dairy'!P319,""))</f>
        <v/>
      </c>
      <c r="CO277" s="436">
        <f t="shared" si="476"/>
        <v>0</v>
      </c>
      <c r="CP277" s="453">
        <f t="shared" si="504"/>
        <v>174.97999999999996</v>
      </c>
      <c r="CQ277" s="438" t="str">
        <f>IF(CK277="","",IF(CK277='Opening Balance'!$I$292,'Opening Balance'!$H$292,""))</f>
        <v/>
      </c>
      <c r="CR277" s="438" t="str">
        <f>IF(CK277="","",IF(CK277='Opening Balance'!$I$294,'Opening Balance'!$H$294,""))</f>
        <v/>
      </c>
      <c r="CS277" s="438">
        <f t="shared" si="477"/>
        <v>174.97999999999996</v>
      </c>
      <c r="CT277" s="430">
        <f>IF(CO277="","",CO277*'Opening Balance'!$H$296)</f>
        <v>0</v>
      </c>
      <c r="CU277" s="431">
        <f t="shared" si="467"/>
        <v>174.97999999999996</v>
      </c>
      <c r="CV277" s="453">
        <f t="shared" si="505"/>
        <v>31.739799999999981</v>
      </c>
      <c r="CW277" s="430" t="str">
        <f>IF(CK277="","",IF(CK277='Opening Balance'!$I$293,'Opening Balance'!$H$293,""))</f>
        <v/>
      </c>
      <c r="CX277" s="429" t="str">
        <f>IF(CK277="","",IF(CK277='Opening Balance'!$I$295,'Opening Balance'!$H$295,""))</f>
        <v/>
      </c>
      <c r="CY277" s="438">
        <f t="shared" si="478"/>
        <v>31.739799999999981</v>
      </c>
      <c r="CZ277" s="430">
        <f>IF(CO277="","",CO277*'Opening Balance'!$H$297)</f>
        <v>0</v>
      </c>
      <c r="DA277" s="431">
        <f t="shared" si="479"/>
        <v>31.739799999999981</v>
      </c>
      <c r="DB277" s="474">
        <f t="shared" si="506"/>
        <v>23600</v>
      </c>
      <c r="DC277" s="468" t="str">
        <f>IF(CK277="","",IF(CK277='Opening Balance'!$I$299,'Opening Balance'!$H$299,""))</f>
        <v/>
      </c>
      <c r="DD277" s="468">
        <f t="shared" si="480"/>
        <v>23600</v>
      </c>
      <c r="DE277" s="470">
        <f>IF(CK277="","",IF(CK277='Opening Balance'!$I$301,'Opening Balance'!$H$301,0))</f>
        <v>0</v>
      </c>
      <c r="DF277" s="469">
        <f t="shared" si="507"/>
        <v>23600</v>
      </c>
    </row>
    <row r="278" spans="1:110" s="317" customFormat="1">
      <c r="A278" s="580"/>
      <c r="B278" s="352">
        <f>IF(AND($Z$3=$Q$267),MAX($B$271:B277)+1,0)</f>
        <v>0</v>
      </c>
      <c r="C278" s="116">
        <f>IF(AND('Att. Dairy'!B320=""),"",'Att. Dairy'!B320)</f>
        <v>45237</v>
      </c>
      <c r="D278" s="118">
        <f t="shared" si="481"/>
        <v>66.099999999999994</v>
      </c>
      <c r="E278" s="118">
        <f t="shared" si="482"/>
        <v>146</v>
      </c>
      <c r="F278" s="118" t="str">
        <f>IF(C278="","",IF(Sheet1!C278='Opening Balance'!$I$274,'Opening Balance'!$G$274,""))</f>
        <v/>
      </c>
      <c r="G278" s="118" t="str">
        <f>IF(C278="","",IF(Sheet1!C278='Opening Balance'!$I$275,'Opening Balance'!$G$275,""))</f>
        <v/>
      </c>
      <c r="H278" s="118" t="str">
        <f>IF(C278="","",IF(Sheet1!C278='Opening Balance'!$I$276,'Opening Balance'!$G$276,""))</f>
        <v/>
      </c>
      <c r="I278" s="118" t="str">
        <f>IF(C278="","",IF(Sheet1!C278='Opening Balance'!$I$277,'Opening Balance'!$G$277,""))</f>
        <v/>
      </c>
      <c r="J278" s="118" t="str">
        <f>IF(C278="","",IF(Sheet1!C278='Opening Balance'!$I$278,'Opening Balance'!$G$278,""))</f>
        <v/>
      </c>
      <c r="K278" s="118" t="str">
        <f>IF(C278="","",IF(Sheet1!C278='Opening Balance'!$I$279,'Opening Balance'!$G$279,""))</f>
        <v/>
      </c>
      <c r="L278" s="118">
        <f t="shared" si="483"/>
        <v>66.099999999999994</v>
      </c>
      <c r="M278" s="118">
        <f t="shared" si="484"/>
        <v>146</v>
      </c>
      <c r="N278" s="119" t="str">
        <f>IF('Att. Dairy'!F320="","",'Att. Dairy'!F320)</f>
        <v/>
      </c>
      <c r="O278" s="119" t="str">
        <f>IF('Att. Dairy'!G320="","",'Att. Dairy'!G320)</f>
        <v/>
      </c>
      <c r="P278" s="119" t="str">
        <f t="shared" si="485"/>
        <v/>
      </c>
      <c r="Q278" s="119" t="str">
        <f>IF('Att. Dairy'!L320="","",'Att. Dairy'!L320)</f>
        <v/>
      </c>
      <c r="R278" s="119" t="str">
        <f>IF('Att. Dairy'!M320="","",'Att. Dairy'!M320)</f>
        <v/>
      </c>
      <c r="S278" s="119" t="str">
        <f t="shared" si="486"/>
        <v/>
      </c>
      <c r="T278" s="118">
        <f t="shared" si="487"/>
        <v>0</v>
      </c>
      <c r="U278" s="118">
        <f t="shared" si="488"/>
        <v>0</v>
      </c>
      <c r="V278" s="118">
        <f t="shared" si="489"/>
        <v>66.099999999999994</v>
      </c>
      <c r="W278" s="118">
        <f t="shared" si="490"/>
        <v>146</v>
      </c>
      <c r="X278" s="321" t="str">
        <f>IFERROR(IF(AND('Att. Dairy'!B320=""),"",IF(AND(Y278="अवकाश"),"",IF(AND(S278=""),"",S278*$Z$267))),"")</f>
        <v/>
      </c>
      <c r="Y278" s="121" t="str">
        <f>IF(AND('Att. Dairy'!B320=""),"",IF(OR(S278="",S278=0),"",BC278))</f>
        <v/>
      </c>
      <c r="AA278" s="353">
        <f>IF(AND($AY$3=$AP$267),MAX($AA$271:AA277)+1,0)</f>
        <v>0</v>
      </c>
      <c r="AB278" s="116">
        <f>IF(AND('Att. Dairy'!B320=""),"",'Att. Dairy'!B320)</f>
        <v>45237</v>
      </c>
      <c r="AC278" s="118">
        <f t="shared" si="491"/>
        <v>42.850000000000023</v>
      </c>
      <c r="AD278" s="118">
        <f t="shared" si="492"/>
        <v>106.75000000000001</v>
      </c>
      <c r="AE278" s="118" t="str">
        <f>IF(AB278="","",IF(Sheet1!AB278='Opening Balance'!$I$236,'Opening Balance'!$H$236,""))</f>
        <v/>
      </c>
      <c r="AF278" s="118" t="str">
        <f>IF(AB278="","",IF(Sheet1!AB278='Opening Balance'!$I$237,'Opening Balance'!$H$237,""))</f>
        <v/>
      </c>
      <c r="AG278" s="118" t="str">
        <f>IF(AB278="","",IF(Sheet1!AB278='Opening Balance'!$I$238,'Opening Balance'!$H$238,""))</f>
        <v/>
      </c>
      <c r="AH278" s="118" t="str">
        <f>IF(AB278="","",IF(Sheet1!AB278='Opening Balance'!$I$239,'Opening Balance'!$H$239,""))</f>
        <v/>
      </c>
      <c r="AI278" s="118" t="str">
        <f>IF(AB278="","",IF(Sheet1!AB278='Opening Balance'!$I$240,'Opening Balance'!$H$240,""))</f>
        <v/>
      </c>
      <c r="AJ278" s="118" t="str">
        <f>IF(AB278="","",IF(Sheet1!AB278='Opening Balance'!$I$241,'Opening Balance'!$H$241,""))</f>
        <v/>
      </c>
      <c r="AK278" s="118">
        <f t="shared" si="493"/>
        <v>42.850000000000023</v>
      </c>
      <c r="AL278" s="118">
        <f t="shared" si="494"/>
        <v>106.75000000000001</v>
      </c>
      <c r="AM278" s="119" t="str">
        <f>IF('Att. Dairy'!I320="","",'Att. Dairy'!I320)</f>
        <v/>
      </c>
      <c r="AN278" s="119" t="str">
        <f>IF('Att. Dairy'!J320="","",'Att. Dairy'!J320)</f>
        <v/>
      </c>
      <c r="AO278" s="119" t="str">
        <f t="shared" si="495"/>
        <v/>
      </c>
      <c r="AP278" s="119" t="str">
        <f>IF('Att. Dairy'!O320="","",'Att. Dairy'!O320)</f>
        <v/>
      </c>
      <c r="AQ278" s="119" t="str">
        <f>IF('Att. Dairy'!P320="","",'Att. Dairy'!P320)</f>
        <v/>
      </c>
      <c r="AR278" s="119" t="str">
        <f t="shared" si="496"/>
        <v/>
      </c>
      <c r="AS278" s="118">
        <f t="shared" si="497"/>
        <v>0</v>
      </c>
      <c r="AT278" s="118">
        <f t="shared" si="498"/>
        <v>0</v>
      </c>
      <c r="AU278" s="118">
        <f t="shared" si="508"/>
        <v>42.850000000000023</v>
      </c>
      <c r="AV278" s="118">
        <f t="shared" si="509"/>
        <v>106.75000000000001</v>
      </c>
      <c r="AW278" s="321" t="str">
        <f>IFERROR(IF(AND('Att. Dairy'!B320=""),"",IF(AND(AX278="अवकाश"),"",IF(AND(AR278=""),"",AR278*$AY$267))),"")</f>
        <v/>
      </c>
      <c r="AX278" s="121" t="str">
        <f>IF(AND('Att. Dairy'!B320=""),"",IF(OR(AR278="",AR278=0),"",BC278))</f>
        <v/>
      </c>
      <c r="BB278" s="329" t="str">
        <f>IF(AND('Att. Dairy'!D320=""),"",'Att. Dairy'!D320)</f>
        <v>Tuesday</v>
      </c>
      <c r="BC278" s="317" t="str">
        <f t="shared" si="499"/>
        <v>दाल चावल</v>
      </c>
      <c r="BD278" s="318" t="str">
        <f t="shared" si="468"/>
        <v>R</v>
      </c>
      <c r="BE278" s="329" t="str">
        <f>IF(AND('Att. Dairy'!C320=""),"",'Att. Dairy'!C320)</f>
        <v/>
      </c>
      <c r="BF278" s="317" t="str">
        <f t="shared" si="469"/>
        <v/>
      </c>
      <c r="BG278" s="318" t="str">
        <f t="shared" si="470"/>
        <v>R</v>
      </c>
      <c r="BJ278" s="487">
        <f>IF(AND($DG$5=$CF$268),MAX($BJ$271:BJ277)+1,0)</f>
        <v>0</v>
      </c>
      <c r="BK278" s="389">
        <v>7</v>
      </c>
      <c r="BL278" s="422">
        <f>IF(AND('Att. Dairy'!B320=""),"",'Att. Dairy'!B320)</f>
        <v>45237</v>
      </c>
      <c r="BM278" s="423" t="str">
        <f>IF(AND('Att. Dairy'!D320=""),"",'Att. Dairy'!D320)</f>
        <v>Tuesday</v>
      </c>
      <c r="BN278" s="435" t="str">
        <f>IF('Att. Dairy'!L320="","",IF('Att. Dairy'!E320='Att. Dairy'!$AD$15,'Att. Dairy'!L320,""))</f>
        <v/>
      </c>
      <c r="BO278" s="435" t="str">
        <f>IF('Att. Dairy'!M320="","",IF('Att. Dairy'!E320='Att. Dairy'!$AD$15,'Att. Dairy'!M320,""))</f>
        <v/>
      </c>
      <c r="BP278" s="436">
        <f t="shared" si="471"/>
        <v>0</v>
      </c>
      <c r="BQ278" s="453">
        <f t="shared" si="500"/>
        <v>128.27000000000001</v>
      </c>
      <c r="BR278" s="439" t="str">
        <f>IF(BL278="","",IF(BL278='Opening Balance'!$I$292,'Opening Balance'!$G$292,""))</f>
        <v/>
      </c>
      <c r="BS278" s="439" t="str">
        <f>IF(BL278="","",IF(BL278='Opening Balance'!$I$294,'Opening Balance'!$G$294,""))</f>
        <v/>
      </c>
      <c r="BT278" s="438">
        <f t="shared" si="472"/>
        <v>128.27000000000001</v>
      </c>
      <c r="BU278" s="446">
        <f>IF(BP278="","",BP278*'Opening Balance'!$G$296)</f>
        <v>0</v>
      </c>
      <c r="BV278" s="415">
        <f t="shared" si="466"/>
        <v>128.27000000000001</v>
      </c>
      <c r="BW278" s="453">
        <f t="shared" si="501"/>
        <v>24.831199999999992</v>
      </c>
      <c r="BX278" s="446" t="str">
        <f>IF(BL278="","",IF(BL278='Opening Balance'!$I$293,'Opening Balance'!$G$293,""))</f>
        <v/>
      </c>
      <c r="BY278" s="446" t="str">
        <f>IF(BL278="","",IF(BL278='Opening Balance'!$I$295,'Opening Balance'!$G$295,""))</f>
        <v/>
      </c>
      <c r="BZ278" s="447">
        <f t="shared" si="473"/>
        <v>24.831199999999992</v>
      </c>
      <c r="CA278" s="446">
        <f>IF(BP278="","",BP278*'Opening Balance'!$G$297)</f>
        <v>0</v>
      </c>
      <c r="CB278" s="431">
        <f t="shared" si="474"/>
        <v>24.831199999999992</v>
      </c>
      <c r="CC278" s="474">
        <f t="shared" si="502"/>
        <v>21500</v>
      </c>
      <c r="CD278" s="468" t="str">
        <f>IF(BL278="","",IF(BL278='Opening Balance'!$I$299,'Opening Balance'!$G$299,""))</f>
        <v/>
      </c>
      <c r="CE278" s="468">
        <f t="shared" si="475"/>
        <v>21500</v>
      </c>
      <c r="CF278" s="470">
        <f>IF(BL278="","",IF(BL278='Opening Balance'!$I$301,'Opening Balance'!$G$301,0))</f>
        <v>0</v>
      </c>
      <c r="CG278" s="469">
        <f t="shared" si="503"/>
        <v>21500</v>
      </c>
      <c r="CH278" s="466"/>
      <c r="CI278" s="466"/>
      <c r="CJ278" s="389">
        <v>7</v>
      </c>
      <c r="CK278" s="422">
        <f>IF(AND('Att. Dairy'!B320=""),"",'Att. Dairy'!B320)</f>
        <v>45237</v>
      </c>
      <c r="CL278" s="423" t="str">
        <f>IF(AND('Att. Dairy'!D320=""),"",'Att. Dairy'!D320)</f>
        <v>Tuesday</v>
      </c>
      <c r="CM278" s="435" t="str">
        <f>IF('Att. Dairy'!O320="","",IF('Att. Dairy'!E320='Att. Dairy'!$AD$15,'Att. Dairy'!O320,""))</f>
        <v/>
      </c>
      <c r="CN278" s="435" t="str">
        <f>IF('Att. Dairy'!P320="","",IF('Att. Dairy'!E320='Att. Dairy'!$AD$15,'Att. Dairy'!P320,""))</f>
        <v/>
      </c>
      <c r="CO278" s="436">
        <f t="shared" si="476"/>
        <v>0</v>
      </c>
      <c r="CP278" s="453">
        <f t="shared" si="504"/>
        <v>174.97999999999996</v>
      </c>
      <c r="CQ278" s="438" t="str">
        <f>IF(CK278="","",IF(CK278='Opening Balance'!$I$292,'Opening Balance'!$H$292,""))</f>
        <v/>
      </c>
      <c r="CR278" s="438" t="str">
        <f>IF(CK278="","",IF(CK278='Opening Balance'!$I$294,'Opening Balance'!$H$294,""))</f>
        <v/>
      </c>
      <c r="CS278" s="438">
        <f t="shared" si="477"/>
        <v>174.97999999999996</v>
      </c>
      <c r="CT278" s="430">
        <f>IF(CO278="","",CO278*'Opening Balance'!$H$296)</f>
        <v>0</v>
      </c>
      <c r="CU278" s="431">
        <f t="shared" si="467"/>
        <v>174.97999999999996</v>
      </c>
      <c r="CV278" s="453">
        <f t="shared" si="505"/>
        <v>31.739799999999981</v>
      </c>
      <c r="CW278" s="430" t="str">
        <f>IF(CK278="","",IF(CK278='Opening Balance'!$I$293,'Opening Balance'!$H$293,""))</f>
        <v/>
      </c>
      <c r="CX278" s="429" t="str">
        <f>IF(CK278="","",IF(CK278='Opening Balance'!$I$295,'Opening Balance'!$H$295,""))</f>
        <v/>
      </c>
      <c r="CY278" s="438">
        <f t="shared" si="478"/>
        <v>31.739799999999981</v>
      </c>
      <c r="CZ278" s="430">
        <f>IF(CO278="","",CO278*'Opening Balance'!$H$297)</f>
        <v>0</v>
      </c>
      <c r="DA278" s="431">
        <f t="shared" si="479"/>
        <v>31.739799999999981</v>
      </c>
      <c r="DB278" s="474">
        <f t="shared" si="506"/>
        <v>23600</v>
      </c>
      <c r="DC278" s="468" t="str">
        <f>IF(CK278="","",IF(CK278='Opening Balance'!$I$299,'Opening Balance'!$H$299,""))</f>
        <v/>
      </c>
      <c r="DD278" s="468">
        <f t="shared" si="480"/>
        <v>23600</v>
      </c>
      <c r="DE278" s="470">
        <f>IF(CK278="","",IF(CK278='Opening Balance'!$I$301,'Opening Balance'!$H$301,0))</f>
        <v>0</v>
      </c>
      <c r="DF278" s="469">
        <f t="shared" si="507"/>
        <v>23600</v>
      </c>
    </row>
    <row r="279" spans="1:110" s="317" customFormat="1">
      <c r="A279" s="580"/>
      <c r="B279" s="352">
        <f>IF(AND($Z$3=$Q$267),MAX($B$271:B278)+1,0)</f>
        <v>0</v>
      </c>
      <c r="C279" s="116">
        <f>IF(AND('Att. Dairy'!B321=""),"",'Att. Dairy'!B321)</f>
        <v>45238</v>
      </c>
      <c r="D279" s="118">
        <f t="shared" si="481"/>
        <v>66.099999999999994</v>
      </c>
      <c r="E279" s="118">
        <f t="shared" si="482"/>
        <v>146</v>
      </c>
      <c r="F279" s="118" t="str">
        <f>IF(C279="","",IF(Sheet1!C279='Opening Balance'!$I$274,'Opening Balance'!$G$274,""))</f>
        <v/>
      </c>
      <c r="G279" s="118" t="str">
        <f>IF(C279="","",IF(Sheet1!C279='Opening Balance'!$I$275,'Opening Balance'!$G$275,""))</f>
        <v/>
      </c>
      <c r="H279" s="118" t="str">
        <f>IF(C279="","",IF(Sheet1!C279='Opening Balance'!$I$276,'Opening Balance'!$G$276,""))</f>
        <v/>
      </c>
      <c r="I279" s="118" t="str">
        <f>IF(C279="","",IF(Sheet1!C279='Opening Balance'!$I$277,'Opening Balance'!$G$277,""))</f>
        <v/>
      </c>
      <c r="J279" s="118" t="str">
        <f>IF(C279="","",IF(Sheet1!C279='Opening Balance'!$I$278,'Opening Balance'!$G$278,""))</f>
        <v/>
      </c>
      <c r="K279" s="118" t="str">
        <f>IF(C279="","",IF(Sheet1!C279='Opening Balance'!$I$279,'Opening Balance'!$G$279,""))</f>
        <v/>
      </c>
      <c r="L279" s="118">
        <f t="shared" si="483"/>
        <v>66.099999999999994</v>
      </c>
      <c r="M279" s="118">
        <f t="shared" si="484"/>
        <v>146</v>
      </c>
      <c r="N279" s="119" t="str">
        <f>IF('Att. Dairy'!F321="","",'Att. Dairy'!F321)</f>
        <v/>
      </c>
      <c r="O279" s="119" t="str">
        <f>IF('Att. Dairy'!G321="","",'Att. Dairy'!G321)</f>
        <v/>
      </c>
      <c r="P279" s="119" t="str">
        <f t="shared" si="485"/>
        <v/>
      </c>
      <c r="Q279" s="119" t="str">
        <f>IF('Att. Dairy'!L321="","",'Att. Dairy'!L321)</f>
        <v/>
      </c>
      <c r="R279" s="119" t="str">
        <f>IF('Att. Dairy'!M321="","",'Att. Dairy'!M321)</f>
        <v/>
      </c>
      <c r="S279" s="119" t="str">
        <f t="shared" si="486"/>
        <v/>
      </c>
      <c r="T279" s="118">
        <f t="shared" si="487"/>
        <v>0</v>
      </c>
      <c r="U279" s="118">
        <f t="shared" si="488"/>
        <v>0</v>
      </c>
      <c r="V279" s="118">
        <f t="shared" si="489"/>
        <v>66.099999999999994</v>
      </c>
      <c r="W279" s="118">
        <f t="shared" si="490"/>
        <v>146</v>
      </c>
      <c r="X279" s="321" t="str">
        <f>IFERROR(IF(AND('Att. Dairy'!B321=""),"",IF(AND(Y279="अवकाश"),"",IF(AND(S279=""),"",S279*$Z$267))),"")</f>
        <v/>
      </c>
      <c r="Y279" s="121" t="str">
        <f>IF(AND('Att. Dairy'!B321=""),"",IF(OR(S279="",S279=0),"",BC279))</f>
        <v/>
      </c>
      <c r="AA279" s="353">
        <f>IF(AND($AY$3=$AP$267),MAX($AA$271:AA278)+1,0)</f>
        <v>0</v>
      </c>
      <c r="AB279" s="116">
        <f>IF(AND('Att. Dairy'!B321=""),"",'Att. Dairy'!B321)</f>
        <v>45238</v>
      </c>
      <c r="AC279" s="118">
        <f t="shared" si="491"/>
        <v>42.850000000000023</v>
      </c>
      <c r="AD279" s="118">
        <f t="shared" si="492"/>
        <v>106.75000000000001</v>
      </c>
      <c r="AE279" s="118" t="str">
        <f>IF(AB279="","",IF(Sheet1!AB279='Opening Balance'!$I$236,'Opening Balance'!$H$236,""))</f>
        <v/>
      </c>
      <c r="AF279" s="118" t="str">
        <f>IF(AB279="","",IF(Sheet1!AB279='Opening Balance'!$I$237,'Opening Balance'!$H$237,""))</f>
        <v/>
      </c>
      <c r="AG279" s="118" t="str">
        <f>IF(AB279="","",IF(Sheet1!AB279='Opening Balance'!$I$238,'Opening Balance'!$H$238,""))</f>
        <v/>
      </c>
      <c r="AH279" s="118" t="str">
        <f>IF(AB279="","",IF(Sheet1!AB279='Opening Balance'!$I$239,'Opening Balance'!$H$239,""))</f>
        <v/>
      </c>
      <c r="AI279" s="118" t="str">
        <f>IF(AB279="","",IF(Sheet1!AB279='Opening Balance'!$I$240,'Opening Balance'!$H$240,""))</f>
        <v/>
      </c>
      <c r="AJ279" s="118" t="str">
        <f>IF(AB279="","",IF(Sheet1!AB279='Opening Balance'!$I$241,'Opening Balance'!$H$241,""))</f>
        <v/>
      </c>
      <c r="AK279" s="118">
        <f t="shared" si="493"/>
        <v>42.850000000000023</v>
      </c>
      <c r="AL279" s="118">
        <f t="shared" si="494"/>
        <v>106.75000000000001</v>
      </c>
      <c r="AM279" s="119" t="str">
        <f>IF('Att. Dairy'!I321="","",'Att. Dairy'!I321)</f>
        <v/>
      </c>
      <c r="AN279" s="119" t="str">
        <f>IF('Att. Dairy'!J321="","",'Att. Dairy'!J321)</f>
        <v/>
      </c>
      <c r="AO279" s="119" t="str">
        <f t="shared" si="495"/>
        <v/>
      </c>
      <c r="AP279" s="119" t="str">
        <f>IF('Att. Dairy'!O321="","",'Att. Dairy'!O321)</f>
        <v/>
      </c>
      <c r="AQ279" s="119" t="str">
        <f>IF('Att. Dairy'!P321="","",'Att. Dairy'!P321)</f>
        <v/>
      </c>
      <c r="AR279" s="119" t="str">
        <f t="shared" si="496"/>
        <v/>
      </c>
      <c r="AS279" s="118">
        <f t="shared" si="497"/>
        <v>0</v>
      </c>
      <c r="AT279" s="118">
        <f t="shared" si="498"/>
        <v>0</v>
      </c>
      <c r="AU279" s="118">
        <f t="shared" si="508"/>
        <v>42.850000000000023</v>
      </c>
      <c r="AV279" s="118">
        <f t="shared" si="509"/>
        <v>106.75000000000001</v>
      </c>
      <c r="AW279" s="321" t="str">
        <f>IFERROR(IF(AND('Att. Dairy'!B321=""),"",IF(AND(AX279="अवकाश"),"",IF(AND(AR279=""),"",AR279*$AY$267))),"")</f>
        <v/>
      </c>
      <c r="AX279" s="121" t="str">
        <f>IF(AND('Att. Dairy'!B321=""),"",IF(OR(AR279="",AR279=0),"",BC279))</f>
        <v/>
      </c>
      <c r="BB279" s="329" t="str">
        <f>IF(AND('Att. Dairy'!D321=""),"",'Att. Dairy'!D321)</f>
        <v>Wednesday</v>
      </c>
      <c r="BC279" s="317" t="str">
        <f t="shared" si="499"/>
        <v>दाल रोटी</v>
      </c>
      <c r="BD279" s="318" t="str">
        <f t="shared" si="468"/>
        <v>W</v>
      </c>
      <c r="BE279" s="329" t="str">
        <f>IF(AND('Att. Dairy'!C321=""),"",'Att. Dairy'!C321)</f>
        <v/>
      </c>
      <c r="BF279" s="317" t="str">
        <f t="shared" si="469"/>
        <v/>
      </c>
      <c r="BG279" s="318" t="str">
        <f t="shared" si="470"/>
        <v>W</v>
      </c>
      <c r="BJ279" s="487">
        <f>IF(AND($DG$5=$CF$268),MAX($BJ$271:BJ278)+1,0)</f>
        <v>0</v>
      </c>
      <c r="BK279" s="389">
        <v>8</v>
      </c>
      <c r="BL279" s="422">
        <f>IF(AND('Att. Dairy'!B321=""),"",'Att. Dairy'!B321)</f>
        <v>45238</v>
      </c>
      <c r="BM279" s="423" t="str">
        <f>IF(AND('Att. Dairy'!D321=""),"",'Att. Dairy'!D321)</f>
        <v>Wednesday</v>
      </c>
      <c r="BN279" s="435" t="str">
        <f>IF('Att. Dairy'!L321="","",IF('Att. Dairy'!E321='Att. Dairy'!$AD$15,'Att. Dairy'!L321,""))</f>
        <v/>
      </c>
      <c r="BO279" s="435" t="str">
        <f>IF('Att. Dairy'!M321="","",IF('Att. Dairy'!E321='Att. Dairy'!$AD$15,'Att. Dairy'!M321,""))</f>
        <v/>
      </c>
      <c r="BP279" s="436">
        <f t="shared" si="471"/>
        <v>0</v>
      </c>
      <c r="BQ279" s="453">
        <f t="shared" si="500"/>
        <v>128.27000000000001</v>
      </c>
      <c r="BR279" s="439" t="str">
        <f>IF(BL279="","",IF(BL279='Opening Balance'!$I$292,'Opening Balance'!$G$292,""))</f>
        <v/>
      </c>
      <c r="BS279" s="439" t="str">
        <f>IF(BL279="","",IF(BL279='Opening Balance'!$I$294,'Opening Balance'!$G$294,""))</f>
        <v/>
      </c>
      <c r="BT279" s="438">
        <f t="shared" si="472"/>
        <v>128.27000000000001</v>
      </c>
      <c r="BU279" s="446">
        <f>IF(BP279="","",BP279*'Opening Balance'!$G$296)</f>
        <v>0</v>
      </c>
      <c r="BV279" s="415">
        <f t="shared" si="466"/>
        <v>128.27000000000001</v>
      </c>
      <c r="BW279" s="453">
        <f t="shared" si="501"/>
        <v>24.831199999999992</v>
      </c>
      <c r="BX279" s="446" t="str">
        <f>IF(BL279="","",IF(BL279='Opening Balance'!$I$293,'Opening Balance'!$G$293,""))</f>
        <v/>
      </c>
      <c r="BY279" s="446" t="str">
        <f>IF(BL279="","",IF(BL279='Opening Balance'!$I$295,'Opening Balance'!$G$295,""))</f>
        <v/>
      </c>
      <c r="BZ279" s="447">
        <f t="shared" si="473"/>
        <v>24.831199999999992</v>
      </c>
      <c r="CA279" s="446">
        <f>IF(BP279="","",BP279*'Opening Balance'!$G$297)</f>
        <v>0</v>
      </c>
      <c r="CB279" s="431">
        <f t="shared" si="474"/>
        <v>24.831199999999992</v>
      </c>
      <c r="CC279" s="474">
        <f t="shared" si="502"/>
        <v>21500</v>
      </c>
      <c r="CD279" s="468" t="str">
        <f>IF(BL279="","",IF(BL279='Opening Balance'!$I$299,'Opening Balance'!$G$299,""))</f>
        <v/>
      </c>
      <c r="CE279" s="468">
        <f t="shared" si="475"/>
        <v>21500</v>
      </c>
      <c r="CF279" s="470">
        <f>IF(BL279="","",IF(BL279='Opening Balance'!$I$301,'Opening Balance'!$G$301,0))</f>
        <v>0</v>
      </c>
      <c r="CG279" s="469">
        <f t="shared" si="503"/>
        <v>21500</v>
      </c>
      <c r="CH279" s="466"/>
      <c r="CI279" s="466"/>
      <c r="CJ279" s="389">
        <v>8</v>
      </c>
      <c r="CK279" s="422">
        <f>IF(AND('Att. Dairy'!B321=""),"",'Att. Dairy'!B321)</f>
        <v>45238</v>
      </c>
      <c r="CL279" s="423" t="str">
        <f>IF(AND('Att. Dairy'!D321=""),"",'Att. Dairy'!D321)</f>
        <v>Wednesday</v>
      </c>
      <c r="CM279" s="435" t="str">
        <f>IF('Att. Dairy'!O321="","",IF('Att. Dairy'!E321='Att. Dairy'!$AD$15,'Att. Dairy'!O321,""))</f>
        <v/>
      </c>
      <c r="CN279" s="435" t="str">
        <f>IF('Att. Dairy'!P321="","",IF('Att. Dairy'!E321='Att. Dairy'!$AD$15,'Att. Dairy'!P321,""))</f>
        <v/>
      </c>
      <c r="CO279" s="436">
        <f t="shared" si="476"/>
        <v>0</v>
      </c>
      <c r="CP279" s="453">
        <f t="shared" si="504"/>
        <v>174.97999999999996</v>
      </c>
      <c r="CQ279" s="438" t="str">
        <f>IF(CK279="","",IF(CK279='Opening Balance'!$I$292,'Opening Balance'!$H$292,""))</f>
        <v/>
      </c>
      <c r="CR279" s="438" t="str">
        <f>IF(CK279="","",IF(CK279='Opening Balance'!$I$294,'Opening Balance'!$H$294,""))</f>
        <v/>
      </c>
      <c r="CS279" s="438">
        <f t="shared" si="477"/>
        <v>174.97999999999996</v>
      </c>
      <c r="CT279" s="430">
        <f>IF(CO279="","",CO279*'Opening Balance'!$H$296)</f>
        <v>0</v>
      </c>
      <c r="CU279" s="431">
        <f t="shared" si="467"/>
        <v>174.97999999999996</v>
      </c>
      <c r="CV279" s="453">
        <f t="shared" si="505"/>
        <v>31.739799999999981</v>
      </c>
      <c r="CW279" s="430" t="str">
        <f>IF(CK279="","",IF(CK279='Opening Balance'!$I$293,'Opening Balance'!$H$293,""))</f>
        <v/>
      </c>
      <c r="CX279" s="429" t="str">
        <f>IF(CK279="","",IF(CK279='Opening Balance'!$I$295,'Opening Balance'!$H$295,""))</f>
        <v/>
      </c>
      <c r="CY279" s="438">
        <f t="shared" si="478"/>
        <v>31.739799999999981</v>
      </c>
      <c r="CZ279" s="430">
        <f>IF(CO279="","",CO279*'Opening Balance'!$H$297)</f>
        <v>0</v>
      </c>
      <c r="DA279" s="431">
        <f t="shared" si="479"/>
        <v>31.739799999999981</v>
      </c>
      <c r="DB279" s="474">
        <f t="shared" si="506"/>
        <v>23600</v>
      </c>
      <c r="DC279" s="468" t="str">
        <f>IF(CK279="","",IF(CK279='Opening Balance'!$I$299,'Opening Balance'!$H$299,""))</f>
        <v/>
      </c>
      <c r="DD279" s="468">
        <f t="shared" si="480"/>
        <v>23600</v>
      </c>
      <c r="DE279" s="470">
        <f>IF(CK279="","",IF(CK279='Opening Balance'!$I$301,'Opening Balance'!$H$301,0))</f>
        <v>0</v>
      </c>
      <c r="DF279" s="469">
        <f t="shared" si="507"/>
        <v>23600</v>
      </c>
    </row>
    <row r="280" spans="1:110" s="317" customFormat="1">
      <c r="A280" s="580"/>
      <c r="B280" s="352">
        <f>IF(AND($Z$3=$Q$267),MAX($B$271:B279)+1,0)</f>
        <v>0</v>
      </c>
      <c r="C280" s="116">
        <f>IF(AND('Att. Dairy'!B322=""),"",'Att. Dairy'!B322)</f>
        <v>45239</v>
      </c>
      <c r="D280" s="118">
        <f t="shared" si="481"/>
        <v>66.099999999999994</v>
      </c>
      <c r="E280" s="118">
        <f t="shared" si="482"/>
        <v>146</v>
      </c>
      <c r="F280" s="118" t="str">
        <f>IF(C280="","",IF(Sheet1!C280='Opening Balance'!$I$274,'Opening Balance'!$G$274,""))</f>
        <v/>
      </c>
      <c r="G280" s="118" t="str">
        <f>IF(C280="","",IF(Sheet1!C280='Opening Balance'!$I$275,'Opening Balance'!$G$275,""))</f>
        <v/>
      </c>
      <c r="H280" s="118" t="str">
        <f>IF(C280="","",IF(Sheet1!C280='Opening Balance'!$I$276,'Opening Balance'!$G$276,""))</f>
        <v/>
      </c>
      <c r="I280" s="118" t="str">
        <f>IF(C280="","",IF(Sheet1!C280='Opening Balance'!$I$277,'Opening Balance'!$G$277,""))</f>
        <v/>
      </c>
      <c r="J280" s="118" t="str">
        <f>IF(C280="","",IF(Sheet1!C280='Opening Balance'!$I$278,'Opening Balance'!$G$278,""))</f>
        <v/>
      </c>
      <c r="K280" s="118" t="str">
        <f>IF(C280="","",IF(Sheet1!C280='Opening Balance'!$I$279,'Opening Balance'!$G$279,""))</f>
        <v/>
      </c>
      <c r="L280" s="118">
        <f t="shared" si="483"/>
        <v>66.099999999999994</v>
      </c>
      <c r="M280" s="118">
        <f t="shared" si="484"/>
        <v>146</v>
      </c>
      <c r="N280" s="119" t="str">
        <f>IF('Att. Dairy'!F322="","",'Att. Dairy'!F322)</f>
        <v/>
      </c>
      <c r="O280" s="119" t="str">
        <f>IF('Att. Dairy'!G322="","",'Att. Dairy'!G322)</f>
        <v/>
      </c>
      <c r="P280" s="119" t="str">
        <f t="shared" si="485"/>
        <v/>
      </c>
      <c r="Q280" s="119" t="str">
        <f>IF('Att. Dairy'!L322="","",'Att. Dairy'!L322)</f>
        <v/>
      </c>
      <c r="R280" s="119" t="str">
        <f>IF('Att. Dairy'!M322="","",'Att. Dairy'!M322)</f>
        <v/>
      </c>
      <c r="S280" s="119" t="str">
        <f t="shared" si="486"/>
        <v/>
      </c>
      <c r="T280" s="118">
        <f t="shared" si="487"/>
        <v>0</v>
      </c>
      <c r="U280" s="118">
        <f t="shared" si="488"/>
        <v>0</v>
      </c>
      <c r="V280" s="118">
        <f t="shared" si="489"/>
        <v>66.099999999999994</v>
      </c>
      <c r="W280" s="118">
        <f t="shared" si="490"/>
        <v>146</v>
      </c>
      <c r="X280" s="321" t="str">
        <f>IFERROR(IF(AND('Att. Dairy'!B322=""),"",IF(AND(Y280="अवकाश"),"",IF(AND(S280=""),"",S280*$Z$267))),"")</f>
        <v/>
      </c>
      <c r="Y280" s="121" t="str">
        <f>IF(AND('Att. Dairy'!B322=""),"",IF(OR(S280="",S280=0),"",BC280))</f>
        <v/>
      </c>
      <c r="AA280" s="353">
        <f>IF(AND($AY$3=$AP$267),MAX($AA$271:AA279)+1,0)</f>
        <v>0</v>
      </c>
      <c r="AB280" s="116">
        <f>IF(AND('Att. Dairy'!B322=""),"",'Att. Dairy'!B322)</f>
        <v>45239</v>
      </c>
      <c r="AC280" s="118">
        <f t="shared" si="491"/>
        <v>42.850000000000023</v>
      </c>
      <c r="AD280" s="118">
        <f t="shared" si="492"/>
        <v>106.75000000000001</v>
      </c>
      <c r="AE280" s="118" t="str">
        <f>IF(AB280="","",IF(Sheet1!AB280='Opening Balance'!$I$236,'Opening Balance'!$H$236,""))</f>
        <v/>
      </c>
      <c r="AF280" s="118" t="str">
        <f>IF(AB280="","",IF(Sheet1!AB280='Opening Balance'!$I$237,'Opening Balance'!$H$237,""))</f>
        <v/>
      </c>
      <c r="AG280" s="118" t="str">
        <f>IF(AB280="","",IF(Sheet1!AB280='Opening Balance'!$I$238,'Opening Balance'!$H$238,""))</f>
        <v/>
      </c>
      <c r="AH280" s="118" t="str">
        <f>IF(AB280="","",IF(Sheet1!AB280='Opening Balance'!$I$239,'Opening Balance'!$H$239,""))</f>
        <v/>
      </c>
      <c r="AI280" s="118" t="str">
        <f>IF(AB280="","",IF(Sheet1!AB280='Opening Balance'!$I$240,'Opening Balance'!$H$240,""))</f>
        <v/>
      </c>
      <c r="AJ280" s="118" t="str">
        <f>IF(AB280="","",IF(Sheet1!AB280='Opening Balance'!$I$241,'Opening Balance'!$H$241,""))</f>
        <v/>
      </c>
      <c r="AK280" s="118">
        <f t="shared" si="493"/>
        <v>42.850000000000023</v>
      </c>
      <c r="AL280" s="118">
        <f t="shared" si="494"/>
        <v>106.75000000000001</v>
      </c>
      <c r="AM280" s="119" t="str">
        <f>IF('Att. Dairy'!I322="","",'Att. Dairy'!I322)</f>
        <v/>
      </c>
      <c r="AN280" s="119" t="str">
        <f>IF('Att. Dairy'!J322="","",'Att. Dairy'!J322)</f>
        <v/>
      </c>
      <c r="AO280" s="119" t="str">
        <f t="shared" si="495"/>
        <v/>
      </c>
      <c r="AP280" s="119" t="str">
        <f>IF('Att. Dairy'!O322="","",'Att. Dairy'!O322)</f>
        <v/>
      </c>
      <c r="AQ280" s="119" t="str">
        <f>IF('Att. Dairy'!P322="","",'Att. Dairy'!P322)</f>
        <v/>
      </c>
      <c r="AR280" s="119" t="str">
        <f t="shared" si="496"/>
        <v/>
      </c>
      <c r="AS280" s="118">
        <f t="shared" si="497"/>
        <v>0</v>
      </c>
      <c r="AT280" s="118">
        <f t="shared" si="498"/>
        <v>0</v>
      </c>
      <c r="AU280" s="118">
        <f t="shared" si="508"/>
        <v>42.850000000000023</v>
      </c>
      <c r="AV280" s="118">
        <f t="shared" si="509"/>
        <v>106.75000000000001</v>
      </c>
      <c r="AW280" s="321" t="str">
        <f>IFERROR(IF(AND('Att. Dairy'!B322=""),"",IF(AND(AX280="अवकाश"),"",IF(AND(AR280=""),"",AR280*$AY$267))),"")</f>
        <v/>
      </c>
      <c r="AX280" s="121" t="str">
        <f>IF(AND('Att. Dairy'!B322=""),"",IF(OR(AR280="",AR280=0),"",BC280))</f>
        <v/>
      </c>
      <c r="BB280" s="329" t="str">
        <f>IF(AND('Att. Dairy'!D322=""),"",'Att. Dairy'!D322)</f>
        <v>Thursday</v>
      </c>
      <c r="BC280" s="317" t="str">
        <f t="shared" si="499"/>
        <v>खिचड़ी</v>
      </c>
      <c r="BD280" s="318" t="str">
        <f t="shared" si="468"/>
        <v>R</v>
      </c>
      <c r="BE280" s="329" t="str">
        <f>IF(AND('Att. Dairy'!C322=""),"",'Att. Dairy'!C322)</f>
        <v/>
      </c>
      <c r="BF280" s="317" t="str">
        <f t="shared" si="469"/>
        <v/>
      </c>
      <c r="BG280" s="318" t="str">
        <f t="shared" si="470"/>
        <v>R</v>
      </c>
      <c r="BJ280" s="487">
        <f>IF(AND($DG$5=$CF$268),MAX($BJ$271:BJ279)+1,0)</f>
        <v>0</v>
      </c>
      <c r="BK280" s="389">
        <v>9</v>
      </c>
      <c r="BL280" s="422">
        <f>IF(AND('Att. Dairy'!B322=""),"",'Att. Dairy'!B322)</f>
        <v>45239</v>
      </c>
      <c r="BM280" s="423" t="str">
        <f>IF(AND('Att. Dairy'!D322=""),"",'Att. Dairy'!D322)</f>
        <v>Thursday</v>
      </c>
      <c r="BN280" s="435" t="str">
        <f>IF('Att. Dairy'!L322="","",IF('Att. Dairy'!E322='Att. Dairy'!$AD$15,'Att. Dairy'!L322,""))</f>
        <v/>
      </c>
      <c r="BO280" s="435" t="str">
        <f>IF('Att. Dairy'!M322="","",IF('Att. Dairy'!E322='Att. Dairy'!$AD$15,'Att. Dairy'!M322,""))</f>
        <v/>
      </c>
      <c r="BP280" s="436">
        <f t="shared" si="471"/>
        <v>0</v>
      </c>
      <c r="BQ280" s="453">
        <f t="shared" si="500"/>
        <v>128.27000000000001</v>
      </c>
      <c r="BR280" s="439" t="str">
        <f>IF(BL280="","",IF(BL280='Opening Balance'!$I$292,'Opening Balance'!$G$292,""))</f>
        <v/>
      </c>
      <c r="BS280" s="439" t="str">
        <f>IF(BL280="","",IF(BL280='Opening Balance'!$I$294,'Opening Balance'!$G$294,""))</f>
        <v/>
      </c>
      <c r="BT280" s="438">
        <f t="shared" si="472"/>
        <v>128.27000000000001</v>
      </c>
      <c r="BU280" s="446">
        <f>IF(BP280="","",BP280*'Opening Balance'!$G$296)</f>
        <v>0</v>
      </c>
      <c r="BV280" s="415">
        <f t="shared" si="466"/>
        <v>128.27000000000001</v>
      </c>
      <c r="BW280" s="453">
        <f t="shared" si="501"/>
        <v>24.831199999999992</v>
      </c>
      <c r="BX280" s="446" t="str">
        <f>IF(BL280="","",IF(BL280='Opening Balance'!$I$293,'Opening Balance'!$G$293,""))</f>
        <v/>
      </c>
      <c r="BY280" s="446" t="str">
        <f>IF(BL280="","",IF(BL280='Opening Balance'!$I$295,'Opening Balance'!$G$295,""))</f>
        <v/>
      </c>
      <c r="BZ280" s="447">
        <f t="shared" si="473"/>
        <v>24.831199999999992</v>
      </c>
      <c r="CA280" s="446">
        <f>IF(BP280="","",BP280*'Opening Balance'!$G$297)</f>
        <v>0</v>
      </c>
      <c r="CB280" s="431">
        <f t="shared" si="474"/>
        <v>24.831199999999992</v>
      </c>
      <c r="CC280" s="474">
        <f t="shared" si="502"/>
        <v>21500</v>
      </c>
      <c r="CD280" s="468" t="str">
        <f>IF(BL280="","",IF(BL280='Opening Balance'!$I$299,'Opening Balance'!$G$299,""))</f>
        <v/>
      </c>
      <c r="CE280" s="468">
        <f t="shared" si="475"/>
        <v>21500</v>
      </c>
      <c r="CF280" s="470">
        <f>IF(BL280="","",IF(BL280='Opening Balance'!$I$301,'Opening Balance'!$G$301,0))</f>
        <v>0</v>
      </c>
      <c r="CG280" s="469">
        <f t="shared" si="503"/>
        <v>21500</v>
      </c>
      <c r="CH280" s="466"/>
      <c r="CI280" s="466"/>
      <c r="CJ280" s="389">
        <v>9</v>
      </c>
      <c r="CK280" s="422">
        <f>IF(AND('Att. Dairy'!B322=""),"",'Att. Dairy'!B322)</f>
        <v>45239</v>
      </c>
      <c r="CL280" s="423" t="str">
        <f>IF(AND('Att. Dairy'!D322=""),"",'Att. Dairy'!D322)</f>
        <v>Thursday</v>
      </c>
      <c r="CM280" s="435" t="str">
        <f>IF('Att. Dairy'!O322="","",IF('Att. Dairy'!E322='Att. Dairy'!$AD$15,'Att. Dairy'!O322,""))</f>
        <v/>
      </c>
      <c r="CN280" s="435" t="str">
        <f>IF('Att. Dairy'!P322="","",IF('Att. Dairy'!E322='Att. Dairy'!$AD$15,'Att. Dairy'!P322,""))</f>
        <v/>
      </c>
      <c r="CO280" s="436">
        <f t="shared" si="476"/>
        <v>0</v>
      </c>
      <c r="CP280" s="453">
        <f t="shared" si="504"/>
        <v>174.97999999999996</v>
      </c>
      <c r="CQ280" s="438" t="str">
        <f>IF(CK280="","",IF(CK280='Opening Balance'!$I$292,'Opening Balance'!$H$292,""))</f>
        <v/>
      </c>
      <c r="CR280" s="438" t="str">
        <f>IF(CK280="","",IF(CK280='Opening Balance'!$I$294,'Opening Balance'!$H$294,""))</f>
        <v/>
      </c>
      <c r="CS280" s="438">
        <f t="shared" si="477"/>
        <v>174.97999999999996</v>
      </c>
      <c r="CT280" s="430">
        <f>IF(CO280="","",CO280*'Opening Balance'!$H$296)</f>
        <v>0</v>
      </c>
      <c r="CU280" s="431">
        <f t="shared" si="467"/>
        <v>174.97999999999996</v>
      </c>
      <c r="CV280" s="453">
        <f t="shared" si="505"/>
        <v>31.739799999999981</v>
      </c>
      <c r="CW280" s="430" t="str">
        <f>IF(CK280="","",IF(CK280='Opening Balance'!$I$293,'Opening Balance'!$H$293,""))</f>
        <v/>
      </c>
      <c r="CX280" s="429" t="str">
        <f>IF(CK280="","",IF(CK280='Opening Balance'!$I$295,'Opening Balance'!$H$295,""))</f>
        <v/>
      </c>
      <c r="CY280" s="438">
        <f t="shared" si="478"/>
        <v>31.739799999999981</v>
      </c>
      <c r="CZ280" s="430">
        <f>IF(CO280="","",CO280*'Opening Balance'!$H$297)</f>
        <v>0</v>
      </c>
      <c r="DA280" s="431">
        <f t="shared" si="479"/>
        <v>31.739799999999981</v>
      </c>
      <c r="DB280" s="474">
        <f t="shared" si="506"/>
        <v>23600</v>
      </c>
      <c r="DC280" s="468" t="str">
        <f>IF(CK280="","",IF(CK280='Opening Balance'!$I$299,'Opening Balance'!$H$299,""))</f>
        <v/>
      </c>
      <c r="DD280" s="468">
        <f t="shared" si="480"/>
        <v>23600</v>
      </c>
      <c r="DE280" s="470">
        <f>IF(CK280="","",IF(CK280='Opening Balance'!$I$301,'Opening Balance'!$H$301,0))</f>
        <v>0</v>
      </c>
      <c r="DF280" s="469">
        <f t="shared" si="507"/>
        <v>23600</v>
      </c>
    </row>
    <row r="281" spans="1:110" s="317" customFormat="1">
      <c r="A281" s="580"/>
      <c r="B281" s="352">
        <f>IF(AND($Z$3=$Q$267),MAX($B$271:B280)+1,0)</f>
        <v>0</v>
      </c>
      <c r="C281" s="116">
        <f>IF(AND('Att. Dairy'!B323=""),"",'Att. Dairy'!B323)</f>
        <v>45240</v>
      </c>
      <c r="D281" s="118">
        <f t="shared" si="481"/>
        <v>66.099999999999994</v>
      </c>
      <c r="E281" s="118">
        <f t="shared" si="482"/>
        <v>146</v>
      </c>
      <c r="F281" s="118" t="str">
        <f>IF(C281="","",IF(Sheet1!C281='Opening Balance'!$I$274,'Opening Balance'!$G$274,""))</f>
        <v/>
      </c>
      <c r="G281" s="118" t="str">
        <f>IF(C281="","",IF(Sheet1!C281='Opening Balance'!$I$275,'Opening Balance'!$G$275,""))</f>
        <v/>
      </c>
      <c r="H281" s="118" t="str">
        <f>IF(C281="","",IF(Sheet1!C281='Opening Balance'!$I$276,'Opening Balance'!$G$276,""))</f>
        <v/>
      </c>
      <c r="I281" s="118" t="str">
        <f>IF(C281="","",IF(Sheet1!C281='Opening Balance'!$I$277,'Opening Balance'!$G$277,""))</f>
        <v/>
      </c>
      <c r="J281" s="118" t="str">
        <f>IF(C281="","",IF(Sheet1!C281='Opening Balance'!$I$278,'Opening Balance'!$G$278,""))</f>
        <v/>
      </c>
      <c r="K281" s="118" t="str">
        <f>IF(C281="","",IF(Sheet1!C281='Opening Balance'!$I$279,'Opening Balance'!$G$279,""))</f>
        <v/>
      </c>
      <c r="L281" s="118">
        <f t="shared" si="483"/>
        <v>66.099999999999994</v>
      </c>
      <c r="M281" s="118">
        <f t="shared" si="484"/>
        <v>146</v>
      </c>
      <c r="N281" s="119" t="str">
        <f>IF('Att. Dairy'!F323="","",'Att. Dairy'!F323)</f>
        <v/>
      </c>
      <c r="O281" s="119" t="str">
        <f>IF('Att. Dairy'!G323="","",'Att. Dairy'!G323)</f>
        <v/>
      </c>
      <c r="P281" s="119" t="str">
        <f t="shared" si="485"/>
        <v/>
      </c>
      <c r="Q281" s="119" t="str">
        <f>IF('Att. Dairy'!L323="","",'Att. Dairy'!L323)</f>
        <v/>
      </c>
      <c r="R281" s="119" t="str">
        <f>IF('Att. Dairy'!M323="","",'Att. Dairy'!M323)</f>
        <v/>
      </c>
      <c r="S281" s="119" t="str">
        <f t="shared" si="486"/>
        <v/>
      </c>
      <c r="T281" s="118">
        <f t="shared" si="487"/>
        <v>0</v>
      </c>
      <c r="U281" s="118">
        <f t="shared" si="488"/>
        <v>0</v>
      </c>
      <c r="V281" s="118">
        <f t="shared" si="489"/>
        <v>66.099999999999994</v>
      </c>
      <c r="W281" s="118">
        <f t="shared" si="490"/>
        <v>146</v>
      </c>
      <c r="X281" s="321" t="str">
        <f>IFERROR(IF(AND('Att. Dairy'!B323=""),"",IF(AND(Y281="अवकाश"),"",IF(AND(S281=""),"",S281*$Z$267))),"")</f>
        <v/>
      </c>
      <c r="Y281" s="121" t="str">
        <f>IF(AND('Att. Dairy'!B323=""),"",IF(OR(S281="",S281=0),"",BC281))</f>
        <v/>
      </c>
      <c r="AA281" s="353">
        <f>IF(AND($AY$3=$AP$267),MAX($AA$271:AA280)+1,0)</f>
        <v>0</v>
      </c>
      <c r="AB281" s="116">
        <f>IF(AND('Att. Dairy'!B323=""),"",'Att. Dairy'!B323)</f>
        <v>45240</v>
      </c>
      <c r="AC281" s="118">
        <f t="shared" si="491"/>
        <v>42.850000000000023</v>
      </c>
      <c r="AD281" s="118">
        <f t="shared" si="492"/>
        <v>106.75000000000001</v>
      </c>
      <c r="AE281" s="118" t="str">
        <f>IF(AB281="","",IF(Sheet1!AB281='Opening Balance'!$I$236,'Opening Balance'!$H$236,""))</f>
        <v/>
      </c>
      <c r="AF281" s="118" t="str">
        <f>IF(AB281="","",IF(Sheet1!AB281='Opening Balance'!$I$237,'Opening Balance'!$H$237,""))</f>
        <v/>
      </c>
      <c r="AG281" s="118" t="str">
        <f>IF(AB281="","",IF(Sheet1!AB281='Opening Balance'!$I$238,'Opening Balance'!$H$238,""))</f>
        <v/>
      </c>
      <c r="AH281" s="118" t="str">
        <f>IF(AB281="","",IF(Sheet1!AB281='Opening Balance'!$I$239,'Opening Balance'!$H$239,""))</f>
        <v/>
      </c>
      <c r="AI281" s="118" t="str">
        <f>IF(AB281="","",IF(Sheet1!AB281='Opening Balance'!$I$240,'Opening Balance'!$H$240,""))</f>
        <v/>
      </c>
      <c r="AJ281" s="118" t="str">
        <f>IF(AB281="","",IF(Sheet1!AB281='Opening Balance'!$I$241,'Opening Balance'!$H$241,""))</f>
        <v/>
      </c>
      <c r="AK281" s="118">
        <f t="shared" si="493"/>
        <v>42.850000000000023</v>
      </c>
      <c r="AL281" s="118">
        <f t="shared" si="494"/>
        <v>106.75000000000001</v>
      </c>
      <c r="AM281" s="119" t="str">
        <f>IF('Att. Dairy'!I323="","",'Att. Dairy'!I323)</f>
        <v/>
      </c>
      <c r="AN281" s="119" t="str">
        <f>IF('Att. Dairy'!J323="","",'Att. Dairy'!J323)</f>
        <v/>
      </c>
      <c r="AO281" s="119" t="str">
        <f t="shared" si="495"/>
        <v/>
      </c>
      <c r="AP281" s="119" t="str">
        <f>IF('Att. Dairy'!O323="","",'Att. Dairy'!O323)</f>
        <v/>
      </c>
      <c r="AQ281" s="119" t="str">
        <f>IF('Att. Dairy'!P323="","",'Att. Dairy'!P323)</f>
        <v/>
      </c>
      <c r="AR281" s="119" t="str">
        <f t="shared" si="496"/>
        <v/>
      </c>
      <c r="AS281" s="118">
        <f t="shared" si="497"/>
        <v>0</v>
      </c>
      <c r="AT281" s="118">
        <f t="shared" si="498"/>
        <v>0</v>
      </c>
      <c r="AU281" s="118">
        <f t="shared" si="508"/>
        <v>42.850000000000023</v>
      </c>
      <c r="AV281" s="118">
        <f t="shared" si="509"/>
        <v>106.75000000000001</v>
      </c>
      <c r="AW281" s="321" t="str">
        <f>IFERROR(IF(AND('Att. Dairy'!B323=""),"",IF(AND(AX281="अवकाश"),"",IF(AND(AR281=""),"",AR281*$AY$267))),"")</f>
        <v/>
      </c>
      <c r="AX281" s="121" t="str">
        <f>IF(AND('Att. Dairy'!B323=""),"",IF(OR(AR281="",AR281=0),"",BC281))</f>
        <v/>
      </c>
      <c r="BB281" s="329" t="str">
        <f>IF(AND('Att. Dairy'!D323=""),"",'Att. Dairy'!D323)</f>
        <v>Friday</v>
      </c>
      <c r="BC281" s="317" t="str">
        <f t="shared" si="499"/>
        <v>दाल रोटी</v>
      </c>
      <c r="BD281" s="318" t="str">
        <f t="shared" si="468"/>
        <v>W</v>
      </c>
      <c r="BE281" s="329" t="str">
        <f>IF(AND('Att. Dairy'!C323=""),"",'Att. Dairy'!C323)</f>
        <v/>
      </c>
      <c r="BF281" s="317" t="str">
        <f t="shared" si="469"/>
        <v/>
      </c>
      <c r="BG281" s="318" t="str">
        <f t="shared" si="470"/>
        <v>W</v>
      </c>
      <c r="BJ281" s="487">
        <f>IF(AND($DG$5=$CF$268),MAX($BJ$271:BJ280)+1,0)</f>
        <v>0</v>
      </c>
      <c r="BK281" s="389">
        <v>10</v>
      </c>
      <c r="BL281" s="422">
        <f>IF(AND('Att. Dairy'!B323=""),"",'Att. Dairy'!B323)</f>
        <v>45240</v>
      </c>
      <c r="BM281" s="423" t="str">
        <f>IF(AND('Att. Dairy'!D323=""),"",'Att. Dairy'!D323)</f>
        <v>Friday</v>
      </c>
      <c r="BN281" s="435" t="str">
        <f>IF('Att. Dairy'!L323="","",IF('Att. Dairy'!E323='Att. Dairy'!$AD$15,'Att. Dairy'!L323,""))</f>
        <v/>
      </c>
      <c r="BO281" s="435" t="str">
        <f>IF('Att. Dairy'!M323="","",IF('Att. Dairy'!E323='Att. Dairy'!$AD$15,'Att. Dairy'!M323,""))</f>
        <v/>
      </c>
      <c r="BP281" s="436">
        <f t="shared" si="471"/>
        <v>0</v>
      </c>
      <c r="BQ281" s="453">
        <f t="shared" si="500"/>
        <v>128.27000000000001</v>
      </c>
      <c r="BR281" s="439" t="str">
        <f>IF(BL281="","",IF(BL281='Opening Balance'!$I$292,'Opening Balance'!$G$292,""))</f>
        <v/>
      </c>
      <c r="BS281" s="439" t="str">
        <f>IF(BL281="","",IF(BL281='Opening Balance'!$I$294,'Opening Balance'!$G$294,""))</f>
        <v/>
      </c>
      <c r="BT281" s="438">
        <f t="shared" si="472"/>
        <v>128.27000000000001</v>
      </c>
      <c r="BU281" s="446">
        <f>IF(BP281="","",BP281*'Opening Balance'!$G$296)</f>
        <v>0</v>
      </c>
      <c r="BV281" s="415">
        <f t="shared" si="466"/>
        <v>128.27000000000001</v>
      </c>
      <c r="BW281" s="453">
        <f t="shared" si="501"/>
        <v>24.831199999999992</v>
      </c>
      <c r="BX281" s="446" t="str">
        <f>IF(BL281="","",IF(BL281='Opening Balance'!$I$293,'Opening Balance'!$G$293,""))</f>
        <v/>
      </c>
      <c r="BY281" s="446" t="str">
        <f>IF(BL281="","",IF(BL281='Opening Balance'!$I$295,'Opening Balance'!$G$295,""))</f>
        <v/>
      </c>
      <c r="BZ281" s="447">
        <f t="shared" si="473"/>
        <v>24.831199999999992</v>
      </c>
      <c r="CA281" s="446">
        <f>IF(BP281="","",BP281*'Opening Balance'!$G$297)</f>
        <v>0</v>
      </c>
      <c r="CB281" s="431">
        <f t="shared" si="474"/>
        <v>24.831199999999992</v>
      </c>
      <c r="CC281" s="474">
        <f t="shared" si="502"/>
        <v>21500</v>
      </c>
      <c r="CD281" s="468" t="str">
        <f>IF(BL281="","",IF(BL281='Opening Balance'!$I$299,'Opening Balance'!$G$299,""))</f>
        <v/>
      </c>
      <c r="CE281" s="468">
        <f t="shared" si="475"/>
        <v>21500</v>
      </c>
      <c r="CF281" s="470">
        <f>IF(BL281="","",IF(BL281='Opening Balance'!$I$301,'Opening Balance'!$G$301,0))</f>
        <v>0</v>
      </c>
      <c r="CG281" s="469">
        <f t="shared" si="503"/>
        <v>21500</v>
      </c>
      <c r="CH281" s="466"/>
      <c r="CI281" s="466"/>
      <c r="CJ281" s="389">
        <v>10</v>
      </c>
      <c r="CK281" s="422">
        <f>IF(AND('Att. Dairy'!B323=""),"",'Att. Dairy'!B323)</f>
        <v>45240</v>
      </c>
      <c r="CL281" s="423" t="str">
        <f>IF(AND('Att. Dairy'!D323=""),"",'Att. Dairy'!D323)</f>
        <v>Friday</v>
      </c>
      <c r="CM281" s="435" t="str">
        <f>IF('Att. Dairy'!O323="","",IF('Att. Dairy'!E323='Att. Dairy'!$AD$15,'Att. Dairy'!O323,""))</f>
        <v/>
      </c>
      <c r="CN281" s="435" t="str">
        <f>IF('Att. Dairy'!P323="","",IF('Att. Dairy'!E323='Att. Dairy'!$AD$15,'Att. Dairy'!P323,""))</f>
        <v/>
      </c>
      <c r="CO281" s="436">
        <f t="shared" si="476"/>
        <v>0</v>
      </c>
      <c r="CP281" s="453">
        <f t="shared" si="504"/>
        <v>174.97999999999996</v>
      </c>
      <c r="CQ281" s="438" t="str">
        <f>IF(CK281="","",IF(CK281='Opening Balance'!$I$292,'Opening Balance'!$H$292,""))</f>
        <v/>
      </c>
      <c r="CR281" s="438" t="str">
        <f>IF(CK281="","",IF(CK281='Opening Balance'!$I$294,'Opening Balance'!$H$294,""))</f>
        <v/>
      </c>
      <c r="CS281" s="438">
        <f t="shared" si="477"/>
        <v>174.97999999999996</v>
      </c>
      <c r="CT281" s="430">
        <f>IF(CO281="","",CO281*'Opening Balance'!$H$296)</f>
        <v>0</v>
      </c>
      <c r="CU281" s="431">
        <f t="shared" si="467"/>
        <v>174.97999999999996</v>
      </c>
      <c r="CV281" s="453">
        <f t="shared" si="505"/>
        <v>31.739799999999981</v>
      </c>
      <c r="CW281" s="430" t="str">
        <f>IF(CK281="","",IF(CK281='Opening Balance'!$I$293,'Opening Balance'!$H$293,""))</f>
        <v/>
      </c>
      <c r="CX281" s="429" t="str">
        <f>IF(CK281="","",IF(CK281='Opening Balance'!$I$295,'Opening Balance'!$H$295,""))</f>
        <v/>
      </c>
      <c r="CY281" s="438">
        <f t="shared" si="478"/>
        <v>31.739799999999981</v>
      </c>
      <c r="CZ281" s="430">
        <f>IF(CO281="","",CO281*'Opening Balance'!$H$297)</f>
        <v>0</v>
      </c>
      <c r="DA281" s="431">
        <f t="shared" si="479"/>
        <v>31.739799999999981</v>
      </c>
      <c r="DB281" s="474">
        <f t="shared" si="506"/>
        <v>23600</v>
      </c>
      <c r="DC281" s="468" t="str">
        <f>IF(CK281="","",IF(CK281='Opening Balance'!$I$299,'Opening Balance'!$H$299,""))</f>
        <v/>
      </c>
      <c r="DD281" s="468">
        <f t="shared" si="480"/>
        <v>23600</v>
      </c>
      <c r="DE281" s="470">
        <f>IF(CK281="","",IF(CK281='Opening Balance'!$I$301,'Opening Balance'!$H$301,0))</f>
        <v>0</v>
      </c>
      <c r="DF281" s="469">
        <f t="shared" si="507"/>
        <v>23600</v>
      </c>
    </row>
    <row r="282" spans="1:110" s="317" customFormat="1">
      <c r="A282" s="580"/>
      <c r="B282" s="352">
        <f>IF(AND($Z$3=$Q$267),MAX($B$271:B281)+1,0)</f>
        <v>0</v>
      </c>
      <c r="C282" s="116">
        <f>IF(AND('Att. Dairy'!B324=""),"",'Att. Dairy'!B324)</f>
        <v>45241</v>
      </c>
      <c r="D282" s="118">
        <f t="shared" si="481"/>
        <v>66.099999999999994</v>
      </c>
      <c r="E282" s="118">
        <f t="shared" si="482"/>
        <v>146</v>
      </c>
      <c r="F282" s="118" t="str">
        <f>IF(C282="","",IF(Sheet1!C282='Opening Balance'!$I$274,'Opening Balance'!$G$274,""))</f>
        <v/>
      </c>
      <c r="G282" s="118" t="str">
        <f>IF(C282="","",IF(Sheet1!C282='Opening Balance'!$I$275,'Opening Balance'!$G$275,""))</f>
        <v/>
      </c>
      <c r="H282" s="118" t="str">
        <f>IF(C282="","",IF(Sheet1!C282='Opening Balance'!$I$276,'Opening Balance'!$G$276,""))</f>
        <v/>
      </c>
      <c r="I282" s="118" t="str">
        <f>IF(C282="","",IF(Sheet1!C282='Opening Balance'!$I$277,'Opening Balance'!$G$277,""))</f>
        <v/>
      </c>
      <c r="J282" s="118" t="str">
        <f>IF(C282="","",IF(Sheet1!C282='Opening Balance'!$I$278,'Opening Balance'!$G$278,""))</f>
        <v/>
      </c>
      <c r="K282" s="118" t="str">
        <f>IF(C282="","",IF(Sheet1!C282='Opening Balance'!$I$279,'Opening Balance'!$G$279,""))</f>
        <v/>
      </c>
      <c r="L282" s="118">
        <f t="shared" si="483"/>
        <v>66.099999999999994</v>
      </c>
      <c r="M282" s="118">
        <f t="shared" si="484"/>
        <v>146</v>
      </c>
      <c r="N282" s="119" t="str">
        <f>IF('Att. Dairy'!F324="","",'Att. Dairy'!F324)</f>
        <v/>
      </c>
      <c r="O282" s="119" t="str">
        <f>IF('Att. Dairy'!G324="","",'Att. Dairy'!G324)</f>
        <v/>
      </c>
      <c r="P282" s="119" t="str">
        <f t="shared" si="485"/>
        <v/>
      </c>
      <c r="Q282" s="119" t="str">
        <f>IF('Att. Dairy'!L324="","",'Att. Dairy'!L324)</f>
        <v/>
      </c>
      <c r="R282" s="119" t="str">
        <f>IF('Att. Dairy'!M324="","",'Att. Dairy'!M324)</f>
        <v/>
      </c>
      <c r="S282" s="119" t="str">
        <f t="shared" si="486"/>
        <v/>
      </c>
      <c r="T282" s="118">
        <f t="shared" si="487"/>
        <v>0</v>
      </c>
      <c r="U282" s="118">
        <f t="shared" si="488"/>
        <v>0</v>
      </c>
      <c r="V282" s="118">
        <f t="shared" si="489"/>
        <v>66.099999999999994</v>
      </c>
      <c r="W282" s="118">
        <f t="shared" si="490"/>
        <v>146</v>
      </c>
      <c r="X282" s="321" t="str">
        <f>IFERROR(IF(AND('Att. Dairy'!B324=""),"",IF(AND(Y282="अवकाश"),"",IF(AND(S282=""),"",S282*$Z$267))),"")</f>
        <v/>
      </c>
      <c r="Y282" s="121" t="str">
        <f>IF(AND('Att. Dairy'!B324=""),"",IF(OR(S282="",S282=0),"",BC282))</f>
        <v/>
      </c>
      <c r="AA282" s="353">
        <f>IF(AND($AY$3=$AP$267),MAX($AA$271:AA281)+1,0)</f>
        <v>0</v>
      </c>
      <c r="AB282" s="116">
        <f>IF(AND('Att. Dairy'!B324=""),"",'Att. Dairy'!B324)</f>
        <v>45241</v>
      </c>
      <c r="AC282" s="118">
        <f t="shared" si="491"/>
        <v>42.850000000000023</v>
      </c>
      <c r="AD282" s="118">
        <f t="shared" si="492"/>
        <v>106.75000000000001</v>
      </c>
      <c r="AE282" s="118" t="str">
        <f>IF(AB282="","",IF(Sheet1!AB282='Opening Balance'!$I$236,'Opening Balance'!$H$236,""))</f>
        <v/>
      </c>
      <c r="AF282" s="118" t="str">
        <f>IF(AB282="","",IF(Sheet1!AB282='Opening Balance'!$I$237,'Opening Balance'!$H$237,""))</f>
        <v/>
      </c>
      <c r="AG282" s="118" t="str">
        <f>IF(AB282="","",IF(Sheet1!AB282='Opening Balance'!$I$238,'Opening Balance'!$H$238,""))</f>
        <v/>
      </c>
      <c r="AH282" s="118" t="str">
        <f>IF(AB282="","",IF(Sheet1!AB282='Opening Balance'!$I$239,'Opening Balance'!$H$239,""))</f>
        <v/>
      </c>
      <c r="AI282" s="118" t="str">
        <f>IF(AB282="","",IF(Sheet1!AB282='Opening Balance'!$I$240,'Opening Balance'!$H$240,""))</f>
        <v/>
      </c>
      <c r="AJ282" s="118" t="str">
        <f>IF(AB282="","",IF(Sheet1!AB282='Opening Balance'!$I$241,'Opening Balance'!$H$241,""))</f>
        <v/>
      </c>
      <c r="AK282" s="118">
        <f t="shared" si="493"/>
        <v>42.850000000000023</v>
      </c>
      <c r="AL282" s="118">
        <f t="shared" si="494"/>
        <v>106.75000000000001</v>
      </c>
      <c r="AM282" s="119" t="str">
        <f>IF('Att. Dairy'!I324="","",'Att. Dairy'!I324)</f>
        <v/>
      </c>
      <c r="AN282" s="119" t="str">
        <f>IF('Att. Dairy'!J324="","",'Att. Dairy'!J324)</f>
        <v/>
      </c>
      <c r="AO282" s="119" t="str">
        <f t="shared" si="495"/>
        <v/>
      </c>
      <c r="AP282" s="119" t="str">
        <f>IF('Att. Dairy'!O324="","",'Att. Dairy'!O324)</f>
        <v/>
      </c>
      <c r="AQ282" s="119" t="str">
        <f>IF('Att. Dairy'!P324="","",'Att. Dairy'!P324)</f>
        <v/>
      </c>
      <c r="AR282" s="119" t="str">
        <f t="shared" si="496"/>
        <v/>
      </c>
      <c r="AS282" s="118">
        <f t="shared" si="497"/>
        <v>0</v>
      </c>
      <c r="AT282" s="118">
        <f t="shared" si="498"/>
        <v>0</v>
      </c>
      <c r="AU282" s="118">
        <f t="shared" si="508"/>
        <v>42.850000000000023</v>
      </c>
      <c r="AV282" s="118">
        <f t="shared" si="509"/>
        <v>106.75000000000001</v>
      </c>
      <c r="AW282" s="321" t="str">
        <f>IFERROR(IF(AND('Att. Dairy'!B324=""),"",IF(AND(AX282="अवकाश"),"",IF(AND(AR282=""),"",AR282*$AY$267))),"")</f>
        <v/>
      </c>
      <c r="AX282" s="121" t="str">
        <f>IF(AND('Att. Dairy'!B324=""),"",IF(OR(AR282="",AR282=0),"",BC282))</f>
        <v/>
      </c>
      <c r="BB282" s="329" t="str">
        <f>IF(AND('Att. Dairy'!D324=""),"",'Att. Dairy'!D324)</f>
        <v>Saturday</v>
      </c>
      <c r="BC282" s="317" t="str">
        <f t="shared" si="499"/>
        <v>सब्जी रोटी</v>
      </c>
      <c r="BD282" s="318" t="str">
        <f t="shared" si="468"/>
        <v>W</v>
      </c>
      <c r="BE282" s="329" t="str">
        <f>IF(AND('Att. Dairy'!C324=""),"",'Att. Dairy'!C324)</f>
        <v/>
      </c>
      <c r="BF282" s="317" t="str">
        <f t="shared" si="469"/>
        <v/>
      </c>
      <c r="BG282" s="318" t="str">
        <f t="shared" si="470"/>
        <v>W</v>
      </c>
      <c r="BJ282" s="487">
        <f>IF(AND($DG$5=$CF$268),MAX($BJ$271:BJ281)+1,0)</f>
        <v>0</v>
      </c>
      <c r="BK282" s="389">
        <v>11</v>
      </c>
      <c r="BL282" s="422">
        <f>IF(AND('Att. Dairy'!B324=""),"",'Att. Dairy'!B324)</f>
        <v>45241</v>
      </c>
      <c r="BM282" s="423" t="str">
        <f>IF(AND('Att. Dairy'!D324=""),"",'Att. Dairy'!D324)</f>
        <v>Saturday</v>
      </c>
      <c r="BN282" s="435" t="str">
        <f>IF('Att. Dairy'!L324="","",IF('Att. Dairy'!E324='Att. Dairy'!$AD$15,'Att. Dairy'!L324,""))</f>
        <v/>
      </c>
      <c r="BO282" s="435" t="str">
        <f>IF('Att. Dairy'!M324="","",IF('Att. Dairy'!E324='Att. Dairy'!$AD$15,'Att. Dairy'!M324,""))</f>
        <v/>
      </c>
      <c r="BP282" s="436">
        <f t="shared" si="471"/>
        <v>0</v>
      </c>
      <c r="BQ282" s="453">
        <f t="shared" si="500"/>
        <v>128.27000000000001</v>
      </c>
      <c r="BR282" s="439" t="str">
        <f>IF(BL282="","",IF(BL282='Opening Balance'!$I$292,'Opening Balance'!$G$292,""))</f>
        <v/>
      </c>
      <c r="BS282" s="439" t="str">
        <f>IF(BL282="","",IF(BL282='Opening Balance'!$I$294,'Opening Balance'!$G$294,""))</f>
        <v/>
      </c>
      <c r="BT282" s="438">
        <f t="shared" si="472"/>
        <v>128.27000000000001</v>
      </c>
      <c r="BU282" s="446">
        <f>IF(BP282="","",BP282*'Opening Balance'!$G$296)</f>
        <v>0</v>
      </c>
      <c r="BV282" s="415">
        <f t="shared" si="466"/>
        <v>128.27000000000001</v>
      </c>
      <c r="BW282" s="453">
        <f t="shared" si="501"/>
        <v>24.831199999999992</v>
      </c>
      <c r="BX282" s="446" t="str">
        <f>IF(BL282="","",IF(BL282='Opening Balance'!$I$293,'Opening Balance'!$G$293,""))</f>
        <v/>
      </c>
      <c r="BY282" s="446" t="str">
        <f>IF(BL282="","",IF(BL282='Opening Balance'!$I$295,'Opening Balance'!$G$295,""))</f>
        <v/>
      </c>
      <c r="BZ282" s="447">
        <f t="shared" si="473"/>
        <v>24.831199999999992</v>
      </c>
      <c r="CA282" s="446">
        <f>IF(BP282="","",BP282*'Opening Balance'!$G$297)</f>
        <v>0</v>
      </c>
      <c r="CB282" s="431">
        <f t="shared" si="474"/>
        <v>24.831199999999992</v>
      </c>
      <c r="CC282" s="474">
        <f t="shared" si="502"/>
        <v>21500</v>
      </c>
      <c r="CD282" s="468" t="str">
        <f>IF(BL282="","",IF(BL282='Opening Balance'!$I$299,'Opening Balance'!$G$299,""))</f>
        <v/>
      </c>
      <c r="CE282" s="468">
        <f t="shared" si="475"/>
        <v>21500</v>
      </c>
      <c r="CF282" s="470">
        <f>IF(BL282="","",IF(BL282='Opening Balance'!$I$301,'Opening Balance'!$G$301,0))</f>
        <v>0</v>
      </c>
      <c r="CG282" s="469">
        <f t="shared" si="503"/>
        <v>21500</v>
      </c>
      <c r="CH282" s="466"/>
      <c r="CI282" s="466"/>
      <c r="CJ282" s="389">
        <v>11</v>
      </c>
      <c r="CK282" s="422">
        <f>IF(AND('Att. Dairy'!B324=""),"",'Att. Dairy'!B324)</f>
        <v>45241</v>
      </c>
      <c r="CL282" s="423" t="str">
        <f>IF(AND('Att. Dairy'!D324=""),"",'Att. Dairy'!D324)</f>
        <v>Saturday</v>
      </c>
      <c r="CM282" s="435" t="str">
        <f>IF('Att. Dairy'!O324="","",IF('Att. Dairy'!E324='Att. Dairy'!$AD$15,'Att. Dairy'!O324,""))</f>
        <v/>
      </c>
      <c r="CN282" s="435" t="str">
        <f>IF('Att. Dairy'!P324="","",IF('Att. Dairy'!E324='Att. Dairy'!$AD$15,'Att. Dairy'!P324,""))</f>
        <v/>
      </c>
      <c r="CO282" s="436">
        <f t="shared" si="476"/>
        <v>0</v>
      </c>
      <c r="CP282" s="453">
        <f t="shared" si="504"/>
        <v>174.97999999999996</v>
      </c>
      <c r="CQ282" s="438" t="str">
        <f>IF(CK282="","",IF(CK282='Opening Balance'!$I$292,'Opening Balance'!$H$292,""))</f>
        <v/>
      </c>
      <c r="CR282" s="438" t="str">
        <f>IF(CK282="","",IF(CK282='Opening Balance'!$I$294,'Opening Balance'!$H$294,""))</f>
        <v/>
      </c>
      <c r="CS282" s="438">
        <f t="shared" si="477"/>
        <v>174.97999999999996</v>
      </c>
      <c r="CT282" s="430">
        <f>IF(CO282="","",CO282*'Opening Balance'!$H$296)</f>
        <v>0</v>
      </c>
      <c r="CU282" s="431">
        <f t="shared" si="467"/>
        <v>174.97999999999996</v>
      </c>
      <c r="CV282" s="453">
        <f t="shared" si="505"/>
        <v>31.739799999999981</v>
      </c>
      <c r="CW282" s="430" t="str">
        <f>IF(CK282="","",IF(CK282='Opening Balance'!$I$293,'Opening Balance'!$H$293,""))</f>
        <v/>
      </c>
      <c r="CX282" s="429" t="str">
        <f>IF(CK282="","",IF(CK282='Opening Balance'!$I$295,'Opening Balance'!$H$295,""))</f>
        <v/>
      </c>
      <c r="CY282" s="438">
        <f t="shared" si="478"/>
        <v>31.739799999999981</v>
      </c>
      <c r="CZ282" s="430">
        <f>IF(CO282="","",CO282*'Opening Balance'!$H$297)</f>
        <v>0</v>
      </c>
      <c r="DA282" s="431">
        <f t="shared" si="479"/>
        <v>31.739799999999981</v>
      </c>
      <c r="DB282" s="474">
        <f t="shared" si="506"/>
        <v>23600</v>
      </c>
      <c r="DC282" s="468" t="str">
        <f>IF(CK282="","",IF(CK282='Opening Balance'!$I$299,'Opening Balance'!$H$299,""))</f>
        <v/>
      </c>
      <c r="DD282" s="468">
        <f t="shared" si="480"/>
        <v>23600</v>
      </c>
      <c r="DE282" s="470">
        <f>IF(CK282="","",IF(CK282='Opening Balance'!$I$301,'Opening Balance'!$H$301,0))</f>
        <v>0</v>
      </c>
      <c r="DF282" s="469">
        <f t="shared" si="507"/>
        <v>23600</v>
      </c>
    </row>
    <row r="283" spans="1:110" s="317" customFormat="1">
      <c r="A283" s="580"/>
      <c r="B283" s="352">
        <f>IF(AND($Z$3=$Q$267),MAX($B$271:B282)+1,0)</f>
        <v>0</v>
      </c>
      <c r="C283" s="116">
        <f>IF(AND('Att. Dairy'!B325=""),"",'Att. Dairy'!B325)</f>
        <v>45242</v>
      </c>
      <c r="D283" s="118">
        <f t="shared" si="481"/>
        <v>66.099999999999994</v>
      </c>
      <c r="E283" s="118">
        <f t="shared" si="482"/>
        <v>146</v>
      </c>
      <c r="F283" s="118" t="str">
        <f>IF(C283="","",IF(Sheet1!C283='Opening Balance'!$I$274,'Opening Balance'!$G$274,""))</f>
        <v/>
      </c>
      <c r="G283" s="118" t="str">
        <f>IF(C283="","",IF(Sheet1!C283='Opening Balance'!$I$275,'Opening Balance'!$G$275,""))</f>
        <v/>
      </c>
      <c r="H283" s="118" t="str">
        <f>IF(C283="","",IF(Sheet1!C283='Opening Balance'!$I$276,'Opening Balance'!$G$276,""))</f>
        <v/>
      </c>
      <c r="I283" s="118" t="str">
        <f>IF(C283="","",IF(Sheet1!C283='Opening Balance'!$I$277,'Opening Balance'!$G$277,""))</f>
        <v/>
      </c>
      <c r="J283" s="118" t="str">
        <f>IF(C283="","",IF(Sheet1!C283='Opening Balance'!$I$278,'Opening Balance'!$G$278,""))</f>
        <v/>
      </c>
      <c r="K283" s="118" t="str">
        <f>IF(C283="","",IF(Sheet1!C283='Opening Balance'!$I$279,'Opening Balance'!$G$279,""))</f>
        <v/>
      </c>
      <c r="L283" s="118">
        <f t="shared" si="483"/>
        <v>66.099999999999994</v>
      </c>
      <c r="M283" s="118">
        <f t="shared" si="484"/>
        <v>146</v>
      </c>
      <c r="N283" s="119" t="str">
        <f>IF('Att. Dairy'!F325="","",'Att. Dairy'!F325)</f>
        <v/>
      </c>
      <c r="O283" s="119" t="str">
        <f>IF('Att. Dairy'!G325="","",'Att. Dairy'!G325)</f>
        <v/>
      </c>
      <c r="P283" s="119" t="str">
        <f t="shared" si="485"/>
        <v/>
      </c>
      <c r="Q283" s="119" t="str">
        <f>IF('Att. Dairy'!L325="","",'Att. Dairy'!L325)</f>
        <v/>
      </c>
      <c r="R283" s="119" t="str">
        <f>IF('Att. Dairy'!M325="","",'Att. Dairy'!M325)</f>
        <v/>
      </c>
      <c r="S283" s="119" t="str">
        <f t="shared" si="486"/>
        <v/>
      </c>
      <c r="T283" s="118">
        <f t="shared" si="487"/>
        <v>0</v>
      </c>
      <c r="U283" s="118">
        <f t="shared" si="488"/>
        <v>0</v>
      </c>
      <c r="V283" s="118">
        <f t="shared" si="489"/>
        <v>66.099999999999994</v>
      </c>
      <c r="W283" s="118">
        <f t="shared" si="490"/>
        <v>146</v>
      </c>
      <c r="X283" s="321" t="str">
        <f>IFERROR(IF(AND('Att. Dairy'!B325=""),"",IF(AND(Y283="अवकाश"),"",IF(AND(S283=""),"",S283*$Z$267))),"")</f>
        <v/>
      </c>
      <c r="Y283" s="121" t="str">
        <f>IF(AND('Att. Dairy'!B325=""),"",IF(OR(S283="",S283=0),"",BC283))</f>
        <v/>
      </c>
      <c r="AA283" s="353">
        <f>IF(AND($AY$3=$AP$267),MAX($AA$271:AA282)+1,0)</f>
        <v>0</v>
      </c>
      <c r="AB283" s="116">
        <f>IF(AND('Att. Dairy'!B325=""),"",'Att. Dairy'!B325)</f>
        <v>45242</v>
      </c>
      <c r="AC283" s="118">
        <f t="shared" si="491"/>
        <v>42.850000000000023</v>
      </c>
      <c r="AD283" s="118">
        <f t="shared" si="492"/>
        <v>106.75000000000001</v>
      </c>
      <c r="AE283" s="118" t="str">
        <f>IF(AB283="","",IF(Sheet1!AB283='Opening Balance'!$I$236,'Opening Balance'!$H$236,""))</f>
        <v/>
      </c>
      <c r="AF283" s="118" t="str">
        <f>IF(AB283="","",IF(Sheet1!AB283='Opening Balance'!$I$237,'Opening Balance'!$H$237,""))</f>
        <v/>
      </c>
      <c r="AG283" s="118" t="str">
        <f>IF(AB283="","",IF(Sheet1!AB283='Opening Balance'!$I$238,'Opening Balance'!$H$238,""))</f>
        <v/>
      </c>
      <c r="AH283" s="118" t="str">
        <f>IF(AB283="","",IF(Sheet1!AB283='Opening Balance'!$I$239,'Opening Balance'!$H$239,""))</f>
        <v/>
      </c>
      <c r="AI283" s="118" t="str">
        <f>IF(AB283="","",IF(Sheet1!AB283='Opening Balance'!$I$240,'Opening Balance'!$H$240,""))</f>
        <v/>
      </c>
      <c r="AJ283" s="118" t="str">
        <f>IF(AB283="","",IF(Sheet1!AB283='Opening Balance'!$I$241,'Opening Balance'!$H$241,""))</f>
        <v/>
      </c>
      <c r="AK283" s="118">
        <f t="shared" si="493"/>
        <v>42.850000000000023</v>
      </c>
      <c r="AL283" s="118">
        <f t="shared" si="494"/>
        <v>106.75000000000001</v>
      </c>
      <c r="AM283" s="119" t="str">
        <f>IF('Att. Dairy'!I325="","",'Att. Dairy'!I325)</f>
        <v/>
      </c>
      <c r="AN283" s="119" t="str">
        <f>IF('Att. Dairy'!J325="","",'Att. Dairy'!J325)</f>
        <v/>
      </c>
      <c r="AO283" s="119" t="str">
        <f t="shared" si="495"/>
        <v/>
      </c>
      <c r="AP283" s="119" t="str">
        <f>IF('Att. Dairy'!O325="","",'Att. Dairy'!O325)</f>
        <v/>
      </c>
      <c r="AQ283" s="119" t="str">
        <f>IF('Att. Dairy'!P325="","",'Att. Dairy'!P325)</f>
        <v/>
      </c>
      <c r="AR283" s="119" t="str">
        <f t="shared" si="496"/>
        <v/>
      </c>
      <c r="AS283" s="118">
        <f t="shared" si="497"/>
        <v>0</v>
      </c>
      <c r="AT283" s="118">
        <f t="shared" si="498"/>
        <v>0</v>
      </c>
      <c r="AU283" s="118">
        <f t="shared" si="508"/>
        <v>42.850000000000023</v>
      </c>
      <c r="AV283" s="118">
        <f t="shared" si="509"/>
        <v>106.75000000000001</v>
      </c>
      <c r="AW283" s="321" t="str">
        <f>IFERROR(IF(AND('Att. Dairy'!B325=""),"",IF(AND(AX283="अवकाश"),"",IF(AND(AR283=""),"",AR283*$AY$267))),"")</f>
        <v/>
      </c>
      <c r="AX283" s="121" t="str">
        <f>IF(AND('Att. Dairy'!B325=""),"",IF(OR(AR283="",AR283=0),"",BC283))</f>
        <v/>
      </c>
      <c r="BB283" s="329" t="str">
        <f>IF(AND('Att. Dairy'!D325=""),"",'Att. Dairy'!D325)</f>
        <v>Sunday</v>
      </c>
      <c r="BC283" s="317" t="str">
        <f t="shared" si="499"/>
        <v>अवकाश</v>
      </c>
      <c r="BD283" s="318" t="str">
        <f t="shared" si="468"/>
        <v/>
      </c>
      <c r="BE283" s="329" t="str">
        <f>IF(AND('Att. Dairy'!C325=""),"",'Att. Dairy'!C325)</f>
        <v/>
      </c>
      <c r="BF283" s="317" t="str">
        <f t="shared" si="469"/>
        <v/>
      </c>
      <c r="BG283" s="318" t="str">
        <f t="shared" si="470"/>
        <v/>
      </c>
      <c r="BJ283" s="487">
        <f>IF(AND($DG$5=$CF$268),MAX($BJ$271:BJ282)+1,0)</f>
        <v>0</v>
      </c>
      <c r="BK283" s="389">
        <v>12</v>
      </c>
      <c r="BL283" s="422">
        <f>IF(AND('Att. Dairy'!B325=""),"",'Att. Dairy'!B325)</f>
        <v>45242</v>
      </c>
      <c r="BM283" s="423" t="str">
        <f>IF(AND('Att. Dairy'!D325=""),"",'Att. Dairy'!D325)</f>
        <v>Sunday</v>
      </c>
      <c r="BN283" s="435" t="str">
        <f>IF('Att. Dairy'!L325="","",IF('Att. Dairy'!E325='Att. Dairy'!$AD$15,'Att. Dairy'!L325,""))</f>
        <v/>
      </c>
      <c r="BO283" s="435" t="str">
        <f>IF('Att. Dairy'!M325="","",IF('Att. Dairy'!E325='Att. Dairy'!$AD$15,'Att. Dairy'!M325,""))</f>
        <v/>
      </c>
      <c r="BP283" s="436">
        <f t="shared" si="471"/>
        <v>0</v>
      </c>
      <c r="BQ283" s="453">
        <f t="shared" si="500"/>
        <v>128.27000000000001</v>
      </c>
      <c r="BR283" s="439" t="str">
        <f>IF(BL283="","",IF(BL283='Opening Balance'!$I$292,'Opening Balance'!$G$292,""))</f>
        <v/>
      </c>
      <c r="BS283" s="439" t="str">
        <f>IF(BL283="","",IF(BL283='Opening Balance'!$I$294,'Opening Balance'!$G$294,""))</f>
        <v/>
      </c>
      <c r="BT283" s="438">
        <f t="shared" si="472"/>
        <v>128.27000000000001</v>
      </c>
      <c r="BU283" s="446">
        <f>IF(BP283="","",BP283*'Opening Balance'!$G$296)</f>
        <v>0</v>
      </c>
      <c r="BV283" s="415">
        <f t="shared" si="466"/>
        <v>128.27000000000001</v>
      </c>
      <c r="BW283" s="453">
        <f t="shared" si="501"/>
        <v>24.831199999999992</v>
      </c>
      <c r="BX283" s="446" t="str">
        <f>IF(BL283="","",IF(BL283='Opening Balance'!$I$293,'Opening Balance'!$G$293,""))</f>
        <v/>
      </c>
      <c r="BY283" s="446" t="str">
        <f>IF(BL283="","",IF(BL283='Opening Balance'!$I$295,'Opening Balance'!$G$295,""))</f>
        <v/>
      </c>
      <c r="BZ283" s="447">
        <f t="shared" si="473"/>
        <v>24.831199999999992</v>
      </c>
      <c r="CA283" s="446">
        <f>IF(BP283="","",BP283*'Opening Balance'!$G$297)</f>
        <v>0</v>
      </c>
      <c r="CB283" s="431">
        <f t="shared" si="474"/>
        <v>24.831199999999992</v>
      </c>
      <c r="CC283" s="474">
        <f t="shared" si="502"/>
        <v>21500</v>
      </c>
      <c r="CD283" s="468" t="str">
        <f>IF(BL283="","",IF(BL283='Opening Balance'!$I$299,'Opening Balance'!$G$299,""))</f>
        <v/>
      </c>
      <c r="CE283" s="468">
        <f t="shared" si="475"/>
        <v>21500</v>
      </c>
      <c r="CF283" s="470">
        <f>IF(BL283="","",IF(BL283='Opening Balance'!$I$301,'Opening Balance'!$G$301,0))</f>
        <v>0</v>
      </c>
      <c r="CG283" s="469">
        <f t="shared" si="503"/>
        <v>21500</v>
      </c>
      <c r="CH283" s="466"/>
      <c r="CI283" s="466"/>
      <c r="CJ283" s="389">
        <v>12</v>
      </c>
      <c r="CK283" s="422">
        <f>IF(AND('Att. Dairy'!B325=""),"",'Att. Dairy'!B325)</f>
        <v>45242</v>
      </c>
      <c r="CL283" s="423" t="str">
        <f>IF(AND('Att. Dairy'!D325=""),"",'Att. Dairy'!D325)</f>
        <v>Sunday</v>
      </c>
      <c r="CM283" s="435" t="str">
        <f>IF('Att. Dairy'!O325="","",IF('Att. Dairy'!E325='Att. Dairy'!$AD$15,'Att. Dairy'!O325,""))</f>
        <v/>
      </c>
      <c r="CN283" s="435" t="str">
        <f>IF('Att. Dairy'!P325="","",IF('Att. Dairy'!E325='Att. Dairy'!$AD$15,'Att. Dairy'!P325,""))</f>
        <v/>
      </c>
      <c r="CO283" s="436">
        <f t="shared" si="476"/>
        <v>0</v>
      </c>
      <c r="CP283" s="453">
        <f t="shared" si="504"/>
        <v>174.97999999999996</v>
      </c>
      <c r="CQ283" s="438" t="str">
        <f>IF(CK283="","",IF(CK283='Opening Balance'!$I$292,'Opening Balance'!$H$292,""))</f>
        <v/>
      </c>
      <c r="CR283" s="438" t="str">
        <f>IF(CK283="","",IF(CK283='Opening Balance'!$I$294,'Opening Balance'!$H$294,""))</f>
        <v/>
      </c>
      <c r="CS283" s="438">
        <f t="shared" si="477"/>
        <v>174.97999999999996</v>
      </c>
      <c r="CT283" s="430">
        <f>IF(CO283="","",CO283*'Opening Balance'!$H$296)</f>
        <v>0</v>
      </c>
      <c r="CU283" s="431">
        <f t="shared" si="467"/>
        <v>174.97999999999996</v>
      </c>
      <c r="CV283" s="453">
        <f t="shared" si="505"/>
        <v>31.739799999999981</v>
      </c>
      <c r="CW283" s="430" t="str">
        <f>IF(CK283="","",IF(CK283='Opening Balance'!$I$293,'Opening Balance'!$H$293,""))</f>
        <v/>
      </c>
      <c r="CX283" s="429" t="str">
        <f>IF(CK283="","",IF(CK283='Opening Balance'!$I$295,'Opening Balance'!$H$295,""))</f>
        <v/>
      </c>
      <c r="CY283" s="438">
        <f t="shared" si="478"/>
        <v>31.739799999999981</v>
      </c>
      <c r="CZ283" s="430">
        <f>IF(CO283="","",CO283*'Opening Balance'!$H$297)</f>
        <v>0</v>
      </c>
      <c r="DA283" s="431">
        <f t="shared" si="479"/>
        <v>31.739799999999981</v>
      </c>
      <c r="DB283" s="474">
        <f t="shared" si="506"/>
        <v>23600</v>
      </c>
      <c r="DC283" s="468" t="str">
        <f>IF(CK283="","",IF(CK283='Opening Balance'!$I$299,'Opening Balance'!$H$299,""))</f>
        <v/>
      </c>
      <c r="DD283" s="468">
        <f t="shared" si="480"/>
        <v>23600</v>
      </c>
      <c r="DE283" s="470">
        <f>IF(CK283="","",IF(CK283='Opening Balance'!$I$301,'Opening Balance'!$H$301,0))</f>
        <v>0</v>
      </c>
      <c r="DF283" s="469">
        <f t="shared" si="507"/>
        <v>23600</v>
      </c>
    </row>
    <row r="284" spans="1:110" s="317" customFormat="1">
      <c r="A284" s="580"/>
      <c r="B284" s="352">
        <f>IF(AND($Z$3=$Q$267),MAX($B$271:B283)+1,0)</f>
        <v>0</v>
      </c>
      <c r="C284" s="116">
        <f>IF(AND('Att. Dairy'!B326=""),"",'Att. Dairy'!B326)</f>
        <v>45243</v>
      </c>
      <c r="D284" s="118">
        <f t="shared" si="481"/>
        <v>66.099999999999994</v>
      </c>
      <c r="E284" s="118">
        <f t="shared" si="482"/>
        <v>146</v>
      </c>
      <c r="F284" s="118" t="str">
        <f>IF(C284="","",IF(Sheet1!C284='Opening Balance'!$I$274,'Opening Balance'!$G$274,""))</f>
        <v/>
      </c>
      <c r="G284" s="118" t="str">
        <f>IF(C284="","",IF(Sheet1!C284='Opening Balance'!$I$275,'Opening Balance'!$G$275,""))</f>
        <v/>
      </c>
      <c r="H284" s="118" t="str">
        <f>IF(C284="","",IF(Sheet1!C284='Opening Balance'!$I$276,'Opening Balance'!$G$276,""))</f>
        <v/>
      </c>
      <c r="I284" s="118" t="str">
        <f>IF(C284="","",IF(Sheet1!C284='Opening Balance'!$I$277,'Opening Balance'!$G$277,""))</f>
        <v/>
      </c>
      <c r="J284" s="118" t="str">
        <f>IF(C284="","",IF(Sheet1!C284='Opening Balance'!$I$278,'Opening Balance'!$G$278,""))</f>
        <v/>
      </c>
      <c r="K284" s="118" t="str">
        <f>IF(C284="","",IF(Sheet1!C284='Opening Balance'!$I$279,'Opening Balance'!$G$279,""))</f>
        <v/>
      </c>
      <c r="L284" s="118">
        <f t="shared" si="483"/>
        <v>66.099999999999994</v>
      </c>
      <c r="M284" s="118">
        <f t="shared" si="484"/>
        <v>146</v>
      </c>
      <c r="N284" s="119" t="str">
        <f>IF('Att. Dairy'!F326="","",'Att. Dairy'!F326)</f>
        <v/>
      </c>
      <c r="O284" s="119" t="str">
        <f>IF('Att. Dairy'!G326="","",'Att. Dairy'!G326)</f>
        <v/>
      </c>
      <c r="P284" s="119" t="str">
        <f t="shared" si="485"/>
        <v/>
      </c>
      <c r="Q284" s="119" t="str">
        <f>IF('Att. Dairy'!L326="","",'Att. Dairy'!L326)</f>
        <v/>
      </c>
      <c r="R284" s="119" t="str">
        <f>IF('Att. Dairy'!M326="","",'Att. Dairy'!M326)</f>
        <v/>
      </c>
      <c r="S284" s="119" t="str">
        <f t="shared" si="486"/>
        <v/>
      </c>
      <c r="T284" s="118">
        <f t="shared" si="487"/>
        <v>0</v>
      </c>
      <c r="U284" s="118">
        <f t="shared" si="488"/>
        <v>0</v>
      </c>
      <c r="V284" s="118">
        <f t="shared" si="489"/>
        <v>66.099999999999994</v>
      </c>
      <c r="W284" s="118">
        <f t="shared" si="490"/>
        <v>146</v>
      </c>
      <c r="X284" s="321" t="str">
        <f>IFERROR(IF(AND('Att. Dairy'!B326=""),"",IF(AND(Y284="अवकाश"),"",IF(AND(S284=""),"",S284*$Z$267))),"")</f>
        <v/>
      </c>
      <c r="Y284" s="121" t="str">
        <f>IF(AND('Att. Dairy'!B326=""),"",IF(OR(S284="",S284=0),"",BC284))</f>
        <v/>
      </c>
      <c r="AA284" s="353">
        <f>IF(AND($AY$3=$AP$267),MAX($AA$271:AA283)+1,0)</f>
        <v>0</v>
      </c>
      <c r="AB284" s="116">
        <f>IF(AND('Att. Dairy'!B326=""),"",'Att. Dairy'!B326)</f>
        <v>45243</v>
      </c>
      <c r="AC284" s="118">
        <f t="shared" si="491"/>
        <v>42.850000000000023</v>
      </c>
      <c r="AD284" s="118">
        <f t="shared" si="492"/>
        <v>106.75000000000001</v>
      </c>
      <c r="AE284" s="118" t="str">
        <f>IF(AB284="","",IF(Sheet1!AB284='Opening Balance'!$I$236,'Opening Balance'!$H$236,""))</f>
        <v/>
      </c>
      <c r="AF284" s="118" t="str">
        <f>IF(AB284="","",IF(Sheet1!AB284='Opening Balance'!$I$237,'Opening Balance'!$H$237,""))</f>
        <v/>
      </c>
      <c r="AG284" s="118" t="str">
        <f>IF(AB284="","",IF(Sheet1!AB284='Opening Balance'!$I$238,'Opening Balance'!$H$238,""))</f>
        <v/>
      </c>
      <c r="AH284" s="118" t="str">
        <f>IF(AB284="","",IF(Sheet1!AB284='Opening Balance'!$I$239,'Opening Balance'!$H$239,""))</f>
        <v/>
      </c>
      <c r="AI284" s="118" t="str">
        <f>IF(AB284="","",IF(Sheet1!AB284='Opening Balance'!$I$240,'Opening Balance'!$H$240,""))</f>
        <v/>
      </c>
      <c r="AJ284" s="118" t="str">
        <f>IF(AB284="","",IF(Sheet1!AB284='Opening Balance'!$I$241,'Opening Balance'!$H$241,""))</f>
        <v/>
      </c>
      <c r="AK284" s="118">
        <f t="shared" si="493"/>
        <v>42.850000000000023</v>
      </c>
      <c r="AL284" s="118">
        <f t="shared" si="494"/>
        <v>106.75000000000001</v>
      </c>
      <c r="AM284" s="119" t="str">
        <f>IF('Att. Dairy'!I326="","",'Att. Dairy'!I326)</f>
        <v/>
      </c>
      <c r="AN284" s="119" t="str">
        <f>IF('Att. Dairy'!J326="","",'Att. Dairy'!J326)</f>
        <v/>
      </c>
      <c r="AO284" s="119" t="str">
        <f t="shared" si="495"/>
        <v/>
      </c>
      <c r="AP284" s="119" t="str">
        <f>IF('Att. Dairy'!O326="","",'Att. Dairy'!O326)</f>
        <v/>
      </c>
      <c r="AQ284" s="119" t="str">
        <f>IF('Att. Dairy'!P326="","",'Att. Dairy'!P326)</f>
        <v/>
      </c>
      <c r="AR284" s="119" t="str">
        <f t="shared" si="496"/>
        <v/>
      </c>
      <c r="AS284" s="118">
        <f t="shared" si="497"/>
        <v>0</v>
      </c>
      <c r="AT284" s="118">
        <f t="shared" si="498"/>
        <v>0</v>
      </c>
      <c r="AU284" s="118">
        <f t="shared" si="508"/>
        <v>42.850000000000023</v>
      </c>
      <c r="AV284" s="118">
        <f t="shared" si="509"/>
        <v>106.75000000000001</v>
      </c>
      <c r="AW284" s="321" t="str">
        <f>IFERROR(IF(AND('Att. Dairy'!B326=""),"",IF(AND(AX284="अवकाश"),"",IF(AND(AR284=""),"",AR284*$AY$267))),"")</f>
        <v/>
      </c>
      <c r="AX284" s="121" t="str">
        <f>IF(AND('Att. Dairy'!B326=""),"",IF(OR(AR284="",AR284=0),"",BC284))</f>
        <v/>
      </c>
      <c r="BB284" s="329" t="str">
        <f>IF(AND('Att. Dairy'!D326=""),"",'Att. Dairy'!D326)</f>
        <v>Monday</v>
      </c>
      <c r="BC284" s="317" t="str">
        <f t="shared" si="499"/>
        <v>सब्जी रोटी</v>
      </c>
      <c r="BD284" s="318" t="str">
        <f t="shared" si="468"/>
        <v>W</v>
      </c>
      <c r="BE284" s="329" t="str">
        <f>IF(AND('Att. Dairy'!C326=""),"",'Att. Dairy'!C326)</f>
        <v/>
      </c>
      <c r="BF284" s="317" t="str">
        <f t="shared" si="469"/>
        <v/>
      </c>
      <c r="BG284" s="318" t="str">
        <f t="shared" si="470"/>
        <v>W</v>
      </c>
      <c r="BJ284" s="487">
        <f>IF(AND($DG$5=$CF$268),MAX($BJ$271:BJ283)+1,0)</f>
        <v>0</v>
      </c>
      <c r="BK284" s="389">
        <v>13</v>
      </c>
      <c r="BL284" s="422">
        <f>IF(AND('Att. Dairy'!B326=""),"",'Att. Dairy'!B326)</f>
        <v>45243</v>
      </c>
      <c r="BM284" s="423" t="str">
        <f>IF(AND('Att. Dairy'!D326=""),"",'Att. Dairy'!D326)</f>
        <v>Monday</v>
      </c>
      <c r="BN284" s="435" t="str">
        <f>IF('Att. Dairy'!L326="","",IF('Att. Dairy'!E326='Att. Dairy'!$AD$15,'Att. Dairy'!L326,""))</f>
        <v/>
      </c>
      <c r="BO284" s="435" t="str">
        <f>IF('Att. Dairy'!M326="","",IF('Att. Dairy'!E326='Att. Dairy'!$AD$15,'Att. Dairy'!M326,""))</f>
        <v/>
      </c>
      <c r="BP284" s="436">
        <f t="shared" si="471"/>
        <v>0</v>
      </c>
      <c r="BQ284" s="453">
        <f t="shared" si="500"/>
        <v>128.27000000000001</v>
      </c>
      <c r="BR284" s="439" t="str">
        <f>IF(BL284="","",IF(BL284='Opening Balance'!$I$292,'Opening Balance'!$G$292,""))</f>
        <v/>
      </c>
      <c r="BS284" s="439" t="str">
        <f>IF(BL284="","",IF(BL284='Opening Balance'!$I$294,'Opening Balance'!$G$294,""))</f>
        <v/>
      </c>
      <c r="BT284" s="438">
        <f t="shared" si="472"/>
        <v>128.27000000000001</v>
      </c>
      <c r="BU284" s="446">
        <f>IF(BP284="","",BP284*'Opening Balance'!$G$296)</f>
        <v>0</v>
      </c>
      <c r="BV284" s="415">
        <f t="shared" si="466"/>
        <v>128.27000000000001</v>
      </c>
      <c r="BW284" s="453">
        <f t="shared" si="501"/>
        <v>24.831199999999992</v>
      </c>
      <c r="BX284" s="446" t="str">
        <f>IF(BL284="","",IF(BL284='Opening Balance'!$I$293,'Opening Balance'!$G$293,""))</f>
        <v/>
      </c>
      <c r="BY284" s="446" t="str">
        <f>IF(BL284="","",IF(BL284='Opening Balance'!$I$295,'Opening Balance'!$G$295,""))</f>
        <v/>
      </c>
      <c r="BZ284" s="447">
        <f t="shared" si="473"/>
        <v>24.831199999999992</v>
      </c>
      <c r="CA284" s="446">
        <f>IF(BP284="","",BP284*'Opening Balance'!$G$297)</f>
        <v>0</v>
      </c>
      <c r="CB284" s="431">
        <f t="shared" si="474"/>
        <v>24.831199999999992</v>
      </c>
      <c r="CC284" s="474">
        <f t="shared" si="502"/>
        <v>21500</v>
      </c>
      <c r="CD284" s="468" t="str">
        <f>IF(BL284="","",IF(BL284='Opening Balance'!$I$299,'Opening Balance'!$G$299,""))</f>
        <v/>
      </c>
      <c r="CE284" s="468">
        <f t="shared" si="475"/>
        <v>21500</v>
      </c>
      <c r="CF284" s="470">
        <f>IF(BL284="","",IF(BL284='Opening Balance'!$I$301,'Opening Balance'!$G$301,0))</f>
        <v>0</v>
      </c>
      <c r="CG284" s="469">
        <f t="shared" si="503"/>
        <v>21500</v>
      </c>
      <c r="CH284" s="466"/>
      <c r="CI284" s="466"/>
      <c r="CJ284" s="389">
        <v>13</v>
      </c>
      <c r="CK284" s="422">
        <f>IF(AND('Att. Dairy'!B326=""),"",'Att. Dairy'!B326)</f>
        <v>45243</v>
      </c>
      <c r="CL284" s="423" t="str">
        <f>IF(AND('Att. Dairy'!D326=""),"",'Att. Dairy'!D326)</f>
        <v>Monday</v>
      </c>
      <c r="CM284" s="435" t="str">
        <f>IF('Att. Dairy'!O326="","",IF('Att. Dairy'!E326='Att. Dairy'!$AD$15,'Att. Dairy'!O326,""))</f>
        <v/>
      </c>
      <c r="CN284" s="435" t="str">
        <f>IF('Att. Dairy'!P326="","",IF('Att. Dairy'!E326='Att. Dairy'!$AD$15,'Att. Dairy'!P326,""))</f>
        <v/>
      </c>
      <c r="CO284" s="436">
        <f t="shared" si="476"/>
        <v>0</v>
      </c>
      <c r="CP284" s="453">
        <f t="shared" si="504"/>
        <v>174.97999999999996</v>
      </c>
      <c r="CQ284" s="438" t="str">
        <f>IF(CK284="","",IF(CK284='Opening Balance'!$I$292,'Opening Balance'!$H$292,""))</f>
        <v/>
      </c>
      <c r="CR284" s="438" t="str">
        <f>IF(CK284="","",IF(CK284='Opening Balance'!$I$294,'Opening Balance'!$H$294,""))</f>
        <v/>
      </c>
      <c r="CS284" s="438">
        <f t="shared" si="477"/>
        <v>174.97999999999996</v>
      </c>
      <c r="CT284" s="430">
        <f>IF(CO284="","",CO284*'Opening Balance'!$H$296)</f>
        <v>0</v>
      </c>
      <c r="CU284" s="431">
        <f t="shared" si="467"/>
        <v>174.97999999999996</v>
      </c>
      <c r="CV284" s="453">
        <f t="shared" si="505"/>
        <v>31.739799999999981</v>
      </c>
      <c r="CW284" s="430" t="str">
        <f>IF(CK284="","",IF(CK284='Opening Balance'!$I$293,'Opening Balance'!$H$293,""))</f>
        <v/>
      </c>
      <c r="CX284" s="429" t="str">
        <f>IF(CK284="","",IF(CK284='Opening Balance'!$I$295,'Opening Balance'!$H$295,""))</f>
        <v/>
      </c>
      <c r="CY284" s="438">
        <f t="shared" si="478"/>
        <v>31.739799999999981</v>
      </c>
      <c r="CZ284" s="430">
        <f>IF(CO284="","",CO284*'Opening Balance'!$H$297)</f>
        <v>0</v>
      </c>
      <c r="DA284" s="431">
        <f t="shared" si="479"/>
        <v>31.739799999999981</v>
      </c>
      <c r="DB284" s="474">
        <f t="shared" si="506"/>
        <v>23600</v>
      </c>
      <c r="DC284" s="468" t="str">
        <f>IF(CK284="","",IF(CK284='Opening Balance'!$I$299,'Opening Balance'!$H$299,""))</f>
        <v/>
      </c>
      <c r="DD284" s="468">
        <f t="shared" si="480"/>
        <v>23600</v>
      </c>
      <c r="DE284" s="470">
        <f>IF(CK284="","",IF(CK284='Opening Balance'!$I$301,'Opening Balance'!$H$301,0))</f>
        <v>0</v>
      </c>
      <c r="DF284" s="469">
        <f t="shared" si="507"/>
        <v>23600</v>
      </c>
    </row>
    <row r="285" spans="1:110" s="317" customFormat="1">
      <c r="A285" s="580"/>
      <c r="B285" s="352">
        <f>IF(AND($Z$3=$Q$267),MAX($B$271:B284)+1,0)</f>
        <v>0</v>
      </c>
      <c r="C285" s="116">
        <f>IF(AND('Att. Dairy'!B327=""),"",'Att. Dairy'!B327)</f>
        <v>45244</v>
      </c>
      <c r="D285" s="118">
        <f t="shared" si="481"/>
        <v>66.099999999999994</v>
      </c>
      <c r="E285" s="118">
        <f t="shared" si="482"/>
        <v>146</v>
      </c>
      <c r="F285" s="118" t="str">
        <f>IF(C285="","",IF(Sheet1!C285='Opening Balance'!$I$274,'Opening Balance'!$G$274,""))</f>
        <v/>
      </c>
      <c r="G285" s="118" t="str">
        <f>IF(C285="","",IF(Sheet1!C285='Opening Balance'!$I$275,'Opening Balance'!$G$275,""))</f>
        <v/>
      </c>
      <c r="H285" s="118" t="str">
        <f>IF(C285="","",IF(Sheet1!C285='Opening Balance'!$I$276,'Opening Balance'!$G$276,""))</f>
        <v/>
      </c>
      <c r="I285" s="118" t="str">
        <f>IF(C285="","",IF(Sheet1!C285='Opening Balance'!$I$277,'Opening Balance'!$G$277,""))</f>
        <v/>
      </c>
      <c r="J285" s="118" t="str">
        <f>IF(C285="","",IF(Sheet1!C285='Opening Balance'!$I$278,'Opening Balance'!$G$278,""))</f>
        <v/>
      </c>
      <c r="K285" s="118" t="str">
        <f>IF(C285="","",IF(Sheet1!C285='Opening Balance'!$I$279,'Opening Balance'!$G$279,""))</f>
        <v/>
      </c>
      <c r="L285" s="118">
        <f t="shared" si="483"/>
        <v>66.099999999999994</v>
      </c>
      <c r="M285" s="118">
        <f t="shared" si="484"/>
        <v>146</v>
      </c>
      <c r="N285" s="119" t="str">
        <f>IF('Att. Dairy'!F327="","",'Att. Dairy'!F327)</f>
        <v/>
      </c>
      <c r="O285" s="119" t="str">
        <f>IF('Att. Dairy'!G327="","",'Att. Dairy'!G327)</f>
        <v/>
      </c>
      <c r="P285" s="119" t="str">
        <f t="shared" si="485"/>
        <v/>
      </c>
      <c r="Q285" s="119" t="str">
        <f>IF('Att. Dairy'!L327="","",'Att. Dairy'!L327)</f>
        <v/>
      </c>
      <c r="R285" s="119" t="str">
        <f>IF('Att. Dairy'!M327="","",'Att. Dairy'!M327)</f>
        <v/>
      </c>
      <c r="S285" s="119" t="str">
        <f t="shared" si="486"/>
        <v/>
      </c>
      <c r="T285" s="118">
        <f t="shared" si="487"/>
        <v>0</v>
      </c>
      <c r="U285" s="118">
        <f t="shared" si="488"/>
        <v>0</v>
      </c>
      <c r="V285" s="118">
        <f t="shared" si="489"/>
        <v>66.099999999999994</v>
      </c>
      <c r="W285" s="118">
        <f t="shared" si="490"/>
        <v>146</v>
      </c>
      <c r="X285" s="321" t="str">
        <f>IFERROR(IF(AND('Att. Dairy'!B327=""),"",IF(AND(Y285="अवकाश"),"",IF(AND(S285=""),"",S285*$Z$267))),"")</f>
        <v/>
      </c>
      <c r="Y285" s="121" t="str">
        <f>IF(AND('Att. Dairy'!B327=""),"",IF(OR(S285="",S285=0),"",BC285))</f>
        <v/>
      </c>
      <c r="AA285" s="353">
        <f>IF(AND($AY$3=$AP$267),MAX($AA$271:AA284)+1,0)</f>
        <v>0</v>
      </c>
      <c r="AB285" s="116">
        <f>IF(AND('Att. Dairy'!B327=""),"",'Att. Dairy'!B327)</f>
        <v>45244</v>
      </c>
      <c r="AC285" s="118">
        <f t="shared" si="491"/>
        <v>42.850000000000023</v>
      </c>
      <c r="AD285" s="118">
        <f t="shared" si="492"/>
        <v>106.75000000000001</v>
      </c>
      <c r="AE285" s="118" t="str">
        <f>IF(AB285="","",IF(Sheet1!AB285='Opening Balance'!$I$236,'Opening Balance'!$H$236,""))</f>
        <v/>
      </c>
      <c r="AF285" s="118" t="str">
        <f>IF(AB285="","",IF(Sheet1!AB285='Opening Balance'!$I$237,'Opening Balance'!$H$237,""))</f>
        <v/>
      </c>
      <c r="AG285" s="118" t="str">
        <f>IF(AB285="","",IF(Sheet1!AB285='Opening Balance'!$I$238,'Opening Balance'!$H$238,""))</f>
        <v/>
      </c>
      <c r="AH285" s="118" t="str">
        <f>IF(AB285="","",IF(Sheet1!AB285='Opening Balance'!$I$239,'Opening Balance'!$H$239,""))</f>
        <v/>
      </c>
      <c r="AI285" s="118" t="str">
        <f>IF(AB285="","",IF(Sheet1!AB285='Opening Balance'!$I$240,'Opening Balance'!$H$240,""))</f>
        <v/>
      </c>
      <c r="AJ285" s="118" t="str">
        <f>IF(AB285="","",IF(Sheet1!AB285='Opening Balance'!$I$241,'Opening Balance'!$H$241,""))</f>
        <v/>
      </c>
      <c r="AK285" s="118">
        <f t="shared" si="493"/>
        <v>42.850000000000023</v>
      </c>
      <c r="AL285" s="118">
        <f t="shared" si="494"/>
        <v>106.75000000000001</v>
      </c>
      <c r="AM285" s="119" t="str">
        <f>IF('Att. Dairy'!I327="","",'Att. Dairy'!I327)</f>
        <v/>
      </c>
      <c r="AN285" s="119" t="str">
        <f>IF('Att. Dairy'!J327="","",'Att. Dairy'!J327)</f>
        <v/>
      </c>
      <c r="AO285" s="119" t="str">
        <f t="shared" si="495"/>
        <v/>
      </c>
      <c r="AP285" s="119" t="str">
        <f>IF('Att. Dairy'!O327="","",'Att. Dairy'!O327)</f>
        <v/>
      </c>
      <c r="AQ285" s="119" t="str">
        <f>IF('Att. Dairy'!P327="","",'Att. Dairy'!P327)</f>
        <v/>
      </c>
      <c r="AR285" s="119" t="str">
        <f t="shared" si="496"/>
        <v/>
      </c>
      <c r="AS285" s="118">
        <f t="shared" si="497"/>
        <v>0</v>
      </c>
      <c r="AT285" s="118">
        <f t="shared" si="498"/>
        <v>0</v>
      </c>
      <c r="AU285" s="118">
        <f t="shared" si="508"/>
        <v>42.850000000000023</v>
      </c>
      <c r="AV285" s="118">
        <f t="shared" si="509"/>
        <v>106.75000000000001</v>
      </c>
      <c r="AW285" s="321" t="str">
        <f>IFERROR(IF(AND('Att. Dairy'!B327=""),"",IF(AND(AX285="अवकाश"),"",IF(AND(AR285=""),"",AR285*$AY$267))),"")</f>
        <v/>
      </c>
      <c r="AX285" s="121" t="str">
        <f>IF(AND('Att. Dairy'!B327=""),"",IF(OR(AR285="",AR285=0),"",BC285))</f>
        <v/>
      </c>
      <c r="BB285" s="329" t="str">
        <f>IF(AND('Att. Dairy'!D327=""),"",'Att. Dairy'!D327)</f>
        <v>Tuesday</v>
      </c>
      <c r="BC285" s="317" t="str">
        <f t="shared" si="499"/>
        <v>दाल चावल</v>
      </c>
      <c r="BD285" s="318" t="str">
        <f t="shared" si="468"/>
        <v>R</v>
      </c>
      <c r="BE285" s="329" t="str">
        <f>IF(AND('Att. Dairy'!C327=""),"",'Att. Dairy'!C327)</f>
        <v/>
      </c>
      <c r="BF285" s="317" t="str">
        <f t="shared" si="469"/>
        <v/>
      </c>
      <c r="BG285" s="318" t="str">
        <f t="shared" si="470"/>
        <v>R</v>
      </c>
      <c r="BJ285" s="487">
        <f>IF(AND($DG$5=$CF$268),MAX($BJ$271:BJ284)+1,0)</f>
        <v>0</v>
      </c>
      <c r="BK285" s="389">
        <v>14</v>
      </c>
      <c r="BL285" s="422">
        <f>IF(AND('Att. Dairy'!B327=""),"",'Att. Dairy'!B327)</f>
        <v>45244</v>
      </c>
      <c r="BM285" s="423" t="str">
        <f>IF(AND('Att. Dairy'!D327=""),"",'Att. Dairy'!D327)</f>
        <v>Tuesday</v>
      </c>
      <c r="BN285" s="435" t="str">
        <f>IF('Att. Dairy'!L327="","",IF('Att. Dairy'!E327='Att. Dairy'!$AD$15,'Att. Dairy'!L327,""))</f>
        <v/>
      </c>
      <c r="BO285" s="435" t="str">
        <f>IF('Att. Dairy'!M327="","",IF('Att. Dairy'!E327='Att. Dairy'!$AD$15,'Att. Dairy'!M327,""))</f>
        <v/>
      </c>
      <c r="BP285" s="436">
        <f t="shared" si="471"/>
        <v>0</v>
      </c>
      <c r="BQ285" s="453">
        <f t="shared" si="500"/>
        <v>128.27000000000001</v>
      </c>
      <c r="BR285" s="439" t="str">
        <f>IF(BL285="","",IF(BL285='Opening Balance'!$I$292,'Opening Balance'!$G$292,""))</f>
        <v/>
      </c>
      <c r="BS285" s="439" t="str">
        <f>IF(BL285="","",IF(BL285='Opening Balance'!$I$294,'Opening Balance'!$G$294,""))</f>
        <v/>
      </c>
      <c r="BT285" s="438">
        <f t="shared" si="472"/>
        <v>128.27000000000001</v>
      </c>
      <c r="BU285" s="446">
        <f>IF(BP285="","",BP285*'Opening Balance'!$G$296)</f>
        <v>0</v>
      </c>
      <c r="BV285" s="415">
        <f t="shared" si="466"/>
        <v>128.27000000000001</v>
      </c>
      <c r="BW285" s="453">
        <f t="shared" si="501"/>
        <v>24.831199999999992</v>
      </c>
      <c r="BX285" s="446" t="str">
        <f>IF(BL285="","",IF(BL285='Opening Balance'!$I$293,'Opening Balance'!$G$293,""))</f>
        <v/>
      </c>
      <c r="BY285" s="446" t="str">
        <f>IF(BL285="","",IF(BL285='Opening Balance'!$I$295,'Opening Balance'!$G$295,""))</f>
        <v/>
      </c>
      <c r="BZ285" s="447">
        <f t="shared" si="473"/>
        <v>24.831199999999992</v>
      </c>
      <c r="CA285" s="446">
        <f>IF(BP285="","",BP285*'Opening Balance'!$G$297)</f>
        <v>0</v>
      </c>
      <c r="CB285" s="431">
        <f t="shared" si="474"/>
        <v>24.831199999999992</v>
      </c>
      <c r="CC285" s="474">
        <f t="shared" si="502"/>
        <v>21500</v>
      </c>
      <c r="CD285" s="468" t="str">
        <f>IF(BL285="","",IF(BL285='Opening Balance'!$I$299,'Opening Balance'!$G$299,""))</f>
        <v/>
      </c>
      <c r="CE285" s="468">
        <f t="shared" si="475"/>
        <v>21500</v>
      </c>
      <c r="CF285" s="470">
        <f>IF(BL285="","",IF(BL285='Opening Balance'!$I$301,'Opening Balance'!$G$301,0))</f>
        <v>0</v>
      </c>
      <c r="CG285" s="469">
        <f t="shared" si="503"/>
        <v>21500</v>
      </c>
      <c r="CH285" s="466"/>
      <c r="CI285" s="466"/>
      <c r="CJ285" s="389">
        <v>14</v>
      </c>
      <c r="CK285" s="422">
        <f>IF(AND('Att. Dairy'!B327=""),"",'Att. Dairy'!B327)</f>
        <v>45244</v>
      </c>
      <c r="CL285" s="423" t="str">
        <f>IF(AND('Att. Dairy'!D327=""),"",'Att. Dairy'!D327)</f>
        <v>Tuesday</v>
      </c>
      <c r="CM285" s="435" t="str">
        <f>IF('Att. Dairy'!O327="","",IF('Att. Dairy'!E327='Att. Dairy'!$AD$15,'Att. Dairy'!O327,""))</f>
        <v/>
      </c>
      <c r="CN285" s="435" t="str">
        <f>IF('Att. Dairy'!P327="","",IF('Att. Dairy'!E327='Att. Dairy'!$AD$15,'Att. Dairy'!P327,""))</f>
        <v/>
      </c>
      <c r="CO285" s="436">
        <f t="shared" si="476"/>
        <v>0</v>
      </c>
      <c r="CP285" s="453">
        <f t="shared" si="504"/>
        <v>174.97999999999996</v>
      </c>
      <c r="CQ285" s="438" t="str">
        <f>IF(CK285="","",IF(CK285='Opening Balance'!$I$292,'Opening Balance'!$H$292,""))</f>
        <v/>
      </c>
      <c r="CR285" s="438" t="str">
        <f>IF(CK285="","",IF(CK285='Opening Balance'!$I$294,'Opening Balance'!$H$294,""))</f>
        <v/>
      </c>
      <c r="CS285" s="438">
        <f t="shared" si="477"/>
        <v>174.97999999999996</v>
      </c>
      <c r="CT285" s="430">
        <f>IF(CO285="","",CO285*'Opening Balance'!$H$296)</f>
        <v>0</v>
      </c>
      <c r="CU285" s="431">
        <f t="shared" si="467"/>
        <v>174.97999999999996</v>
      </c>
      <c r="CV285" s="453">
        <f t="shared" si="505"/>
        <v>31.739799999999981</v>
      </c>
      <c r="CW285" s="430" t="str">
        <f>IF(CK285="","",IF(CK285='Opening Balance'!$I$293,'Opening Balance'!$H$293,""))</f>
        <v/>
      </c>
      <c r="CX285" s="429" t="str">
        <f>IF(CK285="","",IF(CK285='Opening Balance'!$I$295,'Opening Balance'!$H$295,""))</f>
        <v/>
      </c>
      <c r="CY285" s="438">
        <f t="shared" si="478"/>
        <v>31.739799999999981</v>
      </c>
      <c r="CZ285" s="430">
        <f>IF(CO285="","",CO285*'Opening Balance'!$H$297)</f>
        <v>0</v>
      </c>
      <c r="DA285" s="431">
        <f t="shared" si="479"/>
        <v>31.739799999999981</v>
      </c>
      <c r="DB285" s="474">
        <f t="shared" si="506"/>
        <v>23600</v>
      </c>
      <c r="DC285" s="468" t="str">
        <f>IF(CK285="","",IF(CK285='Opening Balance'!$I$299,'Opening Balance'!$H$299,""))</f>
        <v/>
      </c>
      <c r="DD285" s="468">
        <f t="shared" si="480"/>
        <v>23600</v>
      </c>
      <c r="DE285" s="470">
        <f>IF(CK285="","",IF(CK285='Opening Balance'!$I$301,'Opening Balance'!$H$301,0))</f>
        <v>0</v>
      </c>
      <c r="DF285" s="469">
        <f t="shared" si="507"/>
        <v>23600</v>
      </c>
    </row>
    <row r="286" spans="1:110" s="317" customFormat="1">
      <c r="A286" s="580"/>
      <c r="B286" s="352">
        <f>IF(AND($Z$3=$Q$267),MAX($B$271:B285)+1,0)</f>
        <v>0</v>
      </c>
      <c r="C286" s="116">
        <f>IF(AND('Att. Dairy'!B328=""),"",'Att. Dairy'!B328)</f>
        <v>45245</v>
      </c>
      <c r="D286" s="118">
        <f t="shared" si="481"/>
        <v>66.099999999999994</v>
      </c>
      <c r="E286" s="118">
        <f t="shared" si="482"/>
        <v>146</v>
      </c>
      <c r="F286" s="118" t="str">
        <f>IF(C286="","",IF(Sheet1!C286='Opening Balance'!$I$274,'Opening Balance'!$G$274,""))</f>
        <v/>
      </c>
      <c r="G286" s="118" t="str">
        <f>IF(C286="","",IF(Sheet1!C286='Opening Balance'!$I$275,'Opening Balance'!$G$275,""))</f>
        <v/>
      </c>
      <c r="H286" s="118" t="str">
        <f>IF(C286="","",IF(Sheet1!C286='Opening Balance'!$I$276,'Opening Balance'!$G$276,""))</f>
        <v/>
      </c>
      <c r="I286" s="118" t="str">
        <f>IF(C286="","",IF(Sheet1!C286='Opening Balance'!$I$277,'Opening Balance'!$G$277,""))</f>
        <v/>
      </c>
      <c r="J286" s="118" t="str">
        <f>IF(C286="","",IF(Sheet1!C286='Opening Balance'!$I$278,'Opening Balance'!$G$278,""))</f>
        <v/>
      </c>
      <c r="K286" s="118" t="str">
        <f>IF(C286="","",IF(Sheet1!C286='Opening Balance'!$I$279,'Opening Balance'!$G$279,""))</f>
        <v/>
      </c>
      <c r="L286" s="118">
        <f t="shared" si="483"/>
        <v>66.099999999999994</v>
      </c>
      <c r="M286" s="118">
        <f t="shared" si="484"/>
        <v>146</v>
      </c>
      <c r="N286" s="119" t="str">
        <f>IF('Att. Dairy'!F328="","",'Att. Dairy'!F328)</f>
        <v/>
      </c>
      <c r="O286" s="119" t="str">
        <f>IF('Att. Dairy'!G328="","",'Att. Dairy'!G328)</f>
        <v/>
      </c>
      <c r="P286" s="119" t="str">
        <f t="shared" si="485"/>
        <v/>
      </c>
      <c r="Q286" s="119" t="str">
        <f>IF('Att. Dairy'!L328="","",'Att. Dairy'!L328)</f>
        <v/>
      </c>
      <c r="R286" s="119" t="str">
        <f>IF('Att. Dairy'!M328="","",'Att. Dairy'!M328)</f>
        <v/>
      </c>
      <c r="S286" s="119" t="str">
        <f t="shared" si="486"/>
        <v/>
      </c>
      <c r="T286" s="118">
        <f t="shared" si="487"/>
        <v>0</v>
      </c>
      <c r="U286" s="118">
        <f t="shared" si="488"/>
        <v>0</v>
      </c>
      <c r="V286" s="118">
        <f t="shared" si="489"/>
        <v>66.099999999999994</v>
      </c>
      <c r="W286" s="118">
        <f t="shared" si="490"/>
        <v>146</v>
      </c>
      <c r="X286" s="321" t="str">
        <f>IFERROR(IF(AND('Att. Dairy'!B328=""),"",IF(AND(Y286="अवकाश"),"",IF(AND(S286=""),"",S286*$Z$267))),"")</f>
        <v/>
      </c>
      <c r="Y286" s="121" t="str">
        <f>IF(AND('Att. Dairy'!B328=""),"",IF(OR(S286="",S286=0),"",BC286))</f>
        <v/>
      </c>
      <c r="AA286" s="353">
        <f>IF(AND($AY$3=$AP$267),MAX($AA$271:AA285)+1,0)</f>
        <v>0</v>
      </c>
      <c r="AB286" s="116">
        <f>IF(AND('Att. Dairy'!B328=""),"",'Att. Dairy'!B328)</f>
        <v>45245</v>
      </c>
      <c r="AC286" s="118">
        <f t="shared" si="491"/>
        <v>42.850000000000023</v>
      </c>
      <c r="AD286" s="118">
        <f t="shared" si="492"/>
        <v>106.75000000000001</v>
      </c>
      <c r="AE286" s="118" t="str">
        <f>IF(AB286="","",IF(Sheet1!AB286='Opening Balance'!$I$236,'Opening Balance'!$H$236,""))</f>
        <v/>
      </c>
      <c r="AF286" s="118" t="str">
        <f>IF(AB286="","",IF(Sheet1!AB286='Opening Balance'!$I$237,'Opening Balance'!$H$237,""))</f>
        <v/>
      </c>
      <c r="AG286" s="118" t="str">
        <f>IF(AB286="","",IF(Sheet1!AB286='Opening Balance'!$I$238,'Opening Balance'!$H$238,""))</f>
        <v/>
      </c>
      <c r="AH286" s="118" t="str">
        <f>IF(AB286="","",IF(Sheet1!AB286='Opening Balance'!$I$239,'Opening Balance'!$H$239,""))</f>
        <v/>
      </c>
      <c r="AI286" s="118" t="str">
        <f>IF(AB286="","",IF(Sheet1!AB286='Opening Balance'!$I$240,'Opening Balance'!$H$240,""))</f>
        <v/>
      </c>
      <c r="AJ286" s="118" t="str">
        <f>IF(AB286="","",IF(Sheet1!AB286='Opening Balance'!$I$241,'Opening Balance'!$H$241,""))</f>
        <v/>
      </c>
      <c r="AK286" s="118">
        <f t="shared" si="493"/>
        <v>42.850000000000023</v>
      </c>
      <c r="AL286" s="118">
        <f t="shared" si="494"/>
        <v>106.75000000000001</v>
      </c>
      <c r="AM286" s="119" t="str">
        <f>IF('Att. Dairy'!I328="","",'Att. Dairy'!I328)</f>
        <v/>
      </c>
      <c r="AN286" s="119" t="str">
        <f>IF('Att. Dairy'!J328="","",'Att. Dairy'!J328)</f>
        <v/>
      </c>
      <c r="AO286" s="119" t="str">
        <f t="shared" si="495"/>
        <v/>
      </c>
      <c r="AP286" s="119" t="str">
        <f>IF('Att. Dairy'!O328="","",'Att. Dairy'!O328)</f>
        <v/>
      </c>
      <c r="AQ286" s="119" t="str">
        <f>IF('Att. Dairy'!P328="","",'Att. Dairy'!P328)</f>
        <v/>
      </c>
      <c r="AR286" s="119" t="str">
        <f t="shared" si="496"/>
        <v/>
      </c>
      <c r="AS286" s="118">
        <f t="shared" si="497"/>
        <v>0</v>
      </c>
      <c r="AT286" s="118">
        <f t="shared" si="498"/>
        <v>0</v>
      </c>
      <c r="AU286" s="118">
        <f t="shared" si="508"/>
        <v>42.850000000000023</v>
      </c>
      <c r="AV286" s="118">
        <f t="shared" si="509"/>
        <v>106.75000000000001</v>
      </c>
      <c r="AW286" s="321" t="str">
        <f>IFERROR(IF(AND('Att. Dairy'!B328=""),"",IF(AND(AX286="अवकाश"),"",IF(AND(AR286=""),"",AR286*$AY$267))),"")</f>
        <v/>
      </c>
      <c r="AX286" s="121" t="str">
        <f>IF(AND('Att. Dairy'!B328=""),"",IF(OR(AR286="",AR286=0),"",BC286))</f>
        <v/>
      </c>
      <c r="BB286" s="329" t="str">
        <f>IF(AND('Att. Dairy'!D328=""),"",'Att. Dairy'!D328)</f>
        <v>Wednesday</v>
      </c>
      <c r="BC286" s="317" t="str">
        <f t="shared" si="499"/>
        <v>दाल रोटी</v>
      </c>
      <c r="BD286" s="318" t="str">
        <f t="shared" si="468"/>
        <v>W</v>
      </c>
      <c r="BE286" s="329" t="str">
        <f>IF(AND('Att. Dairy'!C328=""),"",'Att. Dairy'!C328)</f>
        <v/>
      </c>
      <c r="BF286" s="317" t="str">
        <f t="shared" si="469"/>
        <v/>
      </c>
      <c r="BG286" s="318" t="str">
        <f t="shared" si="470"/>
        <v>W</v>
      </c>
      <c r="BJ286" s="487">
        <f>IF(AND($DG$5=$CF$268),MAX($BJ$271:BJ285)+1,0)</f>
        <v>0</v>
      </c>
      <c r="BK286" s="389">
        <v>15</v>
      </c>
      <c r="BL286" s="422">
        <f>IF(AND('Att. Dairy'!B328=""),"",'Att. Dairy'!B328)</f>
        <v>45245</v>
      </c>
      <c r="BM286" s="423" t="str">
        <f>IF(AND('Att. Dairy'!D328=""),"",'Att. Dairy'!D328)</f>
        <v>Wednesday</v>
      </c>
      <c r="BN286" s="435" t="str">
        <f>IF('Att. Dairy'!L328="","",IF('Att. Dairy'!E328='Att. Dairy'!$AD$15,'Att. Dairy'!L328,""))</f>
        <v/>
      </c>
      <c r="BO286" s="435" t="str">
        <f>IF('Att. Dairy'!M328="","",IF('Att. Dairy'!E328='Att. Dairy'!$AD$15,'Att. Dairy'!M328,""))</f>
        <v/>
      </c>
      <c r="BP286" s="436">
        <f t="shared" si="471"/>
        <v>0</v>
      </c>
      <c r="BQ286" s="453">
        <f t="shared" si="500"/>
        <v>128.27000000000001</v>
      </c>
      <c r="BR286" s="439" t="str">
        <f>IF(BL286="","",IF(BL286='Opening Balance'!$I$292,'Opening Balance'!$G$292,""))</f>
        <v/>
      </c>
      <c r="BS286" s="439" t="str">
        <f>IF(BL286="","",IF(BL286='Opening Balance'!$I$294,'Opening Balance'!$G$294,""))</f>
        <v/>
      </c>
      <c r="BT286" s="438">
        <f t="shared" si="472"/>
        <v>128.27000000000001</v>
      </c>
      <c r="BU286" s="446">
        <f>IF(BP286="","",BP286*'Opening Balance'!$G$296)</f>
        <v>0</v>
      </c>
      <c r="BV286" s="415">
        <f t="shared" si="466"/>
        <v>128.27000000000001</v>
      </c>
      <c r="BW286" s="453">
        <f t="shared" si="501"/>
        <v>24.831199999999992</v>
      </c>
      <c r="BX286" s="446" t="str">
        <f>IF(BL286="","",IF(BL286='Opening Balance'!$I$293,'Opening Balance'!$G$293,""))</f>
        <v/>
      </c>
      <c r="BY286" s="446" t="str">
        <f>IF(BL286="","",IF(BL286='Opening Balance'!$I$295,'Opening Balance'!$G$295,""))</f>
        <v/>
      </c>
      <c r="BZ286" s="447">
        <f t="shared" si="473"/>
        <v>24.831199999999992</v>
      </c>
      <c r="CA286" s="446">
        <f>IF(BP286="","",BP286*'Opening Balance'!$G$297)</f>
        <v>0</v>
      </c>
      <c r="CB286" s="431">
        <f t="shared" si="474"/>
        <v>24.831199999999992</v>
      </c>
      <c r="CC286" s="474">
        <f t="shared" si="502"/>
        <v>21500</v>
      </c>
      <c r="CD286" s="468" t="str">
        <f>IF(BL286="","",IF(BL286='Opening Balance'!$I$299,'Opening Balance'!$G$299,""))</f>
        <v/>
      </c>
      <c r="CE286" s="468">
        <f t="shared" si="475"/>
        <v>21500</v>
      </c>
      <c r="CF286" s="470">
        <f>IF(BL286="","",IF(BL286='Opening Balance'!$I$301,'Opening Balance'!$G$301,0))</f>
        <v>0</v>
      </c>
      <c r="CG286" s="469">
        <f t="shared" si="503"/>
        <v>21500</v>
      </c>
      <c r="CH286" s="466"/>
      <c r="CI286" s="466"/>
      <c r="CJ286" s="389">
        <v>15</v>
      </c>
      <c r="CK286" s="422">
        <f>IF(AND('Att. Dairy'!B328=""),"",'Att. Dairy'!B328)</f>
        <v>45245</v>
      </c>
      <c r="CL286" s="423" t="str">
        <f>IF(AND('Att. Dairy'!D328=""),"",'Att. Dairy'!D328)</f>
        <v>Wednesday</v>
      </c>
      <c r="CM286" s="435" t="str">
        <f>IF('Att. Dairy'!O328="","",IF('Att. Dairy'!E328='Att. Dairy'!$AD$15,'Att. Dairy'!O328,""))</f>
        <v/>
      </c>
      <c r="CN286" s="435" t="str">
        <f>IF('Att. Dairy'!P328="","",IF('Att. Dairy'!E328='Att. Dairy'!$AD$15,'Att. Dairy'!P328,""))</f>
        <v/>
      </c>
      <c r="CO286" s="436">
        <f t="shared" si="476"/>
        <v>0</v>
      </c>
      <c r="CP286" s="453">
        <f t="shared" si="504"/>
        <v>174.97999999999996</v>
      </c>
      <c r="CQ286" s="438" t="str">
        <f>IF(CK286="","",IF(CK286='Opening Balance'!$I$292,'Opening Balance'!$H$292,""))</f>
        <v/>
      </c>
      <c r="CR286" s="438" t="str">
        <f>IF(CK286="","",IF(CK286='Opening Balance'!$I$294,'Opening Balance'!$H$294,""))</f>
        <v/>
      </c>
      <c r="CS286" s="438">
        <f t="shared" si="477"/>
        <v>174.97999999999996</v>
      </c>
      <c r="CT286" s="430">
        <f>IF(CO286="","",CO286*'Opening Balance'!$H$296)</f>
        <v>0</v>
      </c>
      <c r="CU286" s="431">
        <f t="shared" si="467"/>
        <v>174.97999999999996</v>
      </c>
      <c r="CV286" s="453">
        <f t="shared" si="505"/>
        <v>31.739799999999981</v>
      </c>
      <c r="CW286" s="430" t="str">
        <f>IF(CK286="","",IF(CK286='Opening Balance'!$I$293,'Opening Balance'!$H$293,""))</f>
        <v/>
      </c>
      <c r="CX286" s="429" t="str">
        <f>IF(CK286="","",IF(CK286='Opening Balance'!$I$295,'Opening Balance'!$H$295,""))</f>
        <v/>
      </c>
      <c r="CY286" s="438">
        <f t="shared" si="478"/>
        <v>31.739799999999981</v>
      </c>
      <c r="CZ286" s="430">
        <f>IF(CO286="","",CO286*'Opening Balance'!$H$297)</f>
        <v>0</v>
      </c>
      <c r="DA286" s="431">
        <f t="shared" si="479"/>
        <v>31.739799999999981</v>
      </c>
      <c r="DB286" s="474">
        <f t="shared" si="506"/>
        <v>23600</v>
      </c>
      <c r="DC286" s="468" t="str">
        <f>IF(CK286="","",IF(CK286='Opening Balance'!$I$299,'Opening Balance'!$H$299,""))</f>
        <v/>
      </c>
      <c r="DD286" s="468">
        <f t="shared" si="480"/>
        <v>23600</v>
      </c>
      <c r="DE286" s="470">
        <f>IF(CK286="","",IF(CK286='Opening Balance'!$I$301,'Opening Balance'!$H$301,0))</f>
        <v>0</v>
      </c>
      <c r="DF286" s="469">
        <f t="shared" si="507"/>
        <v>23600</v>
      </c>
    </row>
    <row r="287" spans="1:110" s="317" customFormat="1">
      <c r="A287" s="580"/>
      <c r="B287" s="352">
        <f>IF(AND($Z$3=$Q$267),MAX($B$271:B286)+1,0)</f>
        <v>0</v>
      </c>
      <c r="C287" s="116">
        <f>IF(AND('Att. Dairy'!B329=""),"",'Att. Dairy'!B329)</f>
        <v>45246</v>
      </c>
      <c r="D287" s="118">
        <f t="shared" si="481"/>
        <v>66.099999999999994</v>
      </c>
      <c r="E287" s="118">
        <f t="shared" si="482"/>
        <v>146</v>
      </c>
      <c r="F287" s="118" t="str">
        <f>IF(C287="","",IF(Sheet1!C287='Opening Balance'!$I$274,'Opening Balance'!$G$274,""))</f>
        <v/>
      </c>
      <c r="G287" s="118" t="str">
        <f>IF(C287="","",IF(Sheet1!C287='Opening Balance'!$I$275,'Opening Balance'!$G$275,""))</f>
        <v/>
      </c>
      <c r="H287" s="118" t="str">
        <f>IF(C287="","",IF(Sheet1!C287='Opening Balance'!$I$276,'Opening Balance'!$G$276,""))</f>
        <v/>
      </c>
      <c r="I287" s="118" t="str">
        <f>IF(C287="","",IF(Sheet1!C287='Opening Balance'!$I$277,'Opening Balance'!$G$277,""))</f>
        <v/>
      </c>
      <c r="J287" s="118" t="str">
        <f>IF(C287="","",IF(Sheet1!C287='Opening Balance'!$I$278,'Opening Balance'!$G$278,""))</f>
        <v/>
      </c>
      <c r="K287" s="118" t="str">
        <f>IF(C287="","",IF(Sheet1!C287='Opening Balance'!$I$279,'Opening Balance'!$G$279,""))</f>
        <v/>
      </c>
      <c r="L287" s="118">
        <f t="shared" si="483"/>
        <v>66.099999999999994</v>
      </c>
      <c r="M287" s="118">
        <f t="shared" si="484"/>
        <v>146</v>
      </c>
      <c r="N287" s="119" t="str">
        <f>IF('Att. Dairy'!F329="","",'Att. Dairy'!F329)</f>
        <v/>
      </c>
      <c r="O287" s="119" t="str">
        <f>IF('Att. Dairy'!G329="","",'Att. Dairy'!G329)</f>
        <v/>
      </c>
      <c r="P287" s="119" t="str">
        <f t="shared" si="485"/>
        <v/>
      </c>
      <c r="Q287" s="119" t="str">
        <f>IF('Att. Dairy'!L329="","",'Att. Dairy'!L329)</f>
        <v/>
      </c>
      <c r="R287" s="119" t="str">
        <f>IF('Att. Dairy'!M329="","",'Att. Dairy'!M329)</f>
        <v/>
      </c>
      <c r="S287" s="119" t="str">
        <f t="shared" si="486"/>
        <v/>
      </c>
      <c r="T287" s="118">
        <f t="shared" si="487"/>
        <v>0</v>
      </c>
      <c r="U287" s="118">
        <f t="shared" si="488"/>
        <v>0</v>
      </c>
      <c r="V287" s="118">
        <f t="shared" si="489"/>
        <v>66.099999999999994</v>
      </c>
      <c r="W287" s="118">
        <f t="shared" si="490"/>
        <v>146</v>
      </c>
      <c r="X287" s="321" t="str">
        <f>IFERROR(IF(AND('Att. Dairy'!B329=""),"",IF(AND(Y287="अवकाश"),"",IF(AND(S287=""),"",S287*$Z$267))),"")</f>
        <v/>
      </c>
      <c r="Y287" s="121" t="str">
        <f>IF(AND('Att. Dairy'!B329=""),"",IF(OR(S287="",S287=0),"",BC287))</f>
        <v/>
      </c>
      <c r="AA287" s="353">
        <f>IF(AND($AY$3=$AP$267),MAX($AA$271:AA286)+1,0)</f>
        <v>0</v>
      </c>
      <c r="AB287" s="116">
        <f>IF(AND('Att. Dairy'!B329=""),"",'Att. Dairy'!B329)</f>
        <v>45246</v>
      </c>
      <c r="AC287" s="118">
        <f t="shared" si="491"/>
        <v>42.850000000000023</v>
      </c>
      <c r="AD287" s="118">
        <f t="shared" si="492"/>
        <v>106.75000000000001</v>
      </c>
      <c r="AE287" s="118" t="str">
        <f>IF(AB287="","",IF(Sheet1!AB287='Opening Balance'!$I$236,'Opening Balance'!$H$236,""))</f>
        <v/>
      </c>
      <c r="AF287" s="118" t="str">
        <f>IF(AB287="","",IF(Sheet1!AB287='Opening Balance'!$I$237,'Opening Balance'!$H$237,""))</f>
        <v/>
      </c>
      <c r="AG287" s="118" t="str">
        <f>IF(AB287="","",IF(Sheet1!AB287='Opening Balance'!$I$238,'Opening Balance'!$H$238,""))</f>
        <v/>
      </c>
      <c r="AH287" s="118" t="str">
        <f>IF(AB287="","",IF(Sheet1!AB287='Opening Balance'!$I$239,'Opening Balance'!$H$239,""))</f>
        <v/>
      </c>
      <c r="AI287" s="118" t="str">
        <f>IF(AB287="","",IF(Sheet1!AB287='Opening Balance'!$I$240,'Opening Balance'!$H$240,""))</f>
        <v/>
      </c>
      <c r="AJ287" s="118" t="str">
        <f>IF(AB287="","",IF(Sheet1!AB287='Opening Balance'!$I$241,'Opening Balance'!$H$241,""))</f>
        <v/>
      </c>
      <c r="AK287" s="118">
        <f t="shared" si="493"/>
        <v>42.850000000000023</v>
      </c>
      <c r="AL287" s="118">
        <f t="shared" si="494"/>
        <v>106.75000000000001</v>
      </c>
      <c r="AM287" s="119" t="str">
        <f>IF('Att. Dairy'!I329="","",'Att. Dairy'!I329)</f>
        <v/>
      </c>
      <c r="AN287" s="119" t="str">
        <f>IF('Att. Dairy'!J329="","",'Att. Dairy'!J329)</f>
        <v/>
      </c>
      <c r="AO287" s="119" t="str">
        <f t="shared" si="495"/>
        <v/>
      </c>
      <c r="AP287" s="119" t="str">
        <f>IF('Att. Dairy'!O329="","",'Att. Dairy'!O329)</f>
        <v/>
      </c>
      <c r="AQ287" s="119" t="str">
        <f>IF('Att. Dairy'!P329="","",'Att. Dairy'!P329)</f>
        <v/>
      </c>
      <c r="AR287" s="119" t="str">
        <f t="shared" si="496"/>
        <v/>
      </c>
      <c r="AS287" s="118">
        <f t="shared" si="497"/>
        <v>0</v>
      </c>
      <c r="AT287" s="118">
        <f t="shared" si="498"/>
        <v>0</v>
      </c>
      <c r="AU287" s="118">
        <f t="shared" si="508"/>
        <v>42.850000000000023</v>
      </c>
      <c r="AV287" s="118">
        <f t="shared" si="509"/>
        <v>106.75000000000001</v>
      </c>
      <c r="AW287" s="321" t="str">
        <f>IFERROR(IF(AND('Att. Dairy'!B329=""),"",IF(AND(AX287="अवकाश"),"",IF(AND(AR287=""),"",AR287*$AY$267))),"")</f>
        <v/>
      </c>
      <c r="AX287" s="121" t="str">
        <f>IF(AND('Att. Dairy'!B329=""),"",IF(OR(AR287="",AR287=0),"",BC287))</f>
        <v/>
      </c>
      <c r="BB287" s="329" t="str">
        <f>IF(AND('Att. Dairy'!D329=""),"",'Att. Dairy'!D329)</f>
        <v>Thursday</v>
      </c>
      <c r="BC287" s="317" t="str">
        <f t="shared" si="499"/>
        <v>खिचड़ी</v>
      </c>
      <c r="BD287" s="318" t="str">
        <f t="shared" si="468"/>
        <v>R</v>
      </c>
      <c r="BE287" s="329" t="str">
        <f>IF(AND('Att. Dairy'!C329=""),"",'Att. Dairy'!C329)</f>
        <v/>
      </c>
      <c r="BF287" s="317" t="str">
        <f t="shared" si="469"/>
        <v/>
      </c>
      <c r="BG287" s="318" t="str">
        <f t="shared" si="470"/>
        <v>R</v>
      </c>
      <c r="BJ287" s="487">
        <f>IF(AND($DG$5=$CF$268),MAX($BJ$271:BJ286)+1,0)</f>
        <v>0</v>
      </c>
      <c r="BK287" s="389">
        <v>16</v>
      </c>
      <c r="BL287" s="422">
        <f>IF(AND('Att. Dairy'!B329=""),"",'Att. Dairy'!B329)</f>
        <v>45246</v>
      </c>
      <c r="BM287" s="423" t="str">
        <f>IF(AND('Att. Dairy'!D329=""),"",'Att. Dairy'!D329)</f>
        <v>Thursday</v>
      </c>
      <c r="BN287" s="435" t="str">
        <f>IF('Att. Dairy'!L329="","",IF('Att. Dairy'!E329='Att. Dairy'!$AD$15,'Att. Dairy'!L329,""))</f>
        <v/>
      </c>
      <c r="BO287" s="435" t="str">
        <f>IF('Att. Dairy'!M329="","",IF('Att. Dairy'!E329='Att. Dairy'!$AD$15,'Att. Dairy'!M329,""))</f>
        <v/>
      </c>
      <c r="BP287" s="436">
        <f t="shared" si="471"/>
        <v>0</v>
      </c>
      <c r="BQ287" s="453">
        <f t="shared" si="500"/>
        <v>128.27000000000001</v>
      </c>
      <c r="BR287" s="439" t="str">
        <f>IF(BL287="","",IF(BL287='Opening Balance'!$I$292,'Opening Balance'!$G$292,""))</f>
        <v/>
      </c>
      <c r="BS287" s="439" t="str">
        <f>IF(BL287="","",IF(BL287='Opening Balance'!$I$294,'Opening Balance'!$G$294,""))</f>
        <v/>
      </c>
      <c r="BT287" s="438">
        <f t="shared" si="472"/>
        <v>128.27000000000001</v>
      </c>
      <c r="BU287" s="446">
        <f>IF(BP287="","",BP287*'Opening Balance'!$G$296)</f>
        <v>0</v>
      </c>
      <c r="BV287" s="415">
        <f t="shared" si="466"/>
        <v>128.27000000000001</v>
      </c>
      <c r="BW287" s="453">
        <f t="shared" si="501"/>
        <v>24.831199999999992</v>
      </c>
      <c r="BX287" s="446" t="str">
        <f>IF(BL287="","",IF(BL287='Opening Balance'!$I$293,'Opening Balance'!$G$293,""))</f>
        <v/>
      </c>
      <c r="BY287" s="446" t="str">
        <f>IF(BL287="","",IF(BL287='Opening Balance'!$I$295,'Opening Balance'!$G$295,""))</f>
        <v/>
      </c>
      <c r="BZ287" s="447">
        <f t="shared" si="473"/>
        <v>24.831199999999992</v>
      </c>
      <c r="CA287" s="446">
        <f>IF(BP287="","",BP287*'Opening Balance'!$G$297)</f>
        <v>0</v>
      </c>
      <c r="CB287" s="431">
        <f t="shared" si="474"/>
        <v>24.831199999999992</v>
      </c>
      <c r="CC287" s="474">
        <f t="shared" si="502"/>
        <v>21500</v>
      </c>
      <c r="CD287" s="468" t="str">
        <f>IF(BL287="","",IF(BL287='Opening Balance'!$I$299,'Opening Balance'!$G$299,""))</f>
        <v/>
      </c>
      <c r="CE287" s="468">
        <f t="shared" si="475"/>
        <v>21500</v>
      </c>
      <c r="CF287" s="470">
        <f>IF(BL287="","",IF(BL287='Opening Balance'!$I$301,'Opening Balance'!$G$301,0))</f>
        <v>0</v>
      </c>
      <c r="CG287" s="469">
        <f t="shared" si="503"/>
        <v>21500</v>
      </c>
      <c r="CH287" s="466"/>
      <c r="CI287" s="466"/>
      <c r="CJ287" s="389">
        <v>16</v>
      </c>
      <c r="CK287" s="422">
        <f>IF(AND('Att. Dairy'!B329=""),"",'Att. Dairy'!B329)</f>
        <v>45246</v>
      </c>
      <c r="CL287" s="423" t="str">
        <f>IF(AND('Att. Dairy'!D329=""),"",'Att. Dairy'!D329)</f>
        <v>Thursday</v>
      </c>
      <c r="CM287" s="435" t="str">
        <f>IF('Att. Dairy'!O329="","",IF('Att. Dairy'!E329='Att. Dairy'!$AD$15,'Att. Dairy'!O329,""))</f>
        <v/>
      </c>
      <c r="CN287" s="435" t="str">
        <f>IF('Att. Dairy'!P329="","",IF('Att. Dairy'!E329='Att. Dairy'!$AD$15,'Att. Dairy'!P329,""))</f>
        <v/>
      </c>
      <c r="CO287" s="436">
        <f t="shared" si="476"/>
        <v>0</v>
      </c>
      <c r="CP287" s="453">
        <f t="shared" si="504"/>
        <v>174.97999999999996</v>
      </c>
      <c r="CQ287" s="438" t="str">
        <f>IF(CK287="","",IF(CK287='Opening Balance'!$I$292,'Opening Balance'!$H$292,""))</f>
        <v/>
      </c>
      <c r="CR287" s="438" t="str">
        <f>IF(CK287="","",IF(CK287='Opening Balance'!$I$294,'Opening Balance'!$H$294,""))</f>
        <v/>
      </c>
      <c r="CS287" s="438">
        <f t="shared" si="477"/>
        <v>174.97999999999996</v>
      </c>
      <c r="CT287" s="430">
        <f>IF(CO287="","",CO287*'Opening Balance'!$H$296)</f>
        <v>0</v>
      </c>
      <c r="CU287" s="431">
        <f t="shared" si="467"/>
        <v>174.97999999999996</v>
      </c>
      <c r="CV287" s="453">
        <f t="shared" si="505"/>
        <v>31.739799999999981</v>
      </c>
      <c r="CW287" s="430" t="str">
        <f>IF(CK287="","",IF(CK287='Opening Balance'!$I$293,'Opening Balance'!$H$293,""))</f>
        <v/>
      </c>
      <c r="CX287" s="429" t="str">
        <f>IF(CK287="","",IF(CK287='Opening Balance'!$I$295,'Opening Balance'!$H$295,""))</f>
        <v/>
      </c>
      <c r="CY287" s="438">
        <f t="shared" si="478"/>
        <v>31.739799999999981</v>
      </c>
      <c r="CZ287" s="430">
        <f>IF(CO287="","",CO287*'Opening Balance'!$H$297)</f>
        <v>0</v>
      </c>
      <c r="DA287" s="431">
        <f t="shared" si="479"/>
        <v>31.739799999999981</v>
      </c>
      <c r="DB287" s="474">
        <f t="shared" si="506"/>
        <v>23600</v>
      </c>
      <c r="DC287" s="468" t="str">
        <f>IF(CK287="","",IF(CK287='Opening Balance'!$I$299,'Opening Balance'!$H$299,""))</f>
        <v/>
      </c>
      <c r="DD287" s="468">
        <f t="shared" si="480"/>
        <v>23600</v>
      </c>
      <c r="DE287" s="470">
        <f>IF(CK287="","",IF(CK287='Opening Balance'!$I$301,'Opening Balance'!$H$301,0))</f>
        <v>0</v>
      </c>
      <c r="DF287" s="469">
        <f t="shared" si="507"/>
        <v>23600</v>
      </c>
    </row>
    <row r="288" spans="1:110" s="317" customFormat="1">
      <c r="A288" s="580"/>
      <c r="B288" s="352">
        <f>IF(AND($Z$3=$Q$267),MAX($B$271:B287)+1,0)</f>
        <v>0</v>
      </c>
      <c r="C288" s="116">
        <f>IF(AND('Att. Dairy'!B330=""),"",'Att. Dairy'!B330)</f>
        <v>45247</v>
      </c>
      <c r="D288" s="118">
        <f t="shared" si="481"/>
        <v>66.099999999999994</v>
      </c>
      <c r="E288" s="118">
        <f t="shared" si="482"/>
        <v>146</v>
      </c>
      <c r="F288" s="118" t="str">
        <f>IF(C288="","",IF(Sheet1!C288='Opening Balance'!$I$274,'Opening Balance'!$G$274,""))</f>
        <v/>
      </c>
      <c r="G288" s="118" t="str">
        <f>IF(C288="","",IF(Sheet1!C288='Opening Balance'!$I$275,'Opening Balance'!$G$275,""))</f>
        <v/>
      </c>
      <c r="H288" s="118" t="str">
        <f>IF(C288="","",IF(Sheet1!C288='Opening Balance'!$I$276,'Opening Balance'!$G$276,""))</f>
        <v/>
      </c>
      <c r="I288" s="118" t="str">
        <f>IF(C288="","",IF(Sheet1!C288='Opening Balance'!$I$277,'Opening Balance'!$G$277,""))</f>
        <v/>
      </c>
      <c r="J288" s="118" t="str">
        <f>IF(C288="","",IF(Sheet1!C288='Opening Balance'!$I$278,'Opening Balance'!$G$278,""))</f>
        <v/>
      </c>
      <c r="K288" s="118" t="str">
        <f>IF(C288="","",IF(Sheet1!C288='Opening Balance'!$I$279,'Opening Balance'!$G$279,""))</f>
        <v/>
      </c>
      <c r="L288" s="118">
        <f t="shared" si="483"/>
        <v>66.099999999999994</v>
      </c>
      <c r="M288" s="118">
        <f t="shared" si="484"/>
        <v>146</v>
      </c>
      <c r="N288" s="119" t="str">
        <f>IF('Att. Dairy'!F330="","",'Att. Dairy'!F330)</f>
        <v/>
      </c>
      <c r="O288" s="119" t="str">
        <f>IF('Att. Dairy'!G330="","",'Att. Dairy'!G330)</f>
        <v/>
      </c>
      <c r="P288" s="119" t="str">
        <f t="shared" si="485"/>
        <v/>
      </c>
      <c r="Q288" s="119" t="str">
        <f>IF('Att. Dairy'!L330="","",'Att. Dairy'!L330)</f>
        <v/>
      </c>
      <c r="R288" s="119" t="str">
        <f>IF('Att. Dairy'!M330="","",'Att. Dairy'!M330)</f>
        <v/>
      </c>
      <c r="S288" s="119" t="str">
        <f t="shared" si="486"/>
        <v/>
      </c>
      <c r="T288" s="118">
        <f t="shared" si="487"/>
        <v>0</v>
      </c>
      <c r="U288" s="118">
        <f t="shared" si="488"/>
        <v>0</v>
      </c>
      <c r="V288" s="118">
        <f t="shared" si="489"/>
        <v>66.099999999999994</v>
      </c>
      <c r="W288" s="118">
        <f t="shared" si="490"/>
        <v>146</v>
      </c>
      <c r="X288" s="321" t="str">
        <f>IFERROR(IF(AND('Att. Dairy'!B330=""),"",IF(AND(Y288="अवकाश"),"",IF(AND(S288=""),"",S288*$Z$267))),"")</f>
        <v/>
      </c>
      <c r="Y288" s="121" t="str">
        <f>IF(AND('Att. Dairy'!B330=""),"",IF(OR(S288="",S288=0),"",BC288))</f>
        <v/>
      </c>
      <c r="AA288" s="353">
        <f>IF(AND($AY$3=$AP$267),MAX($AA$271:AA287)+1,0)</f>
        <v>0</v>
      </c>
      <c r="AB288" s="116">
        <f>IF(AND('Att. Dairy'!B330=""),"",'Att. Dairy'!B330)</f>
        <v>45247</v>
      </c>
      <c r="AC288" s="118">
        <f t="shared" si="491"/>
        <v>42.850000000000023</v>
      </c>
      <c r="AD288" s="118">
        <f t="shared" si="492"/>
        <v>106.75000000000001</v>
      </c>
      <c r="AE288" s="118" t="str">
        <f>IF(AB288="","",IF(Sheet1!AB288='Opening Balance'!$I$236,'Opening Balance'!$H$236,""))</f>
        <v/>
      </c>
      <c r="AF288" s="118" t="str">
        <f>IF(AB288="","",IF(Sheet1!AB288='Opening Balance'!$I$237,'Opening Balance'!$H$237,""))</f>
        <v/>
      </c>
      <c r="AG288" s="118" t="str">
        <f>IF(AB288="","",IF(Sheet1!AB288='Opening Balance'!$I$238,'Opening Balance'!$H$238,""))</f>
        <v/>
      </c>
      <c r="AH288" s="118" t="str">
        <f>IF(AB288="","",IF(Sheet1!AB288='Opening Balance'!$I$239,'Opening Balance'!$H$239,""))</f>
        <v/>
      </c>
      <c r="AI288" s="118" t="str">
        <f>IF(AB288="","",IF(Sheet1!AB288='Opening Balance'!$I$240,'Opening Balance'!$H$240,""))</f>
        <v/>
      </c>
      <c r="AJ288" s="118" t="str">
        <f>IF(AB288="","",IF(Sheet1!AB288='Opening Balance'!$I$241,'Opening Balance'!$H$241,""))</f>
        <v/>
      </c>
      <c r="AK288" s="118">
        <f t="shared" si="493"/>
        <v>42.850000000000023</v>
      </c>
      <c r="AL288" s="118">
        <f t="shared" si="494"/>
        <v>106.75000000000001</v>
      </c>
      <c r="AM288" s="119" t="str">
        <f>IF('Att. Dairy'!I330="","",'Att. Dairy'!I330)</f>
        <v/>
      </c>
      <c r="AN288" s="119" t="str">
        <f>IF('Att. Dairy'!J330="","",'Att. Dairy'!J330)</f>
        <v/>
      </c>
      <c r="AO288" s="119" t="str">
        <f t="shared" si="495"/>
        <v/>
      </c>
      <c r="AP288" s="119" t="str">
        <f>IF('Att. Dairy'!O330="","",'Att. Dairy'!O330)</f>
        <v/>
      </c>
      <c r="AQ288" s="119" t="str">
        <f>IF('Att. Dairy'!P330="","",'Att. Dairy'!P330)</f>
        <v/>
      </c>
      <c r="AR288" s="119" t="str">
        <f t="shared" si="496"/>
        <v/>
      </c>
      <c r="AS288" s="118">
        <f t="shared" si="497"/>
        <v>0</v>
      </c>
      <c r="AT288" s="118">
        <f t="shared" si="498"/>
        <v>0</v>
      </c>
      <c r="AU288" s="118">
        <f t="shared" si="508"/>
        <v>42.850000000000023</v>
      </c>
      <c r="AV288" s="118">
        <f t="shared" si="509"/>
        <v>106.75000000000001</v>
      </c>
      <c r="AW288" s="321" t="str">
        <f>IFERROR(IF(AND('Att. Dairy'!B330=""),"",IF(AND(AX288="अवकाश"),"",IF(AND(AR288=""),"",AR288*$AY$267))),"")</f>
        <v/>
      </c>
      <c r="AX288" s="121" t="str">
        <f>IF(AND('Att. Dairy'!B330=""),"",IF(OR(AR288="",AR288=0),"",BC288))</f>
        <v/>
      </c>
      <c r="BB288" s="329" t="str">
        <f>IF(AND('Att. Dairy'!D330=""),"",'Att. Dairy'!D330)</f>
        <v>Friday</v>
      </c>
      <c r="BC288" s="317" t="str">
        <f t="shared" si="499"/>
        <v>दाल रोटी</v>
      </c>
      <c r="BD288" s="318" t="str">
        <f t="shared" si="468"/>
        <v>W</v>
      </c>
      <c r="BE288" s="329" t="str">
        <f>IF(AND('Att. Dairy'!C330=""),"",'Att. Dairy'!C330)</f>
        <v/>
      </c>
      <c r="BF288" s="317" t="str">
        <f t="shared" si="469"/>
        <v/>
      </c>
      <c r="BG288" s="318" t="str">
        <f t="shared" si="470"/>
        <v>W</v>
      </c>
      <c r="BJ288" s="487">
        <f>IF(AND($DG$5=$CF$268),MAX($BJ$271:BJ287)+1,0)</f>
        <v>0</v>
      </c>
      <c r="BK288" s="389">
        <v>17</v>
      </c>
      <c r="BL288" s="422">
        <f>IF(AND('Att. Dairy'!B330=""),"",'Att. Dairy'!B330)</f>
        <v>45247</v>
      </c>
      <c r="BM288" s="423" t="str">
        <f>IF(AND('Att. Dairy'!D330=""),"",'Att. Dairy'!D330)</f>
        <v>Friday</v>
      </c>
      <c r="BN288" s="435" t="str">
        <f>IF('Att. Dairy'!L330="","",IF('Att. Dairy'!E330='Att. Dairy'!$AD$15,'Att. Dairy'!L330,""))</f>
        <v/>
      </c>
      <c r="BO288" s="435" t="str">
        <f>IF('Att. Dairy'!M330="","",IF('Att. Dairy'!E330='Att. Dairy'!$AD$15,'Att. Dairy'!M330,""))</f>
        <v/>
      </c>
      <c r="BP288" s="436">
        <f t="shared" si="471"/>
        <v>0</v>
      </c>
      <c r="BQ288" s="453">
        <f t="shared" si="500"/>
        <v>128.27000000000001</v>
      </c>
      <c r="BR288" s="439" t="str">
        <f>IF(BL288="","",IF(BL288='Opening Balance'!$I$292,'Opening Balance'!$G$292,""))</f>
        <v/>
      </c>
      <c r="BS288" s="439" t="str">
        <f>IF(BL288="","",IF(BL288='Opening Balance'!$I$294,'Opening Balance'!$G$294,""))</f>
        <v/>
      </c>
      <c r="BT288" s="438">
        <f t="shared" si="472"/>
        <v>128.27000000000001</v>
      </c>
      <c r="BU288" s="446">
        <f>IF(BP288="","",BP288*'Opening Balance'!$G$296)</f>
        <v>0</v>
      </c>
      <c r="BV288" s="415">
        <f t="shared" si="466"/>
        <v>128.27000000000001</v>
      </c>
      <c r="BW288" s="453">
        <f t="shared" si="501"/>
        <v>24.831199999999992</v>
      </c>
      <c r="BX288" s="446" t="str">
        <f>IF(BL288="","",IF(BL288='Opening Balance'!$I$293,'Opening Balance'!$G$293,""))</f>
        <v/>
      </c>
      <c r="BY288" s="446" t="str">
        <f>IF(BL288="","",IF(BL288='Opening Balance'!$I$295,'Opening Balance'!$G$295,""))</f>
        <v/>
      </c>
      <c r="BZ288" s="447">
        <f t="shared" si="473"/>
        <v>24.831199999999992</v>
      </c>
      <c r="CA288" s="446">
        <f>IF(BP288="","",BP288*'Opening Balance'!$G$297)</f>
        <v>0</v>
      </c>
      <c r="CB288" s="431">
        <f t="shared" si="474"/>
        <v>24.831199999999992</v>
      </c>
      <c r="CC288" s="474">
        <f t="shared" si="502"/>
        <v>21500</v>
      </c>
      <c r="CD288" s="468" t="str">
        <f>IF(BL288="","",IF(BL288='Opening Balance'!$I$299,'Opening Balance'!$G$299,""))</f>
        <v/>
      </c>
      <c r="CE288" s="468">
        <f t="shared" si="475"/>
        <v>21500</v>
      </c>
      <c r="CF288" s="470">
        <f>IF(BL288="","",IF(BL288='Opening Balance'!$I$301,'Opening Balance'!$G$301,0))</f>
        <v>0</v>
      </c>
      <c r="CG288" s="469">
        <f t="shared" si="503"/>
        <v>21500</v>
      </c>
      <c r="CH288" s="466"/>
      <c r="CI288" s="466"/>
      <c r="CJ288" s="389">
        <v>17</v>
      </c>
      <c r="CK288" s="422">
        <f>IF(AND('Att. Dairy'!B330=""),"",'Att. Dairy'!B330)</f>
        <v>45247</v>
      </c>
      <c r="CL288" s="423" t="str">
        <f>IF(AND('Att. Dairy'!D330=""),"",'Att. Dairy'!D330)</f>
        <v>Friday</v>
      </c>
      <c r="CM288" s="435" t="str">
        <f>IF('Att. Dairy'!O330="","",IF('Att. Dairy'!E330='Att. Dairy'!$AD$15,'Att. Dairy'!O330,""))</f>
        <v/>
      </c>
      <c r="CN288" s="435" t="str">
        <f>IF('Att. Dairy'!P330="","",IF('Att. Dairy'!E330='Att. Dairy'!$AD$15,'Att. Dairy'!P330,""))</f>
        <v/>
      </c>
      <c r="CO288" s="436">
        <f t="shared" si="476"/>
        <v>0</v>
      </c>
      <c r="CP288" s="453">
        <f t="shared" si="504"/>
        <v>174.97999999999996</v>
      </c>
      <c r="CQ288" s="438" t="str">
        <f>IF(CK288="","",IF(CK288='Opening Balance'!$I$292,'Opening Balance'!$H$292,""))</f>
        <v/>
      </c>
      <c r="CR288" s="438" t="str">
        <f>IF(CK288="","",IF(CK288='Opening Balance'!$I$294,'Opening Balance'!$H$294,""))</f>
        <v/>
      </c>
      <c r="CS288" s="438">
        <f t="shared" si="477"/>
        <v>174.97999999999996</v>
      </c>
      <c r="CT288" s="430">
        <f>IF(CO288="","",CO288*'Opening Balance'!$H$296)</f>
        <v>0</v>
      </c>
      <c r="CU288" s="431">
        <f t="shared" si="467"/>
        <v>174.97999999999996</v>
      </c>
      <c r="CV288" s="453">
        <f t="shared" si="505"/>
        <v>31.739799999999981</v>
      </c>
      <c r="CW288" s="430" t="str">
        <f>IF(CK288="","",IF(CK288='Opening Balance'!$I$293,'Opening Balance'!$H$293,""))</f>
        <v/>
      </c>
      <c r="CX288" s="429" t="str">
        <f>IF(CK288="","",IF(CK288='Opening Balance'!$I$295,'Opening Balance'!$H$295,""))</f>
        <v/>
      </c>
      <c r="CY288" s="438">
        <f t="shared" si="478"/>
        <v>31.739799999999981</v>
      </c>
      <c r="CZ288" s="430">
        <f>IF(CO288="","",CO288*'Opening Balance'!$H$297)</f>
        <v>0</v>
      </c>
      <c r="DA288" s="431">
        <f t="shared" si="479"/>
        <v>31.739799999999981</v>
      </c>
      <c r="DB288" s="474">
        <f t="shared" si="506"/>
        <v>23600</v>
      </c>
      <c r="DC288" s="468" t="str">
        <f>IF(CK288="","",IF(CK288='Opening Balance'!$I$299,'Opening Balance'!$H$299,""))</f>
        <v/>
      </c>
      <c r="DD288" s="468">
        <f t="shared" si="480"/>
        <v>23600</v>
      </c>
      <c r="DE288" s="470">
        <f>IF(CK288="","",IF(CK288='Opening Balance'!$I$301,'Opening Balance'!$H$301,0))</f>
        <v>0</v>
      </c>
      <c r="DF288" s="469">
        <f t="shared" si="507"/>
        <v>23600</v>
      </c>
    </row>
    <row r="289" spans="1:110" s="317" customFormat="1">
      <c r="A289" s="580"/>
      <c r="B289" s="352">
        <f>IF(AND($Z$3=$Q$267),MAX($B$271:B288)+1,0)</f>
        <v>0</v>
      </c>
      <c r="C289" s="116">
        <f>IF(AND('Att. Dairy'!B331=""),"",'Att. Dairy'!B331)</f>
        <v>45248</v>
      </c>
      <c r="D289" s="118">
        <f t="shared" si="481"/>
        <v>66.099999999999994</v>
      </c>
      <c r="E289" s="118">
        <f t="shared" si="482"/>
        <v>146</v>
      </c>
      <c r="F289" s="118" t="str">
        <f>IF(C289="","",IF(Sheet1!C289='Opening Balance'!$I$274,'Opening Balance'!$G$274,""))</f>
        <v/>
      </c>
      <c r="G289" s="118" t="str">
        <f>IF(C289="","",IF(Sheet1!C289='Opening Balance'!$I$275,'Opening Balance'!$G$275,""))</f>
        <v/>
      </c>
      <c r="H289" s="118" t="str">
        <f>IF(C289="","",IF(Sheet1!C289='Opening Balance'!$I$276,'Opening Balance'!$G$276,""))</f>
        <v/>
      </c>
      <c r="I289" s="118" t="str">
        <f>IF(C289="","",IF(Sheet1!C289='Opening Balance'!$I$277,'Opening Balance'!$G$277,""))</f>
        <v/>
      </c>
      <c r="J289" s="118" t="str">
        <f>IF(C289="","",IF(Sheet1!C289='Opening Balance'!$I$278,'Opening Balance'!$G$278,""))</f>
        <v/>
      </c>
      <c r="K289" s="118" t="str">
        <f>IF(C289="","",IF(Sheet1!C289='Opening Balance'!$I$279,'Opening Balance'!$G$279,""))</f>
        <v/>
      </c>
      <c r="L289" s="118">
        <f t="shared" si="483"/>
        <v>66.099999999999994</v>
      </c>
      <c r="M289" s="118">
        <f t="shared" si="484"/>
        <v>146</v>
      </c>
      <c r="N289" s="119" t="str">
        <f>IF('Att. Dairy'!F331="","",'Att. Dairy'!F331)</f>
        <v/>
      </c>
      <c r="O289" s="119" t="str">
        <f>IF('Att. Dairy'!G331="","",'Att. Dairy'!G331)</f>
        <v/>
      </c>
      <c r="P289" s="119" t="str">
        <f t="shared" si="485"/>
        <v/>
      </c>
      <c r="Q289" s="119" t="str">
        <f>IF('Att. Dairy'!L331="","",'Att. Dairy'!L331)</f>
        <v/>
      </c>
      <c r="R289" s="119" t="str">
        <f>IF('Att. Dairy'!M331="","",'Att. Dairy'!M331)</f>
        <v/>
      </c>
      <c r="S289" s="119" t="str">
        <f t="shared" si="486"/>
        <v/>
      </c>
      <c r="T289" s="118">
        <f t="shared" si="487"/>
        <v>0</v>
      </c>
      <c r="U289" s="118">
        <f t="shared" si="488"/>
        <v>0</v>
      </c>
      <c r="V289" s="118">
        <f t="shared" si="489"/>
        <v>66.099999999999994</v>
      </c>
      <c r="W289" s="118">
        <f t="shared" si="490"/>
        <v>146</v>
      </c>
      <c r="X289" s="321" t="str">
        <f>IFERROR(IF(AND('Att. Dairy'!B331=""),"",IF(AND(Y289="अवकाश"),"",IF(AND(S289=""),"",S289*$Z$267))),"")</f>
        <v/>
      </c>
      <c r="Y289" s="121" t="str">
        <f>IF(AND('Att. Dairy'!B331=""),"",IF(OR(S289="",S289=0),"",BC289))</f>
        <v/>
      </c>
      <c r="AA289" s="353">
        <f>IF(AND($AY$3=$AP$267),MAX($AA$271:AA288)+1,0)</f>
        <v>0</v>
      </c>
      <c r="AB289" s="116">
        <f>IF(AND('Att. Dairy'!B331=""),"",'Att. Dairy'!B331)</f>
        <v>45248</v>
      </c>
      <c r="AC289" s="118">
        <f t="shared" si="491"/>
        <v>42.850000000000023</v>
      </c>
      <c r="AD289" s="118">
        <f t="shared" si="492"/>
        <v>106.75000000000001</v>
      </c>
      <c r="AE289" s="118" t="str">
        <f>IF(AB289="","",IF(Sheet1!AB289='Opening Balance'!$I$236,'Opening Balance'!$H$236,""))</f>
        <v/>
      </c>
      <c r="AF289" s="118" t="str">
        <f>IF(AB289="","",IF(Sheet1!AB289='Opening Balance'!$I$237,'Opening Balance'!$H$237,""))</f>
        <v/>
      </c>
      <c r="AG289" s="118" t="str">
        <f>IF(AB289="","",IF(Sheet1!AB289='Opening Balance'!$I$238,'Opening Balance'!$H$238,""))</f>
        <v/>
      </c>
      <c r="AH289" s="118" t="str">
        <f>IF(AB289="","",IF(Sheet1!AB289='Opening Balance'!$I$239,'Opening Balance'!$H$239,""))</f>
        <v/>
      </c>
      <c r="AI289" s="118" t="str">
        <f>IF(AB289="","",IF(Sheet1!AB289='Opening Balance'!$I$240,'Opening Balance'!$H$240,""))</f>
        <v/>
      </c>
      <c r="AJ289" s="118" t="str">
        <f>IF(AB289="","",IF(Sheet1!AB289='Opening Balance'!$I$241,'Opening Balance'!$H$241,""))</f>
        <v/>
      </c>
      <c r="AK289" s="118">
        <f t="shared" si="493"/>
        <v>42.850000000000023</v>
      </c>
      <c r="AL289" s="118">
        <f t="shared" si="494"/>
        <v>106.75000000000001</v>
      </c>
      <c r="AM289" s="119" t="str">
        <f>IF('Att. Dairy'!I331="","",'Att. Dairy'!I331)</f>
        <v/>
      </c>
      <c r="AN289" s="119" t="str">
        <f>IF('Att. Dairy'!J331="","",'Att. Dairy'!J331)</f>
        <v/>
      </c>
      <c r="AO289" s="119" t="str">
        <f t="shared" si="495"/>
        <v/>
      </c>
      <c r="AP289" s="119" t="str">
        <f>IF('Att. Dairy'!O331="","",'Att. Dairy'!O331)</f>
        <v/>
      </c>
      <c r="AQ289" s="119" t="str">
        <f>IF('Att. Dairy'!P331="","",'Att. Dairy'!P331)</f>
        <v/>
      </c>
      <c r="AR289" s="119" t="str">
        <f t="shared" si="496"/>
        <v/>
      </c>
      <c r="AS289" s="118">
        <f t="shared" si="497"/>
        <v>0</v>
      </c>
      <c r="AT289" s="118">
        <f t="shared" si="498"/>
        <v>0</v>
      </c>
      <c r="AU289" s="118">
        <f t="shared" si="508"/>
        <v>42.850000000000023</v>
      </c>
      <c r="AV289" s="118">
        <f t="shared" si="509"/>
        <v>106.75000000000001</v>
      </c>
      <c r="AW289" s="321" t="str">
        <f>IFERROR(IF(AND('Att. Dairy'!B331=""),"",IF(AND(AX289="अवकाश"),"",IF(AND(AR289=""),"",AR289*$AY$267))),"")</f>
        <v/>
      </c>
      <c r="AX289" s="121" t="str">
        <f>IF(AND('Att. Dairy'!B331=""),"",IF(OR(AR289="",AR289=0),"",BC289))</f>
        <v/>
      </c>
      <c r="BB289" s="329" t="str">
        <f>IF(AND('Att. Dairy'!D331=""),"",'Att. Dairy'!D331)</f>
        <v>Saturday</v>
      </c>
      <c r="BC289" s="317" t="str">
        <f t="shared" si="499"/>
        <v>सब्जी रोटी</v>
      </c>
      <c r="BD289" s="318" t="str">
        <f t="shared" si="468"/>
        <v>W</v>
      </c>
      <c r="BE289" s="329" t="str">
        <f>IF(AND('Att. Dairy'!C331=""),"",'Att. Dairy'!C331)</f>
        <v/>
      </c>
      <c r="BF289" s="317" t="str">
        <f t="shared" si="469"/>
        <v/>
      </c>
      <c r="BG289" s="318" t="str">
        <f t="shared" si="470"/>
        <v>W</v>
      </c>
      <c r="BJ289" s="487">
        <f>IF(AND($DG$5=$CF$268),MAX($BJ$271:BJ288)+1,0)</f>
        <v>0</v>
      </c>
      <c r="BK289" s="389">
        <v>18</v>
      </c>
      <c r="BL289" s="422">
        <f>IF(AND('Att. Dairy'!B331=""),"",'Att. Dairy'!B331)</f>
        <v>45248</v>
      </c>
      <c r="BM289" s="423" t="str">
        <f>IF(AND('Att. Dairy'!D331=""),"",'Att. Dairy'!D331)</f>
        <v>Saturday</v>
      </c>
      <c r="BN289" s="435" t="str">
        <f>IF('Att. Dairy'!L331="","",IF('Att. Dairy'!E331='Att. Dairy'!$AD$15,'Att. Dairy'!L331,""))</f>
        <v/>
      </c>
      <c r="BO289" s="435" t="str">
        <f>IF('Att. Dairy'!M331="","",IF('Att. Dairy'!E331='Att. Dairy'!$AD$15,'Att. Dairy'!M331,""))</f>
        <v/>
      </c>
      <c r="BP289" s="436">
        <f t="shared" si="471"/>
        <v>0</v>
      </c>
      <c r="BQ289" s="453">
        <f t="shared" si="500"/>
        <v>128.27000000000001</v>
      </c>
      <c r="BR289" s="439" t="str">
        <f>IF(BL289="","",IF(BL289='Opening Balance'!$I$292,'Opening Balance'!$G$292,""))</f>
        <v/>
      </c>
      <c r="BS289" s="439" t="str">
        <f>IF(BL289="","",IF(BL289='Opening Balance'!$I$294,'Opening Balance'!$G$294,""))</f>
        <v/>
      </c>
      <c r="BT289" s="438">
        <f t="shared" si="472"/>
        <v>128.27000000000001</v>
      </c>
      <c r="BU289" s="446">
        <f>IF(BP289="","",BP289*'Opening Balance'!$G$296)</f>
        <v>0</v>
      </c>
      <c r="BV289" s="415">
        <f t="shared" si="466"/>
        <v>128.27000000000001</v>
      </c>
      <c r="BW289" s="453">
        <f t="shared" si="501"/>
        <v>24.831199999999992</v>
      </c>
      <c r="BX289" s="446" t="str">
        <f>IF(BL289="","",IF(BL289='Opening Balance'!$I$293,'Opening Balance'!$G$293,""))</f>
        <v/>
      </c>
      <c r="BY289" s="446" t="str">
        <f>IF(BL289="","",IF(BL289='Opening Balance'!$I$295,'Opening Balance'!$G$295,""))</f>
        <v/>
      </c>
      <c r="BZ289" s="447">
        <f t="shared" si="473"/>
        <v>24.831199999999992</v>
      </c>
      <c r="CA289" s="446">
        <f>IF(BP289="","",BP289*'Opening Balance'!$G$297)</f>
        <v>0</v>
      </c>
      <c r="CB289" s="431">
        <f t="shared" si="474"/>
        <v>24.831199999999992</v>
      </c>
      <c r="CC289" s="474">
        <f t="shared" si="502"/>
        <v>21500</v>
      </c>
      <c r="CD289" s="468" t="str">
        <f>IF(BL289="","",IF(BL289='Opening Balance'!$I$299,'Opening Balance'!$G$299,""))</f>
        <v/>
      </c>
      <c r="CE289" s="468">
        <f t="shared" si="475"/>
        <v>21500</v>
      </c>
      <c r="CF289" s="470">
        <f>IF(BL289="","",IF(BL289='Opening Balance'!$I$301,'Opening Balance'!$G$301,0))</f>
        <v>0</v>
      </c>
      <c r="CG289" s="469">
        <f t="shared" si="503"/>
        <v>21500</v>
      </c>
      <c r="CH289" s="466"/>
      <c r="CI289" s="466"/>
      <c r="CJ289" s="389">
        <v>18</v>
      </c>
      <c r="CK289" s="422">
        <f>IF(AND('Att. Dairy'!B331=""),"",'Att. Dairy'!B331)</f>
        <v>45248</v>
      </c>
      <c r="CL289" s="423" t="str">
        <f>IF(AND('Att. Dairy'!D331=""),"",'Att. Dairy'!D331)</f>
        <v>Saturday</v>
      </c>
      <c r="CM289" s="435" t="str">
        <f>IF('Att. Dairy'!O331="","",IF('Att. Dairy'!E331='Att. Dairy'!$AD$15,'Att. Dairy'!O331,""))</f>
        <v/>
      </c>
      <c r="CN289" s="435" t="str">
        <f>IF('Att. Dairy'!P331="","",IF('Att. Dairy'!E331='Att. Dairy'!$AD$15,'Att. Dairy'!P331,""))</f>
        <v/>
      </c>
      <c r="CO289" s="436">
        <f t="shared" si="476"/>
        <v>0</v>
      </c>
      <c r="CP289" s="453">
        <f t="shared" si="504"/>
        <v>174.97999999999996</v>
      </c>
      <c r="CQ289" s="438" t="str">
        <f>IF(CK289="","",IF(CK289='Opening Balance'!$I$292,'Opening Balance'!$H$292,""))</f>
        <v/>
      </c>
      <c r="CR289" s="438" t="str">
        <f>IF(CK289="","",IF(CK289='Opening Balance'!$I$294,'Opening Balance'!$H$294,""))</f>
        <v/>
      </c>
      <c r="CS289" s="438">
        <f t="shared" si="477"/>
        <v>174.97999999999996</v>
      </c>
      <c r="CT289" s="430">
        <f>IF(CO289="","",CO289*'Opening Balance'!$H$296)</f>
        <v>0</v>
      </c>
      <c r="CU289" s="431">
        <f t="shared" si="467"/>
        <v>174.97999999999996</v>
      </c>
      <c r="CV289" s="453">
        <f t="shared" si="505"/>
        <v>31.739799999999981</v>
      </c>
      <c r="CW289" s="430" t="str">
        <f>IF(CK289="","",IF(CK289='Opening Balance'!$I$293,'Opening Balance'!$H$293,""))</f>
        <v/>
      </c>
      <c r="CX289" s="429" t="str">
        <f>IF(CK289="","",IF(CK289='Opening Balance'!$I$295,'Opening Balance'!$H$295,""))</f>
        <v/>
      </c>
      <c r="CY289" s="438">
        <f t="shared" si="478"/>
        <v>31.739799999999981</v>
      </c>
      <c r="CZ289" s="430">
        <f>IF(CO289="","",CO289*'Opening Balance'!$H$297)</f>
        <v>0</v>
      </c>
      <c r="DA289" s="431">
        <f t="shared" si="479"/>
        <v>31.739799999999981</v>
      </c>
      <c r="DB289" s="474">
        <f t="shared" si="506"/>
        <v>23600</v>
      </c>
      <c r="DC289" s="468" t="str">
        <f>IF(CK289="","",IF(CK289='Opening Balance'!$I$299,'Opening Balance'!$H$299,""))</f>
        <v/>
      </c>
      <c r="DD289" s="468">
        <f t="shared" si="480"/>
        <v>23600</v>
      </c>
      <c r="DE289" s="470">
        <f>IF(CK289="","",IF(CK289='Opening Balance'!$I$301,'Opening Balance'!$H$301,0))</f>
        <v>0</v>
      </c>
      <c r="DF289" s="469">
        <f t="shared" si="507"/>
        <v>23600</v>
      </c>
    </row>
    <row r="290" spans="1:110" s="317" customFormat="1">
      <c r="A290" s="580"/>
      <c r="B290" s="352">
        <f>IF(AND($Z$3=$Q$267),MAX($B$271:B289)+1,0)</f>
        <v>0</v>
      </c>
      <c r="C290" s="116">
        <f>IF(AND('Att. Dairy'!B332=""),"",'Att. Dairy'!B332)</f>
        <v>45249</v>
      </c>
      <c r="D290" s="118">
        <f t="shared" si="481"/>
        <v>66.099999999999994</v>
      </c>
      <c r="E290" s="118">
        <f t="shared" si="482"/>
        <v>146</v>
      </c>
      <c r="F290" s="118" t="str">
        <f>IF(C290="","",IF(Sheet1!C290='Opening Balance'!$I$274,'Opening Balance'!$G$274,""))</f>
        <v/>
      </c>
      <c r="G290" s="118" t="str">
        <f>IF(C290="","",IF(Sheet1!C290='Opening Balance'!$I$275,'Opening Balance'!$G$275,""))</f>
        <v/>
      </c>
      <c r="H290" s="118" t="str">
        <f>IF(C290="","",IF(Sheet1!C290='Opening Balance'!$I$276,'Opening Balance'!$G$276,""))</f>
        <v/>
      </c>
      <c r="I290" s="118" t="str">
        <f>IF(C290="","",IF(Sheet1!C290='Opening Balance'!$I$277,'Opening Balance'!$G$277,""))</f>
        <v/>
      </c>
      <c r="J290" s="118" t="str">
        <f>IF(C290="","",IF(Sheet1!C290='Opening Balance'!$I$278,'Opening Balance'!$G$278,""))</f>
        <v/>
      </c>
      <c r="K290" s="118" t="str">
        <f>IF(C290="","",IF(Sheet1!C290='Opening Balance'!$I$279,'Opening Balance'!$G$279,""))</f>
        <v/>
      </c>
      <c r="L290" s="118">
        <f t="shared" si="483"/>
        <v>66.099999999999994</v>
      </c>
      <c r="M290" s="118">
        <f t="shared" si="484"/>
        <v>146</v>
      </c>
      <c r="N290" s="119" t="str">
        <f>IF('Att. Dairy'!F332="","",'Att. Dairy'!F332)</f>
        <v/>
      </c>
      <c r="O290" s="119" t="str">
        <f>IF('Att. Dairy'!G332="","",'Att. Dairy'!G332)</f>
        <v/>
      </c>
      <c r="P290" s="119" t="str">
        <f t="shared" si="485"/>
        <v/>
      </c>
      <c r="Q290" s="119" t="str">
        <f>IF('Att. Dairy'!L332="","",'Att. Dairy'!L332)</f>
        <v/>
      </c>
      <c r="R290" s="119" t="str">
        <f>IF('Att. Dairy'!M332="","",'Att. Dairy'!M332)</f>
        <v/>
      </c>
      <c r="S290" s="119" t="str">
        <f t="shared" si="486"/>
        <v/>
      </c>
      <c r="T290" s="118">
        <f t="shared" si="487"/>
        <v>0</v>
      </c>
      <c r="U290" s="118">
        <f t="shared" si="488"/>
        <v>0</v>
      </c>
      <c r="V290" s="118">
        <f t="shared" si="489"/>
        <v>66.099999999999994</v>
      </c>
      <c r="W290" s="118">
        <f t="shared" si="490"/>
        <v>146</v>
      </c>
      <c r="X290" s="321" t="str">
        <f>IFERROR(IF(AND('Att. Dairy'!B332=""),"",IF(AND(Y290="अवकाश"),"",IF(AND(S290=""),"",S290*$Z$267))),"")</f>
        <v/>
      </c>
      <c r="Y290" s="121" t="str">
        <f>IF(AND('Att. Dairy'!B332=""),"",IF(OR(S290="",S290=0),"",BC290))</f>
        <v/>
      </c>
      <c r="AA290" s="353">
        <f>IF(AND($AY$3=$AP$267),MAX($AA$271:AA289)+1,0)</f>
        <v>0</v>
      </c>
      <c r="AB290" s="116">
        <f>IF(AND('Att. Dairy'!B332=""),"",'Att. Dairy'!B332)</f>
        <v>45249</v>
      </c>
      <c r="AC290" s="118">
        <f t="shared" si="491"/>
        <v>42.850000000000023</v>
      </c>
      <c r="AD290" s="118">
        <f t="shared" si="492"/>
        <v>106.75000000000001</v>
      </c>
      <c r="AE290" s="118" t="str">
        <f>IF(AB290="","",IF(Sheet1!AB290='Opening Balance'!$I$236,'Opening Balance'!$H$236,""))</f>
        <v/>
      </c>
      <c r="AF290" s="118" t="str">
        <f>IF(AB290="","",IF(Sheet1!AB290='Opening Balance'!$I$237,'Opening Balance'!$H$237,""))</f>
        <v/>
      </c>
      <c r="AG290" s="118" t="str">
        <f>IF(AB290="","",IF(Sheet1!AB290='Opening Balance'!$I$238,'Opening Balance'!$H$238,""))</f>
        <v/>
      </c>
      <c r="AH290" s="118" t="str">
        <f>IF(AB290="","",IF(Sheet1!AB290='Opening Balance'!$I$239,'Opening Balance'!$H$239,""))</f>
        <v/>
      </c>
      <c r="AI290" s="118" t="str">
        <f>IF(AB290="","",IF(Sheet1!AB290='Opening Balance'!$I$240,'Opening Balance'!$H$240,""))</f>
        <v/>
      </c>
      <c r="AJ290" s="118" t="str">
        <f>IF(AB290="","",IF(Sheet1!AB290='Opening Balance'!$I$241,'Opening Balance'!$H$241,""))</f>
        <v/>
      </c>
      <c r="AK290" s="118">
        <f t="shared" si="493"/>
        <v>42.850000000000023</v>
      </c>
      <c r="AL290" s="118">
        <f t="shared" si="494"/>
        <v>106.75000000000001</v>
      </c>
      <c r="AM290" s="119" t="str">
        <f>IF('Att. Dairy'!I332="","",'Att. Dairy'!I332)</f>
        <v/>
      </c>
      <c r="AN290" s="119" t="str">
        <f>IF('Att. Dairy'!J332="","",'Att. Dairy'!J332)</f>
        <v/>
      </c>
      <c r="AO290" s="119" t="str">
        <f t="shared" si="495"/>
        <v/>
      </c>
      <c r="AP290" s="119" t="str">
        <f>IF('Att. Dairy'!O332="","",'Att. Dairy'!O332)</f>
        <v/>
      </c>
      <c r="AQ290" s="119" t="str">
        <f>IF('Att. Dairy'!P332="","",'Att. Dairy'!P332)</f>
        <v/>
      </c>
      <c r="AR290" s="119" t="str">
        <f t="shared" si="496"/>
        <v/>
      </c>
      <c r="AS290" s="118">
        <f t="shared" si="497"/>
        <v>0</v>
      </c>
      <c r="AT290" s="118">
        <f t="shared" si="498"/>
        <v>0</v>
      </c>
      <c r="AU290" s="118">
        <f t="shared" si="508"/>
        <v>42.850000000000023</v>
      </c>
      <c r="AV290" s="118">
        <f t="shared" si="509"/>
        <v>106.75000000000001</v>
      </c>
      <c r="AW290" s="321" t="str">
        <f>IFERROR(IF(AND('Att. Dairy'!B332=""),"",IF(AND(AX290="अवकाश"),"",IF(AND(AR290=""),"",AR290*$AY$267))),"")</f>
        <v/>
      </c>
      <c r="AX290" s="121" t="str">
        <f>IF(AND('Att. Dairy'!B332=""),"",IF(OR(AR290="",AR290=0),"",BC290))</f>
        <v/>
      </c>
      <c r="BB290" s="329" t="str">
        <f>IF(AND('Att. Dairy'!D332=""),"",'Att. Dairy'!D332)</f>
        <v>Sunday</v>
      </c>
      <c r="BC290" s="317" t="str">
        <f t="shared" si="499"/>
        <v>अवकाश</v>
      </c>
      <c r="BD290" s="318" t="str">
        <f t="shared" si="468"/>
        <v/>
      </c>
      <c r="BE290" s="329" t="str">
        <f>IF(AND('Att. Dairy'!C332=""),"",'Att. Dairy'!C332)</f>
        <v/>
      </c>
      <c r="BF290" s="317" t="str">
        <f t="shared" si="469"/>
        <v/>
      </c>
      <c r="BG290" s="318" t="str">
        <f t="shared" si="470"/>
        <v/>
      </c>
      <c r="BJ290" s="487">
        <f>IF(AND($DG$5=$CF$268),MAX($BJ$271:BJ289)+1,0)</f>
        <v>0</v>
      </c>
      <c r="BK290" s="389">
        <v>19</v>
      </c>
      <c r="BL290" s="422">
        <f>IF(AND('Att. Dairy'!B332=""),"",'Att. Dairy'!B332)</f>
        <v>45249</v>
      </c>
      <c r="BM290" s="423" t="str">
        <f>IF(AND('Att. Dairy'!D332=""),"",'Att. Dairy'!D332)</f>
        <v>Sunday</v>
      </c>
      <c r="BN290" s="435" t="str">
        <f>IF('Att. Dairy'!L332="","",IF('Att. Dairy'!E332='Att. Dairy'!$AD$15,'Att. Dairy'!L332,""))</f>
        <v/>
      </c>
      <c r="BO290" s="435" t="str">
        <f>IF('Att. Dairy'!M332="","",IF('Att. Dairy'!E332='Att. Dairy'!$AD$15,'Att. Dairy'!M332,""))</f>
        <v/>
      </c>
      <c r="BP290" s="436">
        <f t="shared" si="471"/>
        <v>0</v>
      </c>
      <c r="BQ290" s="453">
        <f t="shared" si="500"/>
        <v>128.27000000000001</v>
      </c>
      <c r="BR290" s="439" t="str">
        <f>IF(BL290="","",IF(BL290='Opening Balance'!$I$292,'Opening Balance'!$G$292,""))</f>
        <v/>
      </c>
      <c r="BS290" s="439" t="str">
        <f>IF(BL290="","",IF(BL290='Opening Balance'!$I$294,'Opening Balance'!$G$294,""))</f>
        <v/>
      </c>
      <c r="BT290" s="438">
        <f t="shared" si="472"/>
        <v>128.27000000000001</v>
      </c>
      <c r="BU290" s="446">
        <f>IF(BP290="","",BP290*'Opening Balance'!$G$296)</f>
        <v>0</v>
      </c>
      <c r="BV290" s="415">
        <f t="shared" si="466"/>
        <v>128.27000000000001</v>
      </c>
      <c r="BW290" s="453">
        <f t="shared" si="501"/>
        <v>24.831199999999992</v>
      </c>
      <c r="BX290" s="446" t="str">
        <f>IF(BL290="","",IF(BL290='Opening Balance'!$I$293,'Opening Balance'!$G$293,""))</f>
        <v/>
      </c>
      <c r="BY290" s="446" t="str">
        <f>IF(BL290="","",IF(BL290='Opening Balance'!$I$295,'Opening Balance'!$G$295,""))</f>
        <v/>
      </c>
      <c r="BZ290" s="447">
        <f t="shared" si="473"/>
        <v>24.831199999999992</v>
      </c>
      <c r="CA290" s="446">
        <f>IF(BP290="","",BP290*'Opening Balance'!$G$297)</f>
        <v>0</v>
      </c>
      <c r="CB290" s="431">
        <f t="shared" si="474"/>
        <v>24.831199999999992</v>
      </c>
      <c r="CC290" s="474">
        <f t="shared" si="502"/>
        <v>21500</v>
      </c>
      <c r="CD290" s="468" t="str">
        <f>IF(BL290="","",IF(BL290='Opening Balance'!$I$299,'Opening Balance'!$G$299,""))</f>
        <v/>
      </c>
      <c r="CE290" s="468">
        <f t="shared" si="475"/>
        <v>21500</v>
      </c>
      <c r="CF290" s="470">
        <f>IF(BL290="","",IF(BL290='Opening Balance'!$I$301,'Opening Balance'!$G$301,0))</f>
        <v>0</v>
      </c>
      <c r="CG290" s="469">
        <f t="shared" si="503"/>
        <v>21500</v>
      </c>
      <c r="CH290" s="466"/>
      <c r="CI290" s="466"/>
      <c r="CJ290" s="389">
        <v>19</v>
      </c>
      <c r="CK290" s="422">
        <f>IF(AND('Att. Dairy'!B332=""),"",'Att. Dairy'!B332)</f>
        <v>45249</v>
      </c>
      <c r="CL290" s="423" t="str">
        <f>IF(AND('Att. Dairy'!D332=""),"",'Att. Dairy'!D332)</f>
        <v>Sunday</v>
      </c>
      <c r="CM290" s="435" t="str">
        <f>IF('Att. Dairy'!O332="","",IF('Att. Dairy'!E332='Att. Dairy'!$AD$15,'Att. Dairy'!O332,""))</f>
        <v/>
      </c>
      <c r="CN290" s="435" t="str">
        <f>IF('Att. Dairy'!P332="","",IF('Att. Dairy'!E332='Att. Dairy'!$AD$15,'Att. Dairy'!P332,""))</f>
        <v/>
      </c>
      <c r="CO290" s="436">
        <f t="shared" si="476"/>
        <v>0</v>
      </c>
      <c r="CP290" s="453">
        <f t="shared" si="504"/>
        <v>174.97999999999996</v>
      </c>
      <c r="CQ290" s="438" t="str">
        <f>IF(CK290="","",IF(CK290='Opening Balance'!$I$292,'Opening Balance'!$H$292,""))</f>
        <v/>
      </c>
      <c r="CR290" s="438" t="str">
        <f>IF(CK290="","",IF(CK290='Opening Balance'!$I$294,'Opening Balance'!$H$294,""))</f>
        <v/>
      </c>
      <c r="CS290" s="438">
        <f t="shared" si="477"/>
        <v>174.97999999999996</v>
      </c>
      <c r="CT290" s="430">
        <f>IF(CO290="","",CO290*'Opening Balance'!$H$296)</f>
        <v>0</v>
      </c>
      <c r="CU290" s="431">
        <f t="shared" si="467"/>
        <v>174.97999999999996</v>
      </c>
      <c r="CV290" s="453">
        <f t="shared" si="505"/>
        <v>31.739799999999981</v>
      </c>
      <c r="CW290" s="430" t="str">
        <f>IF(CK290="","",IF(CK290='Opening Balance'!$I$293,'Opening Balance'!$H$293,""))</f>
        <v/>
      </c>
      <c r="CX290" s="429" t="str">
        <f>IF(CK290="","",IF(CK290='Opening Balance'!$I$295,'Opening Balance'!$H$295,""))</f>
        <v/>
      </c>
      <c r="CY290" s="438">
        <f t="shared" si="478"/>
        <v>31.739799999999981</v>
      </c>
      <c r="CZ290" s="430">
        <f>IF(CO290="","",CO290*'Opening Balance'!$H$297)</f>
        <v>0</v>
      </c>
      <c r="DA290" s="431">
        <f t="shared" si="479"/>
        <v>31.739799999999981</v>
      </c>
      <c r="DB290" s="474">
        <f t="shared" si="506"/>
        <v>23600</v>
      </c>
      <c r="DC290" s="468" t="str">
        <f>IF(CK290="","",IF(CK290='Opening Balance'!$I$299,'Opening Balance'!$H$299,""))</f>
        <v/>
      </c>
      <c r="DD290" s="468">
        <f t="shared" si="480"/>
        <v>23600</v>
      </c>
      <c r="DE290" s="470">
        <f>IF(CK290="","",IF(CK290='Opening Balance'!$I$301,'Opening Balance'!$H$301,0))</f>
        <v>0</v>
      </c>
      <c r="DF290" s="469">
        <f t="shared" si="507"/>
        <v>23600</v>
      </c>
    </row>
    <row r="291" spans="1:110" s="317" customFormat="1">
      <c r="A291" s="580"/>
      <c r="B291" s="352">
        <f>IF(AND($Z$3=$Q$267),MAX($B$271:B290)+1,0)</f>
        <v>0</v>
      </c>
      <c r="C291" s="116">
        <f>IF(AND('Att. Dairy'!B333=""),"",'Att. Dairy'!B333)</f>
        <v>45250</v>
      </c>
      <c r="D291" s="118">
        <f t="shared" si="481"/>
        <v>66.099999999999994</v>
      </c>
      <c r="E291" s="118">
        <f t="shared" si="482"/>
        <v>146</v>
      </c>
      <c r="F291" s="118" t="str">
        <f>IF(C291="","",IF(Sheet1!C291='Opening Balance'!$I$274,'Opening Balance'!$G$274,""))</f>
        <v/>
      </c>
      <c r="G291" s="118" t="str">
        <f>IF(C291="","",IF(Sheet1!C291='Opening Balance'!$I$275,'Opening Balance'!$G$275,""))</f>
        <v/>
      </c>
      <c r="H291" s="118" t="str">
        <f>IF(C291="","",IF(Sheet1!C291='Opening Balance'!$I$276,'Opening Balance'!$G$276,""))</f>
        <v/>
      </c>
      <c r="I291" s="118" t="str">
        <f>IF(C291="","",IF(Sheet1!C291='Opening Balance'!$I$277,'Opening Balance'!$G$277,""))</f>
        <v/>
      </c>
      <c r="J291" s="118" t="str">
        <f>IF(C291="","",IF(Sheet1!C291='Opening Balance'!$I$278,'Opening Balance'!$G$278,""))</f>
        <v/>
      </c>
      <c r="K291" s="118" t="str">
        <f>IF(C291="","",IF(Sheet1!C291='Opening Balance'!$I$279,'Opening Balance'!$G$279,""))</f>
        <v/>
      </c>
      <c r="L291" s="118">
        <f t="shared" si="483"/>
        <v>66.099999999999994</v>
      </c>
      <c r="M291" s="118">
        <f t="shared" si="484"/>
        <v>146</v>
      </c>
      <c r="N291" s="119" t="str">
        <f>IF('Att. Dairy'!F333="","",'Att. Dairy'!F333)</f>
        <v/>
      </c>
      <c r="O291" s="119" t="str">
        <f>IF('Att. Dairy'!G333="","",'Att. Dairy'!G333)</f>
        <v/>
      </c>
      <c r="P291" s="119" t="str">
        <f t="shared" si="485"/>
        <v/>
      </c>
      <c r="Q291" s="119" t="str">
        <f>IF('Att. Dairy'!L333="","",'Att. Dairy'!L333)</f>
        <v/>
      </c>
      <c r="R291" s="119" t="str">
        <f>IF('Att. Dairy'!M333="","",'Att. Dairy'!M333)</f>
        <v/>
      </c>
      <c r="S291" s="119" t="str">
        <f t="shared" si="486"/>
        <v/>
      </c>
      <c r="T291" s="118">
        <f t="shared" si="487"/>
        <v>0</v>
      </c>
      <c r="U291" s="118">
        <f t="shared" si="488"/>
        <v>0</v>
      </c>
      <c r="V291" s="118">
        <f t="shared" si="489"/>
        <v>66.099999999999994</v>
      </c>
      <c r="W291" s="118">
        <f t="shared" si="490"/>
        <v>146</v>
      </c>
      <c r="X291" s="321" t="str">
        <f>IFERROR(IF(AND('Att. Dairy'!B333=""),"",IF(AND(Y291="अवकाश"),"",IF(AND(S291=""),"",S291*$Z$267))),"")</f>
        <v/>
      </c>
      <c r="Y291" s="121" t="str">
        <f>IF(AND('Att. Dairy'!B333=""),"",IF(OR(S291="",S291=0),"",BC291))</f>
        <v/>
      </c>
      <c r="AA291" s="353">
        <f>IF(AND($AY$3=$AP$267),MAX($AA$271:AA290)+1,0)</f>
        <v>0</v>
      </c>
      <c r="AB291" s="116">
        <f>IF(AND('Att. Dairy'!B333=""),"",'Att. Dairy'!B333)</f>
        <v>45250</v>
      </c>
      <c r="AC291" s="118">
        <f t="shared" si="491"/>
        <v>42.850000000000023</v>
      </c>
      <c r="AD291" s="118">
        <f t="shared" si="492"/>
        <v>106.75000000000001</v>
      </c>
      <c r="AE291" s="118" t="str">
        <f>IF(AB291="","",IF(Sheet1!AB291='Opening Balance'!$I$236,'Opening Balance'!$H$236,""))</f>
        <v/>
      </c>
      <c r="AF291" s="118" t="str">
        <f>IF(AB291="","",IF(Sheet1!AB291='Opening Balance'!$I$237,'Opening Balance'!$H$237,""))</f>
        <v/>
      </c>
      <c r="AG291" s="118" t="str">
        <f>IF(AB291="","",IF(Sheet1!AB291='Opening Balance'!$I$238,'Opening Balance'!$H$238,""))</f>
        <v/>
      </c>
      <c r="AH291" s="118" t="str">
        <f>IF(AB291="","",IF(Sheet1!AB291='Opening Balance'!$I$239,'Opening Balance'!$H$239,""))</f>
        <v/>
      </c>
      <c r="AI291" s="118" t="str">
        <f>IF(AB291="","",IF(Sheet1!AB291='Opening Balance'!$I$240,'Opening Balance'!$H$240,""))</f>
        <v/>
      </c>
      <c r="AJ291" s="118" t="str">
        <f>IF(AB291="","",IF(Sheet1!AB291='Opening Balance'!$I$241,'Opening Balance'!$H$241,""))</f>
        <v/>
      </c>
      <c r="AK291" s="118">
        <f t="shared" si="493"/>
        <v>42.850000000000023</v>
      </c>
      <c r="AL291" s="118">
        <f t="shared" si="494"/>
        <v>106.75000000000001</v>
      </c>
      <c r="AM291" s="119" t="str">
        <f>IF('Att. Dairy'!I333="","",'Att. Dairy'!I333)</f>
        <v/>
      </c>
      <c r="AN291" s="119" t="str">
        <f>IF('Att. Dairy'!J333="","",'Att. Dairy'!J333)</f>
        <v/>
      </c>
      <c r="AO291" s="119" t="str">
        <f t="shared" si="495"/>
        <v/>
      </c>
      <c r="AP291" s="119" t="str">
        <f>IF('Att. Dairy'!O333="","",'Att. Dairy'!O333)</f>
        <v/>
      </c>
      <c r="AQ291" s="119" t="str">
        <f>IF('Att. Dairy'!P333="","",'Att. Dairy'!P333)</f>
        <v/>
      </c>
      <c r="AR291" s="119" t="str">
        <f t="shared" si="496"/>
        <v/>
      </c>
      <c r="AS291" s="118">
        <f t="shared" si="497"/>
        <v>0</v>
      </c>
      <c r="AT291" s="118">
        <f t="shared" si="498"/>
        <v>0</v>
      </c>
      <c r="AU291" s="118">
        <f t="shared" si="508"/>
        <v>42.850000000000023</v>
      </c>
      <c r="AV291" s="118">
        <f t="shared" si="509"/>
        <v>106.75000000000001</v>
      </c>
      <c r="AW291" s="321" t="str">
        <f>IFERROR(IF(AND('Att. Dairy'!B333=""),"",IF(AND(AX291="अवकाश"),"",IF(AND(AR291=""),"",AR291*$AY$267))),"")</f>
        <v/>
      </c>
      <c r="AX291" s="121" t="str">
        <f>IF(AND('Att. Dairy'!B333=""),"",IF(OR(AR291="",AR291=0),"",BC291))</f>
        <v/>
      </c>
      <c r="BB291" s="329" t="str">
        <f>IF(AND('Att. Dairy'!D333=""),"",'Att. Dairy'!D333)</f>
        <v>Monday</v>
      </c>
      <c r="BC291" s="317" t="str">
        <f t="shared" si="499"/>
        <v>सब्जी रोटी</v>
      </c>
      <c r="BD291" s="318" t="str">
        <f t="shared" si="468"/>
        <v>W</v>
      </c>
      <c r="BE291" s="329" t="str">
        <f>IF(AND('Att. Dairy'!C333=""),"",'Att. Dairy'!C333)</f>
        <v/>
      </c>
      <c r="BF291" s="317" t="str">
        <f t="shared" si="469"/>
        <v/>
      </c>
      <c r="BG291" s="318" t="str">
        <f t="shared" si="470"/>
        <v>W</v>
      </c>
      <c r="BJ291" s="487">
        <f>IF(AND($DG$5=$CF$268),MAX($BJ$271:BJ290)+1,0)</f>
        <v>0</v>
      </c>
      <c r="BK291" s="389">
        <v>20</v>
      </c>
      <c r="BL291" s="422">
        <f>IF(AND('Att. Dairy'!B333=""),"",'Att. Dairy'!B333)</f>
        <v>45250</v>
      </c>
      <c r="BM291" s="423" t="str">
        <f>IF(AND('Att. Dairy'!D333=""),"",'Att. Dairy'!D333)</f>
        <v>Monday</v>
      </c>
      <c r="BN291" s="435" t="str">
        <f>IF('Att. Dairy'!L333="","",IF('Att. Dairy'!E333='Att. Dairy'!$AD$15,'Att. Dairy'!L333,""))</f>
        <v/>
      </c>
      <c r="BO291" s="435" t="str">
        <f>IF('Att. Dairy'!M333="","",IF('Att. Dairy'!E333='Att. Dairy'!$AD$15,'Att. Dairy'!M333,""))</f>
        <v/>
      </c>
      <c r="BP291" s="436">
        <f t="shared" si="471"/>
        <v>0</v>
      </c>
      <c r="BQ291" s="453">
        <f t="shared" si="500"/>
        <v>128.27000000000001</v>
      </c>
      <c r="BR291" s="439" t="str">
        <f>IF(BL291="","",IF(BL291='Opening Balance'!$I$292,'Opening Balance'!$G$292,""))</f>
        <v/>
      </c>
      <c r="BS291" s="439" t="str">
        <f>IF(BL291="","",IF(BL291='Opening Balance'!$I$294,'Opening Balance'!$G$294,""))</f>
        <v/>
      </c>
      <c r="BT291" s="438">
        <f t="shared" si="472"/>
        <v>128.27000000000001</v>
      </c>
      <c r="BU291" s="446">
        <f>IF(BP291="","",BP291*'Opening Balance'!$G$296)</f>
        <v>0</v>
      </c>
      <c r="BV291" s="415">
        <f t="shared" si="466"/>
        <v>128.27000000000001</v>
      </c>
      <c r="BW291" s="453">
        <f t="shared" si="501"/>
        <v>24.831199999999992</v>
      </c>
      <c r="BX291" s="446" t="str">
        <f>IF(BL291="","",IF(BL291='Opening Balance'!$I$293,'Opening Balance'!$G$293,""))</f>
        <v/>
      </c>
      <c r="BY291" s="446" t="str">
        <f>IF(BL291="","",IF(BL291='Opening Balance'!$I$295,'Opening Balance'!$G$295,""))</f>
        <v/>
      </c>
      <c r="BZ291" s="447">
        <f t="shared" si="473"/>
        <v>24.831199999999992</v>
      </c>
      <c r="CA291" s="446">
        <f>IF(BP291="","",BP291*'Opening Balance'!$G$297)</f>
        <v>0</v>
      </c>
      <c r="CB291" s="431">
        <f t="shared" si="474"/>
        <v>24.831199999999992</v>
      </c>
      <c r="CC291" s="474">
        <f t="shared" si="502"/>
        <v>21500</v>
      </c>
      <c r="CD291" s="468" t="str">
        <f>IF(BL291="","",IF(BL291='Opening Balance'!$I$299,'Opening Balance'!$G$299,""))</f>
        <v/>
      </c>
      <c r="CE291" s="468">
        <f t="shared" si="475"/>
        <v>21500</v>
      </c>
      <c r="CF291" s="470">
        <f>IF(BL291="","",IF(BL291='Opening Balance'!$I$301,'Opening Balance'!$G$301,0))</f>
        <v>0</v>
      </c>
      <c r="CG291" s="469">
        <f t="shared" si="503"/>
        <v>21500</v>
      </c>
      <c r="CH291" s="466"/>
      <c r="CI291" s="466"/>
      <c r="CJ291" s="389">
        <v>20</v>
      </c>
      <c r="CK291" s="422">
        <f>IF(AND('Att. Dairy'!B333=""),"",'Att. Dairy'!B333)</f>
        <v>45250</v>
      </c>
      <c r="CL291" s="423" t="str">
        <f>IF(AND('Att. Dairy'!D333=""),"",'Att. Dairy'!D333)</f>
        <v>Monday</v>
      </c>
      <c r="CM291" s="435" t="str">
        <f>IF('Att. Dairy'!O333="","",IF('Att. Dairy'!E333='Att. Dairy'!$AD$15,'Att. Dairy'!O333,""))</f>
        <v/>
      </c>
      <c r="CN291" s="435" t="str">
        <f>IF('Att. Dairy'!P333="","",IF('Att. Dairy'!E333='Att. Dairy'!$AD$15,'Att. Dairy'!P333,""))</f>
        <v/>
      </c>
      <c r="CO291" s="436">
        <f t="shared" si="476"/>
        <v>0</v>
      </c>
      <c r="CP291" s="453">
        <f t="shared" si="504"/>
        <v>174.97999999999996</v>
      </c>
      <c r="CQ291" s="438" t="str">
        <f>IF(CK291="","",IF(CK291='Opening Balance'!$I$292,'Opening Balance'!$H$292,""))</f>
        <v/>
      </c>
      <c r="CR291" s="438" t="str">
        <f>IF(CK291="","",IF(CK291='Opening Balance'!$I$294,'Opening Balance'!$H$294,""))</f>
        <v/>
      </c>
      <c r="CS291" s="438">
        <f t="shared" si="477"/>
        <v>174.97999999999996</v>
      </c>
      <c r="CT291" s="430">
        <f>IF(CO291="","",CO291*'Opening Balance'!$H$296)</f>
        <v>0</v>
      </c>
      <c r="CU291" s="431">
        <f t="shared" si="467"/>
        <v>174.97999999999996</v>
      </c>
      <c r="CV291" s="453">
        <f t="shared" si="505"/>
        <v>31.739799999999981</v>
      </c>
      <c r="CW291" s="430" t="str">
        <f>IF(CK291="","",IF(CK291='Opening Balance'!$I$293,'Opening Balance'!$H$293,""))</f>
        <v/>
      </c>
      <c r="CX291" s="429" t="str">
        <f>IF(CK291="","",IF(CK291='Opening Balance'!$I$295,'Opening Balance'!$H$295,""))</f>
        <v/>
      </c>
      <c r="CY291" s="438">
        <f t="shared" si="478"/>
        <v>31.739799999999981</v>
      </c>
      <c r="CZ291" s="430">
        <f>IF(CO291="","",CO291*'Opening Balance'!$H$297)</f>
        <v>0</v>
      </c>
      <c r="DA291" s="431">
        <f t="shared" si="479"/>
        <v>31.739799999999981</v>
      </c>
      <c r="DB291" s="474">
        <f t="shared" si="506"/>
        <v>23600</v>
      </c>
      <c r="DC291" s="468" t="str">
        <f>IF(CK291="","",IF(CK291='Opening Balance'!$I$299,'Opening Balance'!$H$299,""))</f>
        <v/>
      </c>
      <c r="DD291" s="468">
        <f t="shared" si="480"/>
        <v>23600</v>
      </c>
      <c r="DE291" s="470">
        <f>IF(CK291="","",IF(CK291='Opening Balance'!$I$301,'Opening Balance'!$H$301,0))</f>
        <v>0</v>
      </c>
      <c r="DF291" s="469">
        <f t="shared" si="507"/>
        <v>23600</v>
      </c>
    </row>
    <row r="292" spans="1:110" s="317" customFormat="1">
      <c r="A292" s="580"/>
      <c r="B292" s="352">
        <f>IF(AND($Z$3=$Q$267),MAX($B$271:B291)+1,0)</f>
        <v>0</v>
      </c>
      <c r="C292" s="116">
        <f>IF(AND('Att. Dairy'!B334=""),"",'Att. Dairy'!B334)</f>
        <v>45251</v>
      </c>
      <c r="D292" s="118">
        <f t="shared" si="481"/>
        <v>66.099999999999994</v>
      </c>
      <c r="E292" s="118">
        <f t="shared" si="482"/>
        <v>146</v>
      </c>
      <c r="F292" s="118" t="str">
        <f>IF(C292="","",IF(Sheet1!C292='Opening Balance'!$I$274,'Opening Balance'!$G$274,""))</f>
        <v/>
      </c>
      <c r="G292" s="118" t="str">
        <f>IF(C292="","",IF(Sheet1!C292='Opening Balance'!$I$275,'Opening Balance'!$G$275,""))</f>
        <v/>
      </c>
      <c r="H292" s="118" t="str">
        <f>IF(C292="","",IF(Sheet1!C292='Opening Balance'!$I$276,'Opening Balance'!$G$276,""))</f>
        <v/>
      </c>
      <c r="I292" s="118" t="str">
        <f>IF(C292="","",IF(Sheet1!C292='Opening Balance'!$I$277,'Opening Balance'!$G$277,""))</f>
        <v/>
      </c>
      <c r="J292" s="118" t="str">
        <f>IF(C292="","",IF(Sheet1!C292='Opening Balance'!$I$278,'Opening Balance'!$G$278,""))</f>
        <v/>
      </c>
      <c r="K292" s="118" t="str">
        <f>IF(C292="","",IF(Sheet1!C292='Opening Balance'!$I$279,'Opening Balance'!$G$279,""))</f>
        <v/>
      </c>
      <c r="L292" s="118">
        <f t="shared" si="483"/>
        <v>66.099999999999994</v>
      </c>
      <c r="M292" s="118">
        <f t="shared" si="484"/>
        <v>146</v>
      </c>
      <c r="N292" s="119" t="str">
        <f>IF('Att. Dairy'!F334="","",'Att. Dairy'!F334)</f>
        <v/>
      </c>
      <c r="O292" s="119" t="str">
        <f>IF('Att. Dairy'!G334="","",'Att. Dairy'!G334)</f>
        <v/>
      </c>
      <c r="P292" s="119" t="str">
        <f t="shared" si="485"/>
        <v/>
      </c>
      <c r="Q292" s="119" t="str">
        <f>IF('Att. Dairy'!L334="","",'Att. Dairy'!L334)</f>
        <v/>
      </c>
      <c r="R292" s="119" t="str">
        <f>IF('Att. Dairy'!M334="","",'Att. Dairy'!M334)</f>
        <v/>
      </c>
      <c r="S292" s="119" t="str">
        <f t="shared" si="486"/>
        <v/>
      </c>
      <c r="T292" s="118">
        <f t="shared" si="487"/>
        <v>0</v>
      </c>
      <c r="U292" s="118">
        <f t="shared" si="488"/>
        <v>0</v>
      </c>
      <c r="V292" s="118">
        <f t="shared" si="489"/>
        <v>66.099999999999994</v>
      </c>
      <c r="W292" s="118">
        <f t="shared" si="490"/>
        <v>146</v>
      </c>
      <c r="X292" s="321" t="str">
        <f>IFERROR(IF(AND('Att. Dairy'!B334=""),"",IF(AND(Y292="अवकाश"),"",IF(AND(S292=""),"",S292*$Z$267))),"")</f>
        <v/>
      </c>
      <c r="Y292" s="121" t="str">
        <f>IF(AND('Att. Dairy'!B334=""),"",IF(OR(S292="",S292=0),"",BC292))</f>
        <v/>
      </c>
      <c r="AA292" s="353">
        <f>IF(AND($AY$3=$AP$267),MAX($AA$271:AA291)+1,0)</f>
        <v>0</v>
      </c>
      <c r="AB292" s="116">
        <f>IF(AND('Att. Dairy'!B334=""),"",'Att. Dairy'!B334)</f>
        <v>45251</v>
      </c>
      <c r="AC292" s="118">
        <f t="shared" si="491"/>
        <v>42.850000000000023</v>
      </c>
      <c r="AD292" s="118">
        <f t="shared" si="492"/>
        <v>106.75000000000001</v>
      </c>
      <c r="AE292" s="118" t="str">
        <f>IF(AB292="","",IF(Sheet1!AB292='Opening Balance'!$I$236,'Opening Balance'!$H$236,""))</f>
        <v/>
      </c>
      <c r="AF292" s="118" t="str">
        <f>IF(AB292="","",IF(Sheet1!AB292='Opening Balance'!$I$237,'Opening Balance'!$H$237,""))</f>
        <v/>
      </c>
      <c r="AG292" s="118" t="str">
        <f>IF(AB292="","",IF(Sheet1!AB292='Opening Balance'!$I$238,'Opening Balance'!$H$238,""))</f>
        <v/>
      </c>
      <c r="AH292" s="118" t="str">
        <f>IF(AB292="","",IF(Sheet1!AB292='Opening Balance'!$I$239,'Opening Balance'!$H$239,""))</f>
        <v/>
      </c>
      <c r="AI292" s="118" t="str">
        <f>IF(AB292="","",IF(Sheet1!AB292='Opening Balance'!$I$240,'Opening Balance'!$H$240,""))</f>
        <v/>
      </c>
      <c r="AJ292" s="118" t="str">
        <f>IF(AB292="","",IF(Sheet1!AB292='Opening Balance'!$I$241,'Opening Balance'!$H$241,""))</f>
        <v/>
      </c>
      <c r="AK292" s="118">
        <f t="shared" si="493"/>
        <v>42.850000000000023</v>
      </c>
      <c r="AL292" s="118">
        <f t="shared" si="494"/>
        <v>106.75000000000001</v>
      </c>
      <c r="AM292" s="119" t="str">
        <f>IF('Att. Dairy'!I334="","",'Att. Dairy'!I334)</f>
        <v/>
      </c>
      <c r="AN292" s="119" t="str">
        <f>IF('Att. Dairy'!J334="","",'Att. Dairy'!J334)</f>
        <v/>
      </c>
      <c r="AO292" s="119" t="str">
        <f t="shared" si="495"/>
        <v/>
      </c>
      <c r="AP292" s="119" t="str">
        <f>IF('Att. Dairy'!O334="","",'Att. Dairy'!O334)</f>
        <v/>
      </c>
      <c r="AQ292" s="119" t="str">
        <f>IF('Att. Dairy'!P334="","",'Att. Dairy'!P334)</f>
        <v/>
      </c>
      <c r="AR292" s="119" t="str">
        <f t="shared" si="496"/>
        <v/>
      </c>
      <c r="AS292" s="118">
        <f t="shared" si="497"/>
        <v>0</v>
      </c>
      <c r="AT292" s="118">
        <f t="shared" si="498"/>
        <v>0</v>
      </c>
      <c r="AU292" s="118">
        <f t="shared" si="508"/>
        <v>42.850000000000023</v>
      </c>
      <c r="AV292" s="118">
        <f t="shared" si="509"/>
        <v>106.75000000000001</v>
      </c>
      <c r="AW292" s="321" t="str">
        <f>IFERROR(IF(AND('Att. Dairy'!B334=""),"",IF(AND(AX292="अवकाश"),"",IF(AND(AR292=""),"",AR292*$AY$267))),"")</f>
        <v/>
      </c>
      <c r="AX292" s="121" t="str">
        <f>IF(AND('Att. Dairy'!B334=""),"",IF(OR(AR292="",AR292=0),"",BC292))</f>
        <v/>
      </c>
      <c r="BB292" s="329" t="str">
        <f>IF(AND('Att. Dairy'!D334=""),"",'Att. Dairy'!D334)</f>
        <v>Tuesday</v>
      </c>
      <c r="BC292" s="317" t="str">
        <f t="shared" si="499"/>
        <v>दाल चावल</v>
      </c>
      <c r="BD292" s="318" t="str">
        <f t="shared" si="468"/>
        <v>R</v>
      </c>
      <c r="BE292" s="329" t="str">
        <f>IF(AND('Att. Dairy'!C334=""),"",'Att. Dairy'!C334)</f>
        <v/>
      </c>
      <c r="BF292" s="317" t="str">
        <f t="shared" si="469"/>
        <v/>
      </c>
      <c r="BG292" s="318" t="str">
        <f t="shared" si="470"/>
        <v>R</v>
      </c>
      <c r="BJ292" s="487">
        <f>IF(AND($DG$5=$CF$268),MAX($BJ$271:BJ291)+1,0)</f>
        <v>0</v>
      </c>
      <c r="BK292" s="389">
        <v>21</v>
      </c>
      <c r="BL292" s="422">
        <f>IF(AND('Att. Dairy'!B334=""),"",'Att. Dairy'!B334)</f>
        <v>45251</v>
      </c>
      <c r="BM292" s="423" t="str">
        <f>IF(AND('Att. Dairy'!D334=""),"",'Att. Dairy'!D334)</f>
        <v>Tuesday</v>
      </c>
      <c r="BN292" s="435" t="str">
        <f>IF('Att. Dairy'!L334="","",IF('Att. Dairy'!E334='Att. Dairy'!$AD$15,'Att. Dairy'!L334,""))</f>
        <v/>
      </c>
      <c r="BO292" s="435" t="str">
        <f>IF('Att. Dairy'!M334="","",IF('Att. Dairy'!E334='Att. Dairy'!$AD$15,'Att. Dairy'!M334,""))</f>
        <v/>
      </c>
      <c r="BP292" s="436">
        <f t="shared" si="471"/>
        <v>0</v>
      </c>
      <c r="BQ292" s="453">
        <f t="shared" si="500"/>
        <v>128.27000000000001</v>
      </c>
      <c r="BR292" s="439" t="str">
        <f>IF(BL292="","",IF(BL292='Opening Balance'!$I$292,'Opening Balance'!$G$292,""))</f>
        <v/>
      </c>
      <c r="BS292" s="439" t="str">
        <f>IF(BL292="","",IF(BL292='Opening Balance'!$I$294,'Opening Balance'!$G$294,""))</f>
        <v/>
      </c>
      <c r="BT292" s="438">
        <f t="shared" si="472"/>
        <v>128.27000000000001</v>
      </c>
      <c r="BU292" s="446">
        <f>IF(BP292="","",BP292*'Opening Balance'!$G$296)</f>
        <v>0</v>
      </c>
      <c r="BV292" s="415">
        <f t="shared" si="466"/>
        <v>128.27000000000001</v>
      </c>
      <c r="BW292" s="453">
        <f t="shared" si="501"/>
        <v>24.831199999999992</v>
      </c>
      <c r="BX292" s="446" t="str">
        <f>IF(BL292="","",IF(BL292='Opening Balance'!$I$293,'Opening Balance'!$G$293,""))</f>
        <v/>
      </c>
      <c r="BY292" s="446" t="str">
        <f>IF(BL292="","",IF(BL292='Opening Balance'!$I$295,'Opening Balance'!$G$295,""))</f>
        <v/>
      </c>
      <c r="BZ292" s="447">
        <f t="shared" si="473"/>
        <v>24.831199999999992</v>
      </c>
      <c r="CA292" s="446">
        <f>IF(BP292="","",BP292*'Opening Balance'!$G$297)</f>
        <v>0</v>
      </c>
      <c r="CB292" s="431">
        <f t="shared" si="474"/>
        <v>24.831199999999992</v>
      </c>
      <c r="CC292" s="474">
        <f t="shared" si="502"/>
        <v>21500</v>
      </c>
      <c r="CD292" s="468" t="str">
        <f>IF(BL292="","",IF(BL292='Opening Balance'!$I$299,'Opening Balance'!$G$299,""))</f>
        <v/>
      </c>
      <c r="CE292" s="468">
        <f t="shared" si="475"/>
        <v>21500</v>
      </c>
      <c r="CF292" s="470">
        <f>IF(BL292="","",IF(BL292='Opening Balance'!$I$301,'Opening Balance'!$G$301,0))</f>
        <v>0</v>
      </c>
      <c r="CG292" s="469">
        <f t="shared" si="503"/>
        <v>21500</v>
      </c>
      <c r="CH292" s="466"/>
      <c r="CI292" s="466"/>
      <c r="CJ292" s="389">
        <v>21</v>
      </c>
      <c r="CK292" s="422">
        <f>IF(AND('Att. Dairy'!B334=""),"",'Att. Dairy'!B334)</f>
        <v>45251</v>
      </c>
      <c r="CL292" s="423" t="str">
        <f>IF(AND('Att. Dairy'!D334=""),"",'Att. Dairy'!D334)</f>
        <v>Tuesday</v>
      </c>
      <c r="CM292" s="435" t="str">
        <f>IF('Att. Dairy'!O334="","",IF('Att. Dairy'!E334='Att. Dairy'!$AD$15,'Att. Dairy'!O334,""))</f>
        <v/>
      </c>
      <c r="CN292" s="435" t="str">
        <f>IF('Att. Dairy'!P334="","",IF('Att. Dairy'!E334='Att. Dairy'!$AD$15,'Att. Dairy'!P334,""))</f>
        <v/>
      </c>
      <c r="CO292" s="436">
        <f t="shared" si="476"/>
        <v>0</v>
      </c>
      <c r="CP292" s="453">
        <f t="shared" si="504"/>
        <v>174.97999999999996</v>
      </c>
      <c r="CQ292" s="438" t="str">
        <f>IF(CK292="","",IF(CK292='Opening Balance'!$I$292,'Opening Balance'!$H$292,""))</f>
        <v/>
      </c>
      <c r="CR292" s="438" t="str">
        <f>IF(CK292="","",IF(CK292='Opening Balance'!$I$294,'Opening Balance'!$H$294,""))</f>
        <v/>
      </c>
      <c r="CS292" s="438">
        <f t="shared" si="477"/>
        <v>174.97999999999996</v>
      </c>
      <c r="CT292" s="430">
        <f>IF(CO292="","",CO292*'Opening Balance'!$H$296)</f>
        <v>0</v>
      </c>
      <c r="CU292" s="431">
        <f t="shared" si="467"/>
        <v>174.97999999999996</v>
      </c>
      <c r="CV292" s="453">
        <f t="shared" si="505"/>
        <v>31.739799999999981</v>
      </c>
      <c r="CW292" s="430" t="str">
        <f>IF(CK292="","",IF(CK292='Opening Balance'!$I$293,'Opening Balance'!$H$293,""))</f>
        <v/>
      </c>
      <c r="CX292" s="429" t="str">
        <f>IF(CK292="","",IF(CK292='Opening Balance'!$I$295,'Opening Balance'!$H$295,""))</f>
        <v/>
      </c>
      <c r="CY292" s="438">
        <f t="shared" si="478"/>
        <v>31.739799999999981</v>
      </c>
      <c r="CZ292" s="430">
        <f>IF(CO292="","",CO292*'Opening Balance'!$H$297)</f>
        <v>0</v>
      </c>
      <c r="DA292" s="431">
        <f t="shared" si="479"/>
        <v>31.739799999999981</v>
      </c>
      <c r="DB292" s="474">
        <f t="shared" si="506"/>
        <v>23600</v>
      </c>
      <c r="DC292" s="468" t="str">
        <f>IF(CK292="","",IF(CK292='Opening Balance'!$I$299,'Opening Balance'!$H$299,""))</f>
        <v/>
      </c>
      <c r="DD292" s="468">
        <f t="shared" si="480"/>
        <v>23600</v>
      </c>
      <c r="DE292" s="470">
        <f>IF(CK292="","",IF(CK292='Opening Balance'!$I$301,'Opening Balance'!$H$301,0))</f>
        <v>0</v>
      </c>
      <c r="DF292" s="469">
        <f t="shared" si="507"/>
        <v>23600</v>
      </c>
    </row>
    <row r="293" spans="1:110" s="317" customFormat="1">
      <c r="A293" s="580"/>
      <c r="B293" s="352">
        <f>IF(AND($Z$3=$Q$267),MAX($B$271:B292)+1,0)</f>
        <v>0</v>
      </c>
      <c r="C293" s="116">
        <f>IF(AND('Att. Dairy'!B335=""),"",'Att. Dairy'!B335)</f>
        <v>45252</v>
      </c>
      <c r="D293" s="118">
        <f t="shared" si="481"/>
        <v>66.099999999999994</v>
      </c>
      <c r="E293" s="118">
        <f t="shared" si="482"/>
        <v>146</v>
      </c>
      <c r="F293" s="118" t="str">
        <f>IF(C293="","",IF(Sheet1!C293='Opening Balance'!$I$274,'Opening Balance'!$G$274,""))</f>
        <v/>
      </c>
      <c r="G293" s="118" t="str">
        <f>IF(C293="","",IF(Sheet1!C293='Opening Balance'!$I$275,'Opening Balance'!$G$275,""))</f>
        <v/>
      </c>
      <c r="H293" s="118" t="str">
        <f>IF(C293="","",IF(Sheet1!C293='Opening Balance'!$I$276,'Opening Balance'!$G$276,""))</f>
        <v/>
      </c>
      <c r="I293" s="118" t="str">
        <f>IF(C293="","",IF(Sheet1!C293='Opening Balance'!$I$277,'Opening Balance'!$G$277,""))</f>
        <v/>
      </c>
      <c r="J293" s="118" t="str">
        <f>IF(C293="","",IF(Sheet1!C293='Opening Balance'!$I$278,'Opening Balance'!$G$278,""))</f>
        <v/>
      </c>
      <c r="K293" s="118" t="str">
        <f>IF(C293="","",IF(Sheet1!C293='Opening Balance'!$I$279,'Opening Balance'!$G$279,""))</f>
        <v/>
      </c>
      <c r="L293" s="118">
        <f t="shared" si="483"/>
        <v>66.099999999999994</v>
      </c>
      <c r="M293" s="118">
        <f t="shared" si="484"/>
        <v>146</v>
      </c>
      <c r="N293" s="119" t="str">
        <f>IF('Att. Dairy'!F335="","",'Att. Dairy'!F335)</f>
        <v/>
      </c>
      <c r="O293" s="119" t="str">
        <f>IF('Att. Dairy'!G335="","",'Att. Dairy'!G335)</f>
        <v/>
      </c>
      <c r="P293" s="119" t="str">
        <f t="shared" si="485"/>
        <v/>
      </c>
      <c r="Q293" s="119" t="str">
        <f>IF('Att. Dairy'!L335="","",'Att. Dairy'!L335)</f>
        <v/>
      </c>
      <c r="R293" s="119" t="str">
        <f>IF('Att. Dairy'!M335="","",'Att. Dairy'!M335)</f>
        <v/>
      </c>
      <c r="S293" s="119" t="str">
        <f t="shared" si="486"/>
        <v/>
      </c>
      <c r="T293" s="118">
        <f t="shared" si="487"/>
        <v>0</v>
      </c>
      <c r="U293" s="118">
        <f t="shared" si="488"/>
        <v>0</v>
      </c>
      <c r="V293" s="118">
        <f t="shared" si="489"/>
        <v>66.099999999999994</v>
      </c>
      <c r="W293" s="118">
        <f t="shared" si="490"/>
        <v>146</v>
      </c>
      <c r="X293" s="321" t="str">
        <f>IFERROR(IF(AND('Att. Dairy'!B335=""),"",IF(AND(Y293="अवकाश"),"",IF(AND(S293=""),"",S293*$Z$267))),"")</f>
        <v/>
      </c>
      <c r="Y293" s="121" t="str">
        <f>IF(AND('Att. Dairy'!B335=""),"",IF(OR(S293="",S293=0),"",BC293))</f>
        <v/>
      </c>
      <c r="AA293" s="353">
        <f>IF(AND($AY$3=$AP$267),MAX($AA$271:AA292)+1,0)</f>
        <v>0</v>
      </c>
      <c r="AB293" s="116">
        <f>IF(AND('Att. Dairy'!B335=""),"",'Att. Dairy'!B335)</f>
        <v>45252</v>
      </c>
      <c r="AC293" s="118">
        <f t="shared" si="491"/>
        <v>42.850000000000023</v>
      </c>
      <c r="AD293" s="118">
        <f t="shared" si="492"/>
        <v>106.75000000000001</v>
      </c>
      <c r="AE293" s="118" t="str">
        <f>IF(AB293="","",IF(Sheet1!AB293='Opening Balance'!$I$236,'Opening Balance'!$H$236,""))</f>
        <v/>
      </c>
      <c r="AF293" s="118" t="str">
        <f>IF(AB293="","",IF(Sheet1!AB293='Opening Balance'!$I$237,'Opening Balance'!$H$237,""))</f>
        <v/>
      </c>
      <c r="AG293" s="118" t="str">
        <f>IF(AB293="","",IF(Sheet1!AB293='Opening Balance'!$I$238,'Opening Balance'!$H$238,""))</f>
        <v/>
      </c>
      <c r="AH293" s="118" t="str">
        <f>IF(AB293="","",IF(Sheet1!AB293='Opening Balance'!$I$239,'Opening Balance'!$H$239,""))</f>
        <v/>
      </c>
      <c r="AI293" s="118" t="str">
        <f>IF(AB293="","",IF(Sheet1!AB293='Opening Balance'!$I$240,'Opening Balance'!$H$240,""))</f>
        <v/>
      </c>
      <c r="AJ293" s="118" t="str">
        <f>IF(AB293="","",IF(Sheet1!AB293='Opening Balance'!$I$241,'Opening Balance'!$H$241,""))</f>
        <v/>
      </c>
      <c r="AK293" s="118">
        <f t="shared" si="493"/>
        <v>42.850000000000023</v>
      </c>
      <c r="AL293" s="118">
        <f t="shared" si="494"/>
        <v>106.75000000000001</v>
      </c>
      <c r="AM293" s="119" t="str">
        <f>IF('Att. Dairy'!I335="","",'Att. Dairy'!I335)</f>
        <v/>
      </c>
      <c r="AN293" s="119" t="str">
        <f>IF('Att. Dairy'!J335="","",'Att. Dairy'!J335)</f>
        <v/>
      </c>
      <c r="AO293" s="119" t="str">
        <f t="shared" si="495"/>
        <v/>
      </c>
      <c r="AP293" s="119" t="str">
        <f>IF('Att. Dairy'!O335="","",'Att. Dairy'!O335)</f>
        <v/>
      </c>
      <c r="AQ293" s="119" t="str">
        <f>IF('Att. Dairy'!P335="","",'Att. Dairy'!P335)</f>
        <v/>
      </c>
      <c r="AR293" s="119" t="str">
        <f t="shared" si="496"/>
        <v/>
      </c>
      <c r="AS293" s="118">
        <f t="shared" si="497"/>
        <v>0</v>
      </c>
      <c r="AT293" s="118">
        <f t="shared" si="498"/>
        <v>0</v>
      </c>
      <c r="AU293" s="118">
        <f t="shared" si="508"/>
        <v>42.850000000000023</v>
      </c>
      <c r="AV293" s="118">
        <f t="shared" si="509"/>
        <v>106.75000000000001</v>
      </c>
      <c r="AW293" s="321" t="str">
        <f>IFERROR(IF(AND('Att. Dairy'!B335=""),"",IF(AND(AX293="अवकाश"),"",IF(AND(AR293=""),"",AR293*$AY$267))),"")</f>
        <v/>
      </c>
      <c r="AX293" s="121" t="str">
        <f>IF(AND('Att. Dairy'!B335=""),"",IF(OR(AR293="",AR293=0),"",BC293))</f>
        <v/>
      </c>
      <c r="BB293" s="329" t="str">
        <f>IF(AND('Att. Dairy'!D335=""),"",'Att. Dairy'!D335)</f>
        <v>Wednesday</v>
      </c>
      <c r="BC293" s="317" t="str">
        <f t="shared" si="499"/>
        <v>दाल रोटी</v>
      </c>
      <c r="BD293" s="318" t="str">
        <f t="shared" si="468"/>
        <v>W</v>
      </c>
      <c r="BE293" s="329" t="str">
        <f>IF(AND('Att. Dairy'!C335=""),"",'Att. Dairy'!C335)</f>
        <v/>
      </c>
      <c r="BF293" s="317" t="str">
        <f t="shared" si="469"/>
        <v/>
      </c>
      <c r="BG293" s="318" t="str">
        <f t="shared" si="470"/>
        <v>W</v>
      </c>
      <c r="BJ293" s="487">
        <f>IF(AND($DG$5=$CF$268),MAX($BJ$271:BJ292)+1,0)</f>
        <v>0</v>
      </c>
      <c r="BK293" s="389">
        <v>22</v>
      </c>
      <c r="BL293" s="422">
        <f>IF(AND('Att. Dairy'!B335=""),"",'Att. Dairy'!B335)</f>
        <v>45252</v>
      </c>
      <c r="BM293" s="423" t="str">
        <f>IF(AND('Att. Dairy'!D335=""),"",'Att. Dairy'!D335)</f>
        <v>Wednesday</v>
      </c>
      <c r="BN293" s="435" t="str">
        <f>IF('Att. Dairy'!L335="","",IF('Att. Dairy'!E335='Att. Dairy'!$AD$15,'Att. Dairy'!L335,""))</f>
        <v/>
      </c>
      <c r="BO293" s="435" t="str">
        <f>IF('Att. Dairy'!M335="","",IF('Att. Dairy'!E335='Att. Dairy'!$AD$15,'Att. Dairy'!M335,""))</f>
        <v/>
      </c>
      <c r="BP293" s="436">
        <f t="shared" si="471"/>
        <v>0</v>
      </c>
      <c r="BQ293" s="453">
        <f t="shared" si="500"/>
        <v>128.27000000000001</v>
      </c>
      <c r="BR293" s="439" t="str">
        <f>IF(BL293="","",IF(BL293='Opening Balance'!$I$292,'Opening Balance'!$G$292,""))</f>
        <v/>
      </c>
      <c r="BS293" s="439" t="str">
        <f>IF(BL293="","",IF(BL293='Opening Balance'!$I$294,'Opening Balance'!$G$294,""))</f>
        <v/>
      </c>
      <c r="BT293" s="438">
        <f t="shared" si="472"/>
        <v>128.27000000000001</v>
      </c>
      <c r="BU293" s="446">
        <f>IF(BP293="","",BP293*'Opening Balance'!$G$296)</f>
        <v>0</v>
      </c>
      <c r="BV293" s="415">
        <f t="shared" si="466"/>
        <v>128.27000000000001</v>
      </c>
      <c r="BW293" s="453">
        <f t="shared" si="501"/>
        <v>24.831199999999992</v>
      </c>
      <c r="BX293" s="446" t="str">
        <f>IF(BL293="","",IF(BL293='Opening Balance'!$I$293,'Opening Balance'!$G$293,""))</f>
        <v/>
      </c>
      <c r="BY293" s="446" t="str">
        <f>IF(BL293="","",IF(BL293='Opening Balance'!$I$295,'Opening Balance'!$G$295,""))</f>
        <v/>
      </c>
      <c r="BZ293" s="447">
        <f t="shared" si="473"/>
        <v>24.831199999999992</v>
      </c>
      <c r="CA293" s="446">
        <f>IF(BP293="","",BP293*'Opening Balance'!$G$297)</f>
        <v>0</v>
      </c>
      <c r="CB293" s="431">
        <f t="shared" si="474"/>
        <v>24.831199999999992</v>
      </c>
      <c r="CC293" s="474">
        <f t="shared" si="502"/>
        <v>21500</v>
      </c>
      <c r="CD293" s="468" t="str">
        <f>IF(BL293="","",IF(BL293='Opening Balance'!$I$299,'Opening Balance'!$G$299,""))</f>
        <v/>
      </c>
      <c r="CE293" s="468">
        <f t="shared" si="475"/>
        <v>21500</v>
      </c>
      <c r="CF293" s="470">
        <f>IF(BL293="","",IF(BL293='Opening Balance'!$I$301,'Opening Balance'!$G$301,0))</f>
        <v>0</v>
      </c>
      <c r="CG293" s="469">
        <f t="shared" si="503"/>
        <v>21500</v>
      </c>
      <c r="CH293" s="466"/>
      <c r="CI293" s="466"/>
      <c r="CJ293" s="389">
        <v>22</v>
      </c>
      <c r="CK293" s="422">
        <f>IF(AND('Att. Dairy'!B335=""),"",'Att. Dairy'!B335)</f>
        <v>45252</v>
      </c>
      <c r="CL293" s="423" t="str">
        <f>IF(AND('Att. Dairy'!D335=""),"",'Att. Dairy'!D335)</f>
        <v>Wednesday</v>
      </c>
      <c r="CM293" s="435" t="str">
        <f>IF('Att. Dairy'!O335="","",IF('Att. Dairy'!E335='Att. Dairy'!$AD$15,'Att. Dairy'!O335,""))</f>
        <v/>
      </c>
      <c r="CN293" s="435" t="str">
        <f>IF('Att. Dairy'!P335="","",IF('Att. Dairy'!E335='Att. Dairy'!$AD$15,'Att. Dairy'!P335,""))</f>
        <v/>
      </c>
      <c r="CO293" s="436">
        <f t="shared" si="476"/>
        <v>0</v>
      </c>
      <c r="CP293" s="453">
        <f t="shared" si="504"/>
        <v>174.97999999999996</v>
      </c>
      <c r="CQ293" s="438" t="str">
        <f>IF(CK293="","",IF(CK293='Opening Balance'!$I$292,'Opening Balance'!$H$292,""))</f>
        <v/>
      </c>
      <c r="CR293" s="438" t="str">
        <f>IF(CK293="","",IF(CK293='Opening Balance'!$I$294,'Opening Balance'!$H$294,""))</f>
        <v/>
      </c>
      <c r="CS293" s="438">
        <f t="shared" si="477"/>
        <v>174.97999999999996</v>
      </c>
      <c r="CT293" s="430">
        <f>IF(CO293="","",CO293*'Opening Balance'!$H$296)</f>
        <v>0</v>
      </c>
      <c r="CU293" s="431">
        <f t="shared" si="467"/>
        <v>174.97999999999996</v>
      </c>
      <c r="CV293" s="453">
        <f t="shared" si="505"/>
        <v>31.739799999999981</v>
      </c>
      <c r="CW293" s="430" t="str">
        <f>IF(CK293="","",IF(CK293='Opening Balance'!$I$293,'Opening Balance'!$H$293,""))</f>
        <v/>
      </c>
      <c r="CX293" s="429" t="str">
        <f>IF(CK293="","",IF(CK293='Opening Balance'!$I$295,'Opening Balance'!$H$295,""))</f>
        <v/>
      </c>
      <c r="CY293" s="438">
        <f t="shared" si="478"/>
        <v>31.739799999999981</v>
      </c>
      <c r="CZ293" s="430">
        <f>IF(CO293="","",CO293*'Opening Balance'!$H$297)</f>
        <v>0</v>
      </c>
      <c r="DA293" s="431">
        <f t="shared" si="479"/>
        <v>31.739799999999981</v>
      </c>
      <c r="DB293" s="474">
        <f t="shared" si="506"/>
        <v>23600</v>
      </c>
      <c r="DC293" s="468" t="str">
        <f>IF(CK293="","",IF(CK293='Opening Balance'!$I$299,'Opening Balance'!$H$299,""))</f>
        <v/>
      </c>
      <c r="DD293" s="468">
        <f t="shared" si="480"/>
        <v>23600</v>
      </c>
      <c r="DE293" s="470">
        <f>IF(CK293="","",IF(CK293='Opening Balance'!$I$301,'Opening Balance'!$H$301,0))</f>
        <v>0</v>
      </c>
      <c r="DF293" s="469">
        <f t="shared" si="507"/>
        <v>23600</v>
      </c>
    </row>
    <row r="294" spans="1:110" s="317" customFormat="1">
      <c r="A294" s="580"/>
      <c r="B294" s="352">
        <f>IF(AND($Z$3=$Q$267),MAX($B$271:B293)+1,0)</f>
        <v>0</v>
      </c>
      <c r="C294" s="116">
        <f>IF(AND('Att. Dairy'!B336=""),"",'Att. Dairy'!B336)</f>
        <v>45253</v>
      </c>
      <c r="D294" s="118">
        <f t="shared" si="481"/>
        <v>66.099999999999994</v>
      </c>
      <c r="E294" s="118">
        <f t="shared" si="482"/>
        <v>146</v>
      </c>
      <c r="F294" s="118" t="str">
        <f>IF(C294="","",IF(Sheet1!C294='Opening Balance'!$I$274,'Opening Balance'!$G$274,""))</f>
        <v/>
      </c>
      <c r="G294" s="118" t="str">
        <f>IF(C294="","",IF(Sheet1!C294='Opening Balance'!$I$275,'Opening Balance'!$G$275,""))</f>
        <v/>
      </c>
      <c r="H294" s="118" t="str">
        <f>IF(C294="","",IF(Sheet1!C294='Opening Balance'!$I$276,'Opening Balance'!$G$276,""))</f>
        <v/>
      </c>
      <c r="I294" s="118" t="str">
        <f>IF(C294="","",IF(Sheet1!C294='Opening Balance'!$I$277,'Opening Balance'!$G$277,""))</f>
        <v/>
      </c>
      <c r="J294" s="118" t="str">
        <f>IF(C294="","",IF(Sheet1!C294='Opening Balance'!$I$278,'Opening Balance'!$G$278,""))</f>
        <v/>
      </c>
      <c r="K294" s="118" t="str">
        <f>IF(C294="","",IF(Sheet1!C294='Opening Balance'!$I$279,'Opening Balance'!$G$279,""))</f>
        <v/>
      </c>
      <c r="L294" s="118">
        <f t="shared" si="483"/>
        <v>66.099999999999994</v>
      </c>
      <c r="M294" s="118">
        <f t="shared" si="484"/>
        <v>146</v>
      </c>
      <c r="N294" s="119" t="str">
        <f>IF('Att. Dairy'!F336="","",'Att. Dairy'!F336)</f>
        <v/>
      </c>
      <c r="O294" s="119" t="str">
        <f>IF('Att. Dairy'!G336="","",'Att. Dairy'!G336)</f>
        <v/>
      </c>
      <c r="P294" s="119" t="str">
        <f t="shared" si="485"/>
        <v/>
      </c>
      <c r="Q294" s="119" t="str">
        <f>IF('Att. Dairy'!L336="","",'Att. Dairy'!L336)</f>
        <v/>
      </c>
      <c r="R294" s="119" t="str">
        <f>IF('Att. Dairy'!M336="","",'Att. Dairy'!M336)</f>
        <v/>
      </c>
      <c r="S294" s="119" t="str">
        <f t="shared" si="486"/>
        <v/>
      </c>
      <c r="T294" s="118">
        <f t="shared" si="487"/>
        <v>0</v>
      </c>
      <c r="U294" s="118">
        <f t="shared" si="488"/>
        <v>0</v>
      </c>
      <c r="V294" s="118">
        <f t="shared" si="489"/>
        <v>66.099999999999994</v>
      </c>
      <c r="W294" s="118">
        <f t="shared" si="490"/>
        <v>146</v>
      </c>
      <c r="X294" s="321" t="str">
        <f>IFERROR(IF(AND('Att. Dairy'!B336=""),"",IF(AND(Y294="अवकाश"),"",IF(AND(S294=""),"",S294*$Z$267))),"")</f>
        <v/>
      </c>
      <c r="Y294" s="121" t="str">
        <f>IF(AND('Att. Dairy'!B336=""),"",IF(OR(S294="",S294=0),"",BC294))</f>
        <v/>
      </c>
      <c r="AA294" s="353">
        <f>IF(AND($AY$3=$AP$267),MAX($AA$271:AA293)+1,0)</f>
        <v>0</v>
      </c>
      <c r="AB294" s="116">
        <f>IF(AND('Att. Dairy'!B336=""),"",'Att. Dairy'!B336)</f>
        <v>45253</v>
      </c>
      <c r="AC294" s="118">
        <f t="shared" si="491"/>
        <v>42.850000000000023</v>
      </c>
      <c r="AD294" s="118">
        <f t="shared" si="492"/>
        <v>106.75000000000001</v>
      </c>
      <c r="AE294" s="118" t="str">
        <f>IF(AB294="","",IF(Sheet1!AB294='Opening Balance'!$I$236,'Opening Balance'!$H$236,""))</f>
        <v/>
      </c>
      <c r="AF294" s="118" t="str">
        <f>IF(AB294="","",IF(Sheet1!AB294='Opening Balance'!$I$237,'Opening Balance'!$H$237,""))</f>
        <v/>
      </c>
      <c r="AG294" s="118" t="str">
        <f>IF(AB294="","",IF(Sheet1!AB294='Opening Balance'!$I$238,'Opening Balance'!$H$238,""))</f>
        <v/>
      </c>
      <c r="AH294" s="118" t="str">
        <f>IF(AB294="","",IF(Sheet1!AB294='Opening Balance'!$I$239,'Opening Balance'!$H$239,""))</f>
        <v/>
      </c>
      <c r="AI294" s="118" t="str">
        <f>IF(AB294="","",IF(Sheet1!AB294='Opening Balance'!$I$240,'Opening Balance'!$H$240,""))</f>
        <v/>
      </c>
      <c r="AJ294" s="118" t="str">
        <f>IF(AB294="","",IF(Sheet1!AB294='Opening Balance'!$I$241,'Opening Balance'!$H$241,""))</f>
        <v/>
      </c>
      <c r="AK294" s="118">
        <f t="shared" si="493"/>
        <v>42.850000000000023</v>
      </c>
      <c r="AL294" s="118">
        <f t="shared" si="494"/>
        <v>106.75000000000001</v>
      </c>
      <c r="AM294" s="119" t="str">
        <f>IF('Att. Dairy'!I336="","",'Att. Dairy'!I336)</f>
        <v/>
      </c>
      <c r="AN294" s="119" t="str">
        <f>IF('Att. Dairy'!J336="","",'Att. Dairy'!J336)</f>
        <v/>
      </c>
      <c r="AO294" s="119" t="str">
        <f t="shared" si="495"/>
        <v/>
      </c>
      <c r="AP294" s="119" t="str">
        <f>IF('Att. Dairy'!O336="","",'Att. Dairy'!O336)</f>
        <v/>
      </c>
      <c r="AQ294" s="119" t="str">
        <f>IF('Att. Dairy'!P336="","",'Att. Dairy'!P336)</f>
        <v/>
      </c>
      <c r="AR294" s="119" t="str">
        <f t="shared" si="496"/>
        <v/>
      </c>
      <c r="AS294" s="118">
        <f t="shared" si="497"/>
        <v>0</v>
      </c>
      <c r="AT294" s="118">
        <f t="shared" si="498"/>
        <v>0</v>
      </c>
      <c r="AU294" s="118">
        <f t="shared" si="508"/>
        <v>42.850000000000023</v>
      </c>
      <c r="AV294" s="118">
        <f t="shared" si="509"/>
        <v>106.75000000000001</v>
      </c>
      <c r="AW294" s="321" t="str">
        <f>IFERROR(IF(AND('Att. Dairy'!B336=""),"",IF(AND(AX294="अवकाश"),"",IF(AND(AR294=""),"",AR294*$AY$267))),"")</f>
        <v/>
      </c>
      <c r="AX294" s="121" t="str">
        <f>IF(AND('Att. Dairy'!B336=""),"",IF(OR(AR294="",AR294=0),"",BC294))</f>
        <v/>
      </c>
      <c r="BB294" s="329" t="str">
        <f>IF(AND('Att. Dairy'!D336=""),"",'Att. Dairy'!D336)</f>
        <v>Thursday</v>
      </c>
      <c r="BC294" s="317" t="str">
        <f t="shared" si="499"/>
        <v>खिचड़ी</v>
      </c>
      <c r="BD294" s="318" t="str">
        <f t="shared" si="468"/>
        <v>R</v>
      </c>
      <c r="BE294" s="329" t="str">
        <f>IF(AND('Att. Dairy'!C336=""),"",'Att. Dairy'!C336)</f>
        <v/>
      </c>
      <c r="BF294" s="317" t="str">
        <f t="shared" si="469"/>
        <v/>
      </c>
      <c r="BG294" s="318" t="str">
        <f t="shared" si="470"/>
        <v>R</v>
      </c>
      <c r="BJ294" s="487">
        <f>IF(AND($DG$5=$CF$268),MAX($BJ$271:BJ293)+1,0)</f>
        <v>0</v>
      </c>
      <c r="BK294" s="389">
        <v>23</v>
      </c>
      <c r="BL294" s="422">
        <f>IF(AND('Att. Dairy'!B336=""),"",'Att. Dairy'!B336)</f>
        <v>45253</v>
      </c>
      <c r="BM294" s="423" t="str">
        <f>IF(AND('Att. Dairy'!D336=""),"",'Att. Dairy'!D336)</f>
        <v>Thursday</v>
      </c>
      <c r="BN294" s="435" t="str">
        <f>IF('Att. Dairy'!L336="","",IF('Att. Dairy'!E336='Att. Dairy'!$AD$15,'Att. Dairy'!L336,""))</f>
        <v/>
      </c>
      <c r="BO294" s="435" t="str">
        <f>IF('Att. Dairy'!M336="","",IF('Att. Dairy'!E336='Att. Dairy'!$AD$15,'Att. Dairy'!M336,""))</f>
        <v/>
      </c>
      <c r="BP294" s="436">
        <f t="shared" si="471"/>
        <v>0</v>
      </c>
      <c r="BQ294" s="453">
        <f t="shared" si="500"/>
        <v>128.27000000000001</v>
      </c>
      <c r="BR294" s="439" t="str">
        <f>IF(BL294="","",IF(BL294='Opening Balance'!$I$292,'Opening Balance'!$G$292,""))</f>
        <v/>
      </c>
      <c r="BS294" s="439" t="str">
        <f>IF(BL294="","",IF(BL294='Opening Balance'!$I$294,'Opening Balance'!$G$294,""))</f>
        <v/>
      </c>
      <c r="BT294" s="438">
        <f t="shared" si="472"/>
        <v>128.27000000000001</v>
      </c>
      <c r="BU294" s="446">
        <f>IF(BP294="","",BP294*'Opening Balance'!$G$296)</f>
        <v>0</v>
      </c>
      <c r="BV294" s="415">
        <f t="shared" si="466"/>
        <v>128.27000000000001</v>
      </c>
      <c r="BW294" s="453">
        <f t="shared" si="501"/>
        <v>24.831199999999992</v>
      </c>
      <c r="BX294" s="446" t="str">
        <f>IF(BL294="","",IF(BL294='Opening Balance'!$I$293,'Opening Balance'!$G$293,""))</f>
        <v/>
      </c>
      <c r="BY294" s="446" t="str">
        <f>IF(BL294="","",IF(BL294='Opening Balance'!$I$295,'Opening Balance'!$G$295,""))</f>
        <v/>
      </c>
      <c r="BZ294" s="447">
        <f t="shared" si="473"/>
        <v>24.831199999999992</v>
      </c>
      <c r="CA294" s="446">
        <f>IF(BP294="","",BP294*'Opening Balance'!$G$297)</f>
        <v>0</v>
      </c>
      <c r="CB294" s="431">
        <f t="shared" si="474"/>
        <v>24.831199999999992</v>
      </c>
      <c r="CC294" s="474">
        <f t="shared" si="502"/>
        <v>21500</v>
      </c>
      <c r="CD294" s="468" t="str">
        <f>IF(BL294="","",IF(BL294='Opening Balance'!$I$299,'Opening Balance'!$G$299,""))</f>
        <v/>
      </c>
      <c r="CE294" s="468">
        <f t="shared" si="475"/>
        <v>21500</v>
      </c>
      <c r="CF294" s="470">
        <f>IF(BL294="","",IF(BL294='Opening Balance'!$I$301,'Opening Balance'!$G$301,0))</f>
        <v>0</v>
      </c>
      <c r="CG294" s="469">
        <f t="shared" si="503"/>
        <v>21500</v>
      </c>
      <c r="CH294" s="466"/>
      <c r="CI294" s="466"/>
      <c r="CJ294" s="389">
        <v>23</v>
      </c>
      <c r="CK294" s="422">
        <f>IF(AND('Att. Dairy'!B336=""),"",'Att. Dairy'!B336)</f>
        <v>45253</v>
      </c>
      <c r="CL294" s="423" t="str">
        <f>IF(AND('Att. Dairy'!D336=""),"",'Att. Dairy'!D336)</f>
        <v>Thursday</v>
      </c>
      <c r="CM294" s="435" t="str">
        <f>IF('Att. Dairy'!O336="","",IF('Att. Dairy'!E336='Att. Dairy'!$AD$15,'Att. Dairy'!O336,""))</f>
        <v/>
      </c>
      <c r="CN294" s="435" t="str">
        <f>IF('Att. Dairy'!P336="","",IF('Att. Dairy'!E336='Att. Dairy'!$AD$15,'Att. Dairy'!P336,""))</f>
        <v/>
      </c>
      <c r="CO294" s="436">
        <f t="shared" si="476"/>
        <v>0</v>
      </c>
      <c r="CP294" s="453">
        <f t="shared" si="504"/>
        <v>174.97999999999996</v>
      </c>
      <c r="CQ294" s="438" t="str">
        <f>IF(CK294="","",IF(CK294='Opening Balance'!$I$292,'Opening Balance'!$H$292,""))</f>
        <v/>
      </c>
      <c r="CR294" s="438" t="str">
        <f>IF(CK294="","",IF(CK294='Opening Balance'!$I$294,'Opening Balance'!$H$294,""))</f>
        <v/>
      </c>
      <c r="CS294" s="438">
        <f t="shared" si="477"/>
        <v>174.97999999999996</v>
      </c>
      <c r="CT294" s="430">
        <f>IF(CO294="","",CO294*'Opening Balance'!$H$296)</f>
        <v>0</v>
      </c>
      <c r="CU294" s="431">
        <f t="shared" si="467"/>
        <v>174.97999999999996</v>
      </c>
      <c r="CV294" s="453">
        <f t="shared" si="505"/>
        <v>31.739799999999981</v>
      </c>
      <c r="CW294" s="430" t="str">
        <f>IF(CK294="","",IF(CK294='Opening Balance'!$I$293,'Opening Balance'!$H$293,""))</f>
        <v/>
      </c>
      <c r="CX294" s="429" t="str">
        <f>IF(CK294="","",IF(CK294='Opening Balance'!$I$295,'Opening Balance'!$H$295,""))</f>
        <v/>
      </c>
      <c r="CY294" s="438">
        <f t="shared" si="478"/>
        <v>31.739799999999981</v>
      </c>
      <c r="CZ294" s="430">
        <f>IF(CO294="","",CO294*'Opening Balance'!$H$297)</f>
        <v>0</v>
      </c>
      <c r="DA294" s="431">
        <f t="shared" si="479"/>
        <v>31.739799999999981</v>
      </c>
      <c r="DB294" s="474">
        <f t="shared" si="506"/>
        <v>23600</v>
      </c>
      <c r="DC294" s="468" t="str">
        <f>IF(CK294="","",IF(CK294='Opening Balance'!$I$299,'Opening Balance'!$H$299,""))</f>
        <v/>
      </c>
      <c r="DD294" s="468">
        <f t="shared" si="480"/>
        <v>23600</v>
      </c>
      <c r="DE294" s="470">
        <f>IF(CK294="","",IF(CK294='Opening Balance'!$I$301,'Opening Balance'!$H$301,0))</f>
        <v>0</v>
      </c>
      <c r="DF294" s="469">
        <f t="shared" si="507"/>
        <v>23600</v>
      </c>
    </row>
    <row r="295" spans="1:110" s="317" customFormat="1">
      <c r="A295" s="580"/>
      <c r="B295" s="352">
        <f>IF(AND($Z$3=$Q$267),MAX($B$271:B294)+1,0)</f>
        <v>0</v>
      </c>
      <c r="C295" s="116">
        <f>IF(AND('Att. Dairy'!B337=""),"",'Att. Dairy'!B337)</f>
        <v>45254</v>
      </c>
      <c r="D295" s="118">
        <f t="shared" si="481"/>
        <v>66.099999999999994</v>
      </c>
      <c r="E295" s="118">
        <f t="shared" si="482"/>
        <v>146</v>
      </c>
      <c r="F295" s="118" t="str">
        <f>IF(C295="","",IF(Sheet1!C295='Opening Balance'!$I$274,'Opening Balance'!$G$274,""))</f>
        <v/>
      </c>
      <c r="G295" s="118" t="str">
        <f>IF(C295="","",IF(Sheet1!C295='Opening Balance'!$I$275,'Opening Balance'!$G$275,""))</f>
        <v/>
      </c>
      <c r="H295" s="118" t="str">
        <f>IF(C295="","",IF(Sheet1!C295='Opening Balance'!$I$276,'Opening Balance'!$G$276,""))</f>
        <v/>
      </c>
      <c r="I295" s="118" t="str">
        <f>IF(C295="","",IF(Sheet1!C295='Opening Balance'!$I$277,'Opening Balance'!$G$277,""))</f>
        <v/>
      </c>
      <c r="J295" s="118" t="str">
        <f>IF(C295="","",IF(Sheet1!C295='Opening Balance'!$I$278,'Opening Balance'!$G$278,""))</f>
        <v/>
      </c>
      <c r="K295" s="118" t="str">
        <f>IF(C295="","",IF(Sheet1!C295='Opening Balance'!$I$279,'Opening Balance'!$G$279,""))</f>
        <v/>
      </c>
      <c r="L295" s="118">
        <f t="shared" si="483"/>
        <v>66.099999999999994</v>
      </c>
      <c r="M295" s="118">
        <f t="shared" si="484"/>
        <v>146</v>
      </c>
      <c r="N295" s="119" t="str">
        <f>IF('Att. Dairy'!F337="","",'Att. Dairy'!F337)</f>
        <v/>
      </c>
      <c r="O295" s="119" t="str">
        <f>IF('Att. Dairy'!G337="","",'Att. Dairy'!G337)</f>
        <v/>
      </c>
      <c r="P295" s="119" t="str">
        <f t="shared" si="485"/>
        <v/>
      </c>
      <c r="Q295" s="119" t="str">
        <f>IF('Att. Dairy'!L337="","",'Att. Dairy'!L337)</f>
        <v/>
      </c>
      <c r="R295" s="119" t="str">
        <f>IF('Att. Dairy'!M337="","",'Att. Dairy'!M337)</f>
        <v/>
      </c>
      <c r="S295" s="119" t="str">
        <f t="shared" si="486"/>
        <v/>
      </c>
      <c r="T295" s="118">
        <f t="shared" si="487"/>
        <v>0</v>
      </c>
      <c r="U295" s="118">
        <f t="shared" si="488"/>
        <v>0</v>
      </c>
      <c r="V295" s="118">
        <f t="shared" si="489"/>
        <v>66.099999999999994</v>
      </c>
      <c r="W295" s="118">
        <f t="shared" si="490"/>
        <v>146</v>
      </c>
      <c r="X295" s="321" t="str">
        <f>IFERROR(IF(AND('Att. Dairy'!B337=""),"",IF(AND(Y295="अवकाश"),"",IF(AND(S295=""),"",S295*$Z$267))),"")</f>
        <v/>
      </c>
      <c r="Y295" s="121" t="str">
        <f>IF(AND('Att. Dairy'!B337=""),"",IF(OR(S295="",S295=0),"",BC295))</f>
        <v/>
      </c>
      <c r="AA295" s="353">
        <f>IF(AND($AY$3=$AP$267),MAX($AA$271:AA294)+1,0)</f>
        <v>0</v>
      </c>
      <c r="AB295" s="116">
        <f>IF(AND('Att. Dairy'!B337=""),"",'Att. Dairy'!B337)</f>
        <v>45254</v>
      </c>
      <c r="AC295" s="118">
        <f t="shared" si="491"/>
        <v>42.850000000000023</v>
      </c>
      <c r="AD295" s="118">
        <f t="shared" si="492"/>
        <v>106.75000000000001</v>
      </c>
      <c r="AE295" s="118" t="str">
        <f>IF(AB295="","",IF(Sheet1!AB295='Opening Balance'!$I$236,'Opening Balance'!$H$236,""))</f>
        <v/>
      </c>
      <c r="AF295" s="118" t="str">
        <f>IF(AB295="","",IF(Sheet1!AB295='Opening Balance'!$I$237,'Opening Balance'!$H$237,""))</f>
        <v/>
      </c>
      <c r="AG295" s="118" t="str">
        <f>IF(AB295="","",IF(Sheet1!AB295='Opening Balance'!$I$238,'Opening Balance'!$H$238,""))</f>
        <v/>
      </c>
      <c r="AH295" s="118" t="str">
        <f>IF(AB295="","",IF(Sheet1!AB295='Opening Balance'!$I$239,'Opening Balance'!$H$239,""))</f>
        <v/>
      </c>
      <c r="AI295" s="118" t="str">
        <f>IF(AB295="","",IF(Sheet1!AB295='Opening Balance'!$I$240,'Opening Balance'!$H$240,""))</f>
        <v/>
      </c>
      <c r="AJ295" s="118" t="str">
        <f>IF(AB295="","",IF(Sheet1!AB295='Opening Balance'!$I$241,'Opening Balance'!$H$241,""))</f>
        <v/>
      </c>
      <c r="AK295" s="118">
        <f t="shared" si="493"/>
        <v>42.850000000000023</v>
      </c>
      <c r="AL295" s="118">
        <f t="shared" si="494"/>
        <v>106.75000000000001</v>
      </c>
      <c r="AM295" s="119" t="str">
        <f>IF('Att. Dairy'!I337="","",'Att. Dairy'!I337)</f>
        <v/>
      </c>
      <c r="AN295" s="119" t="str">
        <f>IF('Att. Dairy'!J337="","",'Att. Dairy'!J337)</f>
        <v/>
      </c>
      <c r="AO295" s="119" t="str">
        <f t="shared" si="495"/>
        <v/>
      </c>
      <c r="AP295" s="119" t="str">
        <f>IF('Att. Dairy'!O337="","",'Att. Dairy'!O337)</f>
        <v/>
      </c>
      <c r="AQ295" s="119" t="str">
        <f>IF('Att. Dairy'!P337="","",'Att. Dairy'!P337)</f>
        <v/>
      </c>
      <c r="AR295" s="119" t="str">
        <f t="shared" si="496"/>
        <v/>
      </c>
      <c r="AS295" s="118">
        <f t="shared" si="497"/>
        <v>0</v>
      </c>
      <c r="AT295" s="118">
        <f t="shared" si="498"/>
        <v>0</v>
      </c>
      <c r="AU295" s="118">
        <f t="shared" si="508"/>
        <v>42.850000000000023</v>
      </c>
      <c r="AV295" s="118">
        <f t="shared" si="509"/>
        <v>106.75000000000001</v>
      </c>
      <c r="AW295" s="321" t="str">
        <f>IFERROR(IF(AND('Att. Dairy'!B337=""),"",IF(AND(AX295="अवकाश"),"",IF(AND(AR295=""),"",AR295*$AY$267))),"")</f>
        <v/>
      </c>
      <c r="AX295" s="121" t="str">
        <f>IF(AND('Att. Dairy'!B337=""),"",IF(OR(AR295="",AR295=0),"",BC295))</f>
        <v/>
      </c>
      <c r="BB295" s="329" t="str">
        <f>IF(AND('Att. Dairy'!D337=""),"",'Att. Dairy'!D337)</f>
        <v>Friday</v>
      </c>
      <c r="BC295" s="317" t="str">
        <f t="shared" si="499"/>
        <v>दाल रोटी</v>
      </c>
      <c r="BD295" s="318" t="str">
        <f t="shared" si="468"/>
        <v>W</v>
      </c>
      <c r="BE295" s="329" t="str">
        <f>IF(AND('Att. Dairy'!C337=""),"",'Att. Dairy'!C337)</f>
        <v/>
      </c>
      <c r="BF295" s="317" t="str">
        <f t="shared" si="469"/>
        <v/>
      </c>
      <c r="BG295" s="318" t="str">
        <f t="shared" si="470"/>
        <v>W</v>
      </c>
      <c r="BJ295" s="487">
        <f>IF(AND($DG$5=$CF$268),MAX($BJ$271:BJ294)+1,0)</f>
        <v>0</v>
      </c>
      <c r="BK295" s="389">
        <v>24</v>
      </c>
      <c r="BL295" s="422">
        <f>IF(AND('Att. Dairy'!B337=""),"",'Att. Dairy'!B337)</f>
        <v>45254</v>
      </c>
      <c r="BM295" s="423" t="str">
        <f>IF(AND('Att. Dairy'!D337=""),"",'Att. Dairy'!D337)</f>
        <v>Friday</v>
      </c>
      <c r="BN295" s="435" t="str">
        <f>IF('Att. Dairy'!L337="","",IF('Att. Dairy'!E337='Att. Dairy'!$AD$15,'Att. Dairy'!L337,""))</f>
        <v/>
      </c>
      <c r="BO295" s="435" t="str">
        <f>IF('Att. Dairy'!M337="","",IF('Att. Dairy'!E337='Att. Dairy'!$AD$15,'Att. Dairy'!M337,""))</f>
        <v/>
      </c>
      <c r="BP295" s="436">
        <f t="shared" si="471"/>
        <v>0</v>
      </c>
      <c r="BQ295" s="453">
        <f t="shared" si="500"/>
        <v>128.27000000000001</v>
      </c>
      <c r="BR295" s="439" t="str">
        <f>IF(BL295="","",IF(BL295='Opening Balance'!$I$292,'Opening Balance'!$G$292,""))</f>
        <v/>
      </c>
      <c r="BS295" s="439" t="str">
        <f>IF(BL295="","",IF(BL295='Opening Balance'!$I$294,'Opening Balance'!$G$294,""))</f>
        <v/>
      </c>
      <c r="BT295" s="438">
        <f t="shared" si="472"/>
        <v>128.27000000000001</v>
      </c>
      <c r="BU295" s="446">
        <f>IF(BP295="","",BP295*'Opening Balance'!$G$296)</f>
        <v>0</v>
      </c>
      <c r="BV295" s="415">
        <f t="shared" si="466"/>
        <v>128.27000000000001</v>
      </c>
      <c r="BW295" s="453">
        <f t="shared" si="501"/>
        <v>24.831199999999992</v>
      </c>
      <c r="BX295" s="446" t="str">
        <f>IF(BL295="","",IF(BL295='Opening Balance'!$I$293,'Opening Balance'!$G$293,""))</f>
        <v/>
      </c>
      <c r="BY295" s="446" t="str">
        <f>IF(BL295="","",IF(BL295='Opening Balance'!$I$295,'Opening Balance'!$G$295,""))</f>
        <v/>
      </c>
      <c r="BZ295" s="447">
        <f t="shared" si="473"/>
        <v>24.831199999999992</v>
      </c>
      <c r="CA295" s="446">
        <f>IF(BP295="","",BP295*'Opening Balance'!$G$297)</f>
        <v>0</v>
      </c>
      <c r="CB295" s="431">
        <f t="shared" si="474"/>
        <v>24.831199999999992</v>
      </c>
      <c r="CC295" s="474">
        <f t="shared" si="502"/>
        <v>21500</v>
      </c>
      <c r="CD295" s="468" t="str">
        <f>IF(BL295="","",IF(BL295='Opening Balance'!$I$299,'Opening Balance'!$G$299,""))</f>
        <v/>
      </c>
      <c r="CE295" s="468">
        <f t="shared" si="475"/>
        <v>21500</v>
      </c>
      <c r="CF295" s="470">
        <f>IF(BL295="","",IF(BL295='Opening Balance'!$I$301,'Opening Balance'!$G$301,0))</f>
        <v>0</v>
      </c>
      <c r="CG295" s="469">
        <f t="shared" si="503"/>
        <v>21500</v>
      </c>
      <c r="CH295" s="466"/>
      <c r="CI295" s="466"/>
      <c r="CJ295" s="389">
        <v>24</v>
      </c>
      <c r="CK295" s="422">
        <f>IF(AND('Att. Dairy'!B337=""),"",'Att. Dairy'!B337)</f>
        <v>45254</v>
      </c>
      <c r="CL295" s="423" t="str">
        <f>IF(AND('Att. Dairy'!D337=""),"",'Att. Dairy'!D337)</f>
        <v>Friday</v>
      </c>
      <c r="CM295" s="435" t="str">
        <f>IF('Att. Dairy'!O337="","",IF('Att. Dairy'!E337='Att. Dairy'!$AD$15,'Att. Dairy'!O337,""))</f>
        <v/>
      </c>
      <c r="CN295" s="435" t="str">
        <f>IF('Att. Dairy'!P337="","",IF('Att. Dairy'!E337='Att. Dairy'!$AD$15,'Att. Dairy'!P337,""))</f>
        <v/>
      </c>
      <c r="CO295" s="436">
        <f t="shared" si="476"/>
        <v>0</v>
      </c>
      <c r="CP295" s="453">
        <f t="shared" si="504"/>
        <v>174.97999999999996</v>
      </c>
      <c r="CQ295" s="438" t="str">
        <f>IF(CK295="","",IF(CK295='Opening Balance'!$I$292,'Opening Balance'!$H$292,""))</f>
        <v/>
      </c>
      <c r="CR295" s="438" t="str">
        <f>IF(CK295="","",IF(CK295='Opening Balance'!$I$294,'Opening Balance'!$H$294,""))</f>
        <v/>
      </c>
      <c r="CS295" s="438">
        <f t="shared" si="477"/>
        <v>174.97999999999996</v>
      </c>
      <c r="CT295" s="430">
        <f>IF(CO295="","",CO295*'Opening Balance'!$H$296)</f>
        <v>0</v>
      </c>
      <c r="CU295" s="431">
        <f t="shared" si="467"/>
        <v>174.97999999999996</v>
      </c>
      <c r="CV295" s="453">
        <f t="shared" si="505"/>
        <v>31.739799999999981</v>
      </c>
      <c r="CW295" s="430" t="str">
        <f>IF(CK295="","",IF(CK295='Opening Balance'!$I$293,'Opening Balance'!$H$293,""))</f>
        <v/>
      </c>
      <c r="CX295" s="429" t="str">
        <f>IF(CK295="","",IF(CK295='Opening Balance'!$I$295,'Opening Balance'!$H$295,""))</f>
        <v/>
      </c>
      <c r="CY295" s="438">
        <f t="shared" si="478"/>
        <v>31.739799999999981</v>
      </c>
      <c r="CZ295" s="430">
        <f>IF(CO295="","",CO295*'Opening Balance'!$H$297)</f>
        <v>0</v>
      </c>
      <c r="DA295" s="431">
        <f t="shared" si="479"/>
        <v>31.739799999999981</v>
      </c>
      <c r="DB295" s="474">
        <f t="shared" si="506"/>
        <v>23600</v>
      </c>
      <c r="DC295" s="468" t="str">
        <f>IF(CK295="","",IF(CK295='Opening Balance'!$I$299,'Opening Balance'!$H$299,""))</f>
        <v/>
      </c>
      <c r="DD295" s="468">
        <f t="shared" si="480"/>
        <v>23600</v>
      </c>
      <c r="DE295" s="470">
        <f>IF(CK295="","",IF(CK295='Opening Balance'!$I$301,'Opening Balance'!$H$301,0))</f>
        <v>0</v>
      </c>
      <c r="DF295" s="469">
        <f t="shared" si="507"/>
        <v>23600</v>
      </c>
    </row>
    <row r="296" spans="1:110" s="317" customFormat="1">
      <c r="A296" s="580"/>
      <c r="B296" s="352">
        <f>IF(AND($Z$3=$Q$267),MAX($B$271:B295)+1,0)</f>
        <v>0</v>
      </c>
      <c r="C296" s="116">
        <f>IF(AND('Att. Dairy'!B338=""),"",'Att. Dairy'!B338)</f>
        <v>45255</v>
      </c>
      <c r="D296" s="118">
        <f t="shared" si="481"/>
        <v>66.099999999999994</v>
      </c>
      <c r="E296" s="118">
        <f t="shared" si="482"/>
        <v>146</v>
      </c>
      <c r="F296" s="118" t="str">
        <f>IF(C296="","",IF(Sheet1!C296='Opening Balance'!$I$274,'Opening Balance'!$G$274,""))</f>
        <v/>
      </c>
      <c r="G296" s="118" t="str">
        <f>IF(C296="","",IF(Sheet1!C296='Opening Balance'!$I$275,'Opening Balance'!$G$275,""))</f>
        <v/>
      </c>
      <c r="H296" s="118" t="str">
        <f>IF(C296="","",IF(Sheet1!C296='Opening Balance'!$I$276,'Opening Balance'!$G$276,""))</f>
        <v/>
      </c>
      <c r="I296" s="118" t="str">
        <f>IF(C296="","",IF(Sheet1!C296='Opening Balance'!$I$277,'Opening Balance'!$G$277,""))</f>
        <v/>
      </c>
      <c r="J296" s="118" t="str">
        <f>IF(C296="","",IF(Sheet1!C296='Opening Balance'!$I$278,'Opening Balance'!$G$278,""))</f>
        <v/>
      </c>
      <c r="K296" s="118" t="str">
        <f>IF(C296="","",IF(Sheet1!C296='Opening Balance'!$I$279,'Opening Balance'!$G$279,""))</f>
        <v/>
      </c>
      <c r="L296" s="118">
        <f t="shared" si="483"/>
        <v>66.099999999999994</v>
      </c>
      <c r="M296" s="118">
        <f t="shared" si="484"/>
        <v>146</v>
      </c>
      <c r="N296" s="119" t="str">
        <f>IF('Att. Dairy'!F338="","",'Att. Dairy'!F338)</f>
        <v/>
      </c>
      <c r="O296" s="119" t="str">
        <f>IF('Att. Dairy'!G338="","",'Att. Dairy'!G338)</f>
        <v/>
      </c>
      <c r="P296" s="119" t="str">
        <f t="shared" si="485"/>
        <v/>
      </c>
      <c r="Q296" s="119" t="str">
        <f>IF('Att. Dairy'!L338="","",'Att. Dairy'!L338)</f>
        <v/>
      </c>
      <c r="R296" s="119" t="str">
        <f>IF('Att. Dairy'!M338="","",'Att. Dairy'!M338)</f>
        <v/>
      </c>
      <c r="S296" s="119" t="str">
        <f t="shared" si="486"/>
        <v/>
      </c>
      <c r="T296" s="118">
        <f t="shared" si="487"/>
        <v>0</v>
      </c>
      <c r="U296" s="118">
        <f t="shared" si="488"/>
        <v>0</v>
      </c>
      <c r="V296" s="118">
        <f t="shared" si="489"/>
        <v>66.099999999999994</v>
      </c>
      <c r="W296" s="118">
        <f t="shared" si="490"/>
        <v>146</v>
      </c>
      <c r="X296" s="321" t="str">
        <f>IFERROR(IF(AND('Att. Dairy'!B338=""),"",IF(AND(Y296="अवकाश"),"",IF(AND(S296=""),"",S296*$Z$267))),"")</f>
        <v/>
      </c>
      <c r="Y296" s="121" t="str">
        <f>IF(AND('Att. Dairy'!B338=""),"",IF(OR(S296="",S296=0),"",BC296))</f>
        <v/>
      </c>
      <c r="AA296" s="353">
        <f>IF(AND($AY$3=$AP$267),MAX($AA$271:AA295)+1,0)</f>
        <v>0</v>
      </c>
      <c r="AB296" s="116">
        <f>IF(AND('Att. Dairy'!B338=""),"",'Att. Dairy'!B338)</f>
        <v>45255</v>
      </c>
      <c r="AC296" s="118">
        <f t="shared" si="491"/>
        <v>42.850000000000023</v>
      </c>
      <c r="AD296" s="118">
        <f t="shared" si="492"/>
        <v>106.75000000000001</v>
      </c>
      <c r="AE296" s="118" t="str">
        <f>IF(AB296="","",IF(Sheet1!AB296='Opening Balance'!$I$236,'Opening Balance'!$H$236,""))</f>
        <v/>
      </c>
      <c r="AF296" s="118" t="str">
        <f>IF(AB296="","",IF(Sheet1!AB296='Opening Balance'!$I$237,'Opening Balance'!$H$237,""))</f>
        <v/>
      </c>
      <c r="AG296" s="118" t="str">
        <f>IF(AB296="","",IF(Sheet1!AB296='Opening Balance'!$I$238,'Opening Balance'!$H$238,""))</f>
        <v/>
      </c>
      <c r="AH296" s="118" t="str">
        <f>IF(AB296="","",IF(Sheet1!AB296='Opening Balance'!$I$239,'Opening Balance'!$H$239,""))</f>
        <v/>
      </c>
      <c r="AI296" s="118" t="str">
        <f>IF(AB296="","",IF(Sheet1!AB296='Opening Balance'!$I$240,'Opening Balance'!$H$240,""))</f>
        <v/>
      </c>
      <c r="AJ296" s="118" t="str">
        <f>IF(AB296="","",IF(Sheet1!AB296='Opening Balance'!$I$241,'Opening Balance'!$H$241,""))</f>
        <v/>
      </c>
      <c r="AK296" s="118">
        <f t="shared" si="493"/>
        <v>42.850000000000023</v>
      </c>
      <c r="AL296" s="118">
        <f t="shared" si="494"/>
        <v>106.75000000000001</v>
      </c>
      <c r="AM296" s="119" t="str">
        <f>IF('Att. Dairy'!I338="","",'Att. Dairy'!I338)</f>
        <v/>
      </c>
      <c r="AN296" s="119" t="str">
        <f>IF('Att. Dairy'!J338="","",'Att. Dairy'!J338)</f>
        <v/>
      </c>
      <c r="AO296" s="119" t="str">
        <f t="shared" si="495"/>
        <v/>
      </c>
      <c r="AP296" s="119" t="str">
        <f>IF('Att. Dairy'!O338="","",'Att. Dairy'!O338)</f>
        <v/>
      </c>
      <c r="AQ296" s="119" t="str">
        <f>IF('Att. Dairy'!P338="","",'Att. Dairy'!P338)</f>
        <v/>
      </c>
      <c r="AR296" s="119" t="str">
        <f t="shared" si="496"/>
        <v/>
      </c>
      <c r="AS296" s="118">
        <f t="shared" si="497"/>
        <v>0</v>
      </c>
      <c r="AT296" s="118">
        <f t="shared" si="498"/>
        <v>0</v>
      </c>
      <c r="AU296" s="118">
        <f t="shared" si="508"/>
        <v>42.850000000000023</v>
      </c>
      <c r="AV296" s="118">
        <f t="shared" si="509"/>
        <v>106.75000000000001</v>
      </c>
      <c r="AW296" s="321" t="str">
        <f>IFERROR(IF(AND('Att. Dairy'!B338=""),"",IF(AND(AX296="अवकाश"),"",IF(AND(AR296=""),"",AR296*$AY$267))),"")</f>
        <v/>
      </c>
      <c r="AX296" s="121" t="str">
        <f>IF(AND('Att. Dairy'!B338=""),"",IF(OR(AR296="",AR296=0),"",BC296))</f>
        <v/>
      </c>
      <c r="BB296" s="329" t="str">
        <f>IF(AND('Att. Dairy'!D338=""),"",'Att. Dairy'!D338)</f>
        <v>Saturday</v>
      </c>
      <c r="BC296" s="317" t="str">
        <f t="shared" si="499"/>
        <v>सब्जी रोटी</v>
      </c>
      <c r="BD296" s="318" t="str">
        <f t="shared" si="468"/>
        <v>W</v>
      </c>
      <c r="BE296" s="329" t="str">
        <f>IF(AND('Att. Dairy'!C338=""),"",'Att. Dairy'!C338)</f>
        <v/>
      </c>
      <c r="BF296" s="317" t="str">
        <f t="shared" si="469"/>
        <v/>
      </c>
      <c r="BG296" s="318" t="str">
        <f t="shared" si="470"/>
        <v>W</v>
      </c>
      <c r="BJ296" s="487">
        <f>IF(AND($DG$5=$CF$268),MAX($BJ$271:BJ295)+1,0)</f>
        <v>0</v>
      </c>
      <c r="BK296" s="389">
        <v>25</v>
      </c>
      <c r="BL296" s="422">
        <f>IF(AND('Att. Dairy'!B338=""),"",'Att. Dairy'!B338)</f>
        <v>45255</v>
      </c>
      <c r="BM296" s="423" t="str">
        <f>IF(AND('Att. Dairy'!D338=""),"",'Att. Dairy'!D338)</f>
        <v>Saturday</v>
      </c>
      <c r="BN296" s="435" t="str">
        <f>IF('Att. Dairy'!L338="","",IF('Att. Dairy'!E338='Att. Dairy'!$AD$15,'Att. Dairy'!L338,""))</f>
        <v/>
      </c>
      <c r="BO296" s="435" t="str">
        <f>IF('Att. Dairy'!M338="","",IF('Att. Dairy'!E338='Att. Dairy'!$AD$15,'Att. Dairy'!M338,""))</f>
        <v/>
      </c>
      <c r="BP296" s="436">
        <f t="shared" si="471"/>
        <v>0</v>
      </c>
      <c r="BQ296" s="453">
        <f t="shared" si="500"/>
        <v>128.27000000000001</v>
      </c>
      <c r="BR296" s="439" t="str">
        <f>IF(BL296="","",IF(BL296='Opening Balance'!$I$292,'Opening Balance'!$G$292,""))</f>
        <v/>
      </c>
      <c r="BS296" s="439" t="str">
        <f>IF(BL296="","",IF(BL296='Opening Balance'!$I$294,'Opening Balance'!$G$294,""))</f>
        <v/>
      </c>
      <c r="BT296" s="438">
        <f t="shared" si="472"/>
        <v>128.27000000000001</v>
      </c>
      <c r="BU296" s="446">
        <f>IF(BP296="","",BP296*'Opening Balance'!$G$296)</f>
        <v>0</v>
      </c>
      <c r="BV296" s="415">
        <f t="shared" si="466"/>
        <v>128.27000000000001</v>
      </c>
      <c r="BW296" s="453">
        <f t="shared" si="501"/>
        <v>24.831199999999992</v>
      </c>
      <c r="BX296" s="446" t="str">
        <f>IF(BL296="","",IF(BL296='Opening Balance'!$I$293,'Opening Balance'!$G$293,""))</f>
        <v/>
      </c>
      <c r="BY296" s="446" t="str">
        <f>IF(BL296="","",IF(BL296='Opening Balance'!$I$295,'Opening Balance'!$G$295,""))</f>
        <v/>
      </c>
      <c r="BZ296" s="447">
        <f t="shared" si="473"/>
        <v>24.831199999999992</v>
      </c>
      <c r="CA296" s="446">
        <f>IF(BP296="","",BP296*'Opening Balance'!$G$297)</f>
        <v>0</v>
      </c>
      <c r="CB296" s="431">
        <f t="shared" si="474"/>
        <v>24.831199999999992</v>
      </c>
      <c r="CC296" s="474">
        <f t="shared" si="502"/>
        <v>21500</v>
      </c>
      <c r="CD296" s="468" t="str">
        <f>IF(BL296="","",IF(BL296='Opening Balance'!$I$299,'Opening Balance'!$G$299,""))</f>
        <v/>
      </c>
      <c r="CE296" s="468">
        <f t="shared" si="475"/>
        <v>21500</v>
      </c>
      <c r="CF296" s="470">
        <f>IF(BL296="","",IF(BL296='Opening Balance'!$I$301,'Opening Balance'!$G$301,0))</f>
        <v>0</v>
      </c>
      <c r="CG296" s="469">
        <f t="shared" si="503"/>
        <v>21500</v>
      </c>
      <c r="CH296" s="466"/>
      <c r="CI296" s="466"/>
      <c r="CJ296" s="389">
        <v>25</v>
      </c>
      <c r="CK296" s="422">
        <f>IF(AND('Att. Dairy'!B338=""),"",'Att. Dairy'!B338)</f>
        <v>45255</v>
      </c>
      <c r="CL296" s="423" t="str">
        <f>IF(AND('Att. Dairy'!D338=""),"",'Att. Dairy'!D338)</f>
        <v>Saturday</v>
      </c>
      <c r="CM296" s="435" t="str">
        <f>IF('Att. Dairy'!O338="","",IF('Att. Dairy'!E338='Att. Dairy'!$AD$15,'Att. Dairy'!O338,""))</f>
        <v/>
      </c>
      <c r="CN296" s="435" t="str">
        <f>IF('Att. Dairy'!P338="","",IF('Att. Dairy'!E338='Att. Dairy'!$AD$15,'Att. Dairy'!P338,""))</f>
        <v/>
      </c>
      <c r="CO296" s="436">
        <f t="shared" si="476"/>
        <v>0</v>
      </c>
      <c r="CP296" s="453">
        <f t="shared" si="504"/>
        <v>174.97999999999996</v>
      </c>
      <c r="CQ296" s="438" t="str">
        <f>IF(CK296="","",IF(CK296='Opening Balance'!$I$292,'Opening Balance'!$H$292,""))</f>
        <v/>
      </c>
      <c r="CR296" s="438" t="str">
        <f>IF(CK296="","",IF(CK296='Opening Balance'!$I$294,'Opening Balance'!$H$294,""))</f>
        <v/>
      </c>
      <c r="CS296" s="438">
        <f t="shared" si="477"/>
        <v>174.97999999999996</v>
      </c>
      <c r="CT296" s="430">
        <f>IF(CO296="","",CO296*'Opening Balance'!$H$296)</f>
        <v>0</v>
      </c>
      <c r="CU296" s="431">
        <f t="shared" si="467"/>
        <v>174.97999999999996</v>
      </c>
      <c r="CV296" s="453">
        <f t="shared" si="505"/>
        <v>31.739799999999981</v>
      </c>
      <c r="CW296" s="430" t="str">
        <f>IF(CK296="","",IF(CK296='Opening Balance'!$I$293,'Opening Balance'!$H$293,""))</f>
        <v/>
      </c>
      <c r="CX296" s="429" t="str">
        <f>IF(CK296="","",IF(CK296='Opening Balance'!$I$295,'Opening Balance'!$H$295,""))</f>
        <v/>
      </c>
      <c r="CY296" s="438">
        <f t="shared" si="478"/>
        <v>31.739799999999981</v>
      </c>
      <c r="CZ296" s="430">
        <f>IF(CO296="","",CO296*'Opening Balance'!$H$297)</f>
        <v>0</v>
      </c>
      <c r="DA296" s="431">
        <f t="shared" si="479"/>
        <v>31.739799999999981</v>
      </c>
      <c r="DB296" s="474">
        <f t="shared" si="506"/>
        <v>23600</v>
      </c>
      <c r="DC296" s="468" t="str">
        <f>IF(CK296="","",IF(CK296='Opening Balance'!$I$299,'Opening Balance'!$H$299,""))</f>
        <v/>
      </c>
      <c r="DD296" s="468">
        <f t="shared" si="480"/>
        <v>23600</v>
      </c>
      <c r="DE296" s="470">
        <f>IF(CK296="","",IF(CK296='Opening Balance'!$I$301,'Opening Balance'!$H$301,0))</f>
        <v>0</v>
      </c>
      <c r="DF296" s="469">
        <f t="shared" si="507"/>
        <v>23600</v>
      </c>
    </row>
    <row r="297" spans="1:110" s="317" customFormat="1">
      <c r="A297" s="580"/>
      <c r="B297" s="352">
        <f>IF(AND($Z$3=$Q$267),MAX($B$271:B296)+1,0)</f>
        <v>0</v>
      </c>
      <c r="C297" s="116">
        <f>IF(AND('Att. Dairy'!B339=""),"",'Att. Dairy'!B339)</f>
        <v>45256</v>
      </c>
      <c r="D297" s="118">
        <f t="shared" si="481"/>
        <v>66.099999999999994</v>
      </c>
      <c r="E297" s="118">
        <f t="shared" si="482"/>
        <v>146</v>
      </c>
      <c r="F297" s="118" t="str">
        <f>IF(C297="","",IF(Sheet1!C297='Opening Balance'!$I$274,'Opening Balance'!$G$274,""))</f>
        <v/>
      </c>
      <c r="G297" s="118" t="str">
        <f>IF(C297="","",IF(Sheet1!C297='Opening Balance'!$I$275,'Opening Balance'!$G$275,""))</f>
        <v/>
      </c>
      <c r="H297" s="118" t="str">
        <f>IF(C297="","",IF(Sheet1!C297='Opening Balance'!$I$276,'Opening Balance'!$G$276,""))</f>
        <v/>
      </c>
      <c r="I297" s="118" t="str">
        <f>IF(C297="","",IF(Sheet1!C297='Opening Balance'!$I$277,'Opening Balance'!$G$277,""))</f>
        <v/>
      </c>
      <c r="J297" s="118" t="str">
        <f>IF(C297="","",IF(Sheet1!C297='Opening Balance'!$I$278,'Opening Balance'!$G$278,""))</f>
        <v/>
      </c>
      <c r="K297" s="118" t="str">
        <f>IF(C297="","",IF(Sheet1!C297='Opening Balance'!$I$279,'Opening Balance'!$G$279,""))</f>
        <v/>
      </c>
      <c r="L297" s="118">
        <f t="shared" si="483"/>
        <v>66.099999999999994</v>
      </c>
      <c r="M297" s="118">
        <f t="shared" si="484"/>
        <v>146</v>
      </c>
      <c r="N297" s="119" t="str">
        <f>IF('Att. Dairy'!F339="","",'Att. Dairy'!F339)</f>
        <v/>
      </c>
      <c r="O297" s="119" t="str">
        <f>IF('Att. Dairy'!G339="","",'Att. Dairy'!G339)</f>
        <v/>
      </c>
      <c r="P297" s="119" t="str">
        <f t="shared" si="485"/>
        <v/>
      </c>
      <c r="Q297" s="119" t="str">
        <f>IF('Att. Dairy'!L339="","",'Att. Dairy'!L339)</f>
        <v/>
      </c>
      <c r="R297" s="119" t="str">
        <f>IF('Att. Dairy'!M339="","",'Att. Dairy'!M339)</f>
        <v/>
      </c>
      <c r="S297" s="119" t="str">
        <f t="shared" si="486"/>
        <v/>
      </c>
      <c r="T297" s="118">
        <f t="shared" si="487"/>
        <v>0</v>
      </c>
      <c r="U297" s="118">
        <f t="shared" si="488"/>
        <v>0</v>
      </c>
      <c r="V297" s="118">
        <f t="shared" si="489"/>
        <v>66.099999999999994</v>
      </c>
      <c r="W297" s="118">
        <f t="shared" si="490"/>
        <v>146</v>
      </c>
      <c r="X297" s="321" t="str">
        <f>IFERROR(IF(AND('Att. Dairy'!B339=""),"",IF(AND(Y297="अवकाश"),"",IF(AND(S297=""),"",S297*$Z$267))),"")</f>
        <v/>
      </c>
      <c r="Y297" s="121" t="str">
        <f>IF(AND('Att. Dairy'!B339=""),"",IF(OR(S297="",S297=0),"",BC297))</f>
        <v/>
      </c>
      <c r="AA297" s="353">
        <f>IF(AND($AY$3=$AP$267),MAX($AA$271:AA296)+1,0)</f>
        <v>0</v>
      </c>
      <c r="AB297" s="116">
        <f>IF(AND('Att. Dairy'!B339=""),"",'Att. Dairy'!B339)</f>
        <v>45256</v>
      </c>
      <c r="AC297" s="118">
        <f t="shared" si="491"/>
        <v>42.850000000000023</v>
      </c>
      <c r="AD297" s="118">
        <f t="shared" si="492"/>
        <v>106.75000000000001</v>
      </c>
      <c r="AE297" s="118" t="str">
        <f>IF(AB297="","",IF(Sheet1!AB297='Opening Balance'!$I$236,'Opening Balance'!$H$236,""))</f>
        <v/>
      </c>
      <c r="AF297" s="118" t="str">
        <f>IF(AB297="","",IF(Sheet1!AB297='Opening Balance'!$I$237,'Opening Balance'!$H$237,""))</f>
        <v/>
      </c>
      <c r="AG297" s="118" t="str">
        <f>IF(AB297="","",IF(Sheet1!AB297='Opening Balance'!$I$238,'Opening Balance'!$H$238,""))</f>
        <v/>
      </c>
      <c r="AH297" s="118" t="str">
        <f>IF(AB297="","",IF(Sheet1!AB297='Opening Balance'!$I$239,'Opening Balance'!$H$239,""))</f>
        <v/>
      </c>
      <c r="AI297" s="118" t="str">
        <f>IF(AB297="","",IF(Sheet1!AB297='Opening Balance'!$I$240,'Opening Balance'!$H$240,""))</f>
        <v/>
      </c>
      <c r="AJ297" s="118" t="str">
        <f>IF(AB297="","",IF(Sheet1!AB297='Opening Balance'!$I$241,'Opening Balance'!$H$241,""))</f>
        <v/>
      </c>
      <c r="AK297" s="118">
        <f t="shared" si="493"/>
        <v>42.850000000000023</v>
      </c>
      <c r="AL297" s="118">
        <f t="shared" si="494"/>
        <v>106.75000000000001</v>
      </c>
      <c r="AM297" s="119" t="str">
        <f>IF('Att. Dairy'!I339="","",'Att. Dairy'!I339)</f>
        <v/>
      </c>
      <c r="AN297" s="119" t="str">
        <f>IF('Att. Dairy'!J339="","",'Att. Dairy'!J339)</f>
        <v/>
      </c>
      <c r="AO297" s="119" t="str">
        <f t="shared" si="495"/>
        <v/>
      </c>
      <c r="AP297" s="119" t="str">
        <f>IF('Att. Dairy'!O339="","",'Att. Dairy'!O339)</f>
        <v/>
      </c>
      <c r="AQ297" s="119" t="str">
        <f>IF('Att. Dairy'!P339="","",'Att. Dairy'!P339)</f>
        <v/>
      </c>
      <c r="AR297" s="119" t="str">
        <f t="shared" si="496"/>
        <v/>
      </c>
      <c r="AS297" s="118">
        <f t="shared" si="497"/>
        <v>0</v>
      </c>
      <c r="AT297" s="118">
        <f t="shared" si="498"/>
        <v>0</v>
      </c>
      <c r="AU297" s="118">
        <f t="shared" si="508"/>
        <v>42.850000000000023</v>
      </c>
      <c r="AV297" s="118">
        <f t="shared" si="509"/>
        <v>106.75000000000001</v>
      </c>
      <c r="AW297" s="321" t="str">
        <f>IFERROR(IF(AND('Att. Dairy'!B339=""),"",IF(AND(AX297="अवकाश"),"",IF(AND(AR297=""),"",AR297*$AY$267))),"")</f>
        <v/>
      </c>
      <c r="AX297" s="121" t="str">
        <f>IF(AND('Att. Dairy'!B339=""),"",IF(OR(AR297="",AR297=0),"",BC297))</f>
        <v/>
      </c>
      <c r="BB297" s="329" t="str">
        <f>IF(AND('Att. Dairy'!D339=""),"",'Att. Dairy'!D339)</f>
        <v>Sunday</v>
      </c>
      <c r="BC297" s="317" t="str">
        <f t="shared" si="499"/>
        <v>अवकाश</v>
      </c>
      <c r="BD297" s="318" t="str">
        <f t="shared" si="468"/>
        <v/>
      </c>
      <c r="BE297" s="329" t="str">
        <f>IF(AND('Att. Dairy'!C339=""),"",'Att. Dairy'!C339)</f>
        <v/>
      </c>
      <c r="BF297" s="317" t="str">
        <f t="shared" si="469"/>
        <v/>
      </c>
      <c r="BG297" s="318" t="str">
        <f t="shared" si="470"/>
        <v/>
      </c>
      <c r="BJ297" s="487">
        <f>IF(AND($DG$5=$CF$268),MAX($BJ$271:BJ296)+1,0)</f>
        <v>0</v>
      </c>
      <c r="BK297" s="389">
        <v>26</v>
      </c>
      <c r="BL297" s="422">
        <f>IF(AND('Att. Dairy'!B339=""),"",'Att. Dairy'!B339)</f>
        <v>45256</v>
      </c>
      <c r="BM297" s="423" t="str">
        <f>IF(AND('Att. Dairy'!D339=""),"",'Att. Dairy'!D339)</f>
        <v>Sunday</v>
      </c>
      <c r="BN297" s="435" t="str">
        <f>IF('Att. Dairy'!L339="","",IF('Att. Dairy'!E339='Att. Dairy'!$AD$15,'Att. Dairy'!L339,""))</f>
        <v/>
      </c>
      <c r="BO297" s="435" t="str">
        <f>IF('Att. Dairy'!M339="","",IF('Att. Dairy'!E339='Att. Dairy'!$AD$15,'Att. Dairy'!M339,""))</f>
        <v/>
      </c>
      <c r="BP297" s="436">
        <f t="shared" si="471"/>
        <v>0</v>
      </c>
      <c r="BQ297" s="453">
        <f t="shared" si="500"/>
        <v>128.27000000000001</v>
      </c>
      <c r="BR297" s="439" t="str">
        <f>IF(BL297="","",IF(BL297='Opening Balance'!$I$292,'Opening Balance'!$G$292,""))</f>
        <v/>
      </c>
      <c r="BS297" s="439" t="str">
        <f>IF(BL297="","",IF(BL297='Opening Balance'!$I$294,'Opening Balance'!$G$294,""))</f>
        <v/>
      </c>
      <c r="BT297" s="438">
        <f t="shared" si="472"/>
        <v>128.27000000000001</v>
      </c>
      <c r="BU297" s="446">
        <f>IF(BP297="","",BP297*'Opening Balance'!$G$296)</f>
        <v>0</v>
      </c>
      <c r="BV297" s="415">
        <f t="shared" si="466"/>
        <v>128.27000000000001</v>
      </c>
      <c r="BW297" s="453">
        <f t="shared" si="501"/>
        <v>24.831199999999992</v>
      </c>
      <c r="BX297" s="446" t="str">
        <f>IF(BL297="","",IF(BL297='Opening Balance'!$I$293,'Opening Balance'!$G$293,""))</f>
        <v/>
      </c>
      <c r="BY297" s="446" t="str">
        <f>IF(BL297="","",IF(BL297='Opening Balance'!$I$295,'Opening Balance'!$G$295,""))</f>
        <v/>
      </c>
      <c r="BZ297" s="447">
        <f t="shared" si="473"/>
        <v>24.831199999999992</v>
      </c>
      <c r="CA297" s="446">
        <f>IF(BP297="","",BP297*'Opening Balance'!$G$297)</f>
        <v>0</v>
      </c>
      <c r="CB297" s="431">
        <f t="shared" si="474"/>
        <v>24.831199999999992</v>
      </c>
      <c r="CC297" s="474">
        <f t="shared" si="502"/>
        <v>21500</v>
      </c>
      <c r="CD297" s="468" t="str">
        <f>IF(BL297="","",IF(BL297='Opening Balance'!$I$299,'Opening Balance'!$G$299,""))</f>
        <v/>
      </c>
      <c r="CE297" s="468">
        <f t="shared" si="475"/>
        <v>21500</v>
      </c>
      <c r="CF297" s="470">
        <f>IF(BL297="","",IF(BL297='Opening Balance'!$I$301,'Opening Balance'!$G$301,0))</f>
        <v>0</v>
      </c>
      <c r="CG297" s="469">
        <f t="shared" si="503"/>
        <v>21500</v>
      </c>
      <c r="CH297" s="466"/>
      <c r="CI297" s="466"/>
      <c r="CJ297" s="389">
        <v>26</v>
      </c>
      <c r="CK297" s="422">
        <f>IF(AND('Att. Dairy'!B339=""),"",'Att. Dairy'!B339)</f>
        <v>45256</v>
      </c>
      <c r="CL297" s="423" t="str">
        <f>IF(AND('Att. Dairy'!D339=""),"",'Att. Dairy'!D339)</f>
        <v>Sunday</v>
      </c>
      <c r="CM297" s="435" t="str">
        <f>IF('Att. Dairy'!O339="","",IF('Att. Dairy'!E339='Att. Dairy'!$AD$15,'Att. Dairy'!O339,""))</f>
        <v/>
      </c>
      <c r="CN297" s="435" t="str">
        <f>IF('Att. Dairy'!P339="","",IF('Att. Dairy'!E339='Att. Dairy'!$AD$15,'Att. Dairy'!P339,""))</f>
        <v/>
      </c>
      <c r="CO297" s="436">
        <f t="shared" si="476"/>
        <v>0</v>
      </c>
      <c r="CP297" s="453">
        <f t="shared" si="504"/>
        <v>174.97999999999996</v>
      </c>
      <c r="CQ297" s="438" t="str">
        <f>IF(CK297="","",IF(CK297='Opening Balance'!$I$292,'Opening Balance'!$H$292,""))</f>
        <v/>
      </c>
      <c r="CR297" s="438" t="str">
        <f>IF(CK297="","",IF(CK297='Opening Balance'!$I$294,'Opening Balance'!$H$294,""))</f>
        <v/>
      </c>
      <c r="CS297" s="438">
        <f t="shared" si="477"/>
        <v>174.97999999999996</v>
      </c>
      <c r="CT297" s="430">
        <f>IF(CO297="","",CO297*'Opening Balance'!$H$296)</f>
        <v>0</v>
      </c>
      <c r="CU297" s="431">
        <f t="shared" si="467"/>
        <v>174.97999999999996</v>
      </c>
      <c r="CV297" s="453">
        <f t="shared" si="505"/>
        <v>31.739799999999981</v>
      </c>
      <c r="CW297" s="430" t="str">
        <f>IF(CK297="","",IF(CK297='Opening Balance'!$I$293,'Opening Balance'!$H$293,""))</f>
        <v/>
      </c>
      <c r="CX297" s="429" t="str">
        <f>IF(CK297="","",IF(CK297='Opening Balance'!$I$295,'Opening Balance'!$H$295,""))</f>
        <v/>
      </c>
      <c r="CY297" s="438">
        <f t="shared" si="478"/>
        <v>31.739799999999981</v>
      </c>
      <c r="CZ297" s="430">
        <f>IF(CO297="","",CO297*'Opening Balance'!$H$297)</f>
        <v>0</v>
      </c>
      <c r="DA297" s="431">
        <f t="shared" si="479"/>
        <v>31.739799999999981</v>
      </c>
      <c r="DB297" s="474">
        <f t="shared" si="506"/>
        <v>23600</v>
      </c>
      <c r="DC297" s="468" t="str">
        <f>IF(CK297="","",IF(CK297='Opening Balance'!$I$299,'Opening Balance'!$H$299,""))</f>
        <v/>
      </c>
      <c r="DD297" s="468">
        <f t="shared" si="480"/>
        <v>23600</v>
      </c>
      <c r="DE297" s="470">
        <f>IF(CK297="","",IF(CK297='Opening Balance'!$I$301,'Opening Balance'!$H$301,0))</f>
        <v>0</v>
      </c>
      <c r="DF297" s="469">
        <f t="shared" si="507"/>
        <v>23600</v>
      </c>
    </row>
    <row r="298" spans="1:110" s="317" customFormat="1">
      <c r="A298" s="580"/>
      <c r="B298" s="352">
        <f>IF(AND($Z$3=$Q$267),MAX($B$271:B297)+1,0)</f>
        <v>0</v>
      </c>
      <c r="C298" s="116">
        <f>IF(AND('Att. Dairy'!B340=""),"",'Att. Dairy'!B340)</f>
        <v>45257</v>
      </c>
      <c r="D298" s="118">
        <f t="shared" si="481"/>
        <v>66.099999999999994</v>
      </c>
      <c r="E298" s="118">
        <f t="shared" si="482"/>
        <v>146</v>
      </c>
      <c r="F298" s="118" t="str">
        <f>IF(C298="","",IF(Sheet1!C298='Opening Balance'!$I$274,'Opening Balance'!$G$274,""))</f>
        <v/>
      </c>
      <c r="G298" s="118" t="str">
        <f>IF(C298="","",IF(Sheet1!C298='Opening Balance'!$I$275,'Opening Balance'!$G$275,""))</f>
        <v/>
      </c>
      <c r="H298" s="118" t="str">
        <f>IF(C298="","",IF(Sheet1!C298='Opening Balance'!$I$276,'Opening Balance'!$G$276,""))</f>
        <v/>
      </c>
      <c r="I298" s="118" t="str">
        <f>IF(C298="","",IF(Sheet1!C298='Opening Balance'!$I$277,'Opening Balance'!$G$277,""))</f>
        <v/>
      </c>
      <c r="J298" s="118" t="str">
        <f>IF(C298="","",IF(Sheet1!C298='Opening Balance'!$I$278,'Opening Balance'!$G$278,""))</f>
        <v/>
      </c>
      <c r="K298" s="118" t="str">
        <f>IF(C298="","",IF(Sheet1!C298='Opening Balance'!$I$279,'Opening Balance'!$G$279,""))</f>
        <v/>
      </c>
      <c r="L298" s="118">
        <f t="shared" si="483"/>
        <v>66.099999999999994</v>
      </c>
      <c r="M298" s="118">
        <f t="shared" si="484"/>
        <v>146</v>
      </c>
      <c r="N298" s="119" t="str">
        <f>IF('Att. Dairy'!F340="","",'Att. Dairy'!F340)</f>
        <v/>
      </c>
      <c r="O298" s="119" t="str">
        <f>IF('Att. Dairy'!G340="","",'Att. Dairy'!G340)</f>
        <v/>
      </c>
      <c r="P298" s="119" t="str">
        <f t="shared" si="485"/>
        <v/>
      </c>
      <c r="Q298" s="119" t="str">
        <f>IF('Att. Dairy'!L340="","",'Att. Dairy'!L340)</f>
        <v/>
      </c>
      <c r="R298" s="119" t="str">
        <f>IF('Att. Dairy'!M340="","",'Att. Dairy'!M340)</f>
        <v/>
      </c>
      <c r="S298" s="119" t="str">
        <f t="shared" si="486"/>
        <v/>
      </c>
      <c r="T298" s="118">
        <f t="shared" si="487"/>
        <v>0</v>
      </c>
      <c r="U298" s="118">
        <f t="shared" si="488"/>
        <v>0</v>
      </c>
      <c r="V298" s="118">
        <f t="shared" si="489"/>
        <v>66.099999999999994</v>
      </c>
      <c r="W298" s="118">
        <f t="shared" si="490"/>
        <v>146</v>
      </c>
      <c r="X298" s="321" t="str">
        <f>IFERROR(IF(AND('Att. Dairy'!B340=""),"",IF(AND(Y298="अवकाश"),"",IF(AND(S298=""),"",S298*$Z$267))),"")</f>
        <v/>
      </c>
      <c r="Y298" s="121" t="str">
        <f>IF(AND('Att. Dairy'!B340=""),"",IF(OR(S298="",S298=0),"",BC298))</f>
        <v/>
      </c>
      <c r="AA298" s="353">
        <f>IF(AND($AY$3=$AP$267),MAX($AA$271:AA297)+1,0)</f>
        <v>0</v>
      </c>
      <c r="AB298" s="116">
        <f>IF(AND('Att. Dairy'!B340=""),"",'Att. Dairy'!B340)</f>
        <v>45257</v>
      </c>
      <c r="AC298" s="118">
        <f t="shared" si="491"/>
        <v>42.850000000000023</v>
      </c>
      <c r="AD298" s="118">
        <f t="shared" si="492"/>
        <v>106.75000000000001</v>
      </c>
      <c r="AE298" s="118" t="str">
        <f>IF(AB298="","",IF(Sheet1!AB298='Opening Balance'!$I$236,'Opening Balance'!$H$236,""))</f>
        <v/>
      </c>
      <c r="AF298" s="118" t="str">
        <f>IF(AB298="","",IF(Sheet1!AB298='Opening Balance'!$I$237,'Opening Balance'!$H$237,""))</f>
        <v/>
      </c>
      <c r="AG298" s="118" t="str">
        <f>IF(AB298="","",IF(Sheet1!AB298='Opening Balance'!$I$238,'Opening Balance'!$H$238,""))</f>
        <v/>
      </c>
      <c r="AH298" s="118" t="str">
        <f>IF(AB298="","",IF(Sheet1!AB298='Opening Balance'!$I$239,'Opening Balance'!$H$239,""))</f>
        <v/>
      </c>
      <c r="AI298" s="118" t="str">
        <f>IF(AB298="","",IF(Sheet1!AB298='Opening Balance'!$I$240,'Opening Balance'!$H$240,""))</f>
        <v/>
      </c>
      <c r="AJ298" s="118" t="str">
        <f>IF(AB298="","",IF(Sheet1!AB298='Opening Balance'!$I$241,'Opening Balance'!$H$241,""))</f>
        <v/>
      </c>
      <c r="AK298" s="118">
        <f t="shared" si="493"/>
        <v>42.850000000000023</v>
      </c>
      <c r="AL298" s="118">
        <f t="shared" si="494"/>
        <v>106.75000000000001</v>
      </c>
      <c r="AM298" s="119" t="str">
        <f>IF('Att. Dairy'!I340="","",'Att. Dairy'!I340)</f>
        <v/>
      </c>
      <c r="AN298" s="119" t="str">
        <f>IF('Att. Dairy'!J340="","",'Att. Dairy'!J340)</f>
        <v/>
      </c>
      <c r="AO298" s="119" t="str">
        <f t="shared" si="495"/>
        <v/>
      </c>
      <c r="AP298" s="119" t="str">
        <f>IF('Att. Dairy'!O340="","",'Att. Dairy'!O340)</f>
        <v/>
      </c>
      <c r="AQ298" s="119" t="str">
        <f>IF('Att. Dairy'!P340="","",'Att. Dairy'!P340)</f>
        <v/>
      </c>
      <c r="AR298" s="119" t="str">
        <f t="shared" si="496"/>
        <v/>
      </c>
      <c r="AS298" s="118">
        <f t="shared" si="497"/>
        <v>0</v>
      </c>
      <c r="AT298" s="118">
        <f t="shared" si="498"/>
        <v>0</v>
      </c>
      <c r="AU298" s="118">
        <f t="shared" si="508"/>
        <v>42.850000000000023</v>
      </c>
      <c r="AV298" s="118">
        <f t="shared" si="509"/>
        <v>106.75000000000001</v>
      </c>
      <c r="AW298" s="321" t="str">
        <f>IFERROR(IF(AND('Att. Dairy'!B340=""),"",IF(AND(AX298="अवकाश"),"",IF(AND(AR298=""),"",AR298*$AY$267))),"")</f>
        <v/>
      </c>
      <c r="AX298" s="121" t="str">
        <f>IF(AND('Att. Dairy'!B340=""),"",IF(OR(AR298="",AR298=0),"",BC298))</f>
        <v/>
      </c>
      <c r="BB298" s="329" t="str">
        <f>IF(AND('Att. Dairy'!D340=""),"",'Att. Dairy'!D340)</f>
        <v>Monday</v>
      </c>
      <c r="BC298" s="317" t="str">
        <f t="shared" si="499"/>
        <v>सब्जी रोटी</v>
      </c>
      <c r="BD298" s="318" t="str">
        <f t="shared" si="468"/>
        <v>W</v>
      </c>
      <c r="BE298" s="329" t="str">
        <f>IF(AND('Att. Dairy'!C340=""),"",'Att. Dairy'!C340)</f>
        <v/>
      </c>
      <c r="BF298" s="317" t="str">
        <f t="shared" si="469"/>
        <v/>
      </c>
      <c r="BG298" s="318" t="str">
        <f t="shared" si="470"/>
        <v>W</v>
      </c>
      <c r="BJ298" s="487">
        <f>IF(AND($DG$5=$CF$268),MAX($BJ$271:BJ297)+1,0)</f>
        <v>0</v>
      </c>
      <c r="BK298" s="389">
        <v>27</v>
      </c>
      <c r="BL298" s="422">
        <f>IF(AND('Att. Dairy'!B340=""),"",'Att. Dairy'!B340)</f>
        <v>45257</v>
      </c>
      <c r="BM298" s="423" t="str">
        <f>IF(AND('Att. Dairy'!D340=""),"",'Att. Dairy'!D340)</f>
        <v>Monday</v>
      </c>
      <c r="BN298" s="435" t="str">
        <f>IF('Att. Dairy'!L340="","",IF('Att. Dairy'!E340='Att. Dairy'!$AD$15,'Att. Dairy'!L340,""))</f>
        <v/>
      </c>
      <c r="BO298" s="435" t="str">
        <f>IF('Att. Dairy'!M340="","",IF('Att. Dairy'!E340='Att. Dairy'!$AD$15,'Att. Dairy'!M340,""))</f>
        <v/>
      </c>
      <c r="BP298" s="436">
        <f t="shared" si="471"/>
        <v>0</v>
      </c>
      <c r="BQ298" s="453">
        <f t="shared" si="500"/>
        <v>128.27000000000001</v>
      </c>
      <c r="BR298" s="439" t="str">
        <f>IF(BL298="","",IF(BL298='Opening Balance'!$I$292,'Opening Balance'!$G$292,""))</f>
        <v/>
      </c>
      <c r="BS298" s="439" t="str">
        <f>IF(BL298="","",IF(BL298='Opening Balance'!$I$294,'Opening Balance'!$G$294,""))</f>
        <v/>
      </c>
      <c r="BT298" s="438">
        <f t="shared" si="472"/>
        <v>128.27000000000001</v>
      </c>
      <c r="BU298" s="446">
        <f>IF(BP298="","",BP298*'Opening Balance'!$G$296)</f>
        <v>0</v>
      </c>
      <c r="BV298" s="415">
        <f t="shared" si="466"/>
        <v>128.27000000000001</v>
      </c>
      <c r="BW298" s="453">
        <f t="shared" si="501"/>
        <v>24.831199999999992</v>
      </c>
      <c r="BX298" s="446" t="str">
        <f>IF(BL298="","",IF(BL298='Opening Balance'!$I$293,'Opening Balance'!$G$293,""))</f>
        <v/>
      </c>
      <c r="BY298" s="446" t="str">
        <f>IF(BL298="","",IF(BL298='Opening Balance'!$I$295,'Opening Balance'!$G$295,""))</f>
        <v/>
      </c>
      <c r="BZ298" s="447">
        <f t="shared" si="473"/>
        <v>24.831199999999992</v>
      </c>
      <c r="CA298" s="446">
        <f>IF(BP298="","",BP298*'Opening Balance'!$G$297)</f>
        <v>0</v>
      </c>
      <c r="CB298" s="431">
        <f t="shared" si="474"/>
        <v>24.831199999999992</v>
      </c>
      <c r="CC298" s="474">
        <f t="shared" si="502"/>
        <v>21500</v>
      </c>
      <c r="CD298" s="468" t="str">
        <f>IF(BL298="","",IF(BL298='Opening Balance'!$I$299,'Opening Balance'!$G$299,""))</f>
        <v/>
      </c>
      <c r="CE298" s="468">
        <f t="shared" si="475"/>
        <v>21500</v>
      </c>
      <c r="CF298" s="470">
        <f>IF(BL298="","",IF(BL298='Opening Balance'!$I$301,'Opening Balance'!$G$301,0))</f>
        <v>0</v>
      </c>
      <c r="CG298" s="469">
        <f t="shared" si="503"/>
        <v>21500</v>
      </c>
      <c r="CH298" s="466"/>
      <c r="CI298" s="466"/>
      <c r="CJ298" s="389">
        <v>27</v>
      </c>
      <c r="CK298" s="422">
        <f>IF(AND('Att. Dairy'!B340=""),"",'Att. Dairy'!B340)</f>
        <v>45257</v>
      </c>
      <c r="CL298" s="423" t="str">
        <f>IF(AND('Att. Dairy'!D340=""),"",'Att. Dairy'!D340)</f>
        <v>Monday</v>
      </c>
      <c r="CM298" s="435" t="str">
        <f>IF('Att. Dairy'!O340="","",IF('Att. Dairy'!E340='Att. Dairy'!$AD$15,'Att. Dairy'!O340,""))</f>
        <v/>
      </c>
      <c r="CN298" s="435" t="str">
        <f>IF('Att. Dairy'!P340="","",IF('Att. Dairy'!E340='Att. Dairy'!$AD$15,'Att. Dairy'!P340,""))</f>
        <v/>
      </c>
      <c r="CO298" s="436">
        <f t="shared" si="476"/>
        <v>0</v>
      </c>
      <c r="CP298" s="453">
        <f t="shared" si="504"/>
        <v>174.97999999999996</v>
      </c>
      <c r="CQ298" s="438" t="str">
        <f>IF(CK298="","",IF(CK298='Opening Balance'!$I$292,'Opening Balance'!$H$292,""))</f>
        <v/>
      </c>
      <c r="CR298" s="438" t="str">
        <f>IF(CK298="","",IF(CK298='Opening Balance'!$I$294,'Opening Balance'!$H$294,""))</f>
        <v/>
      </c>
      <c r="CS298" s="438">
        <f t="shared" si="477"/>
        <v>174.97999999999996</v>
      </c>
      <c r="CT298" s="430">
        <f>IF(CO298="","",CO298*'Opening Balance'!$H$296)</f>
        <v>0</v>
      </c>
      <c r="CU298" s="431">
        <f t="shared" si="467"/>
        <v>174.97999999999996</v>
      </c>
      <c r="CV298" s="453">
        <f t="shared" si="505"/>
        <v>31.739799999999981</v>
      </c>
      <c r="CW298" s="430" t="str">
        <f>IF(CK298="","",IF(CK298='Opening Balance'!$I$293,'Opening Balance'!$H$293,""))</f>
        <v/>
      </c>
      <c r="CX298" s="429" t="str">
        <f>IF(CK298="","",IF(CK298='Opening Balance'!$I$295,'Opening Balance'!$H$295,""))</f>
        <v/>
      </c>
      <c r="CY298" s="438">
        <f t="shared" si="478"/>
        <v>31.739799999999981</v>
      </c>
      <c r="CZ298" s="430">
        <f>IF(CO298="","",CO298*'Opening Balance'!$H$297)</f>
        <v>0</v>
      </c>
      <c r="DA298" s="431">
        <f t="shared" si="479"/>
        <v>31.739799999999981</v>
      </c>
      <c r="DB298" s="474">
        <f t="shared" si="506"/>
        <v>23600</v>
      </c>
      <c r="DC298" s="468" t="str">
        <f>IF(CK298="","",IF(CK298='Opening Balance'!$I$299,'Opening Balance'!$H$299,""))</f>
        <v/>
      </c>
      <c r="DD298" s="468">
        <f t="shared" si="480"/>
        <v>23600</v>
      </c>
      <c r="DE298" s="470">
        <f>IF(CK298="","",IF(CK298='Opening Balance'!$I$301,'Opening Balance'!$H$301,0))</f>
        <v>0</v>
      </c>
      <c r="DF298" s="469">
        <f t="shared" si="507"/>
        <v>23600</v>
      </c>
    </row>
    <row r="299" spans="1:110" s="317" customFormat="1">
      <c r="A299" s="580"/>
      <c r="B299" s="352">
        <f>IF(AND($Z$3=$Q$267),MAX($B$271:B298)+1,0)</f>
        <v>0</v>
      </c>
      <c r="C299" s="116">
        <f>IF(AND('Att. Dairy'!B341=""),"",'Att. Dairy'!B341)</f>
        <v>45258</v>
      </c>
      <c r="D299" s="118">
        <f t="shared" si="481"/>
        <v>66.099999999999994</v>
      </c>
      <c r="E299" s="118">
        <f t="shared" si="482"/>
        <v>146</v>
      </c>
      <c r="F299" s="118" t="str">
        <f>IF(C299="","",IF(Sheet1!C299='Opening Balance'!$I$274,'Opening Balance'!$G$274,""))</f>
        <v/>
      </c>
      <c r="G299" s="118" t="str">
        <f>IF(C299="","",IF(Sheet1!C299='Opening Balance'!$I$275,'Opening Balance'!$G$275,""))</f>
        <v/>
      </c>
      <c r="H299" s="118" t="str">
        <f>IF(C299="","",IF(Sheet1!C299='Opening Balance'!$I$276,'Opening Balance'!$G$276,""))</f>
        <v/>
      </c>
      <c r="I299" s="118" t="str">
        <f>IF(C299="","",IF(Sheet1!C299='Opening Balance'!$I$277,'Opening Balance'!$G$277,""))</f>
        <v/>
      </c>
      <c r="J299" s="118" t="str">
        <f>IF(C299="","",IF(Sheet1!C299='Opening Balance'!$I$278,'Opening Balance'!$G$278,""))</f>
        <v/>
      </c>
      <c r="K299" s="118" t="str">
        <f>IF(C299="","",IF(Sheet1!C299='Opening Balance'!$I$279,'Opening Balance'!$G$279,""))</f>
        <v/>
      </c>
      <c r="L299" s="118">
        <f t="shared" si="483"/>
        <v>66.099999999999994</v>
      </c>
      <c r="M299" s="118">
        <f t="shared" si="484"/>
        <v>146</v>
      </c>
      <c r="N299" s="119" t="str">
        <f>IF('Att. Dairy'!F341="","",'Att. Dairy'!F341)</f>
        <v/>
      </c>
      <c r="O299" s="119" t="str">
        <f>IF('Att. Dairy'!G341="","",'Att. Dairy'!G341)</f>
        <v/>
      </c>
      <c r="P299" s="119" t="str">
        <f t="shared" si="485"/>
        <v/>
      </c>
      <c r="Q299" s="119" t="str">
        <f>IF('Att. Dairy'!L341="","",'Att. Dairy'!L341)</f>
        <v/>
      </c>
      <c r="R299" s="119" t="str">
        <f>IF('Att. Dairy'!M341="","",'Att. Dairy'!M341)</f>
        <v/>
      </c>
      <c r="S299" s="119" t="str">
        <f t="shared" si="486"/>
        <v/>
      </c>
      <c r="T299" s="118">
        <f t="shared" si="487"/>
        <v>0</v>
      </c>
      <c r="U299" s="118">
        <f t="shared" si="488"/>
        <v>0</v>
      </c>
      <c r="V299" s="118">
        <f t="shared" si="489"/>
        <v>66.099999999999994</v>
      </c>
      <c r="W299" s="118">
        <f t="shared" si="490"/>
        <v>146</v>
      </c>
      <c r="X299" s="321" t="str">
        <f>IFERROR(IF(AND('Att. Dairy'!B341=""),"",IF(AND(Y299="अवकाश"),"",IF(AND(S299=""),"",S299*$Z$267))),"")</f>
        <v/>
      </c>
      <c r="Y299" s="121" t="str">
        <f>IF(AND('Att. Dairy'!B341=""),"",IF(OR(S299="",S299=0),"",BC299))</f>
        <v/>
      </c>
      <c r="AA299" s="353">
        <f>IF(AND($AY$3=$AP$267),MAX($AA$271:AA298)+1,0)</f>
        <v>0</v>
      </c>
      <c r="AB299" s="116">
        <f>IF(AND('Att. Dairy'!B341=""),"",'Att. Dairy'!B341)</f>
        <v>45258</v>
      </c>
      <c r="AC299" s="118">
        <f t="shared" si="491"/>
        <v>42.850000000000023</v>
      </c>
      <c r="AD299" s="118">
        <f t="shared" si="492"/>
        <v>106.75000000000001</v>
      </c>
      <c r="AE299" s="118" t="str">
        <f>IF(AB299="","",IF(Sheet1!AB299='Opening Balance'!$I$236,'Opening Balance'!$H$236,""))</f>
        <v/>
      </c>
      <c r="AF299" s="118" t="str">
        <f>IF(AB299="","",IF(Sheet1!AB299='Opening Balance'!$I$237,'Opening Balance'!$H$237,""))</f>
        <v/>
      </c>
      <c r="AG299" s="118" t="str">
        <f>IF(AB299="","",IF(Sheet1!AB299='Opening Balance'!$I$238,'Opening Balance'!$H$238,""))</f>
        <v/>
      </c>
      <c r="AH299" s="118" t="str">
        <f>IF(AB299="","",IF(Sheet1!AB299='Opening Balance'!$I$239,'Opening Balance'!$H$239,""))</f>
        <v/>
      </c>
      <c r="AI299" s="118" t="str">
        <f>IF(AB299="","",IF(Sheet1!AB299='Opening Balance'!$I$240,'Opening Balance'!$H$240,""))</f>
        <v/>
      </c>
      <c r="AJ299" s="118" t="str">
        <f>IF(AB299="","",IF(Sheet1!AB299='Opening Balance'!$I$241,'Opening Balance'!$H$241,""))</f>
        <v/>
      </c>
      <c r="AK299" s="118">
        <f t="shared" si="493"/>
        <v>42.850000000000023</v>
      </c>
      <c r="AL299" s="118">
        <f t="shared" si="494"/>
        <v>106.75000000000001</v>
      </c>
      <c r="AM299" s="119" t="str">
        <f>IF('Att. Dairy'!I341="","",'Att. Dairy'!I341)</f>
        <v/>
      </c>
      <c r="AN299" s="119" t="str">
        <f>IF('Att. Dairy'!J341="","",'Att. Dairy'!J341)</f>
        <v/>
      </c>
      <c r="AO299" s="119" t="str">
        <f t="shared" si="495"/>
        <v/>
      </c>
      <c r="AP299" s="119" t="str">
        <f>IF('Att. Dairy'!O341="","",'Att. Dairy'!O341)</f>
        <v/>
      </c>
      <c r="AQ299" s="119" t="str">
        <f>IF('Att. Dairy'!P341="","",'Att. Dairy'!P341)</f>
        <v/>
      </c>
      <c r="AR299" s="119" t="str">
        <f t="shared" si="496"/>
        <v/>
      </c>
      <c r="AS299" s="118">
        <f t="shared" si="497"/>
        <v>0</v>
      </c>
      <c r="AT299" s="118">
        <f t="shared" si="498"/>
        <v>0</v>
      </c>
      <c r="AU299" s="118">
        <f t="shared" si="508"/>
        <v>42.850000000000023</v>
      </c>
      <c r="AV299" s="118">
        <f t="shared" si="509"/>
        <v>106.75000000000001</v>
      </c>
      <c r="AW299" s="321" t="str">
        <f>IFERROR(IF(AND('Att. Dairy'!B341=""),"",IF(AND(AX299="अवकाश"),"",IF(AND(AR299=""),"",AR299*$AY$267))),"")</f>
        <v/>
      </c>
      <c r="AX299" s="121" t="str">
        <f>IF(AND('Att. Dairy'!B341=""),"",IF(OR(AR299="",AR299=0),"",BC299))</f>
        <v/>
      </c>
      <c r="BB299" s="329" t="str">
        <f>IF(AND('Att. Dairy'!D341=""),"",'Att. Dairy'!D341)</f>
        <v>Tuesday</v>
      </c>
      <c r="BC299" s="317" t="str">
        <f t="shared" si="499"/>
        <v>दाल चावल</v>
      </c>
      <c r="BD299" s="318" t="str">
        <f t="shared" si="468"/>
        <v>R</v>
      </c>
      <c r="BE299" s="329" t="str">
        <f>IF(AND('Att. Dairy'!C341=""),"",'Att. Dairy'!C341)</f>
        <v/>
      </c>
      <c r="BF299" s="317" t="str">
        <f t="shared" si="469"/>
        <v/>
      </c>
      <c r="BG299" s="318" t="str">
        <f t="shared" si="470"/>
        <v>R</v>
      </c>
      <c r="BJ299" s="487">
        <f>IF(AND($DG$5=$CF$268),MAX($BJ$271:BJ298)+1,0)</f>
        <v>0</v>
      </c>
      <c r="BK299" s="389">
        <v>28</v>
      </c>
      <c r="BL299" s="422">
        <f>IF(AND('Att. Dairy'!B341=""),"",'Att. Dairy'!B341)</f>
        <v>45258</v>
      </c>
      <c r="BM299" s="423" t="str">
        <f>IF(AND('Att. Dairy'!D341=""),"",'Att. Dairy'!D341)</f>
        <v>Tuesday</v>
      </c>
      <c r="BN299" s="435" t="str">
        <f>IF('Att. Dairy'!L341="","",IF('Att. Dairy'!E341='Att. Dairy'!$AD$15,'Att. Dairy'!L341,""))</f>
        <v/>
      </c>
      <c r="BO299" s="435" t="str">
        <f>IF('Att. Dairy'!M341="","",IF('Att. Dairy'!E341='Att. Dairy'!$AD$15,'Att. Dairy'!M341,""))</f>
        <v/>
      </c>
      <c r="BP299" s="436">
        <f t="shared" si="471"/>
        <v>0</v>
      </c>
      <c r="BQ299" s="453">
        <f t="shared" si="500"/>
        <v>128.27000000000001</v>
      </c>
      <c r="BR299" s="439" t="str">
        <f>IF(BL299="","",IF(BL299='Opening Balance'!$I$292,'Opening Balance'!$G$292,""))</f>
        <v/>
      </c>
      <c r="BS299" s="439" t="str">
        <f>IF(BL299="","",IF(BL299='Opening Balance'!$I$294,'Opening Balance'!$G$294,""))</f>
        <v/>
      </c>
      <c r="BT299" s="438">
        <f t="shared" si="472"/>
        <v>128.27000000000001</v>
      </c>
      <c r="BU299" s="446">
        <f>IF(BP299="","",BP299*'Opening Balance'!$G$296)</f>
        <v>0</v>
      </c>
      <c r="BV299" s="415">
        <f t="shared" si="466"/>
        <v>128.27000000000001</v>
      </c>
      <c r="BW299" s="453">
        <f t="shared" si="501"/>
        <v>24.831199999999992</v>
      </c>
      <c r="BX299" s="446" t="str">
        <f>IF(BL299="","",IF(BL299='Opening Balance'!$I$293,'Opening Balance'!$G$293,""))</f>
        <v/>
      </c>
      <c r="BY299" s="446" t="str">
        <f>IF(BL299="","",IF(BL299='Opening Balance'!$I$295,'Opening Balance'!$G$295,""))</f>
        <v/>
      </c>
      <c r="BZ299" s="447">
        <f t="shared" si="473"/>
        <v>24.831199999999992</v>
      </c>
      <c r="CA299" s="446">
        <f>IF(BP299="","",BP299*'Opening Balance'!$G$297)</f>
        <v>0</v>
      </c>
      <c r="CB299" s="431">
        <f t="shared" si="474"/>
        <v>24.831199999999992</v>
      </c>
      <c r="CC299" s="474">
        <f t="shared" si="502"/>
        <v>21500</v>
      </c>
      <c r="CD299" s="468" t="str">
        <f>IF(BL299="","",IF(BL299='Opening Balance'!$I$299,'Opening Balance'!$G$299,""))</f>
        <v/>
      </c>
      <c r="CE299" s="468">
        <f t="shared" si="475"/>
        <v>21500</v>
      </c>
      <c r="CF299" s="470">
        <f>IF(BL299="","",IF(BL299='Opening Balance'!$I$301,'Opening Balance'!$G$301,0))</f>
        <v>0</v>
      </c>
      <c r="CG299" s="469">
        <f t="shared" si="503"/>
        <v>21500</v>
      </c>
      <c r="CH299" s="466"/>
      <c r="CI299" s="466"/>
      <c r="CJ299" s="389">
        <v>28</v>
      </c>
      <c r="CK299" s="422">
        <f>IF(AND('Att. Dairy'!B341=""),"",'Att. Dairy'!B341)</f>
        <v>45258</v>
      </c>
      <c r="CL299" s="423" t="str">
        <f>IF(AND('Att. Dairy'!D341=""),"",'Att. Dairy'!D341)</f>
        <v>Tuesday</v>
      </c>
      <c r="CM299" s="435" t="str">
        <f>IF('Att. Dairy'!O341="","",IF('Att. Dairy'!E341='Att. Dairy'!$AD$15,'Att. Dairy'!O341,""))</f>
        <v/>
      </c>
      <c r="CN299" s="435" t="str">
        <f>IF('Att. Dairy'!P341="","",IF('Att. Dairy'!E341='Att. Dairy'!$AD$15,'Att. Dairy'!P341,""))</f>
        <v/>
      </c>
      <c r="CO299" s="436">
        <f t="shared" si="476"/>
        <v>0</v>
      </c>
      <c r="CP299" s="453">
        <f t="shared" si="504"/>
        <v>174.97999999999996</v>
      </c>
      <c r="CQ299" s="438" t="str">
        <f>IF(CK299="","",IF(CK299='Opening Balance'!$I$292,'Opening Balance'!$H$292,""))</f>
        <v/>
      </c>
      <c r="CR299" s="438" t="str">
        <f>IF(CK299="","",IF(CK299='Opening Balance'!$I$294,'Opening Balance'!$H$294,""))</f>
        <v/>
      </c>
      <c r="CS299" s="438">
        <f t="shared" si="477"/>
        <v>174.97999999999996</v>
      </c>
      <c r="CT299" s="430">
        <f>IF(CO299="","",CO299*'Opening Balance'!$H$296)</f>
        <v>0</v>
      </c>
      <c r="CU299" s="431">
        <f t="shared" si="467"/>
        <v>174.97999999999996</v>
      </c>
      <c r="CV299" s="453">
        <f t="shared" si="505"/>
        <v>31.739799999999981</v>
      </c>
      <c r="CW299" s="430" t="str">
        <f>IF(CK299="","",IF(CK299='Opening Balance'!$I$293,'Opening Balance'!$H$293,""))</f>
        <v/>
      </c>
      <c r="CX299" s="429" t="str">
        <f>IF(CK299="","",IF(CK299='Opening Balance'!$I$295,'Opening Balance'!$H$295,""))</f>
        <v/>
      </c>
      <c r="CY299" s="438">
        <f t="shared" si="478"/>
        <v>31.739799999999981</v>
      </c>
      <c r="CZ299" s="430">
        <f>IF(CO299="","",CO299*'Opening Balance'!$H$297)</f>
        <v>0</v>
      </c>
      <c r="DA299" s="431">
        <f t="shared" si="479"/>
        <v>31.739799999999981</v>
      </c>
      <c r="DB299" s="474">
        <f t="shared" si="506"/>
        <v>23600</v>
      </c>
      <c r="DC299" s="468" t="str">
        <f>IF(CK299="","",IF(CK299='Opening Balance'!$I$299,'Opening Balance'!$H$299,""))</f>
        <v/>
      </c>
      <c r="DD299" s="468">
        <f t="shared" si="480"/>
        <v>23600</v>
      </c>
      <c r="DE299" s="470">
        <f>IF(CK299="","",IF(CK299='Opening Balance'!$I$301,'Opening Balance'!$H$301,0))</f>
        <v>0</v>
      </c>
      <c r="DF299" s="469">
        <f t="shared" si="507"/>
        <v>23600</v>
      </c>
    </row>
    <row r="300" spans="1:110" s="317" customFormat="1">
      <c r="A300" s="580"/>
      <c r="B300" s="352">
        <f>IF(AND($Z$3=$Q$267),MAX($B$271:B299)+1,0)</f>
        <v>0</v>
      </c>
      <c r="C300" s="116">
        <f>IF(AND('Att. Dairy'!B342=""),"",'Att. Dairy'!B342)</f>
        <v>45259</v>
      </c>
      <c r="D300" s="118">
        <f t="shared" si="481"/>
        <v>66.099999999999994</v>
      </c>
      <c r="E300" s="118">
        <f t="shared" si="482"/>
        <v>146</v>
      </c>
      <c r="F300" s="118" t="str">
        <f>IF(C300="","",IF(Sheet1!C300='Opening Balance'!$I$274,'Opening Balance'!$G$274,""))</f>
        <v/>
      </c>
      <c r="G300" s="118" t="str">
        <f>IF(C300="","",IF(Sheet1!C300='Opening Balance'!$I$275,'Opening Balance'!$G$275,""))</f>
        <v/>
      </c>
      <c r="H300" s="118" t="str">
        <f>IF(C300="","",IF(Sheet1!C300='Opening Balance'!$I$276,'Opening Balance'!$G$276,""))</f>
        <v/>
      </c>
      <c r="I300" s="118" t="str">
        <f>IF(C300="","",IF(Sheet1!C300='Opening Balance'!$I$277,'Opening Balance'!$G$277,""))</f>
        <v/>
      </c>
      <c r="J300" s="118" t="str">
        <f>IF(C300="","",IF(Sheet1!C300='Opening Balance'!$I$278,'Opening Balance'!$G$278,""))</f>
        <v/>
      </c>
      <c r="K300" s="118" t="str">
        <f>IF(C300="","",IF(Sheet1!C300='Opening Balance'!$I$279,'Opening Balance'!$G$279,""))</f>
        <v/>
      </c>
      <c r="L300" s="118">
        <f t="shared" si="483"/>
        <v>66.099999999999994</v>
      </c>
      <c r="M300" s="118">
        <f t="shared" si="484"/>
        <v>146</v>
      </c>
      <c r="N300" s="119" t="str">
        <f>IF('Att. Dairy'!F342="","",'Att. Dairy'!F342)</f>
        <v/>
      </c>
      <c r="O300" s="119" t="str">
        <f>IF('Att. Dairy'!G342="","",'Att. Dairy'!G342)</f>
        <v/>
      </c>
      <c r="P300" s="119" t="str">
        <f t="shared" si="485"/>
        <v/>
      </c>
      <c r="Q300" s="119" t="str">
        <f>IF('Att. Dairy'!L342="","",'Att. Dairy'!L342)</f>
        <v/>
      </c>
      <c r="R300" s="119" t="str">
        <f>IF('Att. Dairy'!M342="","",'Att. Dairy'!M342)</f>
        <v/>
      </c>
      <c r="S300" s="119" t="str">
        <f t="shared" si="486"/>
        <v/>
      </c>
      <c r="T300" s="118">
        <f t="shared" si="487"/>
        <v>0</v>
      </c>
      <c r="U300" s="118">
        <f t="shared" si="488"/>
        <v>0</v>
      </c>
      <c r="V300" s="118">
        <f t="shared" si="489"/>
        <v>66.099999999999994</v>
      </c>
      <c r="W300" s="118">
        <f t="shared" si="490"/>
        <v>146</v>
      </c>
      <c r="X300" s="321" t="str">
        <f>IFERROR(IF(AND('Att. Dairy'!B342=""),"",IF(AND(Y300="अवकाश"),"",IF(AND(S300=""),"",S300*$Z$267))),"")</f>
        <v/>
      </c>
      <c r="Y300" s="121" t="str">
        <f>IF(AND('Att. Dairy'!B342=""),"",IF(OR(S300="",S300=0),"",BC300))</f>
        <v/>
      </c>
      <c r="AA300" s="353">
        <f>IF(AND($AY$3=$AP$267),MAX($AA$271:AA299)+1,0)</f>
        <v>0</v>
      </c>
      <c r="AB300" s="116">
        <f>IF(AND('Att. Dairy'!B342=""),"",'Att. Dairy'!B342)</f>
        <v>45259</v>
      </c>
      <c r="AC300" s="118">
        <f t="shared" si="491"/>
        <v>42.850000000000023</v>
      </c>
      <c r="AD300" s="118">
        <f t="shared" si="492"/>
        <v>106.75000000000001</v>
      </c>
      <c r="AE300" s="118" t="str">
        <f>IF(AB300="","",IF(Sheet1!AB300='Opening Balance'!$I$236,'Opening Balance'!$H$236,""))</f>
        <v/>
      </c>
      <c r="AF300" s="118" t="str">
        <f>IF(AB300="","",IF(Sheet1!AB300='Opening Balance'!$I$237,'Opening Balance'!$H$237,""))</f>
        <v/>
      </c>
      <c r="AG300" s="118" t="str">
        <f>IF(AB300="","",IF(Sheet1!AB300='Opening Balance'!$I$238,'Opening Balance'!$H$238,""))</f>
        <v/>
      </c>
      <c r="AH300" s="118" t="str">
        <f>IF(AB300="","",IF(Sheet1!AB300='Opening Balance'!$I$239,'Opening Balance'!$H$239,""))</f>
        <v/>
      </c>
      <c r="AI300" s="118" t="str">
        <f>IF(AB300="","",IF(Sheet1!AB300='Opening Balance'!$I$240,'Opening Balance'!$H$240,""))</f>
        <v/>
      </c>
      <c r="AJ300" s="118" t="str">
        <f>IF(AB300="","",IF(Sheet1!AB300='Opening Balance'!$I$241,'Opening Balance'!$H$241,""))</f>
        <v/>
      </c>
      <c r="AK300" s="118">
        <f t="shared" si="493"/>
        <v>42.850000000000023</v>
      </c>
      <c r="AL300" s="118">
        <f t="shared" si="494"/>
        <v>106.75000000000001</v>
      </c>
      <c r="AM300" s="119" t="str">
        <f>IF('Att. Dairy'!I342="","",'Att. Dairy'!I342)</f>
        <v/>
      </c>
      <c r="AN300" s="119" t="str">
        <f>IF('Att. Dairy'!J342="","",'Att. Dairy'!J342)</f>
        <v/>
      </c>
      <c r="AO300" s="119" t="str">
        <f t="shared" si="495"/>
        <v/>
      </c>
      <c r="AP300" s="119" t="str">
        <f>IF('Att. Dairy'!O342="","",'Att. Dairy'!O342)</f>
        <v/>
      </c>
      <c r="AQ300" s="119" t="str">
        <f>IF('Att. Dairy'!P342="","",'Att. Dairy'!P342)</f>
        <v/>
      </c>
      <c r="AR300" s="119" t="str">
        <f t="shared" si="496"/>
        <v/>
      </c>
      <c r="AS300" s="118">
        <f t="shared" si="497"/>
        <v>0</v>
      </c>
      <c r="AT300" s="118">
        <f t="shared" si="498"/>
        <v>0</v>
      </c>
      <c r="AU300" s="118">
        <f t="shared" si="508"/>
        <v>42.850000000000023</v>
      </c>
      <c r="AV300" s="118">
        <f t="shared" si="509"/>
        <v>106.75000000000001</v>
      </c>
      <c r="AW300" s="321" t="str">
        <f>IFERROR(IF(AND('Att. Dairy'!B342=""),"",IF(AND(AX300="अवकाश"),"",IF(AND(AR300=""),"",AR300*$AY$267))),"")</f>
        <v/>
      </c>
      <c r="AX300" s="121" t="str">
        <f>IF(AND('Att. Dairy'!B342=""),"",IF(OR(AR300="",AR300=0),"",BC300))</f>
        <v/>
      </c>
      <c r="BB300" s="329" t="str">
        <f>IF(AND('Att. Dairy'!D342=""),"",'Att. Dairy'!D342)</f>
        <v>Wednesday</v>
      </c>
      <c r="BC300" s="317" t="str">
        <f t="shared" si="499"/>
        <v>दाल रोटी</v>
      </c>
      <c r="BD300" s="318" t="str">
        <f t="shared" si="468"/>
        <v>W</v>
      </c>
      <c r="BE300" s="329" t="str">
        <f>IF(AND('Att. Dairy'!C342=""),"",'Att. Dairy'!C342)</f>
        <v/>
      </c>
      <c r="BF300" s="317" t="str">
        <f t="shared" si="469"/>
        <v/>
      </c>
      <c r="BG300" s="318" t="str">
        <f t="shared" si="470"/>
        <v>W</v>
      </c>
      <c r="BJ300" s="487">
        <f>IF(AND($DG$5=$CF$268),MAX($BJ$271:BJ299)+1,0)</f>
        <v>0</v>
      </c>
      <c r="BK300" s="389">
        <v>29</v>
      </c>
      <c r="BL300" s="422">
        <f>IF(AND('Att. Dairy'!B342=""),"",'Att. Dairy'!B342)</f>
        <v>45259</v>
      </c>
      <c r="BM300" s="423" t="str">
        <f>IF(AND('Att. Dairy'!D342=""),"",'Att. Dairy'!D342)</f>
        <v>Wednesday</v>
      </c>
      <c r="BN300" s="435" t="str">
        <f>IF('Att. Dairy'!L342="","",IF('Att. Dairy'!E342='Att. Dairy'!$AD$15,'Att. Dairy'!L342,""))</f>
        <v/>
      </c>
      <c r="BO300" s="435" t="str">
        <f>IF('Att. Dairy'!M342="","",IF('Att. Dairy'!E342='Att. Dairy'!$AD$15,'Att. Dairy'!M342,""))</f>
        <v/>
      </c>
      <c r="BP300" s="436">
        <f t="shared" si="471"/>
        <v>0</v>
      </c>
      <c r="BQ300" s="453">
        <f t="shared" si="500"/>
        <v>128.27000000000001</v>
      </c>
      <c r="BR300" s="439" t="str">
        <f>IF(BL300="","",IF(BL300='Opening Balance'!$I$292,'Opening Balance'!$G$292,""))</f>
        <v/>
      </c>
      <c r="BS300" s="439" t="str">
        <f>IF(BL300="","",IF(BL300='Opening Balance'!$I$294,'Opening Balance'!$G$294,""))</f>
        <v/>
      </c>
      <c r="BT300" s="438">
        <f t="shared" si="472"/>
        <v>128.27000000000001</v>
      </c>
      <c r="BU300" s="446">
        <f>IF(BP300="","",BP300*'Opening Balance'!$G$296)</f>
        <v>0</v>
      </c>
      <c r="BV300" s="415">
        <f t="shared" si="466"/>
        <v>128.27000000000001</v>
      </c>
      <c r="BW300" s="453">
        <f t="shared" si="501"/>
        <v>24.831199999999992</v>
      </c>
      <c r="BX300" s="446" t="str">
        <f>IF(BL300="","",IF(BL300='Opening Balance'!$I$293,'Opening Balance'!$G$293,""))</f>
        <v/>
      </c>
      <c r="BY300" s="446" t="str">
        <f>IF(BL300="","",IF(BL300='Opening Balance'!$I$295,'Opening Balance'!$G$295,""))</f>
        <v/>
      </c>
      <c r="BZ300" s="447">
        <f t="shared" si="473"/>
        <v>24.831199999999992</v>
      </c>
      <c r="CA300" s="446">
        <f>IF(BP300="","",BP300*'Opening Balance'!$G$297)</f>
        <v>0</v>
      </c>
      <c r="CB300" s="431">
        <f t="shared" si="474"/>
        <v>24.831199999999992</v>
      </c>
      <c r="CC300" s="474">
        <f t="shared" si="502"/>
        <v>21500</v>
      </c>
      <c r="CD300" s="468" t="str">
        <f>IF(BL300="","",IF(BL300='Opening Balance'!$I$299,'Opening Balance'!$G$299,""))</f>
        <v/>
      </c>
      <c r="CE300" s="468">
        <f t="shared" si="475"/>
        <v>21500</v>
      </c>
      <c r="CF300" s="470">
        <f>IF(BL300="","",IF(BL300='Opening Balance'!$I$301,'Opening Balance'!$G$301,0))</f>
        <v>0</v>
      </c>
      <c r="CG300" s="469">
        <f t="shared" si="503"/>
        <v>21500</v>
      </c>
      <c r="CH300" s="466"/>
      <c r="CI300" s="466"/>
      <c r="CJ300" s="389">
        <v>29</v>
      </c>
      <c r="CK300" s="422">
        <f>IF(AND('Att. Dairy'!B342=""),"",'Att. Dairy'!B342)</f>
        <v>45259</v>
      </c>
      <c r="CL300" s="423" t="str">
        <f>IF(AND('Att. Dairy'!D342=""),"",'Att. Dairy'!D342)</f>
        <v>Wednesday</v>
      </c>
      <c r="CM300" s="435" t="str">
        <f>IF('Att. Dairy'!O342="","",IF('Att. Dairy'!E342='Att. Dairy'!$AD$15,'Att. Dairy'!O342,""))</f>
        <v/>
      </c>
      <c r="CN300" s="435" t="str">
        <f>IF('Att. Dairy'!P342="","",IF('Att. Dairy'!E342='Att. Dairy'!$AD$15,'Att. Dairy'!P342,""))</f>
        <v/>
      </c>
      <c r="CO300" s="436">
        <f t="shared" si="476"/>
        <v>0</v>
      </c>
      <c r="CP300" s="453">
        <f t="shared" si="504"/>
        <v>174.97999999999996</v>
      </c>
      <c r="CQ300" s="438" t="str">
        <f>IF(CK300="","",IF(CK300='Opening Balance'!$I$292,'Opening Balance'!$H$292,""))</f>
        <v/>
      </c>
      <c r="CR300" s="438" t="str">
        <f>IF(CK300="","",IF(CK300='Opening Balance'!$I$294,'Opening Balance'!$H$294,""))</f>
        <v/>
      </c>
      <c r="CS300" s="438">
        <f t="shared" si="477"/>
        <v>174.97999999999996</v>
      </c>
      <c r="CT300" s="430">
        <f>IF(CO300="","",CO300*'Opening Balance'!$H$296)</f>
        <v>0</v>
      </c>
      <c r="CU300" s="431">
        <f t="shared" si="467"/>
        <v>174.97999999999996</v>
      </c>
      <c r="CV300" s="453">
        <f t="shared" si="505"/>
        <v>31.739799999999981</v>
      </c>
      <c r="CW300" s="430" t="str">
        <f>IF(CK300="","",IF(CK300='Opening Balance'!$I$293,'Opening Balance'!$H$293,""))</f>
        <v/>
      </c>
      <c r="CX300" s="429" t="str">
        <f>IF(CK300="","",IF(CK300='Opening Balance'!$I$295,'Opening Balance'!$H$295,""))</f>
        <v/>
      </c>
      <c r="CY300" s="438">
        <f t="shared" si="478"/>
        <v>31.739799999999981</v>
      </c>
      <c r="CZ300" s="430">
        <f>IF(CO300="","",CO300*'Opening Balance'!$H$297)</f>
        <v>0</v>
      </c>
      <c r="DA300" s="431">
        <f t="shared" si="479"/>
        <v>31.739799999999981</v>
      </c>
      <c r="DB300" s="474">
        <f t="shared" si="506"/>
        <v>23600</v>
      </c>
      <c r="DC300" s="468" t="str">
        <f>IF(CK300="","",IF(CK300='Opening Balance'!$I$299,'Opening Balance'!$H$299,""))</f>
        <v/>
      </c>
      <c r="DD300" s="468">
        <f t="shared" si="480"/>
        <v>23600</v>
      </c>
      <c r="DE300" s="470">
        <f>IF(CK300="","",IF(CK300='Opening Balance'!$I$301,'Opening Balance'!$H$301,0))</f>
        <v>0</v>
      </c>
      <c r="DF300" s="469">
        <f t="shared" si="507"/>
        <v>23600</v>
      </c>
    </row>
    <row r="301" spans="1:110" s="317" customFormat="1">
      <c r="A301" s="580"/>
      <c r="B301" s="352">
        <f>IF(AND($Z$3=$Q$267),MAX($B$271:B300)+1,0)</f>
        <v>0</v>
      </c>
      <c r="C301" s="116">
        <f>IF(AND('Att. Dairy'!B343=""),"",'Att. Dairy'!B343)</f>
        <v>45260</v>
      </c>
      <c r="D301" s="118">
        <f t="shared" si="481"/>
        <v>66.099999999999994</v>
      </c>
      <c r="E301" s="118">
        <f t="shared" si="482"/>
        <v>146</v>
      </c>
      <c r="F301" s="118" t="str">
        <f>IF(C301="","",IF(Sheet1!C301='Opening Balance'!$I$274,'Opening Balance'!$G$274,""))</f>
        <v/>
      </c>
      <c r="G301" s="118" t="str">
        <f>IF(C301="","",IF(Sheet1!C301='Opening Balance'!$I$275,'Opening Balance'!$G$275,""))</f>
        <v/>
      </c>
      <c r="H301" s="118" t="str">
        <f>IF(C301="","",IF(Sheet1!C301='Opening Balance'!$I$276,'Opening Balance'!$G$276,""))</f>
        <v/>
      </c>
      <c r="I301" s="118" t="str">
        <f>IF(C301="","",IF(Sheet1!C301='Opening Balance'!$I$277,'Opening Balance'!$G$277,""))</f>
        <v/>
      </c>
      <c r="J301" s="118" t="str">
        <f>IF(C301="","",IF(Sheet1!C301='Opening Balance'!$I$278,'Opening Balance'!$G$278,""))</f>
        <v/>
      </c>
      <c r="K301" s="118" t="str">
        <f>IF(C301="","",IF(Sheet1!C301='Opening Balance'!$I$279,'Opening Balance'!$G$279,""))</f>
        <v/>
      </c>
      <c r="L301" s="118">
        <f t="shared" si="483"/>
        <v>66.099999999999994</v>
      </c>
      <c r="M301" s="118">
        <f t="shared" si="484"/>
        <v>146</v>
      </c>
      <c r="N301" s="119" t="str">
        <f>IF('Att. Dairy'!F343="","",'Att. Dairy'!F343)</f>
        <v/>
      </c>
      <c r="O301" s="119" t="str">
        <f>IF('Att. Dairy'!G343="","",'Att. Dairy'!G343)</f>
        <v/>
      </c>
      <c r="P301" s="119" t="str">
        <f t="shared" si="485"/>
        <v/>
      </c>
      <c r="Q301" s="119" t="str">
        <f>IF('Att. Dairy'!L343="","",'Att. Dairy'!L343)</f>
        <v/>
      </c>
      <c r="R301" s="119" t="str">
        <f>IF('Att. Dairy'!M343="","",'Att. Dairy'!M343)</f>
        <v/>
      </c>
      <c r="S301" s="119" t="str">
        <f t="shared" si="486"/>
        <v/>
      </c>
      <c r="T301" s="118">
        <f t="shared" si="487"/>
        <v>0</v>
      </c>
      <c r="U301" s="118">
        <f t="shared" si="488"/>
        <v>0</v>
      </c>
      <c r="V301" s="118">
        <f t="shared" si="489"/>
        <v>66.099999999999994</v>
      </c>
      <c r="W301" s="118">
        <f t="shared" si="490"/>
        <v>146</v>
      </c>
      <c r="X301" s="321" t="str">
        <f>IFERROR(IF(AND('Att. Dairy'!B343=""),"",IF(AND(Y301="अवकाश"),"",IF(AND(S301=""),"",S301*$Z$267))),"")</f>
        <v/>
      </c>
      <c r="Y301" s="121" t="str">
        <f>IF(AND('Att. Dairy'!B343=""),"",IF(OR(S301="",S301=0),"",BC301))</f>
        <v/>
      </c>
      <c r="AA301" s="353">
        <f>IF(AND($AY$3=$AP$267),MAX($AA$271:AA300)+1,0)</f>
        <v>0</v>
      </c>
      <c r="AB301" s="116">
        <f>IF(AND('Att. Dairy'!B343=""),"",'Att. Dairy'!B343)</f>
        <v>45260</v>
      </c>
      <c r="AC301" s="118">
        <f t="shared" si="491"/>
        <v>42.850000000000023</v>
      </c>
      <c r="AD301" s="118">
        <f t="shared" si="492"/>
        <v>106.75000000000001</v>
      </c>
      <c r="AE301" s="118" t="str">
        <f>IF(AB301="","",IF(Sheet1!AB301='Opening Balance'!$I$236,'Opening Balance'!$H$236,""))</f>
        <v/>
      </c>
      <c r="AF301" s="118" t="str">
        <f>IF(AB301="","",IF(Sheet1!AB301='Opening Balance'!$I$237,'Opening Balance'!$H$237,""))</f>
        <v/>
      </c>
      <c r="AG301" s="118" t="str">
        <f>IF(AB301="","",IF(Sheet1!AB301='Opening Balance'!$I$238,'Opening Balance'!$H$238,""))</f>
        <v/>
      </c>
      <c r="AH301" s="118" t="str">
        <f>IF(AB301="","",IF(Sheet1!AB301='Opening Balance'!$I$239,'Opening Balance'!$H$239,""))</f>
        <v/>
      </c>
      <c r="AI301" s="118" t="str">
        <f>IF(AB301="","",IF(Sheet1!AB301='Opening Balance'!$I$240,'Opening Balance'!$H$240,""))</f>
        <v/>
      </c>
      <c r="AJ301" s="118" t="str">
        <f>IF(AB301="","",IF(Sheet1!AB301='Opening Balance'!$I$241,'Opening Balance'!$H$241,""))</f>
        <v/>
      </c>
      <c r="AK301" s="118">
        <f t="shared" si="493"/>
        <v>42.850000000000023</v>
      </c>
      <c r="AL301" s="118">
        <f t="shared" si="494"/>
        <v>106.75000000000001</v>
      </c>
      <c r="AM301" s="119" t="str">
        <f>IF('Att. Dairy'!I343="","",'Att. Dairy'!I343)</f>
        <v/>
      </c>
      <c r="AN301" s="119" t="str">
        <f>IF('Att. Dairy'!J343="","",'Att. Dairy'!J343)</f>
        <v/>
      </c>
      <c r="AO301" s="119" t="str">
        <f t="shared" si="495"/>
        <v/>
      </c>
      <c r="AP301" s="119" t="str">
        <f>IF('Att. Dairy'!O343="","",'Att. Dairy'!O343)</f>
        <v/>
      </c>
      <c r="AQ301" s="119" t="str">
        <f>IF('Att. Dairy'!P343="","",'Att. Dairy'!P343)</f>
        <v/>
      </c>
      <c r="AR301" s="119" t="str">
        <f t="shared" si="496"/>
        <v/>
      </c>
      <c r="AS301" s="118">
        <f t="shared" si="497"/>
        <v>0</v>
      </c>
      <c r="AT301" s="118">
        <f t="shared" si="498"/>
        <v>0</v>
      </c>
      <c r="AU301" s="118">
        <f t="shared" si="508"/>
        <v>42.850000000000023</v>
      </c>
      <c r="AV301" s="118">
        <f t="shared" si="509"/>
        <v>106.75000000000001</v>
      </c>
      <c r="AW301" s="321" t="str">
        <f>IFERROR(IF(AND('Att. Dairy'!B343=""),"",IF(AND(AX301="अवकाश"),"",IF(AND(AR301=""),"",AR301*$AY$267))),"")</f>
        <v/>
      </c>
      <c r="AX301" s="121" t="str">
        <f>IF(AND('Att. Dairy'!B343=""),"",IF(OR(AR301="",AR301=0),"",BC301))</f>
        <v/>
      </c>
      <c r="BB301" s="329" t="str">
        <f>IF(AND('Att. Dairy'!D343=""),"",'Att. Dairy'!D343)</f>
        <v>Thursday</v>
      </c>
      <c r="BC301" s="317" t="str">
        <f t="shared" si="499"/>
        <v>खिचड़ी</v>
      </c>
      <c r="BD301" s="318" t="str">
        <f t="shared" si="468"/>
        <v>R</v>
      </c>
      <c r="BE301" s="329" t="str">
        <f>IF(AND('Att. Dairy'!C343=""),"",'Att. Dairy'!C343)</f>
        <v/>
      </c>
      <c r="BF301" s="317" t="str">
        <f t="shared" si="469"/>
        <v/>
      </c>
      <c r="BG301" s="318" t="str">
        <f t="shared" si="470"/>
        <v>R</v>
      </c>
      <c r="BJ301" s="487">
        <f>IF(AND($DG$5=$CF$268),MAX($BJ$271:BJ300)+1,0)</f>
        <v>0</v>
      </c>
      <c r="BK301" s="389">
        <v>30</v>
      </c>
      <c r="BL301" s="422">
        <f>IF(AND('Att. Dairy'!B343=""),"",'Att. Dairy'!B343)</f>
        <v>45260</v>
      </c>
      <c r="BM301" s="423" t="str">
        <f>IF(AND('Att. Dairy'!D343=""),"",'Att. Dairy'!D343)</f>
        <v>Thursday</v>
      </c>
      <c r="BN301" s="435" t="str">
        <f>IF('Att. Dairy'!L343="","",IF('Att. Dairy'!E343='Att. Dairy'!$AD$15,'Att. Dairy'!L343,""))</f>
        <v/>
      </c>
      <c r="BO301" s="435" t="str">
        <f>IF('Att. Dairy'!M343="","",IF('Att. Dairy'!E343='Att. Dairy'!$AD$15,'Att. Dairy'!M343,""))</f>
        <v/>
      </c>
      <c r="BP301" s="436">
        <f t="shared" si="471"/>
        <v>0</v>
      </c>
      <c r="BQ301" s="453">
        <f t="shared" si="500"/>
        <v>128.27000000000001</v>
      </c>
      <c r="BR301" s="439" t="str">
        <f>IF(BL301="","",IF(BL301='Opening Balance'!$I$292,'Opening Balance'!$G$292,""))</f>
        <v/>
      </c>
      <c r="BS301" s="439" t="str">
        <f>IF(BL301="","",IF(BL301='Opening Balance'!$I$294,'Opening Balance'!$G$294,""))</f>
        <v/>
      </c>
      <c r="BT301" s="438">
        <f t="shared" si="472"/>
        <v>128.27000000000001</v>
      </c>
      <c r="BU301" s="446">
        <f>IF(BP301="","",BP301*'Opening Balance'!$G$296)</f>
        <v>0</v>
      </c>
      <c r="BV301" s="415">
        <f t="shared" si="466"/>
        <v>128.27000000000001</v>
      </c>
      <c r="BW301" s="453">
        <f t="shared" si="501"/>
        <v>24.831199999999992</v>
      </c>
      <c r="BX301" s="446" t="str">
        <f>IF(BL301="","",IF(BL301='Opening Balance'!$I$293,'Opening Balance'!$G$293,""))</f>
        <v/>
      </c>
      <c r="BY301" s="446" t="str">
        <f>IF(BL301="","",IF(BL301='Opening Balance'!$I$295,'Opening Balance'!$G$295,""))</f>
        <v/>
      </c>
      <c r="BZ301" s="447">
        <f t="shared" si="473"/>
        <v>24.831199999999992</v>
      </c>
      <c r="CA301" s="446">
        <f>IF(BP301="","",BP301*'Opening Balance'!$G$297)</f>
        <v>0</v>
      </c>
      <c r="CB301" s="431">
        <f t="shared" si="474"/>
        <v>24.831199999999992</v>
      </c>
      <c r="CC301" s="474">
        <f t="shared" si="502"/>
        <v>21500</v>
      </c>
      <c r="CD301" s="468" t="str">
        <f>IF(BL301="","",IF(BL301='Opening Balance'!$I$299,'Opening Balance'!$G$299,""))</f>
        <v/>
      </c>
      <c r="CE301" s="468">
        <f t="shared" si="475"/>
        <v>21500</v>
      </c>
      <c r="CF301" s="470">
        <f>IF(BL301="","",IF(BL301='Opening Balance'!$I$301,'Opening Balance'!$G$301,0))</f>
        <v>0</v>
      </c>
      <c r="CG301" s="469">
        <f t="shared" si="503"/>
        <v>21500</v>
      </c>
      <c r="CH301" s="466"/>
      <c r="CI301" s="466"/>
      <c r="CJ301" s="389">
        <v>30</v>
      </c>
      <c r="CK301" s="422">
        <f>IF(AND('Att. Dairy'!B343=""),"",'Att. Dairy'!B343)</f>
        <v>45260</v>
      </c>
      <c r="CL301" s="423" t="str">
        <f>IF(AND('Att. Dairy'!D343=""),"",'Att. Dairy'!D343)</f>
        <v>Thursday</v>
      </c>
      <c r="CM301" s="435" t="str">
        <f>IF('Att. Dairy'!O343="","",IF('Att. Dairy'!E343='Att. Dairy'!$AD$15,'Att. Dairy'!O343,""))</f>
        <v/>
      </c>
      <c r="CN301" s="435" t="str">
        <f>IF('Att. Dairy'!P343="","",IF('Att. Dairy'!E343='Att. Dairy'!$AD$15,'Att. Dairy'!P343,""))</f>
        <v/>
      </c>
      <c r="CO301" s="436">
        <f t="shared" si="476"/>
        <v>0</v>
      </c>
      <c r="CP301" s="453">
        <f t="shared" si="504"/>
        <v>174.97999999999996</v>
      </c>
      <c r="CQ301" s="438" t="str">
        <f>IF(CK301="","",IF(CK301='Opening Balance'!$I$292,'Opening Balance'!$H$292,""))</f>
        <v/>
      </c>
      <c r="CR301" s="438" t="str">
        <f>IF(CK301="","",IF(CK301='Opening Balance'!$I$294,'Opening Balance'!$H$294,""))</f>
        <v/>
      </c>
      <c r="CS301" s="438">
        <f t="shared" si="477"/>
        <v>174.97999999999996</v>
      </c>
      <c r="CT301" s="430">
        <f>IF(CO301="","",CO301*'Opening Balance'!$H$296)</f>
        <v>0</v>
      </c>
      <c r="CU301" s="431">
        <f t="shared" si="467"/>
        <v>174.97999999999996</v>
      </c>
      <c r="CV301" s="453">
        <f t="shared" si="505"/>
        <v>31.739799999999981</v>
      </c>
      <c r="CW301" s="430" t="str">
        <f>IF(CK301="","",IF(CK301='Opening Balance'!$I$293,'Opening Balance'!$H$293,""))</f>
        <v/>
      </c>
      <c r="CX301" s="429" t="str">
        <f>IF(CK301="","",IF(CK301='Opening Balance'!$I$295,'Opening Balance'!$H$295,""))</f>
        <v/>
      </c>
      <c r="CY301" s="438">
        <f t="shared" si="478"/>
        <v>31.739799999999981</v>
      </c>
      <c r="CZ301" s="430">
        <f>IF(CO301="","",CO301*'Opening Balance'!$H$297)</f>
        <v>0</v>
      </c>
      <c r="DA301" s="431">
        <f t="shared" si="479"/>
        <v>31.739799999999981</v>
      </c>
      <c r="DB301" s="474">
        <f t="shared" si="506"/>
        <v>23600</v>
      </c>
      <c r="DC301" s="468" t="str">
        <f>IF(CK301="","",IF(CK301='Opening Balance'!$I$299,'Opening Balance'!$H$299,""))</f>
        <v/>
      </c>
      <c r="DD301" s="468">
        <f t="shared" si="480"/>
        <v>23600</v>
      </c>
      <c r="DE301" s="470">
        <f>IF(CK301="","",IF(CK301='Opening Balance'!$I$301,'Opening Balance'!$H$301,0))</f>
        <v>0</v>
      </c>
      <c r="DF301" s="469">
        <f t="shared" si="507"/>
        <v>23600</v>
      </c>
    </row>
    <row r="302" spans="1:110" s="317" customFormat="1">
      <c r="A302" s="580"/>
      <c r="B302" s="352">
        <f>IF(AND($Z$3=$Q$267),MAX($B$271:B301)+1,0)</f>
        <v>0</v>
      </c>
      <c r="C302" s="116" t="str">
        <f>IF(AND('Att. Dairy'!B344=""),"",'Att. Dairy'!B344)</f>
        <v/>
      </c>
      <c r="D302" s="118">
        <f t="shared" si="481"/>
        <v>66.099999999999994</v>
      </c>
      <c r="E302" s="118">
        <f t="shared" si="482"/>
        <v>146</v>
      </c>
      <c r="F302" s="118" t="str">
        <f>IF(C302="","",IF(Sheet1!C302='Opening Balance'!$I$274,'Opening Balance'!$G$274,""))</f>
        <v/>
      </c>
      <c r="G302" s="118" t="str">
        <f>IF(C302="","",IF(Sheet1!C302='Opening Balance'!$I$275,'Opening Balance'!$G$275,""))</f>
        <v/>
      </c>
      <c r="H302" s="118" t="str">
        <f>IF(C302="","",IF(Sheet1!C302='Opening Balance'!$I$276,'Opening Balance'!$G$276,""))</f>
        <v/>
      </c>
      <c r="I302" s="118" t="str">
        <f>IF(C302="","",IF(Sheet1!C302='Opening Balance'!$I$277,'Opening Balance'!$G$277,""))</f>
        <v/>
      </c>
      <c r="J302" s="118" t="str">
        <f>IF(C302="","",IF(Sheet1!C302='Opening Balance'!$I$278,'Opening Balance'!$G$278,""))</f>
        <v/>
      </c>
      <c r="K302" s="118" t="str">
        <f>IF(C302="","",IF(Sheet1!C302='Opening Balance'!$I$279,'Opening Balance'!$G$279,""))</f>
        <v/>
      </c>
      <c r="L302" s="118">
        <f t="shared" si="483"/>
        <v>66.099999999999994</v>
      </c>
      <c r="M302" s="118">
        <f t="shared" si="484"/>
        <v>146</v>
      </c>
      <c r="N302" s="119" t="str">
        <f>IF('Att. Dairy'!F344="","",'Att. Dairy'!F344)</f>
        <v/>
      </c>
      <c r="O302" s="119" t="str">
        <f>IF('Att. Dairy'!G344="","",'Att. Dairy'!G344)</f>
        <v/>
      </c>
      <c r="P302" s="119" t="str">
        <f t="shared" si="485"/>
        <v/>
      </c>
      <c r="Q302" s="119" t="str">
        <f>IF('Att. Dairy'!L344="","",'Att. Dairy'!L344)</f>
        <v/>
      </c>
      <c r="R302" s="119" t="str">
        <f>IF('Att. Dairy'!M344="","",'Att. Dairy'!M344)</f>
        <v/>
      </c>
      <c r="S302" s="119" t="str">
        <f t="shared" si="486"/>
        <v/>
      </c>
      <c r="T302" s="118">
        <f t="shared" si="487"/>
        <v>0</v>
      </c>
      <c r="U302" s="118">
        <f t="shared" si="488"/>
        <v>0</v>
      </c>
      <c r="V302" s="118">
        <f t="shared" si="489"/>
        <v>66.099999999999994</v>
      </c>
      <c r="W302" s="118">
        <f t="shared" si="490"/>
        <v>146</v>
      </c>
      <c r="X302" s="321" t="str">
        <f>IFERROR(IF(AND('Att. Dairy'!B344=""),"",IF(AND(Y302="अवकाश"),"",IF(AND(S302=""),"",S302*$Z$267))),"")</f>
        <v/>
      </c>
      <c r="Y302" s="121" t="str">
        <f>IF(AND('Att. Dairy'!B344=""),"",IF(OR(S302="",S302=0),"",BC302))</f>
        <v/>
      </c>
      <c r="AA302" s="353">
        <f>IF(AND($AY$3=$AP$267),MAX($AA$271:AA301)+1,0)</f>
        <v>0</v>
      </c>
      <c r="AB302" s="116" t="str">
        <f>IF(AND('Att. Dairy'!B344=""),"",'Att. Dairy'!B344)</f>
        <v/>
      </c>
      <c r="AC302" s="118">
        <f t="shared" si="491"/>
        <v>42.850000000000023</v>
      </c>
      <c r="AD302" s="118">
        <f t="shared" si="492"/>
        <v>106.75000000000001</v>
      </c>
      <c r="AE302" s="118" t="str">
        <f>IF(AB302="","",IF(Sheet1!AB302='Opening Balance'!$I$236,'Opening Balance'!$H$236,""))</f>
        <v/>
      </c>
      <c r="AF302" s="118" t="str">
        <f>IF(AB302="","",IF(Sheet1!AB302='Opening Balance'!$I$237,'Opening Balance'!$H$237,""))</f>
        <v/>
      </c>
      <c r="AG302" s="118" t="str">
        <f>IF(AB302="","",IF(Sheet1!AB302='Opening Balance'!$I$238,'Opening Balance'!$H$238,""))</f>
        <v/>
      </c>
      <c r="AH302" s="118" t="str">
        <f>IF(AB302="","",IF(Sheet1!AB302='Opening Balance'!$I$239,'Opening Balance'!$H$239,""))</f>
        <v/>
      </c>
      <c r="AI302" s="118" t="str">
        <f>IF(AB302="","",IF(Sheet1!AB302='Opening Balance'!$I$240,'Opening Balance'!$H$240,""))</f>
        <v/>
      </c>
      <c r="AJ302" s="118" t="str">
        <f>IF(AB302="","",IF(Sheet1!AB302='Opening Balance'!$I$241,'Opening Balance'!$H$241,""))</f>
        <v/>
      </c>
      <c r="AK302" s="118">
        <f t="shared" si="493"/>
        <v>42.850000000000023</v>
      </c>
      <c r="AL302" s="118">
        <f>IF(AND(AD302="",AF302="",AH302="",AJ302=""),"",SUM(AD302,AF302,AH302,AJ302))</f>
        <v>106.75000000000001</v>
      </c>
      <c r="AM302" s="119" t="str">
        <f>IF('Att. Dairy'!I344="","",'Att. Dairy'!I344)</f>
        <v/>
      </c>
      <c r="AN302" s="119" t="str">
        <f>IF('Att. Dairy'!J344="","",'Att. Dairy'!J344)</f>
        <v/>
      </c>
      <c r="AO302" s="119" t="str">
        <f t="shared" si="495"/>
        <v/>
      </c>
      <c r="AP302" s="119" t="str">
        <f>IF('Att. Dairy'!O344="","",'Att. Dairy'!O344)</f>
        <v/>
      </c>
      <c r="AQ302" s="119" t="str">
        <f>IF('Att. Dairy'!P344="","",'Att. Dairy'!P344)</f>
        <v/>
      </c>
      <c r="AR302" s="119" t="str">
        <f t="shared" si="496"/>
        <v/>
      </c>
      <c r="AS302" s="118">
        <f t="shared" si="497"/>
        <v>0</v>
      </c>
      <c r="AT302" s="118">
        <f t="shared" si="498"/>
        <v>0</v>
      </c>
      <c r="AU302" s="118">
        <f t="shared" si="508"/>
        <v>42.850000000000023</v>
      </c>
      <c r="AV302" s="118">
        <f t="shared" si="509"/>
        <v>106.75000000000001</v>
      </c>
      <c r="AW302" s="321" t="str">
        <f>IFERROR(IF(AND('Att. Dairy'!B344=""),"",IF(AND(AX302="अवकाश"),"",IF(AND(AR302=""),"",AR302*$AY$267))),"")</f>
        <v/>
      </c>
      <c r="AX302" s="121" t="str">
        <f>IF(AND('Att. Dairy'!B344=""),"",IF(OR(AR302="",AR302=0),"",BC302))</f>
        <v/>
      </c>
      <c r="BB302" s="329" t="str">
        <f>IF(AND('Att. Dairy'!D344=""),"",'Att. Dairy'!D344)</f>
        <v xml:space="preserve"> </v>
      </c>
      <c r="BC302" s="317" t="str">
        <f t="shared" si="499"/>
        <v>अवकाश</v>
      </c>
      <c r="BD302" s="318" t="str">
        <f t="shared" si="468"/>
        <v/>
      </c>
      <c r="BE302" s="329" t="str">
        <f>IF(AND('Att. Dairy'!C344=""),"",'Att. Dairy'!C344)</f>
        <v/>
      </c>
      <c r="BF302" s="317" t="str">
        <f t="shared" si="469"/>
        <v/>
      </c>
      <c r="BG302" s="318" t="str">
        <f t="shared" si="470"/>
        <v/>
      </c>
      <c r="BJ302" s="487">
        <f>IF(AND($DG$5=$CF$268),MAX($BJ$271:BJ301)+1,0)</f>
        <v>0</v>
      </c>
      <c r="BK302" s="391">
        <v>31</v>
      </c>
      <c r="BL302" s="422" t="str">
        <f>IF(AND('Att. Dairy'!B344=""),"",'Att. Dairy'!B344)</f>
        <v/>
      </c>
      <c r="BM302" s="423" t="str">
        <f>IF(AND('Att. Dairy'!D344=""),"",'Att. Dairy'!D344)</f>
        <v xml:space="preserve"> </v>
      </c>
      <c r="BN302" s="435" t="str">
        <f>IF('Att. Dairy'!L344="","",IF('Att. Dairy'!E344='Att. Dairy'!$AD$15,'Att. Dairy'!L344,""))</f>
        <v/>
      </c>
      <c r="BO302" s="435" t="str">
        <f>IF('Att. Dairy'!M344="","",IF('Att. Dairy'!E344='Att. Dairy'!$AD$15,'Att. Dairy'!M344,""))</f>
        <v/>
      </c>
      <c r="BP302" s="436">
        <f t="shared" si="471"/>
        <v>0</v>
      </c>
      <c r="BQ302" s="453">
        <f t="shared" si="500"/>
        <v>128.27000000000001</v>
      </c>
      <c r="BR302" s="439" t="str">
        <f>IF(BL302="","",IF(BL302='Opening Balance'!$I$292,'Opening Balance'!$G$292,""))</f>
        <v/>
      </c>
      <c r="BS302" s="439" t="str">
        <f>IF(BL302="","",IF(BL302='Opening Balance'!$I$294,'Opening Balance'!$G$294,""))</f>
        <v/>
      </c>
      <c r="BT302" s="438">
        <f t="shared" si="472"/>
        <v>128.27000000000001</v>
      </c>
      <c r="BU302" s="446">
        <f>IF(BP302="","",BP302*'Opening Balance'!$G$296)</f>
        <v>0</v>
      </c>
      <c r="BV302" s="415">
        <f t="shared" si="466"/>
        <v>128.27000000000001</v>
      </c>
      <c r="BW302" s="453">
        <f t="shared" si="501"/>
        <v>24.831199999999992</v>
      </c>
      <c r="BX302" s="446" t="str">
        <f>IF(BL302="","",IF(BL302='Opening Balance'!$I$293,'Opening Balance'!$G$293,""))</f>
        <v/>
      </c>
      <c r="BY302" s="446" t="str">
        <f>IF(BL302="","",IF(BL302='Opening Balance'!$I$295,'Opening Balance'!$G$295,""))</f>
        <v/>
      </c>
      <c r="BZ302" s="447">
        <f t="shared" si="473"/>
        <v>24.831199999999992</v>
      </c>
      <c r="CA302" s="446">
        <f>IF(BP302="","",BP302*'Opening Balance'!$G$297)</f>
        <v>0</v>
      </c>
      <c r="CB302" s="431">
        <f t="shared" si="474"/>
        <v>24.831199999999992</v>
      </c>
      <c r="CC302" s="474">
        <f t="shared" si="502"/>
        <v>21500</v>
      </c>
      <c r="CD302" s="468" t="str">
        <f>IF(BL302="","",IF(BL302='Opening Balance'!$I$299,'Opening Balance'!$G$299,""))</f>
        <v/>
      </c>
      <c r="CE302" s="468">
        <f t="shared" si="475"/>
        <v>21500</v>
      </c>
      <c r="CF302" s="470" t="str">
        <f>IF(BL302="","",IF(BL302='Opening Balance'!$I$301,'Opening Balance'!$G$301,0))</f>
        <v/>
      </c>
      <c r="CG302" s="469" t="str">
        <f>IFERROR(SUM(CE302-CF302),"")</f>
        <v/>
      </c>
      <c r="CH302" s="475"/>
      <c r="CI302" s="466"/>
      <c r="CJ302" s="391">
        <v>31</v>
      </c>
      <c r="CK302" s="422" t="str">
        <f>IF(AND('Att. Dairy'!B344=""),"",'Att. Dairy'!B344)</f>
        <v/>
      </c>
      <c r="CL302" s="423" t="str">
        <f>IF(AND('Att. Dairy'!D344=""),"",'Att. Dairy'!D344)</f>
        <v xml:space="preserve"> </v>
      </c>
      <c r="CM302" s="435" t="str">
        <f>IF('Att. Dairy'!O344="","",IF('Att. Dairy'!E344='Att. Dairy'!$AD$15,'Att. Dairy'!O344,""))</f>
        <v/>
      </c>
      <c r="CN302" s="435" t="str">
        <f>IF('Att. Dairy'!P344="","",IF('Att. Dairy'!E344='Att. Dairy'!$AD$15,'Att. Dairy'!P344,""))</f>
        <v/>
      </c>
      <c r="CO302" s="436">
        <f t="shared" si="476"/>
        <v>0</v>
      </c>
      <c r="CP302" s="453">
        <f t="shared" si="504"/>
        <v>174.97999999999996</v>
      </c>
      <c r="CQ302" s="438" t="str">
        <f>IF(CK302="","",IF(CK302='Opening Balance'!$I$292,'Opening Balance'!$H$292,""))</f>
        <v/>
      </c>
      <c r="CR302" s="438" t="str">
        <f>IF(CK302="","",IF(CK302='Opening Balance'!$I$294,'Opening Balance'!$H$294,""))</f>
        <v/>
      </c>
      <c r="CS302" s="438">
        <f t="shared" si="477"/>
        <v>174.97999999999996</v>
      </c>
      <c r="CT302" s="430">
        <f>IF(CO302="","",CO302*'Opening Balance'!$H$296)</f>
        <v>0</v>
      </c>
      <c r="CU302" s="431">
        <f t="shared" si="467"/>
        <v>174.97999999999996</v>
      </c>
      <c r="CV302" s="453">
        <f t="shared" si="505"/>
        <v>31.739799999999981</v>
      </c>
      <c r="CW302" s="430" t="str">
        <f>IF(CK302="","",IF(CK302='Opening Balance'!$I$293,'Opening Balance'!$H$293,""))</f>
        <v/>
      </c>
      <c r="CX302" s="429" t="str">
        <f>IF(CK302="","",IF(CK302='Opening Balance'!$I$295,'Opening Balance'!$H$295,""))</f>
        <v/>
      </c>
      <c r="CY302" s="438">
        <f t="shared" si="478"/>
        <v>31.739799999999981</v>
      </c>
      <c r="CZ302" s="430">
        <f>IF(CO302="","",CO302*'Opening Balance'!$H$297)</f>
        <v>0</v>
      </c>
      <c r="DA302" s="431">
        <f t="shared" si="479"/>
        <v>31.739799999999981</v>
      </c>
      <c r="DB302" s="474">
        <f t="shared" si="506"/>
        <v>23600</v>
      </c>
      <c r="DC302" s="468" t="str">
        <f>IF(CK302="","",IF(CK302='Opening Balance'!$I$299,'Opening Balance'!$H$299,""))</f>
        <v/>
      </c>
      <c r="DD302" s="468">
        <f t="shared" si="480"/>
        <v>23600</v>
      </c>
      <c r="DE302" s="470" t="str">
        <f>IF(CK302="","",IF(CK302='Opening Balance'!$I$301,'Opening Balance'!$H$301,0))</f>
        <v/>
      </c>
      <c r="DF302" s="469" t="str">
        <f t="shared" si="507"/>
        <v/>
      </c>
    </row>
    <row r="303" spans="1:110" s="317" customFormat="1" ht="20.25">
      <c r="A303" s="580">
        <v>8</v>
      </c>
      <c r="C303" s="122"/>
      <c r="D303" s="858"/>
      <c r="E303" s="858"/>
      <c r="F303" s="123">
        <f t="shared" ref="F303:K303" si="510">SUM(F272:F302)</f>
        <v>0</v>
      </c>
      <c r="G303" s="123">
        <f t="shared" si="510"/>
        <v>0</v>
      </c>
      <c r="H303" s="123">
        <f t="shared" si="510"/>
        <v>0</v>
      </c>
      <c r="I303" s="123">
        <f t="shared" si="510"/>
        <v>0</v>
      </c>
      <c r="J303" s="123">
        <f t="shared" si="510"/>
        <v>0</v>
      </c>
      <c r="K303" s="123">
        <f t="shared" si="510"/>
        <v>0</v>
      </c>
      <c r="L303" s="123"/>
      <c r="M303" s="123"/>
      <c r="N303" s="124">
        <f t="shared" ref="N303:U303" si="511">SUM(N272:N302)</f>
        <v>492</v>
      </c>
      <c r="O303" s="124">
        <f t="shared" si="511"/>
        <v>483</v>
      </c>
      <c r="P303" s="124">
        <f t="shared" si="511"/>
        <v>975</v>
      </c>
      <c r="Q303" s="124">
        <f t="shared" si="511"/>
        <v>478</v>
      </c>
      <c r="R303" s="124">
        <f t="shared" si="511"/>
        <v>458</v>
      </c>
      <c r="S303" s="124">
        <f t="shared" si="511"/>
        <v>936</v>
      </c>
      <c r="T303" s="125">
        <f t="shared" si="511"/>
        <v>69.599999999999994</v>
      </c>
      <c r="U303" s="125">
        <f t="shared" si="511"/>
        <v>24</v>
      </c>
      <c r="V303" s="125"/>
      <c r="W303" s="125"/>
      <c r="X303" s="125">
        <f>SUM(X272:X302)</f>
        <v>5101.2</v>
      </c>
      <c r="Y303" s="126"/>
      <c r="Z303" s="317">
        <v>8</v>
      </c>
      <c r="AA303" s="353"/>
      <c r="AB303" s="122"/>
      <c r="AC303" s="858"/>
      <c r="AD303" s="858"/>
      <c r="AE303" s="123">
        <f t="shared" ref="AE303:AJ303" si="512">SUM(AE272:AE302)</f>
        <v>0</v>
      </c>
      <c r="AF303" s="123">
        <f t="shared" si="512"/>
        <v>0</v>
      </c>
      <c r="AG303" s="123">
        <f t="shared" si="512"/>
        <v>0</v>
      </c>
      <c r="AH303" s="123">
        <f t="shared" si="512"/>
        <v>0</v>
      </c>
      <c r="AI303" s="123">
        <f t="shared" si="512"/>
        <v>0</v>
      </c>
      <c r="AJ303" s="123">
        <f t="shared" si="512"/>
        <v>0</v>
      </c>
      <c r="AK303" s="123"/>
      <c r="AL303" s="123"/>
      <c r="AM303" s="124">
        <f t="shared" ref="AM303:AT303" si="513">SUM(AM272:AM302)</f>
        <v>375</v>
      </c>
      <c r="AN303" s="124">
        <f t="shared" si="513"/>
        <v>430</v>
      </c>
      <c r="AO303" s="124">
        <f t="shared" si="513"/>
        <v>805</v>
      </c>
      <c r="AP303" s="124">
        <f t="shared" si="513"/>
        <v>357</v>
      </c>
      <c r="AQ303" s="124">
        <f t="shared" si="513"/>
        <v>400</v>
      </c>
      <c r="AR303" s="124">
        <f t="shared" si="513"/>
        <v>757</v>
      </c>
      <c r="AS303" s="125">
        <f t="shared" si="513"/>
        <v>84</v>
      </c>
      <c r="AT303" s="125">
        <f t="shared" si="513"/>
        <v>29.55</v>
      </c>
      <c r="AU303" s="125"/>
      <c r="AV303" s="125"/>
      <c r="AW303" s="123">
        <f>SUM(AW272:AW302)</f>
        <v>6184.6900000000005</v>
      </c>
      <c r="AX303" s="126"/>
      <c r="BI303" s="317">
        <v>8</v>
      </c>
      <c r="BK303" s="844" t="s">
        <v>455</v>
      </c>
      <c r="BL303" s="844"/>
      <c r="BM303" s="844"/>
      <c r="BN303" s="488">
        <f>SUM(BN272:BN302)</f>
        <v>478</v>
      </c>
      <c r="BO303" s="488">
        <f t="shared" ref="BO303" si="514">SUM(BO272:BO302)</f>
        <v>458</v>
      </c>
      <c r="BP303" s="488">
        <f t="shared" ref="BP303" si="515">SUM(BP272:BP302)</f>
        <v>936</v>
      </c>
      <c r="BQ303" s="488"/>
      <c r="BR303" s="489">
        <f t="shared" ref="BR303" si="516">SUM(BR272:BR302)</f>
        <v>0</v>
      </c>
      <c r="BS303" s="489">
        <f t="shared" ref="BS303" si="517">SUM(BS272:BS302)</f>
        <v>0</v>
      </c>
      <c r="BT303" s="489"/>
      <c r="BU303" s="489">
        <f t="shared" ref="BU303" si="518">SUM(BU272:BU302)</f>
        <v>14.04</v>
      </c>
      <c r="BV303" s="416"/>
      <c r="BW303" s="412"/>
      <c r="BX303" s="489">
        <f t="shared" ref="BX303" si="519">SUM(BX272:BX302)</f>
        <v>0</v>
      </c>
      <c r="BY303" s="489">
        <f t="shared" ref="BY303" si="520">SUM(BY272:BY302)</f>
        <v>0</v>
      </c>
      <c r="BZ303" s="489"/>
      <c r="CA303" s="489">
        <f t="shared" ref="CA303" si="521">SUM(CA272:CA302)</f>
        <v>7.8624000000000001</v>
      </c>
      <c r="CB303" s="417"/>
      <c r="CC303" s="471"/>
      <c r="CD303" s="476">
        <f>SUM(CD272:CD302)</f>
        <v>0</v>
      </c>
      <c r="CE303" s="472"/>
      <c r="CF303" s="476">
        <f>SUM(CF272:CF302)</f>
        <v>0</v>
      </c>
      <c r="CG303" s="473"/>
      <c r="CH303" s="466"/>
      <c r="CI303" s="466"/>
      <c r="CJ303" s="844" t="s">
        <v>455</v>
      </c>
      <c r="CK303" s="844"/>
      <c r="CL303" s="844"/>
      <c r="CM303" s="488">
        <f>SUM(CM272:CM302)</f>
        <v>357</v>
      </c>
      <c r="CN303" s="488">
        <f t="shared" ref="CN303" si="522">SUM(CN272:CN302)</f>
        <v>400</v>
      </c>
      <c r="CO303" s="488">
        <f t="shared" ref="CO303" si="523">SUM(CO272:CO302)</f>
        <v>757</v>
      </c>
      <c r="CP303" s="488"/>
      <c r="CQ303" s="489">
        <f t="shared" ref="CQ303" si="524">SUM(CQ272:CQ302)</f>
        <v>0</v>
      </c>
      <c r="CR303" s="489">
        <f t="shared" ref="CR303" si="525">SUM(CR272:CR302)</f>
        <v>0</v>
      </c>
      <c r="CS303" s="489"/>
      <c r="CT303" s="489">
        <f t="shared" ref="CT303" si="526">SUM(CT272:CT302)</f>
        <v>15.14</v>
      </c>
      <c r="CU303" s="416"/>
      <c r="CV303" s="412"/>
      <c r="CW303" s="489">
        <f t="shared" ref="CW303" si="527">SUM(CW272:CW302)</f>
        <v>0</v>
      </c>
      <c r="CX303" s="489">
        <f t="shared" ref="CX303" si="528">SUM(CX272:CX302)</f>
        <v>0</v>
      </c>
      <c r="CY303" s="489"/>
      <c r="CZ303" s="489">
        <f t="shared" ref="CZ303" si="529">SUM(CZ272:CZ302)</f>
        <v>7.7214000000000009</v>
      </c>
      <c r="DA303" s="417"/>
      <c r="DB303" s="471"/>
      <c r="DC303" s="476">
        <f>SUM(DC272:DC302)</f>
        <v>0</v>
      </c>
      <c r="DD303" s="472"/>
      <c r="DE303" s="476">
        <f>SUM(DE272:DE302)</f>
        <v>0</v>
      </c>
      <c r="DF303" s="450">
        <f t="shared" ref="DF303" si="530">SUM(DD303-DE303)</f>
        <v>0</v>
      </c>
    </row>
    <row r="305" spans="1:110" s="329" customFormat="1" ht="21">
      <c r="A305" s="580"/>
      <c r="C305" s="93"/>
      <c r="D305" s="859" t="str">
        <f>D267</f>
        <v>कार्यालय का नाम ,  Mahtma Gandhi Government School (English Medium) Bar, Pali</v>
      </c>
      <c r="E305" s="859"/>
      <c r="F305" s="859"/>
      <c r="G305" s="859"/>
      <c r="H305" s="859"/>
      <c r="I305" s="859"/>
      <c r="J305" s="859"/>
      <c r="K305" s="859"/>
      <c r="L305" s="859"/>
      <c r="M305" s="859"/>
      <c r="N305" s="859"/>
      <c r="O305" s="859"/>
      <c r="P305" s="859"/>
      <c r="Q305" s="860" t="str">
        <f>'Att. Dairy'!N353</f>
        <v>December-2023</v>
      </c>
      <c r="R305" s="860"/>
      <c r="S305" s="860"/>
      <c r="T305" s="860"/>
      <c r="U305" s="860"/>
      <c r="V305" s="16"/>
      <c r="W305" s="16"/>
      <c r="X305" s="16"/>
      <c r="Y305" s="16"/>
      <c r="Z305" s="320">
        <f>'Opening Balance'!I320</f>
        <v>5.45</v>
      </c>
      <c r="AA305" s="353"/>
      <c r="AB305" s="93"/>
      <c r="AC305" s="859" t="str">
        <f>AC267</f>
        <v>कार्यालय का नाम ,  Mahtma Gandhi Government School (English Medium) Bar, Pali</v>
      </c>
      <c r="AD305" s="859"/>
      <c r="AE305" s="859"/>
      <c r="AF305" s="859"/>
      <c r="AG305" s="859"/>
      <c r="AH305" s="859"/>
      <c r="AI305" s="859"/>
      <c r="AJ305" s="859"/>
      <c r="AK305" s="859"/>
      <c r="AL305" s="859"/>
      <c r="AM305" s="859"/>
      <c r="AN305" s="859"/>
      <c r="AO305" s="859"/>
      <c r="AP305" s="860" t="str">
        <f>'Att. Dairy'!N353</f>
        <v>December-2023</v>
      </c>
      <c r="AQ305" s="860"/>
      <c r="AR305" s="860"/>
      <c r="AS305" s="860"/>
      <c r="AT305" s="860"/>
      <c r="AU305" s="16"/>
      <c r="AV305" s="16"/>
      <c r="AW305" s="16"/>
      <c r="AX305" s="16"/>
      <c r="AY305" s="319">
        <f>'Opening Balance'!I322</f>
        <v>8.17</v>
      </c>
    </row>
    <row r="306" spans="1:110" s="329" customFormat="1" ht="34.5">
      <c r="A306" s="580"/>
      <c r="C306" s="855" t="s">
        <v>115</v>
      </c>
      <c r="D306" s="854" t="s">
        <v>116</v>
      </c>
      <c r="E306" s="854"/>
      <c r="F306" s="854" t="s">
        <v>122</v>
      </c>
      <c r="G306" s="854"/>
      <c r="H306" s="861" t="s">
        <v>123</v>
      </c>
      <c r="I306" s="861"/>
      <c r="J306" s="861" t="s">
        <v>124</v>
      </c>
      <c r="K306" s="861"/>
      <c r="L306" s="855" t="s">
        <v>126</v>
      </c>
      <c r="M306" s="855"/>
      <c r="N306" s="854" t="s">
        <v>395</v>
      </c>
      <c r="O306" s="854"/>
      <c r="P306" s="854"/>
      <c r="Q306" s="854" t="s">
        <v>129</v>
      </c>
      <c r="R306" s="854"/>
      <c r="S306" s="854"/>
      <c r="T306" s="854" t="s">
        <v>132</v>
      </c>
      <c r="U306" s="854"/>
      <c r="V306" s="855" t="s">
        <v>133</v>
      </c>
      <c r="W306" s="855"/>
      <c r="X306" s="856" t="s">
        <v>134</v>
      </c>
      <c r="Y306" s="854" t="s">
        <v>135</v>
      </c>
      <c r="AA306" s="353"/>
      <c r="AB306" s="855" t="s">
        <v>115</v>
      </c>
      <c r="AC306" s="854" t="s">
        <v>116</v>
      </c>
      <c r="AD306" s="854"/>
      <c r="AE306" s="854" t="s">
        <v>122</v>
      </c>
      <c r="AF306" s="854"/>
      <c r="AG306" s="861" t="s">
        <v>123</v>
      </c>
      <c r="AH306" s="861"/>
      <c r="AI306" s="861" t="s">
        <v>124</v>
      </c>
      <c r="AJ306" s="861"/>
      <c r="AK306" s="855" t="s">
        <v>126</v>
      </c>
      <c r="AL306" s="855"/>
      <c r="AM306" s="854" t="s">
        <v>394</v>
      </c>
      <c r="AN306" s="854"/>
      <c r="AO306" s="854"/>
      <c r="AP306" s="854" t="s">
        <v>393</v>
      </c>
      <c r="AQ306" s="854"/>
      <c r="AR306" s="854"/>
      <c r="AS306" s="854" t="s">
        <v>132</v>
      </c>
      <c r="AT306" s="854"/>
      <c r="AU306" s="855" t="s">
        <v>133</v>
      </c>
      <c r="AV306" s="855"/>
      <c r="AW306" s="856" t="s">
        <v>134</v>
      </c>
      <c r="AX306" s="854" t="s">
        <v>135</v>
      </c>
      <c r="BK306" s="394"/>
      <c r="BL306" s="394"/>
      <c r="BM306" s="845" t="s">
        <v>457</v>
      </c>
      <c r="BN306" s="845"/>
      <c r="BO306" s="845"/>
      <c r="BP306" s="845"/>
      <c r="BQ306" s="845"/>
      <c r="BR306" s="845"/>
      <c r="BS306" s="845"/>
      <c r="BT306" s="845"/>
      <c r="BU306" s="845"/>
      <c r="BV306" s="845"/>
      <c r="BW306" s="845"/>
      <c r="BX306" s="845"/>
      <c r="BY306" s="845"/>
      <c r="BZ306" s="845"/>
      <c r="CA306" s="845"/>
      <c r="CB306" s="845"/>
      <c r="CC306" s="845"/>
      <c r="CD306" s="845"/>
      <c r="CE306" s="421" t="s">
        <v>19</v>
      </c>
      <c r="CF306" s="846" t="str">
        <f>'Att. Dairy'!N353</f>
        <v>December-2023</v>
      </c>
      <c r="CG306" s="846"/>
      <c r="CH306" s="466"/>
      <c r="CI306" s="466"/>
      <c r="CJ306" s="394"/>
      <c r="CK306" s="394"/>
      <c r="CL306" s="845" t="s">
        <v>458</v>
      </c>
      <c r="CM306" s="845"/>
      <c r="CN306" s="845"/>
      <c r="CO306" s="845"/>
      <c r="CP306" s="845"/>
      <c r="CQ306" s="845"/>
      <c r="CR306" s="845"/>
      <c r="CS306" s="845"/>
      <c r="CT306" s="845"/>
      <c r="CU306" s="845"/>
      <c r="CV306" s="845"/>
      <c r="CW306" s="845"/>
      <c r="CX306" s="845"/>
      <c r="CY306" s="845"/>
      <c r="CZ306" s="845"/>
      <c r="DA306" s="845"/>
      <c r="DB306" s="845"/>
      <c r="DC306" s="845"/>
      <c r="DD306" s="421" t="s">
        <v>19</v>
      </c>
      <c r="DE306" s="846" t="str">
        <f>'Att. Dairy'!N353</f>
        <v>December-2023</v>
      </c>
      <c r="DF306" s="846"/>
    </row>
    <row r="307" spans="1:110" s="329" customFormat="1" ht="21.75" customHeight="1">
      <c r="A307" s="580"/>
      <c r="C307" s="855"/>
      <c r="D307" s="854"/>
      <c r="E307" s="854"/>
      <c r="F307" s="854"/>
      <c r="G307" s="854"/>
      <c r="H307" s="861"/>
      <c r="I307" s="861"/>
      <c r="J307" s="861"/>
      <c r="K307" s="861"/>
      <c r="L307" s="855"/>
      <c r="M307" s="855"/>
      <c r="N307" s="854"/>
      <c r="O307" s="854"/>
      <c r="P307" s="854"/>
      <c r="Q307" s="854"/>
      <c r="R307" s="854"/>
      <c r="S307" s="854"/>
      <c r="T307" s="854"/>
      <c r="U307" s="854"/>
      <c r="V307" s="855"/>
      <c r="W307" s="855"/>
      <c r="X307" s="856"/>
      <c r="Y307" s="854"/>
      <c r="AA307" s="353"/>
      <c r="AB307" s="855"/>
      <c r="AC307" s="854"/>
      <c r="AD307" s="854"/>
      <c r="AE307" s="854"/>
      <c r="AF307" s="854"/>
      <c r="AG307" s="861"/>
      <c r="AH307" s="861"/>
      <c r="AI307" s="861"/>
      <c r="AJ307" s="861"/>
      <c r="AK307" s="855"/>
      <c r="AL307" s="855"/>
      <c r="AM307" s="854"/>
      <c r="AN307" s="854"/>
      <c r="AO307" s="854"/>
      <c r="AP307" s="854"/>
      <c r="AQ307" s="854"/>
      <c r="AR307" s="854"/>
      <c r="AS307" s="854"/>
      <c r="AT307" s="854"/>
      <c r="AU307" s="855"/>
      <c r="AV307" s="855"/>
      <c r="AW307" s="856"/>
      <c r="AX307" s="854"/>
      <c r="BK307" s="394"/>
      <c r="BL307" s="394"/>
      <c r="BM307" s="432"/>
      <c r="BN307" s="465"/>
      <c r="BO307" s="465"/>
      <c r="BP307" s="465"/>
      <c r="BQ307" s="432"/>
      <c r="BR307" s="432"/>
      <c r="BS307" s="432"/>
      <c r="BT307" s="432"/>
      <c r="BU307" s="432"/>
      <c r="BV307" s="432"/>
      <c r="BW307" s="432"/>
      <c r="BX307" s="432"/>
      <c r="BY307" s="432"/>
      <c r="BZ307" s="432"/>
      <c r="CA307" s="432"/>
      <c r="CB307" s="432"/>
      <c r="CC307" s="432"/>
      <c r="CD307" s="432"/>
      <c r="CE307" s="421"/>
      <c r="CF307" s="420"/>
      <c r="CG307" s="420"/>
      <c r="CH307" s="466"/>
      <c r="CI307" s="466"/>
      <c r="CJ307" s="394"/>
      <c r="CK307" s="394"/>
      <c r="CL307" s="432"/>
      <c r="CM307" s="465"/>
      <c r="CN307" s="465"/>
      <c r="CO307" s="465"/>
      <c r="CP307" s="432"/>
      <c r="CQ307" s="432"/>
      <c r="CR307" s="432"/>
      <c r="CS307" s="432"/>
      <c r="CT307" s="432"/>
      <c r="CU307" s="432"/>
      <c r="CV307" s="432"/>
      <c r="CW307" s="432"/>
      <c r="CX307" s="432"/>
      <c r="CY307" s="432"/>
      <c r="CZ307" s="432"/>
      <c r="DA307" s="432"/>
      <c r="DB307" s="432"/>
      <c r="DC307" s="432"/>
      <c r="DD307" s="421"/>
      <c r="DE307" s="420"/>
      <c r="DF307" s="420"/>
    </row>
    <row r="308" spans="1:110" s="329" customFormat="1" ht="15" customHeight="1">
      <c r="A308" s="580"/>
      <c r="C308" s="855"/>
      <c r="D308" s="854"/>
      <c r="E308" s="854"/>
      <c r="F308" s="854"/>
      <c r="G308" s="854"/>
      <c r="H308" s="857" t="s">
        <v>125</v>
      </c>
      <c r="I308" s="857"/>
      <c r="J308" s="857" t="s">
        <v>125</v>
      </c>
      <c r="K308" s="857"/>
      <c r="L308" s="855"/>
      <c r="M308" s="855"/>
      <c r="N308" s="854"/>
      <c r="O308" s="854"/>
      <c r="P308" s="854"/>
      <c r="Q308" s="854"/>
      <c r="R308" s="854"/>
      <c r="S308" s="854"/>
      <c r="T308" s="854"/>
      <c r="U308" s="854"/>
      <c r="V308" s="855"/>
      <c r="W308" s="855"/>
      <c r="X308" s="856"/>
      <c r="Y308" s="854"/>
      <c r="AA308" s="353"/>
      <c r="AB308" s="855"/>
      <c r="AC308" s="854"/>
      <c r="AD308" s="854"/>
      <c r="AE308" s="854"/>
      <c r="AF308" s="854"/>
      <c r="AG308" s="857" t="s">
        <v>125</v>
      </c>
      <c r="AH308" s="857"/>
      <c r="AI308" s="857" t="s">
        <v>125</v>
      </c>
      <c r="AJ308" s="857"/>
      <c r="AK308" s="855"/>
      <c r="AL308" s="855"/>
      <c r="AM308" s="854"/>
      <c r="AN308" s="854"/>
      <c r="AO308" s="854"/>
      <c r="AP308" s="854"/>
      <c r="AQ308" s="854"/>
      <c r="AR308" s="854"/>
      <c r="AS308" s="854"/>
      <c r="AT308" s="854"/>
      <c r="AU308" s="855"/>
      <c r="AV308" s="855"/>
      <c r="AW308" s="856"/>
      <c r="AX308" s="854"/>
      <c r="BK308" s="847" t="s">
        <v>449</v>
      </c>
      <c r="BL308" s="848" t="s">
        <v>426</v>
      </c>
      <c r="BM308" s="848" t="s">
        <v>282</v>
      </c>
      <c r="BN308" s="849" t="s">
        <v>427</v>
      </c>
      <c r="BO308" s="849"/>
      <c r="BP308" s="849"/>
      <c r="BQ308" s="850" t="s">
        <v>456</v>
      </c>
      <c r="BR308" s="850"/>
      <c r="BS308" s="850"/>
      <c r="BT308" s="850"/>
      <c r="BU308" s="850"/>
      <c r="BV308" s="850"/>
      <c r="BW308" s="850" t="s">
        <v>431</v>
      </c>
      <c r="BX308" s="850"/>
      <c r="BY308" s="850"/>
      <c r="BZ308" s="850"/>
      <c r="CA308" s="850"/>
      <c r="CB308" s="850"/>
      <c r="CC308" s="851" t="s">
        <v>438</v>
      </c>
      <c r="CD308" s="852"/>
      <c r="CE308" s="852"/>
      <c r="CF308" s="852"/>
      <c r="CG308" s="853"/>
      <c r="CH308" s="466"/>
      <c r="CI308" s="466"/>
      <c r="CJ308" s="847" t="s">
        <v>449</v>
      </c>
      <c r="CK308" s="848" t="s">
        <v>426</v>
      </c>
      <c r="CL308" s="848" t="s">
        <v>282</v>
      </c>
      <c r="CM308" s="849" t="s">
        <v>428</v>
      </c>
      <c r="CN308" s="849"/>
      <c r="CO308" s="849"/>
      <c r="CP308" s="850" t="s">
        <v>456</v>
      </c>
      <c r="CQ308" s="850"/>
      <c r="CR308" s="850"/>
      <c r="CS308" s="850"/>
      <c r="CT308" s="850"/>
      <c r="CU308" s="850"/>
      <c r="CV308" s="850" t="s">
        <v>431</v>
      </c>
      <c r="CW308" s="850"/>
      <c r="CX308" s="850"/>
      <c r="CY308" s="850"/>
      <c r="CZ308" s="850"/>
      <c r="DA308" s="850"/>
      <c r="DB308" s="851" t="s">
        <v>438</v>
      </c>
      <c r="DC308" s="852"/>
      <c r="DD308" s="852"/>
      <c r="DE308" s="852"/>
      <c r="DF308" s="853"/>
    </row>
    <row r="309" spans="1:110" s="329" customFormat="1" ht="25.5">
      <c r="A309" s="580"/>
      <c r="C309" s="855"/>
      <c r="D309" s="127" t="s">
        <v>117</v>
      </c>
      <c r="E309" s="127" t="s">
        <v>118</v>
      </c>
      <c r="F309" s="127" t="s">
        <v>117</v>
      </c>
      <c r="G309" s="127" t="s">
        <v>118</v>
      </c>
      <c r="H309" s="127" t="s">
        <v>117</v>
      </c>
      <c r="I309" s="127" t="s">
        <v>118</v>
      </c>
      <c r="J309" s="127" t="s">
        <v>117</v>
      </c>
      <c r="K309" s="127" t="s">
        <v>118</v>
      </c>
      <c r="L309" s="127" t="s">
        <v>117</v>
      </c>
      <c r="M309" s="127" t="s">
        <v>118</v>
      </c>
      <c r="N309" s="127" t="s">
        <v>119</v>
      </c>
      <c r="O309" s="127" t="s">
        <v>120</v>
      </c>
      <c r="P309" s="127" t="s">
        <v>121</v>
      </c>
      <c r="Q309" s="127" t="s">
        <v>119</v>
      </c>
      <c r="R309" s="127" t="s">
        <v>120</v>
      </c>
      <c r="S309" s="127" t="s">
        <v>121</v>
      </c>
      <c r="T309" s="127" t="s">
        <v>117</v>
      </c>
      <c r="U309" s="127" t="s">
        <v>118</v>
      </c>
      <c r="V309" s="127" t="s">
        <v>117</v>
      </c>
      <c r="W309" s="127" t="s">
        <v>118</v>
      </c>
      <c r="X309" s="856"/>
      <c r="Y309" s="854"/>
      <c r="AA309" s="353"/>
      <c r="AB309" s="855"/>
      <c r="AC309" s="127" t="s">
        <v>117</v>
      </c>
      <c r="AD309" s="127" t="s">
        <v>118</v>
      </c>
      <c r="AE309" s="127" t="s">
        <v>117</v>
      </c>
      <c r="AF309" s="127" t="s">
        <v>118</v>
      </c>
      <c r="AG309" s="127" t="s">
        <v>117</v>
      </c>
      <c r="AH309" s="127" t="s">
        <v>118</v>
      </c>
      <c r="AI309" s="127" t="s">
        <v>117</v>
      </c>
      <c r="AJ309" s="127" t="s">
        <v>118</v>
      </c>
      <c r="AK309" s="127" t="s">
        <v>117</v>
      </c>
      <c r="AL309" s="127" t="s">
        <v>118</v>
      </c>
      <c r="AM309" s="127" t="s">
        <v>119</v>
      </c>
      <c r="AN309" s="127" t="s">
        <v>120</v>
      </c>
      <c r="AO309" s="127" t="s">
        <v>121</v>
      </c>
      <c r="AP309" s="127" t="s">
        <v>119</v>
      </c>
      <c r="AQ309" s="127" t="s">
        <v>120</v>
      </c>
      <c r="AR309" s="127" t="s">
        <v>121</v>
      </c>
      <c r="AS309" s="127" t="s">
        <v>117</v>
      </c>
      <c r="AT309" s="127" t="s">
        <v>118</v>
      </c>
      <c r="AU309" s="127" t="s">
        <v>117</v>
      </c>
      <c r="AV309" s="127" t="s">
        <v>118</v>
      </c>
      <c r="AW309" s="856"/>
      <c r="AX309" s="854"/>
      <c r="BK309" s="847"/>
      <c r="BL309" s="848"/>
      <c r="BM309" s="848"/>
      <c r="BN309" s="395" t="s">
        <v>119</v>
      </c>
      <c r="BO309" s="396" t="s">
        <v>120</v>
      </c>
      <c r="BP309" s="397" t="s">
        <v>417</v>
      </c>
      <c r="BQ309" s="426" t="s">
        <v>452</v>
      </c>
      <c r="BR309" s="426" t="s">
        <v>433</v>
      </c>
      <c r="BS309" s="426" t="s">
        <v>434</v>
      </c>
      <c r="BT309" s="426" t="s">
        <v>450</v>
      </c>
      <c r="BU309" s="426" t="s">
        <v>459</v>
      </c>
      <c r="BV309" s="427" t="s">
        <v>435</v>
      </c>
      <c r="BW309" s="426" t="s">
        <v>452</v>
      </c>
      <c r="BX309" s="426" t="s">
        <v>461</v>
      </c>
      <c r="BY309" s="426" t="s">
        <v>434</v>
      </c>
      <c r="BZ309" s="426" t="s">
        <v>450</v>
      </c>
      <c r="CA309" s="426" t="s">
        <v>459</v>
      </c>
      <c r="CB309" s="427" t="s">
        <v>435</v>
      </c>
      <c r="CC309" s="428" t="s">
        <v>283</v>
      </c>
      <c r="CD309" s="428" t="s">
        <v>440</v>
      </c>
      <c r="CE309" s="428" t="s">
        <v>437</v>
      </c>
      <c r="CF309" s="449" t="s">
        <v>439</v>
      </c>
      <c r="CG309" s="427" t="s">
        <v>380</v>
      </c>
      <c r="CH309" s="466"/>
      <c r="CI309" s="466"/>
      <c r="CJ309" s="847"/>
      <c r="CK309" s="848"/>
      <c r="CL309" s="848"/>
      <c r="CM309" s="395" t="s">
        <v>119</v>
      </c>
      <c r="CN309" s="396" t="s">
        <v>120</v>
      </c>
      <c r="CO309" s="397" t="s">
        <v>417</v>
      </c>
      <c r="CP309" s="426" t="s">
        <v>452</v>
      </c>
      <c r="CQ309" s="426" t="s">
        <v>433</v>
      </c>
      <c r="CR309" s="426" t="s">
        <v>434</v>
      </c>
      <c r="CS309" s="426" t="s">
        <v>450</v>
      </c>
      <c r="CT309" s="426" t="s">
        <v>451</v>
      </c>
      <c r="CU309" s="427" t="s">
        <v>435</v>
      </c>
      <c r="CV309" s="426" t="s">
        <v>452</v>
      </c>
      <c r="CW309" s="426" t="s">
        <v>461</v>
      </c>
      <c r="CX309" s="426" t="s">
        <v>434</v>
      </c>
      <c r="CY309" s="426" t="s">
        <v>450</v>
      </c>
      <c r="CZ309" s="426" t="s">
        <v>451</v>
      </c>
      <c r="DA309" s="427" t="s">
        <v>435</v>
      </c>
      <c r="DB309" s="428" t="s">
        <v>283</v>
      </c>
      <c r="DC309" s="428" t="s">
        <v>440</v>
      </c>
      <c r="DD309" s="428" t="s">
        <v>437</v>
      </c>
      <c r="DE309" s="449" t="s">
        <v>439</v>
      </c>
      <c r="DF309" s="427" t="s">
        <v>380</v>
      </c>
    </row>
    <row r="310" spans="1:110" s="329" customFormat="1">
      <c r="A310" s="580"/>
      <c r="B310" s="352">
        <f>IF(AND($Z$3=$Q$305),1,0)</f>
        <v>0</v>
      </c>
      <c r="C310" s="116">
        <f>IF(AND('Att. Dairy'!B358=""),"",'Att. Dairy'!B358)</f>
        <v>45261</v>
      </c>
      <c r="D310" s="117">
        <f>IF(OR('Opening Balance'!G310="",'Opening Balance'!G310=0),"",'Opening Balance'!G310)</f>
        <v>66.099999999999994</v>
      </c>
      <c r="E310" s="117">
        <f>IF(OR('Opening Balance'!G311="",'Opening Balance'!G311=0),"",'Opening Balance'!G311)</f>
        <v>146</v>
      </c>
      <c r="F310" s="118" t="str">
        <f>IF(C310="","",IF(Sheet1!C310='Opening Balance'!$I$312,'Opening Balance'!$G$312,""))</f>
        <v/>
      </c>
      <c r="G310" s="118" t="str">
        <f>IF(C310="","",IF(Sheet1!C310='Opening Balance'!$I$313,'Opening Balance'!$G$313,""))</f>
        <v/>
      </c>
      <c r="H310" s="118" t="str">
        <f>IF(C310="","",IF(Sheet1!C310='Opening Balance'!$I$314,'Opening Balance'!$G$314,""))</f>
        <v/>
      </c>
      <c r="I310" s="118" t="str">
        <f>IF(C310="","",IF(Sheet1!C310='Opening Balance'!$I$315,'Opening Balance'!$G$315,""))</f>
        <v/>
      </c>
      <c r="J310" s="118" t="str">
        <f>IF(C310="","",IF(Sheet1!C310='Opening Balance'!$I$316,'Opening Balance'!$G$316,""))</f>
        <v/>
      </c>
      <c r="K310" s="118" t="str">
        <f>IF(C310="","",IF(Sheet1!C310='Opening Balance'!$I$317,'Opening Balance'!$G$317,""))</f>
        <v/>
      </c>
      <c r="L310" s="118">
        <f>IF(AND(D310="",F310="",H310="",J310=""),"",SUM(D310,F310,H310,J310))</f>
        <v>66.099999999999994</v>
      </c>
      <c r="M310" s="118">
        <f>IF(AND(E310="",G310="",I310="",K310=""),"",SUM(E310,G310,I310,K310))</f>
        <v>146</v>
      </c>
      <c r="N310" s="119">
        <f>IF('Att. Dairy'!F358="","",'Att. Dairy'!F358)</f>
        <v>123</v>
      </c>
      <c r="O310" s="119">
        <f>IF('Att. Dairy'!G358="","",'Att. Dairy'!G358)</f>
        <v>123</v>
      </c>
      <c r="P310" s="119">
        <f>IF(AND(N310="",O310=""),"",SUM(N310:O310))</f>
        <v>246</v>
      </c>
      <c r="Q310" s="119">
        <f>IF('Att. Dairy'!L358="","",'Att. Dairy'!L358)</f>
        <v>123</v>
      </c>
      <c r="R310" s="119">
        <f>IF('Att. Dairy'!M358="","",'Att. Dairy'!M358)</f>
        <v>123</v>
      </c>
      <c r="S310" s="119">
        <f>IF(AND(Q310="",R310=""),"",SUM(Q310:R310))</f>
        <v>246</v>
      </c>
      <c r="T310" s="118">
        <f>IF(AND(S310=""),0,IF(AND(BG310="W"),S310*100/1000,0))</f>
        <v>24.6</v>
      </c>
      <c r="U310" s="118">
        <f>IF(AND(S310=""),0,IF(AND(BG310="R"),S310*100/1000,0))</f>
        <v>0</v>
      </c>
      <c r="V310" s="118">
        <f>SUM(L310-T310)</f>
        <v>41.499999999999993</v>
      </c>
      <c r="W310" s="118">
        <f>SUM(M310-U310)</f>
        <v>146</v>
      </c>
      <c r="X310" s="321">
        <f>IFERROR(IF(AND('Att. Dairy'!B358=""),"",IF(AND(Y310="अवकाश"),"",IF(AND(S310=""),"",S310*$Z$305))),"")</f>
        <v>1340.7</v>
      </c>
      <c r="Y310" s="121" t="str">
        <f>IF(AND('Att. Dairy'!B358=""),"",IF(OR(S310="",S310=0),"",BC310))</f>
        <v>दाल रोटी</v>
      </c>
      <c r="AA310" s="353">
        <f>IF(AND($AY$3=$AP$305),1,0)</f>
        <v>0</v>
      </c>
      <c r="AB310" s="116">
        <f>IF(AND('Att. Dairy'!B358=""),"",'Att. Dairy'!B358)</f>
        <v>45261</v>
      </c>
      <c r="AC310" s="117">
        <f>IF(OR('Opening Balance'!H310="",'Opening Balance'!H310=0),"",'Opening Balance'!H310)</f>
        <v>42.850000000000023</v>
      </c>
      <c r="AD310" s="117">
        <f>IF(OR('Opening Balance'!H311="",'Opening Balance'!H311=0),"",'Opening Balance'!H311)</f>
        <v>106.75000000000001</v>
      </c>
      <c r="AE310" s="118" t="str">
        <f>IF(AB310="","",IF(Sheet1!AB310='Opening Balance'!$I$312,'Opening Balance'!$H$312,""))</f>
        <v/>
      </c>
      <c r="AF310" s="118" t="str">
        <f>IF(AB310="","",IF(Sheet1!AB310='Opening Balance'!$I$313,'Opening Balance'!$H$313,""))</f>
        <v/>
      </c>
      <c r="AG310" s="118" t="str">
        <f>IF(AB310="","",IF(Sheet1!AB310='Opening Balance'!$I$314,'Opening Balance'!$H$314,""))</f>
        <v/>
      </c>
      <c r="AH310" s="118" t="str">
        <f>IF(AB310="","",IF(Sheet1!AB310='Opening Balance'!$I$315,'Opening Balance'!$H$315,""))</f>
        <v/>
      </c>
      <c r="AI310" s="118" t="str">
        <f>IF(AB310="","",IF(Sheet1!AB310='Opening Balance'!$I$316,'Opening Balance'!$H$316,""))</f>
        <v/>
      </c>
      <c r="AJ310" s="118" t="str">
        <f>IF(AB310="","",IF(Sheet1!AB310='Opening Balance'!$I$317,'Opening Balance'!$H$317,""))</f>
        <v/>
      </c>
      <c r="AK310" s="118">
        <f>IF(AND(AC310="",AE310="",AG310="",AI310=""),"",SUM(AC310,AE310,AG310,AI310))</f>
        <v>42.850000000000023</v>
      </c>
      <c r="AL310" s="118">
        <f>IF(AND(AD310="",AF310="",AH310="",AJ310=""),"",SUM(AD310,AF310,AH310,AJ310))</f>
        <v>106.75000000000001</v>
      </c>
      <c r="AM310" s="119">
        <f>IF('Att. Dairy'!I358="","",'Att. Dairy'!I358)</f>
        <v>90</v>
      </c>
      <c r="AN310" s="119">
        <f>IF('Att. Dairy'!J358="","",'Att. Dairy'!J358)</f>
        <v>100</v>
      </c>
      <c r="AO310" s="119">
        <f>IF(AND(AM310="",AN310=""),"",SUM(AM310:AN310))</f>
        <v>190</v>
      </c>
      <c r="AP310" s="119">
        <f>IF('Att. Dairy'!O358="","",'Att. Dairy'!O358)</f>
        <v>90</v>
      </c>
      <c r="AQ310" s="119">
        <f>IF('Att. Dairy'!P358="","",'Att. Dairy'!P358)</f>
        <v>100</v>
      </c>
      <c r="AR310" s="119">
        <f>IF(AND(AP310="",AQ310=""),"",SUM(AP310:AQ310))</f>
        <v>190</v>
      </c>
      <c r="AS310" s="118">
        <f>IF(AND(AR310=""),0,IF(AND(BG310="W"),AR310*150/1000,0))</f>
        <v>28.5</v>
      </c>
      <c r="AT310" s="118">
        <f>IF(AND(AR310=""),0,IF(AND(BG310="R"),AR310*150/1000,0))</f>
        <v>0</v>
      </c>
      <c r="AU310" s="118">
        <f t="shared" ref="AU310:AV313" si="531">SUM(AK310-AS310)</f>
        <v>14.350000000000023</v>
      </c>
      <c r="AV310" s="118">
        <f t="shared" si="531"/>
        <v>106.75000000000001</v>
      </c>
      <c r="AW310" s="321">
        <f>IFERROR(IF(AND('Att. Dairy'!B358=""),"",IF(AND(AX310="अवकाश"),"",IF(AND(AR310=""),"",AR310*$AY$305))),"")</f>
        <v>1552.3</v>
      </c>
      <c r="AX310" s="121" t="str">
        <f>IF(AND('Att. Dairy'!B358=""),"",IF(OR(AR310="",AR310=0),"",BC310))</f>
        <v>दाल रोटी</v>
      </c>
      <c r="BB310" s="329" t="str">
        <f>IF(AND('Att. Dairy'!D358=""),"",'Att. Dairy'!D358)</f>
        <v>Friday</v>
      </c>
      <c r="BC310" s="329" t="str">
        <f>IF(OR(BB310=0,BB310=""),"",IF(BB310="tuesday","दाल चावल",IF(BB310="thursday","खिचड़ी",IF(OR(BB310="monday",BB310="saturday"),"सब्जी रोटी",IF(OR(BB310="wednesday",BB310="friday"),"दाल रोटी","अवकाश")))))</f>
        <v>दाल रोटी</v>
      </c>
      <c r="BD310" s="318" t="str">
        <f>IF(OR(BB310=0,BB310=""),"",IF(BB310="tuesday","R",IF(BB310="thursday","R",IF(OR(BB310="monday",BB310="saturday"),"W",IF(OR(BB310="wednesday",BB310="friday"),"W","")))))</f>
        <v>W</v>
      </c>
      <c r="BE310" s="329" t="str">
        <f>IF(AND('Att. Dairy'!C358=""),"",'Att. Dairy'!C358)</f>
        <v>Wheat</v>
      </c>
      <c r="BF310" s="329" t="str">
        <f>IF(AND(BE310=""),"",IF(BE310="Rice","R",IF(BE310="Wheat","W","")))</f>
        <v>W</v>
      </c>
      <c r="BG310" s="318" t="str">
        <f>IF(AND(BF310=""),BD310,BF310)</f>
        <v>W</v>
      </c>
      <c r="BJ310" s="487">
        <f>IF(AND($DG$5=$CF$306),1,0)</f>
        <v>0</v>
      </c>
      <c r="BK310" s="392">
        <v>1</v>
      </c>
      <c r="BL310" s="422">
        <f>IF(AND('Att. Dairy'!B358=""),"",'Att. Dairy'!B358)</f>
        <v>45261</v>
      </c>
      <c r="BM310" s="423" t="str">
        <f>IF(AND('Att. Dairy'!D358=""),"",'Att. Dairy'!D358)</f>
        <v>Friday</v>
      </c>
      <c r="BN310" s="435">
        <f>IF('Att. Dairy'!L358="","",IF('Att. Dairy'!E358='Att. Dairy'!$AD$15,'Att. Dairy'!L358,""))</f>
        <v>123</v>
      </c>
      <c r="BO310" s="435">
        <f>IF('Att. Dairy'!M358="","",IF('Att. Dairy'!E358='Att. Dairy'!$AD$15,'Att. Dairy'!M358,""))</f>
        <v>123</v>
      </c>
      <c r="BP310" s="436">
        <f>SUM(BN310,BO310)</f>
        <v>246</v>
      </c>
      <c r="BQ310" s="437">
        <f>IF(OR('Opening Balance'!G328="",'Opening Balance'!G328=0),"",'Opening Balance'!G328)</f>
        <v>128.27000000000001</v>
      </c>
      <c r="BR310" s="439" t="str">
        <f>IF(BL310="","",IF(BL310='Opening Balance'!$I$330,'Opening Balance'!$G$330,""))</f>
        <v/>
      </c>
      <c r="BS310" s="439" t="str">
        <f>IF(BL310="","",IF(BL310='Opening Balance'!$I$332,'Opening Balance'!$G$332,""))</f>
        <v/>
      </c>
      <c r="BT310" s="438">
        <f>SUM(BQ310:BS310)</f>
        <v>128.27000000000001</v>
      </c>
      <c r="BU310" s="446">
        <f>IF(BP310="","",BP310*'Opening Balance'!$G$334)</f>
        <v>3.69</v>
      </c>
      <c r="BV310" s="431">
        <f t="shared" ref="BV310:BV340" si="532">SUM(BT310-BU310)</f>
        <v>124.58000000000001</v>
      </c>
      <c r="BW310" s="437">
        <f>IF(OR('Opening Balance'!G329="",'Opening Balance'!G329=0),"",'Opening Balance'!G329)</f>
        <v>24.831199999999992</v>
      </c>
      <c r="BX310" s="446" t="str">
        <f>IF(BL310="","",IF(BL310='Opening Balance'!$I$331,'Opening Balance'!$G$331,""))</f>
        <v/>
      </c>
      <c r="BY310" s="446" t="str">
        <f>IF(BL310="","",IF(BL310='Opening Balance'!$I$333,'Opening Balance'!$G$333,""))</f>
        <v/>
      </c>
      <c r="BZ310" s="447">
        <f>SUM(BW310:BY310)</f>
        <v>24.831199999999992</v>
      </c>
      <c r="CA310" s="446">
        <f>IF(BP310="","",BP310*'Opening Balance'!$G$335)</f>
        <v>2.0663999999999998</v>
      </c>
      <c r="CB310" s="448">
        <f>SUM(BZ310-CA310)</f>
        <v>22.764799999999994</v>
      </c>
      <c r="CC310" s="467">
        <f>IF(OR('Opening Balance'!G336="",'Opening Balance'!G336=0),"",'Opening Balance'!G336)</f>
        <v>25000</v>
      </c>
      <c r="CD310" s="468" t="str">
        <f>IF(BL310="","",IF(BL310='Opening Balance'!$I$337,'Opening Balance'!$G$337,""))</f>
        <v/>
      </c>
      <c r="CE310" s="468">
        <f>SUM(CC310:CD310)</f>
        <v>25000</v>
      </c>
      <c r="CF310" s="470">
        <f>IF(BL310="","",IF(BL310='Opening Balance'!$I$339,'Opening Balance'!$G$339,0))</f>
        <v>0</v>
      </c>
      <c r="CG310" s="469">
        <f>IFERROR(SUM(CE310-CF310),"")</f>
        <v>25000</v>
      </c>
      <c r="CH310" s="466"/>
      <c r="CI310" s="466"/>
      <c r="CJ310" s="392">
        <v>1</v>
      </c>
      <c r="CK310" s="422">
        <f>IF(AND('Att. Dairy'!B358=""),"",'Att. Dairy'!B358)</f>
        <v>45261</v>
      </c>
      <c r="CL310" s="423" t="str">
        <f>IF(AND('Att. Dairy'!D358=""),"",'Att. Dairy'!D358)</f>
        <v>Friday</v>
      </c>
      <c r="CM310" s="435">
        <f>IF('Att. Dairy'!O358="","",IF('Att. Dairy'!E358='Att. Dairy'!$AD$15,'Att. Dairy'!O358,""))</f>
        <v>90</v>
      </c>
      <c r="CN310" s="435">
        <f>IF('Att. Dairy'!P358="","",IF('Att. Dairy'!E358='Att. Dairy'!$AD$15,'Att. Dairy'!P358,""))</f>
        <v>100</v>
      </c>
      <c r="CO310" s="436">
        <f>SUM(CM310,CN310)</f>
        <v>190</v>
      </c>
      <c r="CP310" s="452">
        <f>IF(OR('Opening Balance'!H328="",'Opening Balance'!H328=0),"",'Opening Balance'!H328)</f>
        <v>174.97999999999996</v>
      </c>
      <c r="CQ310" s="438" t="str">
        <f>IF(CK310="","",IF(CK310='Opening Balance'!$I$330,'Opening Balance'!$H$330,""))</f>
        <v/>
      </c>
      <c r="CR310" s="438" t="str">
        <f>IF(CK310="","",IF(CK310='Opening Balance'!$I$332,'Opening Balance'!$H$332,""))</f>
        <v/>
      </c>
      <c r="CS310" s="438">
        <f>SUM(CP310:CR310)</f>
        <v>174.97999999999996</v>
      </c>
      <c r="CT310" s="430">
        <f>IF(CO310="","",CO310*'Opening Balance'!$H$334)</f>
        <v>3.8000000000000003</v>
      </c>
      <c r="CU310" s="431">
        <f t="shared" ref="CU310:CU340" si="533">SUM(CS310-CT310)</f>
        <v>171.17999999999995</v>
      </c>
      <c r="CV310" s="452">
        <f>IF(OR('Opening Balance'!H329="",'Opening Balance'!H329=0),"",'Opening Balance'!H329)</f>
        <v>31.739799999999981</v>
      </c>
      <c r="CW310" s="430" t="str">
        <f>IF(CK310="","",IF(CK310='Opening Balance'!$I$331,'Opening Balance'!$H$331,""))</f>
        <v/>
      </c>
      <c r="CX310" s="429" t="str">
        <f>IF(CK310="","",IF(CK310='Opening Balance'!$I$333,'Opening Balance'!$H$333,""))</f>
        <v/>
      </c>
      <c r="CY310" s="438">
        <f>SUM(CV310:CX310)</f>
        <v>31.739799999999981</v>
      </c>
      <c r="CZ310" s="430">
        <f>IF(CO310="","",CO310*'Opening Balance'!$H$335)</f>
        <v>1.9380000000000002</v>
      </c>
      <c r="DA310" s="431">
        <f>SUM(CY310-CZ310)</f>
        <v>29.801799999999982</v>
      </c>
      <c r="DB310" s="467">
        <f>IF(OR('Opening Balance'!H336="",'Opening Balance'!H336=0),"",'Opening Balance'!H336)</f>
        <v>27400</v>
      </c>
      <c r="DC310" s="468" t="str">
        <f>IF(CK310="","",IF(CK310='Opening Balance'!$I$337,'Opening Balance'!$H$337,""))</f>
        <v/>
      </c>
      <c r="DD310" s="468">
        <f>SUM(DB310:DC310)</f>
        <v>27400</v>
      </c>
      <c r="DE310" s="470">
        <f>IF(CK310="","",IF(CK310='Opening Balance'!$I$339,'Opening Balance'!$H$339,0))</f>
        <v>0</v>
      </c>
      <c r="DF310" s="469">
        <f>IFERROR(SUM(DD310-DE310),"")</f>
        <v>27400</v>
      </c>
    </row>
    <row r="311" spans="1:110" s="329" customFormat="1">
      <c r="A311" s="580"/>
      <c r="B311" s="352">
        <f>IF(AND($Z$3=$Q$305),MAX($B$309:B310)+1,0)</f>
        <v>0</v>
      </c>
      <c r="C311" s="116">
        <f>IF(AND('Att. Dairy'!B359=""),"",'Att. Dairy'!B359)</f>
        <v>45262</v>
      </c>
      <c r="D311" s="118">
        <f>IFERROR(IF(AND(V310=""),"",V310),"")</f>
        <v>41.499999999999993</v>
      </c>
      <c r="E311" s="118">
        <f>IFERROR(IF(AND(W310=""),"",W310),"")</f>
        <v>146</v>
      </c>
      <c r="F311" s="118" t="str">
        <f>IF(C311="","",IF(Sheet1!C311='Opening Balance'!$I$312,'Opening Balance'!$G$312,""))</f>
        <v/>
      </c>
      <c r="G311" s="118" t="str">
        <f>IF(C311="","",IF(Sheet1!C311='Opening Balance'!$I$313,'Opening Balance'!$G$313,""))</f>
        <v/>
      </c>
      <c r="H311" s="118" t="str">
        <f>IF(C311="","",IF(Sheet1!C311='Opening Balance'!$I$314,'Opening Balance'!$G$314,""))</f>
        <v/>
      </c>
      <c r="I311" s="118" t="str">
        <f>IF(C311="","",IF(Sheet1!C311='Opening Balance'!$I$315,'Opening Balance'!$G$315,""))</f>
        <v/>
      </c>
      <c r="J311" s="118" t="str">
        <f>IF(C311="","",IF(Sheet1!C311='Opening Balance'!$I$316,'Opening Balance'!$G$316,""))</f>
        <v/>
      </c>
      <c r="K311" s="118" t="str">
        <f>IF(C311="","",IF(Sheet1!C311='Opening Balance'!$I$317,'Opening Balance'!$G$317,""))</f>
        <v/>
      </c>
      <c r="L311" s="118">
        <f>IF(AND(D311="",F311="",H311="",J311=""),"",SUM(D311,F311,H311,J311))</f>
        <v>41.499999999999993</v>
      </c>
      <c r="M311" s="118">
        <f>IF(AND(E311="",G311="",I311="",K311=""),"",SUM(E311,G311,I311,K311))</f>
        <v>146</v>
      </c>
      <c r="N311" s="119">
        <f>IF('Att. Dairy'!F359="","",'Att. Dairy'!F359)</f>
        <v>120</v>
      </c>
      <c r="O311" s="119">
        <f>IF('Att. Dairy'!G359="","",'Att. Dairy'!G359)</f>
        <v>120</v>
      </c>
      <c r="P311" s="119">
        <f>IF(AND(N311="",O311=""),"",SUM(N311:O311))</f>
        <v>240</v>
      </c>
      <c r="Q311" s="119">
        <f>IF('Att. Dairy'!L359="","",'Att. Dairy'!L359)</f>
        <v>115</v>
      </c>
      <c r="R311" s="119">
        <f>IF('Att. Dairy'!M359="","",'Att. Dairy'!M359)</f>
        <v>115</v>
      </c>
      <c r="S311" s="119">
        <f>IF(AND(Q311="",R311=""),"",SUM(Q311:R311))</f>
        <v>230</v>
      </c>
      <c r="T311" s="118">
        <f>IF(AND(S311=""),0,IF(AND(BG311="W"),S311*100/1000,0))</f>
        <v>23</v>
      </c>
      <c r="U311" s="118">
        <f>IF(AND(S311=""),0,IF(AND(BG311="R"),S311*100/1000,0))</f>
        <v>0</v>
      </c>
      <c r="V311" s="118">
        <f>SUM(L311-T311)</f>
        <v>18.499999999999993</v>
      </c>
      <c r="W311" s="118">
        <f>SUM(M311-U311)</f>
        <v>146</v>
      </c>
      <c r="X311" s="321">
        <f>IFERROR(IF(AND('Att. Dairy'!B359=""),"",IF(AND(Y311="अवकाश"),"",IF(AND(S311=""),"",S311*$Z$305))),"")</f>
        <v>1253.5</v>
      </c>
      <c r="Y311" s="121" t="str">
        <f>IF(AND('Att. Dairy'!B359=""),"",IF(OR(S311="",S311=0),"",BC311))</f>
        <v>सब्जी रोटी</v>
      </c>
      <c r="AA311" s="353">
        <f>IF(AND($AY$3=$AP$305),MAX($AA$309:AA310)+1,0)</f>
        <v>0</v>
      </c>
      <c r="AB311" s="116">
        <f>IF(AND('Att. Dairy'!B359=""),"",'Att. Dairy'!B359)</f>
        <v>45262</v>
      </c>
      <c r="AC311" s="118">
        <f>IFERROR(IF(AND(AU310=""),"",AU310),"")</f>
        <v>14.350000000000023</v>
      </c>
      <c r="AD311" s="118">
        <f>IFERROR(IF(AND(AV310=""),"",AV310),"")</f>
        <v>106.75000000000001</v>
      </c>
      <c r="AE311" s="118" t="str">
        <f>IF(AB311="","",IF(Sheet1!AB311='Opening Balance'!$I$312,'Opening Balance'!$H$312,""))</f>
        <v/>
      </c>
      <c r="AF311" s="118" t="str">
        <f>IF(AB311="","",IF(Sheet1!AB311='Opening Balance'!$I$313,'Opening Balance'!$H$313,""))</f>
        <v/>
      </c>
      <c r="AG311" s="118" t="str">
        <f>IF(AB311="","",IF(Sheet1!AB311='Opening Balance'!$I$314,'Opening Balance'!$H$314,""))</f>
        <v/>
      </c>
      <c r="AH311" s="118" t="str">
        <f>IF(AB311="","",IF(Sheet1!AB311='Opening Balance'!$I$315,'Opening Balance'!$H$315,""))</f>
        <v/>
      </c>
      <c r="AI311" s="118" t="str">
        <f>IF(AB311="","",IF(Sheet1!AB311='Opening Balance'!$I$316,'Opening Balance'!$H$316,""))</f>
        <v/>
      </c>
      <c r="AJ311" s="118" t="str">
        <f>IF(AB311="","",IF(Sheet1!AB311='Opening Balance'!$I$317,'Opening Balance'!$H$317,""))</f>
        <v/>
      </c>
      <c r="AK311" s="118">
        <f>IF(AND(AC311="",AE311="",AG311="",AI311=""),"",SUM(AC311,AE311,AG311,AI311))</f>
        <v>14.350000000000023</v>
      </c>
      <c r="AL311" s="118">
        <f>IF(AND(AD311="",AF311="",AH311="",AJ311=""),"",SUM(AD311,AF311,AH311,AJ311))</f>
        <v>106.75000000000001</v>
      </c>
      <c r="AM311" s="119">
        <f>IF('Att. Dairy'!I359="","",'Att. Dairy'!I359)</f>
        <v>90</v>
      </c>
      <c r="AN311" s="119">
        <f>IF('Att. Dairy'!J359="","",'Att. Dairy'!J359)</f>
        <v>100</v>
      </c>
      <c r="AO311" s="119">
        <f>IF(AND(AM311="",AN311=""),"",SUM(AM311:AN311))</f>
        <v>190</v>
      </c>
      <c r="AP311" s="119">
        <f>IF('Att. Dairy'!O359="","",'Att. Dairy'!O359)</f>
        <v>85</v>
      </c>
      <c r="AQ311" s="119">
        <f>IF('Att. Dairy'!P359="","",'Att. Dairy'!P359)</f>
        <v>85</v>
      </c>
      <c r="AR311" s="119">
        <f>IF(AND(AP311="",AQ311=""),"",SUM(AP311:AQ311))</f>
        <v>170</v>
      </c>
      <c r="AS311" s="118">
        <f>IF(AND(AR311=""),0,IF(AND(BG311="W"),AR311*150/1000,0))</f>
        <v>25.5</v>
      </c>
      <c r="AT311" s="118">
        <f>IF(AND(AR311=""),0,IF(AND(BG311="R"),AR311*150/1000,0))</f>
        <v>0</v>
      </c>
      <c r="AU311" s="118">
        <f t="shared" si="531"/>
        <v>-11.149999999999977</v>
      </c>
      <c r="AV311" s="118">
        <f t="shared" si="531"/>
        <v>106.75000000000001</v>
      </c>
      <c r="AW311" s="321">
        <f>IFERROR(IF(AND('Att. Dairy'!B359=""),"",IF(AND(AX311="अवकाश"),"",IF(AND(AR311=""),"",AR311*$AY$305))),"")</f>
        <v>1388.9</v>
      </c>
      <c r="AX311" s="121" t="str">
        <f>IF(AND('Att. Dairy'!B359=""),"",IF(OR(AR311="",AR311=0),"",BC311))</f>
        <v>सब्जी रोटी</v>
      </c>
      <c r="BB311" s="329" t="str">
        <f>IF(AND('Att. Dairy'!D359=""),"",'Att. Dairy'!D359)</f>
        <v>Saturday</v>
      </c>
      <c r="BC311" s="329" t="str">
        <f>IF(OR(BB311=0,BB311=""),"",IF(BB311="tuesday","दाल चावल",IF(BB311="thursday","खिचड़ी",IF(OR(BB311="monday",BB311="saturday"),"सब्जी रोटी",IF(OR(BB311="wednesday",BB311="friday"),"दाल रोटी","अवकाश")))))</f>
        <v>सब्जी रोटी</v>
      </c>
      <c r="BD311" s="318" t="str">
        <f t="shared" ref="BD311:BD340" si="534">IF(OR(BB311=0,BB311=""),"",IF(BB311="tuesday","R",IF(BB311="thursday","R",IF(OR(BB311="monday",BB311="saturday"),"W",IF(OR(BB311="wednesday",BB311="friday"),"W","")))))</f>
        <v>W</v>
      </c>
      <c r="BE311" s="329" t="str">
        <f>IF(AND('Att. Dairy'!C359=""),"",'Att. Dairy'!C359)</f>
        <v>Wheat</v>
      </c>
      <c r="BF311" s="329" t="str">
        <f t="shared" ref="BF311:BF340" si="535">IF(AND(BE311=""),"",IF(BE311="Rice","R",IF(BE311="Wheat","W","")))</f>
        <v>W</v>
      </c>
      <c r="BG311" s="318" t="str">
        <f t="shared" ref="BG311:BG340" si="536">IF(AND(BF311=""),BD311,BF311)</f>
        <v>W</v>
      </c>
      <c r="BJ311" s="487">
        <f>IF(AND($DG$5=$CF$306),MAX($BJ$309:BJ310)+1,0)</f>
        <v>0</v>
      </c>
      <c r="BK311" s="389">
        <v>2</v>
      </c>
      <c r="BL311" s="422">
        <f>IF(AND('Att. Dairy'!B359=""),"",'Att. Dairy'!B359)</f>
        <v>45262</v>
      </c>
      <c r="BM311" s="423" t="str">
        <f>IF(AND('Att. Dairy'!D359=""),"",'Att. Dairy'!D359)</f>
        <v>Saturday</v>
      </c>
      <c r="BN311" s="435">
        <f>IF('Att. Dairy'!L359="","",IF('Att. Dairy'!E359='Att. Dairy'!$AD$15,'Att. Dairy'!L359,""))</f>
        <v>115</v>
      </c>
      <c r="BO311" s="435">
        <f>IF('Att. Dairy'!M359="","",IF('Att. Dairy'!E359='Att. Dairy'!$AD$15,'Att. Dairy'!M359,""))</f>
        <v>115</v>
      </c>
      <c r="BP311" s="436">
        <f t="shared" ref="BP311:BP340" si="537">SUM(BN311,BO311)</f>
        <v>230</v>
      </c>
      <c r="BQ311" s="453">
        <f>IFERROR(IF(AND(BV310=""),"",BV310),"")</f>
        <v>124.58000000000001</v>
      </c>
      <c r="BR311" s="439" t="str">
        <f>IF(BL311="","",IF(BL311='Opening Balance'!$I$330,'Opening Balance'!$G$330,""))</f>
        <v/>
      </c>
      <c r="BS311" s="439" t="str">
        <f>IF(BL311="","",IF(BL311='Opening Balance'!$I$332,'Opening Balance'!$G$332,""))</f>
        <v/>
      </c>
      <c r="BT311" s="438">
        <f t="shared" ref="BT311:BT340" si="538">SUM(BQ311:BS311)</f>
        <v>124.58000000000001</v>
      </c>
      <c r="BU311" s="446">
        <f>IF(BP311="","",BP311*'Opening Balance'!$G$334)</f>
        <v>3.4499999999999997</v>
      </c>
      <c r="BV311" s="414">
        <f t="shared" si="532"/>
        <v>121.13000000000001</v>
      </c>
      <c r="BW311" s="453">
        <f>IFERROR(IF(AND(CB310=""),"",CB310),"")</f>
        <v>22.764799999999994</v>
      </c>
      <c r="BX311" s="446" t="str">
        <f>IF(BL311="","",IF(BL311='Opening Balance'!$I$331,'Opening Balance'!$G$331,""))</f>
        <v/>
      </c>
      <c r="BY311" s="446" t="str">
        <f>IF(BL311="","",IF(BL311='Opening Balance'!$I$333,'Opening Balance'!$G$333,""))</f>
        <v/>
      </c>
      <c r="BZ311" s="447">
        <f t="shared" ref="BZ311:BZ340" si="539">SUM(BW311:BY311)</f>
        <v>22.764799999999994</v>
      </c>
      <c r="CA311" s="446">
        <f>IF(BP311="","",BP311*'Opening Balance'!$G$335)</f>
        <v>1.9319999999999999</v>
      </c>
      <c r="CB311" s="431">
        <f t="shared" ref="CB311:CB340" si="540">SUM(BZ311-CA311)</f>
        <v>20.832799999999995</v>
      </c>
      <c r="CC311" s="474">
        <f>IFERROR(IF(AND(CG310=""),"",CG310),"")</f>
        <v>25000</v>
      </c>
      <c r="CD311" s="468" t="str">
        <f>IF(BL311="","",IF(BL311='Opening Balance'!$I$337,'Opening Balance'!$G$337,""))</f>
        <v/>
      </c>
      <c r="CE311" s="468">
        <f t="shared" ref="CE311:CE340" si="541">SUM(CC311:CD311)</f>
        <v>25000</v>
      </c>
      <c r="CF311" s="470">
        <f>IF(BL311="","",IF(BL311='Opening Balance'!$I$339,'Opening Balance'!$G$339,0))</f>
        <v>0</v>
      </c>
      <c r="CG311" s="469">
        <f>IFERROR(SUM(CE311-CF311),"")</f>
        <v>25000</v>
      </c>
      <c r="CH311" s="466"/>
      <c r="CI311" s="466"/>
      <c r="CJ311" s="389">
        <v>2</v>
      </c>
      <c r="CK311" s="422">
        <f>IF(AND('Att. Dairy'!B359=""),"",'Att. Dairy'!B359)</f>
        <v>45262</v>
      </c>
      <c r="CL311" s="423" t="str">
        <f>IF(AND('Att. Dairy'!D359=""),"",'Att. Dairy'!D359)</f>
        <v>Saturday</v>
      </c>
      <c r="CM311" s="435">
        <f>IF('Att. Dairy'!O359="","",IF('Att. Dairy'!E359='Att. Dairy'!$AD$15,'Att. Dairy'!O359,""))</f>
        <v>85</v>
      </c>
      <c r="CN311" s="435">
        <f>IF('Att. Dairy'!P359="","",IF('Att. Dairy'!E359='Att. Dairy'!$AD$15,'Att. Dairy'!P359,""))</f>
        <v>85</v>
      </c>
      <c r="CO311" s="436">
        <f t="shared" ref="CO311:CO340" si="542">SUM(CM311,CN311)</f>
        <v>170</v>
      </c>
      <c r="CP311" s="453">
        <f>IFERROR(IF(AND(CU310=""),"",CU310),"")</f>
        <v>171.17999999999995</v>
      </c>
      <c r="CQ311" s="438" t="str">
        <f>IF(CK311="","",IF(CK311='Opening Balance'!$I$330,'Opening Balance'!$H$330,""))</f>
        <v/>
      </c>
      <c r="CR311" s="438" t="str">
        <f>IF(CK311="","",IF(CK311='Opening Balance'!$I$332,'Opening Balance'!$H$332,""))</f>
        <v/>
      </c>
      <c r="CS311" s="438">
        <f t="shared" ref="CS311:CS340" si="543">SUM(CP311:CR311)</f>
        <v>171.17999999999995</v>
      </c>
      <c r="CT311" s="430">
        <f>IF(CO311="","",CO311*'Opening Balance'!$H$334)</f>
        <v>3.4</v>
      </c>
      <c r="CU311" s="431">
        <f t="shared" si="533"/>
        <v>167.77999999999994</v>
      </c>
      <c r="CV311" s="453">
        <f>IFERROR(IF(AND(DA310=""),"",DA310),"")</f>
        <v>29.801799999999982</v>
      </c>
      <c r="CW311" s="430" t="str">
        <f>IF(CK311="","",IF(CK311='Opening Balance'!$I$331,'Opening Balance'!$H$331,""))</f>
        <v/>
      </c>
      <c r="CX311" s="429" t="str">
        <f>IF(CK311="","",IF(CK311='Opening Balance'!$I$333,'Opening Balance'!$H$333,""))</f>
        <v/>
      </c>
      <c r="CY311" s="438">
        <f t="shared" ref="CY311:CY340" si="544">SUM(CV311:CX311)</f>
        <v>29.801799999999982</v>
      </c>
      <c r="CZ311" s="430">
        <f>IF(CO311="","",CO311*'Opening Balance'!$H$335)</f>
        <v>1.7340000000000002</v>
      </c>
      <c r="DA311" s="431">
        <f t="shared" ref="DA311:DA340" si="545">SUM(CY311-CZ311)</f>
        <v>28.067799999999981</v>
      </c>
      <c r="DB311" s="474">
        <f>IFERROR(IF(AND(DF310=""),"",DF310),"")</f>
        <v>27400</v>
      </c>
      <c r="DC311" s="468" t="str">
        <f>IF(CK311="","",IF(CK311='Opening Balance'!$I$337,'Opening Balance'!$H$337,""))</f>
        <v/>
      </c>
      <c r="DD311" s="468">
        <f t="shared" ref="DD311:DD340" si="546">SUM(DB311:DC311)</f>
        <v>27400</v>
      </c>
      <c r="DE311" s="470">
        <f>IF(CK311="","",IF(CK311='Opening Balance'!$I$339,'Opening Balance'!$H$339,0))</f>
        <v>0</v>
      </c>
      <c r="DF311" s="469">
        <f>IFERROR(SUM(DD311-DE311),"")</f>
        <v>27400</v>
      </c>
    </row>
    <row r="312" spans="1:110" s="329" customFormat="1">
      <c r="A312" s="580"/>
      <c r="B312" s="352">
        <f>IF(AND($Z$3=$Q$305),MAX($B$309:B311)+1,0)</f>
        <v>0</v>
      </c>
      <c r="C312" s="116">
        <f>IF(AND('Att. Dairy'!B360=""),"",'Att. Dairy'!B360)</f>
        <v>45263</v>
      </c>
      <c r="D312" s="118">
        <f t="shared" ref="D312:D340" si="547">IFERROR(IF(AND(V311=""),"",V311),"")</f>
        <v>18.499999999999993</v>
      </c>
      <c r="E312" s="118">
        <f t="shared" ref="E312:E340" si="548">IFERROR(IF(AND(W311=""),"",W311),"")</f>
        <v>146</v>
      </c>
      <c r="F312" s="118" t="str">
        <f>IF(C312="","",IF(Sheet1!C312='Opening Balance'!$I$312,'Opening Balance'!$G$312,""))</f>
        <v/>
      </c>
      <c r="G312" s="118" t="str">
        <f>IF(C312="","",IF(Sheet1!C312='Opening Balance'!$I$313,'Opening Balance'!$G$313,""))</f>
        <v/>
      </c>
      <c r="H312" s="118" t="str">
        <f>IF(C312="","",IF(Sheet1!C312='Opening Balance'!$I$314,'Opening Balance'!$G$314,""))</f>
        <v/>
      </c>
      <c r="I312" s="118" t="str">
        <f>IF(C312="","",IF(Sheet1!C312='Opening Balance'!$I$315,'Opening Balance'!$G$315,""))</f>
        <v/>
      </c>
      <c r="J312" s="118" t="str">
        <f>IF(C312="","",IF(Sheet1!C312='Opening Balance'!$I$316,'Opening Balance'!$G$316,""))</f>
        <v/>
      </c>
      <c r="K312" s="118" t="str">
        <f>IF(C312="","",IF(Sheet1!C312='Opening Balance'!$I$317,'Opening Balance'!$G$317,""))</f>
        <v/>
      </c>
      <c r="L312" s="118">
        <f t="shared" ref="L312:L340" si="549">IF(AND(D312="",F312="",H312="",J312=""),"",SUM(D312,F312,H312,J312))</f>
        <v>18.499999999999993</v>
      </c>
      <c r="M312" s="118">
        <f t="shared" ref="M312:M340" si="550">IF(AND(E312="",G312="",I312="",K312=""),"",SUM(E312,G312,I312,K312))</f>
        <v>146</v>
      </c>
      <c r="N312" s="119" t="str">
        <f>IF('Att. Dairy'!F360="","",'Att. Dairy'!F360)</f>
        <v/>
      </c>
      <c r="O312" s="119" t="str">
        <f>IF('Att. Dairy'!G360="","",'Att. Dairy'!G360)</f>
        <v/>
      </c>
      <c r="P312" s="119" t="str">
        <f t="shared" ref="P312:P340" si="551">IF(AND(N312="",O312=""),"",SUM(N312:O312))</f>
        <v/>
      </c>
      <c r="Q312" s="119" t="str">
        <f>IF('Att. Dairy'!L360="","",'Att. Dairy'!L360)</f>
        <v/>
      </c>
      <c r="R312" s="119" t="str">
        <f>IF('Att. Dairy'!M360="","",'Att. Dairy'!M360)</f>
        <v/>
      </c>
      <c r="S312" s="119" t="str">
        <f t="shared" ref="S312:S340" si="552">IF(AND(Q312="",R312=""),"",SUM(Q312:R312))</f>
        <v/>
      </c>
      <c r="T312" s="118">
        <f t="shared" ref="T312:T340" si="553">IF(AND(S312=""),0,IF(AND(BG312="W"),S312*100/1000,0))</f>
        <v>0</v>
      </c>
      <c r="U312" s="118">
        <f t="shared" ref="U312:U340" si="554">IF(AND(S312=""),0,IF(AND(BG312="R"),S312*100/1000,0))</f>
        <v>0</v>
      </c>
      <c r="V312" s="118">
        <f t="shared" ref="V312:V340" si="555">SUM(L312-T312)</f>
        <v>18.499999999999993</v>
      </c>
      <c r="W312" s="118">
        <f t="shared" ref="W312:W340" si="556">SUM(M312-U312)</f>
        <v>146</v>
      </c>
      <c r="X312" s="321" t="str">
        <f>IFERROR(IF(AND('Att. Dairy'!B360=""),"",IF(AND(Y312="अवकाश"),"",IF(AND(S312=""),"",S312*$Z$305))),"")</f>
        <v/>
      </c>
      <c r="Y312" s="121" t="str">
        <f>IF(AND('Att. Dairy'!B360=""),"",IF(OR(S312="",S312=0),"",BC312))</f>
        <v/>
      </c>
      <c r="AA312" s="353">
        <f>IF(AND($AY$3=$AP$305),MAX($AA$309:AA311)+1,0)</f>
        <v>0</v>
      </c>
      <c r="AB312" s="116">
        <f>IF(AND('Att. Dairy'!B360=""),"",'Att. Dairy'!B360)</f>
        <v>45263</v>
      </c>
      <c r="AC312" s="118">
        <f t="shared" ref="AC312:AC340" si="557">IFERROR(IF(AND(AU311=""),"",AU311),"")</f>
        <v>-11.149999999999977</v>
      </c>
      <c r="AD312" s="118">
        <f t="shared" ref="AD312:AD340" si="558">IFERROR(IF(AND(AV311=""),"",AV311),"")</f>
        <v>106.75000000000001</v>
      </c>
      <c r="AE312" s="118" t="str">
        <f>IF(AB312="","",IF(Sheet1!AB312='Opening Balance'!$I$312,'Opening Balance'!$H$312,""))</f>
        <v/>
      </c>
      <c r="AF312" s="118" t="str">
        <f>IF(AB312="","",IF(Sheet1!AB312='Opening Balance'!$I$313,'Opening Balance'!$H$313,""))</f>
        <v/>
      </c>
      <c r="AG312" s="118" t="str">
        <f>IF(AB312="","",IF(Sheet1!AB312='Opening Balance'!$I$314,'Opening Balance'!$H$314,""))</f>
        <v/>
      </c>
      <c r="AH312" s="118" t="str">
        <f>IF(AB312="","",IF(Sheet1!AB312='Opening Balance'!$I$315,'Opening Balance'!$H$315,""))</f>
        <v/>
      </c>
      <c r="AI312" s="118" t="str">
        <f>IF(AB312="","",IF(Sheet1!AB312='Opening Balance'!$I$316,'Opening Balance'!$H$316,""))</f>
        <v/>
      </c>
      <c r="AJ312" s="118" t="str">
        <f>IF(AB312="","",IF(Sheet1!AB312='Opening Balance'!$I$317,'Opening Balance'!$H$317,""))</f>
        <v/>
      </c>
      <c r="AK312" s="118">
        <f t="shared" ref="AK312:AK340" si="559">IF(AND(AC312="",AE312="",AG312="",AI312=""),"",SUM(AC312,AE312,AG312,AI312))</f>
        <v>-11.149999999999977</v>
      </c>
      <c r="AL312" s="118">
        <f t="shared" ref="AL312:AL339" si="560">IF(AND(AD312="",AF312="",AH312="",AJ312=""),"",SUM(AD312,AF312,AH312,AJ312))</f>
        <v>106.75000000000001</v>
      </c>
      <c r="AM312" s="119" t="str">
        <f>IF('Att. Dairy'!I360="","",'Att. Dairy'!I360)</f>
        <v/>
      </c>
      <c r="AN312" s="119" t="str">
        <f>IF('Att. Dairy'!J360="","",'Att. Dairy'!J360)</f>
        <v/>
      </c>
      <c r="AO312" s="119" t="str">
        <f t="shared" ref="AO312:AO340" si="561">IF(AND(AM312="",AN312=""),"",SUM(AM312:AN312))</f>
        <v/>
      </c>
      <c r="AP312" s="119" t="str">
        <f>IF('Att. Dairy'!O360="","",'Att. Dairy'!O360)</f>
        <v/>
      </c>
      <c r="AQ312" s="119" t="str">
        <f>IF('Att. Dairy'!P360="","",'Att. Dairy'!P360)</f>
        <v/>
      </c>
      <c r="AR312" s="119" t="str">
        <f t="shared" ref="AR312:AR340" si="562">IF(AND(AP312="",AQ312=""),"",SUM(AP312:AQ312))</f>
        <v/>
      </c>
      <c r="AS312" s="118">
        <f t="shared" ref="AS312:AS340" si="563">IF(AND(AR312=""),0,IF(AND(BG312="W"),AR312*150/1000,0))</f>
        <v>0</v>
      </c>
      <c r="AT312" s="118">
        <f t="shared" ref="AT312:AT340" si="564">IF(AND(AR312=""),0,IF(AND(BG312="R"),AR312*150/1000,0))</f>
        <v>0</v>
      </c>
      <c r="AU312" s="118">
        <f t="shared" si="531"/>
        <v>-11.149999999999977</v>
      </c>
      <c r="AV312" s="118">
        <f t="shared" si="531"/>
        <v>106.75000000000001</v>
      </c>
      <c r="AW312" s="321" t="str">
        <f>IFERROR(IF(AND('Att. Dairy'!B360=""),"",IF(AND(AX312="अवकाश"),"",IF(AND(AR312=""),"",AR312*$AY$305))),"")</f>
        <v/>
      </c>
      <c r="AX312" s="121" t="str">
        <f>IF(AND('Att. Dairy'!B360=""),"",IF(OR(AR312="",AR312=0),"",BC312))</f>
        <v/>
      </c>
      <c r="BB312" s="329" t="str">
        <f>IF(AND('Att. Dairy'!D360=""),"",'Att. Dairy'!D360)</f>
        <v>Sunday</v>
      </c>
      <c r="BC312" s="329" t="str">
        <f t="shared" ref="BC312:BC340" si="565">IF(OR(BB312=0,BB312=""),"",IF(BB312="tuesday","दाल चावल",IF(BB312="thursday","खिचड़ी",IF(OR(BB312="monday",BB312="saturday"),"सब्जी रोटी",IF(OR(BB312="wednesday",BB312="friday"),"दाल रोटी","अवकाश")))))</f>
        <v>अवकाश</v>
      </c>
      <c r="BD312" s="318" t="str">
        <f t="shared" si="534"/>
        <v/>
      </c>
      <c r="BE312" s="329" t="str">
        <f>IF(AND('Att. Dairy'!C360=""),"",'Att. Dairy'!C360)</f>
        <v/>
      </c>
      <c r="BF312" s="329" t="str">
        <f t="shared" si="535"/>
        <v/>
      </c>
      <c r="BG312" s="318" t="str">
        <f t="shared" si="536"/>
        <v/>
      </c>
      <c r="BJ312" s="487">
        <f>IF(AND($DG$5=$CF$306),MAX($BJ$309:BJ311)+1,0)</f>
        <v>0</v>
      </c>
      <c r="BK312" s="389">
        <v>3</v>
      </c>
      <c r="BL312" s="422">
        <f>IF(AND('Att. Dairy'!B360=""),"",'Att. Dairy'!B360)</f>
        <v>45263</v>
      </c>
      <c r="BM312" s="423" t="str">
        <f>IF(AND('Att. Dairy'!D360=""),"",'Att. Dairy'!D360)</f>
        <v>Sunday</v>
      </c>
      <c r="BN312" s="435" t="str">
        <f>IF('Att. Dairy'!L360="","",IF('Att. Dairy'!E360='Att. Dairy'!$AD$15,'Att. Dairy'!L360,""))</f>
        <v/>
      </c>
      <c r="BO312" s="435" t="str">
        <f>IF('Att. Dairy'!M360="","",IF('Att. Dairy'!E360='Att. Dairy'!$AD$15,'Att. Dairy'!M360,""))</f>
        <v/>
      </c>
      <c r="BP312" s="436">
        <f t="shared" si="537"/>
        <v>0</v>
      </c>
      <c r="BQ312" s="453">
        <f t="shared" ref="BQ312:BQ340" si="566">IFERROR(IF(AND(BV311=""),"",BV311),"")</f>
        <v>121.13000000000001</v>
      </c>
      <c r="BR312" s="439" t="str">
        <f>IF(BL312="","",IF(BL312='Opening Balance'!$I$330,'Opening Balance'!$G$330,""))</f>
        <v/>
      </c>
      <c r="BS312" s="439" t="str">
        <f>IF(BL312="","",IF(BL312='Opening Balance'!$I$332,'Opening Balance'!$G$332,""))</f>
        <v/>
      </c>
      <c r="BT312" s="438">
        <f t="shared" si="538"/>
        <v>121.13000000000001</v>
      </c>
      <c r="BU312" s="446">
        <f>IF(BP312="","",BP312*'Opening Balance'!$G$334)</f>
        <v>0</v>
      </c>
      <c r="BV312" s="415">
        <f t="shared" si="532"/>
        <v>121.13000000000001</v>
      </c>
      <c r="BW312" s="453">
        <f t="shared" ref="BW312:BW340" si="567">IFERROR(IF(AND(CB311=""),"",CB311),"")</f>
        <v>20.832799999999995</v>
      </c>
      <c r="BX312" s="446" t="str">
        <f>IF(BL312="","",IF(BL312='Opening Balance'!$I$331,'Opening Balance'!$G$331,""))</f>
        <v/>
      </c>
      <c r="BY312" s="446" t="str">
        <f>IF(BL312="","",IF(BL312='Opening Balance'!$I$333,'Opening Balance'!$G$333,""))</f>
        <v/>
      </c>
      <c r="BZ312" s="447">
        <f t="shared" si="539"/>
        <v>20.832799999999995</v>
      </c>
      <c r="CA312" s="446">
        <f>IF(BP312="","",BP312*'Opening Balance'!$G$335)</f>
        <v>0</v>
      </c>
      <c r="CB312" s="431">
        <f t="shared" si="540"/>
        <v>20.832799999999995</v>
      </c>
      <c r="CC312" s="474">
        <f t="shared" ref="CC312:CC340" si="568">IFERROR(IF(AND(CG311=""),"",CG311),"")</f>
        <v>25000</v>
      </c>
      <c r="CD312" s="468" t="str">
        <f>IF(BL312="","",IF(BL312='Opening Balance'!$I$337,'Opening Balance'!$G$337,""))</f>
        <v/>
      </c>
      <c r="CE312" s="468">
        <f t="shared" si="541"/>
        <v>25000</v>
      </c>
      <c r="CF312" s="470">
        <f>IF(BL312="","",IF(BL312='Opening Balance'!$I$339,'Opening Balance'!$G$339,0))</f>
        <v>0</v>
      </c>
      <c r="CG312" s="469">
        <f t="shared" ref="CG312:CG339" si="569">IFERROR(SUM(CE312-CF312),"")</f>
        <v>25000</v>
      </c>
      <c r="CH312" s="466"/>
      <c r="CI312" s="466"/>
      <c r="CJ312" s="389">
        <v>3</v>
      </c>
      <c r="CK312" s="422">
        <f>IF(AND('Att. Dairy'!B360=""),"",'Att. Dairy'!B360)</f>
        <v>45263</v>
      </c>
      <c r="CL312" s="423" t="str">
        <f>IF(AND('Att. Dairy'!D360=""),"",'Att. Dairy'!D360)</f>
        <v>Sunday</v>
      </c>
      <c r="CM312" s="435" t="str">
        <f>IF('Att. Dairy'!O360="","",IF('Att. Dairy'!E360='Att. Dairy'!$AD$15,'Att. Dairy'!O360,""))</f>
        <v/>
      </c>
      <c r="CN312" s="435" t="str">
        <f>IF('Att. Dairy'!P360="","",IF('Att. Dairy'!E360='Att. Dairy'!$AD$15,'Att. Dairy'!P360,""))</f>
        <v/>
      </c>
      <c r="CO312" s="436">
        <f t="shared" si="542"/>
        <v>0</v>
      </c>
      <c r="CP312" s="453">
        <f t="shared" ref="CP312:CP340" si="570">IFERROR(IF(AND(CU311=""),"",CU311),"")</f>
        <v>167.77999999999994</v>
      </c>
      <c r="CQ312" s="438" t="str">
        <f>IF(CK312="","",IF(CK312='Opening Balance'!$I$330,'Opening Balance'!$H$330,""))</f>
        <v/>
      </c>
      <c r="CR312" s="438" t="str">
        <f>IF(CK312="","",IF(CK312='Opening Balance'!$I$332,'Opening Balance'!$H$332,""))</f>
        <v/>
      </c>
      <c r="CS312" s="438">
        <f t="shared" si="543"/>
        <v>167.77999999999994</v>
      </c>
      <c r="CT312" s="430">
        <f>IF(CO312="","",CO312*'Opening Balance'!$H$334)</f>
        <v>0</v>
      </c>
      <c r="CU312" s="431">
        <f t="shared" si="533"/>
        <v>167.77999999999994</v>
      </c>
      <c r="CV312" s="453">
        <f t="shared" ref="CV312:CV340" si="571">IFERROR(IF(AND(DA311=""),"",DA311),"")</f>
        <v>28.067799999999981</v>
      </c>
      <c r="CW312" s="430" t="str">
        <f>IF(CK312="","",IF(CK312='Opening Balance'!$I$331,'Opening Balance'!$H$331,""))</f>
        <v/>
      </c>
      <c r="CX312" s="429" t="str">
        <f>IF(CK312="","",IF(CK312='Opening Balance'!$I$333,'Opening Balance'!$H$333,""))</f>
        <v/>
      </c>
      <c r="CY312" s="438">
        <f t="shared" si="544"/>
        <v>28.067799999999981</v>
      </c>
      <c r="CZ312" s="430">
        <f>IF(CO312="","",CO312*'Opening Balance'!$H$335)</f>
        <v>0</v>
      </c>
      <c r="DA312" s="431">
        <f t="shared" si="545"/>
        <v>28.067799999999981</v>
      </c>
      <c r="DB312" s="474">
        <f t="shared" ref="DB312:DB340" si="572">IFERROR(IF(AND(DF311=""),"",DF311),"")</f>
        <v>27400</v>
      </c>
      <c r="DC312" s="468" t="str">
        <f>IF(CK312="","",IF(CK312='Opening Balance'!$I$337,'Opening Balance'!$H$337,""))</f>
        <v/>
      </c>
      <c r="DD312" s="468">
        <f t="shared" si="546"/>
        <v>27400</v>
      </c>
      <c r="DE312" s="470">
        <f>IF(CK312="","",IF(CK312='Opening Balance'!$I$339,'Opening Balance'!$H$339,0))</f>
        <v>0</v>
      </c>
      <c r="DF312" s="469">
        <f t="shared" ref="DF312:DF340" si="573">IFERROR(SUM(DD312-DE312),"")</f>
        <v>27400</v>
      </c>
    </row>
    <row r="313" spans="1:110" s="329" customFormat="1">
      <c r="A313" s="580"/>
      <c r="B313" s="352">
        <f>IF(AND($Z$3=$Q$305),MAX($B$309:B312)+1,0)</f>
        <v>0</v>
      </c>
      <c r="C313" s="116">
        <f>IF(AND('Att. Dairy'!B361=""),"",'Att. Dairy'!B361)</f>
        <v>45264</v>
      </c>
      <c r="D313" s="118">
        <f t="shared" si="547"/>
        <v>18.499999999999993</v>
      </c>
      <c r="E313" s="118">
        <f t="shared" si="548"/>
        <v>146</v>
      </c>
      <c r="F313" s="118">
        <f>IF(C313="","",IF(Sheet1!C313='Opening Balance'!$I$312,'Opening Balance'!$G$312,""))</f>
        <v>100</v>
      </c>
      <c r="G313" s="118" t="str">
        <f>IF(C313="","",IF(Sheet1!C313='Opening Balance'!$I$313,'Opening Balance'!$G$313,""))</f>
        <v/>
      </c>
      <c r="H313" s="118" t="str">
        <f>IF(C313="","",IF(Sheet1!C313='Opening Balance'!$I$314,'Opening Balance'!$G$314,""))</f>
        <v/>
      </c>
      <c r="I313" s="118" t="str">
        <f>IF(C313="","",IF(Sheet1!C313='Opening Balance'!$I$315,'Opening Balance'!$G$315,""))</f>
        <v/>
      </c>
      <c r="J313" s="118" t="str">
        <f>IF(C313="","",IF(Sheet1!C313='Opening Balance'!$I$316,'Opening Balance'!$G$316,""))</f>
        <v/>
      </c>
      <c r="K313" s="118" t="str">
        <f>IF(C313="","",IF(Sheet1!C313='Opening Balance'!$I$317,'Opening Balance'!$G$317,""))</f>
        <v/>
      </c>
      <c r="L313" s="118">
        <f t="shared" si="549"/>
        <v>118.5</v>
      </c>
      <c r="M313" s="118">
        <f t="shared" si="550"/>
        <v>146</v>
      </c>
      <c r="N313" s="119">
        <f>IF('Att. Dairy'!F361="","",'Att. Dairy'!F361)</f>
        <v>120</v>
      </c>
      <c r="O313" s="119">
        <f>IF('Att. Dairy'!G361="","",'Att. Dairy'!G361)</f>
        <v>120</v>
      </c>
      <c r="P313" s="119">
        <f t="shared" si="551"/>
        <v>240</v>
      </c>
      <c r="Q313" s="119">
        <f>IF('Att. Dairy'!L361="","",'Att. Dairy'!L361)</f>
        <v>110</v>
      </c>
      <c r="R313" s="119">
        <f>IF('Att. Dairy'!M361="","",'Att. Dairy'!M361)</f>
        <v>111</v>
      </c>
      <c r="S313" s="119">
        <f t="shared" si="552"/>
        <v>221</v>
      </c>
      <c r="T313" s="118">
        <f t="shared" si="553"/>
        <v>22.1</v>
      </c>
      <c r="U313" s="118">
        <f t="shared" si="554"/>
        <v>0</v>
      </c>
      <c r="V313" s="118">
        <f t="shared" si="555"/>
        <v>96.4</v>
      </c>
      <c r="W313" s="118">
        <f t="shared" si="556"/>
        <v>146</v>
      </c>
      <c r="X313" s="321">
        <f>IFERROR(IF(AND('Att. Dairy'!B361=""),"",IF(AND(Y313="अवकाश"),"",IF(AND(S313=""),"",S313*$Z$305))),"")</f>
        <v>1204.45</v>
      </c>
      <c r="Y313" s="121" t="str">
        <f>IF(AND('Att. Dairy'!B361=""),"",IF(OR(S313="",S313=0),"",BC313))</f>
        <v>सब्जी रोटी</v>
      </c>
      <c r="AA313" s="353">
        <f>IF(AND($AY$3=$AP$305),MAX($AA$309:AA312)+1,0)</f>
        <v>0</v>
      </c>
      <c r="AB313" s="116">
        <f>IF(AND('Att. Dairy'!B361=""),"",'Att. Dairy'!B361)</f>
        <v>45264</v>
      </c>
      <c r="AC313" s="118">
        <f t="shared" si="557"/>
        <v>-11.149999999999977</v>
      </c>
      <c r="AD313" s="118">
        <f t="shared" si="558"/>
        <v>106.75000000000001</v>
      </c>
      <c r="AE313" s="118">
        <f>IF(AB313="","",IF(Sheet1!AB313='Opening Balance'!$I$312,'Opening Balance'!$H$312,""))</f>
        <v>100</v>
      </c>
      <c r="AF313" s="118" t="str">
        <f>IF(AB313="","",IF(Sheet1!AB313='Opening Balance'!$I$313,'Opening Balance'!$H$313,""))</f>
        <v/>
      </c>
      <c r="AG313" s="118" t="str">
        <f>IF(AB313="","",IF(Sheet1!AB313='Opening Balance'!$I$314,'Opening Balance'!$H$314,""))</f>
        <v/>
      </c>
      <c r="AH313" s="118" t="str">
        <f>IF(AB313="","",IF(Sheet1!AB313='Opening Balance'!$I$315,'Opening Balance'!$H$315,""))</f>
        <v/>
      </c>
      <c r="AI313" s="118" t="str">
        <f>IF(AB313="","",IF(Sheet1!AB313='Opening Balance'!$I$316,'Opening Balance'!$H$316,""))</f>
        <v/>
      </c>
      <c r="AJ313" s="118" t="str">
        <f>IF(AB313="","",IF(Sheet1!AB313='Opening Balance'!$I$317,'Opening Balance'!$H$317,""))</f>
        <v/>
      </c>
      <c r="AK313" s="118">
        <f t="shared" si="559"/>
        <v>88.850000000000023</v>
      </c>
      <c r="AL313" s="118">
        <f t="shared" si="560"/>
        <v>106.75000000000001</v>
      </c>
      <c r="AM313" s="119">
        <f>IF('Att. Dairy'!I361="","",'Att. Dairy'!I361)</f>
        <v>90</v>
      </c>
      <c r="AN313" s="119">
        <f>IF('Att. Dairy'!J361="","",'Att. Dairy'!J361)</f>
        <v>100</v>
      </c>
      <c r="AO313" s="119">
        <f t="shared" si="561"/>
        <v>190</v>
      </c>
      <c r="AP313" s="119">
        <f>IF('Att. Dairy'!O361="","",'Att. Dairy'!O361)</f>
        <v>88</v>
      </c>
      <c r="AQ313" s="119">
        <f>IF('Att. Dairy'!P361="","",'Att. Dairy'!P361)</f>
        <v>87</v>
      </c>
      <c r="AR313" s="119">
        <f t="shared" si="562"/>
        <v>175</v>
      </c>
      <c r="AS313" s="118">
        <f t="shared" si="563"/>
        <v>26.25</v>
      </c>
      <c r="AT313" s="118">
        <f t="shared" si="564"/>
        <v>0</v>
      </c>
      <c r="AU313" s="118">
        <f t="shared" si="531"/>
        <v>62.600000000000023</v>
      </c>
      <c r="AV313" s="118">
        <f t="shared" si="531"/>
        <v>106.75000000000001</v>
      </c>
      <c r="AW313" s="321">
        <f>IFERROR(IF(AND('Att. Dairy'!B361=""),"",IF(AND(AX313="अवकाश"),"",IF(AND(AR313=""),"",AR313*$AY$305))),"")</f>
        <v>1429.75</v>
      </c>
      <c r="AX313" s="121" t="str">
        <f>IF(AND('Att. Dairy'!B361=""),"",IF(OR(AR313="",AR313=0),"",BC313))</f>
        <v>सब्जी रोटी</v>
      </c>
      <c r="BB313" s="329" t="str">
        <f>IF(AND('Att. Dairy'!D361=""),"",'Att. Dairy'!D361)</f>
        <v>Monday</v>
      </c>
      <c r="BC313" s="329" t="str">
        <f t="shared" si="565"/>
        <v>सब्जी रोटी</v>
      </c>
      <c r="BD313" s="318" t="str">
        <f t="shared" si="534"/>
        <v>W</v>
      </c>
      <c r="BE313" s="329" t="str">
        <f>IF(AND('Att. Dairy'!C361=""),"",'Att. Dairy'!C361)</f>
        <v>Wheat</v>
      </c>
      <c r="BF313" s="329" t="str">
        <f t="shared" si="535"/>
        <v>W</v>
      </c>
      <c r="BG313" s="318" t="str">
        <f t="shared" si="536"/>
        <v>W</v>
      </c>
      <c r="BJ313" s="487">
        <f>IF(AND($DG$5=$CF$306),MAX($BJ$309:BJ312)+1,0)</f>
        <v>0</v>
      </c>
      <c r="BK313" s="389">
        <v>4</v>
      </c>
      <c r="BL313" s="422">
        <f>IF(AND('Att. Dairy'!B361=""),"",'Att. Dairy'!B361)</f>
        <v>45264</v>
      </c>
      <c r="BM313" s="423" t="str">
        <f>IF(AND('Att. Dairy'!D361=""),"",'Att. Dairy'!D361)</f>
        <v>Monday</v>
      </c>
      <c r="BN313" s="435">
        <f>IF('Att. Dairy'!L361="","",IF('Att. Dairy'!E361='Att. Dairy'!$AD$15,'Att. Dairy'!L361,""))</f>
        <v>110</v>
      </c>
      <c r="BO313" s="435">
        <f>IF('Att. Dairy'!M361="","",IF('Att. Dairy'!E361='Att. Dairy'!$AD$15,'Att. Dairy'!M361,""))</f>
        <v>111</v>
      </c>
      <c r="BP313" s="436">
        <f t="shared" si="537"/>
        <v>221</v>
      </c>
      <c r="BQ313" s="453">
        <f t="shared" si="566"/>
        <v>121.13000000000001</v>
      </c>
      <c r="BR313" s="439" t="str">
        <f>IF(BL313="","",IF(BL313='Opening Balance'!$I$330,'Opening Balance'!$G$330,""))</f>
        <v/>
      </c>
      <c r="BS313" s="439" t="str">
        <f>IF(BL313="","",IF(BL313='Opening Balance'!$I$332,'Opening Balance'!$G$332,""))</f>
        <v/>
      </c>
      <c r="BT313" s="438">
        <f t="shared" si="538"/>
        <v>121.13000000000001</v>
      </c>
      <c r="BU313" s="446">
        <f>IF(BP313="","",BP313*'Opening Balance'!$G$334)</f>
        <v>3.3149999999999999</v>
      </c>
      <c r="BV313" s="415">
        <f t="shared" si="532"/>
        <v>117.81500000000001</v>
      </c>
      <c r="BW313" s="453">
        <f t="shared" si="567"/>
        <v>20.832799999999995</v>
      </c>
      <c r="BX313" s="446" t="str">
        <f>IF(BL313="","",IF(BL313='Opening Balance'!$I$331,'Opening Balance'!$G$331,""))</f>
        <v/>
      </c>
      <c r="BY313" s="446" t="str">
        <f>IF(BL313="","",IF(BL313='Opening Balance'!$I$333,'Opening Balance'!$G$333,""))</f>
        <v/>
      </c>
      <c r="BZ313" s="447">
        <f t="shared" si="539"/>
        <v>20.832799999999995</v>
      </c>
      <c r="CA313" s="446">
        <f>IF(BP313="","",BP313*'Opening Balance'!$G$335)</f>
        <v>1.8563999999999998</v>
      </c>
      <c r="CB313" s="431">
        <f t="shared" si="540"/>
        <v>18.976399999999995</v>
      </c>
      <c r="CC313" s="474">
        <f t="shared" si="568"/>
        <v>25000</v>
      </c>
      <c r="CD313" s="468" t="str">
        <f>IF(BL313="","",IF(BL313='Opening Balance'!$I$337,'Opening Balance'!$G$337,""))</f>
        <v/>
      </c>
      <c r="CE313" s="468">
        <f t="shared" si="541"/>
        <v>25000</v>
      </c>
      <c r="CF313" s="470">
        <f>IF(BL313="","",IF(BL313='Opening Balance'!$I$339,'Opening Balance'!$G$339,0))</f>
        <v>0</v>
      </c>
      <c r="CG313" s="469">
        <f t="shared" si="569"/>
        <v>25000</v>
      </c>
      <c r="CH313" s="466"/>
      <c r="CI313" s="466"/>
      <c r="CJ313" s="389">
        <v>4</v>
      </c>
      <c r="CK313" s="422">
        <f>IF(AND('Att. Dairy'!B361=""),"",'Att. Dairy'!B361)</f>
        <v>45264</v>
      </c>
      <c r="CL313" s="423" t="str">
        <f>IF(AND('Att. Dairy'!D361=""),"",'Att. Dairy'!D361)</f>
        <v>Monday</v>
      </c>
      <c r="CM313" s="435">
        <f>IF('Att. Dairy'!O361="","",IF('Att. Dairy'!E361='Att. Dairy'!$AD$15,'Att. Dairy'!O361,""))</f>
        <v>88</v>
      </c>
      <c r="CN313" s="435">
        <f>IF('Att. Dairy'!P361="","",IF('Att. Dairy'!E361='Att. Dairy'!$AD$15,'Att. Dairy'!P361,""))</f>
        <v>87</v>
      </c>
      <c r="CO313" s="436">
        <f t="shared" si="542"/>
        <v>175</v>
      </c>
      <c r="CP313" s="453">
        <f t="shared" si="570"/>
        <v>167.77999999999994</v>
      </c>
      <c r="CQ313" s="438" t="str">
        <f>IF(CK313="","",IF(CK313='Opening Balance'!$I$330,'Opening Balance'!$H$330,""))</f>
        <v/>
      </c>
      <c r="CR313" s="438" t="str">
        <f>IF(CK313="","",IF(CK313='Opening Balance'!$I$332,'Opening Balance'!$H$332,""))</f>
        <v/>
      </c>
      <c r="CS313" s="438">
        <f t="shared" si="543"/>
        <v>167.77999999999994</v>
      </c>
      <c r="CT313" s="430">
        <f>IF(CO313="","",CO313*'Opening Balance'!$H$334)</f>
        <v>3.5</v>
      </c>
      <c r="CU313" s="431">
        <f t="shared" si="533"/>
        <v>164.27999999999994</v>
      </c>
      <c r="CV313" s="453">
        <f t="shared" si="571"/>
        <v>28.067799999999981</v>
      </c>
      <c r="CW313" s="430" t="str">
        <f>IF(CK313="","",IF(CK313='Opening Balance'!$I$331,'Opening Balance'!$H$331,""))</f>
        <v/>
      </c>
      <c r="CX313" s="429" t="str">
        <f>IF(CK313="","",IF(CK313='Opening Balance'!$I$333,'Opening Balance'!$H$333,""))</f>
        <v/>
      </c>
      <c r="CY313" s="438">
        <f t="shared" si="544"/>
        <v>28.067799999999981</v>
      </c>
      <c r="CZ313" s="430">
        <f>IF(CO313="","",CO313*'Opening Balance'!$H$335)</f>
        <v>1.7850000000000001</v>
      </c>
      <c r="DA313" s="431">
        <f t="shared" si="545"/>
        <v>26.28279999999998</v>
      </c>
      <c r="DB313" s="474">
        <f t="shared" si="572"/>
        <v>27400</v>
      </c>
      <c r="DC313" s="468" t="str">
        <f>IF(CK313="","",IF(CK313='Opening Balance'!$I$337,'Opening Balance'!$H$337,""))</f>
        <v/>
      </c>
      <c r="DD313" s="468">
        <f t="shared" si="546"/>
        <v>27400</v>
      </c>
      <c r="DE313" s="470">
        <f>IF(CK313="","",IF(CK313='Opening Balance'!$I$339,'Opening Balance'!$H$339,0))</f>
        <v>0</v>
      </c>
      <c r="DF313" s="469">
        <f t="shared" si="573"/>
        <v>27400</v>
      </c>
    </row>
    <row r="314" spans="1:110" s="329" customFormat="1">
      <c r="A314" s="580"/>
      <c r="B314" s="352">
        <f>IF(AND($Z$3=$Q$305),MAX($B$309:B313)+1,0)</f>
        <v>0</v>
      </c>
      <c r="C314" s="116">
        <f>IF(AND('Att. Dairy'!B362=""),"",'Att. Dairy'!B362)</f>
        <v>45265</v>
      </c>
      <c r="D314" s="118">
        <f t="shared" si="547"/>
        <v>96.4</v>
      </c>
      <c r="E314" s="118">
        <f t="shared" si="548"/>
        <v>146</v>
      </c>
      <c r="F314" s="118" t="str">
        <f>IF(C314="","",IF(Sheet1!C314='Opening Balance'!$I$312,'Opening Balance'!$G$312,""))</f>
        <v/>
      </c>
      <c r="G314" s="118" t="str">
        <f>IF(C314="","",IF(Sheet1!C314='Opening Balance'!$I$313,'Opening Balance'!$G$313,""))</f>
        <v/>
      </c>
      <c r="H314" s="118" t="str">
        <f>IF(C314="","",IF(Sheet1!C314='Opening Balance'!$I$314,'Opening Balance'!$G$314,""))</f>
        <v/>
      </c>
      <c r="I314" s="118" t="str">
        <f>IF(C314="","",IF(Sheet1!C314='Opening Balance'!$I$315,'Opening Balance'!$G$315,""))</f>
        <v/>
      </c>
      <c r="J314" s="118" t="str">
        <f>IF(C314="","",IF(Sheet1!C314='Opening Balance'!$I$316,'Opening Balance'!$G$316,""))</f>
        <v/>
      </c>
      <c r="K314" s="118" t="str">
        <f>IF(C314="","",IF(Sheet1!C314='Opening Balance'!$I$317,'Opening Balance'!$G$317,""))</f>
        <v/>
      </c>
      <c r="L314" s="118">
        <f t="shared" si="549"/>
        <v>96.4</v>
      </c>
      <c r="M314" s="118">
        <f t="shared" si="550"/>
        <v>146</v>
      </c>
      <c r="N314" s="119">
        <f>IF('Att. Dairy'!F362="","",'Att. Dairy'!F362)</f>
        <v>120</v>
      </c>
      <c r="O314" s="119">
        <f>IF('Att. Dairy'!G362="","",'Att. Dairy'!G362)</f>
        <v>120</v>
      </c>
      <c r="P314" s="119">
        <f t="shared" si="551"/>
        <v>240</v>
      </c>
      <c r="Q314" s="119">
        <f>IF('Att. Dairy'!L362="","",'Att. Dairy'!L362)</f>
        <v>102</v>
      </c>
      <c r="R314" s="119">
        <f>IF('Att. Dairy'!M362="","",'Att. Dairy'!M362)</f>
        <v>105</v>
      </c>
      <c r="S314" s="119">
        <f t="shared" si="552"/>
        <v>207</v>
      </c>
      <c r="T314" s="118">
        <f t="shared" si="553"/>
        <v>0</v>
      </c>
      <c r="U314" s="118">
        <f t="shared" si="554"/>
        <v>20.7</v>
      </c>
      <c r="V314" s="118">
        <f t="shared" si="555"/>
        <v>96.4</v>
      </c>
      <c r="W314" s="118">
        <f t="shared" si="556"/>
        <v>125.3</v>
      </c>
      <c r="X314" s="321">
        <f>IFERROR(IF(AND('Att. Dairy'!B362=""),"",IF(AND(Y314="अवकाश"),"",IF(AND(S314=""),"",S314*$Z$305))),"")</f>
        <v>1128.1500000000001</v>
      </c>
      <c r="Y314" s="121" t="str">
        <f>IF(AND('Att. Dairy'!B362=""),"",IF(OR(S314="",S314=0),"",BC314))</f>
        <v>दाल चावल</v>
      </c>
      <c r="AA314" s="353">
        <f>IF(AND($AY$3=$AP$305),MAX($AA$309:AA313)+1,0)</f>
        <v>0</v>
      </c>
      <c r="AB314" s="116">
        <f>IF(AND('Att. Dairy'!B362=""),"",'Att. Dairy'!B362)</f>
        <v>45265</v>
      </c>
      <c r="AC314" s="118">
        <f t="shared" si="557"/>
        <v>62.600000000000023</v>
      </c>
      <c r="AD314" s="118">
        <f t="shared" si="558"/>
        <v>106.75000000000001</v>
      </c>
      <c r="AE314" s="118" t="str">
        <f>IF(AB314="","",IF(Sheet1!AB314='Opening Balance'!$I$312,'Opening Balance'!$H$312,""))</f>
        <v/>
      </c>
      <c r="AF314" s="118" t="str">
        <f>IF(AB314="","",IF(Sheet1!AB314='Opening Balance'!$I$313,'Opening Balance'!$H$313,""))</f>
        <v/>
      </c>
      <c r="AG314" s="118" t="str">
        <f>IF(AB314="","",IF(Sheet1!AB314='Opening Balance'!$I$314,'Opening Balance'!$H$314,""))</f>
        <v/>
      </c>
      <c r="AH314" s="118" t="str">
        <f>IF(AB314="","",IF(Sheet1!AB314='Opening Balance'!$I$315,'Opening Balance'!$H$315,""))</f>
        <v/>
      </c>
      <c r="AI314" s="118" t="str">
        <f>IF(AB314="","",IF(Sheet1!AB314='Opening Balance'!$I$316,'Opening Balance'!$H$316,""))</f>
        <v/>
      </c>
      <c r="AJ314" s="118" t="str">
        <f>IF(AB314="","",IF(Sheet1!AB314='Opening Balance'!$I$317,'Opening Balance'!$H$317,""))</f>
        <v/>
      </c>
      <c r="AK314" s="118">
        <f t="shared" si="559"/>
        <v>62.600000000000023</v>
      </c>
      <c r="AL314" s="118">
        <f t="shared" si="560"/>
        <v>106.75000000000001</v>
      </c>
      <c r="AM314" s="119">
        <f>IF('Att. Dairy'!I362="","",'Att. Dairy'!I362)</f>
        <v>90</v>
      </c>
      <c r="AN314" s="119">
        <f>IF('Att. Dairy'!J362="","",'Att. Dairy'!J362)</f>
        <v>100</v>
      </c>
      <c r="AO314" s="119">
        <f t="shared" si="561"/>
        <v>190</v>
      </c>
      <c r="AP314" s="119">
        <f>IF('Att. Dairy'!O362="","",'Att. Dairy'!O362)</f>
        <v>90</v>
      </c>
      <c r="AQ314" s="119">
        <f>IF('Att. Dairy'!P362="","",'Att. Dairy'!P362)</f>
        <v>95</v>
      </c>
      <c r="AR314" s="119">
        <f t="shared" si="562"/>
        <v>185</v>
      </c>
      <c r="AS314" s="118">
        <f t="shared" si="563"/>
        <v>0</v>
      </c>
      <c r="AT314" s="118">
        <f t="shared" si="564"/>
        <v>27.75</v>
      </c>
      <c r="AU314" s="118">
        <f t="shared" ref="AU314:AU340" si="574">SUM(AK314-AS314)</f>
        <v>62.600000000000023</v>
      </c>
      <c r="AV314" s="118">
        <f t="shared" ref="AV314:AV340" si="575">SUM(AL314-AT314)</f>
        <v>79.000000000000014</v>
      </c>
      <c r="AW314" s="321">
        <f>IFERROR(IF(AND('Att. Dairy'!B362=""),"",IF(AND(AX314="अवकाश"),"",IF(AND(AR314=""),"",AR314*$AY$305))),"")</f>
        <v>1511.45</v>
      </c>
      <c r="AX314" s="121" t="str">
        <f>IF(AND('Att. Dairy'!B362=""),"",IF(OR(AR314="",AR314=0),"",BC314))</f>
        <v>दाल चावल</v>
      </c>
      <c r="BB314" s="329" t="str">
        <f>IF(AND('Att. Dairy'!D362=""),"",'Att. Dairy'!D362)</f>
        <v>Tuesday</v>
      </c>
      <c r="BC314" s="329" t="str">
        <f t="shared" si="565"/>
        <v>दाल चावल</v>
      </c>
      <c r="BD314" s="318" t="str">
        <f t="shared" si="534"/>
        <v>R</v>
      </c>
      <c r="BE314" s="329" t="str">
        <f>IF(AND('Att. Dairy'!C362=""),"",'Att. Dairy'!C362)</f>
        <v>Rice</v>
      </c>
      <c r="BF314" s="329" t="str">
        <f t="shared" si="535"/>
        <v>R</v>
      </c>
      <c r="BG314" s="318" t="str">
        <f t="shared" si="536"/>
        <v>R</v>
      </c>
      <c r="BJ314" s="487">
        <f>IF(AND($DG$5=$CF$306),MAX($BJ$309:BJ313)+1,0)</f>
        <v>0</v>
      </c>
      <c r="BK314" s="389">
        <v>5</v>
      </c>
      <c r="BL314" s="422">
        <f>IF(AND('Att. Dairy'!B362=""),"",'Att. Dairy'!B362)</f>
        <v>45265</v>
      </c>
      <c r="BM314" s="423" t="str">
        <f>IF(AND('Att. Dairy'!D362=""),"",'Att. Dairy'!D362)</f>
        <v>Tuesday</v>
      </c>
      <c r="BN314" s="435">
        <f>IF('Att. Dairy'!L362="","",IF('Att. Dairy'!E362='Att. Dairy'!$AD$15,'Att. Dairy'!L362,""))</f>
        <v>102</v>
      </c>
      <c r="BO314" s="435">
        <f>IF('Att. Dairy'!M362="","",IF('Att. Dairy'!E362='Att. Dairy'!$AD$15,'Att. Dairy'!M362,""))</f>
        <v>105</v>
      </c>
      <c r="BP314" s="436">
        <f t="shared" si="537"/>
        <v>207</v>
      </c>
      <c r="BQ314" s="453">
        <f t="shared" si="566"/>
        <v>117.81500000000001</v>
      </c>
      <c r="BR314" s="439" t="str">
        <f>IF(BL314="","",IF(BL314='Opening Balance'!$I$330,'Opening Balance'!$G$330,""))</f>
        <v/>
      </c>
      <c r="BS314" s="439" t="str">
        <f>IF(BL314="","",IF(BL314='Opening Balance'!$I$332,'Opening Balance'!$G$332,""))</f>
        <v/>
      </c>
      <c r="BT314" s="438">
        <f t="shared" si="538"/>
        <v>117.81500000000001</v>
      </c>
      <c r="BU314" s="446">
        <f>IF(BP314="","",BP314*'Opening Balance'!$G$334)</f>
        <v>3.105</v>
      </c>
      <c r="BV314" s="414">
        <f t="shared" si="532"/>
        <v>114.71000000000001</v>
      </c>
      <c r="BW314" s="453">
        <f t="shared" si="567"/>
        <v>18.976399999999995</v>
      </c>
      <c r="BX314" s="446" t="str">
        <f>IF(BL314="","",IF(BL314='Opening Balance'!$I$331,'Opening Balance'!$G$331,""))</f>
        <v/>
      </c>
      <c r="BY314" s="446" t="str">
        <f>IF(BL314="","",IF(BL314='Opening Balance'!$I$333,'Opening Balance'!$G$333,""))</f>
        <v/>
      </c>
      <c r="BZ314" s="447">
        <f t="shared" si="539"/>
        <v>18.976399999999995</v>
      </c>
      <c r="CA314" s="446">
        <f>IF(BP314="","",BP314*'Opening Balance'!$G$335)</f>
        <v>1.7387999999999999</v>
      </c>
      <c r="CB314" s="431">
        <f t="shared" si="540"/>
        <v>17.237599999999993</v>
      </c>
      <c r="CC314" s="474">
        <f t="shared" si="568"/>
        <v>25000</v>
      </c>
      <c r="CD314" s="468" t="str">
        <f>IF(BL314="","",IF(BL314='Opening Balance'!$I$337,'Opening Balance'!$G$337,""))</f>
        <v/>
      </c>
      <c r="CE314" s="468">
        <f t="shared" si="541"/>
        <v>25000</v>
      </c>
      <c r="CF314" s="470">
        <f>IF(BL314="","",IF(BL314='Opening Balance'!$I$339,'Opening Balance'!$G$339,0))</f>
        <v>0</v>
      </c>
      <c r="CG314" s="469">
        <f t="shared" si="569"/>
        <v>25000</v>
      </c>
      <c r="CH314" s="466"/>
      <c r="CI314" s="466"/>
      <c r="CJ314" s="389">
        <v>5</v>
      </c>
      <c r="CK314" s="422">
        <f>IF(AND('Att. Dairy'!B362=""),"",'Att. Dairy'!B362)</f>
        <v>45265</v>
      </c>
      <c r="CL314" s="423" t="str">
        <f>IF(AND('Att. Dairy'!D362=""),"",'Att. Dairy'!D362)</f>
        <v>Tuesday</v>
      </c>
      <c r="CM314" s="435">
        <f>IF('Att. Dairy'!O362="","",IF('Att. Dairy'!E362='Att. Dairy'!$AD$15,'Att. Dairy'!O362,""))</f>
        <v>90</v>
      </c>
      <c r="CN314" s="435">
        <f>IF('Att. Dairy'!P362="","",IF('Att. Dairy'!E362='Att. Dairy'!$AD$15,'Att. Dairy'!P362,""))</f>
        <v>95</v>
      </c>
      <c r="CO314" s="436">
        <f t="shared" si="542"/>
        <v>185</v>
      </c>
      <c r="CP314" s="453">
        <f t="shared" si="570"/>
        <v>164.27999999999994</v>
      </c>
      <c r="CQ314" s="438" t="str">
        <f>IF(CK314="","",IF(CK314='Opening Balance'!$I$330,'Opening Balance'!$H$330,""))</f>
        <v/>
      </c>
      <c r="CR314" s="438" t="str">
        <f>IF(CK314="","",IF(CK314='Opening Balance'!$I$332,'Opening Balance'!$H$332,""))</f>
        <v/>
      </c>
      <c r="CS314" s="438">
        <f t="shared" si="543"/>
        <v>164.27999999999994</v>
      </c>
      <c r="CT314" s="430">
        <f>IF(CO314="","",CO314*'Opening Balance'!$H$334)</f>
        <v>3.7</v>
      </c>
      <c r="CU314" s="431">
        <f t="shared" si="533"/>
        <v>160.57999999999996</v>
      </c>
      <c r="CV314" s="453">
        <f t="shared" si="571"/>
        <v>26.28279999999998</v>
      </c>
      <c r="CW314" s="430" t="str">
        <f>IF(CK314="","",IF(CK314='Opening Balance'!$I$331,'Opening Balance'!$H$331,""))</f>
        <v/>
      </c>
      <c r="CX314" s="429" t="str">
        <f>IF(CK314="","",IF(CK314='Opening Balance'!$I$333,'Opening Balance'!$H$333,""))</f>
        <v/>
      </c>
      <c r="CY314" s="438">
        <f t="shared" si="544"/>
        <v>26.28279999999998</v>
      </c>
      <c r="CZ314" s="430">
        <f>IF(CO314="","",CO314*'Opening Balance'!$H$335)</f>
        <v>1.8870000000000002</v>
      </c>
      <c r="DA314" s="431">
        <f t="shared" si="545"/>
        <v>24.39579999999998</v>
      </c>
      <c r="DB314" s="474">
        <f t="shared" si="572"/>
        <v>27400</v>
      </c>
      <c r="DC314" s="468" t="str">
        <f>IF(CK314="","",IF(CK314='Opening Balance'!$I$337,'Opening Balance'!$H$337,""))</f>
        <v/>
      </c>
      <c r="DD314" s="468">
        <f t="shared" si="546"/>
        <v>27400</v>
      </c>
      <c r="DE314" s="470">
        <f>IF(CK314="","",IF(CK314='Opening Balance'!$I$339,'Opening Balance'!$H$339,0))</f>
        <v>0</v>
      </c>
      <c r="DF314" s="469">
        <f t="shared" si="573"/>
        <v>27400</v>
      </c>
    </row>
    <row r="315" spans="1:110" s="329" customFormat="1">
      <c r="A315" s="580"/>
      <c r="B315" s="352">
        <f>IF(AND($Z$3=$Q$305),MAX($B$309:B314)+1,0)</f>
        <v>0</v>
      </c>
      <c r="C315" s="116">
        <f>IF(AND('Att. Dairy'!B363=""),"",'Att. Dairy'!B363)</f>
        <v>45266</v>
      </c>
      <c r="D315" s="118">
        <f t="shared" si="547"/>
        <v>96.4</v>
      </c>
      <c r="E315" s="118">
        <f t="shared" si="548"/>
        <v>125.3</v>
      </c>
      <c r="F315" s="118" t="str">
        <f>IF(C315="","",IF(Sheet1!C315='Opening Balance'!$I$312,'Opening Balance'!$G$312,""))</f>
        <v/>
      </c>
      <c r="G315" s="118" t="str">
        <f>IF(C315="","",IF(Sheet1!C315='Opening Balance'!$I$313,'Opening Balance'!$G$313,""))</f>
        <v/>
      </c>
      <c r="H315" s="118" t="str">
        <f>IF(C315="","",IF(Sheet1!C315='Opening Balance'!$I$314,'Opening Balance'!$G$314,""))</f>
        <v/>
      </c>
      <c r="I315" s="118" t="str">
        <f>IF(C315="","",IF(Sheet1!C315='Opening Balance'!$I$315,'Opening Balance'!$G$315,""))</f>
        <v/>
      </c>
      <c r="J315" s="118" t="str">
        <f>IF(C315="","",IF(Sheet1!C315='Opening Balance'!$I$316,'Opening Balance'!$G$316,""))</f>
        <v/>
      </c>
      <c r="K315" s="118" t="str">
        <f>IF(C315="","",IF(Sheet1!C315='Opening Balance'!$I$317,'Opening Balance'!$G$317,""))</f>
        <v/>
      </c>
      <c r="L315" s="118">
        <f t="shared" si="549"/>
        <v>96.4</v>
      </c>
      <c r="M315" s="118">
        <f t="shared" si="550"/>
        <v>125.3</v>
      </c>
      <c r="N315" s="119" t="str">
        <f>IF('Att. Dairy'!F363="","",'Att. Dairy'!F363)</f>
        <v/>
      </c>
      <c r="O315" s="119" t="str">
        <f>IF('Att. Dairy'!G363="","",'Att. Dairy'!G363)</f>
        <v/>
      </c>
      <c r="P315" s="119" t="str">
        <f t="shared" si="551"/>
        <v/>
      </c>
      <c r="Q315" s="119" t="str">
        <f>IF('Att. Dairy'!L363="","",'Att. Dairy'!L363)</f>
        <v/>
      </c>
      <c r="R315" s="119" t="str">
        <f>IF('Att. Dairy'!M363="","",'Att. Dairy'!M363)</f>
        <v/>
      </c>
      <c r="S315" s="119" t="str">
        <f t="shared" si="552"/>
        <v/>
      </c>
      <c r="T315" s="118">
        <f t="shared" si="553"/>
        <v>0</v>
      </c>
      <c r="U315" s="118">
        <f t="shared" si="554"/>
        <v>0</v>
      </c>
      <c r="V315" s="118">
        <f t="shared" si="555"/>
        <v>96.4</v>
      </c>
      <c r="W315" s="118">
        <f t="shared" si="556"/>
        <v>125.3</v>
      </c>
      <c r="X315" s="321" t="str">
        <f>IFERROR(IF(AND('Att. Dairy'!B363=""),"",IF(AND(Y315="अवकाश"),"",IF(AND(S315=""),"",S315*$Z$305))),"")</f>
        <v/>
      </c>
      <c r="Y315" s="121" t="str">
        <f>IF(AND('Att. Dairy'!B363=""),"",IF(OR(S315="",S315=0),"",BC315))</f>
        <v/>
      </c>
      <c r="AA315" s="353">
        <f>IF(AND($AY$3=$AP$305),MAX($AA$309:AA314)+1,0)</f>
        <v>0</v>
      </c>
      <c r="AB315" s="116">
        <f>IF(AND('Att. Dairy'!B363=""),"",'Att. Dairy'!B363)</f>
        <v>45266</v>
      </c>
      <c r="AC315" s="118">
        <f t="shared" si="557"/>
        <v>62.600000000000023</v>
      </c>
      <c r="AD315" s="118">
        <f t="shared" si="558"/>
        <v>79.000000000000014</v>
      </c>
      <c r="AE315" s="118" t="str">
        <f>IF(AB315="","",IF(Sheet1!AB315='Opening Balance'!$I$312,'Opening Balance'!$H$312,""))</f>
        <v/>
      </c>
      <c r="AF315" s="118" t="str">
        <f>IF(AB315="","",IF(Sheet1!AB315='Opening Balance'!$I$313,'Opening Balance'!$H$313,""))</f>
        <v/>
      </c>
      <c r="AG315" s="118" t="str">
        <f>IF(AB315="","",IF(Sheet1!AB315='Opening Balance'!$I$314,'Opening Balance'!$H$314,""))</f>
        <v/>
      </c>
      <c r="AH315" s="118" t="str">
        <f>IF(AB315="","",IF(Sheet1!AB315='Opening Balance'!$I$315,'Opening Balance'!$H$315,""))</f>
        <v/>
      </c>
      <c r="AI315" s="118" t="str">
        <f>IF(AB315="","",IF(Sheet1!AB315='Opening Balance'!$I$316,'Opening Balance'!$H$316,""))</f>
        <v/>
      </c>
      <c r="AJ315" s="118" t="str">
        <f>IF(AB315="","",IF(Sheet1!AB315='Opening Balance'!$I$317,'Opening Balance'!$H$317,""))</f>
        <v/>
      </c>
      <c r="AK315" s="118">
        <f t="shared" si="559"/>
        <v>62.600000000000023</v>
      </c>
      <c r="AL315" s="118">
        <f t="shared" si="560"/>
        <v>79.000000000000014</v>
      </c>
      <c r="AM315" s="119" t="str">
        <f>IF('Att. Dairy'!I363="","",'Att. Dairy'!I363)</f>
        <v/>
      </c>
      <c r="AN315" s="119" t="str">
        <f>IF('Att. Dairy'!J363="","",'Att. Dairy'!J363)</f>
        <v/>
      </c>
      <c r="AO315" s="119" t="str">
        <f t="shared" si="561"/>
        <v/>
      </c>
      <c r="AP315" s="119" t="str">
        <f>IF('Att. Dairy'!O363="","",'Att. Dairy'!O363)</f>
        <v/>
      </c>
      <c r="AQ315" s="119" t="str">
        <f>IF('Att. Dairy'!P363="","",'Att. Dairy'!P363)</f>
        <v/>
      </c>
      <c r="AR315" s="119" t="str">
        <f t="shared" si="562"/>
        <v/>
      </c>
      <c r="AS315" s="118">
        <f t="shared" si="563"/>
        <v>0</v>
      </c>
      <c r="AT315" s="118">
        <f t="shared" si="564"/>
        <v>0</v>
      </c>
      <c r="AU315" s="118">
        <f t="shared" si="574"/>
        <v>62.600000000000023</v>
      </c>
      <c r="AV315" s="118">
        <f t="shared" si="575"/>
        <v>79.000000000000014</v>
      </c>
      <c r="AW315" s="321" t="str">
        <f>IFERROR(IF(AND('Att. Dairy'!B363=""),"",IF(AND(AX315="अवकाश"),"",IF(AND(AR315=""),"",AR315*$AY$305))),"")</f>
        <v/>
      </c>
      <c r="AX315" s="121" t="str">
        <f>IF(AND('Att. Dairy'!B363=""),"",IF(OR(AR315="",AR315=0),"",BC315))</f>
        <v/>
      </c>
      <c r="BB315" s="329" t="str">
        <f>IF(AND('Att. Dairy'!D363=""),"",'Att. Dairy'!D363)</f>
        <v>Wednesday</v>
      </c>
      <c r="BC315" s="329" t="str">
        <f t="shared" si="565"/>
        <v>दाल रोटी</v>
      </c>
      <c r="BD315" s="318" t="str">
        <f t="shared" si="534"/>
        <v>W</v>
      </c>
      <c r="BE315" s="329" t="str">
        <f>IF(AND('Att. Dairy'!C363=""),"",'Att. Dairy'!C363)</f>
        <v/>
      </c>
      <c r="BF315" s="329" t="str">
        <f t="shared" si="535"/>
        <v/>
      </c>
      <c r="BG315" s="318" t="str">
        <f t="shared" si="536"/>
        <v>W</v>
      </c>
      <c r="BJ315" s="487">
        <f>IF(AND($DG$5=$CF$306),MAX($BJ$309:BJ314)+1,0)</f>
        <v>0</v>
      </c>
      <c r="BK315" s="389">
        <v>6</v>
      </c>
      <c r="BL315" s="422">
        <f>IF(AND('Att. Dairy'!B363=""),"",'Att. Dairy'!B363)</f>
        <v>45266</v>
      </c>
      <c r="BM315" s="423" t="str">
        <f>IF(AND('Att. Dairy'!D363=""),"",'Att. Dairy'!D363)</f>
        <v>Wednesday</v>
      </c>
      <c r="BN315" s="435" t="str">
        <f>IF('Att. Dairy'!L363="","",IF('Att. Dairy'!E363='Att. Dairy'!$AD$15,'Att. Dairy'!L363,""))</f>
        <v/>
      </c>
      <c r="BO315" s="435" t="str">
        <f>IF('Att. Dairy'!M363="","",IF('Att. Dairy'!E363='Att. Dairy'!$AD$15,'Att. Dairy'!M363,""))</f>
        <v/>
      </c>
      <c r="BP315" s="436">
        <f t="shared" si="537"/>
        <v>0</v>
      </c>
      <c r="BQ315" s="453">
        <f t="shared" si="566"/>
        <v>114.71000000000001</v>
      </c>
      <c r="BR315" s="439" t="str">
        <f>IF(BL315="","",IF(BL315='Opening Balance'!$I$330,'Opening Balance'!$G$330,""))</f>
        <v/>
      </c>
      <c r="BS315" s="439" t="str">
        <f>IF(BL315="","",IF(BL315='Opening Balance'!$I$332,'Opening Balance'!$G$332,""))</f>
        <v/>
      </c>
      <c r="BT315" s="438">
        <f t="shared" si="538"/>
        <v>114.71000000000001</v>
      </c>
      <c r="BU315" s="446">
        <f>IF(BP315="","",BP315*'Opening Balance'!$G$334)</f>
        <v>0</v>
      </c>
      <c r="BV315" s="414">
        <f t="shared" si="532"/>
        <v>114.71000000000001</v>
      </c>
      <c r="BW315" s="453">
        <f t="shared" si="567"/>
        <v>17.237599999999993</v>
      </c>
      <c r="BX315" s="446" t="str">
        <f>IF(BL315="","",IF(BL315='Opening Balance'!$I$331,'Opening Balance'!$G$331,""))</f>
        <v/>
      </c>
      <c r="BY315" s="446" t="str">
        <f>IF(BL315="","",IF(BL315='Opening Balance'!$I$333,'Opening Balance'!$G$333,""))</f>
        <v/>
      </c>
      <c r="BZ315" s="447">
        <f t="shared" si="539"/>
        <v>17.237599999999993</v>
      </c>
      <c r="CA315" s="446">
        <f>IF(BP315="","",BP315*'Opening Balance'!$G$335)</f>
        <v>0</v>
      </c>
      <c r="CB315" s="431">
        <f t="shared" si="540"/>
        <v>17.237599999999993</v>
      </c>
      <c r="CC315" s="474">
        <f t="shared" si="568"/>
        <v>25000</v>
      </c>
      <c r="CD315" s="468" t="str">
        <f>IF(BL315="","",IF(BL315='Opening Balance'!$I$337,'Opening Balance'!$G$337,""))</f>
        <v/>
      </c>
      <c r="CE315" s="468">
        <f t="shared" si="541"/>
        <v>25000</v>
      </c>
      <c r="CF315" s="470">
        <f>IF(BL315="","",IF(BL315='Opening Balance'!$I$339,'Opening Balance'!$G$339,0))</f>
        <v>0</v>
      </c>
      <c r="CG315" s="469">
        <f t="shared" si="569"/>
        <v>25000</v>
      </c>
      <c r="CH315" s="466"/>
      <c r="CI315" s="466"/>
      <c r="CJ315" s="389">
        <v>6</v>
      </c>
      <c r="CK315" s="422">
        <f>IF(AND('Att. Dairy'!B363=""),"",'Att. Dairy'!B363)</f>
        <v>45266</v>
      </c>
      <c r="CL315" s="423" t="str">
        <f>IF(AND('Att. Dairy'!D363=""),"",'Att. Dairy'!D363)</f>
        <v>Wednesday</v>
      </c>
      <c r="CM315" s="435" t="str">
        <f>IF('Att. Dairy'!O363="","",IF('Att. Dairy'!E363='Att. Dairy'!$AD$15,'Att. Dairy'!O363,""))</f>
        <v/>
      </c>
      <c r="CN315" s="435" t="str">
        <f>IF('Att. Dairy'!P363="","",IF('Att. Dairy'!E363='Att. Dairy'!$AD$15,'Att. Dairy'!P363,""))</f>
        <v/>
      </c>
      <c r="CO315" s="436">
        <f t="shared" si="542"/>
        <v>0</v>
      </c>
      <c r="CP315" s="453">
        <f t="shared" si="570"/>
        <v>160.57999999999996</v>
      </c>
      <c r="CQ315" s="438" t="str">
        <f>IF(CK315="","",IF(CK315='Opening Balance'!$I$330,'Opening Balance'!$H$330,""))</f>
        <v/>
      </c>
      <c r="CR315" s="438" t="str">
        <f>IF(CK315="","",IF(CK315='Opening Balance'!$I$332,'Opening Balance'!$H$332,""))</f>
        <v/>
      </c>
      <c r="CS315" s="438">
        <f t="shared" si="543"/>
        <v>160.57999999999996</v>
      </c>
      <c r="CT315" s="430">
        <f>IF(CO315="","",CO315*'Opening Balance'!$H$334)</f>
        <v>0</v>
      </c>
      <c r="CU315" s="431">
        <f t="shared" si="533"/>
        <v>160.57999999999996</v>
      </c>
      <c r="CV315" s="453">
        <f t="shared" si="571"/>
        <v>24.39579999999998</v>
      </c>
      <c r="CW315" s="430" t="str">
        <f>IF(CK315="","",IF(CK315='Opening Balance'!$I$331,'Opening Balance'!$H$331,""))</f>
        <v/>
      </c>
      <c r="CX315" s="429" t="str">
        <f>IF(CK315="","",IF(CK315='Opening Balance'!$I$333,'Opening Balance'!$H$333,""))</f>
        <v/>
      </c>
      <c r="CY315" s="438">
        <f t="shared" si="544"/>
        <v>24.39579999999998</v>
      </c>
      <c r="CZ315" s="430">
        <f>IF(CO315="","",CO315*'Opening Balance'!$H$335)</f>
        <v>0</v>
      </c>
      <c r="DA315" s="431">
        <f t="shared" si="545"/>
        <v>24.39579999999998</v>
      </c>
      <c r="DB315" s="474">
        <f t="shared" si="572"/>
        <v>27400</v>
      </c>
      <c r="DC315" s="468" t="str">
        <f>IF(CK315="","",IF(CK315='Opening Balance'!$I$337,'Opening Balance'!$H$337,""))</f>
        <v/>
      </c>
      <c r="DD315" s="468">
        <f t="shared" si="546"/>
        <v>27400</v>
      </c>
      <c r="DE315" s="470">
        <f>IF(CK315="","",IF(CK315='Opening Balance'!$I$339,'Opening Balance'!$H$339,0))</f>
        <v>0</v>
      </c>
      <c r="DF315" s="469">
        <f t="shared" si="573"/>
        <v>27400</v>
      </c>
    </row>
    <row r="316" spans="1:110" s="329" customFormat="1">
      <c r="A316" s="580"/>
      <c r="B316" s="352">
        <f>IF(AND($Z$3=$Q$305),MAX($B$309:B315)+1,0)</f>
        <v>0</v>
      </c>
      <c r="C316" s="116">
        <f>IF(AND('Att. Dairy'!B364=""),"",'Att. Dairy'!B364)</f>
        <v>45267</v>
      </c>
      <c r="D316" s="118">
        <f t="shared" si="547"/>
        <v>96.4</v>
      </c>
      <c r="E316" s="118">
        <f t="shared" si="548"/>
        <v>125.3</v>
      </c>
      <c r="F316" s="118" t="str">
        <f>IF(C316="","",IF(Sheet1!C316='Opening Balance'!$I$312,'Opening Balance'!$G$312,""))</f>
        <v/>
      </c>
      <c r="G316" s="118" t="str">
        <f>IF(C316="","",IF(Sheet1!C316='Opening Balance'!$I$313,'Opening Balance'!$G$313,""))</f>
        <v/>
      </c>
      <c r="H316" s="118" t="str">
        <f>IF(C316="","",IF(Sheet1!C316='Opening Balance'!$I$314,'Opening Balance'!$G$314,""))</f>
        <v/>
      </c>
      <c r="I316" s="118" t="str">
        <f>IF(C316="","",IF(Sheet1!C316='Opening Balance'!$I$315,'Opening Balance'!$G$315,""))</f>
        <v/>
      </c>
      <c r="J316" s="118" t="str">
        <f>IF(C316="","",IF(Sheet1!C316='Opening Balance'!$I$316,'Opening Balance'!$G$316,""))</f>
        <v/>
      </c>
      <c r="K316" s="118" t="str">
        <f>IF(C316="","",IF(Sheet1!C316='Opening Balance'!$I$317,'Opening Balance'!$G$317,""))</f>
        <v/>
      </c>
      <c r="L316" s="118">
        <f t="shared" si="549"/>
        <v>96.4</v>
      </c>
      <c r="M316" s="118">
        <f t="shared" si="550"/>
        <v>125.3</v>
      </c>
      <c r="N316" s="119" t="str">
        <f>IF('Att. Dairy'!F364="","",'Att. Dairy'!F364)</f>
        <v/>
      </c>
      <c r="O316" s="119" t="str">
        <f>IF('Att. Dairy'!G364="","",'Att. Dairy'!G364)</f>
        <v/>
      </c>
      <c r="P316" s="119" t="str">
        <f t="shared" si="551"/>
        <v/>
      </c>
      <c r="Q316" s="119" t="str">
        <f>IF('Att. Dairy'!L364="","",'Att. Dairy'!L364)</f>
        <v/>
      </c>
      <c r="R316" s="119" t="str">
        <f>IF('Att. Dairy'!M364="","",'Att. Dairy'!M364)</f>
        <v/>
      </c>
      <c r="S316" s="119" t="str">
        <f t="shared" si="552"/>
        <v/>
      </c>
      <c r="T316" s="118">
        <f t="shared" si="553"/>
        <v>0</v>
      </c>
      <c r="U316" s="118">
        <f t="shared" si="554"/>
        <v>0</v>
      </c>
      <c r="V316" s="118">
        <f t="shared" si="555"/>
        <v>96.4</v>
      </c>
      <c r="W316" s="118">
        <f t="shared" si="556"/>
        <v>125.3</v>
      </c>
      <c r="X316" s="321" t="str">
        <f>IFERROR(IF(AND('Att. Dairy'!B364=""),"",IF(AND(Y316="अवकाश"),"",IF(AND(S316=""),"",S316*$Z$305))),"")</f>
        <v/>
      </c>
      <c r="Y316" s="121" t="str">
        <f>IF(AND('Att. Dairy'!B364=""),"",IF(OR(S316="",S316=0),"",BC316))</f>
        <v/>
      </c>
      <c r="AA316" s="353">
        <f>IF(AND($AY$3=$AP$305),MAX($AA$309:AA315)+1,0)</f>
        <v>0</v>
      </c>
      <c r="AB316" s="116">
        <f>IF(AND('Att. Dairy'!B364=""),"",'Att. Dairy'!B364)</f>
        <v>45267</v>
      </c>
      <c r="AC316" s="118">
        <f t="shared" si="557"/>
        <v>62.600000000000023</v>
      </c>
      <c r="AD316" s="118">
        <f t="shared" si="558"/>
        <v>79.000000000000014</v>
      </c>
      <c r="AE316" s="118" t="str">
        <f>IF(AB316="","",IF(Sheet1!AB316='Opening Balance'!$I$312,'Opening Balance'!$H$312,""))</f>
        <v/>
      </c>
      <c r="AF316" s="118" t="str">
        <f>IF(AB316="","",IF(Sheet1!AB316='Opening Balance'!$I$313,'Opening Balance'!$H$313,""))</f>
        <v/>
      </c>
      <c r="AG316" s="118" t="str">
        <f>IF(AB316="","",IF(Sheet1!AB316='Opening Balance'!$I$314,'Opening Balance'!$H$314,""))</f>
        <v/>
      </c>
      <c r="AH316" s="118" t="str">
        <f>IF(AB316="","",IF(Sheet1!AB316='Opening Balance'!$I$315,'Opening Balance'!$H$315,""))</f>
        <v/>
      </c>
      <c r="AI316" s="118" t="str">
        <f>IF(AB316="","",IF(Sheet1!AB316='Opening Balance'!$I$316,'Opening Balance'!$H$316,""))</f>
        <v/>
      </c>
      <c r="AJ316" s="118" t="str">
        <f>IF(AB316="","",IF(Sheet1!AB316='Opening Balance'!$I$317,'Opening Balance'!$H$317,""))</f>
        <v/>
      </c>
      <c r="AK316" s="118">
        <f t="shared" si="559"/>
        <v>62.600000000000023</v>
      </c>
      <c r="AL316" s="118">
        <f t="shared" si="560"/>
        <v>79.000000000000014</v>
      </c>
      <c r="AM316" s="119" t="str">
        <f>IF('Att. Dairy'!I364="","",'Att. Dairy'!I364)</f>
        <v/>
      </c>
      <c r="AN316" s="119" t="str">
        <f>IF('Att. Dairy'!J364="","",'Att. Dairy'!J364)</f>
        <v/>
      </c>
      <c r="AO316" s="119" t="str">
        <f>IF(AND(AM316="",AN316=""),"",SUM(AM316:AN316))</f>
        <v/>
      </c>
      <c r="AP316" s="119" t="str">
        <f>IF('Att. Dairy'!O364="","",'Att. Dairy'!O364)</f>
        <v/>
      </c>
      <c r="AQ316" s="119" t="str">
        <f>IF('Att. Dairy'!P364="","",'Att. Dairy'!P364)</f>
        <v/>
      </c>
      <c r="AR316" s="119" t="str">
        <f t="shared" si="562"/>
        <v/>
      </c>
      <c r="AS316" s="118">
        <f t="shared" si="563"/>
        <v>0</v>
      </c>
      <c r="AT316" s="118">
        <f t="shared" si="564"/>
        <v>0</v>
      </c>
      <c r="AU316" s="118">
        <f t="shared" si="574"/>
        <v>62.600000000000023</v>
      </c>
      <c r="AV316" s="118">
        <f t="shared" si="575"/>
        <v>79.000000000000014</v>
      </c>
      <c r="AW316" s="321" t="str">
        <f>IFERROR(IF(AND('Att. Dairy'!B364=""),"",IF(AND(AX316="अवकाश"),"",IF(AND(AR316=""),"",AR316*$AY$305))),"")</f>
        <v/>
      </c>
      <c r="AX316" s="121" t="str">
        <f>IF(AND('Att. Dairy'!B364=""),"",IF(OR(AR316="",AR316=0),"",BC316))</f>
        <v/>
      </c>
      <c r="BB316" s="329" t="str">
        <f>IF(AND('Att. Dairy'!D364=""),"",'Att. Dairy'!D364)</f>
        <v>Thursday</v>
      </c>
      <c r="BC316" s="329" t="str">
        <f t="shared" si="565"/>
        <v>खिचड़ी</v>
      </c>
      <c r="BD316" s="318" t="str">
        <f t="shared" si="534"/>
        <v>R</v>
      </c>
      <c r="BE316" s="329" t="str">
        <f>IF(AND('Att. Dairy'!C364=""),"",'Att. Dairy'!C364)</f>
        <v/>
      </c>
      <c r="BF316" s="329" t="str">
        <f t="shared" si="535"/>
        <v/>
      </c>
      <c r="BG316" s="318" t="str">
        <f t="shared" si="536"/>
        <v>R</v>
      </c>
      <c r="BJ316" s="487">
        <f>IF(AND($DG$5=$CF$306),MAX($BJ$309:BJ315)+1,0)</f>
        <v>0</v>
      </c>
      <c r="BK316" s="389">
        <v>7</v>
      </c>
      <c r="BL316" s="422">
        <f>IF(AND('Att. Dairy'!B364=""),"",'Att. Dairy'!B364)</f>
        <v>45267</v>
      </c>
      <c r="BM316" s="423" t="str">
        <f>IF(AND('Att. Dairy'!D364=""),"",'Att. Dairy'!D364)</f>
        <v>Thursday</v>
      </c>
      <c r="BN316" s="435" t="str">
        <f>IF('Att. Dairy'!L364="","",IF('Att. Dairy'!E364='Att. Dairy'!$AD$15,'Att. Dairy'!L364,""))</f>
        <v/>
      </c>
      <c r="BO316" s="435" t="str">
        <f>IF('Att. Dairy'!M364="","",IF('Att. Dairy'!E364='Att. Dairy'!$AD$15,'Att. Dairy'!M364,""))</f>
        <v/>
      </c>
      <c r="BP316" s="436">
        <f t="shared" si="537"/>
        <v>0</v>
      </c>
      <c r="BQ316" s="453">
        <f t="shared" si="566"/>
        <v>114.71000000000001</v>
      </c>
      <c r="BR316" s="439" t="str">
        <f>IF(BL316="","",IF(BL316='Opening Balance'!$I$330,'Opening Balance'!$G$330,""))</f>
        <v/>
      </c>
      <c r="BS316" s="439" t="str">
        <f>IF(BL316="","",IF(BL316='Opening Balance'!$I$332,'Opening Balance'!$G$332,""))</f>
        <v/>
      </c>
      <c r="BT316" s="438">
        <f t="shared" si="538"/>
        <v>114.71000000000001</v>
      </c>
      <c r="BU316" s="446">
        <f>IF(BP316="","",BP316*'Opening Balance'!$G$334)</f>
        <v>0</v>
      </c>
      <c r="BV316" s="415">
        <f t="shared" si="532"/>
        <v>114.71000000000001</v>
      </c>
      <c r="BW316" s="453">
        <f t="shared" si="567"/>
        <v>17.237599999999993</v>
      </c>
      <c r="BX316" s="446" t="str">
        <f>IF(BL316="","",IF(BL316='Opening Balance'!$I$331,'Opening Balance'!$G$331,""))</f>
        <v/>
      </c>
      <c r="BY316" s="446" t="str">
        <f>IF(BL316="","",IF(BL316='Opening Balance'!$I$333,'Opening Balance'!$G$333,""))</f>
        <v/>
      </c>
      <c r="BZ316" s="447">
        <f t="shared" si="539"/>
        <v>17.237599999999993</v>
      </c>
      <c r="CA316" s="446">
        <f>IF(BP316="","",BP316*'Opening Balance'!$G$335)</f>
        <v>0</v>
      </c>
      <c r="CB316" s="431">
        <f t="shared" si="540"/>
        <v>17.237599999999993</v>
      </c>
      <c r="CC316" s="474">
        <f t="shared" si="568"/>
        <v>25000</v>
      </c>
      <c r="CD316" s="468" t="str">
        <f>IF(BL316="","",IF(BL316='Opening Balance'!$I$337,'Opening Balance'!$G$337,""))</f>
        <v/>
      </c>
      <c r="CE316" s="468">
        <f t="shared" si="541"/>
        <v>25000</v>
      </c>
      <c r="CF316" s="470">
        <f>IF(BL316="","",IF(BL316='Opening Balance'!$I$339,'Opening Balance'!$G$339,0))</f>
        <v>0</v>
      </c>
      <c r="CG316" s="469">
        <f t="shared" si="569"/>
        <v>25000</v>
      </c>
      <c r="CH316" s="466"/>
      <c r="CI316" s="466"/>
      <c r="CJ316" s="389">
        <v>7</v>
      </c>
      <c r="CK316" s="422">
        <f>IF(AND('Att. Dairy'!B364=""),"",'Att. Dairy'!B364)</f>
        <v>45267</v>
      </c>
      <c r="CL316" s="423" t="str">
        <f>IF(AND('Att. Dairy'!D364=""),"",'Att. Dairy'!D364)</f>
        <v>Thursday</v>
      </c>
      <c r="CM316" s="435" t="str">
        <f>IF('Att. Dairy'!O364="","",IF('Att. Dairy'!E364='Att. Dairy'!$AD$15,'Att. Dairy'!O364,""))</f>
        <v/>
      </c>
      <c r="CN316" s="435" t="str">
        <f>IF('Att. Dairy'!P364="","",IF('Att. Dairy'!E364='Att. Dairy'!$AD$15,'Att. Dairy'!P364,""))</f>
        <v/>
      </c>
      <c r="CO316" s="436">
        <f t="shared" si="542"/>
        <v>0</v>
      </c>
      <c r="CP316" s="453">
        <f t="shared" si="570"/>
        <v>160.57999999999996</v>
      </c>
      <c r="CQ316" s="438" t="str">
        <f>IF(CK316="","",IF(CK316='Opening Balance'!$I$330,'Opening Balance'!$H$330,""))</f>
        <v/>
      </c>
      <c r="CR316" s="438" t="str">
        <f>IF(CK316="","",IF(CK316='Opening Balance'!$I$332,'Opening Balance'!$H$332,""))</f>
        <v/>
      </c>
      <c r="CS316" s="438">
        <f t="shared" si="543"/>
        <v>160.57999999999996</v>
      </c>
      <c r="CT316" s="430">
        <f>IF(CO316="","",CO316*'Opening Balance'!$H$334)</f>
        <v>0</v>
      </c>
      <c r="CU316" s="431">
        <f t="shared" si="533"/>
        <v>160.57999999999996</v>
      </c>
      <c r="CV316" s="453">
        <f t="shared" si="571"/>
        <v>24.39579999999998</v>
      </c>
      <c r="CW316" s="430" t="str">
        <f>IF(CK316="","",IF(CK316='Opening Balance'!$I$331,'Opening Balance'!$H$331,""))</f>
        <v/>
      </c>
      <c r="CX316" s="429" t="str">
        <f>IF(CK316="","",IF(CK316='Opening Balance'!$I$333,'Opening Balance'!$H$333,""))</f>
        <v/>
      </c>
      <c r="CY316" s="438">
        <f t="shared" si="544"/>
        <v>24.39579999999998</v>
      </c>
      <c r="CZ316" s="430">
        <f>IF(CO316="","",CO316*'Opening Balance'!$H$335)</f>
        <v>0</v>
      </c>
      <c r="DA316" s="431">
        <f t="shared" si="545"/>
        <v>24.39579999999998</v>
      </c>
      <c r="DB316" s="474">
        <f t="shared" si="572"/>
        <v>27400</v>
      </c>
      <c r="DC316" s="468" t="str">
        <f>IF(CK316="","",IF(CK316='Opening Balance'!$I$337,'Opening Balance'!$H$337,""))</f>
        <v/>
      </c>
      <c r="DD316" s="468">
        <f t="shared" si="546"/>
        <v>27400</v>
      </c>
      <c r="DE316" s="470">
        <f>IF(CK316="","",IF(CK316='Opening Balance'!$I$339,'Opening Balance'!$H$339,0))</f>
        <v>0</v>
      </c>
      <c r="DF316" s="469">
        <f t="shared" si="573"/>
        <v>27400</v>
      </c>
    </row>
    <row r="317" spans="1:110" s="329" customFormat="1">
      <c r="A317" s="580"/>
      <c r="B317" s="352">
        <f>IF(AND($Z$3=$Q$305),MAX($B$309:B316)+1,0)</f>
        <v>0</v>
      </c>
      <c r="C317" s="116">
        <f>IF(AND('Att. Dairy'!B365=""),"",'Att. Dairy'!B365)</f>
        <v>45268</v>
      </c>
      <c r="D317" s="118">
        <f t="shared" si="547"/>
        <v>96.4</v>
      </c>
      <c r="E317" s="118">
        <f t="shared" si="548"/>
        <v>125.3</v>
      </c>
      <c r="F317" s="118" t="str">
        <f>IF(C317="","",IF(Sheet1!C317='Opening Balance'!$I$312,'Opening Balance'!$G$312,""))</f>
        <v/>
      </c>
      <c r="G317" s="118" t="str">
        <f>IF(C317="","",IF(Sheet1!C317='Opening Balance'!$I$313,'Opening Balance'!$G$313,""))</f>
        <v/>
      </c>
      <c r="H317" s="118" t="str">
        <f>IF(C317="","",IF(Sheet1!C317='Opening Balance'!$I$314,'Opening Balance'!$G$314,""))</f>
        <v/>
      </c>
      <c r="I317" s="118" t="str">
        <f>IF(C317="","",IF(Sheet1!C317='Opening Balance'!$I$315,'Opening Balance'!$G$315,""))</f>
        <v/>
      </c>
      <c r="J317" s="118" t="str">
        <f>IF(C317="","",IF(Sheet1!C317='Opening Balance'!$I$316,'Opening Balance'!$G$316,""))</f>
        <v/>
      </c>
      <c r="K317" s="118" t="str">
        <f>IF(C317="","",IF(Sheet1!C317='Opening Balance'!$I$317,'Opening Balance'!$G$317,""))</f>
        <v/>
      </c>
      <c r="L317" s="118">
        <f t="shared" si="549"/>
        <v>96.4</v>
      </c>
      <c r="M317" s="118">
        <f t="shared" si="550"/>
        <v>125.3</v>
      </c>
      <c r="N317" s="119" t="str">
        <f>IF('Att. Dairy'!F365="","",'Att. Dairy'!F365)</f>
        <v/>
      </c>
      <c r="O317" s="119" t="str">
        <f>IF('Att. Dairy'!G365="","",'Att. Dairy'!G365)</f>
        <v/>
      </c>
      <c r="P317" s="119" t="str">
        <f t="shared" si="551"/>
        <v/>
      </c>
      <c r="Q317" s="119" t="str">
        <f>IF('Att. Dairy'!L365="","",'Att. Dairy'!L365)</f>
        <v/>
      </c>
      <c r="R317" s="119" t="str">
        <f>IF('Att. Dairy'!M365="","",'Att. Dairy'!M365)</f>
        <v/>
      </c>
      <c r="S317" s="119" t="str">
        <f t="shared" si="552"/>
        <v/>
      </c>
      <c r="T317" s="118">
        <f t="shared" si="553"/>
        <v>0</v>
      </c>
      <c r="U317" s="118">
        <f t="shared" si="554"/>
        <v>0</v>
      </c>
      <c r="V317" s="118">
        <f t="shared" si="555"/>
        <v>96.4</v>
      </c>
      <c r="W317" s="118">
        <f t="shared" si="556"/>
        <v>125.3</v>
      </c>
      <c r="X317" s="321" t="str">
        <f>IFERROR(IF(AND('Att. Dairy'!B365=""),"",IF(AND(Y317="अवकाश"),"",IF(AND(S317=""),"",S317*$Z$305))),"")</f>
        <v/>
      </c>
      <c r="Y317" s="121" t="str">
        <f>IF(AND('Att. Dairy'!B365=""),"",IF(OR(S317="",S317=0),"",BC317))</f>
        <v/>
      </c>
      <c r="AA317" s="353">
        <f>IF(AND($AY$3=$AP$305),MAX($AA$309:AA316)+1,0)</f>
        <v>0</v>
      </c>
      <c r="AB317" s="116">
        <f>IF(AND('Att. Dairy'!B365=""),"",'Att. Dairy'!B365)</f>
        <v>45268</v>
      </c>
      <c r="AC317" s="118">
        <f t="shared" si="557"/>
        <v>62.600000000000023</v>
      </c>
      <c r="AD317" s="118">
        <f t="shared" si="558"/>
        <v>79.000000000000014</v>
      </c>
      <c r="AE317" s="118" t="str">
        <f>IF(AB317="","",IF(Sheet1!AB317='Opening Balance'!$I$312,'Opening Balance'!$H$312,""))</f>
        <v/>
      </c>
      <c r="AF317" s="118" t="str">
        <f>IF(AB317="","",IF(Sheet1!AB317='Opening Balance'!$I$313,'Opening Balance'!$H$313,""))</f>
        <v/>
      </c>
      <c r="AG317" s="118" t="str">
        <f>IF(AB317="","",IF(Sheet1!AB317='Opening Balance'!$I$314,'Opening Balance'!$H$314,""))</f>
        <v/>
      </c>
      <c r="AH317" s="118" t="str">
        <f>IF(AB317="","",IF(Sheet1!AB317='Opening Balance'!$I$315,'Opening Balance'!$H$315,""))</f>
        <v/>
      </c>
      <c r="AI317" s="118" t="str">
        <f>IF(AB317="","",IF(Sheet1!AB317='Opening Balance'!$I$316,'Opening Balance'!$H$316,""))</f>
        <v/>
      </c>
      <c r="AJ317" s="118" t="str">
        <f>IF(AB317="","",IF(Sheet1!AB317='Opening Balance'!$I$317,'Opening Balance'!$H$317,""))</f>
        <v/>
      </c>
      <c r="AK317" s="118">
        <f t="shared" si="559"/>
        <v>62.600000000000023</v>
      </c>
      <c r="AL317" s="118">
        <f t="shared" si="560"/>
        <v>79.000000000000014</v>
      </c>
      <c r="AM317" s="119" t="str">
        <f>IF('Att. Dairy'!I365="","",'Att. Dairy'!I365)</f>
        <v/>
      </c>
      <c r="AN317" s="119" t="str">
        <f>IF('Att. Dairy'!J365="","",'Att. Dairy'!J365)</f>
        <v/>
      </c>
      <c r="AO317" s="119" t="str">
        <f t="shared" si="561"/>
        <v/>
      </c>
      <c r="AP317" s="119" t="str">
        <f>IF('Att. Dairy'!O365="","",'Att. Dairy'!O365)</f>
        <v/>
      </c>
      <c r="AQ317" s="119" t="str">
        <f>IF('Att. Dairy'!P365="","",'Att. Dairy'!P365)</f>
        <v/>
      </c>
      <c r="AR317" s="119" t="str">
        <f t="shared" si="562"/>
        <v/>
      </c>
      <c r="AS317" s="118">
        <f t="shared" si="563"/>
        <v>0</v>
      </c>
      <c r="AT317" s="118">
        <f t="shared" si="564"/>
        <v>0</v>
      </c>
      <c r="AU317" s="118">
        <f t="shared" si="574"/>
        <v>62.600000000000023</v>
      </c>
      <c r="AV317" s="118">
        <f t="shared" si="575"/>
        <v>79.000000000000014</v>
      </c>
      <c r="AW317" s="321" t="str">
        <f>IFERROR(IF(AND('Att. Dairy'!B365=""),"",IF(AND(AX317="अवकाश"),"",IF(AND(AR317=""),"",AR317*$AY$305))),"")</f>
        <v/>
      </c>
      <c r="AX317" s="121" t="str">
        <f>IF(AND('Att. Dairy'!B365=""),"",IF(OR(AR317="",AR317=0),"",BC317))</f>
        <v/>
      </c>
      <c r="BB317" s="329" t="str">
        <f>IF(AND('Att. Dairy'!D365=""),"",'Att. Dairy'!D365)</f>
        <v>Friday</v>
      </c>
      <c r="BC317" s="329" t="str">
        <f t="shared" si="565"/>
        <v>दाल रोटी</v>
      </c>
      <c r="BD317" s="318" t="str">
        <f t="shared" si="534"/>
        <v>W</v>
      </c>
      <c r="BE317" s="329" t="str">
        <f>IF(AND('Att. Dairy'!C365=""),"",'Att. Dairy'!C365)</f>
        <v/>
      </c>
      <c r="BF317" s="329" t="str">
        <f t="shared" si="535"/>
        <v/>
      </c>
      <c r="BG317" s="318" t="str">
        <f t="shared" si="536"/>
        <v>W</v>
      </c>
      <c r="BJ317" s="487">
        <f>IF(AND($DG$5=$CF$306),MAX($BJ$309:BJ316)+1,0)</f>
        <v>0</v>
      </c>
      <c r="BK317" s="389">
        <v>8</v>
      </c>
      <c r="BL317" s="422">
        <f>IF(AND('Att. Dairy'!B365=""),"",'Att. Dairy'!B365)</f>
        <v>45268</v>
      </c>
      <c r="BM317" s="423" t="str">
        <f>IF(AND('Att. Dairy'!D365=""),"",'Att. Dairy'!D365)</f>
        <v>Friday</v>
      </c>
      <c r="BN317" s="435" t="str">
        <f>IF('Att. Dairy'!L365="","",IF('Att. Dairy'!E365='Att. Dairy'!$AD$15,'Att. Dairy'!L365,""))</f>
        <v/>
      </c>
      <c r="BO317" s="435" t="str">
        <f>IF('Att. Dairy'!M365="","",IF('Att. Dairy'!E365='Att. Dairy'!$AD$15,'Att. Dairy'!M365,""))</f>
        <v/>
      </c>
      <c r="BP317" s="436">
        <f t="shared" si="537"/>
        <v>0</v>
      </c>
      <c r="BQ317" s="453">
        <f t="shared" si="566"/>
        <v>114.71000000000001</v>
      </c>
      <c r="BR317" s="439" t="str">
        <f>IF(BL317="","",IF(BL317='Opening Balance'!$I$330,'Opening Balance'!$G$330,""))</f>
        <v/>
      </c>
      <c r="BS317" s="439" t="str">
        <f>IF(BL317="","",IF(BL317='Opening Balance'!$I$332,'Opening Balance'!$G$332,""))</f>
        <v/>
      </c>
      <c r="BT317" s="438">
        <f t="shared" si="538"/>
        <v>114.71000000000001</v>
      </c>
      <c r="BU317" s="446">
        <f>IF(BP317="","",BP317*'Opening Balance'!$G$334)</f>
        <v>0</v>
      </c>
      <c r="BV317" s="415">
        <f t="shared" si="532"/>
        <v>114.71000000000001</v>
      </c>
      <c r="BW317" s="453">
        <f t="shared" si="567"/>
        <v>17.237599999999993</v>
      </c>
      <c r="BX317" s="446" t="str">
        <f>IF(BL317="","",IF(BL317='Opening Balance'!$I$331,'Opening Balance'!$G$331,""))</f>
        <v/>
      </c>
      <c r="BY317" s="446" t="str">
        <f>IF(BL317="","",IF(BL317='Opening Balance'!$I$333,'Opening Balance'!$G$333,""))</f>
        <v/>
      </c>
      <c r="BZ317" s="447">
        <f t="shared" si="539"/>
        <v>17.237599999999993</v>
      </c>
      <c r="CA317" s="446">
        <f>IF(BP317="","",BP317*'Opening Balance'!$G$335)</f>
        <v>0</v>
      </c>
      <c r="CB317" s="431">
        <f t="shared" si="540"/>
        <v>17.237599999999993</v>
      </c>
      <c r="CC317" s="474">
        <f t="shared" si="568"/>
        <v>25000</v>
      </c>
      <c r="CD317" s="468" t="str">
        <f>IF(BL317="","",IF(BL317='Opening Balance'!$I$337,'Opening Balance'!$G$337,""))</f>
        <v/>
      </c>
      <c r="CE317" s="468">
        <f t="shared" si="541"/>
        <v>25000</v>
      </c>
      <c r="CF317" s="470">
        <f>IF(BL317="","",IF(BL317='Opening Balance'!$I$339,'Opening Balance'!$G$339,0))</f>
        <v>0</v>
      </c>
      <c r="CG317" s="469">
        <f t="shared" si="569"/>
        <v>25000</v>
      </c>
      <c r="CH317" s="466"/>
      <c r="CI317" s="466"/>
      <c r="CJ317" s="389">
        <v>8</v>
      </c>
      <c r="CK317" s="422">
        <f>IF(AND('Att. Dairy'!B365=""),"",'Att. Dairy'!B365)</f>
        <v>45268</v>
      </c>
      <c r="CL317" s="423" t="str">
        <f>IF(AND('Att. Dairy'!D365=""),"",'Att. Dairy'!D365)</f>
        <v>Friday</v>
      </c>
      <c r="CM317" s="435" t="str">
        <f>IF('Att. Dairy'!O365="","",IF('Att. Dairy'!E365='Att. Dairy'!$AD$15,'Att. Dairy'!O365,""))</f>
        <v/>
      </c>
      <c r="CN317" s="435" t="str">
        <f>IF('Att. Dairy'!P365="","",IF('Att. Dairy'!E365='Att. Dairy'!$AD$15,'Att. Dairy'!P365,""))</f>
        <v/>
      </c>
      <c r="CO317" s="436">
        <f t="shared" si="542"/>
        <v>0</v>
      </c>
      <c r="CP317" s="453">
        <f t="shared" si="570"/>
        <v>160.57999999999996</v>
      </c>
      <c r="CQ317" s="438" t="str">
        <f>IF(CK317="","",IF(CK317='Opening Balance'!$I$330,'Opening Balance'!$H$330,""))</f>
        <v/>
      </c>
      <c r="CR317" s="438" t="str">
        <f>IF(CK317="","",IF(CK317='Opening Balance'!$I$332,'Opening Balance'!$H$332,""))</f>
        <v/>
      </c>
      <c r="CS317" s="438">
        <f t="shared" si="543"/>
        <v>160.57999999999996</v>
      </c>
      <c r="CT317" s="430">
        <f>IF(CO317="","",CO317*'Opening Balance'!$H$334)</f>
        <v>0</v>
      </c>
      <c r="CU317" s="431">
        <f t="shared" si="533"/>
        <v>160.57999999999996</v>
      </c>
      <c r="CV317" s="453">
        <f t="shared" si="571"/>
        <v>24.39579999999998</v>
      </c>
      <c r="CW317" s="430" t="str">
        <f>IF(CK317="","",IF(CK317='Opening Balance'!$I$331,'Opening Balance'!$H$331,""))</f>
        <v/>
      </c>
      <c r="CX317" s="429" t="str">
        <f>IF(CK317="","",IF(CK317='Opening Balance'!$I$333,'Opening Balance'!$H$333,""))</f>
        <v/>
      </c>
      <c r="CY317" s="438">
        <f t="shared" si="544"/>
        <v>24.39579999999998</v>
      </c>
      <c r="CZ317" s="430">
        <f>IF(CO317="","",CO317*'Opening Balance'!$H$335)</f>
        <v>0</v>
      </c>
      <c r="DA317" s="431">
        <f t="shared" si="545"/>
        <v>24.39579999999998</v>
      </c>
      <c r="DB317" s="474">
        <f t="shared" si="572"/>
        <v>27400</v>
      </c>
      <c r="DC317" s="468" t="str">
        <f>IF(CK317="","",IF(CK317='Opening Balance'!$I$337,'Opening Balance'!$H$337,""))</f>
        <v/>
      </c>
      <c r="DD317" s="468">
        <f t="shared" si="546"/>
        <v>27400</v>
      </c>
      <c r="DE317" s="470">
        <f>IF(CK317="","",IF(CK317='Opening Balance'!$I$339,'Opening Balance'!$H$339,0))</f>
        <v>0</v>
      </c>
      <c r="DF317" s="469">
        <f t="shared" si="573"/>
        <v>27400</v>
      </c>
    </row>
    <row r="318" spans="1:110" s="329" customFormat="1">
      <c r="A318" s="580"/>
      <c r="B318" s="352">
        <f>IF(AND($Z$3=$Q$305),MAX($B$309:B317)+1,0)</f>
        <v>0</v>
      </c>
      <c r="C318" s="116">
        <f>IF(AND('Att. Dairy'!B366=""),"",'Att. Dairy'!B366)</f>
        <v>45269</v>
      </c>
      <c r="D318" s="118">
        <f t="shared" si="547"/>
        <v>96.4</v>
      </c>
      <c r="E318" s="118">
        <f t="shared" si="548"/>
        <v>125.3</v>
      </c>
      <c r="F318" s="118" t="str">
        <f>IF(C318="","",IF(Sheet1!C318='Opening Balance'!$I$312,'Opening Balance'!$G$312,""))</f>
        <v/>
      </c>
      <c r="G318" s="118" t="str">
        <f>IF(C318="","",IF(Sheet1!C318='Opening Balance'!$I$313,'Opening Balance'!$G$313,""))</f>
        <v/>
      </c>
      <c r="H318" s="118" t="str">
        <f>IF(C318="","",IF(Sheet1!C318='Opening Balance'!$I$314,'Opening Balance'!$G$314,""))</f>
        <v/>
      </c>
      <c r="I318" s="118" t="str">
        <f>IF(C318="","",IF(Sheet1!C318='Opening Balance'!$I$315,'Opening Balance'!$G$315,""))</f>
        <v/>
      </c>
      <c r="J318" s="118" t="str">
        <f>IF(C318="","",IF(Sheet1!C318='Opening Balance'!$I$316,'Opening Balance'!$G$316,""))</f>
        <v/>
      </c>
      <c r="K318" s="118" t="str">
        <f>IF(C318="","",IF(Sheet1!C318='Opening Balance'!$I$317,'Opening Balance'!$G$317,""))</f>
        <v/>
      </c>
      <c r="L318" s="118">
        <f t="shared" si="549"/>
        <v>96.4</v>
      </c>
      <c r="M318" s="118">
        <f t="shared" si="550"/>
        <v>125.3</v>
      </c>
      <c r="N318" s="119" t="str">
        <f>IF('Att. Dairy'!F366="","",'Att. Dairy'!F366)</f>
        <v/>
      </c>
      <c r="O318" s="119" t="str">
        <f>IF('Att. Dairy'!G366="","",'Att. Dairy'!G366)</f>
        <v/>
      </c>
      <c r="P318" s="119" t="str">
        <f t="shared" si="551"/>
        <v/>
      </c>
      <c r="Q318" s="119" t="str">
        <f>IF('Att. Dairy'!L366="","",'Att. Dairy'!L366)</f>
        <v/>
      </c>
      <c r="R318" s="119" t="str">
        <f>IF('Att. Dairy'!M366="","",'Att. Dairy'!M366)</f>
        <v/>
      </c>
      <c r="S318" s="119" t="str">
        <f t="shared" si="552"/>
        <v/>
      </c>
      <c r="T318" s="118">
        <f t="shared" si="553"/>
        <v>0</v>
      </c>
      <c r="U318" s="118">
        <f t="shared" si="554"/>
        <v>0</v>
      </c>
      <c r="V318" s="118">
        <f t="shared" si="555"/>
        <v>96.4</v>
      </c>
      <c r="W318" s="118">
        <f t="shared" si="556"/>
        <v>125.3</v>
      </c>
      <c r="X318" s="321" t="str">
        <f>IFERROR(IF(AND('Att. Dairy'!B366=""),"",IF(AND(Y318="अवकाश"),"",IF(AND(S318=""),"",S318*$Z$305))),"")</f>
        <v/>
      </c>
      <c r="Y318" s="121" t="str">
        <f>IF(AND('Att. Dairy'!B366=""),"",IF(OR(S318="",S318=0),"",BC318))</f>
        <v/>
      </c>
      <c r="AA318" s="353">
        <f>IF(AND($AY$3=$AP$305),MAX($AA$309:AA317)+1,0)</f>
        <v>0</v>
      </c>
      <c r="AB318" s="116">
        <f>IF(AND('Att. Dairy'!B366=""),"",'Att. Dairy'!B366)</f>
        <v>45269</v>
      </c>
      <c r="AC318" s="118">
        <f t="shared" si="557"/>
        <v>62.600000000000023</v>
      </c>
      <c r="AD318" s="118">
        <f t="shared" si="558"/>
        <v>79.000000000000014</v>
      </c>
      <c r="AE318" s="118" t="str">
        <f>IF(AB318="","",IF(Sheet1!AB318='Opening Balance'!$I$312,'Opening Balance'!$H$312,""))</f>
        <v/>
      </c>
      <c r="AF318" s="118" t="str">
        <f>IF(AB318="","",IF(Sheet1!AB318='Opening Balance'!$I$313,'Opening Balance'!$H$313,""))</f>
        <v/>
      </c>
      <c r="AG318" s="118" t="str">
        <f>IF(AB318="","",IF(Sheet1!AB318='Opening Balance'!$I$314,'Opening Balance'!$H$314,""))</f>
        <v/>
      </c>
      <c r="AH318" s="118" t="str">
        <f>IF(AB318="","",IF(Sheet1!AB318='Opening Balance'!$I$315,'Opening Balance'!$H$315,""))</f>
        <v/>
      </c>
      <c r="AI318" s="118" t="str">
        <f>IF(AB318="","",IF(Sheet1!AB318='Opening Balance'!$I$316,'Opening Balance'!$H$316,""))</f>
        <v/>
      </c>
      <c r="AJ318" s="118" t="str">
        <f>IF(AB318="","",IF(Sheet1!AB318='Opening Balance'!$I$317,'Opening Balance'!$H$317,""))</f>
        <v/>
      </c>
      <c r="AK318" s="118">
        <f t="shared" si="559"/>
        <v>62.600000000000023</v>
      </c>
      <c r="AL318" s="118">
        <f t="shared" si="560"/>
        <v>79.000000000000014</v>
      </c>
      <c r="AM318" s="119" t="str">
        <f>IF('Att. Dairy'!I366="","",'Att. Dairy'!I366)</f>
        <v/>
      </c>
      <c r="AN318" s="119" t="str">
        <f>IF('Att. Dairy'!J366="","",'Att. Dairy'!J366)</f>
        <v/>
      </c>
      <c r="AO318" s="119" t="str">
        <f t="shared" si="561"/>
        <v/>
      </c>
      <c r="AP318" s="119" t="str">
        <f>IF('Att. Dairy'!O366="","",'Att. Dairy'!O366)</f>
        <v/>
      </c>
      <c r="AQ318" s="119" t="str">
        <f>IF('Att. Dairy'!P366="","",'Att. Dairy'!P366)</f>
        <v/>
      </c>
      <c r="AR318" s="119" t="str">
        <f t="shared" si="562"/>
        <v/>
      </c>
      <c r="AS318" s="118">
        <f t="shared" si="563"/>
        <v>0</v>
      </c>
      <c r="AT318" s="118">
        <f t="shared" si="564"/>
        <v>0</v>
      </c>
      <c r="AU318" s="118">
        <f t="shared" si="574"/>
        <v>62.600000000000023</v>
      </c>
      <c r="AV318" s="118">
        <f t="shared" si="575"/>
        <v>79.000000000000014</v>
      </c>
      <c r="AW318" s="321" t="str">
        <f>IFERROR(IF(AND('Att. Dairy'!B366=""),"",IF(AND(AX318="अवकाश"),"",IF(AND(AR318=""),"",AR318*$AY$305))),"")</f>
        <v/>
      </c>
      <c r="AX318" s="121" t="str">
        <f>IF(AND('Att. Dairy'!B366=""),"",IF(OR(AR318="",AR318=0),"",BC318))</f>
        <v/>
      </c>
      <c r="BB318" s="329" t="str">
        <f>IF(AND('Att. Dairy'!D366=""),"",'Att. Dairy'!D366)</f>
        <v>Saturday</v>
      </c>
      <c r="BC318" s="329" t="str">
        <f t="shared" si="565"/>
        <v>सब्जी रोटी</v>
      </c>
      <c r="BD318" s="318" t="str">
        <f t="shared" si="534"/>
        <v>W</v>
      </c>
      <c r="BE318" s="329" t="str">
        <f>IF(AND('Att. Dairy'!C366=""),"",'Att. Dairy'!C366)</f>
        <v/>
      </c>
      <c r="BF318" s="329" t="str">
        <f t="shared" si="535"/>
        <v/>
      </c>
      <c r="BG318" s="318" t="str">
        <f t="shared" si="536"/>
        <v>W</v>
      </c>
      <c r="BJ318" s="487">
        <f>IF(AND($DG$5=$CF$306),MAX($BJ$309:BJ317)+1,0)</f>
        <v>0</v>
      </c>
      <c r="BK318" s="389">
        <v>9</v>
      </c>
      <c r="BL318" s="422">
        <f>IF(AND('Att. Dairy'!B366=""),"",'Att. Dairy'!B366)</f>
        <v>45269</v>
      </c>
      <c r="BM318" s="423" t="str">
        <f>IF(AND('Att. Dairy'!D366=""),"",'Att. Dairy'!D366)</f>
        <v>Saturday</v>
      </c>
      <c r="BN318" s="435" t="str">
        <f>IF('Att. Dairy'!L366="","",IF('Att. Dairy'!E366='Att. Dairy'!$AD$15,'Att. Dairy'!L366,""))</f>
        <v/>
      </c>
      <c r="BO318" s="435" t="str">
        <f>IF('Att. Dairy'!M366="","",IF('Att. Dairy'!E366='Att. Dairy'!$AD$15,'Att. Dairy'!M366,""))</f>
        <v/>
      </c>
      <c r="BP318" s="436">
        <f t="shared" si="537"/>
        <v>0</v>
      </c>
      <c r="BQ318" s="453">
        <f t="shared" si="566"/>
        <v>114.71000000000001</v>
      </c>
      <c r="BR318" s="439" t="str">
        <f>IF(BL318="","",IF(BL318='Opening Balance'!$I$330,'Opening Balance'!$G$330,""))</f>
        <v/>
      </c>
      <c r="BS318" s="439" t="str">
        <f>IF(BL318="","",IF(BL318='Opening Balance'!$I$332,'Opening Balance'!$G$332,""))</f>
        <v/>
      </c>
      <c r="BT318" s="438">
        <f t="shared" si="538"/>
        <v>114.71000000000001</v>
      </c>
      <c r="BU318" s="446">
        <f>IF(BP318="","",BP318*'Opening Balance'!$G$334)</f>
        <v>0</v>
      </c>
      <c r="BV318" s="415">
        <f t="shared" si="532"/>
        <v>114.71000000000001</v>
      </c>
      <c r="BW318" s="453">
        <f t="shared" si="567"/>
        <v>17.237599999999993</v>
      </c>
      <c r="BX318" s="446" t="str">
        <f>IF(BL318="","",IF(BL318='Opening Balance'!$I$331,'Opening Balance'!$G$331,""))</f>
        <v/>
      </c>
      <c r="BY318" s="446" t="str">
        <f>IF(BL318="","",IF(BL318='Opening Balance'!$I$333,'Opening Balance'!$G$333,""))</f>
        <v/>
      </c>
      <c r="BZ318" s="447">
        <f t="shared" si="539"/>
        <v>17.237599999999993</v>
      </c>
      <c r="CA318" s="446">
        <f>IF(BP318="","",BP318*'Opening Balance'!$G$335)</f>
        <v>0</v>
      </c>
      <c r="CB318" s="431">
        <f t="shared" si="540"/>
        <v>17.237599999999993</v>
      </c>
      <c r="CC318" s="474">
        <f t="shared" si="568"/>
        <v>25000</v>
      </c>
      <c r="CD318" s="468" t="str">
        <f>IF(BL318="","",IF(BL318='Opening Balance'!$I$337,'Opening Balance'!$G$337,""))</f>
        <v/>
      </c>
      <c r="CE318" s="468">
        <f t="shared" si="541"/>
        <v>25000</v>
      </c>
      <c r="CF318" s="470">
        <f>IF(BL318="","",IF(BL318='Opening Balance'!$I$339,'Opening Balance'!$G$339,0))</f>
        <v>0</v>
      </c>
      <c r="CG318" s="469">
        <f t="shared" si="569"/>
        <v>25000</v>
      </c>
      <c r="CH318" s="466"/>
      <c r="CI318" s="466"/>
      <c r="CJ318" s="389">
        <v>9</v>
      </c>
      <c r="CK318" s="422">
        <f>IF(AND('Att. Dairy'!B366=""),"",'Att. Dairy'!B366)</f>
        <v>45269</v>
      </c>
      <c r="CL318" s="423" t="str">
        <f>IF(AND('Att. Dairy'!D366=""),"",'Att. Dairy'!D366)</f>
        <v>Saturday</v>
      </c>
      <c r="CM318" s="435" t="str">
        <f>IF('Att. Dairy'!O366="","",IF('Att. Dairy'!E366='Att. Dairy'!$AD$15,'Att. Dairy'!O366,""))</f>
        <v/>
      </c>
      <c r="CN318" s="435" t="str">
        <f>IF('Att. Dairy'!P366="","",IF('Att. Dairy'!E366='Att. Dairy'!$AD$15,'Att. Dairy'!P366,""))</f>
        <v/>
      </c>
      <c r="CO318" s="436">
        <f t="shared" si="542"/>
        <v>0</v>
      </c>
      <c r="CP318" s="453">
        <f t="shared" si="570"/>
        <v>160.57999999999996</v>
      </c>
      <c r="CQ318" s="438" t="str">
        <f>IF(CK318="","",IF(CK318='Opening Balance'!$I$330,'Opening Balance'!$H$330,""))</f>
        <v/>
      </c>
      <c r="CR318" s="438" t="str">
        <f>IF(CK318="","",IF(CK318='Opening Balance'!$I$332,'Opening Balance'!$H$332,""))</f>
        <v/>
      </c>
      <c r="CS318" s="438">
        <f t="shared" si="543"/>
        <v>160.57999999999996</v>
      </c>
      <c r="CT318" s="430">
        <f>IF(CO318="","",CO318*'Opening Balance'!$H$334)</f>
        <v>0</v>
      </c>
      <c r="CU318" s="431">
        <f t="shared" si="533"/>
        <v>160.57999999999996</v>
      </c>
      <c r="CV318" s="453">
        <f t="shared" si="571"/>
        <v>24.39579999999998</v>
      </c>
      <c r="CW318" s="430" t="str">
        <f>IF(CK318="","",IF(CK318='Opening Balance'!$I$331,'Opening Balance'!$H$331,""))</f>
        <v/>
      </c>
      <c r="CX318" s="429" t="str">
        <f>IF(CK318="","",IF(CK318='Opening Balance'!$I$333,'Opening Balance'!$H$333,""))</f>
        <v/>
      </c>
      <c r="CY318" s="438">
        <f t="shared" si="544"/>
        <v>24.39579999999998</v>
      </c>
      <c r="CZ318" s="430">
        <f>IF(CO318="","",CO318*'Opening Balance'!$H$335)</f>
        <v>0</v>
      </c>
      <c r="DA318" s="431">
        <f t="shared" si="545"/>
        <v>24.39579999999998</v>
      </c>
      <c r="DB318" s="474">
        <f t="shared" si="572"/>
        <v>27400</v>
      </c>
      <c r="DC318" s="468" t="str">
        <f>IF(CK318="","",IF(CK318='Opening Balance'!$I$337,'Opening Balance'!$H$337,""))</f>
        <v/>
      </c>
      <c r="DD318" s="468">
        <f t="shared" si="546"/>
        <v>27400</v>
      </c>
      <c r="DE318" s="470">
        <f>IF(CK318="","",IF(CK318='Opening Balance'!$I$339,'Opening Balance'!$H$339,0))</f>
        <v>0</v>
      </c>
      <c r="DF318" s="469">
        <f t="shared" si="573"/>
        <v>27400</v>
      </c>
    </row>
    <row r="319" spans="1:110" s="329" customFormat="1">
      <c r="A319" s="580"/>
      <c r="B319" s="352">
        <f>IF(AND($Z$3=$Q$305),MAX($B$309:B318)+1,0)</f>
        <v>0</v>
      </c>
      <c r="C319" s="116">
        <f>IF(AND('Att. Dairy'!B367=""),"",'Att. Dairy'!B367)</f>
        <v>45270</v>
      </c>
      <c r="D319" s="118">
        <f t="shared" si="547"/>
        <v>96.4</v>
      </c>
      <c r="E319" s="118">
        <f t="shared" si="548"/>
        <v>125.3</v>
      </c>
      <c r="F319" s="118" t="str">
        <f>IF(C319="","",IF(Sheet1!C319='Opening Balance'!$I$312,'Opening Balance'!$G$312,""))</f>
        <v/>
      </c>
      <c r="G319" s="118" t="str">
        <f>IF(C319="","",IF(Sheet1!C319='Opening Balance'!$I$313,'Opening Balance'!$G$313,""))</f>
        <v/>
      </c>
      <c r="H319" s="118" t="str">
        <f>IF(C319="","",IF(Sheet1!C319='Opening Balance'!$I$314,'Opening Balance'!$G$314,""))</f>
        <v/>
      </c>
      <c r="I319" s="118" t="str">
        <f>IF(C319="","",IF(Sheet1!C319='Opening Balance'!$I$315,'Opening Balance'!$G$315,""))</f>
        <v/>
      </c>
      <c r="J319" s="118" t="str">
        <f>IF(C319="","",IF(Sheet1!C319='Opening Balance'!$I$316,'Opening Balance'!$G$316,""))</f>
        <v/>
      </c>
      <c r="K319" s="118" t="str">
        <f>IF(C319="","",IF(Sheet1!C319='Opening Balance'!$I$317,'Opening Balance'!$G$317,""))</f>
        <v/>
      </c>
      <c r="L319" s="118">
        <f t="shared" si="549"/>
        <v>96.4</v>
      </c>
      <c r="M319" s="118">
        <f t="shared" si="550"/>
        <v>125.3</v>
      </c>
      <c r="N319" s="119" t="str">
        <f>IF('Att. Dairy'!F367="","",'Att. Dairy'!F367)</f>
        <v/>
      </c>
      <c r="O319" s="119" t="str">
        <f>IF('Att. Dairy'!G367="","",'Att. Dairy'!G367)</f>
        <v/>
      </c>
      <c r="P319" s="119" t="str">
        <f t="shared" si="551"/>
        <v/>
      </c>
      <c r="Q319" s="119" t="str">
        <f>IF('Att. Dairy'!L367="","",'Att. Dairy'!L367)</f>
        <v/>
      </c>
      <c r="R319" s="119" t="str">
        <f>IF('Att. Dairy'!M367="","",'Att. Dairy'!M367)</f>
        <v/>
      </c>
      <c r="S319" s="119" t="str">
        <f t="shared" si="552"/>
        <v/>
      </c>
      <c r="T319" s="118">
        <f t="shared" si="553"/>
        <v>0</v>
      </c>
      <c r="U319" s="118">
        <f t="shared" si="554"/>
        <v>0</v>
      </c>
      <c r="V319" s="118">
        <f t="shared" si="555"/>
        <v>96.4</v>
      </c>
      <c r="W319" s="118">
        <f t="shared" si="556"/>
        <v>125.3</v>
      </c>
      <c r="X319" s="321" t="str">
        <f>IFERROR(IF(AND('Att. Dairy'!B367=""),"",IF(AND(Y319="अवकाश"),"",IF(AND(S319=""),"",S319*$Z$305))),"")</f>
        <v/>
      </c>
      <c r="Y319" s="121" t="str">
        <f>IF(AND('Att. Dairy'!B367=""),"",IF(OR(S319="",S319=0),"",BC319))</f>
        <v/>
      </c>
      <c r="AA319" s="353">
        <f>IF(AND($AY$3=$AP$305),MAX($AA$309:AA318)+1,0)</f>
        <v>0</v>
      </c>
      <c r="AB319" s="116">
        <f>IF(AND('Att. Dairy'!B367=""),"",'Att. Dairy'!B367)</f>
        <v>45270</v>
      </c>
      <c r="AC319" s="118">
        <f t="shared" si="557"/>
        <v>62.600000000000023</v>
      </c>
      <c r="AD319" s="118">
        <f t="shared" si="558"/>
        <v>79.000000000000014</v>
      </c>
      <c r="AE319" s="118" t="str">
        <f>IF(AB319="","",IF(Sheet1!AB319='Opening Balance'!$I$312,'Opening Balance'!$H$312,""))</f>
        <v/>
      </c>
      <c r="AF319" s="118" t="str">
        <f>IF(AB319="","",IF(Sheet1!AB319='Opening Balance'!$I$313,'Opening Balance'!$H$313,""))</f>
        <v/>
      </c>
      <c r="AG319" s="118" t="str">
        <f>IF(AB319="","",IF(Sheet1!AB319='Opening Balance'!$I$314,'Opening Balance'!$H$314,""))</f>
        <v/>
      </c>
      <c r="AH319" s="118" t="str">
        <f>IF(AB319="","",IF(Sheet1!AB319='Opening Balance'!$I$315,'Opening Balance'!$H$315,""))</f>
        <v/>
      </c>
      <c r="AI319" s="118" t="str">
        <f>IF(AB319="","",IF(Sheet1!AB319='Opening Balance'!$I$316,'Opening Balance'!$H$316,""))</f>
        <v/>
      </c>
      <c r="AJ319" s="118" t="str">
        <f>IF(AB319="","",IF(Sheet1!AB319='Opening Balance'!$I$317,'Opening Balance'!$H$317,""))</f>
        <v/>
      </c>
      <c r="AK319" s="118">
        <f t="shared" si="559"/>
        <v>62.600000000000023</v>
      </c>
      <c r="AL319" s="118">
        <f t="shared" si="560"/>
        <v>79.000000000000014</v>
      </c>
      <c r="AM319" s="119" t="str">
        <f>IF('Att. Dairy'!I367="","",'Att. Dairy'!I367)</f>
        <v/>
      </c>
      <c r="AN319" s="119" t="str">
        <f>IF('Att. Dairy'!J367="","",'Att. Dairy'!J367)</f>
        <v/>
      </c>
      <c r="AO319" s="119" t="str">
        <f t="shared" si="561"/>
        <v/>
      </c>
      <c r="AP319" s="119" t="str">
        <f>IF('Att. Dairy'!O367="","",'Att. Dairy'!O367)</f>
        <v/>
      </c>
      <c r="AQ319" s="119" t="str">
        <f>IF('Att. Dairy'!P367="","",'Att. Dairy'!P367)</f>
        <v/>
      </c>
      <c r="AR319" s="119" t="str">
        <f t="shared" si="562"/>
        <v/>
      </c>
      <c r="AS319" s="118">
        <f t="shared" si="563"/>
        <v>0</v>
      </c>
      <c r="AT319" s="118">
        <f t="shared" si="564"/>
        <v>0</v>
      </c>
      <c r="AU319" s="118">
        <f t="shared" si="574"/>
        <v>62.600000000000023</v>
      </c>
      <c r="AV319" s="118">
        <f t="shared" si="575"/>
        <v>79.000000000000014</v>
      </c>
      <c r="AW319" s="321" t="str">
        <f>IFERROR(IF(AND('Att. Dairy'!B367=""),"",IF(AND(AX319="अवकाश"),"",IF(AND(AR319=""),"",AR319*$AY$305))),"")</f>
        <v/>
      </c>
      <c r="AX319" s="121" t="str">
        <f>IF(AND('Att. Dairy'!B367=""),"",IF(OR(AR319="",AR319=0),"",BC319))</f>
        <v/>
      </c>
      <c r="BB319" s="329" t="str">
        <f>IF(AND('Att. Dairy'!D367=""),"",'Att. Dairy'!D367)</f>
        <v>Sunday</v>
      </c>
      <c r="BC319" s="329" t="str">
        <f t="shared" si="565"/>
        <v>अवकाश</v>
      </c>
      <c r="BD319" s="318" t="str">
        <f t="shared" si="534"/>
        <v/>
      </c>
      <c r="BE319" s="329" t="str">
        <f>IF(AND('Att. Dairy'!C367=""),"",'Att. Dairy'!C367)</f>
        <v/>
      </c>
      <c r="BF319" s="329" t="str">
        <f t="shared" si="535"/>
        <v/>
      </c>
      <c r="BG319" s="318" t="str">
        <f t="shared" si="536"/>
        <v/>
      </c>
      <c r="BJ319" s="487">
        <f>IF(AND($DG$5=$CF$306),MAX($BJ$309:BJ318)+1,0)</f>
        <v>0</v>
      </c>
      <c r="BK319" s="389">
        <v>10</v>
      </c>
      <c r="BL319" s="422">
        <f>IF(AND('Att. Dairy'!B367=""),"",'Att. Dairy'!B367)</f>
        <v>45270</v>
      </c>
      <c r="BM319" s="423" t="str">
        <f>IF(AND('Att. Dairy'!D367=""),"",'Att. Dairy'!D367)</f>
        <v>Sunday</v>
      </c>
      <c r="BN319" s="435" t="str">
        <f>IF('Att. Dairy'!L367="","",IF('Att. Dairy'!E367='Att. Dairy'!$AD$15,'Att. Dairy'!L367,""))</f>
        <v/>
      </c>
      <c r="BO319" s="435" t="str">
        <f>IF('Att. Dairy'!M367="","",IF('Att. Dairy'!E367='Att. Dairy'!$AD$15,'Att. Dairy'!M367,""))</f>
        <v/>
      </c>
      <c r="BP319" s="436">
        <f t="shared" si="537"/>
        <v>0</v>
      </c>
      <c r="BQ319" s="453">
        <f t="shared" si="566"/>
        <v>114.71000000000001</v>
      </c>
      <c r="BR319" s="439" t="str">
        <f>IF(BL319="","",IF(BL319='Opening Balance'!$I$330,'Opening Balance'!$G$330,""))</f>
        <v/>
      </c>
      <c r="BS319" s="439" t="str">
        <f>IF(BL319="","",IF(BL319='Opening Balance'!$I$332,'Opening Balance'!$G$332,""))</f>
        <v/>
      </c>
      <c r="BT319" s="438">
        <f t="shared" si="538"/>
        <v>114.71000000000001</v>
      </c>
      <c r="BU319" s="446">
        <f>IF(BP319="","",BP319*'Opening Balance'!$G$334)</f>
        <v>0</v>
      </c>
      <c r="BV319" s="415">
        <f t="shared" si="532"/>
        <v>114.71000000000001</v>
      </c>
      <c r="BW319" s="453">
        <f t="shared" si="567"/>
        <v>17.237599999999993</v>
      </c>
      <c r="BX319" s="446" t="str">
        <f>IF(BL319="","",IF(BL319='Opening Balance'!$I$331,'Opening Balance'!$G$331,""))</f>
        <v/>
      </c>
      <c r="BY319" s="446" t="str">
        <f>IF(BL319="","",IF(BL319='Opening Balance'!$I$333,'Opening Balance'!$G$333,""))</f>
        <v/>
      </c>
      <c r="BZ319" s="447">
        <f t="shared" si="539"/>
        <v>17.237599999999993</v>
      </c>
      <c r="CA319" s="446">
        <f>IF(BP319="","",BP319*'Opening Balance'!$G$335)</f>
        <v>0</v>
      </c>
      <c r="CB319" s="431">
        <f t="shared" si="540"/>
        <v>17.237599999999993</v>
      </c>
      <c r="CC319" s="474">
        <f t="shared" si="568"/>
        <v>25000</v>
      </c>
      <c r="CD319" s="468" t="str">
        <f>IF(BL319="","",IF(BL319='Opening Balance'!$I$337,'Opening Balance'!$G$337,""))</f>
        <v/>
      </c>
      <c r="CE319" s="468">
        <f t="shared" si="541"/>
        <v>25000</v>
      </c>
      <c r="CF319" s="470">
        <f>IF(BL319="","",IF(BL319='Opening Balance'!$I$339,'Opening Balance'!$G$339,0))</f>
        <v>0</v>
      </c>
      <c r="CG319" s="469">
        <f t="shared" si="569"/>
        <v>25000</v>
      </c>
      <c r="CH319" s="466"/>
      <c r="CI319" s="466"/>
      <c r="CJ319" s="389">
        <v>10</v>
      </c>
      <c r="CK319" s="422">
        <f>IF(AND('Att. Dairy'!B367=""),"",'Att. Dairy'!B367)</f>
        <v>45270</v>
      </c>
      <c r="CL319" s="423" t="str">
        <f>IF(AND('Att. Dairy'!D367=""),"",'Att. Dairy'!D367)</f>
        <v>Sunday</v>
      </c>
      <c r="CM319" s="435" t="str">
        <f>IF('Att. Dairy'!O367="","",IF('Att. Dairy'!E367='Att. Dairy'!$AD$15,'Att. Dairy'!O367,""))</f>
        <v/>
      </c>
      <c r="CN319" s="435" t="str">
        <f>IF('Att. Dairy'!P367="","",IF('Att. Dairy'!E367='Att. Dairy'!$AD$15,'Att. Dairy'!P367,""))</f>
        <v/>
      </c>
      <c r="CO319" s="436">
        <f t="shared" si="542"/>
        <v>0</v>
      </c>
      <c r="CP319" s="453">
        <f t="shared" si="570"/>
        <v>160.57999999999996</v>
      </c>
      <c r="CQ319" s="438" t="str">
        <f>IF(CK319="","",IF(CK319='Opening Balance'!$I$330,'Opening Balance'!$H$330,""))</f>
        <v/>
      </c>
      <c r="CR319" s="438" t="str">
        <f>IF(CK319="","",IF(CK319='Opening Balance'!$I$332,'Opening Balance'!$H$332,""))</f>
        <v/>
      </c>
      <c r="CS319" s="438">
        <f t="shared" si="543"/>
        <v>160.57999999999996</v>
      </c>
      <c r="CT319" s="430">
        <f>IF(CO319="","",CO319*'Opening Balance'!$H$334)</f>
        <v>0</v>
      </c>
      <c r="CU319" s="431">
        <f t="shared" si="533"/>
        <v>160.57999999999996</v>
      </c>
      <c r="CV319" s="453">
        <f t="shared" si="571"/>
        <v>24.39579999999998</v>
      </c>
      <c r="CW319" s="430" t="str">
        <f>IF(CK319="","",IF(CK319='Opening Balance'!$I$331,'Opening Balance'!$H$331,""))</f>
        <v/>
      </c>
      <c r="CX319" s="429" t="str">
        <f>IF(CK319="","",IF(CK319='Opening Balance'!$I$333,'Opening Balance'!$H$333,""))</f>
        <v/>
      </c>
      <c r="CY319" s="438">
        <f t="shared" si="544"/>
        <v>24.39579999999998</v>
      </c>
      <c r="CZ319" s="430">
        <f>IF(CO319="","",CO319*'Opening Balance'!$H$335)</f>
        <v>0</v>
      </c>
      <c r="DA319" s="431">
        <f t="shared" si="545"/>
        <v>24.39579999999998</v>
      </c>
      <c r="DB319" s="474">
        <f t="shared" si="572"/>
        <v>27400</v>
      </c>
      <c r="DC319" s="468" t="str">
        <f>IF(CK319="","",IF(CK319='Opening Balance'!$I$337,'Opening Balance'!$H$337,""))</f>
        <v/>
      </c>
      <c r="DD319" s="468">
        <f t="shared" si="546"/>
        <v>27400</v>
      </c>
      <c r="DE319" s="470">
        <f>IF(CK319="","",IF(CK319='Opening Balance'!$I$339,'Opening Balance'!$H$339,0))</f>
        <v>0</v>
      </c>
      <c r="DF319" s="469">
        <f t="shared" si="573"/>
        <v>27400</v>
      </c>
    </row>
    <row r="320" spans="1:110" s="329" customFormat="1">
      <c r="A320" s="580"/>
      <c r="B320" s="352">
        <f>IF(AND($Z$3=$Q$305),MAX($B$309:B319)+1,0)</f>
        <v>0</v>
      </c>
      <c r="C320" s="116">
        <f>IF(AND('Att. Dairy'!B368=""),"",'Att. Dairy'!B368)</f>
        <v>45271</v>
      </c>
      <c r="D320" s="118">
        <f t="shared" si="547"/>
        <v>96.4</v>
      </c>
      <c r="E320" s="118">
        <f t="shared" si="548"/>
        <v>125.3</v>
      </c>
      <c r="F320" s="118" t="str">
        <f>IF(C320="","",IF(Sheet1!C320='Opening Balance'!$I$312,'Opening Balance'!$G$312,""))</f>
        <v/>
      </c>
      <c r="G320" s="118" t="str">
        <f>IF(C320="","",IF(Sheet1!C320='Opening Balance'!$I$313,'Opening Balance'!$G$313,""))</f>
        <v/>
      </c>
      <c r="H320" s="118" t="str">
        <f>IF(C320="","",IF(Sheet1!C320='Opening Balance'!$I$314,'Opening Balance'!$G$314,""))</f>
        <v/>
      </c>
      <c r="I320" s="118" t="str">
        <f>IF(C320="","",IF(Sheet1!C320='Opening Balance'!$I$315,'Opening Balance'!$G$315,""))</f>
        <v/>
      </c>
      <c r="J320" s="118" t="str">
        <f>IF(C320="","",IF(Sheet1!C320='Opening Balance'!$I$316,'Opening Balance'!$G$316,""))</f>
        <v/>
      </c>
      <c r="K320" s="118" t="str">
        <f>IF(C320="","",IF(Sheet1!C320='Opening Balance'!$I$317,'Opening Balance'!$G$317,""))</f>
        <v/>
      </c>
      <c r="L320" s="118">
        <f t="shared" si="549"/>
        <v>96.4</v>
      </c>
      <c r="M320" s="118">
        <f t="shared" si="550"/>
        <v>125.3</v>
      </c>
      <c r="N320" s="119" t="str">
        <f>IF('Att. Dairy'!F368="","",'Att. Dairy'!F368)</f>
        <v/>
      </c>
      <c r="O320" s="119" t="str">
        <f>IF('Att. Dairy'!G368="","",'Att. Dairy'!G368)</f>
        <v/>
      </c>
      <c r="P320" s="119" t="str">
        <f t="shared" si="551"/>
        <v/>
      </c>
      <c r="Q320" s="119" t="str">
        <f>IF('Att. Dairy'!L368="","",'Att. Dairy'!L368)</f>
        <v/>
      </c>
      <c r="R320" s="119" t="str">
        <f>IF('Att. Dairy'!M368="","",'Att. Dairy'!M368)</f>
        <v/>
      </c>
      <c r="S320" s="119" t="str">
        <f t="shared" si="552"/>
        <v/>
      </c>
      <c r="T320" s="118">
        <f t="shared" si="553"/>
        <v>0</v>
      </c>
      <c r="U320" s="118">
        <f t="shared" si="554"/>
        <v>0</v>
      </c>
      <c r="V320" s="118">
        <f t="shared" si="555"/>
        <v>96.4</v>
      </c>
      <c r="W320" s="118">
        <f t="shared" si="556"/>
        <v>125.3</v>
      </c>
      <c r="X320" s="321" t="str">
        <f>IFERROR(IF(AND('Att. Dairy'!B368=""),"",IF(AND(Y320="अवकाश"),"",IF(AND(S320=""),"",S320*$Z$305))),"")</f>
        <v/>
      </c>
      <c r="Y320" s="121" t="str">
        <f>IF(AND('Att. Dairy'!B368=""),"",IF(OR(S320="",S320=0),"",BC320))</f>
        <v/>
      </c>
      <c r="AA320" s="353">
        <f>IF(AND($AY$3=$AP$305),MAX($AA$309:AA319)+1,0)</f>
        <v>0</v>
      </c>
      <c r="AB320" s="116">
        <f>IF(AND('Att. Dairy'!B368=""),"",'Att. Dairy'!B368)</f>
        <v>45271</v>
      </c>
      <c r="AC320" s="118">
        <f t="shared" si="557"/>
        <v>62.600000000000023</v>
      </c>
      <c r="AD320" s="118">
        <f t="shared" si="558"/>
        <v>79.000000000000014</v>
      </c>
      <c r="AE320" s="118" t="str">
        <f>IF(AB320="","",IF(Sheet1!AB320='Opening Balance'!$I$312,'Opening Balance'!$H$312,""))</f>
        <v/>
      </c>
      <c r="AF320" s="118" t="str">
        <f>IF(AB320="","",IF(Sheet1!AB320='Opening Balance'!$I$313,'Opening Balance'!$H$313,""))</f>
        <v/>
      </c>
      <c r="AG320" s="118" t="str">
        <f>IF(AB320="","",IF(Sheet1!AB320='Opening Balance'!$I$314,'Opening Balance'!$H$314,""))</f>
        <v/>
      </c>
      <c r="AH320" s="118" t="str">
        <f>IF(AB320="","",IF(Sheet1!AB320='Opening Balance'!$I$315,'Opening Balance'!$H$315,""))</f>
        <v/>
      </c>
      <c r="AI320" s="118" t="str">
        <f>IF(AB320="","",IF(Sheet1!AB320='Opening Balance'!$I$316,'Opening Balance'!$H$316,""))</f>
        <v/>
      </c>
      <c r="AJ320" s="118" t="str">
        <f>IF(AB320="","",IF(Sheet1!AB320='Opening Balance'!$I$317,'Opening Balance'!$H$317,""))</f>
        <v/>
      </c>
      <c r="AK320" s="118">
        <f t="shared" si="559"/>
        <v>62.600000000000023</v>
      </c>
      <c r="AL320" s="118">
        <f t="shared" si="560"/>
        <v>79.000000000000014</v>
      </c>
      <c r="AM320" s="119" t="str">
        <f>IF('Att. Dairy'!I368="","",'Att. Dairy'!I368)</f>
        <v/>
      </c>
      <c r="AN320" s="119" t="str">
        <f>IF('Att. Dairy'!J368="","",'Att. Dairy'!J368)</f>
        <v/>
      </c>
      <c r="AO320" s="119" t="str">
        <f t="shared" si="561"/>
        <v/>
      </c>
      <c r="AP320" s="119" t="str">
        <f>IF('Att. Dairy'!O368="","",'Att. Dairy'!O368)</f>
        <v/>
      </c>
      <c r="AQ320" s="119" t="str">
        <f>IF('Att. Dairy'!P368="","",'Att. Dairy'!P368)</f>
        <v/>
      </c>
      <c r="AR320" s="119" t="str">
        <f t="shared" si="562"/>
        <v/>
      </c>
      <c r="AS320" s="118">
        <f t="shared" si="563"/>
        <v>0</v>
      </c>
      <c r="AT320" s="118">
        <f t="shared" si="564"/>
        <v>0</v>
      </c>
      <c r="AU320" s="118">
        <f t="shared" si="574"/>
        <v>62.600000000000023</v>
      </c>
      <c r="AV320" s="118">
        <f t="shared" si="575"/>
        <v>79.000000000000014</v>
      </c>
      <c r="AW320" s="321" t="str">
        <f>IFERROR(IF(AND('Att. Dairy'!B368=""),"",IF(AND(AX320="अवकाश"),"",IF(AND(AR320=""),"",AR320*$AY$305))),"")</f>
        <v/>
      </c>
      <c r="AX320" s="121" t="str">
        <f>IF(AND('Att. Dairy'!B368=""),"",IF(OR(AR320="",AR320=0),"",BC320))</f>
        <v/>
      </c>
      <c r="BB320" s="329" t="str">
        <f>IF(AND('Att. Dairy'!D368=""),"",'Att. Dairy'!D368)</f>
        <v>Monday</v>
      </c>
      <c r="BC320" s="329" t="str">
        <f t="shared" si="565"/>
        <v>सब्जी रोटी</v>
      </c>
      <c r="BD320" s="318" t="str">
        <f t="shared" si="534"/>
        <v>W</v>
      </c>
      <c r="BE320" s="329" t="str">
        <f>IF(AND('Att. Dairy'!C368=""),"",'Att. Dairy'!C368)</f>
        <v/>
      </c>
      <c r="BF320" s="329" t="str">
        <f t="shared" si="535"/>
        <v/>
      </c>
      <c r="BG320" s="318" t="str">
        <f t="shared" si="536"/>
        <v>W</v>
      </c>
      <c r="BJ320" s="487">
        <f>IF(AND($DG$5=$CF$306),MAX($BJ$309:BJ319)+1,0)</f>
        <v>0</v>
      </c>
      <c r="BK320" s="389">
        <v>11</v>
      </c>
      <c r="BL320" s="422">
        <f>IF(AND('Att. Dairy'!B368=""),"",'Att. Dairy'!B368)</f>
        <v>45271</v>
      </c>
      <c r="BM320" s="423" t="str">
        <f>IF(AND('Att. Dairy'!D368=""),"",'Att. Dairy'!D368)</f>
        <v>Monday</v>
      </c>
      <c r="BN320" s="435" t="str">
        <f>IF('Att. Dairy'!L368="","",IF('Att. Dairy'!E368='Att. Dairy'!$AD$15,'Att. Dairy'!L368,""))</f>
        <v/>
      </c>
      <c r="BO320" s="435" t="str">
        <f>IF('Att. Dairy'!M368="","",IF('Att. Dairy'!E368='Att. Dairy'!$AD$15,'Att. Dairy'!M368,""))</f>
        <v/>
      </c>
      <c r="BP320" s="436">
        <f t="shared" si="537"/>
        <v>0</v>
      </c>
      <c r="BQ320" s="453">
        <f t="shared" si="566"/>
        <v>114.71000000000001</v>
      </c>
      <c r="BR320" s="439" t="str">
        <f>IF(BL320="","",IF(BL320='Opening Balance'!$I$330,'Opening Balance'!$G$330,""))</f>
        <v/>
      </c>
      <c r="BS320" s="439" t="str">
        <f>IF(BL320="","",IF(BL320='Opening Balance'!$I$332,'Opening Balance'!$G$332,""))</f>
        <v/>
      </c>
      <c r="BT320" s="438">
        <f t="shared" si="538"/>
        <v>114.71000000000001</v>
      </c>
      <c r="BU320" s="446">
        <f>IF(BP320="","",BP320*'Opening Balance'!$G$334)</f>
        <v>0</v>
      </c>
      <c r="BV320" s="415">
        <f t="shared" si="532"/>
        <v>114.71000000000001</v>
      </c>
      <c r="BW320" s="453">
        <f t="shared" si="567"/>
        <v>17.237599999999993</v>
      </c>
      <c r="BX320" s="446" t="str">
        <f>IF(BL320="","",IF(BL320='Opening Balance'!$I$331,'Opening Balance'!$G$331,""))</f>
        <v/>
      </c>
      <c r="BY320" s="446" t="str">
        <f>IF(BL320="","",IF(BL320='Opening Balance'!$I$333,'Opening Balance'!$G$333,""))</f>
        <v/>
      </c>
      <c r="BZ320" s="447">
        <f t="shared" si="539"/>
        <v>17.237599999999993</v>
      </c>
      <c r="CA320" s="446">
        <f>IF(BP320="","",BP320*'Opening Balance'!$G$335)</f>
        <v>0</v>
      </c>
      <c r="CB320" s="431">
        <f t="shared" si="540"/>
        <v>17.237599999999993</v>
      </c>
      <c r="CC320" s="474">
        <f t="shared" si="568"/>
        <v>25000</v>
      </c>
      <c r="CD320" s="468" t="str">
        <f>IF(BL320="","",IF(BL320='Opening Balance'!$I$337,'Opening Balance'!$G$337,""))</f>
        <v/>
      </c>
      <c r="CE320" s="468">
        <f t="shared" si="541"/>
        <v>25000</v>
      </c>
      <c r="CF320" s="470">
        <f>IF(BL320="","",IF(BL320='Opening Balance'!$I$339,'Opening Balance'!$G$339,0))</f>
        <v>0</v>
      </c>
      <c r="CG320" s="469">
        <f t="shared" si="569"/>
        <v>25000</v>
      </c>
      <c r="CH320" s="466"/>
      <c r="CI320" s="466"/>
      <c r="CJ320" s="389">
        <v>11</v>
      </c>
      <c r="CK320" s="422">
        <f>IF(AND('Att. Dairy'!B368=""),"",'Att. Dairy'!B368)</f>
        <v>45271</v>
      </c>
      <c r="CL320" s="423" t="str">
        <f>IF(AND('Att. Dairy'!D368=""),"",'Att. Dairy'!D368)</f>
        <v>Monday</v>
      </c>
      <c r="CM320" s="435" t="str">
        <f>IF('Att. Dairy'!O368="","",IF('Att. Dairy'!E368='Att. Dairy'!$AD$15,'Att. Dairy'!O368,""))</f>
        <v/>
      </c>
      <c r="CN320" s="435" t="str">
        <f>IF('Att. Dairy'!P368="","",IF('Att. Dairy'!E368='Att. Dairy'!$AD$15,'Att. Dairy'!P368,""))</f>
        <v/>
      </c>
      <c r="CO320" s="436">
        <f t="shared" si="542"/>
        <v>0</v>
      </c>
      <c r="CP320" s="453">
        <f t="shared" si="570"/>
        <v>160.57999999999996</v>
      </c>
      <c r="CQ320" s="438" t="str">
        <f>IF(CK320="","",IF(CK320='Opening Balance'!$I$330,'Opening Balance'!$H$330,""))</f>
        <v/>
      </c>
      <c r="CR320" s="438" t="str">
        <f>IF(CK320="","",IF(CK320='Opening Balance'!$I$332,'Opening Balance'!$H$332,""))</f>
        <v/>
      </c>
      <c r="CS320" s="438">
        <f t="shared" si="543"/>
        <v>160.57999999999996</v>
      </c>
      <c r="CT320" s="430">
        <f>IF(CO320="","",CO320*'Opening Balance'!$H$334)</f>
        <v>0</v>
      </c>
      <c r="CU320" s="431">
        <f t="shared" si="533"/>
        <v>160.57999999999996</v>
      </c>
      <c r="CV320" s="453">
        <f t="shared" si="571"/>
        <v>24.39579999999998</v>
      </c>
      <c r="CW320" s="430" t="str">
        <f>IF(CK320="","",IF(CK320='Opening Balance'!$I$331,'Opening Balance'!$H$331,""))</f>
        <v/>
      </c>
      <c r="CX320" s="429" t="str">
        <f>IF(CK320="","",IF(CK320='Opening Balance'!$I$333,'Opening Balance'!$H$333,""))</f>
        <v/>
      </c>
      <c r="CY320" s="438">
        <f t="shared" si="544"/>
        <v>24.39579999999998</v>
      </c>
      <c r="CZ320" s="430">
        <f>IF(CO320="","",CO320*'Opening Balance'!$H$335)</f>
        <v>0</v>
      </c>
      <c r="DA320" s="431">
        <f t="shared" si="545"/>
        <v>24.39579999999998</v>
      </c>
      <c r="DB320" s="474">
        <f t="shared" si="572"/>
        <v>27400</v>
      </c>
      <c r="DC320" s="468" t="str">
        <f>IF(CK320="","",IF(CK320='Opening Balance'!$I$337,'Opening Balance'!$H$337,""))</f>
        <v/>
      </c>
      <c r="DD320" s="468">
        <f t="shared" si="546"/>
        <v>27400</v>
      </c>
      <c r="DE320" s="470">
        <f>IF(CK320="","",IF(CK320='Opening Balance'!$I$339,'Opening Balance'!$H$339,0))</f>
        <v>0</v>
      </c>
      <c r="DF320" s="469">
        <f t="shared" si="573"/>
        <v>27400</v>
      </c>
    </row>
    <row r="321" spans="1:110" s="329" customFormat="1">
      <c r="A321" s="580"/>
      <c r="B321" s="352">
        <f>IF(AND($Z$3=$Q$305),MAX($B$309:B320)+1,0)</f>
        <v>0</v>
      </c>
      <c r="C321" s="116">
        <f>IF(AND('Att. Dairy'!B369=""),"",'Att. Dairy'!B369)</f>
        <v>45272</v>
      </c>
      <c r="D321" s="118">
        <f t="shared" si="547"/>
        <v>96.4</v>
      </c>
      <c r="E321" s="118">
        <f t="shared" si="548"/>
        <v>125.3</v>
      </c>
      <c r="F321" s="118" t="str">
        <f>IF(C321="","",IF(Sheet1!C321='Opening Balance'!$I$312,'Opening Balance'!$G$312,""))</f>
        <v/>
      </c>
      <c r="G321" s="118" t="str">
        <f>IF(C321="","",IF(Sheet1!C321='Opening Balance'!$I$313,'Opening Balance'!$G$313,""))</f>
        <v/>
      </c>
      <c r="H321" s="118" t="str">
        <f>IF(C321="","",IF(Sheet1!C321='Opening Balance'!$I$314,'Opening Balance'!$G$314,""))</f>
        <v/>
      </c>
      <c r="I321" s="118" t="str">
        <f>IF(C321="","",IF(Sheet1!C321='Opening Balance'!$I$315,'Opening Balance'!$G$315,""))</f>
        <v/>
      </c>
      <c r="J321" s="118" t="str">
        <f>IF(C321="","",IF(Sheet1!C321='Opening Balance'!$I$316,'Opening Balance'!$G$316,""))</f>
        <v/>
      </c>
      <c r="K321" s="118" t="str">
        <f>IF(C321="","",IF(Sheet1!C321='Opening Balance'!$I$317,'Opening Balance'!$G$317,""))</f>
        <v/>
      </c>
      <c r="L321" s="118">
        <f t="shared" si="549"/>
        <v>96.4</v>
      </c>
      <c r="M321" s="118">
        <f t="shared" si="550"/>
        <v>125.3</v>
      </c>
      <c r="N321" s="119" t="str">
        <f>IF('Att. Dairy'!F369="","",'Att. Dairy'!F369)</f>
        <v/>
      </c>
      <c r="O321" s="119" t="str">
        <f>IF('Att. Dairy'!G369="","",'Att. Dairy'!G369)</f>
        <v/>
      </c>
      <c r="P321" s="119" t="str">
        <f t="shared" si="551"/>
        <v/>
      </c>
      <c r="Q321" s="119" t="str">
        <f>IF('Att. Dairy'!L369="","",'Att. Dairy'!L369)</f>
        <v/>
      </c>
      <c r="R321" s="119" t="str">
        <f>IF('Att. Dairy'!M369="","",'Att. Dairy'!M369)</f>
        <v/>
      </c>
      <c r="S321" s="119" t="str">
        <f t="shared" si="552"/>
        <v/>
      </c>
      <c r="T321" s="118">
        <f t="shared" si="553"/>
        <v>0</v>
      </c>
      <c r="U321" s="118">
        <f t="shared" si="554"/>
        <v>0</v>
      </c>
      <c r="V321" s="118">
        <f t="shared" si="555"/>
        <v>96.4</v>
      </c>
      <c r="W321" s="118">
        <f t="shared" si="556"/>
        <v>125.3</v>
      </c>
      <c r="X321" s="321" t="str">
        <f>IFERROR(IF(AND('Att. Dairy'!B369=""),"",IF(AND(Y321="अवकाश"),"",IF(AND(S321=""),"",S321*$Z$305))),"")</f>
        <v/>
      </c>
      <c r="Y321" s="121" t="str">
        <f>IF(AND('Att. Dairy'!B369=""),"",IF(OR(S321="",S321=0),"",BC321))</f>
        <v/>
      </c>
      <c r="AA321" s="353">
        <f>IF(AND($AY$3=$AP$305),MAX($AA$309:AA320)+1,0)</f>
        <v>0</v>
      </c>
      <c r="AB321" s="116">
        <f>IF(AND('Att. Dairy'!B369=""),"",'Att. Dairy'!B369)</f>
        <v>45272</v>
      </c>
      <c r="AC321" s="118">
        <f t="shared" si="557"/>
        <v>62.600000000000023</v>
      </c>
      <c r="AD321" s="118">
        <f t="shared" si="558"/>
        <v>79.000000000000014</v>
      </c>
      <c r="AE321" s="118" t="str">
        <f>IF(AB321="","",IF(Sheet1!AB321='Opening Balance'!$I$312,'Opening Balance'!$H$312,""))</f>
        <v/>
      </c>
      <c r="AF321" s="118" t="str">
        <f>IF(AB321="","",IF(Sheet1!AB321='Opening Balance'!$I$313,'Opening Balance'!$H$313,""))</f>
        <v/>
      </c>
      <c r="AG321" s="118" t="str">
        <f>IF(AB321="","",IF(Sheet1!AB321='Opening Balance'!$I$314,'Opening Balance'!$H$314,""))</f>
        <v/>
      </c>
      <c r="AH321" s="118" t="str">
        <f>IF(AB321="","",IF(Sheet1!AB321='Opening Balance'!$I$315,'Opening Balance'!$H$315,""))</f>
        <v/>
      </c>
      <c r="AI321" s="118" t="str">
        <f>IF(AB321="","",IF(Sheet1!AB321='Opening Balance'!$I$316,'Opening Balance'!$H$316,""))</f>
        <v/>
      </c>
      <c r="AJ321" s="118" t="str">
        <f>IF(AB321="","",IF(Sheet1!AB321='Opening Balance'!$I$317,'Opening Balance'!$H$317,""))</f>
        <v/>
      </c>
      <c r="AK321" s="118">
        <f t="shared" si="559"/>
        <v>62.600000000000023</v>
      </c>
      <c r="AL321" s="118">
        <f t="shared" si="560"/>
        <v>79.000000000000014</v>
      </c>
      <c r="AM321" s="119" t="str">
        <f>IF('Att. Dairy'!I369="","",'Att. Dairy'!I369)</f>
        <v/>
      </c>
      <c r="AN321" s="119" t="str">
        <f>IF('Att. Dairy'!J369="","",'Att. Dairy'!J369)</f>
        <v/>
      </c>
      <c r="AO321" s="119" t="str">
        <f t="shared" si="561"/>
        <v/>
      </c>
      <c r="AP321" s="119" t="str">
        <f>IF('Att. Dairy'!O369="","",'Att. Dairy'!O369)</f>
        <v/>
      </c>
      <c r="AQ321" s="119" t="str">
        <f>IF('Att. Dairy'!P369="","",'Att. Dairy'!P369)</f>
        <v/>
      </c>
      <c r="AR321" s="119" t="str">
        <f t="shared" si="562"/>
        <v/>
      </c>
      <c r="AS321" s="118">
        <f t="shared" si="563"/>
        <v>0</v>
      </c>
      <c r="AT321" s="118">
        <f t="shared" si="564"/>
        <v>0</v>
      </c>
      <c r="AU321" s="118">
        <f t="shared" si="574"/>
        <v>62.600000000000023</v>
      </c>
      <c r="AV321" s="118">
        <f t="shared" si="575"/>
        <v>79.000000000000014</v>
      </c>
      <c r="AW321" s="321" t="str">
        <f>IFERROR(IF(AND('Att. Dairy'!B369=""),"",IF(AND(AX321="अवकाश"),"",IF(AND(AR321=""),"",AR321*$AY$305))),"")</f>
        <v/>
      </c>
      <c r="AX321" s="121" t="str">
        <f>IF(AND('Att. Dairy'!B369=""),"",IF(OR(AR321="",AR321=0),"",BC321))</f>
        <v/>
      </c>
      <c r="BB321" s="329" t="str">
        <f>IF(AND('Att. Dairy'!D369=""),"",'Att. Dairy'!D369)</f>
        <v>Tuesday</v>
      </c>
      <c r="BC321" s="329" t="str">
        <f t="shared" si="565"/>
        <v>दाल चावल</v>
      </c>
      <c r="BD321" s="318" t="str">
        <f t="shared" si="534"/>
        <v>R</v>
      </c>
      <c r="BE321" s="329" t="str">
        <f>IF(AND('Att. Dairy'!C369=""),"",'Att. Dairy'!C369)</f>
        <v/>
      </c>
      <c r="BF321" s="329" t="str">
        <f t="shared" si="535"/>
        <v/>
      </c>
      <c r="BG321" s="318" t="str">
        <f t="shared" si="536"/>
        <v>R</v>
      </c>
      <c r="BJ321" s="487">
        <f>IF(AND($DG$5=$CF$306),MAX($BJ$309:BJ320)+1,0)</f>
        <v>0</v>
      </c>
      <c r="BK321" s="389">
        <v>12</v>
      </c>
      <c r="BL321" s="422">
        <f>IF(AND('Att. Dairy'!B369=""),"",'Att. Dairy'!B369)</f>
        <v>45272</v>
      </c>
      <c r="BM321" s="423" t="str">
        <f>IF(AND('Att. Dairy'!D369=""),"",'Att. Dairy'!D369)</f>
        <v>Tuesday</v>
      </c>
      <c r="BN321" s="435" t="str">
        <f>IF('Att. Dairy'!L369="","",IF('Att. Dairy'!E369='Att. Dairy'!$AD$15,'Att. Dairy'!L369,""))</f>
        <v/>
      </c>
      <c r="BO321" s="435" t="str">
        <f>IF('Att. Dairy'!M369="","",IF('Att. Dairy'!E369='Att. Dairy'!$AD$15,'Att. Dairy'!M369,""))</f>
        <v/>
      </c>
      <c r="BP321" s="436">
        <f t="shared" si="537"/>
        <v>0</v>
      </c>
      <c r="BQ321" s="453">
        <f t="shared" si="566"/>
        <v>114.71000000000001</v>
      </c>
      <c r="BR321" s="439" t="str">
        <f>IF(BL321="","",IF(BL321='Opening Balance'!$I$330,'Opening Balance'!$G$330,""))</f>
        <v/>
      </c>
      <c r="BS321" s="439" t="str">
        <f>IF(BL321="","",IF(BL321='Opening Balance'!$I$332,'Opening Balance'!$G$332,""))</f>
        <v/>
      </c>
      <c r="BT321" s="438">
        <f t="shared" si="538"/>
        <v>114.71000000000001</v>
      </c>
      <c r="BU321" s="446">
        <f>IF(BP321="","",BP321*'Opening Balance'!$G$334)</f>
        <v>0</v>
      </c>
      <c r="BV321" s="415">
        <f t="shared" si="532"/>
        <v>114.71000000000001</v>
      </c>
      <c r="BW321" s="453">
        <f t="shared" si="567"/>
        <v>17.237599999999993</v>
      </c>
      <c r="BX321" s="446" t="str">
        <f>IF(BL321="","",IF(BL321='Opening Balance'!$I$331,'Opening Balance'!$G$331,""))</f>
        <v/>
      </c>
      <c r="BY321" s="446" t="str">
        <f>IF(BL321="","",IF(BL321='Opening Balance'!$I$333,'Opening Balance'!$G$333,""))</f>
        <v/>
      </c>
      <c r="BZ321" s="447">
        <f t="shared" si="539"/>
        <v>17.237599999999993</v>
      </c>
      <c r="CA321" s="446">
        <f>IF(BP321="","",BP321*'Opening Balance'!$G$335)</f>
        <v>0</v>
      </c>
      <c r="CB321" s="431">
        <f t="shared" si="540"/>
        <v>17.237599999999993</v>
      </c>
      <c r="CC321" s="474">
        <f t="shared" si="568"/>
        <v>25000</v>
      </c>
      <c r="CD321" s="468" t="str">
        <f>IF(BL321="","",IF(BL321='Opening Balance'!$I$337,'Opening Balance'!$G$337,""))</f>
        <v/>
      </c>
      <c r="CE321" s="468">
        <f t="shared" si="541"/>
        <v>25000</v>
      </c>
      <c r="CF321" s="470">
        <f>IF(BL321="","",IF(BL321='Opening Balance'!$I$339,'Opening Balance'!$G$339,0))</f>
        <v>0</v>
      </c>
      <c r="CG321" s="469">
        <f t="shared" si="569"/>
        <v>25000</v>
      </c>
      <c r="CH321" s="466"/>
      <c r="CI321" s="466"/>
      <c r="CJ321" s="389">
        <v>12</v>
      </c>
      <c r="CK321" s="422">
        <f>IF(AND('Att. Dairy'!B369=""),"",'Att. Dairy'!B369)</f>
        <v>45272</v>
      </c>
      <c r="CL321" s="423" t="str">
        <f>IF(AND('Att. Dairy'!D369=""),"",'Att. Dairy'!D369)</f>
        <v>Tuesday</v>
      </c>
      <c r="CM321" s="435" t="str">
        <f>IF('Att. Dairy'!O369="","",IF('Att. Dairy'!E369='Att. Dairy'!$AD$15,'Att. Dairy'!O369,""))</f>
        <v/>
      </c>
      <c r="CN321" s="435" t="str">
        <f>IF('Att. Dairy'!P369="","",IF('Att. Dairy'!E369='Att. Dairy'!$AD$15,'Att. Dairy'!P369,""))</f>
        <v/>
      </c>
      <c r="CO321" s="436">
        <f t="shared" si="542"/>
        <v>0</v>
      </c>
      <c r="CP321" s="453">
        <f t="shared" si="570"/>
        <v>160.57999999999996</v>
      </c>
      <c r="CQ321" s="438" t="str">
        <f>IF(CK321="","",IF(CK321='Opening Balance'!$I$330,'Opening Balance'!$H$330,""))</f>
        <v/>
      </c>
      <c r="CR321" s="438" t="str">
        <f>IF(CK321="","",IF(CK321='Opening Balance'!$I$332,'Opening Balance'!$H$332,""))</f>
        <v/>
      </c>
      <c r="CS321" s="438">
        <f t="shared" si="543"/>
        <v>160.57999999999996</v>
      </c>
      <c r="CT321" s="430">
        <f>IF(CO321="","",CO321*'Opening Balance'!$H$334)</f>
        <v>0</v>
      </c>
      <c r="CU321" s="431">
        <f t="shared" si="533"/>
        <v>160.57999999999996</v>
      </c>
      <c r="CV321" s="453">
        <f t="shared" si="571"/>
        <v>24.39579999999998</v>
      </c>
      <c r="CW321" s="430" t="str">
        <f>IF(CK321="","",IF(CK321='Opening Balance'!$I$331,'Opening Balance'!$H$331,""))</f>
        <v/>
      </c>
      <c r="CX321" s="429" t="str">
        <f>IF(CK321="","",IF(CK321='Opening Balance'!$I$333,'Opening Balance'!$H$333,""))</f>
        <v/>
      </c>
      <c r="CY321" s="438">
        <f t="shared" si="544"/>
        <v>24.39579999999998</v>
      </c>
      <c r="CZ321" s="430">
        <f>IF(CO321="","",CO321*'Opening Balance'!$H$335)</f>
        <v>0</v>
      </c>
      <c r="DA321" s="431">
        <f t="shared" si="545"/>
        <v>24.39579999999998</v>
      </c>
      <c r="DB321" s="474">
        <f t="shared" si="572"/>
        <v>27400</v>
      </c>
      <c r="DC321" s="468" t="str">
        <f>IF(CK321="","",IF(CK321='Opening Balance'!$I$337,'Opening Balance'!$H$337,""))</f>
        <v/>
      </c>
      <c r="DD321" s="468">
        <f t="shared" si="546"/>
        <v>27400</v>
      </c>
      <c r="DE321" s="470">
        <f>IF(CK321="","",IF(CK321='Opening Balance'!$I$339,'Opening Balance'!$H$339,0))</f>
        <v>0</v>
      </c>
      <c r="DF321" s="469">
        <f t="shared" si="573"/>
        <v>27400</v>
      </c>
    </row>
    <row r="322" spans="1:110" s="329" customFormat="1">
      <c r="A322" s="580"/>
      <c r="B322" s="352">
        <f>IF(AND($Z$3=$Q$305),MAX($B$309:B321)+1,0)</f>
        <v>0</v>
      </c>
      <c r="C322" s="116">
        <f>IF(AND('Att. Dairy'!B370=""),"",'Att. Dairy'!B370)</f>
        <v>45273</v>
      </c>
      <c r="D322" s="118">
        <f t="shared" si="547"/>
        <v>96.4</v>
      </c>
      <c r="E322" s="118">
        <f t="shared" si="548"/>
        <v>125.3</v>
      </c>
      <c r="F322" s="118" t="str">
        <f>IF(C322="","",IF(Sheet1!C322='Opening Balance'!$I$312,'Opening Balance'!$G$312,""))</f>
        <v/>
      </c>
      <c r="G322" s="118" t="str">
        <f>IF(C322="","",IF(Sheet1!C322='Opening Balance'!$I$313,'Opening Balance'!$G$313,""))</f>
        <v/>
      </c>
      <c r="H322" s="118" t="str">
        <f>IF(C322="","",IF(Sheet1!C322='Opening Balance'!$I$314,'Opening Balance'!$G$314,""))</f>
        <v/>
      </c>
      <c r="I322" s="118" t="str">
        <f>IF(C322="","",IF(Sheet1!C322='Opening Balance'!$I$315,'Opening Balance'!$G$315,""))</f>
        <v/>
      </c>
      <c r="J322" s="118" t="str">
        <f>IF(C322="","",IF(Sheet1!C322='Opening Balance'!$I$316,'Opening Balance'!$G$316,""))</f>
        <v/>
      </c>
      <c r="K322" s="118" t="str">
        <f>IF(C322="","",IF(Sheet1!C322='Opening Balance'!$I$317,'Opening Balance'!$G$317,""))</f>
        <v/>
      </c>
      <c r="L322" s="118">
        <f t="shared" si="549"/>
        <v>96.4</v>
      </c>
      <c r="M322" s="118">
        <f t="shared" si="550"/>
        <v>125.3</v>
      </c>
      <c r="N322" s="119" t="str">
        <f>IF('Att. Dairy'!F370="","",'Att. Dairy'!F370)</f>
        <v/>
      </c>
      <c r="O322" s="119" t="str">
        <f>IF('Att. Dairy'!G370="","",'Att. Dairy'!G370)</f>
        <v/>
      </c>
      <c r="P322" s="119" t="str">
        <f t="shared" si="551"/>
        <v/>
      </c>
      <c r="Q322" s="119" t="str">
        <f>IF('Att. Dairy'!L370="","",'Att. Dairy'!L370)</f>
        <v/>
      </c>
      <c r="R322" s="119" t="str">
        <f>IF('Att. Dairy'!M370="","",'Att. Dairy'!M370)</f>
        <v/>
      </c>
      <c r="S322" s="119" t="str">
        <f t="shared" si="552"/>
        <v/>
      </c>
      <c r="T322" s="118">
        <f t="shared" si="553"/>
        <v>0</v>
      </c>
      <c r="U322" s="118">
        <f t="shared" si="554"/>
        <v>0</v>
      </c>
      <c r="V322" s="118">
        <f t="shared" si="555"/>
        <v>96.4</v>
      </c>
      <c r="W322" s="118">
        <f t="shared" si="556"/>
        <v>125.3</v>
      </c>
      <c r="X322" s="321" t="str">
        <f>IFERROR(IF(AND('Att. Dairy'!B370=""),"",IF(AND(Y322="अवकाश"),"",IF(AND(S322=""),"",S322*$Z$305))),"")</f>
        <v/>
      </c>
      <c r="Y322" s="121" t="str">
        <f>IF(AND('Att. Dairy'!B370=""),"",IF(OR(S322="",S322=0),"",BC322))</f>
        <v/>
      </c>
      <c r="AA322" s="353">
        <f>IF(AND($AY$3=$AP$305),MAX($AA$309:AA321)+1,0)</f>
        <v>0</v>
      </c>
      <c r="AB322" s="116">
        <f>IF(AND('Att. Dairy'!B370=""),"",'Att. Dairy'!B370)</f>
        <v>45273</v>
      </c>
      <c r="AC322" s="118">
        <f t="shared" si="557"/>
        <v>62.600000000000023</v>
      </c>
      <c r="AD322" s="118">
        <f t="shared" si="558"/>
        <v>79.000000000000014</v>
      </c>
      <c r="AE322" s="118" t="str">
        <f>IF(AB322="","",IF(Sheet1!AB322='Opening Balance'!$I$312,'Opening Balance'!$H$312,""))</f>
        <v/>
      </c>
      <c r="AF322" s="118" t="str">
        <f>IF(AB322="","",IF(Sheet1!AB322='Opening Balance'!$I$313,'Opening Balance'!$H$313,""))</f>
        <v/>
      </c>
      <c r="AG322" s="118" t="str">
        <f>IF(AB322="","",IF(Sheet1!AB322='Opening Balance'!$I$314,'Opening Balance'!$H$314,""))</f>
        <v/>
      </c>
      <c r="AH322" s="118" t="str">
        <f>IF(AB322="","",IF(Sheet1!AB322='Opening Balance'!$I$315,'Opening Balance'!$H$315,""))</f>
        <v/>
      </c>
      <c r="AI322" s="118" t="str">
        <f>IF(AB322="","",IF(Sheet1!AB322='Opening Balance'!$I$316,'Opening Balance'!$H$316,""))</f>
        <v/>
      </c>
      <c r="AJ322" s="118" t="str">
        <f>IF(AB322="","",IF(Sheet1!AB322='Opening Balance'!$I$317,'Opening Balance'!$H$317,""))</f>
        <v/>
      </c>
      <c r="AK322" s="118">
        <f t="shared" si="559"/>
        <v>62.600000000000023</v>
      </c>
      <c r="AL322" s="118">
        <f t="shared" si="560"/>
        <v>79.000000000000014</v>
      </c>
      <c r="AM322" s="119" t="str">
        <f>IF('Att. Dairy'!I370="","",'Att. Dairy'!I370)</f>
        <v/>
      </c>
      <c r="AN322" s="119" t="str">
        <f>IF('Att. Dairy'!J370="","",'Att. Dairy'!J370)</f>
        <v/>
      </c>
      <c r="AO322" s="119" t="str">
        <f t="shared" si="561"/>
        <v/>
      </c>
      <c r="AP322" s="119" t="str">
        <f>IF('Att. Dairy'!O370="","",'Att. Dairy'!O370)</f>
        <v/>
      </c>
      <c r="AQ322" s="119" t="str">
        <f>IF('Att. Dairy'!P370="","",'Att. Dairy'!P370)</f>
        <v/>
      </c>
      <c r="AR322" s="119" t="str">
        <f t="shared" si="562"/>
        <v/>
      </c>
      <c r="AS322" s="118">
        <f t="shared" si="563"/>
        <v>0</v>
      </c>
      <c r="AT322" s="118">
        <f t="shared" si="564"/>
        <v>0</v>
      </c>
      <c r="AU322" s="118">
        <f t="shared" si="574"/>
        <v>62.600000000000023</v>
      </c>
      <c r="AV322" s="118">
        <f t="shared" si="575"/>
        <v>79.000000000000014</v>
      </c>
      <c r="AW322" s="321" t="str">
        <f>IFERROR(IF(AND('Att. Dairy'!B370=""),"",IF(AND(AX322="अवकाश"),"",IF(AND(AR322=""),"",AR322*$AY$305))),"")</f>
        <v/>
      </c>
      <c r="AX322" s="121" t="str">
        <f>IF(AND('Att. Dairy'!B370=""),"",IF(OR(AR322="",AR322=0),"",BC322))</f>
        <v/>
      </c>
      <c r="BB322" s="329" t="str">
        <f>IF(AND('Att. Dairy'!D370=""),"",'Att. Dairy'!D370)</f>
        <v>Wednesday</v>
      </c>
      <c r="BC322" s="329" t="str">
        <f t="shared" si="565"/>
        <v>दाल रोटी</v>
      </c>
      <c r="BD322" s="318" t="str">
        <f t="shared" si="534"/>
        <v>W</v>
      </c>
      <c r="BE322" s="329" t="str">
        <f>IF(AND('Att. Dairy'!C370=""),"",'Att. Dairy'!C370)</f>
        <v/>
      </c>
      <c r="BF322" s="329" t="str">
        <f t="shared" si="535"/>
        <v/>
      </c>
      <c r="BG322" s="318" t="str">
        <f t="shared" si="536"/>
        <v>W</v>
      </c>
      <c r="BJ322" s="487">
        <f>IF(AND($DG$5=$CF$306),MAX($BJ$309:BJ321)+1,0)</f>
        <v>0</v>
      </c>
      <c r="BK322" s="389">
        <v>13</v>
      </c>
      <c r="BL322" s="422">
        <f>IF(AND('Att. Dairy'!B370=""),"",'Att. Dairy'!B370)</f>
        <v>45273</v>
      </c>
      <c r="BM322" s="423" t="str">
        <f>IF(AND('Att. Dairy'!D370=""),"",'Att. Dairy'!D370)</f>
        <v>Wednesday</v>
      </c>
      <c r="BN322" s="435" t="str">
        <f>IF('Att. Dairy'!L370="","",IF('Att. Dairy'!E370='Att. Dairy'!$AD$15,'Att. Dairy'!L370,""))</f>
        <v/>
      </c>
      <c r="BO322" s="435" t="str">
        <f>IF('Att. Dairy'!M370="","",IF('Att. Dairy'!E370='Att. Dairy'!$AD$15,'Att. Dairy'!M370,""))</f>
        <v/>
      </c>
      <c r="BP322" s="436">
        <f t="shared" si="537"/>
        <v>0</v>
      </c>
      <c r="BQ322" s="453">
        <f t="shared" si="566"/>
        <v>114.71000000000001</v>
      </c>
      <c r="BR322" s="439" t="str">
        <f>IF(BL322="","",IF(BL322='Opening Balance'!$I$330,'Opening Balance'!$G$330,""))</f>
        <v/>
      </c>
      <c r="BS322" s="439" t="str">
        <f>IF(BL322="","",IF(BL322='Opening Balance'!$I$332,'Opening Balance'!$G$332,""))</f>
        <v/>
      </c>
      <c r="BT322" s="438">
        <f t="shared" si="538"/>
        <v>114.71000000000001</v>
      </c>
      <c r="BU322" s="446">
        <f>IF(BP322="","",BP322*'Opening Balance'!$G$334)</f>
        <v>0</v>
      </c>
      <c r="BV322" s="415">
        <f t="shared" si="532"/>
        <v>114.71000000000001</v>
      </c>
      <c r="BW322" s="453">
        <f t="shared" si="567"/>
        <v>17.237599999999993</v>
      </c>
      <c r="BX322" s="446" t="str">
        <f>IF(BL322="","",IF(BL322='Opening Balance'!$I$331,'Opening Balance'!$G$331,""))</f>
        <v/>
      </c>
      <c r="BY322" s="446" t="str">
        <f>IF(BL322="","",IF(BL322='Opening Balance'!$I$333,'Opening Balance'!$G$333,""))</f>
        <v/>
      </c>
      <c r="BZ322" s="447">
        <f t="shared" si="539"/>
        <v>17.237599999999993</v>
      </c>
      <c r="CA322" s="446">
        <f>IF(BP322="","",BP322*'Opening Balance'!$G$335)</f>
        <v>0</v>
      </c>
      <c r="CB322" s="431">
        <f t="shared" si="540"/>
        <v>17.237599999999993</v>
      </c>
      <c r="CC322" s="474">
        <f t="shared" si="568"/>
        <v>25000</v>
      </c>
      <c r="CD322" s="468" t="str">
        <f>IF(BL322="","",IF(BL322='Opening Balance'!$I$337,'Opening Balance'!$G$337,""))</f>
        <v/>
      </c>
      <c r="CE322" s="468">
        <f t="shared" si="541"/>
        <v>25000</v>
      </c>
      <c r="CF322" s="470">
        <f>IF(BL322="","",IF(BL322='Opening Balance'!$I$339,'Opening Balance'!$G$339,0))</f>
        <v>0</v>
      </c>
      <c r="CG322" s="469">
        <f t="shared" si="569"/>
        <v>25000</v>
      </c>
      <c r="CH322" s="466"/>
      <c r="CI322" s="466"/>
      <c r="CJ322" s="389">
        <v>13</v>
      </c>
      <c r="CK322" s="422">
        <f>IF(AND('Att. Dairy'!B370=""),"",'Att. Dairy'!B370)</f>
        <v>45273</v>
      </c>
      <c r="CL322" s="423" t="str">
        <f>IF(AND('Att. Dairy'!D370=""),"",'Att. Dairy'!D370)</f>
        <v>Wednesday</v>
      </c>
      <c r="CM322" s="435" t="str">
        <f>IF('Att. Dairy'!O370="","",IF('Att. Dairy'!E370='Att. Dairy'!$AD$15,'Att. Dairy'!O370,""))</f>
        <v/>
      </c>
      <c r="CN322" s="435" t="str">
        <f>IF('Att. Dairy'!P370="","",IF('Att. Dairy'!E370='Att. Dairy'!$AD$15,'Att. Dairy'!P370,""))</f>
        <v/>
      </c>
      <c r="CO322" s="436">
        <f t="shared" si="542"/>
        <v>0</v>
      </c>
      <c r="CP322" s="453">
        <f t="shared" si="570"/>
        <v>160.57999999999996</v>
      </c>
      <c r="CQ322" s="438" t="str">
        <f>IF(CK322="","",IF(CK322='Opening Balance'!$I$330,'Opening Balance'!$H$330,""))</f>
        <v/>
      </c>
      <c r="CR322" s="438" t="str">
        <f>IF(CK322="","",IF(CK322='Opening Balance'!$I$332,'Opening Balance'!$H$332,""))</f>
        <v/>
      </c>
      <c r="CS322" s="438">
        <f t="shared" si="543"/>
        <v>160.57999999999996</v>
      </c>
      <c r="CT322" s="430">
        <f>IF(CO322="","",CO322*'Opening Balance'!$H$334)</f>
        <v>0</v>
      </c>
      <c r="CU322" s="431">
        <f t="shared" si="533"/>
        <v>160.57999999999996</v>
      </c>
      <c r="CV322" s="453">
        <f t="shared" si="571"/>
        <v>24.39579999999998</v>
      </c>
      <c r="CW322" s="430" t="str">
        <f>IF(CK322="","",IF(CK322='Opening Balance'!$I$331,'Opening Balance'!$H$331,""))</f>
        <v/>
      </c>
      <c r="CX322" s="429" t="str">
        <f>IF(CK322="","",IF(CK322='Opening Balance'!$I$333,'Opening Balance'!$H$333,""))</f>
        <v/>
      </c>
      <c r="CY322" s="438">
        <f t="shared" si="544"/>
        <v>24.39579999999998</v>
      </c>
      <c r="CZ322" s="430">
        <f>IF(CO322="","",CO322*'Opening Balance'!$H$335)</f>
        <v>0</v>
      </c>
      <c r="DA322" s="431">
        <f t="shared" si="545"/>
        <v>24.39579999999998</v>
      </c>
      <c r="DB322" s="474">
        <f t="shared" si="572"/>
        <v>27400</v>
      </c>
      <c r="DC322" s="468" t="str">
        <f>IF(CK322="","",IF(CK322='Opening Balance'!$I$337,'Opening Balance'!$H$337,""))</f>
        <v/>
      </c>
      <c r="DD322" s="468">
        <f t="shared" si="546"/>
        <v>27400</v>
      </c>
      <c r="DE322" s="470">
        <f>IF(CK322="","",IF(CK322='Opening Balance'!$I$339,'Opening Balance'!$H$339,0))</f>
        <v>0</v>
      </c>
      <c r="DF322" s="469">
        <f t="shared" si="573"/>
        <v>27400</v>
      </c>
    </row>
    <row r="323" spans="1:110" s="329" customFormat="1">
      <c r="A323" s="580"/>
      <c r="B323" s="352">
        <f>IF(AND($Z$3=$Q$305),MAX($B$309:B322)+1,0)</f>
        <v>0</v>
      </c>
      <c r="C323" s="116">
        <f>IF(AND('Att. Dairy'!B371=""),"",'Att. Dairy'!B371)</f>
        <v>45274</v>
      </c>
      <c r="D323" s="118">
        <f t="shared" si="547"/>
        <v>96.4</v>
      </c>
      <c r="E323" s="118">
        <f t="shared" si="548"/>
        <v>125.3</v>
      </c>
      <c r="F323" s="118" t="str">
        <f>IF(C323="","",IF(Sheet1!C323='Opening Balance'!$I$312,'Opening Balance'!$G$312,""))</f>
        <v/>
      </c>
      <c r="G323" s="118" t="str">
        <f>IF(C323="","",IF(Sheet1!C323='Opening Balance'!$I$313,'Opening Balance'!$G$313,""))</f>
        <v/>
      </c>
      <c r="H323" s="118" t="str">
        <f>IF(C323="","",IF(Sheet1!C323='Opening Balance'!$I$314,'Opening Balance'!$G$314,""))</f>
        <v/>
      </c>
      <c r="I323" s="118" t="str">
        <f>IF(C323="","",IF(Sheet1!C323='Opening Balance'!$I$315,'Opening Balance'!$G$315,""))</f>
        <v/>
      </c>
      <c r="J323" s="118" t="str">
        <f>IF(C323="","",IF(Sheet1!C323='Opening Balance'!$I$316,'Opening Balance'!$G$316,""))</f>
        <v/>
      </c>
      <c r="K323" s="118" t="str">
        <f>IF(C323="","",IF(Sheet1!C323='Opening Balance'!$I$317,'Opening Balance'!$G$317,""))</f>
        <v/>
      </c>
      <c r="L323" s="118">
        <f t="shared" si="549"/>
        <v>96.4</v>
      </c>
      <c r="M323" s="118">
        <f t="shared" si="550"/>
        <v>125.3</v>
      </c>
      <c r="N323" s="119" t="str">
        <f>IF('Att. Dairy'!F371="","",'Att. Dairy'!F371)</f>
        <v/>
      </c>
      <c r="O323" s="119" t="str">
        <f>IF('Att. Dairy'!G371="","",'Att. Dairy'!G371)</f>
        <v/>
      </c>
      <c r="P323" s="119" t="str">
        <f t="shared" si="551"/>
        <v/>
      </c>
      <c r="Q323" s="119" t="str">
        <f>IF('Att. Dairy'!L371="","",'Att. Dairy'!L371)</f>
        <v/>
      </c>
      <c r="R323" s="119" t="str">
        <f>IF('Att. Dairy'!M371="","",'Att. Dairy'!M371)</f>
        <v/>
      </c>
      <c r="S323" s="119" t="str">
        <f t="shared" si="552"/>
        <v/>
      </c>
      <c r="T323" s="118">
        <f t="shared" si="553"/>
        <v>0</v>
      </c>
      <c r="U323" s="118">
        <f t="shared" si="554"/>
        <v>0</v>
      </c>
      <c r="V323" s="118">
        <f t="shared" si="555"/>
        <v>96.4</v>
      </c>
      <c r="W323" s="118">
        <f t="shared" si="556"/>
        <v>125.3</v>
      </c>
      <c r="X323" s="321" t="str">
        <f>IFERROR(IF(AND('Att. Dairy'!B371=""),"",IF(AND(Y323="अवकाश"),"",IF(AND(S323=""),"",S323*$Z$305))),"")</f>
        <v/>
      </c>
      <c r="Y323" s="121" t="str">
        <f>IF(AND('Att. Dairy'!B371=""),"",IF(OR(S323="",S323=0),"",BC323))</f>
        <v/>
      </c>
      <c r="AA323" s="353">
        <f>IF(AND($AY$3=$AP$305),MAX($AA$309:AA322)+1,0)</f>
        <v>0</v>
      </c>
      <c r="AB323" s="116">
        <f>IF(AND('Att. Dairy'!B371=""),"",'Att. Dairy'!B371)</f>
        <v>45274</v>
      </c>
      <c r="AC323" s="118">
        <f t="shared" si="557"/>
        <v>62.600000000000023</v>
      </c>
      <c r="AD323" s="118">
        <f t="shared" si="558"/>
        <v>79.000000000000014</v>
      </c>
      <c r="AE323" s="118" t="str">
        <f>IF(AB323="","",IF(Sheet1!AB323='Opening Balance'!$I$312,'Opening Balance'!$H$312,""))</f>
        <v/>
      </c>
      <c r="AF323" s="118" t="str">
        <f>IF(AB323="","",IF(Sheet1!AB323='Opening Balance'!$I$313,'Opening Balance'!$H$313,""))</f>
        <v/>
      </c>
      <c r="AG323" s="118" t="str">
        <f>IF(AB323="","",IF(Sheet1!AB323='Opening Balance'!$I$314,'Opening Balance'!$H$314,""))</f>
        <v/>
      </c>
      <c r="AH323" s="118" t="str">
        <f>IF(AB323="","",IF(Sheet1!AB323='Opening Balance'!$I$315,'Opening Balance'!$H$315,""))</f>
        <v/>
      </c>
      <c r="AI323" s="118" t="str">
        <f>IF(AB323="","",IF(Sheet1!AB323='Opening Balance'!$I$316,'Opening Balance'!$H$316,""))</f>
        <v/>
      </c>
      <c r="AJ323" s="118" t="str">
        <f>IF(AB323="","",IF(Sheet1!AB323='Opening Balance'!$I$317,'Opening Balance'!$H$317,""))</f>
        <v/>
      </c>
      <c r="AK323" s="118">
        <f t="shared" si="559"/>
        <v>62.600000000000023</v>
      </c>
      <c r="AL323" s="118">
        <f t="shared" si="560"/>
        <v>79.000000000000014</v>
      </c>
      <c r="AM323" s="119" t="str">
        <f>IF('Att. Dairy'!I371="","",'Att. Dairy'!I371)</f>
        <v/>
      </c>
      <c r="AN323" s="119" t="str">
        <f>IF('Att. Dairy'!J371="","",'Att. Dairy'!J371)</f>
        <v/>
      </c>
      <c r="AO323" s="119" t="str">
        <f t="shared" si="561"/>
        <v/>
      </c>
      <c r="AP323" s="119" t="str">
        <f>IF('Att. Dairy'!O371="","",'Att. Dairy'!O371)</f>
        <v/>
      </c>
      <c r="AQ323" s="119" t="str">
        <f>IF('Att. Dairy'!P371="","",'Att. Dairy'!P371)</f>
        <v/>
      </c>
      <c r="AR323" s="119" t="str">
        <f t="shared" si="562"/>
        <v/>
      </c>
      <c r="AS323" s="118">
        <f t="shared" si="563"/>
        <v>0</v>
      </c>
      <c r="AT323" s="118">
        <f t="shared" si="564"/>
        <v>0</v>
      </c>
      <c r="AU323" s="118">
        <f t="shared" si="574"/>
        <v>62.600000000000023</v>
      </c>
      <c r="AV323" s="118">
        <f t="shared" si="575"/>
        <v>79.000000000000014</v>
      </c>
      <c r="AW323" s="321" t="str">
        <f>IFERROR(IF(AND('Att. Dairy'!B371=""),"",IF(AND(AX323="अवकाश"),"",IF(AND(AR323=""),"",AR323*$AY$305))),"")</f>
        <v/>
      </c>
      <c r="AX323" s="121" t="str">
        <f>IF(AND('Att. Dairy'!B371=""),"",IF(OR(AR323="",AR323=0),"",BC323))</f>
        <v/>
      </c>
      <c r="BB323" s="329" t="str">
        <f>IF(AND('Att. Dairy'!D371=""),"",'Att. Dairy'!D371)</f>
        <v>Thursday</v>
      </c>
      <c r="BC323" s="329" t="str">
        <f t="shared" si="565"/>
        <v>खिचड़ी</v>
      </c>
      <c r="BD323" s="318" t="str">
        <f t="shared" si="534"/>
        <v>R</v>
      </c>
      <c r="BE323" s="329" t="str">
        <f>IF(AND('Att. Dairy'!C371=""),"",'Att. Dairy'!C371)</f>
        <v/>
      </c>
      <c r="BF323" s="329" t="str">
        <f t="shared" si="535"/>
        <v/>
      </c>
      <c r="BG323" s="318" t="str">
        <f t="shared" si="536"/>
        <v>R</v>
      </c>
      <c r="BJ323" s="487">
        <f>IF(AND($DG$5=$CF$306),MAX($BJ$309:BJ322)+1,0)</f>
        <v>0</v>
      </c>
      <c r="BK323" s="389">
        <v>14</v>
      </c>
      <c r="BL323" s="422">
        <f>IF(AND('Att. Dairy'!B371=""),"",'Att. Dairy'!B371)</f>
        <v>45274</v>
      </c>
      <c r="BM323" s="423" t="str">
        <f>IF(AND('Att. Dairy'!D371=""),"",'Att. Dairy'!D371)</f>
        <v>Thursday</v>
      </c>
      <c r="BN323" s="435" t="str">
        <f>IF('Att. Dairy'!L371="","",IF('Att. Dairy'!E371='Att. Dairy'!$AD$15,'Att. Dairy'!L371,""))</f>
        <v/>
      </c>
      <c r="BO323" s="435" t="str">
        <f>IF('Att. Dairy'!M371="","",IF('Att. Dairy'!E371='Att. Dairy'!$AD$15,'Att. Dairy'!M371,""))</f>
        <v/>
      </c>
      <c r="BP323" s="436">
        <f t="shared" si="537"/>
        <v>0</v>
      </c>
      <c r="BQ323" s="453">
        <f t="shared" si="566"/>
        <v>114.71000000000001</v>
      </c>
      <c r="BR323" s="439" t="str">
        <f>IF(BL323="","",IF(BL323='Opening Balance'!$I$330,'Opening Balance'!$G$330,""))</f>
        <v/>
      </c>
      <c r="BS323" s="439" t="str">
        <f>IF(BL323="","",IF(BL323='Opening Balance'!$I$332,'Opening Balance'!$G$332,""))</f>
        <v/>
      </c>
      <c r="BT323" s="438">
        <f t="shared" si="538"/>
        <v>114.71000000000001</v>
      </c>
      <c r="BU323" s="446">
        <f>IF(BP323="","",BP323*'Opening Balance'!$G$334)</f>
        <v>0</v>
      </c>
      <c r="BV323" s="415">
        <f t="shared" si="532"/>
        <v>114.71000000000001</v>
      </c>
      <c r="BW323" s="453">
        <f t="shared" si="567"/>
        <v>17.237599999999993</v>
      </c>
      <c r="BX323" s="446" t="str">
        <f>IF(BL323="","",IF(BL323='Opening Balance'!$I$331,'Opening Balance'!$G$331,""))</f>
        <v/>
      </c>
      <c r="BY323" s="446" t="str">
        <f>IF(BL323="","",IF(BL323='Opening Balance'!$I$333,'Opening Balance'!$G$333,""))</f>
        <v/>
      </c>
      <c r="BZ323" s="447">
        <f t="shared" si="539"/>
        <v>17.237599999999993</v>
      </c>
      <c r="CA323" s="446">
        <f>IF(BP323="","",BP323*'Opening Balance'!$G$335)</f>
        <v>0</v>
      </c>
      <c r="CB323" s="431">
        <f t="shared" si="540"/>
        <v>17.237599999999993</v>
      </c>
      <c r="CC323" s="474">
        <f t="shared" si="568"/>
        <v>25000</v>
      </c>
      <c r="CD323" s="468" t="str">
        <f>IF(BL323="","",IF(BL323='Opening Balance'!$I$337,'Opening Balance'!$G$337,""))</f>
        <v/>
      </c>
      <c r="CE323" s="468">
        <f t="shared" si="541"/>
        <v>25000</v>
      </c>
      <c r="CF323" s="470">
        <f>IF(BL323="","",IF(BL323='Opening Balance'!$I$339,'Opening Balance'!$G$339,0))</f>
        <v>0</v>
      </c>
      <c r="CG323" s="469">
        <f t="shared" si="569"/>
        <v>25000</v>
      </c>
      <c r="CH323" s="466"/>
      <c r="CI323" s="466"/>
      <c r="CJ323" s="389">
        <v>14</v>
      </c>
      <c r="CK323" s="422">
        <f>IF(AND('Att. Dairy'!B371=""),"",'Att. Dairy'!B371)</f>
        <v>45274</v>
      </c>
      <c r="CL323" s="423" t="str">
        <f>IF(AND('Att. Dairy'!D371=""),"",'Att. Dairy'!D371)</f>
        <v>Thursday</v>
      </c>
      <c r="CM323" s="435" t="str">
        <f>IF('Att. Dairy'!O371="","",IF('Att. Dairy'!E371='Att. Dairy'!$AD$15,'Att. Dairy'!O371,""))</f>
        <v/>
      </c>
      <c r="CN323" s="435" t="str">
        <f>IF('Att. Dairy'!P371="","",IF('Att. Dairy'!E371='Att. Dairy'!$AD$15,'Att. Dairy'!P371,""))</f>
        <v/>
      </c>
      <c r="CO323" s="436">
        <f t="shared" si="542"/>
        <v>0</v>
      </c>
      <c r="CP323" s="453">
        <f t="shared" si="570"/>
        <v>160.57999999999996</v>
      </c>
      <c r="CQ323" s="438" t="str">
        <f>IF(CK323="","",IF(CK323='Opening Balance'!$I$330,'Opening Balance'!$H$330,""))</f>
        <v/>
      </c>
      <c r="CR323" s="438" t="str">
        <f>IF(CK323="","",IF(CK323='Opening Balance'!$I$332,'Opening Balance'!$H$332,""))</f>
        <v/>
      </c>
      <c r="CS323" s="438">
        <f t="shared" si="543"/>
        <v>160.57999999999996</v>
      </c>
      <c r="CT323" s="430">
        <f>IF(CO323="","",CO323*'Opening Balance'!$H$334)</f>
        <v>0</v>
      </c>
      <c r="CU323" s="431">
        <f t="shared" si="533"/>
        <v>160.57999999999996</v>
      </c>
      <c r="CV323" s="453">
        <f t="shared" si="571"/>
        <v>24.39579999999998</v>
      </c>
      <c r="CW323" s="430" t="str">
        <f>IF(CK323="","",IF(CK323='Opening Balance'!$I$331,'Opening Balance'!$H$331,""))</f>
        <v/>
      </c>
      <c r="CX323" s="429" t="str">
        <f>IF(CK323="","",IF(CK323='Opening Balance'!$I$333,'Opening Balance'!$H$333,""))</f>
        <v/>
      </c>
      <c r="CY323" s="438">
        <f t="shared" si="544"/>
        <v>24.39579999999998</v>
      </c>
      <c r="CZ323" s="430">
        <f>IF(CO323="","",CO323*'Opening Balance'!$H$335)</f>
        <v>0</v>
      </c>
      <c r="DA323" s="431">
        <f t="shared" si="545"/>
        <v>24.39579999999998</v>
      </c>
      <c r="DB323" s="474">
        <f t="shared" si="572"/>
        <v>27400</v>
      </c>
      <c r="DC323" s="468" t="str">
        <f>IF(CK323="","",IF(CK323='Opening Balance'!$I$337,'Opening Balance'!$H$337,""))</f>
        <v/>
      </c>
      <c r="DD323" s="468">
        <f t="shared" si="546"/>
        <v>27400</v>
      </c>
      <c r="DE323" s="470">
        <f>IF(CK323="","",IF(CK323='Opening Balance'!$I$339,'Opening Balance'!$H$339,0))</f>
        <v>0</v>
      </c>
      <c r="DF323" s="469">
        <f t="shared" si="573"/>
        <v>27400</v>
      </c>
    </row>
    <row r="324" spans="1:110" s="329" customFormat="1">
      <c r="A324" s="580"/>
      <c r="B324" s="352">
        <f>IF(AND($Z$3=$Q$305),MAX($B$309:B323)+1,0)</f>
        <v>0</v>
      </c>
      <c r="C324" s="116">
        <f>IF(AND('Att. Dairy'!B372=""),"",'Att. Dairy'!B372)</f>
        <v>45275</v>
      </c>
      <c r="D324" s="118">
        <f t="shared" si="547"/>
        <v>96.4</v>
      </c>
      <c r="E324" s="118">
        <f t="shared" si="548"/>
        <v>125.3</v>
      </c>
      <c r="F324" s="118" t="str">
        <f>IF(C324="","",IF(Sheet1!C324='Opening Balance'!$I$312,'Opening Balance'!$G$312,""))</f>
        <v/>
      </c>
      <c r="G324" s="118" t="str">
        <f>IF(C324="","",IF(Sheet1!C324='Opening Balance'!$I$313,'Opening Balance'!$G$313,""))</f>
        <v/>
      </c>
      <c r="H324" s="118" t="str">
        <f>IF(C324="","",IF(Sheet1!C324='Opening Balance'!$I$314,'Opening Balance'!$G$314,""))</f>
        <v/>
      </c>
      <c r="I324" s="118" t="str">
        <f>IF(C324="","",IF(Sheet1!C324='Opening Balance'!$I$315,'Opening Balance'!$G$315,""))</f>
        <v/>
      </c>
      <c r="J324" s="118" t="str">
        <f>IF(C324="","",IF(Sheet1!C324='Opening Balance'!$I$316,'Opening Balance'!$G$316,""))</f>
        <v/>
      </c>
      <c r="K324" s="118" t="str">
        <f>IF(C324="","",IF(Sheet1!C324='Opening Balance'!$I$317,'Opening Balance'!$G$317,""))</f>
        <v/>
      </c>
      <c r="L324" s="118">
        <f t="shared" si="549"/>
        <v>96.4</v>
      </c>
      <c r="M324" s="118">
        <f t="shared" si="550"/>
        <v>125.3</v>
      </c>
      <c r="N324" s="119" t="str">
        <f>IF('Att. Dairy'!F372="","",'Att. Dairy'!F372)</f>
        <v/>
      </c>
      <c r="O324" s="119" t="str">
        <f>IF('Att. Dairy'!G372="","",'Att. Dairy'!G372)</f>
        <v/>
      </c>
      <c r="P324" s="119" t="str">
        <f t="shared" si="551"/>
        <v/>
      </c>
      <c r="Q324" s="119" t="str">
        <f>IF('Att. Dairy'!L372="","",'Att. Dairy'!L372)</f>
        <v/>
      </c>
      <c r="R324" s="119" t="str">
        <f>IF('Att. Dairy'!M372="","",'Att. Dairy'!M372)</f>
        <v/>
      </c>
      <c r="S324" s="119" t="str">
        <f t="shared" si="552"/>
        <v/>
      </c>
      <c r="T324" s="118">
        <f t="shared" si="553"/>
        <v>0</v>
      </c>
      <c r="U324" s="118">
        <f t="shared" si="554"/>
        <v>0</v>
      </c>
      <c r="V324" s="118">
        <f t="shared" si="555"/>
        <v>96.4</v>
      </c>
      <c r="W324" s="118">
        <f t="shared" si="556"/>
        <v>125.3</v>
      </c>
      <c r="X324" s="321" t="str">
        <f>IFERROR(IF(AND('Att. Dairy'!B372=""),"",IF(AND(Y324="अवकाश"),"",IF(AND(S324=""),"",S324*$Z$305))),"")</f>
        <v/>
      </c>
      <c r="Y324" s="121" t="str">
        <f>IF(AND('Att. Dairy'!B372=""),"",IF(OR(S324="",S324=0),"",BC324))</f>
        <v/>
      </c>
      <c r="AA324" s="353">
        <f>IF(AND($AY$3=$AP$305),MAX($AA$309:AA323)+1,0)</f>
        <v>0</v>
      </c>
      <c r="AB324" s="116">
        <f>IF(AND('Att. Dairy'!B372=""),"",'Att. Dairy'!B372)</f>
        <v>45275</v>
      </c>
      <c r="AC324" s="118">
        <f t="shared" si="557"/>
        <v>62.600000000000023</v>
      </c>
      <c r="AD324" s="118">
        <f t="shared" si="558"/>
        <v>79.000000000000014</v>
      </c>
      <c r="AE324" s="118" t="str">
        <f>IF(AB324="","",IF(Sheet1!AB324='Opening Balance'!$I$312,'Opening Balance'!$H$312,""))</f>
        <v/>
      </c>
      <c r="AF324" s="118" t="str">
        <f>IF(AB324="","",IF(Sheet1!AB324='Opening Balance'!$I$313,'Opening Balance'!$H$313,""))</f>
        <v/>
      </c>
      <c r="AG324" s="118" t="str">
        <f>IF(AB324="","",IF(Sheet1!AB324='Opening Balance'!$I$314,'Opening Balance'!$H$314,""))</f>
        <v/>
      </c>
      <c r="AH324" s="118" t="str">
        <f>IF(AB324="","",IF(Sheet1!AB324='Opening Balance'!$I$315,'Opening Balance'!$H$315,""))</f>
        <v/>
      </c>
      <c r="AI324" s="118" t="str">
        <f>IF(AB324="","",IF(Sheet1!AB324='Opening Balance'!$I$316,'Opening Balance'!$H$316,""))</f>
        <v/>
      </c>
      <c r="AJ324" s="118" t="str">
        <f>IF(AB324="","",IF(Sheet1!AB324='Opening Balance'!$I$317,'Opening Balance'!$H$317,""))</f>
        <v/>
      </c>
      <c r="AK324" s="118">
        <f t="shared" si="559"/>
        <v>62.600000000000023</v>
      </c>
      <c r="AL324" s="118">
        <f t="shared" si="560"/>
        <v>79.000000000000014</v>
      </c>
      <c r="AM324" s="119" t="str">
        <f>IF('Att. Dairy'!I372="","",'Att. Dairy'!I372)</f>
        <v/>
      </c>
      <c r="AN324" s="119" t="str">
        <f>IF('Att. Dairy'!J372="","",'Att. Dairy'!J372)</f>
        <v/>
      </c>
      <c r="AO324" s="119" t="str">
        <f t="shared" si="561"/>
        <v/>
      </c>
      <c r="AP324" s="119" t="str">
        <f>IF('Att. Dairy'!O372="","",'Att. Dairy'!O372)</f>
        <v/>
      </c>
      <c r="AQ324" s="119" t="str">
        <f>IF('Att. Dairy'!P372="","",'Att. Dairy'!P372)</f>
        <v/>
      </c>
      <c r="AR324" s="119" t="str">
        <f t="shared" si="562"/>
        <v/>
      </c>
      <c r="AS324" s="118">
        <f t="shared" si="563"/>
        <v>0</v>
      </c>
      <c r="AT324" s="118">
        <f t="shared" si="564"/>
        <v>0</v>
      </c>
      <c r="AU324" s="118">
        <f t="shared" si="574"/>
        <v>62.600000000000023</v>
      </c>
      <c r="AV324" s="118">
        <f t="shared" si="575"/>
        <v>79.000000000000014</v>
      </c>
      <c r="AW324" s="321" t="str">
        <f>IFERROR(IF(AND('Att. Dairy'!B372=""),"",IF(AND(AX324="अवकाश"),"",IF(AND(AR324=""),"",AR324*$AY$305))),"")</f>
        <v/>
      </c>
      <c r="AX324" s="121" t="str">
        <f>IF(AND('Att. Dairy'!B372=""),"",IF(OR(AR324="",AR324=0),"",BC324))</f>
        <v/>
      </c>
      <c r="BB324" s="329" t="str">
        <f>IF(AND('Att. Dairy'!D372=""),"",'Att. Dairy'!D372)</f>
        <v>Friday</v>
      </c>
      <c r="BC324" s="329" t="str">
        <f t="shared" si="565"/>
        <v>दाल रोटी</v>
      </c>
      <c r="BD324" s="318" t="str">
        <f t="shared" si="534"/>
        <v>W</v>
      </c>
      <c r="BE324" s="329" t="str">
        <f>IF(AND('Att. Dairy'!C372=""),"",'Att. Dairy'!C372)</f>
        <v/>
      </c>
      <c r="BF324" s="329" t="str">
        <f t="shared" si="535"/>
        <v/>
      </c>
      <c r="BG324" s="318" t="str">
        <f t="shared" si="536"/>
        <v>W</v>
      </c>
      <c r="BJ324" s="487">
        <f>IF(AND($DG$5=$CF$306),MAX($BJ$309:BJ323)+1,0)</f>
        <v>0</v>
      </c>
      <c r="BK324" s="389">
        <v>15</v>
      </c>
      <c r="BL324" s="422">
        <f>IF(AND('Att. Dairy'!B372=""),"",'Att. Dairy'!B372)</f>
        <v>45275</v>
      </c>
      <c r="BM324" s="423" t="str">
        <f>IF(AND('Att. Dairy'!D372=""),"",'Att. Dairy'!D372)</f>
        <v>Friday</v>
      </c>
      <c r="BN324" s="435" t="str">
        <f>IF('Att. Dairy'!L372="","",IF('Att. Dairy'!E372='Att. Dairy'!$AD$15,'Att. Dairy'!L372,""))</f>
        <v/>
      </c>
      <c r="BO324" s="435" t="str">
        <f>IF('Att. Dairy'!M372="","",IF('Att. Dairy'!E372='Att. Dairy'!$AD$15,'Att. Dairy'!M372,""))</f>
        <v/>
      </c>
      <c r="BP324" s="436">
        <f t="shared" si="537"/>
        <v>0</v>
      </c>
      <c r="BQ324" s="453">
        <f t="shared" si="566"/>
        <v>114.71000000000001</v>
      </c>
      <c r="BR324" s="439" t="str">
        <f>IF(BL324="","",IF(BL324='Opening Balance'!$I$330,'Opening Balance'!$G$330,""))</f>
        <v/>
      </c>
      <c r="BS324" s="439" t="str">
        <f>IF(BL324="","",IF(BL324='Opening Balance'!$I$332,'Opening Balance'!$G$332,""))</f>
        <v/>
      </c>
      <c r="BT324" s="438">
        <f t="shared" si="538"/>
        <v>114.71000000000001</v>
      </c>
      <c r="BU324" s="446">
        <f>IF(BP324="","",BP324*'Opening Balance'!$G$334)</f>
        <v>0</v>
      </c>
      <c r="BV324" s="415">
        <f t="shared" si="532"/>
        <v>114.71000000000001</v>
      </c>
      <c r="BW324" s="453">
        <f t="shared" si="567"/>
        <v>17.237599999999993</v>
      </c>
      <c r="BX324" s="446" t="str">
        <f>IF(BL324="","",IF(BL324='Opening Balance'!$I$331,'Opening Balance'!$G$331,""))</f>
        <v/>
      </c>
      <c r="BY324" s="446" t="str">
        <f>IF(BL324="","",IF(BL324='Opening Balance'!$I$333,'Opening Balance'!$G$333,""))</f>
        <v/>
      </c>
      <c r="BZ324" s="447">
        <f t="shared" si="539"/>
        <v>17.237599999999993</v>
      </c>
      <c r="CA324" s="446">
        <f>IF(BP324="","",BP324*'Opening Balance'!$G$335)</f>
        <v>0</v>
      </c>
      <c r="CB324" s="431">
        <f t="shared" si="540"/>
        <v>17.237599999999993</v>
      </c>
      <c r="CC324" s="474">
        <f t="shared" si="568"/>
        <v>25000</v>
      </c>
      <c r="CD324" s="468" t="str">
        <f>IF(BL324="","",IF(BL324='Opening Balance'!$I$337,'Opening Balance'!$G$337,""))</f>
        <v/>
      </c>
      <c r="CE324" s="468">
        <f t="shared" si="541"/>
        <v>25000</v>
      </c>
      <c r="CF324" s="470">
        <f>IF(BL324="","",IF(BL324='Opening Balance'!$I$339,'Opening Balance'!$G$339,0))</f>
        <v>0</v>
      </c>
      <c r="CG324" s="469">
        <f t="shared" si="569"/>
        <v>25000</v>
      </c>
      <c r="CH324" s="466"/>
      <c r="CI324" s="466"/>
      <c r="CJ324" s="389">
        <v>15</v>
      </c>
      <c r="CK324" s="422">
        <f>IF(AND('Att. Dairy'!B372=""),"",'Att. Dairy'!B372)</f>
        <v>45275</v>
      </c>
      <c r="CL324" s="423" t="str">
        <f>IF(AND('Att. Dairy'!D372=""),"",'Att. Dairy'!D372)</f>
        <v>Friday</v>
      </c>
      <c r="CM324" s="435" t="str">
        <f>IF('Att. Dairy'!O372="","",IF('Att. Dairy'!E372='Att. Dairy'!$AD$15,'Att. Dairy'!O372,""))</f>
        <v/>
      </c>
      <c r="CN324" s="435" t="str">
        <f>IF('Att. Dairy'!P372="","",IF('Att. Dairy'!E372='Att. Dairy'!$AD$15,'Att. Dairy'!P372,""))</f>
        <v/>
      </c>
      <c r="CO324" s="436">
        <f t="shared" si="542"/>
        <v>0</v>
      </c>
      <c r="CP324" s="453">
        <f t="shared" si="570"/>
        <v>160.57999999999996</v>
      </c>
      <c r="CQ324" s="438" t="str">
        <f>IF(CK324="","",IF(CK324='Opening Balance'!$I$330,'Opening Balance'!$H$330,""))</f>
        <v/>
      </c>
      <c r="CR324" s="438" t="str">
        <f>IF(CK324="","",IF(CK324='Opening Balance'!$I$332,'Opening Balance'!$H$332,""))</f>
        <v/>
      </c>
      <c r="CS324" s="438">
        <f t="shared" si="543"/>
        <v>160.57999999999996</v>
      </c>
      <c r="CT324" s="430">
        <f>IF(CO324="","",CO324*'Opening Balance'!$H$334)</f>
        <v>0</v>
      </c>
      <c r="CU324" s="431">
        <f t="shared" si="533"/>
        <v>160.57999999999996</v>
      </c>
      <c r="CV324" s="453">
        <f t="shared" si="571"/>
        <v>24.39579999999998</v>
      </c>
      <c r="CW324" s="430" t="str">
        <f>IF(CK324="","",IF(CK324='Opening Balance'!$I$331,'Opening Balance'!$H$331,""))</f>
        <v/>
      </c>
      <c r="CX324" s="429" t="str">
        <f>IF(CK324="","",IF(CK324='Opening Balance'!$I$333,'Opening Balance'!$H$333,""))</f>
        <v/>
      </c>
      <c r="CY324" s="438">
        <f t="shared" si="544"/>
        <v>24.39579999999998</v>
      </c>
      <c r="CZ324" s="430">
        <f>IF(CO324="","",CO324*'Opening Balance'!$H$335)</f>
        <v>0</v>
      </c>
      <c r="DA324" s="431">
        <f t="shared" si="545"/>
        <v>24.39579999999998</v>
      </c>
      <c r="DB324" s="474">
        <f t="shared" si="572"/>
        <v>27400</v>
      </c>
      <c r="DC324" s="468" t="str">
        <f>IF(CK324="","",IF(CK324='Opening Balance'!$I$337,'Opening Balance'!$H$337,""))</f>
        <v/>
      </c>
      <c r="DD324" s="468">
        <f t="shared" si="546"/>
        <v>27400</v>
      </c>
      <c r="DE324" s="470">
        <f>IF(CK324="","",IF(CK324='Opening Balance'!$I$339,'Opening Balance'!$H$339,0))</f>
        <v>0</v>
      </c>
      <c r="DF324" s="469">
        <f t="shared" si="573"/>
        <v>27400</v>
      </c>
    </row>
    <row r="325" spans="1:110" s="329" customFormat="1">
      <c r="A325" s="580"/>
      <c r="B325" s="352">
        <f>IF(AND($Z$3=$Q$305),MAX($B$309:B324)+1,0)</f>
        <v>0</v>
      </c>
      <c r="C325" s="116">
        <f>IF(AND('Att. Dairy'!B373=""),"",'Att. Dairy'!B373)</f>
        <v>45276</v>
      </c>
      <c r="D325" s="118">
        <f t="shared" si="547"/>
        <v>96.4</v>
      </c>
      <c r="E325" s="118">
        <f t="shared" si="548"/>
        <v>125.3</v>
      </c>
      <c r="F325" s="118" t="str">
        <f>IF(C325="","",IF(Sheet1!C325='Opening Balance'!$I$312,'Opening Balance'!$G$312,""))</f>
        <v/>
      </c>
      <c r="G325" s="118" t="str">
        <f>IF(C325="","",IF(Sheet1!C325='Opening Balance'!$I$313,'Opening Balance'!$G$313,""))</f>
        <v/>
      </c>
      <c r="H325" s="118" t="str">
        <f>IF(C325="","",IF(Sheet1!C325='Opening Balance'!$I$314,'Opening Balance'!$G$314,""))</f>
        <v/>
      </c>
      <c r="I325" s="118" t="str">
        <f>IF(C325="","",IF(Sheet1!C325='Opening Balance'!$I$315,'Opening Balance'!$G$315,""))</f>
        <v/>
      </c>
      <c r="J325" s="118" t="str">
        <f>IF(C325="","",IF(Sheet1!C325='Opening Balance'!$I$316,'Opening Balance'!$G$316,""))</f>
        <v/>
      </c>
      <c r="K325" s="118" t="str">
        <f>IF(C325="","",IF(Sheet1!C325='Opening Balance'!$I$317,'Opening Balance'!$G$317,""))</f>
        <v/>
      </c>
      <c r="L325" s="118">
        <f t="shared" si="549"/>
        <v>96.4</v>
      </c>
      <c r="M325" s="118">
        <f t="shared" si="550"/>
        <v>125.3</v>
      </c>
      <c r="N325" s="119" t="str">
        <f>IF('Att. Dairy'!F373="","",'Att. Dairy'!F373)</f>
        <v/>
      </c>
      <c r="O325" s="119" t="str">
        <f>IF('Att. Dairy'!G373="","",'Att. Dairy'!G373)</f>
        <v/>
      </c>
      <c r="P325" s="119" t="str">
        <f t="shared" si="551"/>
        <v/>
      </c>
      <c r="Q325" s="119" t="str">
        <f>IF('Att. Dairy'!L373="","",'Att. Dairy'!L373)</f>
        <v/>
      </c>
      <c r="R325" s="119" t="str">
        <f>IF('Att. Dairy'!M373="","",'Att. Dairy'!M373)</f>
        <v/>
      </c>
      <c r="S325" s="119" t="str">
        <f t="shared" si="552"/>
        <v/>
      </c>
      <c r="T325" s="118">
        <f t="shared" si="553"/>
        <v>0</v>
      </c>
      <c r="U325" s="118">
        <f t="shared" si="554"/>
        <v>0</v>
      </c>
      <c r="V325" s="118">
        <f t="shared" si="555"/>
        <v>96.4</v>
      </c>
      <c r="W325" s="118">
        <f t="shared" si="556"/>
        <v>125.3</v>
      </c>
      <c r="X325" s="321" t="str">
        <f>IFERROR(IF(AND('Att. Dairy'!B373=""),"",IF(AND(Y325="अवकाश"),"",IF(AND(S325=""),"",S325*$Z$305))),"")</f>
        <v/>
      </c>
      <c r="Y325" s="121" t="str">
        <f>IF(AND('Att. Dairy'!B373=""),"",IF(OR(S325="",S325=0),"",BC325))</f>
        <v/>
      </c>
      <c r="AA325" s="353">
        <f>IF(AND($AY$3=$AP$305),MAX($AA$309:AA324)+1,0)</f>
        <v>0</v>
      </c>
      <c r="AB325" s="116">
        <f>IF(AND('Att. Dairy'!B373=""),"",'Att. Dairy'!B373)</f>
        <v>45276</v>
      </c>
      <c r="AC325" s="118">
        <f t="shared" si="557"/>
        <v>62.600000000000023</v>
      </c>
      <c r="AD325" s="118">
        <f t="shared" si="558"/>
        <v>79.000000000000014</v>
      </c>
      <c r="AE325" s="118" t="str">
        <f>IF(AB325="","",IF(Sheet1!AB325='Opening Balance'!$I$312,'Opening Balance'!$H$312,""))</f>
        <v/>
      </c>
      <c r="AF325" s="118" t="str">
        <f>IF(AB325="","",IF(Sheet1!AB325='Opening Balance'!$I$313,'Opening Balance'!$H$313,""))</f>
        <v/>
      </c>
      <c r="AG325" s="118" t="str">
        <f>IF(AB325="","",IF(Sheet1!AB325='Opening Balance'!$I$314,'Opening Balance'!$H$314,""))</f>
        <v/>
      </c>
      <c r="AH325" s="118" t="str">
        <f>IF(AB325="","",IF(Sheet1!AB325='Opening Balance'!$I$315,'Opening Balance'!$H$315,""))</f>
        <v/>
      </c>
      <c r="AI325" s="118" t="str">
        <f>IF(AB325="","",IF(Sheet1!AB325='Opening Balance'!$I$316,'Opening Balance'!$H$316,""))</f>
        <v/>
      </c>
      <c r="AJ325" s="118" t="str">
        <f>IF(AB325="","",IF(Sheet1!AB325='Opening Balance'!$I$317,'Opening Balance'!$H$317,""))</f>
        <v/>
      </c>
      <c r="AK325" s="118">
        <f t="shared" si="559"/>
        <v>62.600000000000023</v>
      </c>
      <c r="AL325" s="118">
        <f t="shared" si="560"/>
        <v>79.000000000000014</v>
      </c>
      <c r="AM325" s="119" t="str">
        <f>IF('Att. Dairy'!I373="","",'Att. Dairy'!I373)</f>
        <v/>
      </c>
      <c r="AN325" s="119" t="str">
        <f>IF('Att. Dairy'!J373="","",'Att. Dairy'!J373)</f>
        <v/>
      </c>
      <c r="AO325" s="119" t="str">
        <f t="shared" si="561"/>
        <v/>
      </c>
      <c r="AP325" s="119" t="str">
        <f>IF('Att. Dairy'!O373="","",'Att. Dairy'!O373)</f>
        <v/>
      </c>
      <c r="AQ325" s="119" t="str">
        <f>IF('Att. Dairy'!P373="","",'Att. Dairy'!P373)</f>
        <v/>
      </c>
      <c r="AR325" s="119" t="str">
        <f t="shared" si="562"/>
        <v/>
      </c>
      <c r="AS325" s="118">
        <f t="shared" si="563"/>
        <v>0</v>
      </c>
      <c r="AT325" s="118">
        <f t="shared" si="564"/>
        <v>0</v>
      </c>
      <c r="AU325" s="118">
        <f t="shared" si="574"/>
        <v>62.600000000000023</v>
      </c>
      <c r="AV325" s="118">
        <f t="shared" si="575"/>
        <v>79.000000000000014</v>
      </c>
      <c r="AW325" s="321" t="str">
        <f>IFERROR(IF(AND('Att. Dairy'!B373=""),"",IF(AND(AX325="अवकाश"),"",IF(AND(AR325=""),"",AR325*$AY$305))),"")</f>
        <v/>
      </c>
      <c r="AX325" s="121" t="str">
        <f>IF(AND('Att. Dairy'!B373=""),"",IF(OR(AR325="",AR325=0),"",BC325))</f>
        <v/>
      </c>
      <c r="BB325" s="329" t="str">
        <f>IF(AND('Att. Dairy'!D373=""),"",'Att. Dairy'!D373)</f>
        <v>Saturday</v>
      </c>
      <c r="BC325" s="329" t="str">
        <f t="shared" si="565"/>
        <v>सब्जी रोटी</v>
      </c>
      <c r="BD325" s="318" t="str">
        <f t="shared" si="534"/>
        <v>W</v>
      </c>
      <c r="BE325" s="329" t="str">
        <f>IF(AND('Att. Dairy'!C373=""),"",'Att. Dairy'!C373)</f>
        <v/>
      </c>
      <c r="BF325" s="329" t="str">
        <f t="shared" si="535"/>
        <v/>
      </c>
      <c r="BG325" s="318" t="str">
        <f t="shared" si="536"/>
        <v>W</v>
      </c>
      <c r="BJ325" s="487">
        <f>IF(AND($DG$5=$CF$306),MAX($BJ$309:BJ324)+1,0)</f>
        <v>0</v>
      </c>
      <c r="BK325" s="389">
        <v>16</v>
      </c>
      <c r="BL325" s="422">
        <f>IF(AND('Att. Dairy'!B373=""),"",'Att. Dairy'!B373)</f>
        <v>45276</v>
      </c>
      <c r="BM325" s="423" t="str">
        <f>IF(AND('Att. Dairy'!D373=""),"",'Att. Dairy'!D373)</f>
        <v>Saturday</v>
      </c>
      <c r="BN325" s="435" t="str">
        <f>IF('Att. Dairy'!L373="","",IF('Att. Dairy'!E373='Att. Dairy'!$AD$15,'Att. Dairy'!L373,""))</f>
        <v/>
      </c>
      <c r="BO325" s="435" t="str">
        <f>IF('Att. Dairy'!M373="","",IF('Att. Dairy'!E373='Att. Dairy'!$AD$15,'Att. Dairy'!M373,""))</f>
        <v/>
      </c>
      <c r="BP325" s="436">
        <f t="shared" si="537"/>
        <v>0</v>
      </c>
      <c r="BQ325" s="453">
        <f t="shared" si="566"/>
        <v>114.71000000000001</v>
      </c>
      <c r="BR325" s="439" t="str">
        <f>IF(BL325="","",IF(BL325='Opening Balance'!$I$330,'Opening Balance'!$G$330,""))</f>
        <v/>
      </c>
      <c r="BS325" s="439" t="str">
        <f>IF(BL325="","",IF(BL325='Opening Balance'!$I$332,'Opening Balance'!$G$332,""))</f>
        <v/>
      </c>
      <c r="BT325" s="438">
        <f t="shared" si="538"/>
        <v>114.71000000000001</v>
      </c>
      <c r="BU325" s="446">
        <f>IF(BP325="","",BP325*'Opening Balance'!$G$334)</f>
        <v>0</v>
      </c>
      <c r="BV325" s="415">
        <f t="shared" si="532"/>
        <v>114.71000000000001</v>
      </c>
      <c r="BW325" s="453">
        <f t="shared" si="567"/>
        <v>17.237599999999993</v>
      </c>
      <c r="BX325" s="446" t="str">
        <f>IF(BL325="","",IF(BL325='Opening Balance'!$I$331,'Opening Balance'!$G$331,""))</f>
        <v/>
      </c>
      <c r="BY325" s="446" t="str">
        <f>IF(BL325="","",IF(BL325='Opening Balance'!$I$333,'Opening Balance'!$G$333,""))</f>
        <v/>
      </c>
      <c r="BZ325" s="447">
        <f t="shared" si="539"/>
        <v>17.237599999999993</v>
      </c>
      <c r="CA325" s="446">
        <f>IF(BP325="","",BP325*'Opening Balance'!$G$335)</f>
        <v>0</v>
      </c>
      <c r="CB325" s="431">
        <f t="shared" si="540"/>
        <v>17.237599999999993</v>
      </c>
      <c r="CC325" s="474">
        <f t="shared" si="568"/>
        <v>25000</v>
      </c>
      <c r="CD325" s="468" t="str">
        <f>IF(BL325="","",IF(BL325='Opening Balance'!$I$337,'Opening Balance'!$G$337,""))</f>
        <v/>
      </c>
      <c r="CE325" s="468">
        <f t="shared" si="541"/>
        <v>25000</v>
      </c>
      <c r="CF325" s="470">
        <f>IF(BL325="","",IF(BL325='Opening Balance'!$I$339,'Opening Balance'!$G$339,0))</f>
        <v>0</v>
      </c>
      <c r="CG325" s="469">
        <f t="shared" si="569"/>
        <v>25000</v>
      </c>
      <c r="CH325" s="466"/>
      <c r="CI325" s="466"/>
      <c r="CJ325" s="389">
        <v>16</v>
      </c>
      <c r="CK325" s="422">
        <f>IF(AND('Att. Dairy'!B373=""),"",'Att. Dairy'!B373)</f>
        <v>45276</v>
      </c>
      <c r="CL325" s="423" t="str">
        <f>IF(AND('Att. Dairy'!D373=""),"",'Att. Dairy'!D373)</f>
        <v>Saturday</v>
      </c>
      <c r="CM325" s="435" t="str">
        <f>IF('Att. Dairy'!O373="","",IF('Att. Dairy'!E373='Att. Dairy'!$AD$15,'Att. Dairy'!O373,""))</f>
        <v/>
      </c>
      <c r="CN325" s="435" t="str">
        <f>IF('Att. Dairy'!P373="","",IF('Att. Dairy'!E373='Att. Dairy'!$AD$15,'Att. Dairy'!P373,""))</f>
        <v/>
      </c>
      <c r="CO325" s="436">
        <f t="shared" si="542"/>
        <v>0</v>
      </c>
      <c r="CP325" s="453">
        <f t="shared" si="570"/>
        <v>160.57999999999996</v>
      </c>
      <c r="CQ325" s="438" t="str">
        <f>IF(CK325="","",IF(CK325='Opening Balance'!$I$330,'Opening Balance'!$H$330,""))</f>
        <v/>
      </c>
      <c r="CR325" s="438" t="str">
        <f>IF(CK325="","",IF(CK325='Opening Balance'!$I$332,'Opening Balance'!$H$332,""))</f>
        <v/>
      </c>
      <c r="CS325" s="438">
        <f t="shared" si="543"/>
        <v>160.57999999999996</v>
      </c>
      <c r="CT325" s="430">
        <f>IF(CO325="","",CO325*'Opening Balance'!$H$334)</f>
        <v>0</v>
      </c>
      <c r="CU325" s="431">
        <f t="shared" si="533"/>
        <v>160.57999999999996</v>
      </c>
      <c r="CV325" s="453">
        <f t="shared" si="571"/>
        <v>24.39579999999998</v>
      </c>
      <c r="CW325" s="430" t="str">
        <f>IF(CK325="","",IF(CK325='Opening Balance'!$I$331,'Opening Balance'!$H$331,""))</f>
        <v/>
      </c>
      <c r="CX325" s="429" t="str">
        <f>IF(CK325="","",IF(CK325='Opening Balance'!$I$333,'Opening Balance'!$H$333,""))</f>
        <v/>
      </c>
      <c r="CY325" s="438">
        <f t="shared" si="544"/>
        <v>24.39579999999998</v>
      </c>
      <c r="CZ325" s="430">
        <f>IF(CO325="","",CO325*'Opening Balance'!$H$335)</f>
        <v>0</v>
      </c>
      <c r="DA325" s="431">
        <f t="shared" si="545"/>
        <v>24.39579999999998</v>
      </c>
      <c r="DB325" s="474">
        <f t="shared" si="572"/>
        <v>27400</v>
      </c>
      <c r="DC325" s="468" t="str">
        <f>IF(CK325="","",IF(CK325='Opening Balance'!$I$337,'Opening Balance'!$H$337,""))</f>
        <v/>
      </c>
      <c r="DD325" s="468">
        <f t="shared" si="546"/>
        <v>27400</v>
      </c>
      <c r="DE325" s="470">
        <f>IF(CK325="","",IF(CK325='Opening Balance'!$I$339,'Opening Balance'!$H$339,0))</f>
        <v>0</v>
      </c>
      <c r="DF325" s="469">
        <f t="shared" si="573"/>
        <v>27400</v>
      </c>
    </row>
    <row r="326" spans="1:110" s="329" customFormat="1">
      <c r="A326" s="580"/>
      <c r="B326" s="352">
        <f>IF(AND($Z$3=$Q$305),MAX($B$309:B325)+1,0)</f>
        <v>0</v>
      </c>
      <c r="C326" s="116">
        <f>IF(AND('Att. Dairy'!B374=""),"",'Att. Dairy'!B374)</f>
        <v>45277</v>
      </c>
      <c r="D326" s="118">
        <f t="shared" si="547"/>
        <v>96.4</v>
      </c>
      <c r="E326" s="118">
        <f t="shared" si="548"/>
        <v>125.3</v>
      </c>
      <c r="F326" s="118" t="str">
        <f>IF(C326="","",IF(Sheet1!C326='Opening Balance'!$I$312,'Opening Balance'!$G$312,""))</f>
        <v/>
      </c>
      <c r="G326" s="118" t="str">
        <f>IF(C326="","",IF(Sheet1!C326='Opening Balance'!$I$313,'Opening Balance'!$G$313,""))</f>
        <v/>
      </c>
      <c r="H326" s="118" t="str">
        <f>IF(C326="","",IF(Sheet1!C326='Opening Balance'!$I$314,'Opening Balance'!$G$314,""))</f>
        <v/>
      </c>
      <c r="I326" s="118" t="str">
        <f>IF(C326="","",IF(Sheet1!C326='Opening Balance'!$I$315,'Opening Balance'!$G$315,""))</f>
        <v/>
      </c>
      <c r="J326" s="118" t="str">
        <f>IF(C326="","",IF(Sheet1!C326='Opening Balance'!$I$316,'Opening Balance'!$G$316,""))</f>
        <v/>
      </c>
      <c r="K326" s="118" t="str">
        <f>IF(C326="","",IF(Sheet1!C326='Opening Balance'!$I$317,'Opening Balance'!$G$317,""))</f>
        <v/>
      </c>
      <c r="L326" s="118">
        <f t="shared" si="549"/>
        <v>96.4</v>
      </c>
      <c r="M326" s="118">
        <f t="shared" si="550"/>
        <v>125.3</v>
      </c>
      <c r="N326" s="119" t="str">
        <f>IF('Att. Dairy'!F374="","",'Att. Dairy'!F374)</f>
        <v/>
      </c>
      <c r="O326" s="119" t="str">
        <f>IF('Att. Dairy'!G374="","",'Att. Dairy'!G374)</f>
        <v/>
      </c>
      <c r="P326" s="119" t="str">
        <f t="shared" si="551"/>
        <v/>
      </c>
      <c r="Q326" s="119" t="str">
        <f>IF('Att. Dairy'!L374="","",'Att. Dairy'!L374)</f>
        <v/>
      </c>
      <c r="R326" s="119" t="str">
        <f>IF('Att. Dairy'!M374="","",'Att. Dairy'!M374)</f>
        <v/>
      </c>
      <c r="S326" s="119" t="str">
        <f t="shared" si="552"/>
        <v/>
      </c>
      <c r="T326" s="118">
        <f t="shared" si="553"/>
        <v>0</v>
      </c>
      <c r="U326" s="118">
        <f t="shared" si="554"/>
        <v>0</v>
      </c>
      <c r="V326" s="118">
        <f t="shared" si="555"/>
        <v>96.4</v>
      </c>
      <c r="W326" s="118">
        <f t="shared" si="556"/>
        <v>125.3</v>
      </c>
      <c r="X326" s="321" t="str">
        <f>IFERROR(IF(AND('Att. Dairy'!B374=""),"",IF(AND(Y326="अवकाश"),"",IF(AND(S326=""),"",S326*$Z$305))),"")</f>
        <v/>
      </c>
      <c r="Y326" s="121" t="str">
        <f>IF(AND('Att. Dairy'!B374=""),"",IF(OR(S326="",S326=0),"",BC326))</f>
        <v/>
      </c>
      <c r="AA326" s="353">
        <f>IF(AND($AY$3=$AP$305),MAX($AA$309:AA325)+1,0)</f>
        <v>0</v>
      </c>
      <c r="AB326" s="116">
        <f>IF(AND('Att. Dairy'!B374=""),"",'Att. Dairy'!B374)</f>
        <v>45277</v>
      </c>
      <c r="AC326" s="118">
        <f t="shared" si="557"/>
        <v>62.600000000000023</v>
      </c>
      <c r="AD326" s="118">
        <f t="shared" si="558"/>
        <v>79.000000000000014</v>
      </c>
      <c r="AE326" s="118" t="str">
        <f>IF(AB326="","",IF(Sheet1!AB326='Opening Balance'!$I$312,'Opening Balance'!$H$312,""))</f>
        <v/>
      </c>
      <c r="AF326" s="118" t="str">
        <f>IF(AB326="","",IF(Sheet1!AB326='Opening Balance'!$I$313,'Opening Balance'!$H$313,""))</f>
        <v/>
      </c>
      <c r="AG326" s="118" t="str">
        <f>IF(AB326="","",IF(Sheet1!AB326='Opening Balance'!$I$314,'Opening Balance'!$H$314,""))</f>
        <v/>
      </c>
      <c r="AH326" s="118" t="str">
        <f>IF(AB326="","",IF(Sheet1!AB326='Opening Balance'!$I$315,'Opening Balance'!$H$315,""))</f>
        <v/>
      </c>
      <c r="AI326" s="118" t="str">
        <f>IF(AB326="","",IF(Sheet1!AB326='Opening Balance'!$I$316,'Opening Balance'!$H$316,""))</f>
        <v/>
      </c>
      <c r="AJ326" s="118" t="str">
        <f>IF(AB326="","",IF(Sheet1!AB326='Opening Balance'!$I$317,'Opening Balance'!$H$317,""))</f>
        <v/>
      </c>
      <c r="AK326" s="118">
        <f t="shared" si="559"/>
        <v>62.600000000000023</v>
      </c>
      <c r="AL326" s="118">
        <f t="shared" si="560"/>
        <v>79.000000000000014</v>
      </c>
      <c r="AM326" s="119" t="str">
        <f>IF('Att. Dairy'!I374="","",'Att. Dairy'!I374)</f>
        <v/>
      </c>
      <c r="AN326" s="119" t="str">
        <f>IF('Att. Dairy'!J374="","",'Att. Dairy'!J374)</f>
        <v/>
      </c>
      <c r="AO326" s="119" t="str">
        <f t="shared" si="561"/>
        <v/>
      </c>
      <c r="AP326" s="119" t="str">
        <f>IF('Att. Dairy'!O374="","",'Att. Dairy'!O374)</f>
        <v/>
      </c>
      <c r="AQ326" s="119" t="str">
        <f>IF('Att. Dairy'!P374="","",'Att. Dairy'!P374)</f>
        <v/>
      </c>
      <c r="AR326" s="119" t="str">
        <f t="shared" si="562"/>
        <v/>
      </c>
      <c r="AS326" s="118">
        <f t="shared" si="563"/>
        <v>0</v>
      </c>
      <c r="AT326" s="118">
        <f t="shared" si="564"/>
        <v>0</v>
      </c>
      <c r="AU326" s="118">
        <f t="shared" si="574"/>
        <v>62.600000000000023</v>
      </c>
      <c r="AV326" s="118">
        <f t="shared" si="575"/>
        <v>79.000000000000014</v>
      </c>
      <c r="AW326" s="321" t="str">
        <f>IFERROR(IF(AND('Att. Dairy'!B374=""),"",IF(AND(AX326="अवकाश"),"",IF(AND(AR326=""),"",AR326*$AY$305))),"")</f>
        <v/>
      </c>
      <c r="AX326" s="121" t="str">
        <f>IF(AND('Att. Dairy'!B374=""),"",IF(OR(AR326="",AR326=0),"",BC326))</f>
        <v/>
      </c>
      <c r="BB326" s="329" t="str">
        <f>IF(AND('Att. Dairy'!D374=""),"",'Att. Dairy'!D374)</f>
        <v>Sunday</v>
      </c>
      <c r="BC326" s="329" t="str">
        <f t="shared" si="565"/>
        <v>अवकाश</v>
      </c>
      <c r="BD326" s="318" t="str">
        <f t="shared" si="534"/>
        <v/>
      </c>
      <c r="BE326" s="329" t="str">
        <f>IF(AND('Att. Dairy'!C374=""),"",'Att. Dairy'!C374)</f>
        <v/>
      </c>
      <c r="BF326" s="329" t="str">
        <f t="shared" si="535"/>
        <v/>
      </c>
      <c r="BG326" s="318" t="str">
        <f t="shared" si="536"/>
        <v/>
      </c>
      <c r="BJ326" s="487">
        <f>IF(AND($DG$5=$CF$306),MAX($BJ$309:BJ325)+1,0)</f>
        <v>0</v>
      </c>
      <c r="BK326" s="389">
        <v>17</v>
      </c>
      <c r="BL326" s="422">
        <f>IF(AND('Att. Dairy'!B374=""),"",'Att. Dairy'!B374)</f>
        <v>45277</v>
      </c>
      <c r="BM326" s="423" t="str">
        <f>IF(AND('Att. Dairy'!D374=""),"",'Att. Dairy'!D374)</f>
        <v>Sunday</v>
      </c>
      <c r="BN326" s="435" t="str">
        <f>IF('Att. Dairy'!L374="","",IF('Att. Dairy'!E374='Att. Dairy'!$AD$15,'Att. Dairy'!L374,""))</f>
        <v/>
      </c>
      <c r="BO326" s="435" t="str">
        <f>IF('Att. Dairy'!M374="","",IF('Att. Dairy'!E374='Att. Dairy'!$AD$15,'Att. Dairy'!M374,""))</f>
        <v/>
      </c>
      <c r="BP326" s="436">
        <f t="shared" si="537"/>
        <v>0</v>
      </c>
      <c r="BQ326" s="453">
        <f t="shared" si="566"/>
        <v>114.71000000000001</v>
      </c>
      <c r="BR326" s="439" t="str">
        <f>IF(BL326="","",IF(BL326='Opening Balance'!$I$330,'Opening Balance'!$G$330,""))</f>
        <v/>
      </c>
      <c r="BS326" s="439" t="str">
        <f>IF(BL326="","",IF(BL326='Opening Balance'!$I$332,'Opening Balance'!$G$332,""))</f>
        <v/>
      </c>
      <c r="BT326" s="438">
        <f t="shared" si="538"/>
        <v>114.71000000000001</v>
      </c>
      <c r="BU326" s="446">
        <f>IF(BP326="","",BP326*'Opening Balance'!$G$334)</f>
        <v>0</v>
      </c>
      <c r="BV326" s="415">
        <f t="shared" si="532"/>
        <v>114.71000000000001</v>
      </c>
      <c r="BW326" s="453">
        <f t="shared" si="567"/>
        <v>17.237599999999993</v>
      </c>
      <c r="BX326" s="446" t="str">
        <f>IF(BL326="","",IF(BL326='Opening Balance'!$I$331,'Opening Balance'!$G$331,""))</f>
        <v/>
      </c>
      <c r="BY326" s="446" t="str">
        <f>IF(BL326="","",IF(BL326='Opening Balance'!$I$333,'Opening Balance'!$G$333,""))</f>
        <v/>
      </c>
      <c r="BZ326" s="447">
        <f t="shared" si="539"/>
        <v>17.237599999999993</v>
      </c>
      <c r="CA326" s="446">
        <f>IF(BP326="","",BP326*'Opening Balance'!$G$335)</f>
        <v>0</v>
      </c>
      <c r="CB326" s="431">
        <f t="shared" si="540"/>
        <v>17.237599999999993</v>
      </c>
      <c r="CC326" s="474">
        <f t="shared" si="568"/>
        <v>25000</v>
      </c>
      <c r="CD326" s="468" t="str">
        <f>IF(BL326="","",IF(BL326='Opening Balance'!$I$337,'Opening Balance'!$G$337,""))</f>
        <v/>
      </c>
      <c r="CE326" s="468">
        <f t="shared" si="541"/>
        <v>25000</v>
      </c>
      <c r="CF326" s="470">
        <f>IF(BL326="","",IF(BL326='Opening Balance'!$I$339,'Opening Balance'!$G$339,0))</f>
        <v>0</v>
      </c>
      <c r="CG326" s="469">
        <f t="shared" si="569"/>
        <v>25000</v>
      </c>
      <c r="CH326" s="466"/>
      <c r="CI326" s="466"/>
      <c r="CJ326" s="389">
        <v>17</v>
      </c>
      <c r="CK326" s="422">
        <f>IF(AND('Att. Dairy'!B374=""),"",'Att. Dairy'!B374)</f>
        <v>45277</v>
      </c>
      <c r="CL326" s="423" t="str">
        <f>IF(AND('Att. Dairy'!D374=""),"",'Att. Dairy'!D374)</f>
        <v>Sunday</v>
      </c>
      <c r="CM326" s="435" t="str">
        <f>IF('Att. Dairy'!O374="","",IF('Att. Dairy'!E374='Att. Dairy'!$AD$15,'Att. Dairy'!O374,""))</f>
        <v/>
      </c>
      <c r="CN326" s="435" t="str">
        <f>IF('Att. Dairy'!P374="","",IF('Att. Dairy'!E374='Att. Dairy'!$AD$15,'Att. Dairy'!P374,""))</f>
        <v/>
      </c>
      <c r="CO326" s="436">
        <f t="shared" si="542"/>
        <v>0</v>
      </c>
      <c r="CP326" s="453">
        <f t="shared" si="570"/>
        <v>160.57999999999996</v>
      </c>
      <c r="CQ326" s="438" t="str">
        <f>IF(CK326="","",IF(CK326='Opening Balance'!$I$330,'Opening Balance'!$H$330,""))</f>
        <v/>
      </c>
      <c r="CR326" s="438" t="str">
        <f>IF(CK326="","",IF(CK326='Opening Balance'!$I$332,'Opening Balance'!$H$332,""))</f>
        <v/>
      </c>
      <c r="CS326" s="438">
        <f t="shared" si="543"/>
        <v>160.57999999999996</v>
      </c>
      <c r="CT326" s="430">
        <f>IF(CO326="","",CO326*'Opening Balance'!$H$334)</f>
        <v>0</v>
      </c>
      <c r="CU326" s="431">
        <f t="shared" si="533"/>
        <v>160.57999999999996</v>
      </c>
      <c r="CV326" s="453">
        <f t="shared" si="571"/>
        <v>24.39579999999998</v>
      </c>
      <c r="CW326" s="430" t="str">
        <f>IF(CK326="","",IF(CK326='Opening Balance'!$I$331,'Opening Balance'!$H$331,""))</f>
        <v/>
      </c>
      <c r="CX326" s="429" t="str">
        <f>IF(CK326="","",IF(CK326='Opening Balance'!$I$333,'Opening Balance'!$H$333,""))</f>
        <v/>
      </c>
      <c r="CY326" s="438">
        <f t="shared" si="544"/>
        <v>24.39579999999998</v>
      </c>
      <c r="CZ326" s="430">
        <f>IF(CO326="","",CO326*'Opening Balance'!$H$335)</f>
        <v>0</v>
      </c>
      <c r="DA326" s="431">
        <f t="shared" si="545"/>
        <v>24.39579999999998</v>
      </c>
      <c r="DB326" s="474">
        <f t="shared" si="572"/>
        <v>27400</v>
      </c>
      <c r="DC326" s="468" t="str">
        <f>IF(CK326="","",IF(CK326='Opening Balance'!$I$337,'Opening Balance'!$H$337,""))</f>
        <v/>
      </c>
      <c r="DD326" s="468">
        <f t="shared" si="546"/>
        <v>27400</v>
      </c>
      <c r="DE326" s="470">
        <f>IF(CK326="","",IF(CK326='Opening Balance'!$I$339,'Opening Balance'!$H$339,0))</f>
        <v>0</v>
      </c>
      <c r="DF326" s="469">
        <f t="shared" si="573"/>
        <v>27400</v>
      </c>
    </row>
    <row r="327" spans="1:110" s="329" customFormat="1">
      <c r="A327" s="580"/>
      <c r="B327" s="352">
        <f>IF(AND($Z$3=$Q$305),MAX($B$309:B326)+1,0)</f>
        <v>0</v>
      </c>
      <c r="C327" s="116">
        <f>IF(AND('Att. Dairy'!B375=""),"",'Att. Dairy'!B375)</f>
        <v>45278</v>
      </c>
      <c r="D327" s="118">
        <f t="shared" si="547"/>
        <v>96.4</v>
      </c>
      <c r="E327" s="118">
        <f t="shared" si="548"/>
        <v>125.3</v>
      </c>
      <c r="F327" s="118" t="str">
        <f>IF(C327="","",IF(Sheet1!C327='Opening Balance'!$I$312,'Opening Balance'!$G$312,""))</f>
        <v/>
      </c>
      <c r="G327" s="118" t="str">
        <f>IF(C327="","",IF(Sheet1!C327='Opening Balance'!$I$313,'Opening Balance'!$G$313,""))</f>
        <v/>
      </c>
      <c r="H327" s="118" t="str">
        <f>IF(C327="","",IF(Sheet1!C327='Opening Balance'!$I$314,'Opening Balance'!$G$314,""))</f>
        <v/>
      </c>
      <c r="I327" s="118" t="str">
        <f>IF(C327="","",IF(Sheet1!C327='Opening Balance'!$I$315,'Opening Balance'!$G$315,""))</f>
        <v/>
      </c>
      <c r="J327" s="118" t="str">
        <f>IF(C327="","",IF(Sheet1!C327='Opening Balance'!$I$316,'Opening Balance'!$G$316,""))</f>
        <v/>
      </c>
      <c r="K327" s="118" t="str">
        <f>IF(C327="","",IF(Sheet1!C327='Opening Balance'!$I$317,'Opening Balance'!$G$317,""))</f>
        <v/>
      </c>
      <c r="L327" s="118">
        <f t="shared" si="549"/>
        <v>96.4</v>
      </c>
      <c r="M327" s="118">
        <f t="shared" si="550"/>
        <v>125.3</v>
      </c>
      <c r="N327" s="119" t="str">
        <f>IF('Att. Dairy'!F375="","",'Att. Dairy'!F375)</f>
        <v/>
      </c>
      <c r="O327" s="119" t="str">
        <f>IF('Att. Dairy'!G375="","",'Att. Dairy'!G375)</f>
        <v/>
      </c>
      <c r="P327" s="119" t="str">
        <f t="shared" si="551"/>
        <v/>
      </c>
      <c r="Q327" s="119" t="str">
        <f>IF('Att. Dairy'!L375="","",'Att. Dairy'!L375)</f>
        <v/>
      </c>
      <c r="R327" s="119" t="str">
        <f>IF('Att. Dairy'!M375="","",'Att. Dairy'!M375)</f>
        <v/>
      </c>
      <c r="S327" s="119" t="str">
        <f t="shared" si="552"/>
        <v/>
      </c>
      <c r="T327" s="118">
        <f t="shared" si="553"/>
        <v>0</v>
      </c>
      <c r="U327" s="118">
        <f t="shared" si="554"/>
        <v>0</v>
      </c>
      <c r="V327" s="118">
        <f t="shared" si="555"/>
        <v>96.4</v>
      </c>
      <c r="W327" s="118">
        <f t="shared" si="556"/>
        <v>125.3</v>
      </c>
      <c r="X327" s="321" t="str">
        <f>IFERROR(IF(AND('Att. Dairy'!B375=""),"",IF(AND(Y327="अवकाश"),"",IF(AND(S327=""),"",S327*$Z$305))),"")</f>
        <v/>
      </c>
      <c r="Y327" s="121" t="str">
        <f>IF(AND('Att. Dairy'!B375=""),"",IF(OR(S327="",S327=0),"",BC327))</f>
        <v/>
      </c>
      <c r="AA327" s="353">
        <f>IF(AND($AY$3=$AP$305),MAX($AA$309:AA326)+1,0)</f>
        <v>0</v>
      </c>
      <c r="AB327" s="116">
        <f>IF(AND('Att. Dairy'!B375=""),"",'Att. Dairy'!B375)</f>
        <v>45278</v>
      </c>
      <c r="AC327" s="118">
        <f t="shared" si="557"/>
        <v>62.600000000000023</v>
      </c>
      <c r="AD327" s="118">
        <f t="shared" si="558"/>
        <v>79.000000000000014</v>
      </c>
      <c r="AE327" s="118" t="str">
        <f>IF(AB327="","",IF(Sheet1!AB327='Opening Balance'!$I$312,'Opening Balance'!$H$312,""))</f>
        <v/>
      </c>
      <c r="AF327" s="118" t="str">
        <f>IF(AB327="","",IF(Sheet1!AB327='Opening Balance'!$I$313,'Opening Balance'!$H$313,""))</f>
        <v/>
      </c>
      <c r="AG327" s="118" t="str">
        <f>IF(AB327="","",IF(Sheet1!AB327='Opening Balance'!$I$314,'Opening Balance'!$H$314,""))</f>
        <v/>
      </c>
      <c r="AH327" s="118" t="str">
        <f>IF(AB327="","",IF(Sheet1!AB327='Opening Balance'!$I$315,'Opening Balance'!$H$315,""))</f>
        <v/>
      </c>
      <c r="AI327" s="118" t="str">
        <f>IF(AB327="","",IF(Sheet1!AB327='Opening Balance'!$I$316,'Opening Balance'!$H$316,""))</f>
        <v/>
      </c>
      <c r="AJ327" s="118" t="str">
        <f>IF(AB327="","",IF(Sheet1!AB327='Opening Balance'!$I$317,'Opening Balance'!$H$317,""))</f>
        <v/>
      </c>
      <c r="AK327" s="118">
        <f t="shared" si="559"/>
        <v>62.600000000000023</v>
      </c>
      <c r="AL327" s="118">
        <f t="shared" si="560"/>
        <v>79.000000000000014</v>
      </c>
      <c r="AM327" s="119" t="str">
        <f>IF('Att. Dairy'!I375="","",'Att. Dairy'!I375)</f>
        <v/>
      </c>
      <c r="AN327" s="119" t="str">
        <f>IF('Att. Dairy'!J375="","",'Att. Dairy'!J375)</f>
        <v/>
      </c>
      <c r="AO327" s="119" t="str">
        <f t="shared" si="561"/>
        <v/>
      </c>
      <c r="AP327" s="119" t="str">
        <f>IF('Att. Dairy'!O375="","",'Att. Dairy'!O375)</f>
        <v/>
      </c>
      <c r="AQ327" s="119" t="str">
        <f>IF('Att. Dairy'!P375="","",'Att. Dairy'!P375)</f>
        <v/>
      </c>
      <c r="AR327" s="119" t="str">
        <f t="shared" si="562"/>
        <v/>
      </c>
      <c r="AS327" s="118">
        <f t="shared" si="563"/>
        <v>0</v>
      </c>
      <c r="AT327" s="118">
        <f t="shared" si="564"/>
        <v>0</v>
      </c>
      <c r="AU327" s="118">
        <f t="shared" si="574"/>
        <v>62.600000000000023</v>
      </c>
      <c r="AV327" s="118">
        <f t="shared" si="575"/>
        <v>79.000000000000014</v>
      </c>
      <c r="AW327" s="321" t="str">
        <f>IFERROR(IF(AND('Att. Dairy'!B375=""),"",IF(AND(AX327="अवकाश"),"",IF(AND(AR327=""),"",AR327*$AY$305))),"")</f>
        <v/>
      </c>
      <c r="AX327" s="121" t="str">
        <f>IF(AND('Att. Dairy'!B375=""),"",IF(OR(AR327="",AR327=0),"",BC327))</f>
        <v/>
      </c>
      <c r="BB327" s="329" t="str">
        <f>IF(AND('Att. Dairy'!D375=""),"",'Att. Dairy'!D375)</f>
        <v>Monday</v>
      </c>
      <c r="BC327" s="329" t="str">
        <f t="shared" si="565"/>
        <v>सब्जी रोटी</v>
      </c>
      <c r="BD327" s="318" t="str">
        <f t="shared" si="534"/>
        <v>W</v>
      </c>
      <c r="BE327" s="329" t="str">
        <f>IF(AND('Att. Dairy'!C375=""),"",'Att. Dairy'!C375)</f>
        <v/>
      </c>
      <c r="BF327" s="329" t="str">
        <f t="shared" si="535"/>
        <v/>
      </c>
      <c r="BG327" s="318" t="str">
        <f t="shared" si="536"/>
        <v>W</v>
      </c>
      <c r="BJ327" s="487">
        <f>IF(AND($DG$5=$CF$306),MAX($BJ$309:BJ326)+1,0)</f>
        <v>0</v>
      </c>
      <c r="BK327" s="389">
        <v>18</v>
      </c>
      <c r="BL327" s="422">
        <f>IF(AND('Att. Dairy'!B375=""),"",'Att. Dairy'!B375)</f>
        <v>45278</v>
      </c>
      <c r="BM327" s="423" t="str">
        <f>IF(AND('Att. Dairy'!D375=""),"",'Att. Dairy'!D375)</f>
        <v>Monday</v>
      </c>
      <c r="BN327" s="435" t="str">
        <f>IF('Att. Dairy'!L375="","",IF('Att. Dairy'!E375='Att. Dairy'!$AD$15,'Att. Dairy'!L375,""))</f>
        <v/>
      </c>
      <c r="BO327" s="435" t="str">
        <f>IF('Att. Dairy'!M375="","",IF('Att. Dairy'!E375='Att. Dairy'!$AD$15,'Att. Dairy'!M375,""))</f>
        <v/>
      </c>
      <c r="BP327" s="436">
        <f t="shared" si="537"/>
        <v>0</v>
      </c>
      <c r="BQ327" s="453">
        <f t="shared" si="566"/>
        <v>114.71000000000001</v>
      </c>
      <c r="BR327" s="439" t="str">
        <f>IF(BL327="","",IF(BL327='Opening Balance'!$I$330,'Opening Balance'!$G$330,""))</f>
        <v/>
      </c>
      <c r="BS327" s="439" t="str">
        <f>IF(BL327="","",IF(BL327='Opening Balance'!$I$332,'Opening Balance'!$G$332,""))</f>
        <v/>
      </c>
      <c r="BT327" s="438">
        <f t="shared" si="538"/>
        <v>114.71000000000001</v>
      </c>
      <c r="BU327" s="446">
        <f>IF(BP327="","",BP327*'Opening Balance'!$G$334)</f>
        <v>0</v>
      </c>
      <c r="BV327" s="415">
        <f t="shared" si="532"/>
        <v>114.71000000000001</v>
      </c>
      <c r="BW327" s="453">
        <f t="shared" si="567"/>
        <v>17.237599999999993</v>
      </c>
      <c r="BX327" s="446" t="str">
        <f>IF(BL327="","",IF(BL327='Opening Balance'!$I$331,'Opening Balance'!$G$331,""))</f>
        <v/>
      </c>
      <c r="BY327" s="446" t="str">
        <f>IF(BL327="","",IF(BL327='Opening Balance'!$I$333,'Opening Balance'!$G$333,""))</f>
        <v/>
      </c>
      <c r="BZ327" s="447">
        <f t="shared" si="539"/>
        <v>17.237599999999993</v>
      </c>
      <c r="CA327" s="446">
        <f>IF(BP327="","",BP327*'Opening Balance'!$G$335)</f>
        <v>0</v>
      </c>
      <c r="CB327" s="431">
        <f t="shared" si="540"/>
        <v>17.237599999999993</v>
      </c>
      <c r="CC327" s="474">
        <f t="shared" si="568"/>
        <v>25000</v>
      </c>
      <c r="CD327" s="468" t="str">
        <f>IF(BL327="","",IF(BL327='Opening Balance'!$I$337,'Opening Balance'!$G$337,""))</f>
        <v/>
      </c>
      <c r="CE327" s="468">
        <f t="shared" si="541"/>
        <v>25000</v>
      </c>
      <c r="CF327" s="470">
        <f>IF(BL327="","",IF(BL327='Opening Balance'!$I$339,'Opening Balance'!$G$339,0))</f>
        <v>0</v>
      </c>
      <c r="CG327" s="469">
        <f t="shared" si="569"/>
        <v>25000</v>
      </c>
      <c r="CH327" s="466"/>
      <c r="CI327" s="466"/>
      <c r="CJ327" s="389">
        <v>18</v>
      </c>
      <c r="CK327" s="422">
        <f>IF(AND('Att. Dairy'!B375=""),"",'Att. Dairy'!B375)</f>
        <v>45278</v>
      </c>
      <c r="CL327" s="423" t="str">
        <f>IF(AND('Att. Dairy'!D375=""),"",'Att. Dairy'!D375)</f>
        <v>Monday</v>
      </c>
      <c r="CM327" s="435" t="str">
        <f>IF('Att. Dairy'!O375="","",IF('Att. Dairy'!E375='Att. Dairy'!$AD$15,'Att. Dairy'!O375,""))</f>
        <v/>
      </c>
      <c r="CN327" s="435" t="str">
        <f>IF('Att. Dairy'!P375="","",IF('Att. Dairy'!E375='Att. Dairy'!$AD$15,'Att. Dairy'!P375,""))</f>
        <v/>
      </c>
      <c r="CO327" s="436">
        <f t="shared" si="542"/>
        <v>0</v>
      </c>
      <c r="CP327" s="453">
        <f t="shared" si="570"/>
        <v>160.57999999999996</v>
      </c>
      <c r="CQ327" s="438" t="str">
        <f>IF(CK327="","",IF(CK327='Opening Balance'!$I$330,'Opening Balance'!$H$330,""))</f>
        <v/>
      </c>
      <c r="CR327" s="438" t="str">
        <f>IF(CK327="","",IF(CK327='Opening Balance'!$I$332,'Opening Balance'!$H$332,""))</f>
        <v/>
      </c>
      <c r="CS327" s="438">
        <f t="shared" si="543"/>
        <v>160.57999999999996</v>
      </c>
      <c r="CT327" s="430">
        <f>IF(CO327="","",CO327*'Opening Balance'!$H$334)</f>
        <v>0</v>
      </c>
      <c r="CU327" s="431">
        <f t="shared" si="533"/>
        <v>160.57999999999996</v>
      </c>
      <c r="CV327" s="453">
        <f t="shared" si="571"/>
        <v>24.39579999999998</v>
      </c>
      <c r="CW327" s="430" t="str">
        <f>IF(CK327="","",IF(CK327='Opening Balance'!$I$331,'Opening Balance'!$H$331,""))</f>
        <v/>
      </c>
      <c r="CX327" s="429" t="str">
        <f>IF(CK327="","",IF(CK327='Opening Balance'!$I$333,'Opening Balance'!$H$333,""))</f>
        <v/>
      </c>
      <c r="CY327" s="438">
        <f t="shared" si="544"/>
        <v>24.39579999999998</v>
      </c>
      <c r="CZ327" s="430">
        <f>IF(CO327="","",CO327*'Opening Balance'!$H$335)</f>
        <v>0</v>
      </c>
      <c r="DA327" s="431">
        <f t="shared" si="545"/>
        <v>24.39579999999998</v>
      </c>
      <c r="DB327" s="474">
        <f t="shared" si="572"/>
        <v>27400</v>
      </c>
      <c r="DC327" s="468" t="str">
        <f>IF(CK327="","",IF(CK327='Opening Balance'!$I$337,'Opening Balance'!$H$337,""))</f>
        <v/>
      </c>
      <c r="DD327" s="468">
        <f t="shared" si="546"/>
        <v>27400</v>
      </c>
      <c r="DE327" s="470">
        <f>IF(CK327="","",IF(CK327='Opening Balance'!$I$339,'Opening Balance'!$H$339,0))</f>
        <v>0</v>
      </c>
      <c r="DF327" s="469">
        <f t="shared" si="573"/>
        <v>27400</v>
      </c>
    </row>
    <row r="328" spans="1:110" s="329" customFormat="1">
      <c r="A328" s="580"/>
      <c r="B328" s="352">
        <f>IF(AND($Z$3=$Q$305),MAX($B$309:B327)+1,0)</f>
        <v>0</v>
      </c>
      <c r="C328" s="116">
        <f>IF(AND('Att. Dairy'!B376=""),"",'Att. Dairy'!B376)</f>
        <v>45279</v>
      </c>
      <c r="D328" s="118">
        <f t="shared" si="547"/>
        <v>96.4</v>
      </c>
      <c r="E328" s="118">
        <f t="shared" si="548"/>
        <v>125.3</v>
      </c>
      <c r="F328" s="118" t="str">
        <f>IF(C328="","",IF(Sheet1!C328='Opening Balance'!$I$312,'Opening Balance'!$G$312,""))</f>
        <v/>
      </c>
      <c r="G328" s="118" t="str">
        <f>IF(C328="","",IF(Sheet1!C328='Opening Balance'!$I$313,'Opening Balance'!$G$313,""))</f>
        <v/>
      </c>
      <c r="H328" s="118" t="str">
        <f>IF(C328="","",IF(Sheet1!C328='Opening Balance'!$I$314,'Opening Balance'!$G$314,""))</f>
        <v/>
      </c>
      <c r="I328" s="118" t="str">
        <f>IF(C328="","",IF(Sheet1!C328='Opening Balance'!$I$315,'Opening Balance'!$G$315,""))</f>
        <v/>
      </c>
      <c r="J328" s="118" t="str">
        <f>IF(C328="","",IF(Sheet1!C328='Opening Balance'!$I$316,'Opening Balance'!$G$316,""))</f>
        <v/>
      </c>
      <c r="K328" s="118" t="str">
        <f>IF(C328="","",IF(Sheet1!C328='Opening Balance'!$I$317,'Opening Balance'!$G$317,""))</f>
        <v/>
      </c>
      <c r="L328" s="118">
        <f t="shared" si="549"/>
        <v>96.4</v>
      </c>
      <c r="M328" s="118">
        <f t="shared" si="550"/>
        <v>125.3</v>
      </c>
      <c r="N328" s="119" t="str">
        <f>IF('Att. Dairy'!F376="","",'Att. Dairy'!F376)</f>
        <v/>
      </c>
      <c r="O328" s="119" t="str">
        <f>IF('Att. Dairy'!G376="","",'Att. Dairy'!G376)</f>
        <v/>
      </c>
      <c r="P328" s="119" t="str">
        <f t="shared" si="551"/>
        <v/>
      </c>
      <c r="Q328" s="119" t="str">
        <f>IF('Att. Dairy'!L376="","",'Att. Dairy'!L376)</f>
        <v/>
      </c>
      <c r="R328" s="119" t="str">
        <f>IF('Att. Dairy'!M376="","",'Att. Dairy'!M376)</f>
        <v/>
      </c>
      <c r="S328" s="119" t="str">
        <f t="shared" si="552"/>
        <v/>
      </c>
      <c r="T328" s="118">
        <f t="shared" si="553"/>
        <v>0</v>
      </c>
      <c r="U328" s="118">
        <f t="shared" si="554"/>
        <v>0</v>
      </c>
      <c r="V328" s="118">
        <f t="shared" si="555"/>
        <v>96.4</v>
      </c>
      <c r="W328" s="118">
        <f t="shared" si="556"/>
        <v>125.3</v>
      </c>
      <c r="X328" s="321" t="str">
        <f>IFERROR(IF(AND('Att. Dairy'!B376=""),"",IF(AND(Y328="अवकाश"),"",IF(AND(S328=""),"",S328*$Z$305))),"")</f>
        <v/>
      </c>
      <c r="Y328" s="121" t="str">
        <f>IF(AND('Att. Dairy'!B376=""),"",IF(OR(S328="",S328=0),"",BC328))</f>
        <v/>
      </c>
      <c r="AA328" s="353">
        <f>IF(AND($AY$3=$AP$305),MAX($AA$309:AA327)+1,0)</f>
        <v>0</v>
      </c>
      <c r="AB328" s="116">
        <f>IF(AND('Att. Dairy'!B376=""),"",'Att. Dairy'!B376)</f>
        <v>45279</v>
      </c>
      <c r="AC328" s="118">
        <f t="shared" si="557"/>
        <v>62.600000000000023</v>
      </c>
      <c r="AD328" s="118">
        <f t="shared" si="558"/>
        <v>79.000000000000014</v>
      </c>
      <c r="AE328" s="118" t="str">
        <f>IF(AB328="","",IF(Sheet1!AB328='Opening Balance'!$I$312,'Opening Balance'!$H$312,""))</f>
        <v/>
      </c>
      <c r="AF328" s="118" t="str">
        <f>IF(AB328="","",IF(Sheet1!AB328='Opening Balance'!$I$313,'Opening Balance'!$H$313,""))</f>
        <v/>
      </c>
      <c r="AG328" s="118" t="str">
        <f>IF(AB328="","",IF(Sheet1!AB328='Opening Balance'!$I$314,'Opening Balance'!$H$314,""))</f>
        <v/>
      </c>
      <c r="AH328" s="118" t="str">
        <f>IF(AB328="","",IF(Sheet1!AB328='Opening Balance'!$I$315,'Opening Balance'!$H$315,""))</f>
        <v/>
      </c>
      <c r="AI328" s="118" t="str">
        <f>IF(AB328="","",IF(Sheet1!AB328='Opening Balance'!$I$316,'Opening Balance'!$H$316,""))</f>
        <v/>
      </c>
      <c r="AJ328" s="118" t="str">
        <f>IF(AB328="","",IF(Sheet1!AB328='Opening Balance'!$I$317,'Opening Balance'!$H$317,""))</f>
        <v/>
      </c>
      <c r="AK328" s="118">
        <f t="shared" si="559"/>
        <v>62.600000000000023</v>
      </c>
      <c r="AL328" s="118">
        <f t="shared" si="560"/>
        <v>79.000000000000014</v>
      </c>
      <c r="AM328" s="119" t="str">
        <f>IF('Att. Dairy'!I376="","",'Att. Dairy'!I376)</f>
        <v/>
      </c>
      <c r="AN328" s="119" t="str">
        <f>IF('Att. Dairy'!J376="","",'Att. Dairy'!J376)</f>
        <v/>
      </c>
      <c r="AO328" s="119" t="str">
        <f t="shared" si="561"/>
        <v/>
      </c>
      <c r="AP328" s="119" t="str">
        <f>IF('Att. Dairy'!O376="","",'Att. Dairy'!O376)</f>
        <v/>
      </c>
      <c r="AQ328" s="119" t="str">
        <f>IF('Att. Dairy'!P376="","",'Att. Dairy'!P376)</f>
        <v/>
      </c>
      <c r="AR328" s="119" t="str">
        <f t="shared" si="562"/>
        <v/>
      </c>
      <c r="AS328" s="118">
        <f t="shared" si="563"/>
        <v>0</v>
      </c>
      <c r="AT328" s="118">
        <f t="shared" si="564"/>
        <v>0</v>
      </c>
      <c r="AU328" s="118">
        <f t="shared" si="574"/>
        <v>62.600000000000023</v>
      </c>
      <c r="AV328" s="118">
        <f t="shared" si="575"/>
        <v>79.000000000000014</v>
      </c>
      <c r="AW328" s="321" t="str">
        <f>IFERROR(IF(AND('Att. Dairy'!B376=""),"",IF(AND(AX328="अवकाश"),"",IF(AND(AR328=""),"",AR328*$AY$305))),"")</f>
        <v/>
      </c>
      <c r="AX328" s="121" t="str">
        <f>IF(AND('Att. Dairy'!B376=""),"",IF(OR(AR328="",AR328=0),"",BC328))</f>
        <v/>
      </c>
      <c r="BB328" s="329" t="str">
        <f>IF(AND('Att. Dairy'!D376=""),"",'Att. Dairy'!D376)</f>
        <v>Tuesday</v>
      </c>
      <c r="BC328" s="329" t="str">
        <f t="shared" si="565"/>
        <v>दाल चावल</v>
      </c>
      <c r="BD328" s="318" t="str">
        <f t="shared" si="534"/>
        <v>R</v>
      </c>
      <c r="BE328" s="329" t="str">
        <f>IF(AND('Att. Dairy'!C376=""),"",'Att. Dairy'!C376)</f>
        <v/>
      </c>
      <c r="BF328" s="329" t="str">
        <f t="shared" si="535"/>
        <v/>
      </c>
      <c r="BG328" s="318" t="str">
        <f t="shared" si="536"/>
        <v>R</v>
      </c>
      <c r="BJ328" s="487">
        <f>IF(AND($DG$5=$CF$306),MAX($BJ$309:BJ327)+1,0)</f>
        <v>0</v>
      </c>
      <c r="BK328" s="389">
        <v>19</v>
      </c>
      <c r="BL328" s="422">
        <f>IF(AND('Att. Dairy'!B376=""),"",'Att. Dairy'!B376)</f>
        <v>45279</v>
      </c>
      <c r="BM328" s="423" t="str">
        <f>IF(AND('Att. Dairy'!D376=""),"",'Att. Dairy'!D376)</f>
        <v>Tuesday</v>
      </c>
      <c r="BN328" s="435" t="str">
        <f>IF('Att. Dairy'!L376="","",IF('Att. Dairy'!E376='Att. Dairy'!$AD$15,'Att. Dairy'!L376,""))</f>
        <v/>
      </c>
      <c r="BO328" s="435" t="str">
        <f>IF('Att. Dairy'!M376="","",IF('Att. Dairy'!E376='Att. Dairy'!$AD$15,'Att. Dairy'!M376,""))</f>
        <v/>
      </c>
      <c r="BP328" s="436">
        <f t="shared" si="537"/>
        <v>0</v>
      </c>
      <c r="BQ328" s="453">
        <f t="shared" si="566"/>
        <v>114.71000000000001</v>
      </c>
      <c r="BR328" s="439" t="str">
        <f>IF(BL328="","",IF(BL328='Opening Balance'!$I$330,'Opening Balance'!$G$330,""))</f>
        <v/>
      </c>
      <c r="BS328" s="439" t="str">
        <f>IF(BL328="","",IF(BL328='Opening Balance'!$I$332,'Opening Balance'!$G$332,""))</f>
        <v/>
      </c>
      <c r="BT328" s="438">
        <f t="shared" si="538"/>
        <v>114.71000000000001</v>
      </c>
      <c r="BU328" s="446">
        <f>IF(BP328="","",BP328*'Opening Balance'!$G$334)</f>
        <v>0</v>
      </c>
      <c r="BV328" s="415">
        <f t="shared" si="532"/>
        <v>114.71000000000001</v>
      </c>
      <c r="BW328" s="453">
        <f t="shared" si="567"/>
        <v>17.237599999999993</v>
      </c>
      <c r="BX328" s="446" t="str">
        <f>IF(BL328="","",IF(BL328='Opening Balance'!$I$331,'Opening Balance'!$G$331,""))</f>
        <v/>
      </c>
      <c r="BY328" s="446" t="str">
        <f>IF(BL328="","",IF(BL328='Opening Balance'!$I$333,'Opening Balance'!$G$333,""))</f>
        <v/>
      </c>
      <c r="BZ328" s="447">
        <f t="shared" si="539"/>
        <v>17.237599999999993</v>
      </c>
      <c r="CA328" s="446">
        <f>IF(BP328="","",BP328*'Opening Balance'!$G$335)</f>
        <v>0</v>
      </c>
      <c r="CB328" s="431">
        <f t="shared" si="540"/>
        <v>17.237599999999993</v>
      </c>
      <c r="CC328" s="474">
        <f t="shared" si="568"/>
        <v>25000</v>
      </c>
      <c r="CD328" s="468" t="str">
        <f>IF(BL328="","",IF(BL328='Opening Balance'!$I$337,'Opening Balance'!$G$337,""))</f>
        <v/>
      </c>
      <c r="CE328" s="468">
        <f t="shared" si="541"/>
        <v>25000</v>
      </c>
      <c r="CF328" s="470">
        <f>IF(BL328="","",IF(BL328='Opening Balance'!$I$339,'Opening Balance'!$G$339,0))</f>
        <v>0</v>
      </c>
      <c r="CG328" s="469">
        <f t="shared" si="569"/>
        <v>25000</v>
      </c>
      <c r="CH328" s="466"/>
      <c r="CI328" s="466"/>
      <c r="CJ328" s="389">
        <v>19</v>
      </c>
      <c r="CK328" s="422">
        <f>IF(AND('Att. Dairy'!B376=""),"",'Att. Dairy'!B376)</f>
        <v>45279</v>
      </c>
      <c r="CL328" s="423" t="str">
        <f>IF(AND('Att. Dairy'!D376=""),"",'Att. Dairy'!D376)</f>
        <v>Tuesday</v>
      </c>
      <c r="CM328" s="435" t="str">
        <f>IF('Att. Dairy'!O376="","",IF('Att. Dairy'!E376='Att. Dairy'!$AD$15,'Att. Dairy'!O376,""))</f>
        <v/>
      </c>
      <c r="CN328" s="435" t="str">
        <f>IF('Att. Dairy'!P376="","",IF('Att. Dairy'!E376='Att. Dairy'!$AD$15,'Att. Dairy'!P376,""))</f>
        <v/>
      </c>
      <c r="CO328" s="436">
        <f t="shared" si="542"/>
        <v>0</v>
      </c>
      <c r="CP328" s="453">
        <f t="shared" si="570"/>
        <v>160.57999999999996</v>
      </c>
      <c r="CQ328" s="438" t="str">
        <f>IF(CK328="","",IF(CK328='Opening Balance'!$I$330,'Opening Balance'!$H$330,""))</f>
        <v/>
      </c>
      <c r="CR328" s="438" t="str">
        <f>IF(CK328="","",IF(CK328='Opening Balance'!$I$332,'Opening Balance'!$H$332,""))</f>
        <v/>
      </c>
      <c r="CS328" s="438">
        <f t="shared" si="543"/>
        <v>160.57999999999996</v>
      </c>
      <c r="CT328" s="430">
        <f>IF(CO328="","",CO328*'Opening Balance'!$H$334)</f>
        <v>0</v>
      </c>
      <c r="CU328" s="431">
        <f t="shared" si="533"/>
        <v>160.57999999999996</v>
      </c>
      <c r="CV328" s="453">
        <f t="shared" si="571"/>
        <v>24.39579999999998</v>
      </c>
      <c r="CW328" s="430" t="str">
        <f>IF(CK328="","",IF(CK328='Opening Balance'!$I$331,'Opening Balance'!$H$331,""))</f>
        <v/>
      </c>
      <c r="CX328" s="429" t="str">
        <f>IF(CK328="","",IF(CK328='Opening Balance'!$I$333,'Opening Balance'!$H$333,""))</f>
        <v/>
      </c>
      <c r="CY328" s="438">
        <f t="shared" si="544"/>
        <v>24.39579999999998</v>
      </c>
      <c r="CZ328" s="430">
        <f>IF(CO328="","",CO328*'Opening Balance'!$H$335)</f>
        <v>0</v>
      </c>
      <c r="DA328" s="431">
        <f t="shared" si="545"/>
        <v>24.39579999999998</v>
      </c>
      <c r="DB328" s="474">
        <f t="shared" si="572"/>
        <v>27400</v>
      </c>
      <c r="DC328" s="468" t="str">
        <f>IF(CK328="","",IF(CK328='Opening Balance'!$I$337,'Opening Balance'!$H$337,""))</f>
        <v/>
      </c>
      <c r="DD328" s="468">
        <f t="shared" si="546"/>
        <v>27400</v>
      </c>
      <c r="DE328" s="470">
        <f>IF(CK328="","",IF(CK328='Opening Balance'!$I$339,'Opening Balance'!$H$339,0))</f>
        <v>0</v>
      </c>
      <c r="DF328" s="469">
        <f t="shared" si="573"/>
        <v>27400</v>
      </c>
    </row>
    <row r="329" spans="1:110" s="329" customFormat="1">
      <c r="A329" s="580"/>
      <c r="B329" s="352">
        <f>IF(AND($Z$3=$Q$305),MAX($B$309:B328)+1,0)</f>
        <v>0</v>
      </c>
      <c r="C329" s="116">
        <f>IF(AND('Att. Dairy'!B377=""),"",'Att. Dairy'!B377)</f>
        <v>45280</v>
      </c>
      <c r="D329" s="118">
        <f t="shared" si="547"/>
        <v>96.4</v>
      </c>
      <c r="E329" s="118">
        <f t="shared" si="548"/>
        <v>125.3</v>
      </c>
      <c r="F329" s="118" t="str">
        <f>IF(C329="","",IF(Sheet1!C329='Opening Balance'!$I$312,'Opening Balance'!$G$312,""))</f>
        <v/>
      </c>
      <c r="G329" s="118" t="str">
        <f>IF(C329="","",IF(Sheet1!C329='Opening Balance'!$I$313,'Opening Balance'!$G$313,""))</f>
        <v/>
      </c>
      <c r="H329" s="118" t="str">
        <f>IF(C329="","",IF(Sheet1!C329='Opening Balance'!$I$314,'Opening Balance'!$G$314,""))</f>
        <v/>
      </c>
      <c r="I329" s="118" t="str">
        <f>IF(C329="","",IF(Sheet1!C329='Opening Balance'!$I$315,'Opening Balance'!$G$315,""))</f>
        <v/>
      </c>
      <c r="J329" s="118" t="str">
        <f>IF(C329="","",IF(Sheet1!C329='Opening Balance'!$I$316,'Opening Balance'!$G$316,""))</f>
        <v/>
      </c>
      <c r="K329" s="118" t="str">
        <f>IF(C329="","",IF(Sheet1!C329='Opening Balance'!$I$317,'Opening Balance'!$G$317,""))</f>
        <v/>
      </c>
      <c r="L329" s="118">
        <f t="shared" si="549"/>
        <v>96.4</v>
      </c>
      <c r="M329" s="118">
        <f t="shared" si="550"/>
        <v>125.3</v>
      </c>
      <c r="N329" s="119" t="str">
        <f>IF('Att. Dairy'!F377="","",'Att. Dairy'!F377)</f>
        <v/>
      </c>
      <c r="O329" s="119" t="str">
        <f>IF('Att. Dairy'!G377="","",'Att. Dairy'!G377)</f>
        <v/>
      </c>
      <c r="P329" s="119" t="str">
        <f t="shared" si="551"/>
        <v/>
      </c>
      <c r="Q329" s="119" t="str">
        <f>IF('Att. Dairy'!L377="","",'Att. Dairy'!L377)</f>
        <v/>
      </c>
      <c r="R329" s="119" t="str">
        <f>IF('Att. Dairy'!M377="","",'Att. Dairy'!M377)</f>
        <v/>
      </c>
      <c r="S329" s="119" t="str">
        <f t="shared" si="552"/>
        <v/>
      </c>
      <c r="T329" s="118">
        <f t="shared" si="553"/>
        <v>0</v>
      </c>
      <c r="U329" s="118">
        <f t="shared" si="554"/>
        <v>0</v>
      </c>
      <c r="V329" s="118">
        <f t="shared" si="555"/>
        <v>96.4</v>
      </c>
      <c r="W329" s="118">
        <f t="shared" si="556"/>
        <v>125.3</v>
      </c>
      <c r="X329" s="321" t="str">
        <f>IFERROR(IF(AND('Att. Dairy'!B377=""),"",IF(AND(Y329="अवकाश"),"",IF(AND(S329=""),"",S329*$Z$305))),"")</f>
        <v/>
      </c>
      <c r="Y329" s="121" t="str">
        <f>IF(AND('Att. Dairy'!B377=""),"",IF(OR(S329="",S329=0),"",BC329))</f>
        <v/>
      </c>
      <c r="AA329" s="353">
        <f>IF(AND($AY$3=$AP$305),MAX($AA$309:AA328)+1,0)</f>
        <v>0</v>
      </c>
      <c r="AB329" s="116">
        <f>IF(AND('Att. Dairy'!B377=""),"",'Att. Dairy'!B377)</f>
        <v>45280</v>
      </c>
      <c r="AC329" s="118">
        <f t="shared" si="557"/>
        <v>62.600000000000023</v>
      </c>
      <c r="AD329" s="118">
        <f t="shared" si="558"/>
        <v>79.000000000000014</v>
      </c>
      <c r="AE329" s="118" t="str">
        <f>IF(AB329="","",IF(Sheet1!AB329='Opening Balance'!$I$312,'Opening Balance'!$H$312,""))</f>
        <v/>
      </c>
      <c r="AF329" s="118" t="str">
        <f>IF(AB329="","",IF(Sheet1!AB329='Opening Balance'!$I$313,'Opening Balance'!$H$313,""))</f>
        <v/>
      </c>
      <c r="AG329" s="118" t="str">
        <f>IF(AB329="","",IF(Sheet1!AB329='Opening Balance'!$I$314,'Opening Balance'!$H$314,""))</f>
        <v/>
      </c>
      <c r="AH329" s="118" t="str">
        <f>IF(AB329="","",IF(Sheet1!AB329='Opening Balance'!$I$315,'Opening Balance'!$H$315,""))</f>
        <v/>
      </c>
      <c r="AI329" s="118" t="str">
        <f>IF(AB329="","",IF(Sheet1!AB329='Opening Balance'!$I$316,'Opening Balance'!$H$316,""))</f>
        <v/>
      </c>
      <c r="AJ329" s="118" t="str">
        <f>IF(AB329="","",IF(Sheet1!AB329='Opening Balance'!$I$317,'Opening Balance'!$H$317,""))</f>
        <v/>
      </c>
      <c r="AK329" s="118">
        <f t="shared" si="559"/>
        <v>62.600000000000023</v>
      </c>
      <c r="AL329" s="118">
        <f t="shared" si="560"/>
        <v>79.000000000000014</v>
      </c>
      <c r="AM329" s="119" t="str">
        <f>IF('Att. Dairy'!I377="","",'Att. Dairy'!I377)</f>
        <v/>
      </c>
      <c r="AN329" s="119" t="str">
        <f>IF('Att. Dairy'!J377="","",'Att. Dairy'!J377)</f>
        <v/>
      </c>
      <c r="AO329" s="119" t="str">
        <f t="shared" si="561"/>
        <v/>
      </c>
      <c r="AP329" s="119" t="str">
        <f>IF('Att. Dairy'!O377="","",'Att. Dairy'!O377)</f>
        <v/>
      </c>
      <c r="AQ329" s="119" t="str">
        <f>IF('Att. Dairy'!P377="","",'Att. Dairy'!P377)</f>
        <v/>
      </c>
      <c r="AR329" s="119" t="str">
        <f t="shared" si="562"/>
        <v/>
      </c>
      <c r="AS329" s="118">
        <f t="shared" si="563"/>
        <v>0</v>
      </c>
      <c r="AT329" s="118">
        <f t="shared" si="564"/>
        <v>0</v>
      </c>
      <c r="AU329" s="118">
        <f t="shared" si="574"/>
        <v>62.600000000000023</v>
      </c>
      <c r="AV329" s="118">
        <f t="shared" si="575"/>
        <v>79.000000000000014</v>
      </c>
      <c r="AW329" s="321" t="str">
        <f>IFERROR(IF(AND('Att. Dairy'!B377=""),"",IF(AND(AX329="अवकाश"),"",IF(AND(AR329=""),"",AR329*$AY$305))),"")</f>
        <v/>
      </c>
      <c r="AX329" s="121" t="str">
        <f>IF(AND('Att. Dairy'!B377=""),"",IF(OR(AR329="",AR329=0),"",BC329))</f>
        <v/>
      </c>
      <c r="BB329" s="329" t="str">
        <f>IF(AND('Att. Dairy'!D377=""),"",'Att. Dairy'!D377)</f>
        <v>Wednesday</v>
      </c>
      <c r="BC329" s="329" t="str">
        <f t="shared" si="565"/>
        <v>दाल रोटी</v>
      </c>
      <c r="BD329" s="318" t="str">
        <f t="shared" si="534"/>
        <v>W</v>
      </c>
      <c r="BE329" s="329" t="str">
        <f>IF(AND('Att. Dairy'!C377=""),"",'Att. Dairy'!C377)</f>
        <v/>
      </c>
      <c r="BF329" s="329" t="str">
        <f t="shared" si="535"/>
        <v/>
      </c>
      <c r="BG329" s="318" t="str">
        <f t="shared" si="536"/>
        <v>W</v>
      </c>
      <c r="BJ329" s="487">
        <f>IF(AND($DG$5=$CF$306),MAX($BJ$309:BJ328)+1,0)</f>
        <v>0</v>
      </c>
      <c r="BK329" s="389">
        <v>20</v>
      </c>
      <c r="BL329" s="422">
        <f>IF(AND('Att. Dairy'!B377=""),"",'Att. Dairy'!B377)</f>
        <v>45280</v>
      </c>
      <c r="BM329" s="423" t="str">
        <f>IF(AND('Att. Dairy'!D377=""),"",'Att. Dairy'!D377)</f>
        <v>Wednesday</v>
      </c>
      <c r="BN329" s="435" t="str">
        <f>IF('Att. Dairy'!L377="","",IF('Att. Dairy'!E377='Att. Dairy'!$AD$15,'Att. Dairy'!L377,""))</f>
        <v/>
      </c>
      <c r="BO329" s="435" t="str">
        <f>IF('Att. Dairy'!M377="","",IF('Att. Dairy'!E377='Att. Dairy'!$AD$15,'Att. Dairy'!M377,""))</f>
        <v/>
      </c>
      <c r="BP329" s="436">
        <f t="shared" si="537"/>
        <v>0</v>
      </c>
      <c r="BQ329" s="453">
        <f t="shared" si="566"/>
        <v>114.71000000000001</v>
      </c>
      <c r="BR329" s="439" t="str">
        <f>IF(BL329="","",IF(BL329='Opening Balance'!$I$330,'Opening Balance'!$G$330,""))</f>
        <v/>
      </c>
      <c r="BS329" s="439" t="str">
        <f>IF(BL329="","",IF(BL329='Opening Balance'!$I$332,'Opening Balance'!$G$332,""))</f>
        <v/>
      </c>
      <c r="BT329" s="438">
        <f t="shared" si="538"/>
        <v>114.71000000000001</v>
      </c>
      <c r="BU329" s="446">
        <f>IF(BP329="","",BP329*'Opening Balance'!$G$334)</f>
        <v>0</v>
      </c>
      <c r="BV329" s="415">
        <f t="shared" si="532"/>
        <v>114.71000000000001</v>
      </c>
      <c r="BW329" s="453">
        <f t="shared" si="567"/>
        <v>17.237599999999993</v>
      </c>
      <c r="BX329" s="446" t="str">
        <f>IF(BL329="","",IF(BL329='Opening Balance'!$I$331,'Opening Balance'!$G$331,""))</f>
        <v/>
      </c>
      <c r="BY329" s="446" t="str">
        <f>IF(BL329="","",IF(BL329='Opening Balance'!$I$333,'Opening Balance'!$G$333,""))</f>
        <v/>
      </c>
      <c r="BZ329" s="447">
        <f t="shared" si="539"/>
        <v>17.237599999999993</v>
      </c>
      <c r="CA329" s="446">
        <f>IF(BP329="","",BP329*'Opening Balance'!$G$335)</f>
        <v>0</v>
      </c>
      <c r="CB329" s="431">
        <f t="shared" si="540"/>
        <v>17.237599999999993</v>
      </c>
      <c r="CC329" s="474">
        <f t="shared" si="568"/>
        <v>25000</v>
      </c>
      <c r="CD329" s="468" t="str">
        <f>IF(BL329="","",IF(BL329='Opening Balance'!$I$337,'Opening Balance'!$G$337,""))</f>
        <v/>
      </c>
      <c r="CE329" s="468">
        <f t="shared" si="541"/>
        <v>25000</v>
      </c>
      <c r="CF329" s="470">
        <f>IF(BL329="","",IF(BL329='Opening Balance'!$I$339,'Opening Balance'!$G$339,0))</f>
        <v>0</v>
      </c>
      <c r="CG329" s="469">
        <f t="shared" si="569"/>
        <v>25000</v>
      </c>
      <c r="CH329" s="466"/>
      <c r="CI329" s="466"/>
      <c r="CJ329" s="389">
        <v>20</v>
      </c>
      <c r="CK329" s="422">
        <f>IF(AND('Att. Dairy'!B377=""),"",'Att. Dairy'!B377)</f>
        <v>45280</v>
      </c>
      <c r="CL329" s="423" t="str">
        <f>IF(AND('Att. Dairy'!D377=""),"",'Att. Dairy'!D377)</f>
        <v>Wednesday</v>
      </c>
      <c r="CM329" s="435" t="str">
        <f>IF('Att. Dairy'!O377="","",IF('Att. Dairy'!E377='Att. Dairy'!$AD$15,'Att. Dairy'!O377,""))</f>
        <v/>
      </c>
      <c r="CN329" s="435" t="str">
        <f>IF('Att. Dairy'!P377="","",IF('Att. Dairy'!E377='Att. Dairy'!$AD$15,'Att. Dairy'!P377,""))</f>
        <v/>
      </c>
      <c r="CO329" s="436">
        <f t="shared" si="542"/>
        <v>0</v>
      </c>
      <c r="CP329" s="453">
        <f t="shared" si="570"/>
        <v>160.57999999999996</v>
      </c>
      <c r="CQ329" s="438" t="str">
        <f>IF(CK329="","",IF(CK329='Opening Balance'!$I$330,'Opening Balance'!$H$330,""))</f>
        <v/>
      </c>
      <c r="CR329" s="438" t="str">
        <f>IF(CK329="","",IF(CK329='Opening Balance'!$I$332,'Opening Balance'!$H$332,""))</f>
        <v/>
      </c>
      <c r="CS329" s="438">
        <f t="shared" si="543"/>
        <v>160.57999999999996</v>
      </c>
      <c r="CT329" s="430">
        <f>IF(CO329="","",CO329*'Opening Balance'!$H$334)</f>
        <v>0</v>
      </c>
      <c r="CU329" s="431">
        <f t="shared" si="533"/>
        <v>160.57999999999996</v>
      </c>
      <c r="CV329" s="453">
        <f t="shared" si="571"/>
        <v>24.39579999999998</v>
      </c>
      <c r="CW329" s="430" t="str">
        <f>IF(CK329="","",IF(CK329='Opening Balance'!$I$331,'Opening Balance'!$H$331,""))</f>
        <v/>
      </c>
      <c r="CX329" s="429" t="str">
        <f>IF(CK329="","",IF(CK329='Opening Balance'!$I$333,'Opening Balance'!$H$333,""))</f>
        <v/>
      </c>
      <c r="CY329" s="438">
        <f t="shared" si="544"/>
        <v>24.39579999999998</v>
      </c>
      <c r="CZ329" s="430">
        <f>IF(CO329="","",CO329*'Opening Balance'!$H$335)</f>
        <v>0</v>
      </c>
      <c r="DA329" s="431">
        <f t="shared" si="545"/>
        <v>24.39579999999998</v>
      </c>
      <c r="DB329" s="474">
        <f t="shared" si="572"/>
        <v>27400</v>
      </c>
      <c r="DC329" s="468" t="str">
        <f>IF(CK329="","",IF(CK329='Opening Balance'!$I$337,'Opening Balance'!$H$337,""))</f>
        <v/>
      </c>
      <c r="DD329" s="468">
        <f t="shared" si="546"/>
        <v>27400</v>
      </c>
      <c r="DE329" s="470">
        <f>IF(CK329="","",IF(CK329='Opening Balance'!$I$339,'Opening Balance'!$H$339,0))</f>
        <v>0</v>
      </c>
      <c r="DF329" s="469">
        <f t="shared" si="573"/>
        <v>27400</v>
      </c>
    </row>
    <row r="330" spans="1:110" s="329" customFormat="1">
      <c r="A330" s="580"/>
      <c r="B330" s="352">
        <f>IF(AND($Z$3=$Q$305),MAX($B$309:B329)+1,0)</f>
        <v>0</v>
      </c>
      <c r="C330" s="116">
        <f>IF(AND('Att. Dairy'!B378=""),"",'Att. Dairy'!B378)</f>
        <v>45281</v>
      </c>
      <c r="D330" s="118">
        <f t="shared" si="547"/>
        <v>96.4</v>
      </c>
      <c r="E330" s="118">
        <f t="shared" si="548"/>
        <v>125.3</v>
      </c>
      <c r="F330" s="118" t="str">
        <f>IF(C330="","",IF(Sheet1!C330='Opening Balance'!$I$312,'Opening Balance'!$G$312,""))</f>
        <v/>
      </c>
      <c r="G330" s="118" t="str">
        <f>IF(C330="","",IF(Sheet1!C330='Opening Balance'!$I$313,'Opening Balance'!$G$313,""))</f>
        <v/>
      </c>
      <c r="H330" s="118" t="str">
        <f>IF(C330="","",IF(Sheet1!C330='Opening Balance'!$I$314,'Opening Balance'!$G$314,""))</f>
        <v/>
      </c>
      <c r="I330" s="118" t="str">
        <f>IF(C330="","",IF(Sheet1!C330='Opening Balance'!$I$315,'Opening Balance'!$G$315,""))</f>
        <v/>
      </c>
      <c r="J330" s="118" t="str">
        <f>IF(C330="","",IF(Sheet1!C330='Opening Balance'!$I$316,'Opening Balance'!$G$316,""))</f>
        <v/>
      </c>
      <c r="K330" s="118" t="str">
        <f>IF(C330="","",IF(Sheet1!C330='Opening Balance'!$I$317,'Opening Balance'!$G$317,""))</f>
        <v/>
      </c>
      <c r="L330" s="118">
        <f t="shared" si="549"/>
        <v>96.4</v>
      </c>
      <c r="M330" s="118">
        <f t="shared" si="550"/>
        <v>125.3</v>
      </c>
      <c r="N330" s="119" t="str">
        <f>IF('Att. Dairy'!F378="","",'Att. Dairy'!F378)</f>
        <v/>
      </c>
      <c r="O330" s="119" t="str">
        <f>IF('Att. Dairy'!G378="","",'Att. Dairy'!G378)</f>
        <v/>
      </c>
      <c r="P330" s="119" t="str">
        <f t="shared" si="551"/>
        <v/>
      </c>
      <c r="Q330" s="119" t="str">
        <f>IF('Att. Dairy'!L378="","",'Att. Dairy'!L378)</f>
        <v/>
      </c>
      <c r="R330" s="119" t="str">
        <f>IF('Att. Dairy'!M378="","",'Att. Dairy'!M378)</f>
        <v/>
      </c>
      <c r="S330" s="119" t="str">
        <f t="shared" si="552"/>
        <v/>
      </c>
      <c r="T330" s="118">
        <f t="shared" si="553"/>
        <v>0</v>
      </c>
      <c r="U330" s="118">
        <f t="shared" si="554"/>
        <v>0</v>
      </c>
      <c r="V330" s="118">
        <f t="shared" si="555"/>
        <v>96.4</v>
      </c>
      <c r="W330" s="118">
        <f t="shared" si="556"/>
        <v>125.3</v>
      </c>
      <c r="X330" s="321" t="str">
        <f>IFERROR(IF(AND('Att. Dairy'!B378=""),"",IF(AND(Y330="अवकाश"),"",IF(AND(S330=""),"",S330*$Z$305))),"")</f>
        <v/>
      </c>
      <c r="Y330" s="121" t="str">
        <f>IF(AND('Att. Dairy'!B378=""),"",IF(OR(S330="",S330=0),"",BC330))</f>
        <v/>
      </c>
      <c r="AA330" s="353">
        <f>IF(AND($AY$3=$AP$305),MAX($AA$309:AA329)+1,0)</f>
        <v>0</v>
      </c>
      <c r="AB330" s="116">
        <f>IF(AND('Att. Dairy'!B378=""),"",'Att. Dairy'!B378)</f>
        <v>45281</v>
      </c>
      <c r="AC330" s="118">
        <f t="shared" si="557"/>
        <v>62.600000000000023</v>
      </c>
      <c r="AD330" s="118">
        <f t="shared" si="558"/>
        <v>79.000000000000014</v>
      </c>
      <c r="AE330" s="118" t="str">
        <f>IF(AB330="","",IF(Sheet1!AB330='Opening Balance'!$I$312,'Opening Balance'!$H$312,""))</f>
        <v/>
      </c>
      <c r="AF330" s="118" t="str">
        <f>IF(AB330="","",IF(Sheet1!AB330='Opening Balance'!$I$313,'Opening Balance'!$H$313,""))</f>
        <v/>
      </c>
      <c r="AG330" s="118" t="str">
        <f>IF(AB330="","",IF(Sheet1!AB330='Opening Balance'!$I$314,'Opening Balance'!$H$314,""))</f>
        <v/>
      </c>
      <c r="AH330" s="118" t="str">
        <f>IF(AB330="","",IF(Sheet1!AB330='Opening Balance'!$I$315,'Opening Balance'!$H$315,""))</f>
        <v/>
      </c>
      <c r="AI330" s="118" t="str">
        <f>IF(AB330="","",IF(Sheet1!AB330='Opening Balance'!$I$316,'Opening Balance'!$H$316,""))</f>
        <v/>
      </c>
      <c r="AJ330" s="118" t="str">
        <f>IF(AB330="","",IF(Sheet1!AB330='Opening Balance'!$I$317,'Opening Balance'!$H$317,""))</f>
        <v/>
      </c>
      <c r="AK330" s="118">
        <f t="shared" si="559"/>
        <v>62.600000000000023</v>
      </c>
      <c r="AL330" s="118">
        <f t="shared" si="560"/>
        <v>79.000000000000014</v>
      </c>
      <c r="AM330" s="119" t="str">
        <f>IF('Att. Dairy'!I378="","",'Att. Dairy'!I378)</f>
        <v/>
      </c>
      <c r="AN330" s="119" t="str">
        <f>IF('Att. Dairy'!J378="","",'Att. Dairy'!J378)</f>
        <v/>
      </c>
      <c r="AO330" s="119" t="str">
        <f t="shared" si="561"/>
        <v/>
      </c>
      <c r="AP330" s="119" t="str">
        <f>IF('Att. Dairy'!O378="","",'Att. Dairy'!O378)</f>
        <v/>
      </c>
      <c r="AQ330" s="119" t="str">
        <f>IF('Att. Dairy'!P378="","",'Att. Dairy'!P378)</f>
        <v/>
      </c>
      <c r="AR330" s="119" t="str">
        <f t="shared" si="562"/>
        <v/>
      </c>
      <c r="AS330" s="118">
        <f t="shared" si="563"/>
        <v>0</v>
      </c>
      <c r="AT330" s="118">
        <f t="shared" si="564"/>
        <v>0</v>
      </c>
      <c r="AU330" s="118">
        <f t="shared" si="574"/>
        <v>62.600000000000023</v>
      </c>
      <c r="AV330" s="118">
        <f t="shared" si="575"/>
        <v>79.000000000000014</v>
      </c>
      <c r="AW330" s="321" t="str">
        <f>IFERROR(IF(AND('Att. Dairy'!B378=""),"",IF(AND(AX330="अवकाश"),"",IF(AND(AR330=""),"",AR330*$AY$305))),"")</f>
        <v/>
      </c>
      <c r="AX330" s="121" t="str">
        <f>IF(AND('Att. Dairy'!B378=""),"",IF(OR(AR330="",AR330=0),"",BC330))</f>
        <v/>
      </c>
      <c r="BB330" s="329" t="str">
        <f>IF(AND('Att. Dairy'!D378=""),"",'Att. Dairy'!D378)</f>
        <v>Thursday</v>
      </c>
      <c r="BC330" s="329" t="str">
        <f t="shared" si="565"/>
        <v>खिचड़ी</v>
      </c>
      <c r="BD330" s="318" t="str">
        <f t="shared" si="534"/>
        <v>R</v>
      </c>
      <c r="BE330" s="329" t="str">
        <f>IF(AND('Att. Dairy'!C378=""),"",'Att. Dairy'!C378)</f>
        <v/>
      </c>
      <c r="BF330" s="329" t="str">
        <f t="shared" si="535"/>
        <v/>
      </c>
      <c r="BG330" s="318" t="str">
        <f t="shared" si="536"/>
        <v>R</v>
      </c>
      <c r="BJ330" s="487">
        <f>IF(AND($DG$5=$CF$306),MAX($BJ$309:BJ329)+1,0)</f>
        <v>0</v>
      </c>
      <c r="BK330" s="389">
        <v>21</v>
      </c>
      <c r="BL330" s="422">
        <f>IF(AND('Att. Dairy'!B378=""),"",'Att. Dairy'!B378)</f>
        <v>45281</v>
      </c>
      <c r="BM330" s="423" t="str">
        <f>IF(AND('Att. Dairy'!D378=""),"",'Att. Dairy'!D378)</f>
        <v>Thursday</v>
      </c>
      <c r="BN330" s="435" t="str">
        <f>IF('Att. Dairy'!L378="","",IF('Att. Dairy'!E378='Att. Dairy'!$AD$15,'Att. Dairy'!L378,""))</f>
        <v/>
      </c>
      <c r="BO330" s="435" t="str">
        <f>IF('Att. Dairy'!M378="","",IF('Att. Dairy'!E378='Att. Dairy'!$AD$15,'Att. Dairy'!M378,""))</f>
        <v/>
      </c>
      <c r="BP330" s="436">
        <f t="shared" si="537"/>
        <v>0</v>
      </c>
      <c r="BQ330" s="453">
        <f t="shared" si="566"/>
        <v>114.71000000000001</v>
      </c>
      <c r="BR330" s="439" t="str">
        <f>IF(BL330="","",IF(BL330='Opening Balance'!$I$330,'Opening Balance'!$G$330,""))</f>
        <v/>
      </c>
      <c r="BS330" s="439" t="str">
        <f>IF(BL330="","",IF(BL330='Opening Balance'!$I$332,'Opening Balance'!$G$332,""))</f>
        <v/>
      </c>
      <c r="BT330" s="438">
        <f t="shared" si="538"/>
        <v>114.71000000000001</v>
      </c>
      <c r="BU330" s="446">
        <f>IF(BP330="","",BP330*'Opening Balance'!$G$334)</f>
        <v>0</v>
      </c>
      <c r="BV330" s="415">
        <f t="shared" si="532"/>
        <v>114.71000000000001</v>
      </c>
      <c r="BW330" s="453">
        <f t="shared" si="567"/>
        <v>17.237599999999993</v>
      </c>
      <c r="BX330" s="446" t="str">
        <f>IF(BL330="","",IF(BL330='Opening Balance'!$I$331,'Opening Balance'!$G$331,""))</f>
        <v/>
      </c>
      <c r="BY330" s="446" t="str">
        <f>IF(BL330="","",IF(BL330='Opening Balance'!$I$333,'Opening Balance'!$G$333,""))</f>
        <v/>
      </c>
      <c r="BZ330" s="447">
        <f t="shared" si="539"/>
        <v>17.237599999999993</v>
      </c>
      <c r="CA330" s="446">
        <f>IF(BP330="","",BP330*'Opening Balance'!$G$335)</f>
        <v>0</v>
      </c>
      <c r="CB330" s="431">
        <f t="shared" si="540"/>
        <v>17.237599999999993</v>
      </c>
      <c r="CC330" s="474">
        <f t="shared" si="568"/>
        <v>25000</v>
      </c>
      <c r="CD330" s="468" t="str">
        <f>IF(BL330="","",IF(BL330='Opening Balance'!$I$337,'Opening Balance'!$G$337,""))</f>
        <v/>
      </c>
      <c r="CE330" s="468">
        <f t="shared" si="541"/>
        <v>25000</v>
      </c>
      <c r="CF330" s="470">
        <f>IF(BL330="","",IF(BL330='Opening Balance'!$I$339,'Opening Balance'!$G$339,0))</f>
        <v>0</v>
      </c>
      <c r="CG330" s="469">
        <f t="shared" si="569"/>
        <v>25000</v>
      </c>
      <c r="CH330" s="466"/>
      <c r="CI330" s="466"/>
      <c r="CJ330" s="389">
        <v>21</v>
      </c>
      <c r="CK330" s="422">
        <f>IF(AND('Att. Dairy'!B378=""),"",'Att. Dairy'!B378)</f>
        <v>45281</v>
      </c>
      <c r="CL330" s="423" t="str">
        <f>IF(AND('Att. Dairy'!D378=""),"",'Att. Dairy'!D378)</f>
        <v>Thursday</v>
      </c>
      <c r="CM330" s="435" t="str">
        <f>IF('Att. Dairy'!O378="","",IF('Att. Dairy'!E378='Att. Dairy'!$AD$15,'Att. Dairy'!O378,""))</f>
        <v/>
      </c>
      <c r="CN330" s="435" t="str">
        <f>IF('Att. Dairy'!P378="","",IF('Att. Dairy'!E378='Att. Dairy'!$AD$15,'Att. Dairy'!P378,""))</f>
        <v/>
      </c>
      <c r="CO330" s="436">
        <f t="shared" si="542"/>
        <v>0</v>
      </c>
      <c r="CP330" s="453">
        <f t="shared" si="570"/>
        <v>160.57999999999996</v>
      </c>
      <c r="CQ330" s="438" t="str">
        <f>IF(CK330="","",IF(CK330='Opening Balance'!$I$330,'Opening Balance'!$H$330,""))</f>
        <v/>
      </c>
      <c r="CR330" s="438" t="str">
        <f>IF(CK330="","",IF(CK330='Opening Balance'!$I$332,'Opening Balance'!$H$332,""))</f>
        <v/>
      </c>
      <c r="CS330" s="438">
        <f t="shared" si="543"/>
        <v>160.57999999999996</v>
      </c>
      <c r="CT330" s="430">
        <f>IF(CO330="","",CO330*'Opening Balance'!$H$334)</f>
        <v>0</v>
      </c>
      <c r="CU330" s="431">
        <f t="shared" si="533"/>
        <v>160.57999999999996</v>
      </c>
      <c r="CV330" s="453">
        <f t="shared" si="571"/>
        <v>24.39579999999998</v>
      </c>
      <c r="CW330" s="430" t="str">
        <f>IF(CK330="","",IF(CK330='Opening Balance'!$I$331,'Opening Balance'!$H$331,""))</f>
        <v/>
      </c>
      <c r="CX330" s="429" t="str">
        <f>IF(CK330="","",IF(CK330='Opening Balance'!$I$333,'Opening Balance'!$H$333,""))</f>
        <v/>
      </c>
      <c r="CY330" s="438">
        <f t="shared" si="544"/>
        <v>24.39579999999998</v>
      </c>
      <c r="CZ330" s="430">
        <f>IF(CO330="","",CO330*'Opening Balance'!$H$335)</f>
        <v>0</v>
      </c>
      <c r="DA330" s="431">
        <f t="shared" si="545"/>
        <v>24.39579999999998</v>
      </c>
      <c r="DB330" s="474">
        <f t="shared" si="572"/>
        <v>27400</v>
      </c>
      <c r="DC330" s="468" t="str">
        <f>IF(CK330="","",IF(CK330='Opening Balance'!$I$337,'Opening Balance'!$H$337,""))</f>
        <v/>
      </c>
      <c r="DD330" s="468">
        <f t="shared" si="546"/>
        <v>27400</v>
      </c>
      <c r="DE330" s="470">
        <f>IF(CK330="","",IF(CK330='Opening Balance'!$I$339,'Opening Balance'!$H$339,0))</f>
        <v>0</v>
      </c>
      <c r="DF330" s="469">
        <f t="shared" si="573"/>
        <v>27400</v>
      </c>
    </row>
    <row r="331" spans="1:110" s="329" customFormat="1">
      <c r="A331" s="580"/>
      <c r="B331" s="352">
        <f>IF(AND($Z$3=$Q$305),MAX($B$309:B330)+1,0)</f>
        <v>0</v>
      </c>
      <c r="C331" s="116">
        <f>IF(AND('Att. Dairy'!B379=""),"",'Att. Dairy'!B379)</f>
        <v>45282</v>
      </c>
      <c r="D331" s="118">
        <f t="shared" si="547"/>
        <v>96.4</v>
      </c>
      <c r="E331" s="118">
        <f t="shared" si="548"/>
        <v>125.3</v>
      </c>
      <c r="F331" s="118" t="str">
        <f>IF(C331="","",IF(Sheet1!C331='Opening Balance'!$I$312,'Opening Balance'!$G$312,""))</f>
        <v/>
      </c>
      <c r="G331" s="118" t="str">
        <f>IF(C331="","",IF(Sheet1!C331='Opening Balance'!$I$313,'Opening Balance'!$G$313,""))</f>
        <v/>
      </c>
      <c r="H331" s="118" t="str">
        <f>IF(C331="","",IF(Sheet1!C331='Opening Balance'!$I$314,'Opening Balance'!$G$314,""))</f>
        <v/>
      </c>
      <c r="I331" s="118" t="str">
        <f>IF(C331="","",IF(Sheet1!C331='Opening Balance'!$I$315,'Opening Balance'!$G$315,""))</f>
        <v/>
      </c>
      <c r="J331" s="118" t="str">
        <f>IF(C331="","",IF(Sheet1!C331='Opening Balance'!$I$316,'Opening Balance'!$G$316,""))</f>
        <v/>
      </c>
      <c r="K331" s="118" t="str">
        <f>IF(C331="","",IF(Sheet1!C331='Opening Balance'!$I$317,'Opening Balance'!$G$317,""))</f>
        <v/>
      </c>
      <c r="L331" s="118">
        <f t="shared" si="549"/>
        <v>96.4</v>
      </c>
      <c r="M331" s="118">
        <f t="shared" si="550"/>
        <v>125.3</v>
      </c>
      <c r="N331" s="119" t="str">
        <f>IF('Att. Dairy'!F379="","",'Att. Dairy'!F379)</f>
        <v/>
      </c>
      <c r="O331" s="119" t="str">
        <f>IF('Att. Dairy'!G379="","",'Att. Dairy'!G379)</f>
        <v/>
      </c>
      <c r="P331" s="119" t="str">
        <f t="shared" si="551"/>
        <v/>
      </c>
      <c r="Q331" s="119" t="str">
        <f>IF('Att. Dairy'!L379="","",'Att. Dairy'!L379)</f>
        <v/>
      </c>
      <c r="R331" s="119" t="str">
        <f>IF('Att. Dairy'!M379="","",'Att. Dairy'!M379)</f>
        <v/>
      </c>
      <c r="S331" s="119" t="str">
        <f t="shared" si="552"/>
        <v/>
      </c>
      <c r="T331" s="118">
        <f t="shared" si="553"/>
        <v>0</v>
      </c>
      <c r="U331" s="118">
        <f t="shared" si="554"/>
        <v>0</v>
      </c>
      <c r="V331" s="118">
        <f t="shared" si="555"/>
        <v>96.4</v>
      </c>
      <c r="W331" s="118">
        <f t="shared" si="556"/>
        <v>125.3</v>
      </c>
      <c r="X331" s="321" t="str">
        <f>IFERROR(IF(AND('Att. Dairy'!B379=""),"",IF(AND(Y331="अवकाश"),"",IF(AND(S331=""),"",S331*$Z$305))),"")</f>
        <v/>
      </c>
      <c r="Y331" s="121" t="str">
        <f>IF(AND('Att. Dairy'!B379=""),"",IF(OR(S331="",S331=0),"",BC331))</f>
        <v/>
      </c>
      <c r="AA331" s="353">
        <f>IF(AND($AY$3=$AP$305),MAX($AA$309:AA330)+1,0)</f>
        <v>0</v>
      </c>
      <c r="AB331" s="116">
        <f>IF(AND('Att. Dairy'!B379=""),"",'Att. Dairy'!B379)</f>
        <v>45282</v>
      </c>
      <c r="AC331" s="118">
        <f t="shared" si="557"/>
        <v>62.600000000000023</v>
      </c>
      <c r="AD331" s="118">
        <f t="shared" si="558"/>
        <v>79.000000000000014</v>
      </c>
      <c r="AE331" s="118" t="str">
        <f>IF(AB331="","",IF(Sheet1!AB331='Opening Balance'!$I$312,'Opening Balance'!$H$312,""))</f>
        <v/>
      </c>
      <c r="AF331" s="118" t="str">
        <f>IF(AB331="","",IF(Sheet1!AB331='Opening Balance'!$I$313,'Opening Balance'!$H$313,""))</f>
        <v/>
      </c>
      <c r="AG331" s="118" t="str">
        <f>IF(AB331="","",IF(Sheet1!AB331='Opening Balance'!$I$314,'Opening Balance'!$H$314,""))</f>
        <v/>
      </c>
      <c r="AH331" s="118" t="str">
        <f>IF(AB331="","",IF(Sheet1!AB331='Opening Balance'!$I$315,'Opening Balance'!$H$315,""))</f>
        <v/>
      </c>
      <c r="AI331" s="118" t="str">
        <f>IF(AB331="","",IF(Sheet1!AB331='Opening Balance'!$I$316,'Opening Balance'!$H$316,""))</f>
        <v/>
      </c>
      <c r="AJ331" s="118" t="str">
        <f>IF(AB331="","",IF(Sheet1!AB331='Opening Balance'!$I$317,'Opening Balance'!$H$317,""))</f>
        <v/>
      </c>
      <c r="AK331" s="118">
        <f t="shared" si="559"/>
        <v>62.600000000000023</v>
      </c>
      <c r="AL331" s="118">
        <f t="shared" si="560"/>
        <v>79.000000000000014</v>
      </c>
      <c r="AM331" s="119" t="str">
        <f>IF('Att. Dairy'!I379="","",'Att. Dairy'!I379)</f>
        <v/>
      </c>
      <c r="AN331" s="119" t="str">
        <f>IF('Att. Dairy'!J379="","",'Att. Dairy'!J379)</f>
        <v/>
      </c>
      <c r="AO331" s="119" t="str">
        <f t="shared" si="561"/>
        <v/>
      </c>
      <c r="AP331" s="119" t="str">
        <f>IF('Att. Dairy'!O379="","",'Att. Dairy'!O379)</f>
        <v/>
      </c>
      <c r="AQ331" s="119" t="str">
        <f>IF('Att. Dairy'!P379="","",'Att. Dairy'!P379)</f>
        <v/>
      </c>
      <c r="AR331" s="119" t="str">
        <f t="shared" si="562"/>
        <v/>
      </c>
      <c r="AS331" s="118">
        <f t="shared" si="563"/>
        <v>0</v>
      </c>
      <c r="AT331" s="118">
        <f t="shared" si="564"/>
        <v>0</v>
      </c>
      <c r="AU331" s="118">
        <f t="shared" si="574"/>
        <v>62.600000000000023</v>
      </c>
      <c r="AV331" s="118">
        <f t="shared" si="575"/>
        <v>79.000000000000014</v>
      </c>
      <c r="AW331" s="321" t="str">
        <f>IFERROR(IF(AND('Att. Dairy'!B379=""),"",IF(AND(AX331="अवकाश"),"",IF(AND(AR331=""),"",AR331*$AY$305))),"")</f>
        <v/>
      </c>
      <c r="AX331" s="121" t="str">
        <f>IF(AND('Att. Dairy'!B379=""),"",IF(OR(AR331="",AR331=0),"",BC331))</f>
        <v/>
      </c>
      <c r="BB331" s="329" t="str">
        <f>IF(AND('Att. Dairy'!D379=""),"",'Att. Dairy'!D379)</f>
        <v>Friday</v>
      </c>
      <c r="BC331" s="329" t="str">
        <f t="shared" si="565"/>
        <v>दाल रोटी</v>
      </c>
      <c r="BD331" s="318" t="str">
        <f t="shared" si="534"/>
        <v>W</v>
      </c>
      <c r="BE331" s="329" t="str">
        <f>IF(AND('Att. Dairy'!C379=""),"",'Att. Dairy'!C379)</f>
        <v/>
      </c>
      <c r="BF331" s="329" t="str">
        <f t="shared" si="535"/>
        <v/>
      </c>
      <c r="BG331" s="318" t="str">
        <f t="shared" si="536"/>
        <v>W</v>
      </c>
      <c r="BJ331" s="487">
        <f>IF(AND($DG$5=$CF$306),MAX($BJ$309:BJ330)+1,0)</f>
        <v>0</v>
      </c>
      <c r="BK331" s="389">
        <v>22</v>
      </c>
      <c r="BL331" s="422">
        <f>IF(AND('Att. Dairy'!B379=""),"",'Att. Dairy'!B379)</f>
        <v>45282</v>
      </c>
      <c r="BM331" s="423" t="str">
        <f>IF(AND('Att. Dairy'!D379=""),"",'Att. Dairy'!D379)</f>
        <v>Friday</v>
      </c>
      <c r="BN331" s="435" t="str">
        <f>IF('Att. Dairy'!L379="","",IF('Att. Dairy'!E379='Att. Dairy'!$AD$15,'Att. Dairy'!L379,""))</f>
        <v/>
      </c>
      <c r="BO331" s="435" t="str">
        <f>IF('Att. Dairy'!M379="","",IF('Att. Dairy'!E379='Att. Dairy'!$AD$15,'Att. Dairy'!M379,""))</f>
        <v/>
      </c>
      <c r="BP331" s="436">
        <f t="shared" si="537"/>
        <v>0</v>
      </c>
      <c r="BQ331" s="453">
        <f t="shared" si="566"/>
        <v>114.71000000000001</v>
      </c>
      <c r="BR331" s="439" t="str">
        <f>IF(BL331="","",IF(BL331='Opening Balance'!$I$330,'Opening Balance'!$G$330,""))</f>
        <v/>
      </c>
      <c r="BS331" s="439" t="str">
        <f>IF(BL331="","",IF(BL331='Opening Balance'!$I$332,'Opening Balance'!$G$332,""))</f>
        <v/>
      </c>
      <c r="BT331" s="438">
        <f t="shared" si="538"/>
        <v>114.71000000000001</v>
      </c>
      <c r="BU331" s="446">
        <f>IF(BP331="","",BP331*'Opening Balance'!$G$334)</f>
        <v>0</v>
      </c>
      <c r="BV331" s="415">
        <f t="shared" si="532"/>
        <v>114.71000000000001</v>
      </c>
      <c r="BW331" s="453">
        <f t="shared" si="567"/>
        <v>17.237599999999993</v>
      </c>
      <c r="BX331" s="446" t="str">
        <f>IF(BL331="","",IF(BL331='Opening Balance'!$I$331,'Opening Balance'!$G$331,""))</f>
        <v/>
      </c>
      <c r="BY331" s="446" t="str">
        <f>IF(BL331="","",IF(BL331='Opening Balance'!$I$333,'Opening Balance'!$G$333,""))</f>
        <v/>
      </c>
      <c r="BZ331" s="447">
        <f t="shared" si="539"/>
        <v>17.237599999999993</v>
      </c>
      <c r="CA331" s="446">
        <f>IF(BP331="","",BP331*'Opening Balance'!$G$335)</f>
        <v>0</v>
      </c>
      <c r="CB331" s="431">
        <f t="shared" si="540"/>
        <v>17.237599999999993</v>
      </c>
      <c r="CC331" s="474">
        <f t="shared" si="568"/>
        <v>25000</v>
      </c>
      <c r="CD331" s="468" t="str">
        <f>IF(BL331="","",IF(BL331='Opening Balance'!$I$337,'Opening Balance'!$G$337,""))</f>
        <v/>
      </c>
      <c r="CE331" s="468">
        <f t="shared" si="541"/>
        <v>25000</v>
      </c>
      <c r="CF331" s="470">
        <f>IF(BL331="","",IF(BL331='Opening Balance'!$I$339,'Opening Balance'!$G$339,0))</f>
        <v>0</v>
      </c>
      <c r="CG331" s="469">
        <f t="shared" si="569"/>
        <v>25000</v>
      </c>
      <c r="CH331" s="466"/>
      <c r="CI331" s="466"/>
      <c r="CJ331" s="389">
        <v>22</v>
      </c>
      <c r="CK331" s="422">
        <f>IF(AND('Att. Dairy'!B379=""),"",'Att. Dairy'!B379)</f>
        <v>45282</v>
      </c>
      <c r="CL331" s="423" t="str">
        <f>IF(AND('Att. Dairy'!D379=""),"",'Att. Dairy'!D379)</f>
        <v>Friday</v>
      </c>
      <c r="CM331" s="435" t="str">
        <f>IF('Att. Dairy'!O379="","",IF('Att. Dairy'!E379='Att. Dairy'!$AD$15,'Att. Dairy'!O379,""))</f>
        <v/>
      </c>
      <c r="CN331" s="435" t="str">
        <f>IF('Att. Dairy'!P379="","",IF('Att. Dairy'!E379='Att. Dairy'!$AD$15,'Att. Dairy'!P379,""))</f>
        <v/>
      </c>
      <c r="CO331" s="436">
        <f t="shared" si="542"/>
        <v>0</v>
      </c>
      <c r="CP331" s="453">
        <f t="shared" si="570"/>
        <v>160.57999999999996</v>
      </c>
      <c r="CQ331" s="438" t="str">
        <f>IF(CK331="","",IF(CK331='Opening Balance'!$I$330,'Opening Balance'!$H$330,""))</f>
        <v/>
      </c>
      <c r="CR331" s="438" t="str">
        <f>IF(CK331="","",IF(CK331='Opening Balance'!$I$332,'Opening Balance'!$H$332,""))</f>
        <v/>
      </c>
      <c r="CS331" s="438">
        <f t="shared" si="543"/>
        <v>160.57999999999996</v>
      </c>
      <c r="CT331" s="430">
        <f>IF(CO331="","",CO331*'Opening Balance'!$H$334)</f>
        <v>0</v>
      </c>
      <c r="CU331" s="431">
        <f t="shared" si="533"/>
        <v>160.57999999999996</v>
      </c>
      <c r="CV331" s="453">
        <f t="shared" si="571"/>
        <v>24.39579999999998</v>
      </c>
      <c r="CW331" s="430" t="str">
        <f>IF(CK331="","",IF(CK331='Opening Balance'!$I$331,'Opening Balance'!$H$331,""))</f>
        <v/>
      </c>
      <c r="CX331" s="429" t="str">
        <f>IF(CK331="","",IF(CK331='Opening Balance'!$I$333,'Opening Balance'!$H$333,""))</f>
        <v/>
      </c>
      <c r="CY331" s="438">
        <f t="shared" si="544"/>
        <v>24.39579999999998</v>
      </c>
      <c r="CZ331" s="430">
        <f>IF(CO331="","",CO331*'Opening Balance'!$H$335)</f>
        <v>0</v>
      </c>
      <c r="DA331" s="431">
        <f t="shared" si="545"/>
        <v>24.39579999999998</v>
      </c>
      <c r="DB331" s="474">
        <f t="shared" si="572"/>
        <v>27400</v>
      </c>
      <c r="DC331" s="468" t="str">
        <f>IF(CK331="","",IF(CK331='Opening Balance'!$I$337,'Opening Balance'!$H$337,""))</f>
        <v/>
      </c>
      <c r="DD331" s="468">
        <f t="shared" si="546"/>
        <v>27400</v>
      </c>
      <c r="DE331" s="470">
        <f>IF(CK331="","",IF(CK331='Opening Balance'!$I$339,'Opening Balance'!$H$339,0))</f>
        <v>0</v>
      </c>
      <c r="DF331" s="469">
        <f t="shared" si="573"/>
        <v>27400</v>
      </c>
    </row>
    <row r="332" spans="1:110" s="329" customFormat="1">
      <c r="A332" s="580"/>
      <c r="B332" s="352">
        <f>IF(AND($Z$3=$Q$305),MAX($B$309:B331)+1,0)</f>
        <v>0</v>
      </c>
      <c r="C332" s="116">
        <f>IF(AND('Att. Dairy'!B380=""),"",'Att. Dairy'!B380)</f>
        <v>45283</v>
      </c>
      <c r="D332" s="118">
        <f t="shared" si="547"/>
        <v>96.4</v>
      </c>
      <c r="E332" s="118">
        <f t="shared" si="548"/>
        <v>125.3</v>
      </c>
      <c r="F332" s="118" t="str">
        <f>IF(C332="","",IF(Sheet1!C332='Opening Balance'!$I$312,'Opening Balance'!$G$312,""))</f>
        <v/>
      </c>
      <c r="G332" s="118" t="str">
        <f>IF(C332="","",IF(Sheet1!C332='Opening Balance'!$I$313,'Opening Balance'!$G$313,""))</f>
        <v/>
      </c>
      <c r="H332" s="118" t="str">
        <f>IF(C332="","",IF(Sheet1!C332='Opening Balance'!$I$314,'Opening Balance'!$G$314,""))</f>
        <v/>
      </c>
      <c r="I332" s="118" t="str">
        <f>IF(C332="","",IF(Sheet1!C332='Opening Balance'!$I$315,'Opening Balance'!$G$315,""))</f>
        <v/>
      </c>
      <c r="J332" s="118" t="str">
        <f>IF(C332="","",IF(Sheet1!C332='Opening Balance'!$I$316,'Opening Balance'!$G$316,""))</f>
        <v/>
      </c>
      <c r="K332" s="118" t="str">
        <f>IF(C332="","",IF(Sheet1!C332='Opening Balance'!$I$317,'Opening Balance'!$G$317,""))</f>
        <v/>
      </c>
      <c r="L332" s="118">
        <f t="shared" si="549"/>
        <v>96.4</v>
      </c>
      <c r="M332" s="118">
        <f t="shared" si="550"/>
        <v>125.3</v>
      </c>
      <c r="N332" s="119" t="str">
        <f>IF('Att. Dairy'!F380="","",'Att. Dairy'!F380)</f>
        <v/>
      </c>
      <c r="O332" s="119" t="str">
        <f>IF('Att. Dairy'!G380="","",'Att. Dairy'!G380)</f>
        <v/>
      </c>
      <c r="P332" s="119" t="str">
        <f t="shared" si="551"/>
        <v/>
      </c>
      <c r="Q332" s="119" t="str">
        <f>IF('Att. Dairy'!L380="","",'Att. Dairy'!L380)</f>
        <v/>
      </c>
      <c r="R332" s="119" t="str">
        <f>IF('Att. Dairy'!M380="","",'Att. Dairy'!M380)</f>
        <v/>
      </c>
      <c r="S332" s="119" t="str">
        <f t="shared" si="552"/>
        <v/>
      </c>
      <c r="T332" s="118">
        <f t="shared" si="553"/>
        <v>0</v>
      </c>
      <c r="U332" s="118">
        <f t="shared" si="554"/>
        <v>0</v>
      </c>
      <c r="V332" s="118">
        <f t="shared" si="555"/>
        <v>96.4</v>
      </c>
      <c r="W332" s="118">
        <f t="shared" si="556"/>
        <v>125.3</v>
      </c>
      <c r="X332" s="321" t="str">
        <f>IFERROR(IF(AND('Att. Dairy'!B380=""),"",IF(AND(Y332="अवकाश"),"",IF(AND(S332=""),"",S332*$Z$305))),"")</f>
        <v/>
      </c>
      <c r="Y332" s="121" t="str">
        <f>IF(AND('Att. Dairy'!B380=""),"",IF(OR(S332="",S332=0),"",BC332))</f>
        <v/>
      </c>
      <c r="AA332" s="353">
        <f>IF(AND($AY$3=$AP$305),MAX($AA$309:AA331)+1,0)</f>
        <v>0</v>
      </c>
      <c r="AB332" s="116">
        <f>IF(AND('Att. Dairy'!B380=""),"",'Att. Dairy'!B380)</f>
        <v>45283</v>
      </c>
      <c r="AC332" s="118">
        <f t="shared" si="557"/>
        <v>62.600000000000023</v>
      </c>
      <c r="AD332" s="118">
        <f t="shared" si="558"/>
        <v>79.000000000000014</v>
      </c>
      <c r="AE332" s="118" t="str">
        <f>IF(AB332="","",IF(Sheet1!AB332='Opening Balance'!$I$312,'Opening Balance'!$H$312,""))</f>
        <v/>
      </c>
      <c r="AF332" s="118" t="str">
        <f>IF(AB332="","",IF(Sheet1!AB332='Opening Balance'!$I$313,'Opening Balance'!$H$313,""))</f>
        <v/>
      </c>
      <c r="AG332" s="118" t="str">
        <f>IF(AB332="","",IF(Sheet1!AB332='Opening Balance'!$I$314,'Opening Balance'!$H$314,""))</f>
        <v/>
      </c>
      <c r="AH332" s="118" t="str">
        <f>IF(AB332="","",IF(Sheet1!AB332='Opening Balance'!$I$315,'Opening Balance'!$H$315,""))</f>
        <v/>
      </c>
      <c r="AI332" s="118" t="str">
        <f>IF(AB332="","",IF(Sheet1!AB332='Opening Balance'!$I$316,'Opening Balance'!$H$316,""))</f>
        <v/>
      </c>
      <c r="AJ332" s="118" t="str">
        <f>IF(AB332="","",IF(Sheet1!AB332='Opening Balance'!$I$317,'Opening Balance'!$H$317,""))</f>
        <v/>
      </c>
      <c r="AK332" s="118">
        <f t="shared" si="559"/>
        <v>62.600000000000023</v>
      </c>
      <c r="AL332" s="118">
        <f t="shared" si="560"/>
        <v>79.000000000000014</v>
      </c>
      <c r="AM332" s="119" t="str">
        <f>IF('Att. Dairy'!I380="","",'Att. Dairy'!I380)</f>
        <v/>
      </c>
      <c r="AN332" s="119" t="str">
        <f>IF('Att. Dairy'!J380="","",'Att. Dairy'!J380)</f>
        <v/>
      </c>
      <c r="AO332" s="119" t="str">
        <f t="shared" si="561"/>
        <v/>
      </c>
      <c r="AP332" s="119" t="str">
        <f>IF('Att. Dairy'!O380="","",'Att. Dairy'!O380)</f>
        <v/>
      </c>
      <c r="AQ332" s="119" t="str">
        <f>IF('Att. Dairy'!P380="","",'Att. Dairy'!P380)</f>
        <v/>
      </c>
      <c r="AR332" s="119" t="str">
        <f t="shared" si="562"/>
        <v/>
      </c>
      <c r="AS332" s="118">
        <f t="shared" si="563"/>
        <v>0</v>
      </c>
      <c r="AT332" s="118">
        <f t="shared" si="564"/>
        <v>0</v>
      </c>
      <c r="AU332" s="118">
        <f t="shared" si="574"/>
        <v>62.600000000000023</v>
      </c>
      <c r="AV332" s="118">
        <f t="shared" si="575"/>
        <v>79.000000000000014</v>
      </c>
      <c r="AW332" s="321" t="str">
        <f>IFERROR(IF(AND('Att. Dairy'!B380=""),"",IF(AND(AX332="अवकाश"),"",IF(AND(AR332=""),"",AR332*$AY$305))),"")</f>
        <v/>
      </c>
      <c r="AX332" s="121" t="str">
        <f>IF(AND('Att. Dairy'!B380=""),"",IF(OR(AR332="",AR332=0),"",BC332))</f>
        <v/>
      </c>
      <c r="BB332" s="329" t="str">
        <f>IF(AND('Att. Dairy'!D380=""),"",'Att. Dairy'!D380)</f>
        <v>Saturday</v>
      </c>
      <c r="BC332" s="329" t="str">
        <f t="shared" si="565"/>
        <v>सब्जी रोटी</v>
      </c>
      <c r="BD332" s="318" t="str">
        <f t="shared" si="534"/>
        <v>W</v>
      </c>
      <c r="BE332" s="329" t="str">
        <f>IF(AND('Att. Dairy'!C380=""),"",'Att. Dairy'!C380)</f>
        <v/>
      </c>
      <c r="BF332" s="329" t="str">
        <f t="shared" si="535"/>
        <v/>
      </c>
      <c r="BG332" s="318" t="str">
        <f t="shared" si="536"/>
        <v>W</v>
      </c>
      <c r="BJ332" s="487">
        <f>IF(AND($DG$5=$CF$306),MAX($BJ$309:BJ331)+1,0)</f>
        <v>0</v>
      </c>
      <c r="BK332" s="389">
        <v>23</v>
      </c>
      <c r="BL332" s="422">
        <f>IF(AND('Att. Dairy'!B380=""),"",'Att. Dairy'!B380)</f>
        <v>45283</v>
      </c>
      <c r="BM332" s="423" t="str">
        <f>IF(AND('Att. Dairy'!D380=""),"",'Att. Dairy'!D380)</f>
        <v>Saturday</v>
      </c>
      <c r="BN332" s="435" t="str">
        <f>IF('Att. Dairy'!L380="","",IF('Att. Dairy'!E380='Att. Dairy'!$AD$15,'Att. Dairy'!L380,""))</f>
        <v/>
      </c>
      <c r="BO332" s="435" t="str">
        <f>IF('Att. Dairy'!M380="","",IF('Att. Dairy'!E380='Att. Dairy'!$AD$15,'Att. Dairy'!M380,""))</f>
        <v/>
      </c>
      <c r="BP332" s="436">
        <f t="shared" si="537"/>
        <v>0</v>
      </c>
      <c r="BQ332" s="453">
        <f t="shared" si="566"/>
        <v>114.71000000000001</v>
      </c>
      <c r="BR332" s="439" t="str">
        <f>IF(BL332="","",IF(BL332='Opening Balance'!$I$330,'Opening Balance'!$G$330,""))</f>
        <v/>
      </c>
      <c r="BS332" s="439" t="str">
        <f>IF(BL332="","",IF(BL332='Opening Balance'!$I$332,'Opening Balance'!$G$332,""))</f>
        <v/>
      </c>
      <c r="BT332" s="438">
        <f t="shared" si="538"/>
        <v>114.71000000000001</v>
      </c>
      <c r="BU332" s="446">
        <f>IF(BP332="","",BP332*'Opening Balance'!$G$334)</f>
        <v>0</v>
      </c>
      <c r="BV332" s="415">
        <f t="shared" si="532"/>
        <v>114.71000000000001</v>
      </c>
      <c r="BW332" s="453">
        <f t="shared" si="567"/>
        <v>17.237599999999993</v>
      </c>
      <c r="BX332" s="446" t="str">
        <f>IF(BL332="","",IF(BL332='Opening Balance'!$I$331,'Opening Balance'!$G$331,""))</f>
        <v/>
      </c>
      <c r="BY332" s="446" t="str">
        <f>IF(BL332="","",IF(BL332='Opening Balance'!$I$333,'Opening Balance'!$G$333,""))</f>
        <v/>
      </c>
      <c r="BZ332" s="447">
        <f t="shared" si="539"/>
        <v>17.237599999999993</v>
      </c>
      <c r="CA332" s="446">
        <f>IF(BP332="","",BP332*'Opening Balance'!$G$335)</f>
        <v>0</v>
      </c>
      <c r="CB332" s="431">
        <f t="shared" si="540"/>
        <v>17.237599999999993</v>
      </c>
      <c r="CC332" s="474">
        <f t="shared" si="568"/>
        <v>25000</v>
      </c>
      <c r="CD332" s="468" t="str">
        <f>IF(BL332="","",IF(BL332='Opening Balance'!$I$337,'Opening Balance'!$G$337,""))</f>
        <v/>
      </c>
      <c r="CE332" s="468">
        <f t="shared" si="541"/>
        <v>25000</v>
      </c>
      <c r="CF332" s="470">
        <f>IF(BL332="","",IF(BL332='Opening Balance'!$I$339,'Opening Balance'!$G$339,0))</f>
        <v>0</v>
      </c>
      <c r="CG332" s="469">
        <f t="shared" si="569"/>
        <v>25000</v>
      </c>
      <c r="CH332" s="466"/>
      <c r="CI332" s="466"/>
      <c r="CJ332" s="389">
        <v>23</v>
      </c>
      <c r="CK332" s="422">
        <f>IF(AND('Att. Dairy'!B380=""),"",'Att. Dairy'!B380)</f>
        <v>45283</v>
      </c>
      <c r="CL332" s="423" t="str">
        <f>IF(AND('Att. Dairy'!D380=""),"",'Att. Dairy'!D380)</f>
        <v>Saturday</v>
      </c>
      <c r="CM332" s="435" t="str">
        <f>IF('Att. Dairy'!O380="","",IF('Att. Dairy'!E380='Att. Dairy'!$AD$15,'Att. Dairy'!O380,""))</f>
        <v/>
      </c>
      <c r="CN332" s="435" t="str">
        <f>IF('Att. Dairy'!P380="","",IF('Att. Dairy'!E380='Att. Dairy'!$AD$15,'Att. Dairy'!P380,""))</f>
        <v/>
      </c>
      <c r="CO332" s="436">
        <f t="shared" si="542"/>
        <v>0</v>
      </c>
      <c r="CP332" s="453">
        <f t="shared" si="570"/>
        <v>160.57999999999996</v>
      </c>
      <c r="CQ332" s="438" t="str">
        <f>IF(CK332="","",IF(CK332='Opening Balance'!$I$330,'Opening Balance'!$H$330,""))</f>
        <v/>
      </c>
      <c r="CR332" s="438" t="str">
        <f>IF(CK332="","",IF(CK332='Opening Balance'!$I$332,'Opening Balance'!$H$332,""))</f>
        <v/>
      </c>
      <c r="CS332" s="438">
        <f t="shared" si="543"/>
        <v>160.57999999999996</v>
      </c>
      <c r="CT332" s="430">
        <f>IF(CO332="","",CO332*'Opening Balance'!$H$334)</f>
        <v>0</v>
      </c>
      <c r="CU332" s="431">
        <f t="shared" si="533"/>
        <v>160.57999999999996</v>
      </c>
      <c r="CV332" s="453">
        <f t="shared" si="571"/>
        <v>24.39579999999998</v>
      </c>
      <c r="CW332" s="430" t="str">
        <f>IF(CK332="","",IF(CK332='Opening Balance'!$I$331,'Opening Balance'!$H$331,""))</f>
        <v/>
      </c>
      <c r="CX332" s="429" t="str">
        <f>IF(CK332="","",IF(CK332='Opening Balance'!$I$333,'Opening Balance'!$H$333,""))</f>
        <v/>
      </c>
      <c r="CY332" s="438">
        <f t="shared" si="544"/>
        <v>24.39579999999998</v>
      </c>
      <c r="CZ332" s="430">
        <f>IF(CO332="","",CO332*'Opening Balance'!$H$335)</f>
        <v>0</v>
      </c>
      <c r="DA332" s="431">
        <f t="shared" si="545"/>
        <v>24.39579999999998</v>
      </c>
      <c r="DB332" s="474">
        <f t="shared" si="572"/>
        <v>27400</v>
      </c>
      <c r="DC332" s="468" t="str">
        <f>IF(CK332="","",IF(CK332='Opening Balance'!$I$337,'Opening Balance'!$H$337,""))</f>
        <v/>
      </c>
      <c r="DD332" s="468">
        <f t="shared" si="546"/>
        <v>27400</v>
      </c>
      <c r="DE332" s="470">
        <f>IF(CK332="","",IF(CK332='Opening Balance'!$I$339,'Opening Balance'!$H$339,0))</f>
        <v>0</v>
      </c>
      <c r="DF332" s="469">
        <f t="shared" si="573"/>
        <v>27400</v>
      </c>
    </row>
    <row r="333" spans="1:110" s="329" customFormat="1">
      <c r="A333" s="580"/>
      <c r="B333" s="352">
        <f>IF(AND($Z$3=$Q$305),MAX($B$309:B332)+1,0)</f>
        <v>0</v>
      </c>
      <c r="C333" s="116">
        <f>IF(AND('Att. Dairy'!B381=""),"",'Att. Dairy'!B381)</f>
        <v>45284</v>
      </c>
      <c r="D333" s="118">
        <f t="shared" si="547"/>
        <v>96.4</v>
      </c>
      <c r="E333" s="118">
        <f t="shared" si="548"/>
        <v>125.3</v>
      </c>
      <c r="F333" s="118" t="str">
        <f>IF(C333="","",IF(Sheet1!C333='Opening Balance'!$I$312,'Opening Balance'!$G$312,""))</f>
        <v/>
      </c>
      <c r="G333" s="118" t="str">
        <f>IF(C333="","",IF(Sheet1!C333='Opening Balance'!$I$313,'Opening Balance'!$G$313,""))</f>
        <v/>
      </c>
      <c r="H333" s="118" t="str">
        <f>IF(C333="","",IF(Sheet1!C333='Opening Balance'!$I$314,'Opening Balance'!$G$314,""))</f>
        <v/>
      </c>
      <c r="I333" s="118" t="str">
        <f>IF(C333="","",IF(Sheet1!C333='Opening Balance'!$I$315,'Opening Balance'!$G$315,""))</f>
        <v/>
      </c>
      <c r="J333" s="118" t="str">
        <f>IF(C333="","",IF(Sheet1!C333='Opening Balance'!$I$316,'Opening Balance'!$G$316,""))</f>
        <v/>
      </c>
      <c r="K333" s="118" t="str">
        <f>IF(C333="","",IF(Sheet1!C333='Opening Balance'!$I$317,'Opening Balance'!$G$317,""))</f>
        <v/>
      </c>
      <c r="L333" s="118">
        <f t="shared" si="549"/>
        <v>96.4</v>
      </c>
      <c r="M333" s="118">
        <f t="shared" si="550"/>
        <v>125.3</v>
      </c>
      <c r="N333" s="119" t="str">
        <f>IF('Att. Dairy'!F381="","",'Att. Dairy'!F381)</f>
        <v/>
      </c>
      <c r="O333" s="119" t="str">
        <f>IF('Att. Dairy'!G381="","",'Att. Dairy'!G381)</f>
        <v/>
      </c>
      <c r="P333" s="119" t="str">
        <f t="shared" si="551"/>
        <v/>
      </c>
      <c r="Q333" s="119" t="str">
        <f>IF('Att. Dairy'!L381="","",'Att. Dairy'!L381)</f>
        <v/>
      </c>
      <c r="R333" s="119" t="str">
        <f>IF('Att. Dairy'!M381="","",'Att. Dairy'!M381)</f>
        <v/>
      </c>
      <c r="S333" s="119" t="str">
        <f t="shared" si="552"/>
        <v/>
      </c>
      <c r="T333" s="118">
        <f t="shared" si="553"/>
        <v>0</v>
      </c>
      <c r="U333" s="118">
        <f t="shared" si="554"/>
        <v>0</v>
      </c>
      <c r="V333" s="118">
        <f t="shared" si="555"/>
        <v>96.4</v>
      </c>
      <c r="W333" s="118">
        <f t="shared" si="556"/>
        <v>125.3</v>
      </c>
      <c r="X333" s="321" t="str">
        <f>IFERROR(IF(AND('Att. Dairy'!B381=""),"",IF(AND(Y333="अवकाश"),"",IF(AND(S333=""),"",S333*$Z$305))),"")</f>
        <v/>
      </c>
      <c r="Y333" s="121" t="str">
        <f>IF(AND('Att. Dairy'!B381=""),"",IF(OR(S333="",S333=0),"",BC333))</f>
        <v/>
      </c>
      <c r="AA333" s="353">
        <f>IF(AND($AY$3=$AP$305),MAX($AA$309:AA332)+1,0)</f>
        <v>0</v>
      </c>
      <c r="AB333" s="116">
        <f>IF(AND('Att. Dairy'!B381=""),"",'Att. Dairy'!B381)</f>
        <v>45284</v>
      </c>
      <c r="AC333" s="118">
        <f t="shared" si="557"/>
        <v>62.600000000000023</v>
      </c>
      <c r="AD333" s="118">
        <f t="shared" si="558"/>
        <v>79.000000000000014</v>
      </c>
      <c r="AE333" s="118" t="str">
        <f>IF(AB333="","",IF(Sheet1!AB333='Opening Balance'!$I$312,'Opening Balance'!$H$312,""))</f>
        <v/>
      </c>
      <c r="AF333" s="118" t="str">
        <f>IF(AB333="","",IF(Sheet1!AB333='Opening Balance'!$I$313,'Opening Balance'!$H$313,""))</f>
        <v/>
      </c>
      <c r="AG333" s="118" t="str">
        <f>IF(AB333="","",IF(Sheet1!AB333='Opening Balance'!$I$314,'Opening Balance'!$H$314,""))</f>
        <v/>
      </c>
      <c r="AH333" s="118" t="str">
        <f>IF(AB333="","",IF(Sheet1!AB333='Opening Balance'!$I$315,'Opening Balance'!$H$315,""))</f>
        <v/>
      </c>
      <c r="AI333" s="118" t="str">
        <f>IF(AB333="","",IF(Sheet1!AB333='Opening Balance'!$I$316,'Opening Balance'!$H$316,""))</f>
        <v/>
      </c>
      <c r="AJ333" s="118" t="str">
        <f>IF(AB333="","",IF(Sheet1!AB333='Opening Balance'!$I$317,'Opening Balance'!$H$317,""))</f>
        <v/>
      </c>
      <c r="AK333" s="118">
        <f t="shared" si="559"/>
        <v>62.600000000000023</v>
      </c>
      <c r="AL333" s="118">
        <f t="shared" si="560"/>
        <v>79.000000000000014</v>
      </c>
      <c r="AM333" s="119" t="str">
        <f>IF('Att. Dairy'!I381="","",'Att. Dairy'!I381)</f>
        <v/>
      </c>
      <c r="AN333" s="119" t="str">
        <f>IF('Att. Dairy'!J381="","",'Att. Dairy'!J381)</f>
        <v/>
      </c>
      <c r="AO333" s="119" t="str">
        <f t="shared" si="561"/>
        <v/>
      </c>
      <c r="AP333" s="119" t="str">
        <f>IF('Att. Dairy'!O381="","",'Att. Dairy'!O381)</f>
        <v/>
      </c>
      <c r="AQ333" s="119" t="str">
        <f>IF('Att. Dairy'!P381="","",'Att. Dairy'!P381)</f>
        <v/>
      </c>
      <c r="AR333" s="119" t="str">
        <f t="shared" si="562"/>
        <v/>
      </c>
      <c r="AS333" s="118">
        <f t="shared" si="563"/>
        <v>0</v>
      </c>
      <c r="AT333" s="118">
        <f t="shared" si="564"/>
        <v>0</v>
      </c>
      <c r="AU333" s="118">
        <f t="shared" si="574"/>
        <v>62.600000000000023</v>
      </c>
      <c r="AV333" s="118">
        <f t="shared" si="575"/>
        <v>79.000000000000014</v>
      </c>
      <c r="AW333" s="321" t="str">
        <f>IFERROR(IF(AND('Att. Dairy'!B381=""),"",IF(AND(AX333="अवकाश"),"",IF(AND(AR333=""),"",AR333*$AY$305))),"")</f>
        <v/>
      </c>
      <c r="AX333" s="121" t="str">
        <f>IF(AND('Att. Dairy'!B381=""),"",IF(OR(AR333="",AR333=0),"",BC333))</f>
        <v/>
      </c>
      <c r="BB333" s="329" t="str">
        <f>IF(AND('Att. Dairy'!D381=""),"",'Att. Dairy'!D381)</f>
        <v>Sunday</v>
      </c>
      <c r="BC333" s="329" t="str">
        <f t="shared" si="565"/>
        <v>अवकाश</v>
      </c>
      <c r="BD333" s="318" t="str">
        <f t="shared" si="534"/>
        <v/>
      </c>
      <c r="BE333" s="329" t="str">
        <f>IF(AND('Att. Dairy'!C381=""),"",'Att. Dairy'!C381)</f>
        <v/>
      </c>
      <c r="BF333" s="329" t="str">
        <f t="shared" si="535"/>
        <v/>
      </c>
      <c r="BG333" s="318" t="str">
        <f t="shared" si="536"/>
        <v/>
      </c>
      <c r="BJ333" s="487">
        <f>IF(AND($DG$5=$CF$306),MAX($BJ$309:BJ332)+1,0)</f>
        <v>0</v>
      </c>
      <c r="BK333" s="389">
        <v>24</v>
      </c>
      <c r="BL333" s="422">
        <f>IF(AND('Att. Dairy'!B381=""),"",'Att. Dairy'!B381)</f>
        <v>45284</v>
      </c>
      <c r="BM333" s="423" t="str">
        <f>IF(AND('Att. Dairy'!D381=""),"",'Att. Dairy'!D381)</f>
        <v>Sunday</v>
      </c>
      <c r="BN333" s="435" t="str">
        <f>IF('Att. Dairy'!L381="","",IF('Att. Dairy'!E381='Att. Dairy'!$AD$15,'Att. Dairy'!L381,""))</f>
        <v/>
      </c>
      <c r="BO333" s="435" t="str">
        <f>IF('Att. Dairy'!M381="","",IF('Att. Dairy'!E381='Att. Dairy'!$AD$15,'Att. Dairy'!M381,""))</f>
        <v/>
      </c>
      <c r="BP333" s="436">
        <f t="shared" si="537"/>
        <v>0</v>
      </c>
      <c r="BQ333" s="453">
        <f t="shared" si="566"/>
        <v>114.71000000000001</v>
      </c>
      <c r="BR333" s="439" t="str">
        <f>IF(BL333="","",IF(BL333='Opening Balance'!$I$330,'Opening Balance'!$G$330,""))</f>
        <v/>
      </c>
      <c r="BS333" s="439" t="str">
        <f>IF(BL333="","",IF(BL333='Opening Balance'!$I$332,'Opening Balance'!$G$332,""))</f>
        <v/>
      </c>
      <c r="BT333" s="438">
        <f t="shared" si="538"/>
        <v>114.71000000000001</v>
      </c>
      <c r="BU333" s="446">
        <f>IF(BP333="","",BP333*'Opening Balance'!$G$334)</f>
        <v>0</v>
      </c>
      <c r="BV333" s="415">
        <f t="shared" si="532"/>
        <v>114.71000000000001</v>
      </c>
      <c r="BW333" s="453">
        <f t="shared" si="567"/>
        <v>17.237599999999993</v>
      </c>
      <c r="BX333" s="446" t="str">
        <f>IF(BL333="","",IF(BL333='Opening Balance'!$I$331,'Opening Balance'!$G$331,""))</f>
        <v/>
      </c>
      <c r="BY333" s="446" t="str">
        <f>IF(BL333="","",IF(BL333='Opening Balance'!$I$333,'Opening Balance'!$G$333,""))</f>
        <v/>
      </c>
      <c r="BZ333" s="447">
        <f t="shared" si="539"/>
        <v>17.237599999999993</v>
      </c>
      <c r="CA333" s="446">
        <f>IF(BP333="","",BP333*'Opening Balance'!$G$335)</f>
        <v>0</v>
      </c>
      <c r="CB333" s="431">
        <f t="shared" si="540"/>
        <v>17.237599999999993</v>
      </c>
      <c r="CC333" s="474">
        <f t="shared" si="568"/>
        <v>25000</v>
      </c>
      <c r="CD333" s="468" t="str">
        <f>IF(BL333="","",IF(BL333='Opening Balance'!$I$337,'Opening Balance'!$G$337,""))</f>
        <v/>
      </c>
      <c r="CE333" s="468">
        <f t="shared" si="541"/>
        <v>25000</v>
      </c>
      <c r="CF333" s="470">
        <f>IF(BL333="","",IF(BL333='Opening Balance'!$I$339,'Opening Balance'!$G$339,0))</f>
        <v>0</v>
      </c>
      <c r="CG333" s="469">
        <f t="shared" si="569"/>
        <v>25000</v>
      </c>
      <c r="CH333" s="466"/>
      <c r="CI333" s="466"/>
      <c r="CJ333" s="389">
        <v>24</v>
      </c>
      <c r="CK333" s="422">
        <f>IF(AND('Att. Dairy'!B381=""),"",'Att. Dairy'!B381)</f>
        <v>45284</v>
      </c>
      <c r="CL333" s="423" t="str">
        <f>IF(AND('Att. Dairy'!D381=""),"",'Att. Dairy'!D381)</f>
        <v>Sunday</v>
      </c>
      <c r="CM333" s="435" t="str">
        <f>IF('Att. Dairy'!O381="","",IF('Att. Dairy'!E381='Att. Dairy'!$AD$15,'Att. Dairy'!O381,""))</f>
        <v/>
      </c>
      <c r="CN333" s="435" t="str">
        <f>IF('Att. Dairy'!P381="","",IF('Att. Dairy'!E381='Att. Dairy'!$AD$15,'Att. Dairy'!P381,""))</f>
        <v/>
      </c>
      <c r="CO333" s="436">
        <f t="shared" si="542"/>
        <v>0</v>
      </c>
      <c r="CP333" s="453">
        <f t="shared" si="570"/>
        <v>160.57999999999996</v>
      </c>
      <c r="CQ333" s="438" t="str">
        <f>IF(CK333="","",IF(CK333='Opening Balance'!$I$330,'Opening Balance'!$H$330,""))</f>
        <v/>
      </c>
      <c r="CR333" s="438" t="str">
        <f>IF(CK333="","",IF(CK333='Opening Balance'!$I$332,'Opening Balance'!$H$332,""))</f>
        <v/>
      </c>
      <c r="CS333" s="438">
        <f t="shared" si="543"/>
        <v>160.57999999999996</v>
      </c>
      <c r="CT333" s="430">
        <f>IF(CO333="","",CO333*'Opening Balance'!$H$334)</f>
        <v>0</v>
      </c>
      <c r="CU333" s="431">
        <f t="shared" si="533"/>
        <v>160.57999999999996</v>
      </c>
      <c r="CV333" s="453">
        <f t="shared" si="571"/>
        <v>24.39579999999998</v>
      </c>
      <c r="CW333" s="430" t="str">
        <f>IF(CK333="","",IF(CK333='Opening Balance'!$I$331,'Opening Balance'!$H$331,""))</f>
        <v/>
      </c>
      <c r="CX333" s="429" t="str">
        <f>IF(CK333="","",IF(CK333='Opening Balance'!$I$333,'Opening Balance'!$H$333,""))</f>
        <v/>
      </c>
      <c r="CY333" s="438">
        <f t="shared" si="544"/>
        <v>24.39579999999998</v>
      </c>
      <c r="CZ333" s="430">
        <f>IF(CO333="","",CO333*'Opening Balance'!$H$335)</f>
        <v>0</v>
      </c>
      <c r="DA333" s="431">
        <f t="shared" si="545"/>
        <v>24.39579999999998</v>
      </c>
      <c r="DB333" s="474">
        <f t="shared" si="572"/>
        <v>27400</v>
      </c>
      <c r="DC333" s="468" t="str">
        <f>IF(CK333="","",IF(CK333='Opening Balance'!$I$337,'Opening Balance'!$H$337,""))</f>
        <v/>
      </c>
      <c r="DD333" s="468">
        <f t="shared" si="546"/>
        <v>27400</v>
      </c>
      <c r="DE333" s="470">
        <f>IF(CK333="","",IF(CK333='Opening Balance'!$I$339,'Opening Balance'!$H$339,0))</f>
        <v>0</v>
      </c>
      <c r="DF333" s="469">
        <f t="shared" si="573"/>
        <v>27400</v>
      </c>
    </row>
    <row r="334" spans="1:110" s="329" customFormat="1">
      <c r="A334" s="580"/>
      <c r="B334" s="352">
        <f>IF(AND($Z$3=$Q$305),MAX($B$309:B333)+1,0)</f>
        <v>0</v>
      </c>
      <c r="C334" s="116">
        <f>IF(AND('Att. Dairy'!B382=""),"",'Att. Dairy'!B382)</f>
        <v>45285</v>
      </c>
      <c r="D334" s="118">
        <f t="shared" si="547"/>
        <v>96.4</v>
      </c>
      <c r="E334" s="118">
        <f t="shared" si="548"/>
        <v>125.3</v>
      </c>
      <c r="F334" s="118" t="str">
        <f>IF(C334="","",IF(Sheet1!C334='Opening Balance'!$I$312,'Opening Balance'!$G$312,""))</f>
        <v/>
      </c>
      <c r="G334" s="118" t="str">
        <f>IF(C334="","",IF(Sheet1!C334='Opening Balance'!$I$313,'Opening Balance'!$G$313,""))</f>
        <v/>
      </c>
      <c r="H334" s="118" t="str">
        <f>IF(C334="","",IF(Sheet1!C334='Opening Balance'!$I$314,'Opening Balance'!$G$314,""))</f>
        <v/>
      </c>
      <c r="I334" s="118" t="str">
        <f>IF(C334="","",IF(Sheet1!C334='Opening Balance'!$I$315,'Opening Balance'!$G$315,""))</f>
        <v/>
      </c>
      <c r="J334" s="118" t="str">
        <f>IF(C334="","",IF(Sheet1!C334='Opening Balance'!$I$316,'Opening Balance'!$G$316,""))</f>
        <v/>
      </c>
      <c r="K334" s="118" t="str">
        <f>IF(C334="","",IF(Sheet1!C334='Opening Balance'!$I$317,'Opening Balance'!$G$317,""))</f>
        <v/>
      </c>
      <c r="L334" s="118">
        <f t="shared" si="549"/>
        <v>96.4</v>
      </c>
      <c r="M334" s="118">
        <f t="shared" si="550"/>
        <v>125.3</v>
      </c>
      <c r="N334" s="119" t="str">
        <f>IF('Att. Dairy'!F382="","",'Att. Dairy'!F382)</f>
        <v/>
      </c>
      <c r="O334" s="119" t="str">
        <f>IF('Att. Dairy'!G382="","",'Att. Dairy'!G382)</f>
        <v/>
      </c>
      <c r="P334" s="119" t="str">
        <f t="shared" si="551"/>
        <v/>
      </c>
      <c r="Q334" s="119" t="str">
        <f>IF('Att. Dairy'!L382="","",'Att. Dairy'!L382)</f>
        <v/>
      </c>
      <c r="R334" s="119" t="str">
        <f>IF('Att. Dairy'!M382="","",'Att. Dairy'!M382)</f>
        <v/>
      </c>
      <c r="S334" s="119" t="str">
        <f t="shared" si="552"/>
        <v/>
      </c>
      <c r="T334" s="118">
        <f t="shared" si="553"/>
        <v>0</v>
      </c>
      <c r="U334" s="118">
        <f t="shared" si="554"/>
        <v>0</v>
      </c>
      <c r="V334" s="118">
        <f t="shared" si="555"/>
        <v>96.4</v>
      </c>
      <c r="W334" s="118">
        <f t="shared" si="556"/>
        <v>125.3</v>
      </c>
      <c r="X334" s="321" t="str">
        <f>IFERROR(IF(AND('Att. Dairy'!B382=""),"",IF(AND(Y334="अवकाश"),"",IF(AND(S334=""),"",S334*$Z$305))),"")</f>
        <v/>
      </c>
      <c r="Y334" s="121" t="str">
        <f>IF(AND('Att. Dairy'!B382=""),"",IF(OR(S334="",S334=0),"",BC334))</f>
        <v/>
      </c>
      <c r="AA334" s="353">
        <f>IF(AND($AY$3=$AP$305),MAX($AA$309:AA333)+1,0)</f>
        <v>0</v>
      </c>
      <c r="AB334" s="116">
        <f>IF(AND('Att. Dairy'!B382=""),"",'Att. Dairy'!B382)</f>
        <v>45285</v>
      </c>
      <c r="AC334" s="118">
        <f t="shared" si="557"/>
        <v>62.600000000000023</v>
      </c>
      <c r="AD334" s="118">
        <f t="shared" si="558"/>
        <v>79.000000000000014</v>
      </c>
      <c r="AE334" s="118" t="str">
        <f>IF(AB334="","",IF(Sheet1!AB334='Opening Balance'!$I$312,'Opening Balance'!$H$312,""))</f>
        <v/>
      </c>
      <c r="AF334" s="118" t="str">
        <f>IF(AB334="","",IF(Sheet1!AB334='Opening Balance'!$I$313,'Opening Balance'!$H$313,""))</f>
        <v/>
      </c>
      <c r="AG334" s="118" t="str">
        <f>IF(AB334="","",IF(Sheet1!AB334='Opening Balance'!$I$314,'Opening Balance'!$H$314,""))</f>
        <v/>
      </c>
      <c r="AH334" s="118" t="str">
        <f>IF(AB334="","",IF(Sheet1!AB334='Opening Balance'!$I$315,'Opening Balance'!$H$315,""))</f>
        <v/>
      </c>
      <c r="AI334" s="118" t="str">
        <f>IF(AB334="","",IF(Sheet1!AB334='Opening Balance'!$I$316,'Opening Balance'!$H$316,""))</f>
        <v/>
      </c>
      <c r="AJ334" s="118" t="str">
        <f>IF(AB334="","",IF(Sheet1!AB334='Opening Balance'!$I$317,'Opening Balance'!$H$317,""))</f>
        <v/>
      </c>
      <c r="AK334" s="118">
        <f t="shared" si="559"/>
        <v>62.600000000000023</v>
      </c>
      <c r="AL334" s="118">
        <f t="shared" si="560"/>
        <v>79.000000000000014</v>
      </c>
      <c r="AM334" s="119" t="str">
        <f>IF('Att. Dairy'!I382="","",'Att. Dairy'!I382)</f>
        <v/>
      </c>
      <c r="AN334" s="119" t="str">
        <f>IF('Att. Dairy'!J382="","",'Att. Dairy'!J382)</f>
        <v/>
      </c>
      <c r="AO334" s="119" t="str">
        <f t="shared" si="561"/>
        <v/>
      </c>
      <c r="AP334" s="119" t="str">
        <f>IF('Att. Dairy'!O382="","",'Att. Dairy'!O382)</f>
        <v/>
      </c>
      <c r="AQ334" s="119" t="str">
        <f>IF('Att. Dairy'!P382="","",'Att. Dairy'!P382)</f>
        <v/>
      </c>
      <c r="AR334" s="119" t="str">
        <f t="shared" si="562"/>
        <v/>
      </c>
      <c r="AS334" s="118">
        <f t="shared" si="563"/>
        <v>0</v>
      </c>
      <c r="AT334" s="118">
        <f t="shared" si="564"/>
        <v>0</v>
      </c>
      <c r="AU334" s="118">
        <f t="shared" si="574"/>
        <v>62.600000000000023</v>
      </c>
      <c r="AV334" s="118">
        <f t="shared" si="575"/>
        <v>79.000000000000014</v>
      </c>
      <c r="AW334" s="321" t="str">
        <f>IFERROR(IF(AND('Att. Dairy'!B382=""),"",IF(AND(AX334="अवकाश"),"",IF(AND(AR334=""),"",AR334*$AY$305))),"")</f>
        <v/>
      </c>
      <c r="AX334" s="121" t="str">
        <f>IF(AND('Att. Dairy'!B382=""),"",IF(OR(AR334="",AR334=0),"",BC334))</f>
        <v/>
      </c>
      <c r="BB334" s="329" t="str">
        <f>IF(AND('Att. Dairy'!D382=""),"",'Att. Dairy'!D382)</f>
        <v>Monday</v>
      </c>
      <c r="BC334" s="329" t="str">
        <f t="shared" si="565"/>
        <v>सब्जी रोटी</v>
      </c>
      <c r="BD334" s="318" t="str">
        <f t="shared" si="534"/>
        <v>W</v>
      </c>
      <c r="BE334" s="329" t="str">
        <f>IF(AND('Att. Dairy'!C382=""),"",'Att. Dairy'!C382)</f>
        <v/>
      </c>
      <c r="BF334" s="329" t="str">
        <f t="shared" si="535"/>
        <v/>
      </c>
      <c r="BG334" s="318" t="str">
        <f t="shared" si="536"/>
        <v>W</v>
      </c>
      <c r="BJ334" s="487">
        <f>IF(AND($DG$5=$CF$306),MAX($BJ$309:BJ333)+1,0)</f>
        <v>0</v>
      </c>
      <c r="BK334" s="389">
        <v>25</v>
      </c>
      <c r="BL334" s="422">
        <f>IF(AND('Att. Dairy'!B382=""),"",'Att. Dairy'!B382)</f>
        <v>45285</v>
      </c>
      <c r="BM334" s="423" t="str">
        <f>IF(AND('Att. Dairy'!D382=""),"",'Att. Dairy'!D382)</f>
        <v>Monday</v>
      </c>
      <c r="BN334" s="435" t="str">
        <f>IF('Att. Dairy'!L382="","",IF('Att. Dairy'!E382='Att. Dairy'!$AD$15,'Att. Dairy'!L382,""))</f>
        <v/>
      </c>
      <c r="BO334" s="435" t="str">
        <f>IF('Att. Dairy'!M382="","",IF('Att. Dairy'!E382='Att. Dairy'!$AD$15,'Att. Dairy'!M382,""))</f>
        <v/>
      </c>
      <c r="BP334" s="436">
        <f t="shared" si="537"/>
        <v>0</v>
      </c>
      <c r="BQ334" s="453">
        <f t="shared" si="566"/>
        <v>114.71000000000001</v>
      </c>
      <c r="BR334" s="439" t="str">
        <f>IF(BL334="","",IF(BL334='Opening Balance'!$I$330,'Opening Balance'!$G$330,""))</f>
        <v/>
      </c>
      <c r="BS334" s="439" t="str">
        <f>IF(BL334="","",IF(BL334='Opening Balance'!$I$332,'Opening Balance'!$G$332,""))</f>
        <v/>
      </c>
      <c r="BT334" s="438">
        <f t="shared" si="538"/>
        <v>114.71000000000001</v>
      </c>
      <c r="BU334" s="446">
        <f>IF(BP334="","",BP334*'Opening Balance'!$G$334)</f>
        <v>0</v>
      </c>
      <c r="BV334" s="415">
        <f t="shared" si="532"/>
        <v>114.71000000000001</v>
      </c>
      <c r="BW334" s="453">
        <f t="shared" si="567"/>
        <v>17.237599999999993</v>
      </c>
      <c r="BX334" s="446" t="str">
        <f>IF(BL334="","",IF(BL334='Opening Balance'!$I$331,'Opening Balance'!$G$331,""))</f>
        <v/>
      </c>
      <c r="BY334" s="446" t="str">
        <f>IF(BL334="","",IF(BL334='Opening Balance'!$I$333,'Opening Balance'!$G$333,""))</f>
        <v/>
      </c>
      <c r="BZ334" s="447">
        <f t="shared" si="539"/>
        <v>17.237599999999993</v>
      </c>
      <c r="CA334" s="446">
        <f>IF(BP334="","",BP334*'Opening Balance'!$G$335)</f>
        <v>0</v>
      </c>
      <c r="CB334" s="431">
        <f t="shared" si="540"/>
        <v>17.237599999999993</v>
      </c>
      <c r="CC334" s="474">
        <f t="shared" si="568"/>
        <v>25000</v>
      </c>
      <c r="CD334" s="468" t="str">
        <f>IF(BL334="","",IF(BL334='Opening Balance'!$I$337,'Opening Balance'!$G$337,""))</f>
        <v/>
      </c>
      <c r="CE334" s="468">
        <f t="shared" si="541"/>
        <v>25000</v>
      </c>
      <c r="CF334" s="470">
        <f>IF(BL334="","",IF(BL334='Opening Balance'!$I$339,'Opening Balance'!$G$339,0))</f>
        <v>0</v>
      </c>
      <c r="CG334" s="469">
        <f t="shared" si="569"/>
        <v>25000</v>
      </c>
      <c r="CH334" s="466"/>
      <c r="CI334" s="466"/>
      <c r="CJ334" s="389">
        <v>25</v>
      </c>
      <c r="CK334" s="422">
        <f>IF(AND('Att. Dairy'!B382=""),"",'Att. Dairy'!B382)</f>
        <v>45285</v>
      </c>
      <c r="CL334" s="423" t="str">
        <f>IF(AND('Att. Dairy'!D382=""),"",'Att. Dairy'!D382)</f>
        <v>Monday</v>
      </c>
      <c r="CM334" s="435" t="str">
        <f>IF('Att. Dairy'!O382="","",IF('Att. Dairy'!E382='Att. Dairy'!$AD$15,'Att. Dairy'!O382,""))</f>
        <v/>
      </c>
      <c r="CN334" s="435" t="str">
        <f>IF('Att. Dairy'!P382="","",IF('Att. Dairy'!E382='Att. Dairy'!$AD$15,'Att. Dairy'!P382,""))</f>
        <v/>
      </c>
      <c r="CO334" s="436">
        <f t="shared" si="542"/>
        <v>0</v>
      </c>
      <c r="CP334" s="453">
        <f t="shared" si="570"/>
        <v>160.57999999999996</v>
      </c>
      <c r="CQ334" s="438" t="str">
        <f>IF(CK334="","",IF(CK334='Opening Balance'!$I$330,'Opening Balance'!$H$330,""))</f>
        <v/>
      </c>
      <c r="CR334" s="438" t="str">
        <f>IF(CK334="","",IF(CK334='Opening Balance'!$I$332,'Opening Balance'!$H$332,""))</f>
        <v/>
      </c>
      <c r="CS334" s="438">
        <f t="shared" si="543"/>
        <v>160.57999999999996</v>
      </c>
      <c r="CT334" s="430">
        <f>IF(CO334="","",CO334*'Opening Balance'!$H$334)</f>
        <v>0</v>
      </c>
      <c r="CU334" s="431">
        <f t="shared" si="533"/>
        <v>160.57999999999996</v>
      </c>
      <c r="CV334" s="453">
        <f t="shared" si="571"/>
        <v>24.39579999999998</v>
      </c>
      <c r="CW334" s="430" t="str">
        <f>IF(CK334="","",IF(CK334='Opening Balance'!$I$331,'Opening Balance'!$H$331,""))</f>
        <v/>
      </c>
      <c r="CX334" s="429" t="str">
        <f>IF(CK334="","",IF(CK334='Opening Balance'!$I$333,'Opening Balance'!$H$333,""))</f>
        <v/>
      </c>
      <c r="CY334" s="438">
        <f t="shared" si="544"/>
        <v>24.39579999999998</v>
      </c>
      <c r="CZ334" s="430">
        <f>IF(CO334="","",CO334*'Opening Balance'!$H$335)</f>
        <v>0</v>
      </c>
      <c r="DA334" s="431">
        <f t="shared" si="545"/>
        <v>24.39579999999998</v>
      </c>
      <c r="DB334" s="474">
        <f t="shared" si="572"/>
        <v>27400</v>
      </c>
      <c r="DC334" s="468" t="str">
        <f>IF(CK334="","",IF(CK334='Opening Balance'!$I$337,'Opening Balance'!$H$337,""))</f>
        <v/>
      </c>
      <c r="DD334" s="468">
        <f t="shared" si="546"/>
        <v>27400</v>
      </c>
      <c r="DE334" s="470">
        <f>IF(CK334="","",IF(CK334='Opening Balance'!$I$339,'Opening Balance'!$H$339,0))</f>
        <v>0</v>
      </c>
      <c r="DF334" s="469">
        <f t="shared" si="573"/>
        <v>27400</v>
      </c>
    </row>
    <row r="335" spans="1:110" s="329" customFormat="1">
      <c r="A335" s="580"/>
      <c r="B335" s="352">
        <f>IF(AND($Z$3=$Q$305),MAX($B$309:B334)+1,0)</f>
        <v>0</v>
      </c>
      <c r="C335" s="116">
        <f>IF(AND('Att. Dairy'!B383=""),"",'Att. Dairy'!B383)</f>
        <v>45286</v>
      </c>
      <c r="D335" s="118">
        <f t="shared" si="547"/>
        <v>96.4</v>
      </c>
      <c r="E335" s="118">
        <f t="shared" si="548"/>
        <v>125.3</v>
      </c>
      <c r="F335" s="118" t="str">
        <f>IF(C335="","",IF(Sheet1!C335='Opening Balance'!$I$312,'Opening Balance'!$G$312,""))</f>
        <v/>
      </c>
      <c r="G335" s="118" t="str">
        <f>IF(C335="","",IF(Sheet1!C335='Opening Balance'!$I$313,'Opening Balance'!$G$313,""))</f>
        <v/>
      </c>
      <c r="H335" s="118" t="str">
        <f>IF(C335="","",IF(Sheet1!C335='Opening Balance'!$I$314,'Opening Balance'!$G$314,""))</f>
        <v/>
      </c>
      <c r="I335" s="118" t="str">
        <f>IF(C335="","",IF(Sheet1!C335='Opening Balance'!$I$315,'Opening Balance'!$G$315,""))</f>
        <v/>
      </c>
      <c r="J335" s="118" t="str">
        <f>IF(C335="","",IF(Sheet1!C335='Opening Balance'!$I$316,'Opening Balance'!$G$316,""))</f>
        <v/>
      </c>
      <c r="K335" s="118" t="str">
        <f>IF(C335="","",IF(Sheet1!C335='Opening Balance'!$I$317,'Opening Balance'!$G$317,""))</f>
        <v/>
      </c>
      <c r="L335" s="118">
        <f t="shared" si="549"/>
        <v>96.4</v>
      </c>
      <c r="M335" s="118">
        <f t="shared" si="550"/>
        <v>125.3</v>
      </c>
      <c r="N335" s="119" t="str">
        <f>IF('Att. Dairy'!F383="","",'Att. Dairy'!F383)</f>
        <v/>
      </c>
      <c r="O335" s="119" t="str">
        <f>IF('Att. Dairy'!G383="","",'Att. Dairy'!G383)</f>
        <v/>
      </c>
      <c r="P335" s="119" t="str">
        <f t="shared" si="551"/>
        <v/>
      </c>
      <c r="Q335" s="119" t="str">
        <f>IF('Att. Dairy'!L383="","",'Att. Dairy'!L383)</f>
        <v/>
      </c>
      <c r="R335" s="119" t="str">
        <f>IF('Att. Dairy'!M383="","",'Att. Dairy'!M383)</f>
        <v/>
      </c>
      <c r="S335" s="119" t="str">
        <f t="shared" si="552"/>
        <v/>
      </c>
      <c r="T335" s="118">
        <f t="shared" si="553"/>
        <v>0</v>
      </c>
      <c r="U335" s="118">
        <f t="shared" si="554"/>
        <v>0</v>
      </c>
      <c r="V335" s="118">
        <f t="shared" si="555"/>
        <v>96.4</v>
      </c>
      <c r="W335" s="118">
        <f t="shared" si="556"/>
        <v>125.3</v>
      </c>
      <c r="X335" s="321" t="str">
        <f>IFERROR(IF(AND('Att. Dairy'!B383=""),"",IF(AND(Y335="अवकाश"),"",IF(AND(S335=""),"",S335*$Z$305))),"")</f>
        <v/>
      </c>
      <c r="Y335" s="121" t="str">
        <f>IF(AND('Att. Dairy'!B383=""),"",IF(OR(S335="",S335=0),"",BC335))</f>
        <v/>
      </c>
      <c r="AA335" s="353">
        <f>IF(AND($AY$3=$AP$305),MAX($AA$309:AA334)+1,0)</f>
        <v>0</v>
      </c>
      <c r="AB335" s="116">
        <f>IF(AND('Att. Dairy'!B383=""),"",'Att. Dairy'!B383)</f>
        <v>45286</v>
      </c>
      <c r="AC335" s="118">
        <f t="shared" si="557"/>
        <v>62.600000000000023</v>
      </c>
      <c r="AD335" s="118">
        <f t="shared" si="558"/>
        <v>79.000000000000014</v>
      </c>
      <c r="AE335" s="118" t="str">
        <f>IF(AB335="","",IF(Sheet1!AB335='Opening Balance'!$I$312,'Opening Balance'!$H$312,""))</f>
        <v/>
      </c>
      <c r="AF335" s="118" t="str">
        <f>IF(AB335="","",IF(Sheet1!AB335='Opening Balance'!$I$313,'Opening Balance'!$H$313,""))</f>
        <v/>
      </c>
      <c r="AG335" s="118" t="str">
        <f>IF(AB335="","",IF(Sheet1!AB335='Opening Balance'!$I$314,'Opening Balance'!$H$314,""))</f>
        <v/>
      </c>
      <c r="AH335" s="118" t="str">
        <f>IF(AB335="","",IF(Sheet1!AB335='Opening Balance'!$I$315,'Opening Balance'!$H$315,""))</f>
        <v/>
      </c>
      <c r="AI335" s="118" t="str">
        <f>IF(AB335="","",IF(Sheet1!AB335='Opening Balance'!$I$316,'Opening Balance'!$H$316,""))</f>
        <v/>
      </c>
      <c r="AJ335" s="118" t="str">
        <f>IF(AB335="","",IF(Sheet1!AB335='Opening Balance'!$I$317,'Opening Balance'!$H$317,""))</f>
        <v/>
      </c>
      <c r="AK335" s="118">
        <f t="shared" si="559"/>
        <v>62.600000000000023</v>
      </c>
      <c r="AL335" s="118">
        <f t="shared" si="560"/>
        <v>79.000000000000014</v>
      </c>
      <c r="AM335" s="119" t="str">
        <f>IF('Att. Dairy'!I383="","",'Att. Dairy'!I383)</f>
        <v/>
      </c>
      <c r="AN335" s="119" t="str">
        <f>IF('Att. Dairy'!J383="","",'Att. Dairy'!J383)</f>
        <v/>
      </c>
      <c r="AO335" s="119" t="str">
        <f t="shared" si="561"/>
        <v/>
      </c>
      <c r="AP335" s="119" t="str">
        <f>IF('Att. Dairy'!O383="","",'Att. Dairy'!O383)</f>
        <v/>
      </c>
      <c r="AQ335" s="119" t="str">
        <f>IF('Att. Dairy'!P383="","",'Att. Dairy'!P383)</f>
        <v/>
      </c>
      <c r="AR335" s="119" t="str">
        <f t="shared" si="562"/>
        <v/>
      </c>
      <c r="AS335" s="118">
        <f t="shared" si="563"/>
        <v>0</v>
      </c>
      <c r="AT335" s="118">
        <f t="shared" si="564"/>
        <v>0</v>
      </c>
      <c r="AU335" s="118">
        <f t="shared" si="574"/>
        <v>62.600000000000023</v>
      </c>
      <c r="AV335" s="118">
        <f t="shared" si="575"/>
        <v>79.000000000000014</v>
      </c>
      <c r="AW335" s="321" t="str">
        <f>IFERROR(IF(AND('Att. Dairy'!B383=""),"",IF(AND(AX335="अवकाश"),"",IF(AND(AR335=""),"",AR335*$AY$305))),"")</f>
        <v/>
      </c>
      <c r="AX335" s="121" t="str">
        <f>IF(AND('Att. Dairy'!B383=""),"",IF(OR(AR335="",AR335=0),"",BC335))</f>
        <v/>
      </c>
      <c r="BB335" s="329" t="str">
        <f>IF(AND('Att. Dairy'!D383=""),"",'Att. Dairy'!D383)</f>
        <v>Tuesday</v>
      </c>
      <c r="BC335" s="329" t="str">
        <f t="shared" si="565"/>
        <v>दाल चावल</v>
      </c>
      <c r="BD335" s="318" t="str">
        <f t="shared" si="534"/>
        <v>R</v>
      </c>
      <c r="BE335" s="329" t="str">
        <f>IF(AND('Att. Dairy'!C383=""),"",'Att. Dairy'!C383)</f>
        <v/>
      </c>
      <c r="BF335" s="329" t="str">
        <f t="shared" si="535"/>
        <v/>
      </c>
      <c r="BG335" s="318" t="str">
        <f t="shared" si="536"/>
        <v>R</v>
      </c>
      <c r="BJ335" s="487">
        <f>IF(AND($DG$5=$CF$306),MAX($BJ$309:BJ334)+1,0)</f>
        <v>0</v>
      </c>
      <c r="BK335" s="389">
        <v>26</v>
      </c>
      <c r="BL335" s="422">
        <f>IF(AND('Att. Dairy'!B383=""),"",'Att. Dairy'!B383)</f>
        <v>45286</v>
      </c>
      <c r="BM335" s="423" t="str">
        <f>IF(AND('Att. Dairy'!D383=""),"",'Att. Dairy'!D383)</f>
        <v>Tuesday</v>
      </c>
      <c r="BN335" s="435" t="str">
        <f>IF('Att. Dairy'!L383="","",IF('Att. Dairy'!E383='Att. Dairy'!$AD$15,'Att. Dairy'!L383,""))</f>
        <v/>
      </c>
      <c r="BO335" s="435" t="str">
        <f>IF('Att. Dairy'!M383="","",IF('Att. Dairy'!E383='Att. Dairy'!$AD$15,'Att. Dairy'!M383,""))</f>
        <v/>
      </c>
      <c r="BP335" s="436">
        <f t="shared" si="537"/>
        <v>0</v>
      </c>
      <c r="BQ335" s="453">
        <f t="shared" si="566"/>
        <v>114.71000000000001</v>
      </c>
      <c r="BR335" s="439" t="str">
        <f>IF(BL335="","",IF(BL335='Opening Balance'!$I$330,'Opening Balance'!$G$330,""))</f>
        <v/>
      </c>
      <c r="BS335" s="439" t="str">
        <f>IF(BL335="","",IF(BL335='Opening Balance'!$I$332,'Opening Balance'!$G$332,""))</f>
        <v/>
      </c>
      <c r="BT335" s="438">
        <f t="shared" si="538"/>
        <v>114.71000000000001</v>
      </c>
      <c r="BU335" s="446">
        <f>IF(BP335="","",BP335*'Opening Balance'!$G$334)</f>
        <v>0</v>
      </c>
      <c r="BV335" s="415">
        <f t="shared" si="532"/>
        <v>114.71000000000001</v>
      </c>
      <c r="BW335" s="453">
        <f t="shared" si="567"/>
        <v>17.237599999999993</v>
      </c>
      <c r="BX335" s="446" t="str">
        <f>IF(BL335="","",IF(BL335='Opening Balance'!$I$331,'Opening Balance'!$G$331,""))</f>
        <v/>
      </c>
      <c r="BY335" s="446" t="str">
        <f>IF(BL335="","",IF(BL335='Opening Balance'!$I$333,'Opening Balance'!$G$333,""))</f>
        <v/>
      </c>
      <c r="BZ335" s="447">
        <f t="shared" si="539"/>
        <v>17.237599999999993</v>
      </c>
      <c r="CA335" s="446">
        <f>IF(BP335="","",BP335*'Opening Balance'!$G$335)</f>
        <v>0</v>
      </c>
      <c r="CB335" s="431">
        <f t="shared" si="540"/>
        <v>17.237599999999993</v>
      </c>
      <c r="CC335" s="474">
        <f t="shared" si="568"/>
        <v>25000</v>
      </c>
      <c r="CD335" s="468" t="str">
        <f>IF(BL335="","",IF(BL335='Opening Balance'!$I$337,'Opening Balance'!$G$337,""))</f>
        <v/>
      </c>
      <c r="CE335" s="468">
        <f t="shared" si="541"/>
        <v>25000</v>
      </c>
      <c r="CF335" s="470">
        <f>IF(BL335="","",IF(BL335='Opening Balance'!$I$339,'Opening Balance'!$G$339,0))</f>
        <v>0</v>
      </c>
      <c r="CG335" s="469">
        <f t="shared" si="569"/>
        <v>25000</v>
      </c>
      <c r="CH335" s="466"/>
      <c r="CI335" s="466"/>
      <c r="CJ335" s="389">
        <v>26</v>
      </c>
      <c r="CK335" s="422">
        <f>IF(AND('Att. Dairy'!B383=""),"",'Att. Dairy'!B383)</f>
        <v>45286</v>
      </c>
      <c r="CL335" s="423" t="str">
        <f>IF(AND('Att. Dairy'!D383=""),"",'Att. Dairy'!D383)</f>
        <v>Tuesday</v>
      </c>
      <c r="CM335" s="435" t="str">
        <f>IF('Att. Dairy'!O383="","",IF('Att. Dairy'!E383='Att. Dairy'!$AD$15,'Att. Dairy'!O383,""))</f>
        <v/>
      </c>
      <c r="CN335" s="435" t="str">
        <f>IF('Att. Dairy'!P383="","",IF('Att. Dairy'!E383='Att. Dairy'!$AD$15,'Att. Dairy'!P383,""))</f>
        <v/>
      </c>
      <c r="CO335" s="436">
        <f t="shared" si="542"/>
        <v>0</v>
      </c>
      <c r="CP335" s="453">
        <f t="shared" si="570"/>
        <v>160.57999999999996</v>
      </c>
      <c r="CQ335" s="438" t="str">
        <f>IF(CK335="","",IF(CK335='Opening Balance'!$I$330,'Opening Balance'!$H$330,""))</f>
        <v/>
      </c>
      <c r="CR335" s="438" t="str">
        <f>IF(CK335="","",IF(CK335='Opening Balance'!$I$332,'Opening Balance'!$H$332,""))</f>
        <v/>
      </c>
      <c r="CS335" s="438">
        <f t="shared" si="543"/>
        <v>160.57999999999996</v>
      </c>
      <c r="CT335" s="430">
        <f>IF(CO335="","",CO335*'Opening Balance'!$H$334)</f>
        <v>0</v>
      </c>
      <c r="CU335" s="431">
        <f t="shared" si="533"/>
        <v>160.57999999999996</v>
      </c>
      <c r="CV335" s="453">
        <f t="shared" si="571"/>
        <v>24.39579999999998</v>
      </c>
      <c r="CW335" s="430" t="str">
        <f>IF(CK335="","",IF(CK335='Opening Balance'!$I$331,'Opening Balance'!$H$331,""))</f>
        <v/>
      </c>
      <c r="CX335" s="429" t="str">
        <f>IF(CK335="","",IF(CK335='Opening Balance'!$I$333,'Opening Balance'!$H$333,""))</f>
        <v/>
      </c>
      <c r="CY335" s="438">
        <f t="shared" si="544"/>
        <v>24.39579999999998</v>
      </c>
      <c r="CZ335" s="430">
        <f>IF(CO335="","",CO335*'Opening Balance'!$H$335)</f>
        <v>0</v>
      </c>
      <c r="DA335" s="431">
        <f t="shared" si="545"/>
        <v>24.39579999999998</v>
      </c>
      <c r="DB335" s="474">
        <f t="shared" si="572"/>
        <v>27400</v>
      </c>
      <c r="DC335" s="468" t="str">
        <f>IF(CK335="","",IF(CK335='Opening Balance'!$I$337,'Opening Balance'!$H$337,""))</f>
        <v/>
      </c>
      <c r="DD335" s="468">
        <f t="shared" si="546"/>
        <v>27400</v>
      </c>
      <c r="DE335" s="470">
        <f>IF(CK335="","",IF(CK335='Opening Balance'!$I$339,'Opening Balance'!$H$339,0))</f>
        <v>0</v>
      </c>
      <c r="DF335" s="469">
        <f t="shared" si="573"/>
        <v>27400</v>
      </c>
    </row>
    <row r="336" spans="1:110" s="329" customFormat="1">
      <c r="A336" s="580"/>
      <c r="B336" s="352">
        <f>IF(AND($Z$3=$Q$305),MAX($B$309:B335)+1,0)</f>
        <v>0</v>
      </c>
      <c r="C336" s="116">
        <f>IF(AND('Att. Dairy'!B384=""),"",'Att. Dairy'!B384)</f>
        <v>45287</v>
      </c>
      <c r="D336" s="118">
        <f t="shared" si="547"/>
        <v>96.4</v>
      </c>
      <c r="E336" s="118">
        <f t="shared" si="548"/>
        <v>125.3</v>
      </c>
      <c r="F336" s="118" t="str">
        <f>IF(C336="","",IF(Sheet1!C336='Opening Balance'!$I$312,'Opening Balance'!$G$312,""))</f>
        <v/>
      </c>
      <c r="G336" s="118" t="str">
        <f>IF(C336="","",IF(Sheet1!C336='Opening Balance'!$I$313,'Opening Balance'!$G$313,""))</f>
        <v/>
      </c>
      <c r="H336" s="118" t="str">
        <f>IF(C336="","",IF(Sheet1!C336='Opening Balance'!$I$314,'Opening Balance'!$G$314,""))</f>
        <v/>
      </c>
      <c r="I336" s="118" t="str">
        <f>IF(C336="","",IF(Sheet1!C336='Opening Balance'!$I$315,'Opening Balance'!$G$315,""))</f>
        <v/>
      </c>
      <c r="J336" s="118" t="str">
        <f>IF(C336="","",IF(Sheet1!C336='Opening Balance'!$I$316,'Opening Balance'!$G$316,""))</f>
        <v/>
      </c>
      <c r="K336" s="118" t="str">
        <f>IF(C336="","",IF(Sheet1!C336='Opening Balance'!$I$317,'Opening Balance'!$G$317,""))</f>
        <v/>
      </c>
      <c r="L336" s="118">
        <f t="shared" si="549"/>
        <v>96.4</v>
      </c>
      <c r="M336" s="118">
        <f t="shared" si="550"/>
        <v>125.3</v>
      </c>
      <c r="N336" s="119" t="str">
        <f>IF('Att. Dairy'!F384="","",'Att. Dairy'!F384)</f>
        <v/>
      </c>
      <c r="O336" s="119" t="str">
        <f>IF('Att. Dairy'!G384="","",'Att. Dairy'!G384)</f>
        <v/>
      </c>
      <c r="P336" s="119" t="str">
        <f t="shared" si="551"/>
        <v/>
      </c>
      <c r="Q336" s="119" t="str">
        <f>IF('Att. Dairy'!L384="","",'Att. Dairy'!L384)</f>
        <v/>
      </c>
      <c r="R336" s="119" t="str">
        <f>IF('Att. Dairy'!M384="","",'Att. Dairy'!M384)</f>
        <v/>
      </c>
      <c r="S336" s="119" t="str">
        <f t="shared" si="552"/>
        <v/>
      </c>
      <c r="T336" s="118">
        <f t="shared" si="553"/>
        <v>0</v>
      </c>
      <c r="U336" s="118">
        <f t="shared" si="554"/>
        <v>0</v>
      </c>
      <c r="V336" s="118">
        <f t="shared" si="555"/>
        <v>96.4</v>
      </c>
      <c r="W336" s="118">
        <f t="shared" si="556"/>
        <v>125.3</v>
      </c>
      <c r="X336" s="321" t="str">
        <f>IFERROR(IF(AND('Att. Dairy'!B384=""),"",IF(AND(Y336="अवकाश"),"",IF(AND(S336=""),"",S336*$Z$305))),"")</f>
        <v/>
      </c>
      <c r="Y336" s="121" t="str">
        <f>IF(AND('Att. Dairy'!B384=""),"",IF(OR(S336="",S336=0),"",BC336))</f>
        <v/>
      </c>
      <c r="AA336" s="353">
        <f>IF(AND($AY$3=$AP$305),MAX($AA$309:AA335)+1,0)</f>
        <v>0</v>
      </c>
      <c r="AB336" s="116">
        <f>IF(AND('Att. Dairy'!B384=""),"",'Att. Dairy'!B384)</f>
        <v>45287</v>
      </c>
      <c r="AC336" s="118">
        <f t="shared" si="557"/>
        <v>62.600000000000023</v>
      </c>
      <c r="AD336" s="118">
        <f t="shared" si="558"/>
        <v>79.000000000000014</v>
      </c>
      <c r="AE336" s="118" t="str">
        <f>IF(AB336="","",IF(Sheet1!AB336='Opening Balance'!$I$312,'Opening Balance'!$H$312,""))</f>
        <v/>
      </c>
      <c r="AF336" s="118" t="str">
        <f>IF(AB336="","",IF(Sheet1!AB336='Opening Balance'!$I$313,'Opening Balance'!$H$313,""))</f>
        <v/>
      </c>
      <c r="AG336" s="118" t="str">
        <f>IF(AB336="","",IF(Sheet1!AB336='Opening Balance'!$I$314,'Opening Balance'!$H$314,""))</f>
        <v/>
      </c>
      <c r="AH336" s="118" t="str">
        <f>IF(AB336="","",IF(Sheet1!AB336='Opening Balance'!$I$315,'Opening Balance'!$H$315,""))</f>
        <v/>
      </c>
      <c r="AI336" s="118" t="str">
        <f>IF(AB336="","",IF(Sheet1!AB336='Opening Balance'!$I$316,'Opening Balance'!$H$316,""))</f>
        <v/>
      </c>
      <c r="AJ336" s="118" t="str">
        <f>IF(AB336="","",IF(Sheet1!AB336='Opening Balance'!$I$317,'Opening Balance'!$H$317,""))</f>
        <v/>
      </c>
      <c r="AK336" s="118">
        <f t="shared" si="559"/>
        <v>62.600000000000023</v>
      </c>
      <c r="AL336" s="118">
        <f t="shared" si="560"/>
        <v>79.000000000000014</v>
      </c>
      <c r="AM336" s="119" t="str">
        <f>IF('Att. Dairy'!I384="","",'Att. Dairy'!I384)</f>
        <v/>
      </c>
      <c r="AN336" s="119" t="str">
        <f>IF('Att. Dairy'!J384="","",'Att. Dairy'!J384)</f>
        <v/>
      </c>
      <c r="AO336" s="119" t="str">
        <f t="shared" si="561"/>
        <v/>
      </c>
      <c r="AP336" s="119" t="str">
        <f>IF('Att. Dairy'!O384="","",'Att. Dairy'!O384)</f>
        <v/>
      </c>
      <c r="AQ336" s="119" t="str">
        <f>IF('Att. Dairy'!P384="","",'Att. Dairy'!P384)</f>
        <v/>
      </c>
      <c r="AR336" s="119" t="str">
        <f t="shared" si="562"/>
        <v/>
      </c>
      <c r="AS336" s="118">
        <f t="shared" si="563"/>
        <v>0</v>
      </c>
      <c r="AT336" s="118">
        <f t="shared" si="564"/>
        <v>0</v>
      </c>
      <c r="AU336" s="118">
        <f t="shared" si="574"/>
        <v>62.600000000000023</v>
      </c>
      <c r="AV336" s="118">
        <f t="shared" si="575"/>
        <v>79.000000000000014</v>
      </c>
      <c r="AW336" s="321" t="str">
        <f>IFERROR(IF(AND('Att. Dairy'!B384=""),"",IF(AND(AX336="अवकाश"),"",IF(AND(AR336=""),"",AR336*$AY$305))),"")</f>
        <v/>
      </c>
      <c r="AX336" s="121" t="str">
        <f>IF(AND('Att. Dairy'!B384=""),"",IF(OR(AR336="",AR336=0),"",BC336))</f>
        <v/>
      </c>
      <c r="BB336" s="329" t="str">
        <f>IF(AND('Att. Dairy'!D384=""),"",'Att. Dairy'!D384)</f>
        <v>Wednesday</v>
      </c>
      <c r="BC336" s="329" t="str">
        <f t="shared" si="565"/>
        <v>दाल रोटी</v>
      </c>
      <c r="BD336" s="318" t="str">
        <f t="shared" si="534"/>
        <v>W</v>
      </c>
      <c r="BE336" s="329" t="str">
        <f>IF(AND('Att. Dairy'!C384=""),"",'Att. Dairy'!C384)</f>
        <v/>
      </c>
      <c r="BF336" s="329" t="str">
        <f t="shared" si="535"/>
        <v/>
      </c>
      <c r="BG336" s="318" t="str">
        <f t="shared" si="536"/>
        <v>W</v>
      </c>
      <c r="BJ336" s="487">
        <f>IF(AND($DG$5=$CF$306),MAX($BJ$309:BJ335)+1,0)</f>
        <v>0</v>
      </c>
      <c r="BK336" s="389">
        <v>27</v>
      </c>
      <c r="BL336" s="422">
        <f>IF(AND('Att. Dairy'!B384=""),"",'Att. Dairy'!B384)</f>
        <v>45287</v>
      </c>
      <c r="BM336" s="423" t="str">
        <f>IF(AND('Att. Dairy'!D384=""),"",'Att. Dairy'!D384)</f>
        <v>Wednesday</v>
      </c>
      <c r="BN336" s="435" t="str">
        <f>IF('Att. Dairy'!L384="","",IF('Att. Dairy'!E384='Att. Dairy'!$AD$15,'Att. Dairy'!L384,""))</f>
        <v/>
      </c>
      <c r="BO336" s="435" t="str">
        <f>IF('Att. Dairy'!M384="","",IF('Att. Dairy'!E384='Att. Dairy'!$AD$15,'Att. Dairy'!M384,""))</f>
        <v/>
      </c>
      <c r="BP336" s="436">
        <f t="shared" si="537"/>
        <v>0</v>
      </c>
      <c r="BQ336" s="453">
        <f t="shared" si="566"/>
        <v>114.71000000000001</v>
      </c>
      <c r="BR336" s="439" t="str">
        <f>IF(BL336="","",IF(BL336='Opening Balance'!$I$330,'Opening Balance'!$G$330,""))</f>
        <v/>
      </c>
      <c r="BS336" s="439" t="str">
        <f>IF(BL336="","",IF(BL336='Opening Balance'!$I$332,'Opening Balance'!$G$332,""))</f>
        <v/>
      </c>
      <c r="BT336" s="438">
        <f t="shared" si="538"/>
        <v>114.71000000000001</v>
      </c>
      <c r="BU336" s="446">
        <f>IF(BP336="","",BP336*'Opening Balance'!$G$334)</f>
        <v>0</v>
      </c>
      <c r="BV336" s="415">
        <f t="shared" si="532"/>
        <v>114.71000000000001</v>
      </c>
      <c r="BW336" s="453">
        <f t="shared" si="567"/>
        <v>17.237599999999993</v>
      </c>
      <c r="BX336" s="446" t="str">
        <f>IF(BL336="","",IF(BL336='Opening Balance'!$I$331,'Opening Balance'!$G$331,""))</f>
        <v/>
      </c>
      <c r="BY336" s="446" t="str">
        <f>IF(BL336="","",IF(BL336='Opening Balance'!$I$333,'Opening Balance'!$G$333,""))</f>
        <v/>
      </c>
      <c r="BZ336" s="447">
        <f t="shared" si="539"/>
        <v>17.237599999999993</v>
      </c>
      <c r="CA336" s="446">
        <f>IF(BP336="","",BP336*'Opening Balance'!$G$335)</f>
        <v>0</v>
      </c>
      <c r="CB336" s="431">
        <f t="shared" si="540"/>
        <v>17.237599999999993</v>
      </c>
      <c r="CC336" s="474">
        <f t="shared" si="568"/>
        <v>25000</v>
      </c>
      <c r="CD336" s="468" t="str">
        <f>IF(BL336="","",IF(BL336='Opening Balance'!$I$337,'Opening Balance'!$G$337,""))</f>
        <v/>
      </c>
      <c r="CE336" s="468">
        <f t="shared" si="541"/>
        <v>25000</v>
      </c>
      <c r="CF336" s="470">
        <f>IF(BL336="","",IF(BL336='Opening Balance'!$I$339,'Opening Balance'!$G$339,0))</f>
        <v>0</v>
      </c>
      <c r="CG336" s="469">
        <f t="shared" si="569"/>
        <v>25000</v>
      </c>
      <c r="CH336" s="466"/>
      <c r="CI336" s="466"/>
      <c r="CJ336" s="389">
        <v>27</v>
      </c>
      <c r="CK336" s="422">
        <f>IF(AND('Att. Dairy'!B384=""),"",'Att. Dairy'!B384)</f>
        <v>45287</v>
      </c>
      <c r="CL336" s="423" t="str">
        <f>IF(AND('Att. Dairy'!D384=""),"",'Att. Dairy'!D384)</f>
        <v>Wednesday</v>
      </c>
      <c r="CM336" s="435" t="str">
        <f>IF('Att. Dairy'!O384="","",IF('Att. Dairy'!E384='Att. Dairy'!$AD$15,'Att. Dairy'!O384,""))</f>
        <v/>
      </c>
      <c r="CN336" s="435" t="str">
        <f>IF('Att. Dairy'!P384="","",IF('Att. Dairy'!E384='Att. Dairy'!$AD$15,'Att. Dairy'!P384,""))</f>
        <v/>
      </c>
      <c r="CO336" s="436">
        <f t="shared" si="542"/>
        <v>0</v>
      </c>
      <c r="CP336" s="453">
        <f t="shared" si="570"/>
        <v>160.57999999999996</v>
      </c>
      <c r="CQ336" s="438" t="str">
        <f>IF(CK336="","",IF(CK336='Opening Balance'!$I$330,'Opening Balance'!$H$330,""))</f>
        <v/>
      </c>
      <c r="CR336" s="438" t="str">
        <f>IF(CK336="","",IF(CK336='Opening Balance'!$I$332,'Opening Balance'!$H$332,""))</f>
        <v/>
      </c>
      <c r="CS336" s="438">
        <f t="shared" si="543"/>
        <v>160.57999999999996</v>
      </c>
      <c r="CT336" s="430">
        <f>IF(CO336="","",CO336*'Opening Balance'!$H$334)</f>
        <v>0</v>
      </c>
      <c r="CU336" s="431">
        <f t="shared" si="533"/>
        <v>160.57999999999996</v>
      </c>
      <c r="CV336" s="453">
        <f t="shared" si="571"/>
        <v>24.39579999999998</v>
      </c>
      <c r="CW336" s="430" t="str">
        <f>IF(CK336="","",IF(CK336='Opening Balance'!$I$331,'Opening Balance'!$H$331,""))</f>
        <v/>
      </c>
      <c r="CX336" s="429" t="str">
        <f>IF(CK336="","",IF(CK336='Opening Balance'!$I$333,'Opening Balance'!$H$333,""))</f>
        <v/>
      </c>
      <c r="CY336" s="438">
        <f t="shared" si="544"/>
        <v>24.39579999999998</v>
      </c>
      <c r="CZ336" s="430">
        <f>IF(CO336="","",CO336*'Opening Balance'!$H$335)</f>
        <v>0</v>
      </c>
      <c r="DA336" s="431">
        <f t="shared" si="545"/>
        <v>24.39579999999998</v>
      </c>
      <c r="DB336" s="474">
        <f t="shared" si="572"/>
        <v>27400</v>
      </c>
      <c r="DC336" s="468" t="str">
        <f>IF(CK336="","",IF(CK336='Opening Balance'!$I$337,'Opening Balance'!$H$337,""))</f>
        <v/>
      </c>
      <c r="DD336" s="468">
        <f t="shared" si="546"/>
        <v>27400</v>
      </c>
      <c r="DE336" s="470">
        <f>IF(CK336="","",IF(CK336='Opening Balance'!$I$339,'Opening Balance'!$H$339,0))</f>
        <v>0</v>
      </c>
      <c r="DF336" s="469">
        <f t="shared" si="573"/>
        <v>27400</v>
      </c>
    </row>
    <row r="337" spans="1:110" s="329" customFormat="1">
      <c r="A337" s="580"/>
      <c r="B337" s="352">
        <f>IF(AND($Z$3=$Q$305),MAX($B$309:B336)+1,0)</f>
        <v>0</v>
      </c>
      <c r="C337" s="116">
        <f>IF(AND('Att. Dairy'!B385=""),"",'Att. Dairy'!B385)</f>
        <v>45288</v>
      </c>
      <c r="D337" s="118">
        <f t="shared" si="547"/>
        <v>96.4</v>
      </c>
      <c r="E337" s="118">
        <f t="shared" si="548"/>
        <v>125.3</v>
      </c>
      <c r="F337" s="118" t="str">
        <f>IF(C337="","",IF(Sheet1!C337='Opening Balance'!$I$312,'Opening Balance'!$G$312,""))</f>
        <v/>
      </c>
      <c r="G337" s="118" t="str">
        <f>IF(C337="","",IF(Sheet1!C337='Opening Balance'!$I$313,'Opening Balance'!$G$313,""))</f>
        <v/>
      </c>
      <c r="H337" s="118" t="str">
        <f>IF(C337="","",IF(Sheet1!C337='Opening Balance'!$I$314,'Opening Balance'!$G$314,""))</f>
        <v/>
      </c>
      <c r="I337" s="118" t="str">
        <f>IF(C337="","",IF(Sheet1!C337='Opening Balance'!$I$315,'Opening Balance'!$G$315,""))</f>
        <v/>
      </c>
      <c r="J337" s="118" t="str">
        <f>IF(C337="","",IF(Sheet1!C337='Opening Balance'!$I$316,'Opening Balance'!$G$316,""))</f>
        <v/>
      </c>
      <c r="K337" s="118" t="str">
        <f>IF(C337="","",IF(Sheet1!C337='Opening Balance'!$I$317,'Opening Balance'!$G$317,""))</f>
        <v/>
      </c>
      <c r="L337" s="118">
        <f t="shared" si="549"/>
        <v>96.4</v>
      </c>
      <c r="M337" s="118">
        <f t="shared" si="550"/>
        <v>125.3</v>
      </c>
      <c r="N337" s="119" t="str">
        <f>IF('Att. Dairy'!F385="","",'Att. Dairy'!F385)</f>
        <v/>
      </c>
      <c r="O337" s="119" t="str">
        <f>IF('Att. Dairy'!G385="","",'Att. Dairy'!G385)</f>
        <v/>
      </c>
      <c r="P337" s="119" t="str">
        <f t="shared" si="551"/>
        <v/>
      </c>
      <c r="Q337" s="119" t="str">
        <f>IF('Att. Dairy'!L385="","",'Att. Dairy'!L385)</f>
        <v/>
      </c>
      <c r="R337" s="119" t="str">
        <f>IF('Att. Dairy'!M385="","",'Att. Dairy'!M385)</f>
        <v/>
      </c>
      <c r="S337" s="119" t="str">
        <f t="shared" si="552"/>
        <v/>
      </c>
      <c r="T337" s="118">
        <f t="shared" si="553"/>
        <v>0</v>
      </c>
      <c r="U337" s="118">
        <f t="shared" si="554"/>
        <v>0</v>
      </c>
      <c r="V337" s="118">
        <f t="shared" si="555"/>
        <v>96.4</v>
      </c>
      <c r="W337" s="118">
        <f t="shared" si="556"/>
        <v>125.3</v>
      </c>
      <c r="X337" s="321" t="str">
        <f>IFERROR(IF(AND('Att. Dairy'!B385=""),"",IF(AND(Y337="अवकाश"),"",IF(AND(S337=""),"",S337*$Z$305))),"")</f>
        <v/>
      </c>
      <c r="Y337" s="121" t="str">
        <f>IF(AND('Att. Dairy'!B385=""),"",IF(OR(S337="",S337=0),"",BC337))</f>
        <v/>
      </c>
      <c r="AA337" s="353">
        <f>IF(AND($AY$3=$AP$305),MAX($AA$309:AA336)+1,0)</f>
        <v>0</v>
      </c>
      <c r="AB337" s="116">
        <f>IF(AND('Att. Dairy'!B385=""),"",'Att. Dairy'!B385)</f>
        <v>45288</v>
      </c>
      <c r="AC337" s="118">
        <f t="shared" si="557"/>
        <v>62.600000000000023</v>
      </c>
      <c r="AD337" s="118">
        <f t="shared" si="558"/>
        <v>79.000000000000014</v>
      </c>
      <c r="AE337" s="118" t="str">
        <f>IF(AB337="","",IF(Sheet1!AB337='Opening Balance'!$I$312,'Opening Balance'!$H$312,""))</f>
        <v/>
      </c>
      <c r="AF337" s="118" t="str">
        <f>IF(AB337="","",IF(Sheet1!AB337='Opening Balance'!$I$313,'Opening Balance'!$H$313,""))</f>
        <v/>
      </c>
      <c r="AG337" s="118" t="str">
        <f>IF(AB337="","",IF(Sheet1!AB337='Opening Balance'!$I$314,'Opening Balance'!$H$314,""))</f>
        <v/>
      </c>
      <c r="AH337" s="118" t="str">
        <f>IF(AB337="","",IF(Sheet1!AB337='Opening Balance'!$I$315,'Opening Balance'!$H$315,""))</f>
        <v/>
      </c>
      <c r="AI337" s="118" t="str">
        <f>IF(AB337="","",IF(Sheet1!AB337='Opening Balance'!$I$316,'Opening Balance'!$H$316,""))</f>
        <v/>
      </c>
      <c r="AJ337" s="118" t="str">
        <f>IF(AB337="","",IF(Sheet1!AB337='Opening Balance'!$I$317,'Opening Balance'!$H$317,""))</f>
        <v/>
      </c>
      <c r="AK337" s="118">
        <f t="shared" si="559"/>
        <v>62.600000000000023</v>
      </c>
      <c r="AL337" s="118">
        <f t="shared" si="560"/>
        <v>79.000000000000014</v>
      </c>
      <c r="AM337" s="119" t="str">
        <f>IF('Att. Dairy'!I385="","",'Att. Dairy'!I385)</f>
        <v/>
      </c>
      <c r="AN337" s="119" t="str">
        <f>IF('Att. Dairy'!J385="","",'Att. Dairy'!J385)</f>
        <v/>
      </c>
      <c r="AO337" s="119" t="str">
        <f t="shared" si="561"/>
        <v/>
      </c>
      <c r="AP337" s="119" t="str">
        <f>IF('Att. Dairy'!O385="","",'Att. Dairy'!O385)</f>
        <v/>
      </c>
      <c r="AQ337" s="119" t="str">
        <f>IF('Att. Dairy'!P385="","",'Att. Dairy'!P385)</f>
        <v/>
      </c>
      <c r="AR337" s="119" t="str">
        <f t="shared" si="562"/>
        <v/>
      </c>
      <c r="AS337" s="118">
        <f t="shared" si="563"/>
        <v>0</v>
      </c>
      <c r="AT337" s="118">
        <f t="shared" si="564"/>
        <v>0</v>
      </c>
      <c r="AU337" s="118">
        <f t="shared" si="574"/>
        <v>62.600000000000023</v>
      </c>
      <c r="AV337" s="118">
        <f t="shared" si="575"/>
        <v>79.000000000000014</v>
      </c>
      <c r="AW337" s="321" t="str">
        <f>IFERROR(IF(AND('Att. Dairy'!B385=""),"",IF(AND(AX337="अवकाश"),"",IF(AND(AR337=""),"",AR337*$AY$305))),"")</f>
        <v/>
      </c>
      <c r="AX337" s="121" t="str">
        <f>IF(AND('Att. Dairy'!B385=""),"",IF(OR(AR337="",AR337=0),"",BC337))</f>
        <v/>
      </c>
      <c r="BB337" s="329" t="str">
        <f>IF(AND('Att. Dairy'!D385=""),"",'Att. Dairy'!D385)</f>
        <v>Thursday</v>
      </c>
      <c r="BC337" s="329" t="str">
        <f t="shared" si="565"/>
        <v>खिचड़ी</v>
      </c>
      <c r="BD337" s="318" t="str">
        <f t="shared" si="534"/>
        <v>R</v>
      </c>
      <c r="BE337" s="329" t="str">
        <f>IF(AND('Att. Dairy'!C385=""),"",'Att. Dairy'!C385)</f>
        <v/>
      </c>
      <c r="BF337" s="329" t="str">
        <f t="shared" si="535"/>
        <v/>
      </c>
      <c r="BG337" s="318" t="str">
        <f t="shared" si="536"/>
        <v>R</v>
      </c>
      <c r="BJ337" s="487">
        <f>IF(AND($DG$5=$CF$306),MAX($BJ$309:BJ336)+1,0)</f>
        <v>0</v>
      </c>
      <c r="BK337" s="389">
        <v>28</v>
      </c>
      <c r="BL337" s="422">
        <f>IF(AND('Att. Dairy'!B385=""),"",'Att. Dairy'!B385)</f>
        <v>45288</v>
      </c>
      <c r="BM337" s="423" t="str">
        <f>IF(AND('Att. Dairy'!D385=""),"",'Att. Dairy'!D385)</f>
        <v>Thursday</v>
      </c>
      <c r="BN337" s="435" t="str">
        <f>IF('Att. Dairy'!L385="","",IF('Att. Dairy'!E385='Att. Dairy'!$AD$15,'Att. Dairy'!L385,""))</f>
        <v/>
      </c>
      <c r="BO337" s="435" t="str">
        <f>IF('Att. Dairy'!M385="","",IF('Att. Dairy'!E385='Att. Dairy'!$AD$15,'Att. Dairy'!M385,""))</f>
        <v/>
      </c>
      <c r="BP337" s="436">
        <f t="shared" si="537"/>
        <v>0</v>
      </c>
      <c r="BQ337" s="453">
        <f t="shared" si="566"/>
        <v>114.71000000000001</v>
      </c>
      <c r="BR337" s="439" t="str">
        <f>IF(BL337="","",IF(BL337='Opening Balance'!$I$330,'Opening Balance'!$G$330,""))</f>
        <v/>
      </c>
      <c r="BS337" s="439" t="str">
        <f>IF(BL337="","",IF(BL337='Opening Balance'!$I$332,'Opening Balance'!$G$332,""))</f>
        <v/>
      </c>
      <c r="BT337" s="438">
        <f t="shared" si="538"/>
        <v>114.71000000000001</v>
      </c>
      <c r="BU337" s="446">
        <f>IF(BP337="","",BP337*'Opening Balance'!$G$334)</f>
        <v>0</v>
      </c>
      <c r="BV337" s="415">
        <f t="shared" si="532"/>
        <v>114.71000000000001</v>
      </c>
      <c r="BW337" s="453">
        <f t="shared" si="567"/>
        <v>17.237599999999993</v>
      </c>
      <c r="BX337" s="446" t="str">
        <f>IF(BL337="","",IF(BL337='Opening Balance'!$I$331,'Opening Balance'!$G$331,""))</f>
        <v/>
      </c>
      <c r="BY337" s="446" t="str">
        <f>IF(BL337="","",IF(BL337='Opening Balance'!$I$333,'Opening Balance'!$G$333,""))</f>
        <v/>
      </c>
      <c r="BZ337" s="447">
        <f t="shared" si="539"/>
        <v>17.237599999999993</v>
      </c>
      <c r="CA337" s="446">
        <f>IF(BP337="","",BP337*'Opening Balance'!$G$335)</f>
        <v>0</v>
      </c>
      <c r="CB337" s="431">
        <f t="shared" si="540"/>
        <v>17.237599999999993</v>
      </c>
      <c r="CC337" s="474">
        <f t="shared" si="568"/>
        <v>25000</v>
      </c>
      <c r="CD337" s="468" t="str">
        <f>IF(BL337="","",IF(BL337='Opening Balance'!$I$337,'Opening Balance'!$G$337,""))</f>
        <v/>
      </c>
      <c r="CE337" s="468">
        <f t="shared" si="541"/>
        <v>25000</v>
      </c>
      <c r="CF337" s="470">
        <f>IF(BL337="","",IF(BL337='Opening Balance'!$I$339,'Opening Balance'!$G$339,0))</f>
        <v>0</v>
      </c>
      <c r="CG337" s="469">
        <f t="shared" si="569"/>
        <v>25000</v>
      </c>
      <c r="CH337" s="466"/>
      <c r="CI337" s="466"/>
      <c r="CJ337" s="389">
        <v>28</v>
      </c>
      <c r="CK337" s="422">
        <f>IF(AND('Att. Dairy'!B385=""),"",'Att. Dairy'!B385)</f>
        <v>45288</v>
      </c>
      <c r="CL337" s="423" t="str">
        <f>IF(AND('Att. Dairy'!D385=""),"",'Att. Dairy'!D385)</f>
        <v>Thursday</v>
      </c>
      <c r="CM337" s="435" t="str">
        <f>IF('Att. Dairy'!O385="","",IF('Att. Dairy'!E385='Att. Dairy'!$AD$15,'Att. Dairy'!O385,""))</f>
        <v/>
      </c>
      <c r="CN337" s="435" t="str">
        <f>IF('Att. Dairy'!P385="","",IF('Att. Dairy'!E385='Att. Dairy'!$AD$15,'Att. Dairy'!P385,""))</f>
        <v/>
      </c>
      <c r="CO337" s="436">
        <f t="shared" si="542"/>
        <v>0</v>
      </c>
      <c r="CP337" s="453">
        <f t="shared" si="570"/>
        <v>160.57999999999996</v>
      </c>
      <c r="CQ337" s="438" t="str">
        <f>IF(CK337="","",IF(CK337='Opening Balance'!$I$330,'Opening Balance'!$H$330,""))</f>
        <v/>
      </c>
      <c r="CR337" s="438" t="str">
        <f>IF(CK337="","",IF(CK337='Opening Balance'!$I$332,'Opening Balance'!$H$332,""))</f>
        <v/>
      </c>
      <c r="CS337" s="438">
        <f t="shared" si="543"/>
        <v>160.57999999999996</v>
      </c>
      <c r="CT337" s="430">
        <f>IF(CO337="","",CO337*'Opening Balance'!$H$334)</f>
        <v>0</v>
      </c>
      <c r="CU337" s="431">
        <f t="shared" si="533"/>
        <v>160.57999999999996</v>
      </c>
      <c r="CV337" s="453">
        <f t="shared" si="571"/>
        <v>24.39579999999998</v>
      </c>
      <c r="CW337" s="430" t="str">
        <f>IF(CK337="","",IF(CK337='Opening Balance'!$I$331,'Opening Balance'!$H$331,""))</f>
        <v/>
      </c>
      <c r="CX337" s="429" t="str">
        <f>IF(CK337="","",IF(CK337='Opening Balance'!$I$333,'Opening Balance'!$H$333,""))</f>
        <v/>
      </c>
      <c r="CY337" s="438">
        <f t="shared" si="544"/>
        <v>24.39579999999998</v>
      </c>
      <c r="CZ337" s="430">
        <f>IF(CO337="","",CO337*'Opening Balance'!$H$335)</f>
        <v>0</v>
      </c>
      <c r="DA337" s="431">
        <f t="shared" si="545"/>
        <v>24.39579999999998</v>
      </c>
      <c r="DB337" s="474">
        <f t="shared" si="572"/>
        <v>27400</v>
      </c>
      <c r="DC337" s="468" t="str">
        <f>IF(CK337="","",IF(CK337='Opening Balance'!$I$337,'Opening Balance'!$H$337,""))</f>
        <v/>
      </c>
      <c r="DD337" s="468">
        <f t="shared" si="546"/>
        <v>27400</v>
      </c>
      <c r="DE337" s="470">
        <f>IF(CK337="","",IF(CK337='Opening Balance'!$I$339,'Opening Balance'!$H$339,0))</f>
        <v>0</v>
      </c>
      <c r="DF337" s="469">
        <f t="shared" si="573"/>
        <v>27400</v>
      </c>
    </row>
    <row r="338" spans="1:110" s="329" customFormat="1">
      <c r="A338" s="580"/>
      <c r="B338" s="352">
        <f>IF(AND($Z$3=$Q$305),MAX($B$309:B337)+1,0)</f>
        <v>0</v>
      </c>
      <c r="C338" s="116">
        <f>IF(AND('Att. Dairy'!B386=""),"",'Att. Dairy'!B386)</f>
        <v>45289</v>
      </c>
      <c r="D338" s="118">
        <f t="shared" si="547"/>
        <v>96.4</v>
      </c>
      <c r="E338" s="118">
        <f t="shared" si="548"/>
        <v>125.3</v>
      </c>
      <c r="F338" s="118" t="str">
        <f>IF(C338="","",IF(Sheet1!C338='Opening Balance'!$I$312,'Opening Balance'!$G$312,""))</f>
        <v/>
      </c>
      <c r="G338" s="118" t="str">
        <f>IF(C338="","",IF(Sheet1!C338='Opening Balance'!$I$313,'Opening Balance'!$G$313,""))</f>
        <v/>
      </c>
      <c r="H338" s="118" t="str">
        <f>IF(C338="","",IF(Sheet1!C338='Opening Balance'!$I$314,'Opening Balance'!$G$314,""))</f>
        <v/>
      </c>
      <c r="I338" s="118" t="str">
        <f>IF(C338="","",IF(Sheet1!C338='Opening Balance'!$I$315,'Opening Balance'!$G$315,""))</f>
        <v/>
      </c>
      <c r="J338" s="118" t="str">
        <f>IF(C338="","",IF(Sheet1!C338='Opening Balance'!$I$316,'Opening Balance'!$G$316,""))</f>
        <v/>
      </c>
      <c r="K338" s="118" t="str">
        <f>IF(C338="","",IF(Sheet1!C338='Opening Balance'!$I$317,'Opening Balance'!$G$317,""))</f>
        <v/>
      </c>
      <c r="L338" s="118">
        <f t="shared" si="549"/>
        <v>96.4</v>
      </c>
      <c r="M338" s="118">
        <f t="shared" si="550"/>
        <v>125.3</v>
      </c>
      <c r="N338" s="119" t="str">
        <f>IF('Att. Dairy'!F386="","",'Att. Dairy'!F386)</f>
        <v/>
      </c>
      <c r="O338" s="119" t="str">
        <f>IF('Att. Dairy'!G386="","",'Att. Dairy'!G386)</f>
        <v/>
      </c>
      <c r="P338" s="119" t="str">
        <f t="shared" si="551"/>
        <v/>
      </c>
      <c r="Q338" s="119" t="str">
        <f>IF('Att. Dairy'!L386="","",'Att. Dairy'!L386)</f>
        <v/>
      </c>
      <c r="R338" s="119" t="str">
        <f>IF('Att. Dairy'!M386="","",'Att. Dairy'!M386)</f>
        <v/>
      </c>
      <c r="S338" s="119" t="str">
        <f t="shared" si="552"/>
        <v/>
      </c>
      <c r="T338" s="118">
        <f t="shared" si="553"/>
        <v>0</v>
      </c>
      <c r="U338" s="118">
        <f t="shared" si="554"/>
        <v>0</v>
      </c>
      <c r="V338" s="118">
        <f t="shared" si="555"/>
        <v>96.4</v>
      </c>
      <c r="W338" s="118">
        <f t="shared" si="556"/>
        <v>125.3</v>
      </c>
      <c r="X338" s="321" t="str">
        <f>IFERROR(IF(AND('Att. Dairy'!B386=""),"",IF(AND(Y338="अवकाश"),"",IF(AND(S338=""),"",S338*$Z$305))),"")</f>
        <v/>
      </c>
      <c r="Y338" s="121" t="str">
        <f>IF(AND('Att. Dairy'!B386=""),"",IF(OR(S338="",S338=0),"",BC338))</f>
        <v/>
      </c>
      <c r="AA338" s="353">
        <f>IF(AND($AY$3=$AP$305),MAX($AA$309:AA337)+1,0)</f>
        <v>0</v>
      </c>
      <c r="AB338" s="116">
        <f>IF(AND('Att. Dairy'!B386=""),"",'Att. Dairy'!B386)</f>
        <v>45289</v>
      </c>
      <c r="AC338" s="118">
        <f t="shared" si="557"/>
        <v>62.600000000000023</v>
      </c>
      <c r="AD338" s="118">
        <f t="shared" si="558"/>
        <v>79.000000000000014</v>
      </c>
      <c r="AE338" s="118" t="str">
        <f>IF(AB338="","",IF(Sheet1!AB338='Opening Balance'!$I$312,'Opening Balance'!$H$312,""))</f>
        <v/>
      </c>
      <c r="AF338" s="118" t="str">
        <f>IF(AB338="","",IF(Sheet1!AB338='Opening Balance'!$I$313,'Opening Balance'!$H$313,""))</f>
        <v/>
      </c>
      <c r="AG338" s="118" t="str">
        <f>IF(AB338="","",IF(Sheet1!AB338='Opening Balance'!$I$314,'Opening Balance'!$H$314,""))</f>
        <v/>
      </c>
      <c r="AH338" s="118" t="str">
        <f>IF(AB338="","",IF(Sheet1!AB338='Opening Balance'!$I$315,'Opening Balance'!$H$315,""))</f>
        <v/>
      </c>
      <c r="AI338" s="118" t="str">
        <f>IF(AB338="","",IF(Sheet1!AB338='Opening Balance'!$I$316,'Opening Balance'!$H$316,""))</f>
        <v/>
      </c>
      <c r="AJ338" s="118" t="str">
        <f>IF(AB338="","",IF(Sheet1!AB338='Opening Balance'!$I$317,'Opening Balance'!$H$317,""))</f>
        <v/>
      </c>
      <c r="AK338" s="118">
        <f t="shared" si="559"/>
        <v>62.600000000000023</v>
      </c>
      <c r="AL338" s="118">
        <f t="shared" si="560"/>
        <v>79.000000000000014</v>
      </c>
      <c r="AM338" s="119" t="str">
        <f>IF('Att. Dairy'!I386="","",'Att. Dairy'!I386)</f>
        <v/>
      </c>
      <c r="AN338" s="119" t="str">
        <f>IF('Att. Dairy'!J386="","",'Att. Dairy'!J386)</f>
        <v/>
      </c>
      <c r="AO338" s="119" t="str">
        <f t="shared" si="561"/>
        <v/>
      </c>
      <c r="AP338" s="119" t="str">
        <f>IF('Att. Dairy'!O386="","",'Att. Dairy'!O386)</f>
        <v/>
      </c>
      <c r="AQ338" s="119" t="str">
        <f>IF('Att. Dairy'!P386="","",'Att. Dairy'!P386)</f>
        <v/>
      </c>
      <c r="AR338" s="119" t="str">
        <f t="shared" si="562"/>
        <v/>
      </c>
      <c r="AS338" s="118">
        <f t="shared" si="563"/>
        <v>0</v>
      </c>
      <c r="AT338" s="118">
        <f t="shared" si="564"/>
        <v>0</v>
      </c>
      <c r="AU338" s="118">
        <f t="shared" si="574"/>
        <v>62.600000000000023</v>
      </c>
      <c r="AV338" s="118">
        <f t="shared" si="575"/>
        <v>79.000000000000014</v>
      </c>
      <c r="AW338" s="321" t="str">
        <f>IFERROR(IF(AND('Att. Dairy'!B386=""),"",IF(AND(AX338="अवकाश"),"",IF(AND(AR338=""),"",AR338*$AY$305))),"")</f>
        <v/>
      </c>
      <c r="AX338" s="121" t="str">
        <f>IF(AND('Att. Dairy'!B386=""),"",IF(OR(AR338="",AR338=0),"",BC338))</f>
        <v/>
      </c>
      <c r="BB338" s="329" t="str">
        <f>IF(AND('Att. Dairy'!D386=""),"",'Att. Dairy'!D386)</f>
        <v>Friday</v>
      </c>
      <c r="BC338" s="329" t="str">
        <f t="shared" si="565"/>
        <v>दाल रोटी</v>
      </c>
      <c r="BD338" s="318" t="str">
        <f t="shared" si="534"/>
        <v>W</v>
      </c>
      <c r="BE338" s="329" t="str">
        <f>IF(AND('Att. Dairy'!C386=""),"",'Att. Dairy'!C386)</f>
        <v/>
      </c>
      <c r="BF338" s="329" t="str">
        <f t="shared" si="535"/>
        <v/>
      </c>
      <c r="BG338" s="318" t="str">
        <f t="shared" si="536"/>
        <v>W</v>
      </c>
      <c r="BJ338" s="487">
        <f>IF(AND($DG$5=$CF$306),MAX($BJ$309:BJ337)+1,0)</f>
        <v>0</v>
      </c>
      <c r="BK338" s="389">
        <v>29</v>
      </c>
      <c r="BL338" s="422">
        <f>IF(AND('Att. Dairy'!B386=""),"",'Att. Dairy'!B386)</f>
        <v>45289</v>
      </c>
      <c r="BM338" s="423" t="str">
        <f>IF(AND('Att. Dairy'!D386=""),"",'Att. Dairy'!D386)</f>
        <v>Friday</v>
      </c>
      <c r="BN338" s="435" t="str">
        <f>IF('Att. Dairy'!L386="","",IF('Att. Dairy'!E386='Att. Dairy'!$AD$15,'Att. Dairy'!L386,""))</f>
        <v/>
      </c>
      <c r="BO338" s="435" t="str">
        <f>IF('Att. Dairy'!M386="","",IF('Att. Dairy'!E386='Att. Dairy'!$AD$15,'Att. Dairy'!M386,""))</f>
        <v/>
      </c>
      <c r="BP338" s="436">
        <f t="shared" si="537"/>
        <v>0</v>
      </c>
      <c r="BQ338" s="453">
        <f t="shared" si="566"/>
        <v>114.71000000000001</v>
      </c>
      <c r="BR338" s="439" t="str">
        <f>IF(BL338="","",IF(BL338='Opening Balance'!$I$330,'Opening Balance'!$G$330,""))</f>
        <v/>
      </c>
      <c r="BS338" s="439" t="str">
        <f>IF(BL338="","",IF(BL338='Opening Balance'!$I$332,'Opening Balance'!$G$332,""))</f>
        <v/>
      </c>
      <c r="BT338" s="438">
        <f t="shared" si="538"/>
        <v>114.71000000000001</v>
      </c>
      <c r="BU338" s="446">
        <f>IF(BP338="","",BP338*'Opening Balance'!$G$334)</f>
        <v>0</v>
      </c>
      <c r="BV338" s="415">
        <f t="shared" si="532"/>
        <v>114.71000000000001</v>
      </c>
      <c r="BW338" s="453">
        <f t="shared" si="567"/>
        <v>17.237599999999993</v>
      </c>
      <c r="BX338" s="446" t="str">
        <f>IF(BL338="","",IF(BL338='Opening Balance'!$I$331,'Opening Balance'!$G$331,""))</f>
        <v/>
      </c>
      <c r="BY338" s="446" t="str">
        <f>IF(BL338="","",IF(BL338='Opening Balance'!$I$333,'Opening Balance'!$G$333,""))</f>
        <v/>
      </c>
      <c r="BZ338" s="447">
        <f t="shared" si="539"/>
        <v>17.237599999999993</v>
      </c>
      <c r="CA338" s="446">
        <f>IF(BP338="","",BP338*'Opening Balance'!$G$335)</f>
        <v>0</v>
      </c>
      <c r="CB338" s="431">
        <f t="shared" si="540"/>
        <v>17.237599999999993</v>
      </c>
      <c r="CC338" s="474">
        <f t="shared" si="568"/>
        <v>25000</v>
      </c>
      <c r="CD338" s="468" t="str">
        <f>IF(BL338="","",IF(BL338='Opening Balance'!$I$337,'Opening Balance'!$G$337,""))</f>
        <v/>
      </c>
      <c r="CE338" s="468">
        <f t="shared" si="541"/>
        <v>25000</v>
      </c>
      <c r="CF338" s="470">
        <f>IF(BL338="","",IF(BL338='Opening Balance'!$I$339,'Opening Balance'!$G$339,0))</f>
        <v>0</v>
      </c>
      <c r="CG338" s="469">
        <f t="shared" si="569"/>
        <v>25000</v>
      </c>
      <c r="CH338" s="466"/>
      <c r="CI338" s="466"/>
      <c r="CJ338" s="389">
        <v>29</v>
      </c>
      <c r="CK338" s="422">
        <f>IF(AND('Att. Dairy'!B386=""),"",'Att. Dairy'!B386)</f>
        <v>45289</v>
      </c>
      <c r="CL338" s="423" t="str">
        <f>IF(AND('Att. Dairy'!D386=""),"",'Att. Dairy'!D386)</f>
        <v>Friday</v>
      </c>
      <c r="CM338" s="435" t="str">
        <f>IF('Att. Dairy'!O386="","",IF('Att. Dairy'!E386='Att. Dairy'!$AD$15,'Att. Dairy'!O386,""))</f>
        <v/>
      </c>
      <c r="CN338" s="435" t="str">
        <f>IF('Att. Dairy'!P386="","",IF('Att. Dairy'!E386='Att. Dairy'!$AD$15,'Att. Dairy'!P386,""))</f>
        <v/>
      </c>
      <c r="CO338" s="436">
        <f t="shared" si="542"/>
        <v>0</v>
      </c>
      <c r="CP338" s="453">
        <f t="shared" si="570"/>
        <v>160.57999999999996</v>
      </c>
      <c r="CQ338" s="438" t="str">
        <f>IF(CK338="","",IF(CK338='Opening Balance'!$I$330,'Opening Balance'!$H$330,""))</f>
        <v/>
      </c>
      <c r="CR338" s="438" t="str">
        <f>IF(CK338="","",IF(CK338='Opening Balance'!$I$332,'Opening Balance'!$H$332,""))</f>
        <v/>
      </c>
      <c r="CS338" s="438">
        <f t="shared" si="543"/>
        <v>160.57999999999996</v>
      </c>
      <c r="CT338" s="430">
        <f>IF(CO338="","",CO338*'Opening Balance'!$H$334)</f>
        <v>0</v>
      </c>
      <c r="CU338" s="431">
        <f t="shared" si="533"/>
        <v>160.57999999999996</v>
      </c>
      <c r="CV338" s="453">
        <f t="shared" si="571"/>
        <v>24.39579999999998</v>
      </c>
      <c r="CW338" s="430" t="str">
        <f>IF(CK338="","",IF(CK338='Opening Balance'!$I$331,'Opening Balance'!$H$331,""))</f>
        <v/>
      </c>
      <c r="CX338" s="429" t="str">
        <f>IF(CK338="","",IF(CK338='Opening Balance'!$I$333,'Opening Balance'!$H$333,""))</f>
        <v/>
      </c>
      <c r="CY338" s="438">
        <f t="shared" si="544"/>
        <v>24.39579999999998</v>
      </c>
      <c r="CZ338" s="430">
        <f>IF(CO338="","",CO338*'Opening Balance'!$H$335)</f>
        <v>0</v>
      </c>
      <c r="DA338" s="431">
        <f t="shared" si="545"/>
        <v>24.39579999999998</v>
      </c>
      <c r="DB338" s="474">
        <f t="shared" si="572"/>
        <v>27400</v>
      </c>
      <c r="DC338" s="468" t="str">
        <f>IF(CK338="","",IF(CK338='Opening Balance'!$I$337,'Opening Balance'!$H$337,""))</f>
        <v/>
      </c>
      <c r="DD338" s="468">
        <f t="shared" si="546"/>
        <v>27400</v>
      </c>
      <c r="DE338" s="470">
        <f>IF(CK338="","",IF(CK338='Opening Balance'!$I$339,'Opening Balance'!$H$339,0))</f>
        <v>0</v>
      </c>
      <c r="DF338" s="469">
        <f t="shared" si="573"/>
        <v>27400</v>
      </c>
    </row>
    <row r="339" spans="1:110" s="329" customFormat="1">
      <c r="A339" s="580"/>
      <c r="B339" s="352">
        <f>IF(AND($Z$3=$Q$305),MAX($B$309:B338)+1,0)</f>
        <v>0</v>
      </c>
      <c r="C339" s="116">
        <f>IF(AND('Att. Dairy'!B387=""),"",'Att. Dairy'!B387)</f>
        <v>45290</v>
      </c>
      <c r="D339" s="118">
        <f t="shared" si="547"/>
        <v>96.4</v>
      </c>
      <c r="E339" s="118">
        <f t="shared" si="548"/>
        <v>125.3</v>
      </c>
      <c r="F339" s="118" t="str">
        <f>IF(C339="","",IF(Sheet1!C339='Opening Balance'!$I$312,'Opening Balance'!$G$312,""))</f>
        <v/>
      </c>
      <c r="G339" s="118" t="str">
        <f>IF(C339="","",IF(Sheet1!C339='Opening Balance'!$I$313,'Opening Balance'!$G$313,""))</f>
        <v/>
      </c>
      <c r="H339" s="118" t="str">
        <f>IF(C339="","",IF(Sheet1!C339='Opening Balance'!$I$314,'Opening Balance'!$G$314,""))</f>
        <v/>
      </c>
      <c r="I339" s="118" t="str">
        <f>IF(C339="","",IF(Sheet1!C339='Opening Balance'!$I$315,'Opening Balance'!$G$315,""))</f>
        <v/>
      </c>
      <c r="J339" s="118" t="str">
        <f>IF(C339="","",IF(Sheet1!C339='Opening Balance'!$I$316,'Opening Balance'!$G$316,""))</f>
        <v/>
      </c>
      <c r="K339" s="118" t="str">
        <f>IF(C339="","",IF(Sheet1!C339='Opening Balance'!$I$317,'Opening Balance'!$G$317,""))</f>
        <v/>
      </c>
      <c r="L339" s="118">
        <f t="shared" si="549"/>
        <v>96.4</v>
      </c>
      <c r="M339" s="118">
        <f t="shared" si="550"/>
        <v>125.3</v>
      </c>
      <c r="N339" s="119" t="str">
        <f>IF('Att. Dairy'!F387="","",'Att. Dairy'!F387)</f>
        <v/>
      </c>
      <c r="O339" s="119" t="str">
        <f>IF('Att. Dairy'!G387="","",'Att. Dairy'!G387)</f>
        <v/>
      </c>
      <c r="P339" s="119" t="str">
        <f t="shared" si="551"/>
        <v/>
      </c>
      <c r="Q339" s="119" t="str">
        <f>IF('Att. Dairy'!L387="","",'Att. Dairy'!L387)</f>
        <v/>
      </c>
      <c r="R339" s="119" t="str">
        <f>IF('Att. Dairy'!M387="","",'Att. Dairy'!M387)</f>
        <v/>
      </c>
      <c r="S339" s="119" t="str">
        <f t="shared" si="552"/>
        <v/>
      </c>
      <c r="T339" s="118">
        <f t="shared" si="553"/>
        <v>0</v>
      </c>
      <c r="U339" s="118">
        <f t="shared" si="554"/>
        <v>0</v>
      </c>
      <c r="V339" s="118">
        <f t="shared" si="555"/>
        <v>96.4</v>
      </c>
      <c r="W339" s="118">
        <f t="shared" si="556"/>
        <v>125.3</v>
      </c>
      <c r="X339" s="321" t="str">
        <f>IFERROR(IF(AND('Att. Dairy'!B387=""),"",IF(AND(Y339="अवकाश"),"",IF(AND(S339=""),"",S339*$Z$305))),"")</f>
        <v/>
      </c>
      <c r="Y339" s="121" t="str">
        <f>IF(AND('Att. Dairy'!B387=""),"",IF(OR(S339="",S339=0),"",BC339))</f>
        <v/>
      </c>
      <c r="AA339" s="353">
        <f>IF(AND($AY$3=$AP$305),MAX($AA$309:AA338)+1,0)</f>
        <v>0</v>
      </c>
      <c r="AB339" s="116">
        <f>IF(AND('Att. Dairy'!B387=""),"",'Att. Dairy'!B387)</f>
        <v>45290</v>
      </c>
      <c r="AC339" s="118">
        <f t="shared" si="557"/>
        <v>62.600000000000023</v>
      </c>
      <c r="AD339" s="118">
        <f t="shared" si="558"/>
        <v>79.000000000000014</v>
      </c>
      <c r="AE339" s="118" t="str">
        <f>IF(AB339="","",IF(Sheet1!AB339='Opening Balance'!$I$312,'Opening Balance'!$H$312,""))</f>
        <v/>
      </c>
      <c r="AF339" s="118" t="str">
        <f>IF(AB339="","",IF(Sheet1!AB339='Opening Balance'!$I$313,'Opening Balance'!$H$313,""))</f>
        <v/>
      </c>
      <c r="AG339" s="118" t="str">
        <f>IF(AB339="","",IF(Sheet1!AB339='Opening Balance'!$I$314,'Opening Balance'!$H$314,""))</f>
        <v/>
      </c>
      <c r="AH339" s="118" t="str">
        <f>IF(AB339="","",IF(Sheet1!AB339='Opening Balance'!$I$315,'Opening Balance'!$H$315,""))</f>
        <v/>
      </c>
      <c r="AI339" s="118" t="str">
        <f>IF(AB339="","",IF(Sheet1!AB339='Opening Balance'!$I$316,'Opening Balance'!$H$316,""))</f>
        <v/>
      </c>
      <c r="AJ339" s="118" t="str">
        <f>IF(AB339="","",IF(Sheet1!AB339='Opening Balance'!$I$317,'Opening Balance'!$H$317,""))</f>
        <v/>
      </c>
      <c r="AK339" s="118">
        <f t="shared" si="559"/>
        <v>62.600000000000023</v>
      </c>
      <c r="AL339" s="118">
        <f t="shared" si="560"/>
        <v>79.000000000000014</v>
      </c>
      <c r="AM339" s="119" t="str">
        <f>IF('Att. Dairy'!I387="","",'Att. Dairy'!I387)</f>
        <v/>
      </c>
      <c r="AN339" s="119" t="str">
        <f>IF('Att. Dairy'!J387="","",'Att. Dairy'!J387)</f>
        <v/>
      </c>
      <c r="AO339" s="119" t="str">
        <f t="shared" si="561"/>
        <v/>
      </c>
      <c r="AP339" s="119" t="str">
        <f>IF('Att. Dairy'!O387="","",'Att. Dairy'!O387)</f>
        <v/>
      </c>
      <c r="AQ339" s="119" t="str">
        <f>IF('Att. Dairy'!P387="","",'Att. Dairy'!P387)</f>
        <v/>
      </c>
      <c r="AR339" s="119" t="str">
        <f t="shared" si="562"/>
        <v/>
      </c>
      <c r="AS339" s="118">
        <f t="shared" si="563"/>
        <v>0</v>
      </c>
      <c r="AT339" s="118">
        <f t="shared" si="564"/>
        <v>0</v>
      </c>
      <c r="AU339" s="118">
        <f t="shared" si="574"/>
        <v>62.600000000000023</v>
      </c>
      <c r="AV339" s="118">
        <f t="shared" si="575"/>
        <v>79.000000000000014</v>
      </c>
      <c r="AW339" s="321" t="str">
        <f>IFERROR(IF(AND('Att. Dairy'!B387=""),"",IF(AND(AX339="अवकाश"),"",IF(AND(AR339=""),"",AR339*$AY$305))),"")</f>
        <v/>
      </c>
      <c r="AX339" s="121" t="str">
        <f>IF(AND('Att. Dairy'!B387=""),"",IF(OR(AR339="",AR339=0),"",BC339))</f>
        <v/>
      </c>
      <c r="BB339" s="329" t="str">
        <f>IF(AND('Att. Dairy'!D387=""),"",'Att. Dairy'!D387)</f>
        <v>Saturday</v>
      </c>
      <c r="BC339" s="329" t="str">
        <f t="shared" si="565"/>
        <v>सब्जी रोटी</v>
      </c>
      <c r="BD339" s="318" t="str">
        <f t="shared" si="534"/>
        <v>W</v>
      </c>
      <c r="BE339" s="329" t="str">
        <f>IF(AND('Att. Dairy'!C387=""),"",'Att. Dairy'!C387)</f>
        <v/>
      </c>
      <c r="BF339" s="329" t="str">
        <f t="shared" si="535"/>
        <v/>
      </c>
      <c r="BG339" s="318" t="str">
        <f t="shared" si="536"/>
        <v>W</v>
      </c>
      <c r="BJ339" s="487">
        <f>IF(AND($DG$5=$CF$306),MAX($BJ$309:BJ338)+1,0)</f>
        <v>0</v>
      </c>
      <c r="BK339" s="389">
        <v>30</v>
      </c>
      <c r="BL339" s="422">
        <f>IF(AND('Att. Dairy'!B387=""),"",'Att. Dairy'!B387)</f>
        <v>45290</v>
      </c>
      <c r="BM339" s="423" t="str">
        <f>IF(AND('Att. Dairy'!D387=""),"",'Att. Dairy'!D387)</f>
        <v>Saturday</v>
      </c>
      <c r="BN339" s="435" t="str">
        <f>IF('Att. Dairy'!L387="","",IF('Att. Dairy'!E387='Att. Dairy'!$AD$15,'Att. Dairy'!L387,""))</f>
        <v/>
      </c>
      <c r="BO339" s="435" t="str">
        <f>IF('Att. Dairy'!M387="","",IF('Att. Dairy'!E387='Att. Dairy'!$AD$15,'Att. Dairy'!M387,""))</f>
        <v/>
      </c>
      <c r="BP339" s="436">
        <f t="shared" si="537"/>
        <v>0</v>
      </c>
      <c r="BQ339" s="453">
        <f t="shared" si="566"/>
        <v>114.71000000000001</v>
      </c>
      <c r="BR339" s="439" t="str">
        <f>IF(BL339="","",IF(BL339='Opening Balance'!$I$330,'Opening Balance'!$G$330,""))</f>
        <v/>
      </c>
      <c r="BS339" s="439" t="str">
        <f>IF(BL339="","",IF(BL339='Opening Balance'!$I$332,'Opening Balance'!$G$332,""))</f>
        <v/>
      </c>
      <c r="BT339" s="438">
        <f t="shared" si="538"/>
        <v>114.71000000000001</v>
      </c>
      <c r="BU339" s="446">
        <f>IF(BP339="","",BP339*'Opening Balance'!$G$334)</f>
        <v>0</v>
      </c>
      <c r="BV339" s="415">
        <f t="shared" si="532"/>
        <v>114.71000000000001</v>
      </c>
      <c r="BW339" s="453">
        <f t="shared" si="567"/>
        <v>17.237599999999993</v>
      </c>
      <c r="BX339" s="446" t="str">
        <f>IF(BL339="","",IF(BL339='Opening Balance'!$I$331,'Opening Balance'!$G$331,""))</f>
        <v/>
      </c>
      <c r="BY339" s="446" t="str">
        <f>IF(BL339="","",IF(BL339='Opening Balance'!$I$333,'Opening Balance'!$G$333,""))</f>
        <v/>
      </c>
      <c r="BZ339" s="447">
        <f t="shared" si="539"/>
        <v>17.237599999999993</v>
      </c>
      <c r="CA339" s="446">
        <f>IF(BP339="","",BP339*'Opening Balance'!$G$335)</f>
        <v>0</v>
      </c>
      <c r="CB339" s="431">
        <f t="shared" si="540"/>
        <v>17.237599999999993</v>
      </c>
      <c r="CC339" s="474">
        <f t="shared" si="568"/>
        <v>25000</v>
      </c>
      <c r="CD339" s="468" t="str">
        <f>IF(BL339="","",IF(BL339='Opening Balance'!$I$337,'Opening Balance'!$G$337,""))</f>
        <v/>
      </c>
      <c r="CE339" s="468">
        <f t="shared" si="541"/>
        <v>25000</v>
      </c>
      <c r="CF339" s="470">
        <f>IF(BL339="","",IF(BL339='Opening Balance'!$I$339,'Opening Balance'!$G$339,0))</f>
        <v>0</v>
      </c>
      <c r="CG339" s="469">
        <f t="shared" si="569"/>
        <v>25000</v>
      </c>
      <c r="CH339" s="466"/>
      <c r="CI339" s="466"/>
      <c r="CJ339" s="389">
        <v>30</v>
      </c>
      <c r="CK339" s="422">
        <f>IF(AND('Att. Dairy'!B387=""),"",'Att. Dairy'!B387)</f>
        <v>45290</v>
      </c>
      <c r="CL339" s="423" t="str">
        <f>IF(AND('Att. Dairy'!D387=""),"",'Att. Dairy'!D387)</f>
        <v>Saturday</v>
      </c>
      <c r="CM339" s="435" t="str">
        <f>IF('Att. Dairy'!O387="","",IF('Att. Dairy'!E387='Att. Dairy'!$AD$15,'Att. Dairy'!O387,""))</f>
        <v/>
      </c>
      <c r="CN339" s="435" t="str">
        <f>IF('Att. Dairy'!P387="","",IF('Att. Dairy'!E387='Att. Dairy'!$AD$15,'Att. Dairy'!P387,""))</f>
        <v/>
      </c>
      <c r="CO339" s="436">
        <f t="shared" si="542"/>
        <v>0</v>
      </c>
      <c r="CP339" s="453">
        <f t="shared" si="570"/>
        <v>160.57999999999996</v>
      </c>
      <c r="CQ339" s="438" t="str">
        <f>IF(CK339="","",IF(CK339='Opening Balance'!$I$330,'Opening Balance'!$H$330,""))</f>
        <v/>
      </c>
      <c r="CR339" s="438" t="str">
        <f>IF(CK339="","",IF(CK339='Opening Balance'!$I$332,'Opening Balance'!$H$332,""))</f>
        <v/>
      </c>
      <c r="CS339" s="438">
        <f t="shared" si="543"/>
        <v>160.57999999999996</v>
      </c>
      <c r="CT339" s="430">
        <f>IF(CO339="","",CO339*'Opening Balance'!$H$334)</f>
        <v>0</v>
      </c>
      <c r="CU339" s="431">
        <f t="shared" si="533"/>
        <v>160.57999999999996</v>
      </c>
      <c r="CV339" s="453">
        <f t="shared" si="571"/>
        <v>24.39579999999998</v>
      </c>
      <c r="CW339" s="430" t="str">
        <f>IF(CK339="","",IF(CK339='Opening Balance'!$I$331,'Opening Balance'!$H$331,""))</f>
        <v/>
      </c>
      <c r="CX339" s="429" t="str">
        <f>IF(CK339="","",IF(CK339='Opening Balance'!$I$333,'Opening Balance'!$H$333,""))</f>
        <v/>
      </c>
      <c r="CY339" s="438">
        <f t="shared" si="544"/>
        <v>24.39579999999998</v>
      </c>
      <c r="CZ339" s="430">
        <f>IF(CO339="","",CO339*'Opening Balance'!$H$335)</f>
        <v>0</v>
      </c>
      <c r="DA339" s="431">
        <f t="shared" si="545"/>
        <v>24.39579999999998</v>
      </c>
      <c r="DB339" s="474">
        <f t="shared" si="572"/>
        <v>27400</v>
      </c>
      <c r="DC339" s="468" t="str">
        <f>IF(CK339="","",IF(CK339='Opening Balance'!$I$337,'Opening Balance'!$H$337,""))</f>
        <v/>
      </c>
      <c r="DD339" s="468">
        <f t="shared" si="546"/>
        <v>27400</v>
      </c>
      <c r="DE339" s="470">
        <f>IF(CK339="","",IF(CK339='Opening Balance'!$I$339,'Opening Balance'!$H$339,0))</f>
        <v>0</v>
      </c>
      <c r="DF339" s="469">
        <f t="shared" si="573"/>
        <v>27400</v>
      </c>
    </row>
    <row r="340" spans="1:110" s="329" customFormat="1">
      <c r="A340" s="580"/>
      <c r="B340" s="352">
        <f>IF(AND($Z$3=$Q$305),MAX($B$309:B339)+1,0)</f>
        <v>0</v>
      </c>
      <c r="C340" s="116">
        <f>IF(AND('Att. Dairy'!B388=""),"",'Att. Dairy'!B388)</f>
        <v>45291</v>
      </c>
      <c r="D340" s="118">
        <f t="shared" si="547"/>
        <v>96.4</v>
      </c>
      <c r="E340" s="118">
        <f t="shared" si="548"/>
        <v>125.3</v>
      </c>
      <c r="F340" s="118" t="str">
        <f>IF(C340="","",IF(Sheet1!C340='Opening Balance'!$I$312,'Opening Balance'!$G$312,""))</f>
        <v/>
      </c>
      <c r="G340" s="118" t="str">
        <f>IF(C340="","",IF(Sheet1!C340='Opening Balance'!$I$313,'Opening Balance'!$G$313,""))</f>
        <v/>
      </c>
      <c r="H340" s="118" t="str">
        <f>IF(C340="","",IF(Sheet1!C340='Opening Balance'!$I$314,'Opening Balance'!$G$314,""))</f>
        <v/>
      </c>
      <c r="I340" s="118" t="str">
        <f>IF(C340="","",IF(Sheet1!C340='Opening Balance'!$I$315,'Opening Balance'!$G$315,""))</f>
        <v/>
      </c>
      <c r="J340" s="118" t="str">
        <f>IF(C340="","",IF(Sheet1!C340='Opening Balance'!$I$316,'Opening Balance'!$G$316,""))</f>
        <v/>
      </c>
      <c r="K340" s="118" t="str">
        <f>IF(C340="","",IF(Sheet1!C340='Opening Balance'!$I$317,'Opening Balance'!$G$317,""))</f>
        <v/>
      </c>
      <c r="L340" s="118">
        <f t="shared" si="549"/>
        <v>96.4</v>
      </c>
      <c r="M340" s="118">
        <f t="shared" si="550"/>
        <v>125.3</v>
      </c>
      <c r="N340" s="119" t="str">
        <f>IF('Att. Dairy'!F388="","",'Att. Dairy'!F388)</f>
        <v/>
      </c>
      <c r="O340" s="119" t="str">
        <f>IF('Att. Dairy'!G388="","",'Att. Dairy'!G388)</f>
        <v/>
      </c>
      <c r="P340" s="119" t="str">
        <f t="shared" si="551"/>
        <v/>
      </c>
      <c r="Q340" s="119" t="str">
        <f>IF('Att. Dairy'!L388="","",'Att. Dairy'!L388)</f>
        <v/>
      </c>
      <c r="R340" s="119" t="str">
        <f>IF('Att. Dairy'!M388="","",'Att. Dairy'!M388)</f>
        <v/>
      </c>
      <c r="S340" s="119" t="str">
        <f t="shared" si="552"/>
        <v/>
      </c>
      <c r="T340" s="118">
        <f t="shared" si="553"/>
        <v>0</v>
      </c>
      <c r="U340" s="118">
        <f t="shared" si="554"/>
        <v>0</v>
      </c>
      <c r="V340" s="118">
        <f t="shared" si="555"/>
        <v>96.4</v>
      </c>
      <c r="W340" s="118">
        <f t="shared" si="556"/>
        <v>125.3</v>
      </c>
      <c r="X340" s="321" t="str">
        <f>IFERROR(IF(AND('Att. Dairy'!B388=""),"",IF(AND(Y340="अवकाश"),"",IF(AND(S340=""),"",S340*$Z$305))),"")</f>
        <v/>
      </c>
      <c r="Y340" s="121" t="str">
        <f>IF(AND('Att. Dairy'!B388=""),"",IF(OR(S340="",S340=0),"",BC340))</f>
        <v/>
      </c>
      <c r="AA340" s="353">
        <f>IF(AND($AY$3=$AP$305),MAX($AA$309:AA339)+1,0)</f>
        <v>0</v>
      </c>
      <c r="AB340" s="116">
        <f>IF(AND('Att. Dairy'!B388=""),"",'Att. Dairy'!B388)</f>
        <v>45291</v>
      </c>
      <c r="AC340" s="118">
        <f t="shared" si="557"/>
        <v>62.600000000000023</v>
      </c>
      <c r="AD340" s="118">
        <f t="shared" si="558"/>
        <v>79.000000000000014</v>
      </c>
      <c r="AE340" s="118" t="str">
        <f>IF(AB340="","",IF(Sheet1!AB340='Opening Balance'!$I$312,'Opening Balance'!$H$312,""))</f>
        <v/>
      </c>
      <c r="AF340" s="118" t="str">
        <f>IF(AB340="","",IF(Sheet1!AB340='Opening Balance'!$I$313,'Opening Balance'!$H$313,""))</f>
        <v/>
      </c>
      <c r="AG340" s="118" t="str">
        <f>IF(AB340="","",IF(Sheet1!AB340='Opening Balance'!$I$314,'Opening Balance'!$H$314,""))</f>
        <v/>
      </c>
      <c r="AH340" s="118" t="str">
        <f>IF(AB340="","",IF(Sheet1!AB340='Opening Balance'!$I$315,'Opening Balance'!$H$315,""))</f>
        <v/>
      </c>
      <c r="AI340" s="118" t="str">
        <f>IF(AB340="","",IF(Sheet1!AB340='Opening Balance'!$I$316,'Opening Balance'!$H$316,""))</f>
        <v/>
      </c>
      <c r="AJ340" s="118" t="str">
        <f>IF(AB340="","",IF(Sheet1!AB340='Opening Balance'!$I$317,'Opening Balance'!$H$317,""))</f>
        <v/>
      </c>
      <c r="AK340" s="118">
        <f t="shared" si="559"/>
        <v>62.600000000000023</v>
      </c>
      <c r="AL340" s="118">
        <f>IF(AND(AD340="",AF340="",AH340="",AJ340=""),"",SUM(AD340,AF340,AH340,AJ340))</f>
        <v>79.000000000000014</v>
      </c>
      <c r="AM340" s="119" t="str">
        <f>IF('Att. Dairy'!I388="","",'Att. Dairy'!I388)</f>
        <v/>
      </c>
      <c r="AN340" s="119" t="str">
        <f>IF('Att. Dairy'!J388="","",'Att. Dairy'!J388)</f>
        <v/>
      </c>
      <c r="AO340" s="119" t="str">
        <f t="shared" si="561"/>
        <v/>
      </c>
      <c r="AP340" s="119" t="str">
        <f>IF('Att. Dairy'!O388="","",'Att. Dairy'!O388)</f>
        <v/>
      </c>
      <c r="AQ340" s="119" t="str">
        <f>IF('Att. Dairy'!P388="","",'Att. Dairy'!P388)</f>
        <v/>
      </c>
      <c r="AR340" s="119" t="str">
        <f t="shared" si="562"/>
        <v/>
      </c>
      <c r="AS340" s="118">
        <f t="shared" si="563"/>
        <v>0</v>
      </c>
      <c r="AT340" s="118">
        <f t="shared" si="564"/>
        <v>0</v>
      </c>
      <c r="AU340" s="118">
        <f t="shared" si="574"/>
        <v>62.600000000000023</v>
      </c>
      <c r="AV340" s="118">
        <f t="shared" si="575"/>
        <v>79.000000000000014</v>
      </c>
      <c r="AW340" s="321" t="str">
        <f>IFERROR(IF(AND('Att. Dairy'!B388=""),"",IF(AND(AX340="अवकाश"),"",IF(AND(AR340=""),"",AR340*$AY$305))),"")</f>
        <v/>
      </c>
      <c r="AX340" s="121" t="str">
        <f>IF(AND('Att. Dairy'!B388=""),"",IF(OR(AR340="",AR340=0),"",BC340))</f>
        <v/>
      </c>
      <c r="BB340" s="329" t="str">
        <f>IF(AND('Att. Dairy'!D388=""),"",'Att. Dairy'!D388)</f>
        <v>Sunday</v>
      </c>
      <c r="BC340" s="329" t="str">
        <f t="shared" si="565"/>
        <v>अवकाश</v>
      </c>
      <c r="BD340" s="318" t="str">
        <f t="shared" si="534"/>
        <v/>
      </c>
      <c r="BE340" s="329" t="str">
        <f>IF(AND('Att. Dairy'!C388=""),"",'Att. Dairy'!C388)</f>
        <v/>
      </c>
      <c r="BF340" s="329" t="str">
        <f t="shared" si="535"/>
        <v/>
      </c>
      <c r="BG340" s="318" t="str">
        <f t="shared" si="536"/>
        <v/>
      </c>
      <c r="BJ340" s="487">
        <f>IF(AND($DG$5=$CF$306),MAX($BJ$309:BJ339)+1,0)</f>
        <v>0</v>
      </c>
      <c r="BK340" s="391">
        <v>31</v>
      </c>
      <c r="BL340" s="422">
        <f>IF(AND('Att. Dairy'!B388=""),"",'Att. Dairy'!B388)</f>
        <v>45291</v>
      </c>
      <c r="BM340" s="423" t="str">
        <f>IF(AND('Att. Dairy'!D388=""),"",'Att. Dairy'!D388)</f>
        <v>Sunday</v>
      </c>
      <c r="BN340" s="435" t="str">
        <f>IF('Att. Dairy'!L388="","",IF('Att. Dairy'!E388='Att. Dairy'!$AD$15,'Att. Dairy'!L388,""))</f>
        <v/>
      </c>
      <c r="BO340" s="435" t="str">
        <f>IF('Att. Dairy'!M388="","",IF('Att. Dairy'!E388='Att. Dairy'!$AD$15,'Att. Dairy'!M388,""))</f>
        <v/>
      </c>
      <c r="BP340" s="436">
        <f t="shared" si="537"/>
        <v>0</v>
      </c>
      <c r="BQ340" s="453">
        <f t="shared" si="566"/>
        <v>114.71000000000001</v>
      </c>
      <c r="BR340" s="439" t="str">
        <f>IF(BL340="","",IF(BL340='Opening Balance'!$I$330,'Opening Balance'!$G$330,""))</f>
        <v/>
      </c>
      <c r="BS340" s="439" t="str">
        <f>IF(BL340="","",IF(BL340='Opening Balance'!$I$332,'Opening Balance'!$G$332,""))</f>
        <v/>
      </c>
      <c r="BT340" s="438">
        <f t="shared" si="538"/>
        <v>114.71000000000001</v>
      </c>
      <c r="BU340" s="446">
        <f>IF(BP340="","",BP340*'Opening Balance'!$G$334)</f>
        <v>0</v>
      </c>
      <c r="BV340" s="415">
        <f t="shared" si="532"/>
        <v>114.71000000000001</v>
      </c>
      <c r="BW340" s="453">
        <f t="shared" si="567"/>
        <v>17.237599999999993</v>
      </c>
      <c r="BX340" s="446" t="str">
        <f>IF(BL340="","",IF(BL340='Opening Balance'!$I$331,'Opening Balance'!$G$331,""))</f>
        <v/>
      </c>
      <c r="BY340" s="446" t="str">
        <f>IF(BL340="","",IF(BL340='Opening Balance'!$I$333,'Opening Balance'!$G$333,""))</f>
        <v/>
      </c>
      <c r="BZ340" s="447">
        <f t="shared" si="539"/>
        <v>17.237599999999993</v>
      </c>
      <c r="CA340" s="446">
        <f>IF(BP340="","",BP340*'Opening Balance'!$G$335)</f>
        <v>0</v>
      </c>
      <c r="CB340" s="431">
        <f t="shared" si="540"/>
        <v>17.237599999999993</v>
      </c>
      <c r="CC340" s="474">
        <f t="shared" si="568"/>
        <v>25000</v>
      </c>
      <c r="CD340" s="468" t="str">
        <f>IF(BL340="","",IF(BL340='Opening Balance'!$I$337,'Opening Balance'!$G$337,""))</f>
        <v/>
      </c>
      <c r="CE340" s="468">
        <f t="shared" si="541"/>
        <v>25000</v>
      </c>
      <c r="CF340" s="470">
        <f>IF(BL340="","",IF(BL340='Opening Balance'!$I$339,'Opening Balance'!$G$339,0))</f>
        <v>0</v>
      </c>
      <c r="CG340" s="469">
        <f>IFERROR(SUM(CE340-CF340),"")</f>
        <v>25000</v>
      </c>
      <c r="CH340" s="475"/>
      <c r="CI340" s="466"/>
      <c r="CJ340" s="391">
        <v>31</v>
      </c>
      <c r="CK340" s="422">
        <f>IF(AND('Att. Dairy'!B388=""),"",'Att. Dairy'!B388)</f>
        <v>45291</v>
      </c>
      <c r="CL340" s="423" t="str">
        <f>IF(AND('Att. Dairy'!D388=""),"",'Att. Dairy'!D388)</f>
        <v>Sunday</v>
      </c>
      <c r="CM340" s="435" t="str">
        <f>IF('Att. Dairy'!O388="","",IF('Att. Dairy'!E388='Att. Dairy'!$AD$15,'Att. Dairy'!O388,""))</f>
        <v/>
      </c>
      <c r="CN340" s="435" t="str">
        <f>IF('Att. Dairy'!P388="","",IF('Att. Dairy'!E388='Att. Dairy'!$AD$15,'Att. Dairy'!P388,""))</f>
        <v/>
      </c>
      <c r="CO340" s="436">
        <f t="shared" si="542"/>
        <v>0</v>
      </c>
      <c r="CP340" s="453">
        <f t="shared" si="570"/>
        <v>160.57999999999996</v>
      </c>
      <c r="CQ340" s="438" t="str">
        <f>IF(CK340="","",IF(CK340='Opening Balance'!$I$330,'Opening Balance'!$H$330,""))</f>
        <v/>
      </c>
      <c r="CR340" s="438" t="str">
        <f>IF(CK340="","",IF(CK340='Opening Balance'!$I$332,'Opening Balance'!$H$332,""))</f>
        <v/>
      </c>
      <c r="CS340" s="438">
        <f t="shared" si="543"/>
        <v>160.57999999999996</v>
      </c>
      <c r="CT340" s="430">
        <f>IF(CO340="","",CO340*'Opening Balance'!$H$334)</f>
        <v>0</v>
      </c>
      <c r="CU340" s="431">
        <f t="shared" si="533"/>
        <v>160.57999999999996</v>
      </c>
      <c r="CV340" s="453">
        <f t="shared" si="571"/>
        <v>24.39579999999998</v>
      </c>
      <c r="CW340" s="430" t="str">
        <f>IF(CK340="","",IF(CK340='Opening Balance'!$I$331,'Opening Balance'!$H$331,""))</f>
        <v/>
      </c>
      <c r="CX340" s="429" t="str">
        <f>IF(CK340="","",IF(CK340='Opening Balance'!$I$333,'Opening Balance'!$H$333,""))</f>
        <v/>
      </c>
      <c r="CY340" s="438">
        <f t="shared" si="544"/>
        <v>24.39579999999998</v>
      </c>
      <c r="CZ340" s="430">
        <f>IF(CO340="","",CO340*'Opening Balance'!$H$335)</f>
        <v>0</v>
      </c>
      <c r="DA340" s="431">
        <f t="shared" si="545"/>
        <v>24.39579999999998</v>
      </c>
      <c r="DB340" s="474">
        <f t="shared" si="572"/>
        <v>27400</v>
      </c>
      <c r="DC340" s="468" t="str">
        <f>IF(CK340="","",IF(CK340='Opening Balance'!$I$337,'Opening Balance'!$H$337,""))</f>
        <v/>
      </c>
      <c r="DD340" s="468">
        <f t="shared" si="546"/>
        <v>27400</v>
      </c>
      <c r="DE340" s="470">
        <f>IF(CK340="","",IF(CK340='Opening Balance'!$I$339,'Opening Balance'!$H$339,0))</f>
        <v>0</v>
      </c>
      <c r="DF340" s="469">
        <f t="shared" si="573"/>
        <v>27400</v>
      </c>
    </row>
    <row r="341" spans="1:110" s="329" customFormat="1" ht="20.25">
      <c r="A341" s="580">
        <v>9</v>
      </c>
      <c r="C341" s="122"/>
      <c r="D341" s="858"/>
      <c r="E341" s="858"/>
      <c r="F341" s="123">
        <f t="shared" ref="F341:K341" si="576">SUM(F310:F340)</f>
        <v>100</v>
      </c>
      <c r="G341" s="123">
        <f t="shared" si="576"/>
        <v>0</v>
      </c>
      <c r="H341" s="123">
        <f t="shared" si="576"/>
        <v>0</v>
      </c>
      <c r="I341" s="123">
        <f t="shared" si="576"/>
        <v>0</v>
      </c>
      <c r="J341" s="123">
        <f t="shared" si="576"/>
        <v>0</v>
      </c>
      <c r="K341" s="123">
        <f t="shared" si="576"/>
        <v>0</v>
      </c>
      <c r="L341" s="123"/>
      <c r="M341" s="123"/>
      <c r="N341" s="124">
        <f t="shared" ref="N341:U341" si="577">SUM(N310:N340)</f>
        <v>483</v>
      </c>
      <c r="O341" s="124">
        <f t="shared" si="577"/>
        <v>483</v>
      </c>
      <c r="P341" s="124">
        <f t="shared" si="577"/>
        <v>966</v>
      </c>
      <c r="Q341" s="124">
        <f t="shared" si="577"/>
        <v>450</v>
      </c>
      <c r="R341" s="124">
        <f t="shared" si="577"/>
        <v>454</v>
      </c>
      <c r="S341" s="124">
        <f t="shared" si="577"/>
        <v>904</v>
      </c>
      <c r="T341" s="125">
        <f t="shared" si="577"/>
        <v>69.7</v>
      </c>
      <c r="U341" s="125">
        <f t="shared" si="577"/>
        <v>20.7</v>
      </c>
      <c r="V341" s="125"/>
      <c r="W341" s="125"/>
      <c r="X341" s="125">
        <f>SUM(X310:X340)</f>
        <v>4926.7999999999993</v>
      </c>
      <c r="Y341" s="126"/>
      <c r="Z341" s="329">
        <v>9</v>
      </c>
      <c r="AA341" s="353"/>
      <c r="AB341" s="122"/>
      <c r="AC341" s="858"/>
      <c r="AD341" s="858"/>
      <c r="AE341" s="123">
        <f t="shared" ref="AE341:AJ341" si="578">SUM(AE310:AE340)</f>
        <v>100</v>
      </c>
      <c r="AF341" s="123">
        <f t="shared" si="578"/>
        <v>0</v>
      </c>
      <c r="AG341" s="123">
        <f t="shared" si="578"/>
        <v>0</v>
      </c>
      <c r="AH341" s="123">
        <f t="shared" si="578"/>
        <v>0</v>
      </c>
      <c r="AI341" s="123">
        <f t="shared" si="578"/>
        <v>0</v>
      </c>
      <c r="AJ341" s="123">
        <f t="shared" si="578"/>
        <v>0</v>
      </c>
      <c r="AK341" s="123"/>
      <c r="AL341" s="123"/>
      <c r="AM341" s="124">
        <f t="shared" ref="AM341:AT341" si="579">SUM(AM310:AM340)</f>
        <v>360</v>
      </c>
      <c r="AN341" s="124">
        <f t="shared" si="579"/>
        <v>400</v>
      </c>
      <c r="AO341" s="124">
        <f t="shared" si="579"/>
        <v>760</v>
      </c>
      <c r="AP341" s="124">
        <f t="shared" si="579"/>
        <v>353</v>
      </c>
      <c r="AQ341" s="124">
        <f t="shared" si="579"/>
        <v>367</v>
      </c>
      <c r="AR341" s="124">
        <f t="shared" si="579"/>
        <v>720</v>
      </c>
      <c r="AS341" s="125">
        <f t="shared" si="579"/>
        <v>80.25</v>
      </c>
      <c r="AT341" s="125">
        <f t="shared" si="579"/>
        <v>27.75</v>
      </c>
      <c r="AU341" s="125"/>
      <c r="AV341" s="125"/>
      <c r="AW341" s="123">
        <f>SUM(AW310:AW340)</f>
        <v>5882.4</v>
      </c>
      <c r="AX341" s="126"/>
      <c r="BI341" s="329">
        <v>9</v>
      </c>
      <c r="BK341" s="844" t="s">
        <v>455</v>
      </c>
      <c r="BL341" s="844"/>
      <c r="BM341" s="844"/>
      <c r="BN341" s="488">
        <f>SUM(BN310:BN340)</f>
        <v>450</v>
      </c>
      <c r="BO341" s="488">
        <f t="shared" ref="BO341" si="580">SUM(BO310:BO340)</f>
        <v>454</v>
      </c>
      <c r="BP341" s="488">
        <f t="shared" ref="BP341" si="581">SUM(BP310:BP340)</f>
        <v>904</v>
      </c>
      <c r="BQ341" s="488"/>
      <c r="BR341" s="489">
        <f t="shared" ref="BR341" si="582">SUM(BR310:BR340)</f>
        <v>0</v>
      </c>
      <c r="BS341" s="489">
        <f t="shared" ref="BS341" si="583">SUM(BS310:BS340)</f>
        <v>0</v>
      </c>
      <c r="BT341" s="489"/>
      <c r="BU341" s="489">
        <f t="shared" ref="BU341" si="584">SUM(BU310:BU340)</f>
        <v>13.56</v>
      </c>
      <c r="BV341" s="416"/>
      <c r="BW341" s="412"/>
      <c r="BX341" s="489">
        <f t="shared" ref="BX341" si="585">SUM(BX310:BX340)</f>
        <v>0</v>
      </c>
      <c r="BY341" s="489">
        <f t="shared" ref="BY341" si="586">SUM(BY310:BY340)</f>
        <v>0</v>
      </c>
      <c r="BZ341" s="489"/>
      <c r="CA341" s="489">
        <f t="shared" ref="CA341" si="587">SUM(CA310:CA340)</f>
        <v>7.5935999999999986</v>
      </c>
      <c r="CB341" s="417"/>
      <c r="CC341" s="471"/>
      <c r="CD341" s="476">
        <f>SUM(CD310:CD340)</f>
        <v>0</v>
      </c>
      <c r="CE341" s="472"/>
      <c r="CF341" s="476">
        <f>SUM(CF310:CF340)</f>
        <v>0</v>
      </c>
      <c r="CG341" s="473"/>
      <c r="CH341" s="466"/>
      <c r="CI341" s="466"/>
      <c r="CJ341" s="844" t="s">
        <v>455</v>
      </c>
      <c r="CK341" s="844"/>
      <c r="CL341" s="844"/>
      <c r="CM341" s="488">
        <f>SUM(CM310:CM340)</f>
        <v>353</v>
      </c>
      <c r="CN341" s="488">
        <f t="shared" ref="CN341" si="588">SUM(CN310:CN340)</f>
        <v>367</v>
      </c>
      <c r="CO341" s="488">
        <f t="shared" ref="CO341" si="589">SUM(CO310:CO340)</f>
        <v>720</v>
      </c>
      <c r="CP341" s="488"/>
      <c r="CQ341" s="489">
        <f t="shared" ref="CQ341" si="590">SUM(CQ310:CQ340)</f>
        <v>0</v>
      </c>
      <c r="CR341" s="489">
        <f t="shared" ref="CR341" si="591">SUM(CR310:CR340)</f>
        <v>0</v>
      </c>
      <c r="CS341" s="489"/>
      <c r="CT341" s="489">
        <f t="shared" ref="CT341" si="592">SUM(CT310:CT340)</f>
        <v>14.399999999999999</v>
      </c>
      <c r="CU341" s="416"/>
      <c r="CV341" s="412"/>
      <c r="CW341" s="489">
        <f t="shared" ref="CW341" si="593">SUM(CW310:CW340)</f>
        <v>0</v>
      </c>
      <c r="CX341" s="489">
        <f t="shared" ref="CX341" si="594">SUM(CX310:CX340)</f>
        <v>0</v>
      </c>
      <c r="CY341" s="489"/>
      <c r="CZ341" s="489">
        <f t="shared" ref="CZ341" si="595">SUM(CZ310:CZ340)</f>
        <v>7.3440000000000012</v>
      </c>
      <c r="DA341" s="417"/>
      <c r="DB341" s="471"/>
      <c r="DC341" s="476">
        <f>SUM(DC310:DC340)</f>
        <v>0</v>
      </c>
      <c r="DD341" s="472"/>
      <c r="DE341" s="476">
        <f>SUM(DE310:DE340)</f>
        <v>0</v>
      </c>
      <c r="DF341" s="450">
        <f t="shared" ref="DF341" si="596">SUM(DD341-DE341)</f>
        <v>0</v>
      </c>
    </row>
    <row r="343" spans="1:110" s="329" customFormat="1" ht="21">
      <c r="A343" s="580"/>
      <c r="C343" s="93"/>
      <c r="D343" s="859" t="str">
        <f>D305</f>
        <v>कार्यालय का नाम ,  Mahtma Gandhi Government School (English Medium) Bar, Pali</v>
      </c>
      <c r="E343" s="859"/>
      <c r="F343" s="859"/>
      <c r="G343" s="859"/>
      <c r="H343" s="859"/>
      <c r="I343" s="859"/>
      <c r="J343" s="859"/>
      <c r="K343" s="859"/>
      <c r="L343" s="859"/>
      <c r="M343" s="859"/>
      <c r="N343" s="859"/>
      <c r="O343" s="859"/>
      <c r="P343" s="859"/>
      <c r="Q343" s="860" t="str">
        <f>'Att. Dairy'!N397</f>
        <v>January-2024</v>
      </c>
      <c r="R343" s="860"/>
      <c r="S343" s="860"/>
      <c r="T343" s="860"/>
      <c r="U343" s="860"/>
      <c r="V343" s="16"/>
      <c r="W343" s="16"/>
      <c r="X343" s="16"/>
      <c r="Y343" s="16"/>
      <c r="Z343" s="320">
        <f>'Opening Balance'!I358</f>
        <v>5.45</v>
      </c>
      <c r="AA343" s="353"/>
      <c r="AB343" s="93"/>
      <c r="AC343" s="859" t="str">
        <f>AC305</f>
        <v>कार्यालय का नाम ,  Mahtma Gandhi Government School (English Medium) Bar, Pali</v>
      </c>
      <c r="AD343" s="859"/>
      <c r="AE343" s="859"/>
      <c r="AF343" s="859"/>
      <c r="AG343" s="859"/>
      <c r="AH343" s="859"/>
      <c r="AI343" s="859"/>
      <c r="AJ343" s="859"/>
      <c r="AK343" s="859"/>
      <c r="AL343" s="859"/>
      <c r="AM343" s="859"/>
      <c r="AN343" s="859"/>
      <c r="AO343" s="859"/>
      <c r="AP343" s="860" t="str">
        <f>'Att. Dairy'!N397</f>
        <v>January-2024</v>
      </c>
      <c r="AQ343" s="860"/>
      <c r="AR343" s="860"/>
      <c r="AS343" s="860"/>
      <c r="AT343" s="860"/>
      <c r="AU343" s="16"/>
      <c r="AV343" s="16"/>
      <c r="AW343" s="16"/>
      <c r="AX343" s="16"/>
      <c r="AY343" s="319">
        <f>'Opening Balance'!I360</f>
        <v>8.17</v>
      </c>
    </row>
    <row r="344" spans="1:110" s="329" customFormat="1" ht="34.5">
      <c r="A344" s="580"/>
      <c r="C344" s="855" t="s">
        <v>115</v>
      </c>
      <c r="D344" s="854" t="s">
        <v>116</v>
      </c>
      <c r="E344" s="854"/>
      <c r="F344" s="854" t="s">
        <v>122</v>
      </c>
      <c r="G344" s="854"/>
      <c r="H344" s="861" t="s">
        <v>123</v>
      </c>
      <c r="I344" s="861"/>
      <c r="J344" s="861" t="s">
        <v>124</v>
      </c>
      <c r="K344" s="861"/>
      <c r="L344" s="855" t="s">
        <v>126</v>
      </c>
      <c r="M344" s="855"/>
      <c r="N344" s="854" t="s">
        <v>395</v>
      </c>
      <c r="O344" s="854"/>
      <c r="P344" s="854"/>
      <c r="Q344" s="854" t="s">
        <v>129</v>
      </c>
      <c r="R344" s="854"/>
      <c r="S344" s="854"/>
      <c r="T344" s="854" t="s">
        <v>132</v>
      </c>
      <c r="U344" s="854"/>
      <c r="V344" s="855" t="s">
        <v>133</v>
      </c>
      <c r="W344" s="855"/>
      <c r="X344" s="856" t="s">
        <v>134</v>
      </c>
      <c r="Y344" s="854" t="s">
        <v>135</v>
      </c>
      <c r="AA344" s="353"/>
      <c r="AB344" s="855" t="s">
        <v>115</v>
      </c>
      <c r="AC344" s="854" t="s">
        <v>116</v>
      </c>
      <c r="AD344" s="854"/>
      <c r="AE344" s="854" t="s">
        <v>122</v>
      </c>
      <c r="AF344" s="854"/>
      <c r="AG344" s="861" t="s">
        <v>123</v>
      </c>
      <c r="AH344" s="861"/>
      <c r="AI344" s="861" t="s">
        <v>124</v>
      </c>
      <c r="AJ344" s="861"/>
      <c r="AK344" s="855" t="s">
        <v>126</v>
      </c>
      <c r="AL344" s="855"/>
      <c r="AM344" s="854" t="s">
        <v>394</v>
      </c>
      <c r="AN344" s="854"/>
      <c r="AO344" s="854"/>
      <c r="AP344" s="854" t="s">
        <v>393</v>
      </c>
      <c r="AQ344" s="854"/>
      <c r="AR344" s="854"/>
      <c r="AS344" s="854" t="s">
        <v>132</v>
      </c>
      <c r="AT344" s="854"/>
      <c r="AU344" s="855" t="s">
        <v>133</v>
      </c>
      <c r="AV344" s="855"/>
      <c r="AW344" s="856" t="s">
        <v>134</v>
      </c>
      <c r="AX344" s="854" t="s">
        <v>135</v>
      </c>
      <c r="BK344" s="394"/>
      <c r="BL344" s="394"/>
      <c r="BM344" s="845" t="s">
        <v>457</v>
      </c>
      <c r="BN344" s="845"/>
      <c r="BO344" s="845"/>
      <c r="BP344" s="845"/>
      <c r="BQ344" s="845"/>
      <c r="BR344" s="845"/>
      <c r="BS344" s="845"/>
      <c r="BT344" s="845"/>
      <c r="BU344" s="845"/>
      <c r="BV344" s="845"/>
      <c r="BW344" s="845"/>
      <c r="BX344" s="845"/>
      <c r="BY344" s="845"/>
      <c r="BZ344" s="845"/>
      <c r="CA344" s="845"/>
      <c r="CB344" s="845"/>
      <c r="CC344" s="845"/>
      <c r="CD344" s="845"/>
      <c r="CE344" s="421" t="s">
        <v>19</v>
      </c>
      <c r="CF344" s="846" t="str">
        <f>'Att. Dairy'!N397</f>
        <v>January-2024</v>
      </c>
      <c r="CG344" s="846"/>
      <c r="CH344" s="466"/>
      <c r="CI344" s="466"/>
      <c r="CJ344" s="394"/>
      <c r="CK344" s="394"/>
      <c r="CL344" s="845" t="s">
        <v>458</v>
      </c>
      <c r="CM344" s="845"/>
      <c r="CN344" s="845"/>
      <c r="CO344" s="845"/>
      <c r="CP344" s="845"/>
      <c r="CQ344" s="845"/>
      <c r="CR344" s="845"/>
      <c r="CS344" s="845"/>
      <c r="CT344" s="845"/>
      <c r="CU344" s="845"/>
      <c r="CV344" s="845"/>
      <c r="CW344" s="845"/>
      <c r="CX344" s="845"/>
      <c r="CY344" s="845"/>
      <c r="CZ344" s="845"/>
      <c r="DA344" s="845"/>
      <c r="DB344" s="845"/>
      <c r="DC344" s="845"/>
      <c r="DD344" s="421" t="s">
        <v>19</v>
      </c>
      <c r="DE344" s="846" t="str">
        <f>'Att. Dairy'!N397</f>
        <v>January-2024</v>
      </c>
      <c r="DF344" s="846"/>
    </row>
    <row r="345" spans="1:110" s="329" customFormat="1" ht="21.75" customHeight="1">
      <c r="A345" s="580"/>
      <c r="C345" s="855"/>
      <c r="D345" s="854"/>
      <c r="E345" s="854"/>
      <c r="F345" s="854"/>
      <c r="G345" s="854"/>
      <c r="H345" s="861"/>
      <c r="I345" s="861"/>
      <c r="J345" s="861"/>
      <c r="K345" s="861"/>
      <c r="L345" s="855"/>
      <c r="M345" s="855"/>
      <c r="N345" s="854"/>
      <c r="O345" s="854"/>
      <c r="P345" s="854"/>
      <c r="Q345" s="854"/>
      <c r="R345" s="854"/>
      <c r="S345" s="854"/>
      <c r="T345" s="854"/>
      <c r="U345" s="854"/>
      <c r="V345" s="855"/>
      <c r="W345" s="855"/>
      <c r="X345" s="856"/>
      <c r="Y345" s="854"/>
      <c r="AA345" s="353"/>
      <c r="AB345" s="855"/>
      <c r="AC345" s="854"/>
      <c r="AD345" s="854"/>
      <c r="AE345" s="854"/>
      <c r="AF345" s="854"/>
      <c r="AG345" s="861"/>
      <c r="AH345" s="861"/>
      <c r="AI345" s="861"/>
      <c r="AJ345" s="861"/>
      <c r="AK345" s="855"/>
      <c r="AL345" s="855"/>
      <c r="AM345" s="854"/>
      <c r="AN345" s="854"/>
      <c r="AO345" s="854"/>
      <c r="AP345" s="854"/>
      <c r="AQ345" s="854"/>
      <c r="AR345" s="854"/>
      <c r="AS345" s="854"/>
      <c r="AT345" s="854"/>
      <c r="AU345" s="855"/>
      <c r="AV345" s="855"/>
      <c r="AW345" s="856"/>
      <c r="AX345" s="854"/>
      <c r="BK345" s="394"/>
      <c r="BL345" s="394"/>
      <c r="BM345" s="432"/>
      <c r="BN345" s="465"/>
      <c r="BO345" s="465"/>
      <c r="BP345" s="465"/>
      <c r="BQ345" s="432"/>
      <c r="BR345" s="432"/>
      <c r="BS345" s="432"/>
      <c r="BT345" s="432"/>
      <c r="BU345" s="432"/>
      <c r="BV345" s="432"/>
      <c r="BW345" s="432"/>
      <c r="BX345" s="432"/>
      <c r="BY345" s="432"/>
      <c r="BZ345" s="432"/>
      <c r="CA345" s="432"/>
      <c r="CB345" s="432"/>
      <c r="CC345" s="432"/>
      <c r="CD345" s="432"/>
      <c r="CE345" s="421"/>
      <c r="CF345" s="420"/>
      <c r="CG345" s="420"/>
      <c r="CH345" s="466"/>
      <c r="CI345" s="466"/>
      <c r="CJ345" s="394"/>
      <c r="CK345" s="394"/>
      <c r="CL345" s="432"/>
      <c r="CM345" s="465"/>
      <c r="CN345" s="465"/>
      <c r="CO345" s="465"/>
      <c r="CP345" s="432"/>
      <c r="CQ345" s="432"/>
      <c r="CR345" s="432"/>
      <c r="CS345" s="432"/>
      <c r="CT345" s="432"/>
      <c r="CU345" s="432"/>
      <c r="CV345" s="432"/>
      <c r="CW345" s="432"/>
      <c r="CX345" s="432"/>
      <c r="CY345" s="432"/>
      <c r="CZ345" s="432"/>
      <c r="DA345" s="432"/>
      <c r="DB345" s="432"/>
      <c r="DC345" s="432"/>
      <c r="DD345" s="421"/>
      <c r="DE345" s="420"/>
      <c r="DF345" s="420"/>
    </row>
    <row r="346" spans="1:110" s="329" customFormat="1" ht="15" customHeight="1">
      <c r="A346" s="580"/>
      <c r="C346" s="855"/>
      <c r="D346" s="854"/>
      <c r="E346" s="854"/>
      <c r="F346" s="854"/>
      <c r="G346" s="854"/>
      <c r="H346" s="857" t="s">
        <v>125</v>
      </c>
      <c r="I346" s="857"/>
      <c r="J346" s="857" t="s">
        <v>125</v>
      </c>
      <c r="K346" s="857"/>
      <c r="L346" s="855"/>
      <c r="M346" s="855"/>
      <c r="N346" s="854"/>
      <c r="O346" s="854"/>
      <c r="P346" s="854"/>
      <c r="Q346" s="854"/>
      <c r="R346" s="854"/>
      <c r="S346" s="854"/>
      <c r="T346" s="854"/>
      <c r="U346" s="854"/>
      <c r="V346" s="855"/>
      <c r="W346" s="855"/>
      <c r="X346" s="856"/>
      <c r="Y346" s="854"/>
      <c r="AA346" s="353"/>
      <c r="AB346" s="855"/>
      <c r="AC346" s="854"/>
      <c r="AD346" s="854"/>
      <c r="AE346" s="854"/>
      <c r="AF346" s="854"/>
      <c r="AG346" s="857" t="s">
        <v>125</v>
      </c>
      <c r="AH346" s="857"/>
      <c r="AI346" s="857" t="s">
        <v>125</v>
      </c>
      <c r="AJ346" s="857"/>
      <c r="AK346" s="855"/>
      <c r="AL346" s="855"/>
      <c r="AM346" s="854"/>
      <c r="AN346" s="854"/>
      <c r="AO346" s="854"/>
      <c r="AP346" s="854"/>
      <c r="AQ346" s="854"/>
      <c r="AR346" s="854"/>
      <c r="AS346" s="854"/>
      <c r="AT346" s="854"/>
      <c r="AU346" s="855"/>
      <c r="AV346" s="855"/>
      <c r="AW346" s="856"/>
      <c r="AX346" s="854"/>
      <c r="BK346" s="847" t="s">
        <v>449</v>
      </c>
      <c r="BL346" s="848" t="s">
        <v>426</v>
      </c>
      <c r="BM346" s="848" t="s">
        <v>282</v>
      </c>
      <c r="BN346" s="849" t="s">
        <v>427</v>
      </c>
      <c r="BO346" s="849"/>
      <c r="BP346" s="849"/>
      <c r="BQ346" s="850" t="s">
        <v>456</v>
      </c>
      <c r="BR346" s="850"/>
      <c r="BS346" s="850"/>
      <c r="BT346" s="850"/>
      <c r="BU346" s="850"/>
      <c r="BV346" s="850"/>
      <c r="BW346" s="850" t="s">
        <v>431</v>
      </c>
      <c r="BX346" s="850"/>
      <c r="BY346" s="850"/>
      <c r="BZ346" s="850"/>
      <c r="CA346" s="850"/>
      <c r="CB346" s="850"/>
      <c r="CC346" s="851" t="s">
        <v>438</v>
      </c>
      <c r="CD346" s="852"/>
      <c r="CE346" s="852"/>
      <c r="CF346" s="852"/>
      <c r="CG346" s="853"/>
      <c r="CH346" s="466"/>
      <c r="CI346" s="466"/>
      <c r="CJ346" s="847" t="s">
        <v>449</v>
      </c>
      <c r="CK346" s="848" t="s">
        <v>426</v>
      </c>
      <c r="CL346" s="848" t="s">
        <v>282</v>
      </c>
      <c r="CM346" s="849" t="s">
        <v>428</v>
      </c>
      <c r="CN346" s="849"/>
      <c r="CO346" s="849"/>
      <c r="CP346" s="850" t="s">
        <v>456</v>
      </c>
      <c r="CQ346" s="850"/>
      <c r="CR346" s="850"/>
      <c r="CS346" s="850"/>
      <c r="CT346" s="850"/>
      <c r="CU346" s="850"/>
      <c r="CV346" s="850" t="s">
        <v>431</v>
      </c>
      <c r="CW346" s="850"/>
      <c r="CX346" s="850"/>
      <c r="CY346" s="850"/>
      <c r="CZ346" s="850"/>
      <c r="DA346" s="850"/>
      <c r="DB346" s="851" t="s">
        <v>438</v>
      </c>
      <c r="DC346" s="852"/>
      <c r="DD346" s="852"/>
      <c r="DE346" s="852"/>
      <c r="DF346" s="853"/>
    </row>
    <row r="347" spans="1:110" s="329" customFormat="1" ht="25.5">
      <c r="A347" s="580"/>
      <c r="C347" s="855"/>
      <c r="D347" s="127" t="s">
        <v>117</v>
      </c>
      <c r="E347" s="127" t="s">
        <v>118</v>
      </c>
      <c r="F347" s="127" t="s">
        <v>117</v>
      </c>
      <c r="G347" s="127" t="s">
        <v>118</v>
      </c>
      <c r="H347" s="127" t="s">
        <v>117</v>
      </c>
      <c r="I347" s="127" t="s">
        <v>118</v>
      </c>
      <c r="J347" s="127" t="s">
        <v>117</v>
      </c>
      <c r="K347" s="127" t="s">
        <v>118</v>
      </c>
      <c r="L347" s="127" t="s">
        <v>117</v>
      </c>
      <c r="M347" s="127" t="s">
        <v>118</v>
      </c>
      <c r="N347" s="127" t="s">
        <v>119</v>
      </c>
      <c r="O347" s="127" t="s">
        <v>120</v>
      </c>
      <c r="P347" s="127" t="s">
        <v>121</v>
      </c>
      <c r="Q347" s="127" t="s">
        <v>119</v>
      </c>
      <c r="R347" s="127" t="s">
        <v>120</v>
      </c>
      <c r="S347" s="127" t="s">
        <v>121</v>
      </c>
      <c r="T347" s="127" t="s">
        <v>117</v>
      </c>
      <c r="U347" s="127" t="s">
        <v>118</v>
      </c>
      <c r="V347" s="127" t="s">
        <v>117</v>
      </c>
      <c r="W347" s="127" t="s">
        <v>118</v>
      </c>
      <c r="X347" s="856"/>
      <c r="Y347" s="854"/>
      <c r="AA347" s="353"/>
      <c r="AB347" s="855"/>
      <c r="AC347" s="127" t="s">
        <v>117</v>
      </c>
      <c r="AD347" s="127" t="s">
        <v>118</v>
      </c>
      <c r="AE347" s="127" t="s">
        <v>117</v>
      </c>
      <c r="AF347" s="127" t="s">
        <v>118</v>
      </c>
      <c r="AG347" s="127" t="s">
        <v>117</v>
      </c>
      <c r="AH347" s="127" t="s">
        <v>118</v>
      </c>
      <c r="AI347" s="127" t="s">
        <v>117</v>
      </c>
      <c r="AJ347" s="127" t="s">
        <v>118</v>
      </c>
      <c r="AK347" s="127" t="s">
        <v>117</v>
      </c>
      <c r="AL347" s="127" t="s">
        <v>118</v>
      </c>
      <c r="AM347" s="127" t="s">
        <v>119</v>
      </c>
      <c r="AN347" s="127" t="s">
        <v>120</v>
      </c>
      <c r="AO347" s="127" t="s">
        <v>121</v>
      </c>
      <c r="AP347" s="127" t="s">
        <v>119</v>
      </c>
      <c r="AQ347" s="127" t="s">
        <v>120</v>
      </c>
      <c r="AR347" s="127" t="s">
        <v>121</v>
      </c>
      <c r="AS347" s="127" t="s">
        <v>117</v>
      </c>
      <c r="AT347" s="127" t="s">
        <v>118</v>
      </c>
      <c r="AU347" s="127" t="s">
        <v>117</v>
      </c>
      <c r="AV347" s="127" t="s">
        <v>118</v>
      </c>
      <c r="AW347" s="856"/>
      <c r="AX347" s="854"/>
      <c r="BK347" s="847"/>
      <c r="BL347" s="848"/>
      <c r="BM347" s="848"/>
      <c r="BN347" s="395" t="s">
        <v>119</v>
      </c>
      <c r="BO347" s="396" t="s">
        <v>120</v>
      </c>
      <c r="BP347" s="397" t="s">
        <v>417</v>
      </c>
      <c r="BQ347" s="426" t="s">
        <v>452</v>
      </c>
      <c r="BR347" s="426" t="s">
        <v>433</v>
      </c>
      <c r="BS347" s="426" t="s">
        <v>434</v>
      </c>
      <c r="BT347" s="426" t="s">
        <v>450</v>
      </c>
      <c r="BU347" s="426" t="s">
        <v>459</v>
      </c>
      <c r="BV347" s="427" t="s">
        <v>435</v>
      </c>
      <c r="BW347" s="426" t="s">
        <v>452</v>
      </c>
      <c r="BX347" s="426" t="s">
        <v>461</v>
      </c>
      <c r="BY347" s="426" t="s">
        <v>434</v>
      </c>
      <c r="BZ347" s="426" t="s">
        <v>450</v>
      </c>
      <c r="CA347" s="426" t="s">
        <v>459</v>
      </c>
      <c r="CB347" s="427" t="s">
        <v>435</v>
      </c>
      <c r="CC347" s="428" t="s">
        <v>283</v>
      </c>
      <c r="CD347" s="428" t="s">
        <v>440</v>
      </c>
      <c r="CE347" s="428" t="s">
        <v>437</v>
      </c>
      <c r="CF347" s="449" t="s">
        <v>439</v>
      </c>
      <c r="CG347" s="427" t="s">
        <v>380</v>
      </c>
      <c r="CH347" s="466"/>
      <c r="CI347" s="466"/>
      <c r="CJ347" s="847"/>
      <c r="CK347" s="848"/>
      <c r="CL347" s="848"/>
      <c r="CM347" s="395" t="s">
        <v>119</v>
      </c>
      <c r="CN347" s="396" t="s">
        <v>120</v>
      </c>
      <c r="CO347" s="397" t="s">
        <v>417</v>
      </c>
      <c r="CP347" s="426" t="s">
        <v>452</v>
      </c>
      <c r="CQ347" s="426" t="s">
        <v>433</v>
      </c>
      <c r="CR347" s="426" t="s">
        <v>434</v>
      </c>
      <c r="CS347" s="426" t="s">
        <v>450</v>
      </c>
      <c r="CT347" s="426" t="s">
        <v>451</v>
      </c>
      <c r="CU347" s="427" t="s">
        <v>435</v>
      </c>
      <c r="CV347" s="426" t="s">
        <v>452</v>
      </c>
      <c r="CW347" s="426" t="s">
        <v>461</v>
      </c>
      <c r="CX347" s="426" t="s">
        <v>434</v>
      </c>
      <c r="CY347" s="426" t="s">
        <v>450</v>
      </c>
      <c r="CZ347" s="426" t="s">
        <v>451</v>
      </c>
      <c r="DA347" s="427" t="s">
        <v>435</v>
      </c>
      <c r="DB347" s="428" t="s">
        <v>283</v>
      </c>
      <c r="DC347" s="428" t="s">
        <v>440</v>
      </c>
      <c r="DD347" s="428" t="s">
        <v>437</v>
      </c>
      <c r="DE347" s="449" t="s">
        <v>439</v>
      </c>
      <c r="DF347" s="427" t="s">
        <v>380</v>
      </c>
    </row>
    <row r="348" spans="1:110" s="329" customFormat="1">
      <c r="A348" s="580"/>
      <c r="B348" s="352">
        <f>IF(AND($Z$3=$Q$343),1,0)</f>
        <v>0</v>
      </c>
      <c r="C348" s="116">
        <f>IF(AND('Att. Dairy'!B402=""),"",'Att. Dairy'!B402)</f>
        <v>45292</v>
      </c>
      <c r="D348" s="117">
        <f>IF(OR('Opening Balance'!G348="",'Opening Balance'!G348=0),"",'Opening Balance'!G348)</f>
        <v>96.4</v>
      </c>
      <c r="E348" s="117">
        <f>IF(OR('Opening Balance'!G349="",'Opening Balance'!G349=0),"",'Opening Balance'!G349)</f>
        <v>125.3</v>
      </c>
      <c r="F348" s="118" t="str">
        <f>IF(C348="","",IF(Sheet1!C348='Opening Balance'!$I$350,'Opening Balance'!$G$350,""))</f>
        <v/>
      </c>
      <c r="G348" s="118" t="str">
        <f>IF(C348="","",IF(Sheet1!C348='Opening Balance'!$I$351,'Opening Balance'!$G$351,""))</f>
        <v/>
      </c>
      <c r="H348" s="118" t="str">
        <f>IF(C348="","",IF(Sheet1!C348='Opening Balance'!$I$352,'Opening Balance'!$G$352,""))</f>
        <v/>
      </c>
      <c r="I348" s="118" t="str">
        <f>IF(C348="","",IF(Sheet1!C348='Opening Balance'!$I$353,'Opening Balance'!$G$353,""))</f>
        <v/>
      </c>
      <c r="J348" s="118" t="str">
        <f>IF(C348="","",IF(Sheet1!C348='Opening Balance'!$I$354,'Opening Balance'!$G$354,""))</f>
        <v/>
      </c>
      <c r="K348" s="118" t="str">
        <f>IF(C348="","",IF(Sheet1!C348='Opening Balance'!$I$355,'Opening Balance'!$G$355,""))</f>
        <v/>
      </c>
      <c r="L348" s="118">
        <f>IF(AND(D348="",F348="",H348="",J348=""),"",SUM(D348,F348,H348,J348))</f>
        <v>96.4</v>
      </c>
      <c r="M348" s="118">
        <f>IF(AND(E348="",G348="",I348="",K348=""),"",SUM(E348,G348,I348,K348))</f>
        <v>125.3</v>
      </c>
      <c r="N348" s="119">
        <f>IF('Att. Dairy'!F402="","",'Att. Dairy'!F402)</f>
        <v>123</v>
      </c>
      <c r="O348" s="119">
        <f>IF('Att. Dairy'!G402="","",'Att. Dairy'!G402)</f>
        <v>123</v>
      </c>
      <c r="P348" s="119">
        <f>IF(AND(N348="",O348=""),"",SUM(N348:O348))</f>
        <v>246</v>
      </c>
      <c r="Q348" s="119">
        <f>IF('Att. Dairy'!L402="","",'Att. Dairy'!L402)</f>
        <v>123</v>
      </c>
      <c r="R348" s="119">
        <f>IF('Att. Dairy'!M402="","",'Att. Dairy'!M402)</f>
        <v>123</v>
      </c>
      <c r="S348" s="119">
        <f>IF(AND(Q348="",R348=""),"",SUM(Q348:R348))</f>
        <v>246</v>
      </c>
      <c r="T348" s="118">
        <f>IF(AND(S348=""),0,IF(AND(BG348="W"),S348*100/1000,0))</f>
        <v>24.6</v>
      </c>
      <c r="U348" s="118">
        <f>IF(AND(S348=""),0,IF(AND(BG348="R"),S348*100/1000,0))</f>
        <v>0</v>
      </c>
      <c r="V348" s="118">
        <f>SUM(L348-T348)</f>
        <v>71.800000000000011</v>
      </c>
      <c r="W348" s="118">
        <f>SUM(M348-U348)</f>
        <v>125.3</v>
      </c>
      <c r="X348" s="321">
        <f>IFERROR(IF(AND('Att. Dairy'!B402=""),"",IF(AND(Y348="अवकाश"),"",IF(AND(S348=""),"",S348*$Z$343))),"")</f>
        <v>1340.7</v>
      </c>
      <c r="Y348" s="121" t="str">
        <f>IF(AND('Att. Dairy'!B402=""),"",IF(OR(S348="",S348=0),"",BC348))</f>
        <v>सब्जी रोटी</v>
      </c>
      <c r="AA348" s="353">
        <f>IF(AND($AY$3=$AP$343),1,0)</f>
        <v>0</v>
      </c>
      <c r="AB348" s="116">
        <f>IF(AND('Att. Dairy'!B402=""),"",'Att. Dairy'!B402)</f>
        <v>45292</v>
      </c>
      <c r="AC348" s="117">
        <f>IF(OR('Opening Balance'!H348="",'Opening Balance'!H348=0),"",'Opening Balance'!H348)</f>
        <v>62.600000000000023</v>
      </c>
      <c r="AD348" s="117">
        <f>IF(OR('Opening Balance'!H349="",'Opening Balance'!H349=0),"",'Opening Balance'!H349)</f>
        <v>79.000000000000014</v>
      </c>
      <c r="AE348" s="118" t="str">
        <f>IF(AB348="","",IF(Sheet1!AB348='Opening Balance'!$I$350,'Opening Balance'!$H$350,""))</f>
        <v/>
      </c>
      <c r="AF348" s="118" t="str">
        <f>IF(AB348="","",IF(Sheet1!AB348='Opening Balance'!$I$351,'Opening Balance'!$H$351,""))</f>
        <v/>
      </c>
      <c r="AG348" s="118" t="str">
        <f>IF(AB348="","",IF(Sheet1!AB348='Opening Balance'!$I$352,'Opening Balance'!$H$352,""))</f>
        <v/>
      </c>
      <c r="AH348" s="118" t="str">
        <f>IF(AB348="","",IF(Sheet1!AB348='Opening Balance'!$I$353,'Opening Balance'!$H$353,""))</f>
        <v/>
      </c>
      <c r="AI348" s="118" t="str">
        <f>IF(AB348="","",IF(Sheet1!AB348='Opening Balance'!$I$354,'Opening Balance'!$H$354,""))</f>
        <v/>
      </c>
      <c r="AJ348" s="118" t="str">
        <f>IF(AB348="","",IF(Sheet1!AB348='Opening Balance'!$I$355,'Opening Balance'!$H$355,""))</f>
        <v/>
      </c>
      <c r="AK348" s="118">
        <f>IF(AND(AC348="",AE348="",AG348="",AI348=""),"",SUM(AC348,AE348,AG348,AI348))</f>
        <v>62.600000000000023</v>
      </c>
      <c r="AL348" s="118">
        <f>IF(AND(AD348="",AF348="",AH348="",AJ348=""),"",SUM(AD348,AF348,AH348,AJ348))</f>
        <v>79.000000000000014</v>
      </c>
      <c r="AM348" s="119">
        <f>IF('Att. Dairy'!I402="","",'Att. Dairy'!I402)</f>
        <v>90</v>
      </c>
      <c r="AN348" s="119">
        <f>IF('Att. Dairy'!J402="","",'Att. Dairy'!J402)</f>
        <v>100</v>
      </c>
      <c r="AO348" s="119">
        <f t="shared" ref="AO348:AO354" si="597">IF(AND(AM348="",AN348=""),"",SUM(AM348:AN348))</f>
        <v>190</v>
      </c>
      <c r="AP348" s="119">
        <f>IF('Att. Dairy'!O402="","",'Att. Dairy'!O402)</f>
        <v>90</v>
      </c>
      <c r="AQ348" s="119">
        <f>IF('Att. Dairy'!P402="","",'Att. Dairy'!P402)</f>
        <v>100</v>
      </c>
      <c r="AR348" s="119">
        <f>IF(AND(AP348="",AQ348=""),"",SUM(AP348:AQ348))</f>
        <v>190</v>
      </c>
      <c r="AS348" s="118">
        <f>IF(AND(AR348=""),0,IF(AND(BG348="W"),AR348*150/1000,0))</f>
        <v>28.5</v>
      </c>
      <c r="AT348" s="118">
        <f>IF(AND(AR348=""),0,IF(AND(BG348="R"),AR348*150/1000,0))</f>
        <v>0</v>
      </c>
      <c r="AU348" s="118">
        <f t="shared" ref="AU348:AV351" si="598">SUM(AK348-AS348)</f>
        <v>34.100000000000023</v>
      </c>
      <c r="AV348" s="118">
        <f t="shared" si="598"/>
        <v>79.000000000000014</v>
      </c>
      <c r="AW348" s="321">
        <f>IFERROR(IF(AND('Att. Dairy'!B402=""),"",IF(AND(AX348="अवकाश"),"",IF(AND(AR348=""),"",AR348*$AY$343))),"")</f>
        <v>1552.3</v>
      </c>
      <c r="AX348" s="121" t="str">
        <f>IF(AND('Att. Dairy'!B402=""),"",IF(OR(AR348="",AR348=0),"",BC348))</f>
        <v>सब्जी रोटी</v>
      </c>
      <c r="BB348" s="329" t="str">
        <f>IF(AND('Att. Dairy'!D402=""),"",'Att. Dairy'!D402)</f>
        <v>Monday</v>
      </c>
      <c r="BC348" s="329" t="str">
        <f>IF(OR(BB348=0,BB348=""),"",IF(BB348="tuesday","दाल चावल",IF(BB348="thursday","खिचड़ी",IF(OR(BB348="monday",BB348="saturday"),"सब्जी रोटी",IF(OR(BB348="wednesday",BB348="friday"),"दाल रोटी","अवकाश")))))</f>
        <v>सब्जी रोटी</v>
      </c>
      <c r="BD348" s="318" t="str">
        <f>IF(OR(BB348=0,BB348=""),"",IF(BB348="tuesday","R",IF(BB348="thursday","R",IF(OR(BB348="monday",BB348="saturday"),"W",IF(OR(BB348="wednesday",BB348="friday"),"W","")))))</f>
        <v>W</v>
      </c>
      <c r="BE348" s="329" t="str">
        <f>IF(AND('Att. Dairy'!C402=""),"",'Att. Dairy'!C402)</f>
        <v>Wheat</v>
      </c>
      <c r="BF348" s="329" t="str">
        <f>IF(AND(BE348=""),"",IF(BE348="Rice","R",IF(BE348="Wheat","W","")))</f>
        <v>W</v>
      </c>
      <c r="BG348" s="318" t="str">
        <f>IF(AND(BF348=""),BD348,BF348)</f>
        <v>W</v>
      </c>
      <c r="BJ348" s="487">
        <f>IF(AND($DG$5=$CF$344),1,0)</f>
        <v>0</v>
      </c>
      <c r="BK348" s="392">
        <v>1</v>
      </c>
      <c r="BL348" s="422">
        <f>IF(AND('Att. Dairy'!B402=""),"",'Att. Dairy'!B402)</f>
        <v>45292</v>
      </c>
      <c r="BM348" s="423" t="str">
        <f>IF(AND('Att. Dairy'!D402=""),"",'Att. Dairy'!D402)</f>
        <v>Monday</v>
      </c>
      <c r="BN348" s="435">
        <f>IF('Att. Dairy'!L402="","",IF('Att. Dairy'!E402='Att. Dairy'!$AD$15,'Att. Dairy'!L402,""))</f>
        <v>123</v>
      </c>
      <c r="BO348" s="435">
        <f>IF('Att. Dairy'!M402="","",IF('Att. Dairy'!E402='Att. Dairy'!$AD$15,'Att. Dairy'!M402,""))</f>
        <v>123</v>
      </c>
      <c r="BP348" s="436">
        <f>SUM(BN348,BO348)</f>
        <v>246</v>
      </c>
      <c r="BQ348" s="437">
        <f>IF(OR('Opening Balance'!G366="",'Opening Balance'!G366=0),"",'Opening Balance'!G366)</f>
        <v>114.71000000000001</v>
      </c>
      <c r="BR348" s="439" t="str">
        <f>IF(BL348="","",IF(BL348='Opening Balance'!$I$368,'Opening Balance'!$G$368,""))</f>
        <v/>
      </c>
      <c r="BS348" s="439" t="str">
        <f>IF(BL348="","",IF(BL348='Opening Balance'!$I$370,'Opening Balance'!$G$370,""))</f>
        <v/>
      </c>
      <c r="BT348" s="438">
        <f>SUM(BQ348:BS348)</f>
        <v>114.71000000000001</v>
      </c>
      <c r="BU348" s="446">
        <f>IF(BP348="","",BP348*'Opening Balance'!$G$372)</f>
        <v>3.69</v>
      </c>
      <c r="BV348" s="431">
        <f t="shared" ref="BV348:BV378" si="599">SUM(BT348-BU348)</f>
        <v>111.02000000000001</v>
      </c>
      <c r="BW348" s="437">
        <f>IF(OR('Opening Balance'!G367="",'Opening Balance'!G367=0),"",'Opening Balance'!G367)</f>
        <v>17.237599999999993</v>
      </c>
      <c r="BX348" s="446" t="str">
        <f>IF(BL348="","",IF(BL348='Opening Balance'!$I$369,'Opening Balance'!$G$369,""))</f>
        <v/>
      </c>
      <c r="BY348" s="446" t="str">
        <f>IF(BL348="","",IF(BL348='Opening Balance'!$I$371,'Opening Balance'!$G$371,""))</f>
        <v/>
      </c>
      <c r="BZ348" s="447">
        <f>SUM(BW348:BY348)</f>
        <v>17.237599999999993</v>
      </c>
      <c r="CA348" s="446">
        <f>IF(BP348="","",BP348*'Opening Balance'!$G$373)</f>
        <v>2.0663999999999998</v>
      </c>
      <c r="CB348" s="448">
        <f>SUM(BZ348-CA348)</f>
        <v>15.171199999999994</v>
      </c>
      <c r="CC348" s="467">
        <f>IF(OR('Opening Balance'!G374="",'Opening Balance'!G374=0),"",'Opening Balance'!G374)</f>
        <v>28500</v>
      </c>
      <c r="CD348" s="468" t="str">
        <f>IF(BL348="","",IF(BL348='Opening Balance'!$I$375,'Opening Balance'!$G$375,""))</f>
        <v/>
      </c>
      <c r="CE348" s="468">
        <f>SUM(CC348:CD348)</f>
        <v>28500</v>
      </c>
      <c r="CF348" s="470">
        <f>IF(BL348="","",IF(BL348='Opening Balance'!$I$377,'Opening Balance'!$G$377,0))</f>
        <v>0</v>
      </c>
      <c r="CG348" s="469">
        <f>IFERROR(SUM(CE348-CF348),"")</f>
        <v>28500</v>
      </c>
      <c r="CH348" s="466"/>
      <c r="CI348" s="466"/>
      <c r="CJ348" s="392">
        <v>1</v>
      </c>
      <c r="CK348" s="422">
        <f>IF(AND('Att. Dairy'!B402=""),"",'Att. Dairy'!B402)</f>
        <v>45292</v>
      </c>
      <c r="CL348" s="423" t="str">
        <f>IF(AND('Att. Dairy'!D402=""),"",'Att. Dairy'!D402)</f>
        <v>Monday</v>
      </c>
      <c r="CM348" s="435">
        <f>IF('Att. Dairy'!O402="","",IF('Att. Dairy'!E402='Att. Dairy'!$AD$15,'Att. Dairy'!O402,""))</f>
        <v>90</v>
      </c>
      <c r="CN348" s="435">
        <f>IF('Att. Dairy'!P402="","",IF('Att. Dairy'!E402='Att. Dairy'!$AD$15,'Att. Dairy'!P402,""))</f>
        <v>100</v>
      </c>
      <c r="CO348" s="436">
        <f>SUM(CM348,CN348)</f>
        <v>190</v>
      </c>
      <c r="CP348" s="452">
        <f>IF(OR('Opening Balance'!H366="",'Opening Balance'!H366=0),"",'Opening Balance'!H366)</f>
        <v>160.57999999999996</v>
      </c>
      <c r="CQ348" s="438" t="str">
        <f>IF(CK348="","",IF(CK348='Opening Balance'!$I$368,'Opening Balance'!$H$368,""))</f>
        <v/>
      </c>
      <c r="CR348" s="438" t="str">
        <f>IF(CK348="","",IF(CK348='Opening Balance'!$I$370,'Opening Balance'!$H$370,""))</f>
        <v/>
      </c>
      <c r="CS348" s="438">
        <f>SUM(CP348:CR348)</f>
        <v>160.57999999999996</v>
      </c>
      <c r="CT348" s="430">
        <f>IF(CO348="","",CO348*'Opening Balance'!$H$372)</f>
        <v>3.8000000000000003</v>
      </c>
      <c r="CU348" s="431">
        <f t="shared" ref="CU348:CU378" si="600">SUM(CS348-CT348)</f>
        <v>156.77999999999994</v>
      </c>
      <c r="CV348" s="452">
        <f>IF(OR('Opening Balance'!H367="",'Opening Balance'!H367=0),"",'Opening Balance'!H367)</f>
        <v>24.39579999999998</v>
      </c>
      <c r="CW348" s="430" t="str">
        <f>IF(CK348="","",IF(CK348='Opening Balance'!$I$369,'Opening Balance'!$H$369,""))</f>
        <v/>
      </c>
      <c r="CX348" s="429" t="str">
        <f>IF(CK348="","",IF(CK348='Opening Balance'!$I$371,'Opening Balance'!$H$371,""))</f>
        <v/>
      </c>
      <c r="CY348" s="438">
        <f>SUM(CV348:CX348)</f>
        <v>24.39579999999998</v>
      </c>
      <c r="CZ348" s="430">
        <f>IF(CO348="","",CO348*'Opening Balance'!$H$373)</f>
        <v>1.9380000000000002</v>
      </c>
      <c r="DA348" s="431">
        <f>SUM(CY348-CZ348)</f>
        <v>22.457799999999981</v>
      </c>
      <c r="DB348" s="467">
        <f>IF(OR('Opening Balance'!H374="",'Opening Balance'!H374=0),"",'Opening Balance'!H374)</f>
        <v>31200</v>
      </c>
      <c r="DC348" s="468" t="str">
        <f>IF(CK348="","",IF(CK348='Opening Balance'!$I$375,'Opening Balance'!$H$375,""))</f>
        <v/>
      </c>
      <c r="DD348" s="468">
        <f>SUM(DB348:DC348)</f>
        <v>31200</v>
      </c>
      <c r="DE348" s="470">
        <f>IF(CK348="","",IF(CK348='Opening Balance'!$I$377,'Opening Balance'!$H$377,0))</f>
        <v>0</v>
      </c>
      <c r="DF348" s="469">
        <f>IFERROR(SUM(DD348-DE348),"")</f>
        <v>31200</v>
      </c>
    </row>
    <row r="349" spans="1:110" s="329" customFormat="1">
      <c r="A349" s="580"/>
      <c r="B349" s="352">
        <f>IF(AND($Z$3=$Q$343),MAX($B$347:B348)+1,0)</f>
        <v>0</v>
      </c>
      <c r="C349" s="116">
        <f>IF(AND('Att. Dairy'!B403=""),"",'Att. Dairy'!B403)</f>
        <v>45293</v>
      </c>
      <c r="D349" s="118">
        <f>IFERROR(IF(AND(V348=""),"",V348),"")</f>
        <v>71.800000000000011</v>
      </c>
      <c r="E349" s="118">
        <f>IFERROR(IF(AND(W348=""),"",W348),"")</f>
        <v>125.3</v>
      </c>
      <c r="F349" s="118" t="str">
        <f>IF(C349="","",IF(Sheet1!C349='Opening Balance'!$I$350,'Opening Balance'!$G$350,""))</f>
        <v/>
      </c>
      <c r="G349" s="118" t="str">
        <f>IF(C349="","",IF(Sheet1!C349='Opening Balance'!$I$351,'Opening Balance'!$G$351,""))</f>
        <v/>
      </c>
      <c r="H349" s="118" t="str">
        <f>IF(C349="","",IF(Sheet1!C349='Opening Balance'!$I$352,'Opening Balance'!$G$352,""))</f>
        <v/>
      </c>
      <c r="I349" s="118" t="str">
        <f>IF(C349="","",IF(Sheet1!C349='Opening Balance'!$I$353,'Opening Balance'!$G$353,""))</f>
        <v/>
      </c>
      <c r="J349" s="118" t="str">
        <f>IF(C349="","",IF(Sheet1!C349='Opening Balance'!$I$354,'Opening Balance'!$G$354,""))</f>
        <v/>
      </c>
      <c r="K349" s="118" t="str">
        <f>IF(C349="","",IF(Sheet1!C349='Opening Balance'!$I$355,'Opening Balance'!$G$355,""))</f>
        <v/>
      </c>
      <c r="L349" s="118">
        <f>IF(AND(D349="",F349="",H349="",J349=""),"",SUM(D349,F349,H349,J349))</f>
        <v>71.800000000000011</v>
      </c>
      <c r="M349" s="118">
        <f>IF(AND(E349="",G349="",I349="",K349=""),"",SUM(E349,G349,I349,K349))</f>
        <v>125.3</v>
      </c>
      <c r="N349" s="119">
        <f>IF('Att. Dairy'!F403="","",'Att. Dairy'!F403)</f>
        <v>123</v>
      </c>
      <c r="O349" s="119">
        <f>IF('Att. Dairy'!G403="","",'Att. Dairy'!G403)</f>
        <v>120</v>
      </c>
      <c r="P349" s="119">
        <f>IF(AND(N349="",O349=""),"",SUM(N349:O349))</f>
        <v>243</v>
      </c>
      <c r="Q349" s="119">
        <f>IF('Att. Dairy'!L403="","",'Att. Dairy'!L403)</f>
        <v>120</v>
      </c>
      <c r="R349" s="119">
        <f>IF('Att. Dairy'!M403="","",'Att. Dairy'!M403)</f>
        <v>110</v>
      </c>
      <c r="S349" s="119">
        <f>IF(AND(Q349="",R349=""),"",SUM(Q349:R349))</f>
        <v>230</v>
      </c>
      <c r="T349" s="118">
        <f>IF(AND(S349=""),0,IF(AND(BG349="W"),S349*100/1000,0))</f>
        <v>0</v>
      </c>
      <c r="U349" s="118">
        <f>IF(AND(S349=""),0,IF(AND(BG349="R"),S349*100/1000,0))</f>
        <v>23</v>
      </c>
      <c r="V349" s="118">
        <f>SUM(L349-T349)</f>
        <v>71.800000000000011</v>
      </c>
      <c r="W349" s="118">
        <f>SUM(M349-U349)</f>
        <v>102.3</v>
      </c>
      <c r="X349" s="321">
        <f>IFERROR(IF(AND('Att. Dairy'!B403=""),"",IF(AND(Y349="अवकाश"),"",IF(AND(S349=""),"",S349*$Z$343))),"")</f>
        <v>1253.5</v>
      </c>
      <c r="Y349" s="121" t="str">
        <f>IF(AND('Att. Dairy'!B403=""),"",IF(OR(S349="",S349=0),"",BC349))</f>
        <v>दाल चावल</v>
      </c>
      <c r="AA349" s="353">
        <f>IF(AND($AY$3=$AP$343),MAX($AA$347:AA348)+1,0)</f>
        <v>0</v>
      </c>
      <c r="AB349" s="116">
        <f>IF(AND('Att. Dairy'!B403=""),"",'Att. Dairy'!B403)</f>
        <v>45293</v>
      </c>
      <c r="AC349" s="118">
        <f>IFERROR(IF(AND(AU348=""),"",AU348),"")</f>
        <v>34.100000000000023</v>
      </c>
      <c r="AD349" s="118">
        <f>IFERROR(IF(AND(AV348=""),"",AV348),"")</f>
        <v>79.000000000000014</v>
      </c>
      <c r="AE349" s="118" t="str">
        <f>IF(AB349="","",IF(Sheet1!AB349='Opening Balance'!$I$350,'Opening Balance'!$H$350,""))</f>
        <v/>
      </c>
      <c r="AF349" s="118" t="str">
        <f>IF(AB349="","",IF(Sheet1!AB349='Opening Balance'!$I$351,'Opening Balance'!$H$351,""))</f>
        <v/>
      </c>
      <c r="AG349" s="118" t="str">
        <f>IF(AB349="","",IF(Sheet1!AB349='Opening Balance'!$I$352,'Opening Balance'!$H$352,""))</f>
        <v/>
      </c>
      <c r="AH349" s="118" t="str">
        <f>IF(AB349="","",IF(Sheet1!AB349='Opening Balance'!$I$353,'Opening Balance'!$H$353,""))</f>
        <v/>
      </c>
      <c r="AI349" s="118" t="str">
        <f>IF(AB349="","",IF(Sheet1!AB349='Opening Balance'!$I$354,'Opening Balance'!$H$354,""))</f>
        <v/>
      </c>
      <c r="AJ349" s="118" t="str">
        <f>IF(AB349="","",IF(Sheet1!AB349='Opening Balance'!$I$355,'Opening Balance'!$H$355,""))</f>
        <v/>
      </c>
      <c r="AK349" s="118">
        <f>IF(AND(AC349="",AE349="",AG349="",AI349=""),"",SUM(AC349,AE349,AG349,AI349))</f>
        <v>34.100000000000023</v>
      </c>
      <c r="AL349" s="118">
        <f>IF(AND(AD349="",AF349="",AH349="",AJ349=""),"",SUM(AD349,AF349,AH349,AJ349))</f>
        <v>79.000000000000014</v>
      </c>
      <c r="AM349" s="119">
        <f>IF('Att. Dairy'!I403="","",'Att. Dairy'!I403)</f>
        <v>90</v>
      </c>
      <c r="AN349" s="119">
        <f>IF('Att. Dairy'!J403="","",'Att. Dairy'!J403)</f>
        <v>100</v>
      </c>
      <c r="AO349" s="119">
        <f t="shared" si="597"/>
        <v>190</v>
      </c>
      <c r="AP349" s="119">
        <f>IF('Att. Dairy'!O403="","",'Att. Dairy'!O403)</f>
        <v>80</v>
      </c>
      <c r="AQ349" s="119">
        <f>IF('Att. Dairy'!P403="","",'Att. Dairy'!P403)</f>
        <v>90</v>
      </c>
      <c r="AR349" s="119">
        <f>IF(AND(AP349="",AQ349=""),"",SUM(AP349:AQ349))</f>
        <v>170</v>
      </c>
      <c r="AS349" s="118">
        <f>IF(AND(AR349=""),0,IF(AND(BG349="W"),AR349*150/1000,0))</f>
        <v>0</v>
      </c>
      <c r="AT349" s="118">
        <f>IF(AND(AR349=""),0,IF(AND(BG349="R"),AR349*150/1000,0))</f>
        <v>25.5</v>
      </c>
      <c r="AU349" s="118">
        <f t="shared" si="598"/>
        <v>34.100000000000023</v>
      </c>
      <c r="AV349" s="118">
        <f t="shared" si="598"/>
        <v>53.500000000000014</v>
      </c>
      <c r="AW349" s="321">
        <f>IFERROR(IF(AND('Att. Dairy'!B403=""),"",IF(AND(AX349="अवकाश"),"",IF(AND(AR349=""),"",AR349*$AY$343))),"")</f>
        <v>1388.9</v>
      </c>
      <c r="AX349" s="121" t="str">
        <f>IF(AND('Att. Dairy'!B403=""),"",IF(OR(AR349="",AR349=0),"",BC349))</f>
        <v>दाल चावल</v>
      </c>
      <c r="BB349" s="329" t="str">
        <f>IF(AND('Att. Dairy'!D403=""),"",'Att. Dairy'!D403)</f>
        <v>Tuesday</v>
      </c>
      <c r="BC349" s="329" t="str">
        <f>IF(OR(BB349=0,BB349=""),"",IF(BB349="tuesday","दाल चावल",IF(BB349="thursday","खिचड़ी",IF(OR(BB349="monday",BB349="saturday"),"सब्जी रोटी",IF(OR(BB349="wednesday",BB349="friday"),"दाल रोटी","अवकाश")))))</f>
        <v>दाल चावल</v>
      </c>
      <c r="BD349" s="318" t="str">
        <f t="shared" ref="BD349:BD378" si="601">IF(OR(BB349=0,BB349=""),"",IF(BB349="tuesday","R",IF(BB349="thursday","R",IF(OR(BB349="monday",BB349="saturday"),"W",IF(OR(BB349="wednesday",BB349="friday"),"W","")))))</f>
        <v>R</v>
      </c>
      <c r="BE349" s="329" t="str">
        <f>IF(AND('Att. Dairy'!C403=""),"",'Att. Dairy'!C403)</f>
        <v>Rice</v>
      </c>
      <c r="BF349" s="329" t="str">
        <f t="shared" ref="BF349:BF378" si="602">IF(AND(BE349=""),"",IF(BE349="Rice","R",IF(BE349="Wheat","W","")))</f>
        <v>R</v>
      </c>
      <c r="BG349" s="318" t="str">
        <f t="shared" ref="BG349:BG378" si="603">IF(AND(BF349=""),BD349,BF349)</f>
        <v>R</v>
      </c>
      <c r="BJ349" s="487">
        <f>IF(AND($DG$5=$CF$344),MAX($BJ$347:BJ348)+1,0)</f>
        <v>0</v>
      </c>
      <c r="BK349" s="389">
        <v>2</v>
      </c>
      <c r="BL349" s="422">
        <f>IF(AND('Att. Dairy'!B403=""),"",'Att. Dairy'!B403)</f>
        <v>45293</v>
      </c>
      <c r="BM349" s="423" t="str">
        <f>IF(AND('Att. Dairy'!D403=""),"",'Att. Dairy'!D403)</f>
        <v>Tuesday</v>
      </c>
      <c r="BN349" s="435">
        <f>IF('Att. Dairy'!L403="","",IF('Att. Dairy'!E403='Att. Dairy'!$AD$15,'Att. Dairy'!L403,""))</f>
        <v>120</v>
      </c>
      <c r="BO349" s="435">
        <f>IF('Att. Dairy'!M403="","",IF('Att. Dairy'!E403='Att. Dairy'!$AD$15,'Att. Dairy'!M403,""))</f>
        <v>110</v>
      </c>
      <c r="BP349" s="436">
        <f t="shared" ref="BP349:BP378" si="604">SUM(BN349,BO349)</f>
        <v>230</v>
      </c>
      <c r="BQ349" s="453">
        <f>IFERROR(IF(AND(BV348=""),"",BV348),"")</f>
        <v>111.02000000000001</v>
      </c>
      <c r="BR349" s="439" t="str">
        <f>IF(BL349="","",IF(BL349='Opening Balance'!$I$368,'Opening Balance'!$G$368,""))</f>
        <v/>
      </c>
      <c r="BS349" s="439" t="str">
        <f>IF(BL349="","",IF(BL349='Opening Balance'!$I$370,'Opening Balance'!$G$370,""))</f>
        <v/>
      </c>
      <c r="BT349" s="438">
        <f t="shared" ref="BT349:BT378" si="605">SUM(BQ349:BS349)</f>
        <v>111.02000000000001</v>
      </c>
      <c r="BU349" s="446">
        <f>IF(BP349="","",BP349*'Opening Balance'!$G$372)</f>
        <v>3.4499999999999997</v>
      </c>
      <c r="BV349" s="414">
        <f t="shared" si="599"/>
        <v>107.57000000000001</v>
      </c>
      <c r="BW349" s="453">
        <f>IFERROR(IF(AND(CB348=""),"",CB348),"")</f>
        <v>15.171199999999994</v>
      </c>
      <c r="BX349" s="446" t="str">
        <f>IF(BL349="","",IF(BL349='Opening Balance'!$I$369,'Opening Balance'!$G$369,""))</f>
        <v/>
      </c>
      <c r="BY349" s="446" t="str">
        <f>IF(BL349="","",IF(BL349='Opening Balance'!$I$371,'Opening Balance'!$G$371,""))</f>
        <v/>
      </c>
      <c r="BZ349" s="447">
        <f t="shared" ref="BZ349:BZ378" si="606">SUM(BW349:BY349)</f>
        <v>15.171199999999994</v>
      </c>
      <c r="CA349" s="446">
        <f>IF(BP349="","",BP349*'Opening Balance'!$G$373)</f>
        <v>1.9319999999999999</v>
      </c>
      <c r="CB349" s="431">
        <f t="shared" ref="CB349:CB378" si="607">SUM(BZ349-CA349)</f>
        <v>13.239199999999993</v>
      </c>
      <c r="CC349" s="474">
        <f>IFERROR(IF(AND(CG348=""),"",CG348),"")</f>
        <v>28500</v>
      </c>
      <c r="CD349" s="468" t="str">
        <f>IF(BL349="","",IF(BL349='Opening Balance'!$I$375,'Opening Balance'!$G$375,""))</f>
        <v/>
      </c>
      <c r="CE349" s="468">
        <f t="shared" ref="CE349:CE378" si="608">SUM(CC349:CD349)</f>
        <v>28500</v>
      </c>
      <c r="CF349" s="470">
        <f>IF(BL349="","",IF(BL349='Opening Balance'!$I$377,'Opening Balance'!$G$377,0))</f>
        <v>0</v>
      </c>
      <c r="CG349" s="469">
        <f>IFERROR(SUM(CE349-CF349),"")</f>
        <v>28500</v>
      </c>
      <c r="CH349" s="466"/>
      <c r="CI349" s="466"/>
      <c r="CJ349" s="389">
        <v>2</v>
      </c>
      <c r="CK349" s="422">
        <f>IF(AND('Att. Dairy'!B403=""),"",'Att. Dairy'!B403)</f>
        <v>45293</v>
      </c>
      <c r="CL349" s="423" t="str">
        <f>IF(AND('Att. Dairy'!D403=""),"",'Att. Dairy'!D403)</f>
        <v>Tuesday</v>
      </c>
      <c r="CM349" s="435">
        <f>IF('Att. Dairy'!O403="","",IF('Att. Dairy'!E403='Att. Dairy'!$AD$15,'Att. Dairy'!O403,""))</f>
        <v>80</v>
      </c>
      <c r="CN349" s="435">
        <f>IF('Att. Dairy'!P403="","",IF('Att. Dairy'!E403='Att. Dairy'!$AD$15,'Att. Dairy'!P403,""))</f>
        <v>90</v>
      </c>
      <c r="CO349" s="436">
        <f t="shared" ref="CO349:CO378" si="609">SUM(CM349,CN349)</f>
        <v>170</v>
      </c>
      <c r="CP349" s="453">
        <f>IFERROR(IF(AND(CU348=""),"",CU348),"")</f>
        <v>156.77999999999994</v>
      </c>
      <c r="CQ349" s="438" t="str">
        <f>IF(CK349="","",IF(CK349='Opening Balance'!$I$368,'Opening Balance'!$H$368,""))</f>
        <v/>
      </c>
      <c r="CR349" s="438" t="str">
        <f>IF(CK349="","",IF(CK349='Opening Balance'!$I$370,'Opening Balance'!$H$370,""))</f>
        <v/>
      </c>
      <c r="CS349" s="438">
        <f t="shared" ref="CS349:CS378" si="610">SUM(CP349:CR349)</f>
        <v>156.77999999999994</v>
      </c>
      <c r="CT349" s="430">
        <f>IF(CO349="","",CO349*'Opening Balance'!$H$372)</f>
        <v>3.4</v>
      </c>
      <c r="CU349" s="431">
        <f t="shared" si="600"/>
        <v>153.37999999999994</v>
      </c>
      <c r="CV349" s="453">
        <f>IFERROR(IF(AND(DA348=""),"",DA348),"")</f>
        <v>22.457799999999981</v>
      </c>
      <c r="CW349" s="430" t="str">
        <f>IF(CK349="","",IF(CK349='Opening Balance'!$I$369,'Opening Balance'!$H$369,""))</f>
        <v/>
      </c>
      <c r="CX349" s="429" t="str">
        <f>IF(CK349="","",IF(CK349='Opening Balance'!$I$371,'Opening Balance'!$H$371,""))</f>
        <v/>
      </c>
      <c r="CY349" s="438">
        <f t="shared" ref="CY349:CY378" si="611">SUM(CV349:CX349)</f>
        <v>22.457799999999981</v>
      </c>
      <c r="CZ349" s="430">
        <f>IF(CO349="","",CO349*'Opening Balance'!$H$373)</f>
        <v>1.7340000000000002</v>
      </c>
      <c r="DA349" s="431">
        <f t="shared" ref="DA349:DA378" si="612">SUM(CY349-CZ349)</f>
        <v>20.723799999999979</v>
      </c>
      <c r="DB349" s="474">
        <f>IFERROR(IF(AND(DF348=""),"",DF348),"")</f>
        <v>31200</v>
      </c>
      <c r="DC349" s="468" t="str">
        <f>IF(CK349="","",IF(CK349='Opening Balance'!$I$375,'Opening Balance'!$H$375,""))</f>
        <v/>
      </c>
      <c r="DD349" s="468">
        <f t="shared" ref="DD349:DD378" si="613">SUM(DB349:DC349)</f>
        <v>31200</v>
      </c>
      <c r="DE349" s="470">
        <f>IF(CK349="","",IF(CK349='Opening Balance'!$I$377,'Opening Balance'!$H$377,0))</f>
        <v>0</v>
      </c>
      <c r="DF349" s="469">
        <f>IFERROR(SUM(DD349-DE349),"")</f>
        <v>31200</v>
      </c>
    </row>
    <row r="350" spans="1:110" s="329" customFormat="1">
      <c r="A350" s="580"/>
      <c r="B350" s="352">
        <f>IF(AND($Z$3=$Q$343),MAX($B$347:B349)+1,0)</f>
        <v>0</v>
      </c>
      <c r="C350" s="116">
        <f>IF(AND('Att. Dairy'!B404=""),"",'Att. Dairy'!B404)</f>
        <v>45294</v>
      </c>
      <c r="D350" s="118">
        <f t="shared" ref="D350:D378" si="614">IFERROR(IF(AND(V349=""),"",V349),"")</f>
        <v>71.800000000000011</v>
      </c>
      <c r="E350" s="118">
        <f t="shared" ref="E350:E378" si="615">IFERROR(IF(AND(W349=""),"",W349),"")</f>
        <v>102.3</v>
      </c>
      <c r="F350" s="118" t="str">
        <f>IF(C350="","",IF(Sheet1!C350='Opening Balance'!$I$350,'Opening Balance'!$G$350,""))</f>
        <v/>
      </c>
      <c r="G350" s="118" t="str">
        <f>IF(C350="","",IF(Sheet1!C350='Opening Balance'!$I$351,'Opening Balance'!$G$351,""))</f>
        <v/>
      </c>
      <c r="H350" s="118" t="str">
        <f>IF(C350="","",IF(Sheet1!C350='Opening Balance'!$I$352,'Opening Balance'!$G$352,""))</f>
        <v/>
      </c>
      <c r="I350" s="118" t="str">
        <f>IF(C350="","",IF(Sheet1!C350='Opening Balance'!$I$353,'Opening Balance'!$G$353,""))</f>
        <v/>
      </c>
      <c r="J350" s="118" t="str">
        <f>IF(C350="","",IF(Sheet1!C350='Opening Balance'!$I$354,'Opening Balance'!$G$354,""))</f>
        <v/>
      </c>
      <c r="K350" s="118" t="str">
        <f>IF(C350="","",IF(Sheet1!C350='Opening Balance'!$I$355,'Opening Balance'!$G$355,""))</f>
        <v/>
      </c>
      <c r="L350" s="118">
        <f t="shared" ref="L350:L378" si="616">IF(AND(D350="",F350="",H350="",J350=""),"",SUM(D350,F350,H350,J350))</f>
        <v>71.800000000000011</v>
      </c>
      <c r="M350" s="118">
        <f t="shared" ref="M350:M378" si="617">IF(AND(E350="",G350="",I350="",K350=""),"",SUM(E350,G350,I350,K350))</f>
        <v>102.3</v>
      </c>
      <c r="N350" s="119">
        <f>IF('Att. Dairy'!F404="","",'Att. Dairy'!F404)</f>
        <v>123</v>
      </c>
      <c r="O350" s="119">
        <f>IF('Att. Dairy'!G404="","",'Att. Dairy'!G404)</f>
        <v>120</v>
      </c>
      <c r="P350" s="119">
        <f t="shared" ref="P350:P378" si="618">IF(AND(N350="",O350=""),"",SUM(N350:O350))</f>
        <v>243</v>
      </c>
      <c r="Q350" s="119">
        <f>IF('Att. Dairy'!L404="","",'Att. Dairy'!L404)</f>
        <v>115</v>
      </c>
      <c r="R350" s="119">
        <f>IF('Att. Dairy'!M404="","",'Att. Dairy'!M404)</f>
        <v>116</v>
      </c>
      <c r="S350" s="119">
        <f t="shared" ref="S350:S378" si="619">IF(AND(Q350="",R350=""),"",SUM(Q350:R350))</f>
        <v>231</v>
      </c>
      <c r="T350" s="118">
        <f t="shared" ref="T350:T378" si="620">IF(AND(S350=""),0,IF(AND(BG350="W"),S350*100/1000,0))</f>
        <v>23.1</v>
      </c>
      <c r="U350" s="118">
        <f t="shared" ref="U350:U378" si="621">IF(AND(S350=""),0,IF(AND(BG350="R"),S350*100/1000,0))</f>
        <v>0</v>
      </c>
      <c r="V350" s="118">
        <f t="shared" ref="V350:V378" si="622">SUM(L350-T350)</f>
        <v>48.70000000000001</v>
      </c>
      <c r="W350" s="118">
        <f t="shared" ref="W350:W378" si="623">SUM(M350-U350)</f>
        <v>102.3</v>
      </c>
      <c r="X350" s="321">
        <f>IFERROR(IF(AND('Att. Dairy'!B404=""),"",IF(AND(Y350="अवकाश"),"",IF(AND(S350=""),"",S350*$Z$343))),"")</f>
        <v>1258.95</v>
      </c>
      <c r="Y350" s="121" t="str">
        <f>IF(AND('Att. Dairy'!B404=""),"",IF(OR(S350="",S350=0),"",BC350))</f>
        <v>दाल रोटी</v>
      </c>
      <c r="AA350" s="353">
        <f>IF(AND($AY$3=$AP$343),MAX($AA$347:AA349)+1,0)</f>
        <v>0</v>
      </c>
      <c r="AB350" s="116">
        <f>IF(AND('Att. Dairy'!B404=""),"",'Att. Dairy'!B404)</f>
        <v>45294</v>
      </c>
      <c r="AC350" s="118">
        <f t="shared" ref="AC350:AC378" si="624">IFERROR(IF(AND(AU349=""),"",AU349),"")</f>
        <v>34.100000000000023</v>
      </c>
      <c r="AD350" s="118">
        <f t="shared" ref="AD350:AD378" si="625">IFERROR(IF(AND(AV349=""),"",AV349),"")</f>
        <v>53.500000000000014</v>
      </c>
      <c r="AE350" s="118" t="str">
        <f>IF(AB350="","",IF(Sheet1!AB350='Opening Balance'!$I$350,'Opening Balance'!$H$350,""))</f>
        <v/>
      </c>
      <c r="AF350" s="118" t="str">
        <f>IF(AB350="","",IF(Sheet1!AB350='Opening Balance'!$I$351,'Opening Balance'!$H$351,""))</f>
        <v/>
      </c>
      <c r="AG350" s="118" t="str">
        <f>IF(AB350="","",IF(Sheet1!AB350='Opening Balance'!$I$352,'Opening Balance'!$H$352,""))</f>
        <v/>
      </c>
      <c r="AH350" s="118" t="str">
        <f>IF(AB350="","",IF(Sheet1!AB350='Opening Balance'!$I$353,'Opening Balance'!$H$353,""))</f>
        <v/>
      </c>
      <c r="AI350" s="118" t="str">
        <f>IF(AB350="","",IF(Sheet1!AB350='Opening Balance'!$I$354,'Opening Balance'!$H$354,""))</f>
        <v/>
      </c>
      <c r="AJ350" s="118" t="str">
        <f>IF(AB350="","",IF(Sheet1!AB350='Opening Balance'!$I$355,'Opening Balance'!$H$355,""))</f>
        <v/>
      </c>
      <c r="AK350" s="118">
        <f t="shared" ref="AK350:AK378" si="626">IF(AND(AC350="",AE350="",AG350="",AI350=""),"",SUM(AC350,AE350,AG350,AI350))</f>
        <v>34.100000000000023</v>
      </c>
      <c r="AL350" s="118">
        <f t="shared" ref="AL350:AL377" si="627">IF(AND(AD350="",AF350="",AH350="",AJ350=""),"",SUM(AD350,AF350,AH350,AJ350))</f>
        <v>53.500000000000014</v>
      </c>
      <c r="AM350" s="119">
        <f>IF('Att. Dairy'!I404="","",'Att. Dairy'!I404)</f>
        <v>90</v>
      </c>
      <c r="AN350" s="119">
        <f>IF('Att. Dairy'!J404="","",'Att. Dairy'!J404)</f>
        <v>100</v>
      </c>
      <c r="AO350" s="119">
        <f t="shared" si="597"/>
        <v>190</v>
      </c>
      <c r="AP350" s="119">
        <f>IF('Att. Dairy'!O404="","",'Att. Dairy'!O404)</f>
        <v>85</v>
      </c>
      <c r="AQ350" s="119">
        <f>IF('Att. Dairy'!P404="","",'Att. Dairy'!P404)</f>
        <v>95</v>
      </c>
      <c r="AR350" s="119">
        <f t="shared" ref="AR350:AR378" si="628">IF(AND(AP350="",AQ350=""),"",SUM(AP350:AQ350))</f>
        <v>180</v>
      </c>
      <c r="AS350" s="118">
        <f t="shared" ref="AS350:AS378" si="629">IF(AND(AR350=""),0,IF(AND(BG350="W"),AR350*150/1000,0))</f>
        <v>27</v>
      </c>
      <c r="AT350" s="118">
        <f t="shared" ref="AT350:AT378" si="630">IF(AND(AR350=""),0,IF(AND(BG350="R"),AR350*150/1000,0))</f>
        <v>0</v>
      </c>
      <c r="AU350" s="118">
        <f t="shared" si="598"/>
        <v>7.1000000000000227</v>
      </c>
      <c r="AV350" s="118">
        <f t="shared" si="598"/>
        <v>53.500000000000014</v>
      </c>
      <c r="AW350" s="321">
        <f>IFERROR(IF(AND('Att. Dairy'!B404=""),"",IF(AND(AX350="अवकाश"),"",IF(AND(AR350=""),"",AR350*$AY$343))),"")</f>
        <v>1470.6</v>
      </c>
      <c r="AX350" s="121" t="str">
        <f>IF(AND('Att. Dairy'!B404=""),"",IF(OR(AR350="",AR350=0),"",BC350))</f>
        <v>दाल रोटी</v>
      </c>
      <c r="BB350" s="329" t="str">
        <f>IF(AND('Att. Dairy'!D404=""),"",'Att. Dairy'!D404)</f>
        <v>Wednesday</v>
      </c>
      <c r="BC350" s="329" t="str">
        <f t="shared" ref="BC350:BC378" si="631">IF(OR(BB350=0,BB350=""),"",IF(BB350="tuesday","दाल चावल",IF(BB350="thursday","खिचड़ी",IF(OR(BB350="monday",BB350="saturday"),"सब्जी रोटी",IF(OR(BB350="wednesday",BB350="friday"),"दाल रोटी","अवकाश")))))</f>
        <v>दाल रोटी</v>
      </c>
      <c r="BD350" s="318" t="str">
        <f t="shared" si="601"/>
        <v>W</v>
      </c>
      <c r="BE350" s="329" t="str">
        <f>IF(AND('Att. Dairy'!C404=""),"",'Att. Dairy'!C404)</f>
        <v>Wheat</v>
      </c>
      <c r="BF350" s="329" t="str">
        <f t="shared" si="602"/>
        <v>W</v>
      </c>
      <c r="BG350" s="318" t="str">
        <f t="shared" si="603"/>
        <v>W</v>
      </c>
      <c r="BJ350" s="487">
        <f>IF(AND($DG$5=$CF$344),MAX($BJ$347:BJ349)+1,0)</f>
        <v>0</v>
      </c>
      <c r="BK350" s="389">
        <v>3</v>
      </c>
      <c r="BL350" s="422">
        <f>IF(AND('Att. Dairy'!B404=""),"",'Att. Dairy'!B404)</f>
        <v>45294</v>
      </c>
      <c r="BM350" s="423" t="str">
        <f>IF(AND('Att. Dairy'!D404=""),"",'Att. Dairy'!D404)</f>
        <v>Wednesday</v>
      </c>
      <c r="BN350" s="435">
        <f>IF('Att. Dairy'!L404="","",IF('Att. Dairy'!E404='Att. Dairy'!$AD$15,'Att. Dairy'!L404,""))</f>
        <v>115</v>
      </c>
      <c r="BO350" s="435">
        <f>IF('Att. Dairy'!M404="","",IF('Att. Dairy'!E404='Att. Dairy'!$AD$15,'Att. Dairy'!M404,""))</f>
        <v>116</v>
      </c>
      <c r="BP350" s="436">
        <f t="shared" si="604"/>
        <v>231</v>
      </c>
      <c r="BQ350" s="453">
        <f t="shared" ref="BQ350:BQ378" si="632">IFERROR(IF(AND(BV349=""),"",BV349),"")</f>
        <v>107.57000000000001</v>
      </c>
      <c r="BR350" s="439" t="str">
        <f>IF(BL350="","",IF(BL350='Opening Balance'!$I$368,'Opening Balance'!$G$368,""))</f>
        <v/>
      </c>
      <c r="BS350" s="439" t="str">
        <f>IF(BL350="","",IF(BL350='Opening Balance'!$I$370,'Opening Balance'!$G$370,""))</f>
        <v/>
      </c>
      <c r="BT350" s="438">
        <f t="shared" si="605"/>
        <v>107.57000000000001</v>
      </c>
      <c r="BU350" s="446">
        <f>IF(BP350="","",BP350*'Opening Balance'!$G$372)</f>
        <v>3.4649999999999999</v>
      </c>
      <c r="BV350" s="415">
        <f t="shared" si="599"/>
        <v>104.105</v>
      </c>
      <c r="BW350" s="453">
        <f t="shared" ref="BW350:BW378" si="633">IFERROR(IF(AND(CB349=""),"",CB349),"")</f>
        <v>13.239199999999993</v>
      </c>
      <c r="BX350" s="446" t="str">
        <f>IF(BL350="","",IF(BL350='Opening Balance'!$I$369,'Opening Balance'!$G$369,""))</f>
        <v/>
      </c>
      <c r="BY350" s="446" t="str">
        <f>IF(BL350="","",IF(BL350='Opening Balance'!$I$371,'Opening Balance'!$G$371,""))</f>
        <v/>
      </c>
      <c r="BZ350" s="447">
        <f t="shared" si="606"/>
        <v>13.239199999999993</v>
      </c>
      <c r="CA350" s="446">
        <f>IF(BP350="","",BP350*'Opening Balance'!$G$373)</f>
        <v>1.9403999999999999</v>
      </c>
      <c r="CB350" s="431">
        <f t="shared" si="607"/>
        <v>11.298799999999993</v>
      </c>
      <c r="CC350" s="474">
        <f t="shared" ref="CC350:CC378" si="634">IFERROR(IF(AND(CG349=""),"",CG349),"")</f>
        <v>28500</v>
      </c>
      <c r="CD350" s="468" t="str">
        <f>IF(BL350="","",IF(BL350='Opening Balance'!$I$375,'Opening Balance'!$G$375,""))</f>
        <v/>
      </c>
      <c r="CE350" s="468">
        <f t="shared" si="608"/>
        <v>28500</v>
      </c>
      <c r="CF350" s="470">
        <f>IF(BL350="","",IF(BL350='Opening Balance'!$I$377,'Opening Balance'!$G$377,0))</f>
        <v>0</v>
      </c>
      <c r="CG350" s="469">
        <f t="shared" ref="CG350:CG377" si="635">IFERROR(SUM(CE350-CF350),"")</f>
        <v>28500</v>
      </c>
      <c r="CH350" s="466"/>
      <c r="CI350" s="466"/>
      <c r="CJ350" s="389">
        <v>3</v>
      </c>
      <c r="CK350" s="422">
        <f>IF(AND('Att. Dairy'!B404=""),"",'Att. Dairy'!B404)</f>
        <v>45294</v>
      </c>
      <c r="CL350" s="423" t="str">
        <f>IF(AND('Att. Dairy'!D404=""),"",'Att. Dairy'!D404)</f>
        <v>Wednesday</v>
      </c>
      <c r="CM350" s="435">
        <f>IF('Att. Dairy'!O404="","",IF('Att. Dairy'!E404='Att. Dairy'!$AD$15,'Att. Dairy'!O404,""))</f>
        <v>85</v>
      </c>
      <c r="CN350" s="435">
        <f>IF('Att. Dairy'!P404="","",IF('Att. Dairy'!E404='Att. Dairy'!$AD$15,'Att. Dairy'!P404,""))</f>
        <v>95</v>
      </c>
      <c r="CO350" s="436">
        <f t="shared" si="609"/>
        <v>180</v>
      </c>
      <c r="CP350" s="453">
        <f t="shared" ref="CP350:CP378" si="636">IFERROR(IF(AND(CU349=""),"",CU349),"")</f>
        <v>153.37999999999994</v>
      </c>
      <c r="CQ350" s="438" t="str">
        <f>IF(CK350="","",IF(CK350='Opening Balance'!$I$368,'Opening Balance'!$H$368,""))</f>
        <v/>
      </c>
      <c r="CR350" s="438" t="str">
        <f>IF(CK350="","",IF(CK350='Opening Balance'!$I$370,'Opening Balance'!$H$370,""))</f>
        <v/>
      </c>
      <c r="CS350" s="438">
        <f t="shared" si="610"/>
        <v>153.37999999999994</v>
      </c>
      <c r="CT350" s="430">
        <f>IF(CO350="","",CO350*'Opening Balance'!$H$372)</f>
        <v>3.6</v>
      </c>
      <c r="CU350" s="431">
        <f t="shared" si="600"/>
        <v>149.77999999999994</v>
      </c>
      <c r="CV350" s="453">
        <f t="shared" ref="CV350:CV378" si="637">IFERROR(IF(AND(DA349=""),"",DA349),"")</f>
        <v>20.723799999999979</v>
      </c>
      <c r="CW350" s="430" t="str">
        <f>IF(CK350="","",IF(CK350='Opening Balance'!$I$369,'Opening Balance'!$H$369,""))</f>
        <v/>
      </c>
      <c r="CX350" s="429" t="str">
        <f>IF(CK350="","",IF(CK350='Opening Balance'!$I$371,'Opening Balance'!$H$371,""))</f>
        <v/>
      </c>
      <c r="CY350" s="438">
        <f t="shared" si="611"/>
        <v>20.723799999999979</v>
      </c>
      <c r="CZ350" s="430">
        <f>IF(CO350="","",CO350*'Opening Balance'!$H$373)</f>
        <v>1.8360000000000001</v>
      </c>
      <c r="DA350" s="431">
        <f t="shared" si="612"/>
        <v>18.887799999999981</v>
      </c>
      <c r="DB350" s="474">
        <f t="shared" ref="DB350:DB378" si="638">IFERROR(IF(AND(DF349=""),"",DF349),"")</f>
        <v>31200</v>
      </c>
      <c r="DC350" s="468" t="str">
        <f>IF(CK350="","",IF(CK350='Opening Balance'!$I$375,'Opening Balance'!$H$375,""))</f>
        <v/>
      </c>
      <c r="DD350" s="468">
        <f t="shared" si="613"/>
        <v>31200</v>
      </c>
      <c r="DE350" s="470">
        <f>IF(CK350="","",IF(CK350='Opening Balance'!$I$377,'Opening Balance'!$H$377,0))</f>
        <v>0</v>
      </c>
      <c r="DF350" s="469">
        <f t="shared" ref="DF350:DF378" si="639">IFERROR(SUM(DD350-DE350),"")</f>
        <v>31200</v>
      </c>
    </row>
    <row r="351" spans="1:110" s="329" customFormat="1">
      <c r="A351" s="580"/>
      <c r="B351" s="352">
        <f>IF(AND($Z$3=$Q$343),MAX($B$347:B350)+1,0)</f>
        <v>0</v>
      </c>
      <c r="C351" s="116">
        <f>IF(AND('Att. Dairy'!B405=""),"",'Att. Dairy'!B405)</f>
        <v>45295</v>
      </c>
      <c r="D351" s="118">
        <f t="shared" si="614"/>
        <v>48.70000000000001</v>
      </c>
      <c r="E351" s="118">
        <f t="shared" si="615"/>
        <v>102.3</v>
      </c>
      <c r="F351" s="118" t="str">
        <f>IF(C351="","",IF(Sheet1!C351='Opening Balance'!$I$350,'Opening Balance'!$G$350,""))</f>
        <v/>
      </c>
      <c r="G351" s="118" t="str">
        <f>IF(C351="","",IF(Sheet1!C351='Opening Balance'!$I$351,'Opening Balance'!$G$351,""))</f>
        <v/>
      </c>
      <c r="H351" s="118" t="str">
        <f>IF(C351="","",IF(Sheet1!C351='Opening Balance'!$I$352,'Opening Balance'!$G$352,""))</f>
        <v/>
      </c>
      <c r="I351" s="118" t="str">
        <f>IF(C351="","",IF(Sheet1!C351='Opening Balance'!$I$353,'Opening Balance'!$G$353,""))</f>
        <v/>
      </c>
      <c r="J351" s="118" t="str">
        <f>IF(C351="","",IF(Sheet1!C351='Opening Balance'!$I$354,'Opening Balance'!$G$354,""))</f>
        <v/>
      </c>
      <c r="K351" s="118" t="str">
        <f>IF(C351="","",IF(Sheet1!C351='Opening Balance'!$I$355,'Opening Balance'!$G$355,""))</f>
        <v/>
      </c>
      <c r="L351" s="118">
        <f t="shared" si="616"/>
        <v>48.70000000000001</v>
      </c>
      <c r="M351" s="118">
        <f t="shared" si="617"/>
        <v>102.3</v>
      </c>
      <c r="N351" s="119">
        <f>IF('Att. Dairy'!F405="","",'Att. Dairy'!F405)</f>
        <v>123</v>
      </c>
      <c r="O351" s="119">
        <f>IF('Att. Dairy'!G405="","",'Att. Dairy'!G405)</f>
        <v>120</v>
      </c>
      <c r="P351" s="119">
        <f t="shared" si="618"/>
        <v>243</v>
      </c>
      <c r="Q351" s="119">
        <f>IF('Att. Dairy'!L405="","",'Att. Dairy'!L405)</f>
        <v>114</v>
      </c>
      <c r="R351" s="119">
        <f>IF('Att. Dairy'!M405="","",'Att. Dairy'!M405)</f>
        <v>111</v>
      </c>
      <c r="S351" s="119">
        <f t="shared" si="619"/>
        <v>225</v>
      </c>
      <c r="T351" s="118">
        <f t="shared" si="620"/>
        <v>0</v>
      </c>
      <c r="U351" s="118">
        <f t="shared" si="621"/>
        <v>22.5</v>
      </c>
      <c r="V351" s="118">
        <f t="shared" si="622"/>
        <v>48.70000000000001</v>
      </c>
      <c r="W351" s="118">
        <f t="shared" si="623"/>
        <v>79.8</v>
      </c>
      <c r="X351" s="321">
        <f>IFERROR(IF(AND('Att. Dairy'!B405=""),"",IF(AND(Y351="अवकाश"),"",IF(AND(S351=""),"",S351*$Z$343))),"")</f>
        <v>1226.25</v>
      </c>
      <c r="Y351" s="121" t="str">
        <f>IF(AND('Att. Dairy'!B405=""),"",IF(OR(S351="",S351=0),"",BC351))</f>
        <v>खिचड़ी</v>
      </c>
      <c r="AA351" s="353">
        <f>IF(AND($AY$3=$AP$343),MAX($AA$347:AA350)+1,0)</f>
        <v>0</v>
      </c>
      <c r="AB351" s="116">
        <f>IF(AND('Att. Dairy'!B405=""),"",'Att. Dairy'!B405)</f>
        <v>45295</v>
      </c>
      <c r="AC351" s="118">
        <f t="shared" si="624"/>
        <v>7.1000000000000227</v>
      </c>
      <c r="AD351" s="118">
        <f t="shared" si="625"/>
        <v>53.500000000000014</v>
      </c>
      <c r="AE351" s="118" t="str">
        <f>IF(AB351="","",IF(Sheet1!AB351='Opening Balance'!$I$350,'Opening Balance'!$H$350,""))</f>
        <v/>
      </c>
      <c r="AF351" s="118" t="str">
        <f>IF(AB351="","",IF(Sheet1!AB351='Opening Balance'!$I$351,'Opening Balance'!$H$351,""))</f>
        <v/>
      </c>
      <c r="AG351" s="118" t="str">
        <f>IF(AB351="","",IF(Sheet1!AB351='Opening Balance'!$I$352,'Opening Balance'!$H$352,""))</f>
        <v/>
      </c>
      <c r="AH351" s="118" t="str">
        <f>IF(AB351="","",IF(Sheet1!AB351='Opening Balance'!$I$353,'Opening Balance'!$H$353,""))</f>
        <v/>
      </c>
      <c r="AI351" s="118" t="str">
        <f>IF(AB351="","",IF(Sheet1!AB351='Opening Balance'!$I$354,'Opening Balance'!$H$354,""))</f>
        <v/>
      </c>
      <c r="AJ351" s="118" t="str">
        <f>IF(AB351="","",IF(Sheet1!AB351='Opening Balance'!$I$355,'Opening Balance'!$H$355,""))</f>
        <v/>
      </c>
      <c r="AK351" s="118">
        <f t="shared" si="626"/>
        <v>7.1000000000000227</v>
      </c>
      <c r="AL351" s="118">
        <f t="shared" si="627"/>
        <v>53.500000000000014</v>
      </c>
      <c r="AM351" s="119">
        <f>IF('Att. Dairy'!I405="","",'Att. Dairy'!I405)</f>
        <v>90</v>
      </c>
      <c r="AN351" s="119">
        <f>IF('Att. Dairy'!J405="","",'Att. Dairy'!J405)</f>
        <v>100</v>
      </c>
      <c r="AO351" s="119">
        <f t="shared" si="597"/>
        <v>190</v>
      </c>
      <c r="AP351" s="119">
        <f>IF('Att. Dairy'!O405="","",'Att. Dairy'!O405)</f>
        <v>82</v>
      </c>
      <c r="AQ351" s="119">
        <f>IF('Att. Dairy'!P405="","",'Att. Dairy'!P405)</f>
        <v>88</v>
      </c>
      <c r="AR351" s="119">
        <f t="shared" si="628"/>
        <v>170</v>
      </c>
      <c r="AS351" s="118">
        <f t="shared" si="629"/>
        <v>0</v>
      </c>
      <c r="AT351" s="118">
        <f t="shared" si="630"/>
        <v>25.5</v>
      </c>
      <c r="AU351" s="118">
        <f t="shared" si="598"/>
        <v>7.1000000000000227</v>
      </c>
      <c r="AV351" s="118">
        <f t="shared" si="598"/>
        <v>28.000000000000014</v>
      </c>
      <c r="AW351" s="321">
        <f>IFERROR(IF(AND('Att. Dairy'!B405=""),"",IF(AND(AX351="अवकाश"),"",IF(AND(AR351=""),"",AR351*$AY$343))),"")</f>
        <v>1388.9</v>
      </c>
      <c r="AX351" s="121" t="str">
        <f>IF(AND('Att. Dairy'!B405=""),"",IF(OR(AR351="",AR351=0),"",BC351))</f>
        <v>खिचड़ी</v>
      </c>
      <c r="BB351" s="329" t="str">
        <f>IF(AND('Att. Dairy'!D405=""),"",'Att. Dairy'!D405)</f>
        <v>Thursday</v>
      </c>
      <c r="BC351" s="329" t="str">
        <f t="shared" si="631"/>
        <v>खिचड़ी</v>
      </c>
      <c r="BD351" s="318" t="str">
        <f t="shared" si="601"/>
        <v>R</v>
      </c>
      <c r="BE351" s="329" t="str">
        <f>IF(AND('Att. Dairy'!C405=""),"",'Att. Dairy'!C405)</f>
        <v>Rice</v>
      </c>
      <c r="BF351" s="329" t="str">
        <f t="shared" si="602"/>
        <v>R</v>
      </c>
      <c r="BG351" s="318" t="str">
        <f t="shared" si="603"/>
        <v>R</v>
      </c>
      <c r="BJ351" s="487">
        <f>IF(AND($DG$5=$CF$344),MAX($BJ$347:BJ350)+1,0)</f>
        <v>0</v>
      </c>
      <c r="BK351" s="389">
        <v>4</v>
      </c>
      <c r="BL351" s="422">
        <f>IF(AND('Att. Dairy'!B405=""),"",'Att. Dairy'!B405)</f>
        <v>45295</v>
      </c>
      <c r="BM351" s="423" t="str">
        <f>IF(AND('Att. Dairy'!D405=""),"",'Att. Dairy'!D405)</f>
        <v>Thursday</v>
      </c>
      <c r="BN351" s="435">
        <f>IF('Att. Dairy'!L405="","",IF('Att. Dairy'!E405='Att. Dairy'!$AD$15,'Att. Dairy'!L405,""))</f>
        <v>114</v>
      </c>
      <c r="BO351" s="435">
        <f>IF('Att. Dairy'!M405="","",IF('Att. Dairy'!E405='Att. Dairy'!$AD$15,'Att. Dairy'!M405,""))</f>
        <v>111</v>
      </c>
      <c r="BP351" s="436">
        <f t="shared" si="604"/>
        <v>225</v>
      </c>
      <c r="BQ351" s="453">
        <f t="shared" si="632"/>
        <v>104.105</v>
      </c>
      <c r="BR351" s="439" t="str">
        <f>IF(BL351="","",IF(BL351='Opening Balance'!$I$368,'Opening Balance'!$G$368,""))</f>
        <v/>
      </c>
      <c r="BS351" s="439" t="str">
        <f>IF(BL351="","",IF(BL351='Opening Balance'!$I$370,'Opening Balance'!$G$370,""))</f>
        <v/>
      </c>
      <c r="BT351" s="438">
        <f t="shared" si="605"/>
        <v>104.105</v>
      </c>
      <c r="BU351" s="446">
        <f>IF(BP351="","",BP351*'Opening Balance'!$G$372)</f>
        <v>3.375</v>
      </c>
      <c r="BV351" s="415">
        <f t="shared" si="599"/>
        <v>100.73</v>
      </c>
      <c r="BW351" s="453">
        <f t="shared" si="633"/>
        <v>11.298799999999993</v>
      </c>
      <c r="BX351" s="446" t="str">
        <f>IF(BL351="","",IF(BL351='Opening Balance'!$I$369,'Opening Balance'!$G$369,""))</f>
        <v/>
      </c>
      <c r="BY351" s="446" t="str">
        <f>IF(BL351="","",IF(BL351='Opening Balance'!$I$371,'Opening Balance'!$G$371,""))</f>
        <v/>
      </c>
      <c r="BZ351" s="447">
        <f t="shared" si="606"/>
        <v>11.298799999999993</v>
      </c>
      <c r="CA351" s="446">
        <f>IF(BP351="","",BP351*'Opening Balance'!$G$373)</f>
        <v>1.89</v>
      </c>
      <c r="CB351" s="431">
        <f t="shared" si="607"/>
        <v>9.4087999999999923</v>
      </c>
      <c r="CC351" s="474">
        <f t="shared" si="634"/>
        <v>28500</v>
      </c>
      <c r="CD351" s="468" t="str">
        <f>IF(BL351="","",IF(BL351='Opening Balance'!$I$375,'Opening Balance'!$G$375,""))</f>
        <v/>
      </c>
      <c r="CE351" s="468">
        <f t="shared" si="608"/>
        <v>28500</v>
      </c>
      <c r="CF351" s="470">
        <f>IF(BL351="","",IF(BL351='Opening Balance'!$I$377,'Opening Balance'!$G$377,0))</f>
        <v>0</v>
      </c>
      <c r="CG351" s="469">
        <f t="shared" si="635"/>
        <v>28500</v>
      </c>
      <c r="CH351" s="466"/>
      <c r="CI351" s="466"/>
      <c r="CJ351" s="389">
        <v>4</v>
      </c>
      <c r="CK351" s="422">
        <f>IF(AND('Att. Dairy'!B405=""),"",'Att. Dairy'!B405)</f>
        <v>45295</v>
      </c>
      <c r="CL351" s="423" t="str">
        <f>IF(AND('Att. Dairy'!D405=""),"",'Att. Dairy'!D405)</f>
        <v>Thursday</v>
      </c>
      <c r="CM351" s="435">
        <f>IF('Att. Dairy'!O405="","",IF('Att. Dairy'!E405='Att. Dairy'!$AD$15,'Att. Dairy'!O405,""))</f>
        <v>82</v>
      </c>
      <c r="CN351" s="435">
        <f>IF('Att. Dairy'!P405="","",IF('Att. Dairy'!E405='Att. Dairy'!$AD$15,'Att. Dairy'!P405,""))</f>
        <v>88</v>
      </c>
      <c r="CO351" s="436">
        <f t="shared" si="609"/>
        <v>170</v>
      </c>
      <c r="CP351" s="453">
        <f t="shared" si="636"/>
        <v>149.77999999999994</v>
      </c>
      <c r="CQ351" s="438" t="str">
        <f>IF(CK351="","",IF(CK351='Opening Balance'!$I$368,'Opening Balance'!$H$368,""))</f>
        <v/>
      </c>
      <c r="CR351" s="438" t="str">
        <f>IF(CK351="","",IF(CK351='Opening Balance'!$I$370,'Opening Balance'!$H$370,""))</f>
        <v/>
      </c>
      <c r="CS351" s="438">
        <f t="shared" si="610"/>
        <v>149.77999999999994</v>
      </c>
      <c r="CT351" s="430">
        <f>IF(CO351="","",CO351*'Opening Balance'!$H$372)</f>
        <v>3.4</v>
      </c>
      <c r="CU351" s="431">
        <f t="shared" si="600"/>
        <v>146.37999999999994</v>
      </c>
      <c r="CV351" s="453">
        <f t="shared" si="637"/>
        <v>18.887799999999981</v>
      </c>
      <c r="CW351" s="430" t="str">
        <f>IF(CK351="","",IF(CK351='Opening Balance'!$I$369,'Opening Balance'!$H$369,""))</f>
        <v/>
      </c>
      <c r="CX351" s="429" t="str">
        <f>IF(CK351="","",IF(CK351='Opening Balance'!$I$371,'Opening Balance'!$H$371,""))</f>
        <v/>
      </c>
      <c r="CY351" s="438">
        <f t="shared" si="611"/>
        <v>18.887799999999981</v>
      </c>
      <c r="CZ351" s="430">
        <f>IF(CO351="","",CO351*'Opening Balance'!$H$373)</f>
        <v>1.7340000000000002</v>
      </c>
      <c r="DA351" s="431">
        <f t="shared" si="612"/>
        <v>17.153799999999979</v>
      </c>
      <c r="DB351" s="474">
        <f t="shared" si="638"/>
        <v>31200</v>
      </c>
      <c r="DC351" s="468" t="str">
        <f>IF(CK351="","",IF(CK351='Opening Balance'!$I$375,'Opening Balance'!$H$375,""))</f>
        <v/>
      </c>
      <c r="DD351" s="468">
        <f t="shared" si="613"/>
        <v>31200</v>
      </c>
      <c r="DE351" s="470">
        <f>IF(CK351="","",IF(CK351='Opening Balance'!$I$377,'Opening Balance'!$H$377,0))</f>
        <v>0</v>
      </c>
      <c r="DF351" s="469">
        <f t="shared" si="639"/>
        <v>31200</v>
      </c>
    </row>
    <row r="352" spans="1:110" s="329" customFormat="1">
      <c r="A352" s="580"/>
      <c r="B352" s="352">
        <f>IF(AND($Z$3=$Q$343),MAX($B$347:B351)+1,0)</f>
        <v>0</v>
      </c>
      <c r="C352" s="116">
        <f>IF(AND('Att. Dairy'!B406=""),"",'Att. Dairy'!B406)</f>
        <v>45296</v>
      </c>
      <c r="D352" s="118">
        <f t="shared" si="614"/>
        <v>48.70000000000001</v>
      </c>
      <c r="E352" s="118">
        <f t="shared" si="615"/>
        <v>79.8</v>
      </c>
      <c r="F352" s="118" t="str">
        <f>IF(C352="","",IF(Sheet1!C352='Opening Balance'!$I$350,'Opening Balance'!$G$350,""))</f>
        <v/>
      </c>
      <c r="G352" s="118" t="str">
        <f>IF(C352="","",IF(Sheet1!C352='Opening Balance'!$I$351,'Opening Balance'!$G$351,""))</f>
        <v/>
      </c>
      <c r="H352" s="118" t="str">
        <f>IF(C352="","",IF(Sheet1!C352='Opening Balance'!$I$352,'Opening Balance'!$G$352,""))</f>
        <v/>
      </c>
      <c r="I352" s="118" t="str">
        <f>IF(C352="","",IF(Sheet1!C352='Opening Balance'!$I$353,'Opening Balance'!$G$353,""))</f>
        <v/>
      </c>
      <c r="J352" s="118" t="str">
        <f>IF(C352="","",IF(Sheet1!C352='Opening Balance'!$I$354,'Opening Balance'!$G$354,""))</f>
        <v/>
      </c>
      <c r="K352" s="118" t="str">
        <f>IF(C352="","",IF(Sheet1!C352='Opening Balance'!$I$355,'Opening Balance'!$G$355,""))</f>
        <v/>
      </c>
      <c r="L352" s="118">
        <f t="shared" si="616"/>
        <v>48.70000000000001</v>
      </c>
      <c r="M352" s="118">
        <f t="shared" si="617"/>
        <v>79.8</v>
      </c>
      <c r="N352" s="119" t="str">
        <f>IF('Att. Dairy'!F406="","",'Att. Dairy'!F406)</f>
        <v/>
      </c>
      <c r="O352" s="119" t="str">
        <f>IF('Att. Dairy'!G406="","",'Att. Dairy'!G406)</f>
        <v/>
      </c>
      <c r="P352" s="119" t="str">
        <f t="shared" si="618"/>
        <v/>
      </c>
      <c r="Q352" s="119" t="str">
        <f>IF('Att. Dairy'!L406="","",'Att. Dairy'!L406)</f>
        <v/>
      </c>
      <c r="R352" s="119" t="str">
        <f>IF('Att. Dairy'!M406="","",'Att. Dairy'!M406)</f>
        <v/>
      </c>
      <c r="S352" s="119" t="str">
        <f t="shared" si="619"/>
        <v/>
      </c>
      <c r="T352" s="118">
        <f t="shared" si="620"/>
        <v>0</v>
      </c>
      <c r="U352" s="118">
        <f t="shared" si="621"/>
        <v>0</v>
      </c>
      <c r="V352" s="118">
        <f t="shared" si="622"/>
        <v>48.70000000000001</v>
      </c>
      <c r="W352" s="118">
        <f t="shared" si="623"/>
        <v>79.8</v>
      </c>
      <c r="X352" s="321" t="str">
        <f>IFERROR(IF(AND('Att. Dairy'!B406=""),"",IF(AND(Y352="अवकाश"),"",IF(AND(S352=""),"",S352*$Z$343))),"")</f>
        <v/>
      </c>
      <c r="Y352" s="121" t="str">
        <f>IF(AND('Att. Dairy'!B406=""),"",IF(OR(S352="",S352=0),"",BC352))</f>
        <v/>
      </c>
      <c r="AA352" s="353">
        <f>IF(AND($AY$3=$AP$343),MAX($AA$347:AA351)+1,0)</f>
        <v>0</v>
      </c>
      <c r="AB352" s="116">
        <f>IF(AND('Att. Dairy'!B406=""),"",'Att. Dairy'!B406)</f>
        <v>45296</v>
      </c>
      <c r="AC352" s="118">
        <f t="shared" si="624"/>
        <v>7.1000000000000227</v>
      </c>
      <c r="AD352" s="118">
        <f t="shared" si="625"/>
        <v>28.000000000000014</v>
      </c>
      <c r="AE352" s="118" t="str">
        <f>IF(AB352="","",IF(Sheet1!AB352='Opening Balance'!$I$350,'Opening Balance'!$H$350,""))</f>
        <v/>
      </c>
      <c r="AF352" s="118" t="str">
        <f>IF(AB352="","",IF(Sheet1!AB352='Opening Balance'!$I$351,'Opening Balance'!$H$351,""))</f>
        <v/>
      </c>
      <c r="AG352" s="118" t="str">
        <f>IF(AB352="","",IF(Sheet1!AB352='Opening Balance'!$I$352,'Opening Balance'!$H$352,""))</f>
        <v/>
      </c>
      <c r="AH352" s="118" t="str">
        <f>IF(AB352="","",IF(Sheet1!AB352='Opening Balance'!$I$353,'Opening Balance'!$H$353,""))</f>
        <v/>
      </c>
      <c r="AI352" s="118" t="str">
        <f>IF(AB352="","",IF(Sheet1!AB352='Opening Balance'!$I$354,'Opening Balance'!$H$354,""))</f>
        <v/>
      </c>
      <c r="AJ352" s="118" t="str">
        <f>IF(AB352="","",IF(Sheet1!AB352='Opening Balance'!$I$355,'Opening Balance'!$H$355,""))</f>
        <v/>
      </c>
      <c r="AK352" s="118">
        <f t="shared" si="626"/>
        <v>7.1000000000000227</v>
      </c>
      <c r="AL352" s="118">
        <f t="shared" si="627"/>
        <v>28.000000000000014</v>
      </c>
      <c r="AM352" s="119" t="str">
        <f>IF('Att. Dairy'!I406="","",'Att. Dairy'!I406)</f>
        <v/>
      </c>
      <c r="AN352" s="119" t="str">
        <f>IF('Att. Dairy'!J406="","",'Att. Dairy'!J406)</f>
        <v/>
      </c>
      <c r="AO352" s="119" t="str">
        <f t="shared" si="597"/>
        <v/>
      </c>
      <c r="AP352" s="119" t="str">
        <f>IF('Att. Dairy'!O406="","",'Att. Dairy'!O406)</f>
        <v/>
      </c>
      <c r="AQ352" s="119" t="str">
        <f>IF('Att. Dairy'!P406="","",'Att. Dairy'!P406)</f>
        <v/>
      </c>
      <c r="AR352" s="119" t="str">
        <f t="shared" si="628"/>
        <v/>
      </c>
      <c r="AS352" s="118">
        <f t="shared" si="629"/>
        <v>0</v>
      </c>
      <c r="AT352" s="118">
        <f t="shared" si="630"/>
        <v>0</v>
      </c>
      <c r="AU352" s="118">
        <f t="shared" ref="AU352:AU378" si="640">SUM(AK352-AS352)</f>
        <v>7.1000000000000227</v>
      </c>
      <c r="AV352" s="118">
        <f t="shared" ref="AV352:AV378" si="641">SUM(AL352-AT352)</f>
        <v>28.000000000000014</v>
      </c>
      <c r="AW352" s="321" t="str">
        <f>IFERROR(IF(AND('Att. Dairy'!B406=""),"",IF(AND(AX352="अवकाश"),"",IF(AND(AR352=""),"",AR352*$AY$343))),"")</f>
        <v/>
      </c>
      <c r="AX352" s="121" t="str">
        <f>IF(AND('Att. Dairy'!B406=""),"",IF(OR(AR352="",AR352=0),"",BC352))</f>
        <v/>
      </c>
      <c r="BB352" s="329" t="str">
        <f>IF(AND('Att. Dairy'!D406=""),"",'Att. Dairy'!D406)</f>
        <v>Friday</v>
      </c>
      <c r="BC352" s="329" t="str">
        <f t="shared" si="631"/>
        <v>दाल रोटी</v>
      </c>
      <c r="BD352" s="318" t="str">
        <f t="shared" si="601"/>
        <v>W</v>
      </c>
      <c r="BE352" s="329" t="str">
        <f>IF(AND('Att. Dairy'!C406=""),"",'Att. Dairy'!C406)</f>
        <v/>
      </c>
      <c r="BF352" s="329" t="str">
        <f t="shared" si="602"/>
        <v/>
      </c>
      <c r="BG352" s="318" t="str">
        <f t="shared" si="603"/>
        <v>W</v>
      </c>
      <c r="BJ352" s="487">
        <f>IF(AND($DG$5=$CF$344),MAX($BJ$347:BJ351)+1,0)</f>
        <v>0</v>
      </c>
      <c r="BK352" s="389">
        <v>5</v>
      </c>
      <c r="BL352" s="422">
        <f>IF(AND('Att. Dairy'!B406=""),"",'Att. Dairy'!B406)</f>
        <v>45296</v>
      </c>
      <c r="BM352" s="423" t="str">
        <f>IF(AND('Att. Dairy'!D406=""),"",'Att. Dairy'!D406)</f>
        <v>Friday</v>
      </c>
      <c r="BN352" s="435" t="str">
        <f>IF('Att. Dairy'!L406="","",IF('Att. Dairy'!E406='Att. Dairy'!$AD$15,'Att. Dairy'!L406,""))</f>
        <v/>
      </c>
      <c r="BO352" s="435" t="str">
        <f>IF('Att. Dairy'!M406="","",IF('Att. Dairy'!E406='Att. Dairy'!$AD$15,'Att. Dairy'!M406,""))</f>
        <v/>
      </c>
      <c r="BP352" s="436">
        <f t="shared" si="604"/>
        <v>0</v>
      </c>
      <c r="BQ352" s="453">
        <f t="shared" si="632"/>
        <v>100.73</v>
      </c>
      <c r="BR352" s="439" t="str">
        <f>IF(BL352="","",IF(BL352='Opening Balance'!$I$368,'Opening Balance'!$G$368,""))</f>
        <v/>
      </c>
      <c r="BS352" s="439" t="str">
        <f>IF(BL352="","",IF(BL352='Opening Balance'!$I$370,'Opening Balance'!$G$370,""))</f>
        <v/>
      </c>
      <c r="BT352" s="438">
        <f t="shared" si="605"/>
        <v>100.73</v>
      </c>
      <c r="BU352" s="446">
        <f>IF(BP352="","",BP352*'Opening Balance'!$G$372)</f>
        <v>0</v>
      </c>
      <c r="BV352" s="414">
        <f t="shared" si="599"/>
        <v>100.73</v>
      </c>
      <c r="BW352" s="453">
        <f t="shared" si="633"/>
        <v>9.4087999999999923</v>
      </c>
      <c r="BX352" s="446" t="str">
        <f>IF(BL352="","",IF(BL352='Opening Balance'!$I$369,'Opening Balance'!$G$369,""))</f>
        <v/>
      </c>
      <c r="BY352" s="446" t="str">
        <f>IF(BL352="","",IF(BL352='Opening Balance'!$I$371,'Opening Balance'!$G$371,""))</f>
        <v/>
      </c>
      <c r="BZ352" s="447">
        <f t="shared" si="606"/>
        <v>9.4087999999999923</v>
      </c>
      <c r="CA352" s="446">
        <f>IF(BP352="","",BP352*'Opening Balance'!$G$373)</f>
        <v>0</v>
      </c>
      <c r="CB352" s="431">
        <f t="shared" si="607"/>
        <v>9.4087999999999923</v>
      </c>
      <c r="CC352" s="474">
        <f t="shared" si="634"/>
        <v>28500</v>
      </c>
      <c r="CD352" s="468" t="str">
        <f>IF(BL352="","",IF(BL352='Opening Balance'!$I$375,'Opening Balance'!$G$375,""))</f>
        <v/>
      </c>
      <c r="CE352" s="468">
        <f t="shared" si="608"/>
        <v>28500</v>
      </c>
      <c r="CF352" s="470">
        <f>IF(BL352="","",IF(BL352='Opening Balance'!$I$377,'Opening Balance'!$G$377,0))</f>
        <v>0</v>
      </c>
      <c r="CG352" s="469">
        <f t="shared" si="635"/>
        <v>28500</v>
      </c>
      <c r="CH352" s="466"/>
      <c r="CI352" s="466"/>
      <c r="CJ352" s="389">
        <v>5</v>
      </c>
      <c r="CK352" s="422">
        <f>IF(AND('Att. Dairy'!B406=""),"",'Att. Dairy'!B406)</f>
        <v>45296</v>
      </c>
      <c r="CL352" s="423" t="str">
        <f>IF(AND('Att. Dairy'!D406=""),"",'Att. Dairy'!D406)</f>
        <v>Friday</v>
      </c>
      <c r="CM352" s="435" t="str">
        <f>IF('Att. Dairy'!O406="","",IF('Att. Dairy'!E406='Att. Dairy'!$AD$15,'Att. Dairy'!O406,""))</f>
        <v/>
      </c>
      <c r="CN352" s="435" t="str">
        <f>IF('Att. Dairy'!P406="","",IF('Att. Dairy'!E406='Att. Dairy'!$AD$15,'Att. Dairy'!P406,""))</f>
        <v/>
      </c>
      <c r="CO352" s="436">
        <f t="shared" si="609"/>
        <v>0</v>
      </c>
      <c r="CP352" s="453">
        <f t="shared" si="636"/>
        <v>146.37999999999994</v>
      </c>
      <c r="CQ352" s="438" t="str">
        <f>IF(CK352="","",IF(CK352='Opening Balance'!$I$368,'Opening Balance'!$H$368,""))</f>
        <v/>
      </c>
      <c r="CR352" s="438" t="str">
        <f>IF(CK352="","",IF(CK352='Opening Balance'!$I$370,'Opening Balance'!$H$370,""))</f>
        <v/>
      </c>
      <c r="CS352" s="438">
        <f t="shared" si="610"/>
        <v>146.37999999999994</v>
      </c>
      <c r="CT352" s="430">
        <f>IF(CO352="","",CO352*'Opening Balance'!$H$372)</f>
        <v>0</v>
      </c>
      <c r="CU352" s="431">
        <f t="shared" si="600"/>
        <v>146.37999999999994</v>
      </c>
      <c r="CV352" s="453">
        <f t="shared" si="637"/>
        <v>17.153799999999979</v>
      </c>
      <c r="CW352" s="430" t="str">
        <f>IF(CK352="","",IF(CK352='Opening Balance'!$I$369,'Opening Balance'!$H$369,""))</f>
        <v/>
      </c>
      <c r="CX352" s="429" t="str">
        <f>IF(CK352="","",IF(CK352='Opening Balance'!$I$371,'Opening Balance'!$H$371,""))</f>
        <v/>
      </c>
      <c r="CY352" s="438">
        <f t="shared" si="611"/>
        <v>17.153799999999979</v>
      </c>
      <c r="CZ352" s="430">
        <f>IF(CO352="","",CO352*'Opening Balance'!$H$373)</f>
        <v>0</v>
      </c>
      <c r="DA352" s="431">
        <f t="shared" si="612"/>
        <v>17.153799999999979</v>
      </c>
      <c r="DB352" s="474">
        <f t="shared" si="638"/>
        <v>31200</v>
      </c>
      <c r="DC352" s="468" t="str">
        <f>IF(CK352="","",IF(CK352='Opening Balance'!$I$375,'Opening Balance'!$H$375,""))</f>
        <v/>
      </c>
      <c r="DD352" s="468">
        <f t="shared" si="613"/>
        <v>31200</v>
      </c>
      <c r="DE352" s="470">
        <f>IF(CK352="","",IF(CK352='Opening Balance'!$I$377,'Opening Balance'!$H$377,0))</f>
        <v>0</v>
      </c>
      <c r="DF352" s="469">
        <f t="shared" si="639"/>
        <v>31200</v>
      </c>
    </row>
    <row r="353" spans="1:110" s="329" customFormat="1">
      <c r="A353" s="580"/>
      <c r="B353" s="352">
        <f>IF(AND($Z$3=$Q$343),MAX($B$347:B352)+1,0)</f>
        <v>0</v>
      </c>
      <c r="C353" s="116">
        <f>IF(AND('Att. Dairy'!B407=""),"",'Att. Dairy'!B407)</f>
        <v>45297</v>
      </c>
      <c r="D353" s="118">
        <f t="shared" si="614"/>
        <v>48.70000000000001</v>
      </c>
      <c r="E353" s="118">
        <f t="shared" si="615"/>
        <v>79.8</v>
      </c>
      <c r="F353" s="118" t="str">
        <f>IF(C353="","",IF(Sheet1!C353='Opening Balance'!$I$350,'Opening Balance'!$G$350,""))</f>
        <v/>
      </c>
      <c r="G353" s="118" t="str">
        <f>IF(C353="","",IF(Sheet1!C353='Opening Balance'!$I$351,'Opening Balance'!$G$351,""))</f>
        <v/>
      </c>
      <c r="H353" s="118" t="str">
        <f>IF(C353="","",IF(Sheet1!C353='Opening Balance'!$I$352,'Opening Balance'!$G$352,""))</f>
        <v/>
      </c>
      <c r="I353" s="118" t="str">
        <f>IF(C353="","",IF(Sheet1!C353='Opening Balance'!$I$353,'Opening Balance'!$G$353,""))</f>
        <v/>
      </c>
      <c r="J353" s="118" t="str">
        <f>IF(C353="","",IF(Sheet1!C353='Opening Balance'!$I$354,'Opening Balance'!$G$354,""))</f>
        <v/>
      </c>
      <c r="K353" s="118" t="str">
        <f>IF(C353="","",IF(Sheet1!C353='Opening Balance'!$I$355,'Opening Balance'!$G$355,""))</f>
        <v/>
      </c>
      <c r="L353" s="118">
        <f t="shared" si="616"/>
        <v>48.70000000000001</v>
      </c>
      <c r="M353" s="118">
        <f t="shared" si="617"/>
        <v>79.8</v>
      </c>
      <c r="N353" s="119" t="str">
        <f>IF('Att. Dairy'!F407="","",'Att. Dairy'!F407)</f>
        <v/>
      </c>
      <c r="O353" s="119" t="str">
        <f>IF('Att. Dairy'!G407="","",'Att. Dairy'!G407)</f>
        <v/>
      </c>
      <c r="P353" s="119" t="str">
        <f t="shared" si="618"/>
        <v/>
      </c>
      <c r="Q353" s="119" t="str">
        <f>IF('Att. Dairy'!L407="","",'Att. Dairy'!L407)</f>
        <v/>
      </c>
      <c r="R353" s="119" t="str">
        <f>IF('Att. Dairy'!M407="","",'Att. Dairy'!M407)</f>
        <v/>
      </c>
      <c r="S353" s="119" t="str">
        <f t="shared" si="619"/>
        <v/>
      </c>
      <c r="T353" s="118">
        <f t="shared" si="620"/>
        <v>0</v>
      </c>
      <c r="U353" s="118">
        <f t="shared" si="621"/>
        <v>0</v>
      </c>
      <c r="V353" s="118">
        <f t="shared" si="622"/>
        <v>48.70000000000001</v>
      </c>
      <c r="W353" s="118">
        <f t="shared" si="623"/>
        <v>79.8</v>
      </c>
      <c r="X353" s="321" t="str">
        <f>IFERROR(IF(AND('Att. Dairy'!B407=""),"",IF(AND(Y353="अवकाश"),"",IF(AND(S353=""),"",S353*$Z$343))),"")</f>
        <v/>
      </c>
      <c r="Y353" s="121" t="str">
        <f>IF(AND('Att. Dairy'!B407=""),"",IF(OR(S353="",S353=0),"",BC353))</f>
        <v/>
      </c>
      <c r="AA353" s="353">
        <f>IF(AND($AY$3=$AP$343),MAX($AA$347:AA352)+1,0)</f>
        <v>0</v>
      </c>
      <c r="AB353" s="116">
        <f>IF(AND('Att. Dairy'!B407=""),"",'Att. Dairy'!B407)</f>
        <v>45297</v>
      </c>
      <c r="AC353" s="118">
        <f t="shared" si="624"/>
        <v>7.1000000000000227</v>
      </c>
      <c r="AD353" s="118">
        <f t="shared" si="625"/>
        <v>28.000000000000014</v>
      </c>
      <c r="AE353" s="118" t="str">
        <f>IF(AB353="","",IF(Sheet1!AB353='Opening Balance'!$I$350,'Opening Balance'!$H$350,""))</f>
        <v/>
      </c>
      <c r="AF353" s="118" t="str">
        <f>IF(AB353="","",IF(Sheet1!AB353='Opening Balance'!$I$351,'Opening Balance'!$H$351,""))</f>
        <v/>
      </c>
      <c r="AG353" s="118" t="str">
        <f>IF(AB353="","",IF(Sheet1!AB353='Opening Balance'!$I$352,'Opening Balance'!$H$352,""))</f>
        <v/>
      </c>
      <c r="AH353" s="118" t="str">
        <f>IF(AB353="","",IF(Sheet1!AB353='Opening Balance'!$I$353,'Opening Balance'!$H$353,""))</f>
        <v/>
      </c>
      <c r="AI353" s="118" t="str">
        <f>IF(AB353="","",IF(Sheet1!AB353='Opening Balance'!$I$354,'Opening Balance'!$H$354,""))</f>
        <v/>
      </c>
      <c r="AJ353" s="118" t="str">
        <f>IF(AB353="","",IF(Sheet1!AB353='Opening Balance'!$I$355,'Opening Balance'!$H$355,""))</f>
        <v/>
      </c>
      <c r="AK353" s="118">
        <f t="shared" si="626"/>
        <v>7.1000000000000227</v>
      </c>
      <c r="AL353" s="118">
        <f t="shared" si="627"/>
        <v>28.000000000000014</v>
      </c>
      <c r="AM353" s="119" t="str">
        <f>IF('Att. Dairy'!I407="","",'Att. Dairy'!I407)</f>
        <v/>
      </c>
      <c r="AN353" s="119" t="str">
        <f>IF('Att. Dairy'!J407="","",'Att. Dairy'!J407)</f>
        <v/>
      </c>
      <c r="AO353" s="119" t="str">
        <f t="shared" si="597"/>
        <v/>
      </c>
      <c r="AP353" s="119" t="str">
        <f>IF('Att. Dairy'!O407="","",'Att. Dairy'!O407)</f>
        <v/>
      </c>
      <c r="AQ353" s="119" t="str">
        <f>IF('Att. Dairy'!P407="","",'Att. Dairy'!P407)</f>
        <v/>
      </c>
      <c r="AR353" s="119" t="str">
        <f t="shared" si="628"/>
        <v/>
      </c>
      <c r="AS353" s="118">
        <f t="shared" si="629"/>
        <v>0</v>
      </c>
      <c r="AT353" s="118">
        <f t="shared" si="630"/>
        <v>0</v>
      </c>
      <c r="AU353" s="118">
        <f t="shared" si="640"/>
        <v>7.1000000000000227</v>
      </c>
      <c r="AV353" s="118">
        <f t="shared" si="641"/>
        <v>28.000000000000014</v>
      </c>
      <c r="AW353" s="321" t="str">
        <f>IFERROR(IF(AND('Att. Dairy'!B407=""),"",IF(AND(AX353="अवकाश"),"",IF(AND(AR353=""),"",AR353*$AY$343))),"")</f>
        <v/>
      </c>
      <c r="AX353" s="121" t="str">
        <f>IF(AND('Att. Dairy'!B407=""),"",IF(OR(AR353="",AR353=0),"",BC353))</f>
        <v/>
      </c>
      <c r="BB353" s="329" t="str">
        <f>IF(AND('Att. Dairy'!D407=""),"",'Att. Dairy'!D407)</f>
        <v>Saturday</v>
      </c>
      <c r="BC353" s="329" t="str">
        <f t="shared" si="631"/>
        <v>सब्जी रोटी</v>
      </c>
      <c r="BD353" s="318" t="str">
        <f t="shared" si="601"/>
        <v>W</v>
      </c>
      <c r="BE353" s="329" t="str">
        <f>IF(AND('Att. Dairy'!C407=""),"",'Att. Dairy'!C407)</f>
        <v/>
      </c>
      <c r="BF353" s="329" t="str">
        <f t="shared" si="602"/>
        <v/>
      </c>
      <c r="BG353" s="318" t="str">
        <f t="shared" si="603"/>
        <v>W</v>
      </c>
      <c r="BJ353" s="487">
        <f>IF(AND($DG$5=$CF$344),MAX($BJ$347:BJ352)+1,0)</f>
        <v>0</v>
      </c>
      <c r="BK353" s="389">
        <v>6</v>
      </c>
      <c r="BL353" s="422">
        <f>IF(AND('Att. Dairy'!B407=""),"",'Att. Dairy'!B407)</f>
        <v>45297</v>
      </c>
      <c r="BM353" s="423" t="str">
        <f>IF(AND('Att. Dairy'!D407=""),"",'Att. Dairy'!D407)</f>
        <v>Saturday</v>
      </c>
      <c r="BN353" s="435" t="str">
        <f>IF('Att. Dairy'!L407="","",IF('Att. Dairy'!E407='Att. Dairy'!$AD$15,'Att. Dairy'!L407,""))</f>
        <v/>
      </c>
      <c r="BO353" s="435" t="str">
        <f>IF('Att. Dairy'!M407="","",IF('Att. Dairy'!E407='Att. Dairy'!$AD$15,'Att. Dairy'!M407,""))</f>
        <v/>
      </c>
      <c r="BP353" s="436">
        <f t="shared" si="604"/>
        <v>0</v>
      </c>
      <c r="BQ353" s="453">
        <f t="shared" si="632"/>
        <v>100.73</v>
      </c>
      <c r="BR353" s="439" t="str">
        <f>IF(BL353="","",IF(BL353='Opening Balance'!$I$368,'Opening Balance'!$G$368,""))</f>
        <v/>
      </c>
      <c r="BS353" s="439" t="str">
        <f>IF(BL353="","",IF(BL353='Opening Balance'!$I$370,'Opening Balance'!$G$370,""))</f>
        <v/>
      </c>
      <c r="BT353" s="438">
        <f t="shared" si="605"/>
        <v>100.73</v>
      </c>
      <c r="BU353" s="446">
        <f>IF(BP353="","",BP353*'Opening Balance'!$G$372)</f>
        <v>0</v>
      </c>
      <c r="BV353" s="414">
        <f t="shared" si="599"/>
        <v>100.73</v>
      </c>
      <c r="BW353" s="453">
        <f t="shared" si="633"/>
        <v>9.4087999999999923</v>
      </c>
      <c r="BX353" s="446" t="str">
        <f>IF(BL353="","",IF(BL353='Opening Balance'!$I$369,'Opening Balance'!$G$369,""))</f>
        <v/>
      </c>
      <c r="BY353" s="446" t="str">
        <f>IF(BL353="","",IF(BL353='Opening Balance'!$I$371,'Opening Balance'!$G$371,""))</f>
        <v/>
      </c>
      <c r="BZ353" s="447">
        <f t="shared" si="606"/>
        <v>9.4087999999999923</v>
      </c>
      <c r="CA353" s="446">
        <f>IF(BP353="","",BP353*'Opening Balance'!$G$373)</f>
        <v>0</v>
      </c>
      <c r="CB353" s="431">
        <f t="shared" si="607"/>
        <v>9.4087999999999923</v>
      </c>
      <c r="CC353" s="474">
        <f t="shared" si="634"/>
        <v>28500</v>
      </c>
      <c r="CD353" s="468" t="str">
        <f>IF(BL353="","",IF(BL353='Opening Balance'!$I$375,'Opening Balance'!$G$375,""))</f>
        <v/>
      </c>
      <c r="CE353" s="468">
        <f t="shared" si="608"/>
        <v>28500</v>
      </c>
      <c r="CF353" s="470">
        <f>IF(BL353="","",IF(BL353='Opening Balance'!$I$377,'Opening Balance'!$G$377,0))</f>
        <v>0</v>
      </c>
      <c r="CG353" s="469">
        <f t="shared" si="635"/>
        <v>28500</v>
      </c>
      <c r="CH353" s="466"/>
      <c r="CI353" s="466"/>
      <c r="CJ353" s="389">
        <v>6</v>
      </c>
      <c r="CK353" s="422">
        <f>IF(AND('Att. Dairy'!B407=""),"",'Att. Dairy'!B407)</f>
        <v>45297</v>
      </c>
      <c r="CL353" s="423" t="str">
        <f>IF(AND('Att. Dairy'!D407=""),"",'Att. Dairy'!D407)</f>
        <v>Saturday</v>
      </c>
      <c r="CM353" s="435" t="str">
        <f>IF('Att. Dairy'!O407="","",IF('Att. Dairy'!E407='Att. Dairy'!$AD$15,'Att. Dairy'!O407,""))</f>
        <v/>
      </c>
      <c r="CN353" s="435" t="str">
        <f>IF('Att. Dairy'!P407="","",IF('Att. Dairy'!E407='Att. Dairy'!$AD$15,'Att. Dairy'!P407,""))</f>
        <v/>
      </c>
      <c r="CO353" s="436">
        <f t="shared" si="609"/>
        <v>0</v>
      </c>
      <c r="CP353" s="453">
        <f t="shared" si="636"/>
        <v>146.37999999999994</v>
      </c>
      <c r="CQ353" s="438" t="str">
        <f>IF(CK353="","",IF(CK353='Opening Balance'!$I$368,'Opening Balance'!$H$368,""))</f>
        <v/>
      </c>
      <c r="CR353" s="438" t="str">
        <f>IF(CK353="","",IF(CK353='Opening Balance'!$I$370,'Opening Balance'!$H$370,""))</f>
        <v/>
      </c>
      <c r="CS353" s="438">
        <f t="shared" si="610"/>
        <v>146.37999999999994</v>
      </c>
      <c r="CT353" s="430">
        <f>IF(CO353="","",CO353*'Opening Balance'!$H$372)</f>
        <v>0</v>
      </c>
      <c r="CU353" s="431">
        <f t="shared" si="600"/>
        <v>146.37999999999994</v>
      </c>
      <c r="CV353" s="453">
        <f t="shared" si="637"/>
        <v>17.153799999999979</v>
      </c>
      <c r="CW353" s="430" t="str">
        <f>IF(CK353="","",IF(CK353='Opening Balance'!$I$369,'Opening Balance'!$H$369,""))</f>
        <v/>
      </c>
      <c r="CX353" s="429" t="str">
        <f>IF(CK353="","",IF(CK353='Opening Balance'!$I$371,'Opening Balance'!$H$371,""))</f>
        <v/>
      </c>
      <c r="CY353" s="438">
        <f t="shared" si="611"/>
        <v>17.153799999999979</v>
      </c>
      <c r="CZ353" s="430">
        <f>IF(CO353="","",CO353*'Opening Balance'!$H$373)</f>
        <v>0</v>
      </c>
      <c r="DA353" s="431">
        <f t="shared" si="612"/>
        <v>17.153799999999979</v>
      </c>
      <c r="DB353" s="474">
        <f t="shared" si="638"/>
        <v>31200</v>
      </c>
      <c r="DC353" s="468" t="str">
        <f>IF(CK353="","",IF(CK353='Opening Balance'!$I$375,'Opening Balance'!$H$375,""))</f>
        <v/>
      </c>
      <c r="DD353" s="468">
        <f t="shared" si="613"/>
        <v>31200</v>
      </c>
      <c r="DE353" s="470">
        <f>IF(CK353="","",IF(CK353='Opening Balance'!$I$377,'Opening Balance'!$H$377,0))</f>
        <v>0</v>
      </c>
      <c r="DF353" s="469">
        <f t="shared" si="639"/>
        <v>31200</v>
      </c>
    </row>
    <row r="354" spans="1:110" s="329" customFormat="1">
      <c r="A354" s="580"/>
      <c r="B354" s="352">
        <f>IF(AND($Z$3=$Q$343),MAX($B$347:B353)+1,0)</f>
        <v>0</v>
      </c>
      <c r="C354" s="116">
        <f>IF(AND('Att. Dairy'!B408=""),"",'Att. Dairy'!B408)</f>
        <v>45298</v>
      </c>
      <c r="D354" s="118">
        <f t="shared" si="614"/>
        <v>48.70000000000001</v>
      </c>
      <c r="E354" s="118">
        <f t="shared" si="615"/>
        <v>79.8</v>
      </c>
      <c r="F354" s="118" t="str">
        <f>IF(C354="","",IF(Sheet1!C354='Opening Balance'!$I$350,'Opening Balance'!$G$350,""))</f>
        <v/>
      </c>
      <c r="G354" s="118" t="str">
        <f>IF(C354="","",IF(Sheet1!C354='Opening Balance'!$I$351,'Opening Balance'!$G$351,""))</f>
        <v/>
      </c>
      <c r="H354" s="118" t="str">
        <f>IF(C354="","",IF(Sheet1!C354='Opening Balance'!$I$352,'Opening Balance'!$G$352,""))</f>
        <v/>
      </c>
      <c r="I354" s="118" t="str">
        <f>IF(C354="","",IF(Sheet1!C354='Opening Balance'!$I$353,'Opening Balance'!$G$353,""))</f>
        <v/>
      </c>
      <c r="J354" s="118" t="str">
        <f>IF(C354="","",IF(Sheet1!C354='Opening Balance'!$I$354,'Opening Balance'!$G$354,""))</f>
        <v/>
      </c>
      <c r="K354" s="118" t="str">
        <f>IF(C354="","",IF(Sheet1!C354='Opening Balance'!$I$355,'Opening Balance'!$G$355,""))</f>
        <v/>
      </c>
      <c r="L354" s="118">
        <f t="shared" si="616"/>
        <v>48.70000000000001</v>
      </c>
      <c r="M354" s="118">
        <f t="shared" si="617"/>
        <v>79.8</v>
      </c>
      <c r="N354" s="119" t="str">
        <f>IF('Att. Dairy'!F408="","",'Att. Dairy'!F408)</f>
        <v/>
      </c>
      <c r="O354" s="119" t="str">
        <f>IF('Att. Dairy'!G408="","",'Att. Dairy'!G408)</f>
        <v/>
      </c>
      <c r="P354" s="119" t="str">
        <f t="shared" si="618"/>
        <v/>
      </c>
      <c r="Q354" s="119" t="str">
        <f>IF('Att. Dairy'!L408="","",'Att. Dairy'!L408)</f>
        <v/>
      </c>
      <c r="R354" s="119" t="str">
        <f>IF('Att. Dairy'!M408="","",'Att. Dairy'!M408)</f>
        <v/>
      </c>
      <c r="S354" s="119" t="str">
        <f t="shared" si="619"/>
        <v/>
      </c>
      <c r="T354" s="118">
        <f t="shared" si="620"/>
        <v>0</v>
      </c>
      <c r="U354" s="118">
        <f t="shared" si="621"/>
        <v>0</v>
      </c>
      <c r="V354" s="118">
        <f t="shared" si="622"/>
        <v>48.70000000000001</v>
      </c>
      <c r="W354" s="118">
        <f t="shared" si="623"/>
        <v>79.8</v>
      </c>
      <c r="X354" s="321" t="str">
        <f>IFERROR(IF(AND('Att. Dairy'!B408=""),"",IF(AND(Y354="अवकाश"),"",IF(AND(S354=""),"",S354*$Z$343))),"")</f>
        <v/>
      </c>
      <c r="Y354" s="121" t="str">
        <f>IF(AND('Att. Dairy'!B408=""),"",IF(OR(S354="",S354=0),"",BC354))</f>
        <v/>
      </c>
      <c r="AA354" s="353">
        <f>IF(AND($AY$3=$AP$343),MAX($AA$347:AA353)+1,0)</f>
        <v>0</v>
      </c>
      <c r="AB354" s="116">
        <f>IF(AND('Att. Dairy'!B408=""),"",'Att. Dairy'!B408)</f>
        <v>45298</v>
      </c>
      <c r="AC354" s="118">
        <f t="shared" si="624"/>
        <v>7.1000000000000227</v>
      </c>
      <c r="AD354" s="118">
        <f t="shared" si="625"/>
        <v>28.000000000000014</v>
      </c>
      <c r="AE354" s="118" t="str">
        <f>IF(AB354="","",IF(Sheet1!AB354='Opening Balance'!$I$350,'Opening Balance'!$H$350,""))</f>
        <v/>
      </c>
      <c r="AF354" s="118" t="str">
        <f>IF(AB354="","",IF(Sheet1!AB354='Opening Balance'!$I$351,'Opening Balance'!$H$351,""))</f>
        <v/>
      </c>
      <c r="AG354" s="118" t="str">
        <f>IF(AB354="","",IF(Sheet1!AB354='Opening Balance'!$I$352,'Opening Balance'!$H$352,""))</f>
        <v/>
      </c>
      <c r="AH354" s="118" t="str">
        <f>IF(AB354="","",IF(Sheet1!AB354='Opening Balance'!$I$353,'Opening Balance'!$H$353,""))</f>
        <v/>
      </c>
      <c r="AI354" s="118" t="str">
        <f>IF(AB354="","",IF(Sheet1!AB354='Opening Balance'!$I$354,'Opening Balance'!$H$354,""))</f>
        <v/>
      </c>
      <c r="AJ354" s="118" t="str">
        <f>IF(AB354="","",IF(Sheet1!AB354='Opening Balance'!$I$355,'Opening Balance'!$H$355,""))</f>
        <v/>
      </c>
      <c r="AK354" s="118">
        <f t="shared" si="626"/>
        <v>7.1000000000000227</v>
      </c>
      <c r="AL354" s="118">
        <f t="shared" si="627"/>
        <v>28.000000000000014</v>
      </c>
      <c r="AM354" s="119" t="str">
        <f>IF('Att. Dairy'!I408="","",'Att. Dairy'!I408)</f>
        <v/>
      </c>
      <c r="AN354" s="119" t="str">
        <f>IF('Att. Dairy'!J408="","",'Att. Dairy'!J408)</f>
        <v/>
      </c>
      <c r="AO354" s="119" t="str">
        <f t="shared" si="597"/>
        <v/>
      </c>
      <c r="AP354" s="119" t="str">
        <f>IF('Att. Dairy'!O408="","",'Att. Dairy'!O408)</f>
        <v/>
      </c>
      <c r="AQ354" s="119" t="str">
        <f>IF('Att. Dairy'!P408="","",'Att. Dairy'!P408)</f>
        <v/>
      </c>
      <c r="AR354" s="119" t="str">
        <f t="shared" si="628"/>
        <v/>
      </c>
      <c r="AS354" s="118">
        <f t="shared" si="629"/>
        <v>0</v>
      </c>
      <c r="AT354" s="118">
        <f t="shared" si="630"/>
        <v>0</v>
      </c>
      <c r="AU354" s="118">
        <f t="shared" si="640"/>
        <v>7.1000000000000227</v>
      </c>
      <c r="AV354" s="118">
        <f t="shared" si="641"/>
        <v>28.000000000000014</v>
      </c>
      <c r="AW354" s="321" t="str">
        <f>IFERROR(IF(AND('Att. Dairy'!B408=""),"",IF(AND(AX354="अवकाश"),"",IF(AND(AR354=""),"",AR354*$AY$343))),"")</f>
        <v/>
      </c>
      <c r="AX354" s="121" t="str">
        <f>IF(AND('Att. Dairy'!B408=""),"",IF(OR(AR354="",AR354=0),"",BC354))</f>
        <v/>
      </c>
      <c r="BB354" s="329" t="str">
        <f>IF(AND('Att. Dairy'!D408=""),"",'Att. Dairy'!D408)</f>
        <v>Sunday</v>
      </c>
      <c r="BC354" s="329" t="str">
        <f t="shared" si="631"/>
        <v>अवकाश</v>
      </c>
      <c r="BD354" s="318" t="str">
        <f t="shared" si="601"/>
        <v/>
      </c>
      <c r="BE354" s="329" t="str">
        <f>IF(AND('Att. Dairy'!C408=""),"",'Att. Dairy'!C408)</f>
        <v/>
      </c>
      <c r="BF354" s="329" t="str">
        <f t="shared" si="602"/>
        <v/>
      </c>
      <c r="BG354" s="318" t="str">
        <f t="shared" si="603"/>
        <v/>
      </c>
      <c r="BJ354" s="487">
        <f>IF(AND($DG$5=$CF$344),MAX($BJ$347:BJ353)+1,0)</f>
        <v>0</v>
      </c>
      <c r="BK354" s="389">
        <v>7</v>
      </c>
      <c r="BL354" s="422">
        <f>IF(AND('Att. Dairy'!B408=""),"",'Att. Dairy'!B408)</f>
        <v>45298</v>
      </c>
      <c r="BM354" s="423" t="str">
        <f>IF(AND('Att. Dairy'!D408=""),"",'Att. Dairy'!D408)</f>
        <v>Sunday</v>
      </c>
      <c r="BN354" s="435" t="str">
        <f>IF('Att. Dairy'!L408="","",IF('Att. Dairy'!E408='Att. Dairy'!$AD$15,'Att. Dairy'!L408,""))</f>
        <v/>
      </c>
      <c r="BO354" s="435" t="str">
        <f>IF('Att. Dairy'!M408="","",IF('Att. Dairy'!E408='Att. Dairy'!$AD$15,'Att. Dairy'!M408,""))</f>
        <v/>
      </c>
      <c r="BP354" s="436">
        <f t="shared" si="604"/>
        <v>0</v>
      </c>
      <c r="BQ354" s="453">
        <f t="shared" si="632"/>
        <v>100.73</v>
      </c>
      <c r="BR354" s="439" t="str">
        <f>IF(BL354="","",IF(BL354='Opening Balance'!$I$368,'Opening Balance'!$G$368,""))</f>
        <v/>
      </c>
      <c r="BS354" s="439" t="str">
        <f>IF(BL354="","",IF(BL354='Opening Balance'!$I$370,'Opening Balance'!$G$370,""))</f>
        <v/>
      </c>
      <c r="BT354" s="438">
        <f t="shared" si="605"/>
        <v>100.73</v>
      </c>
      <c r="BU354" s="446">
        <f>IF(BP354="","",BP354*'Opening Balance'!$G$372)</f>
        <v>0</v>
      </c>
      <c r="BV354" s="415">
        <f t="shared" si="599"/>
        <v>100.73</v>
      </c>
      <c r="BW354" s="453">
        <f t="shared" si="633"/>
        <v>9.4087999999999923</v>
      </c>
      <c r="BX354" s="446" t="str">
        <f>IF(BL354="","",IF(BL354='Opening Balance'!$I$369,'Opening Balance'!$G$369,""))</f>
        <v/>
      </c>
      <c r="BY354" s="446" t="str">
        <f>IF(BL354="","",IF(BL354='Opening Balance'!$I$371,'Opening Balance'!$G$371,""))</f>
        <v/>
      </c>
      <c r="BZ354" s="447">
        <f t="shared" si="606"/>
        <v>9.4087999999999923</v>
      </c>
      <c r="CA354" s="446">
        <f>IF(BP354="","",BP354*'Opening Balance'!$G$373)</f>
        <v>0</v>
      </c>
      <c r="CB354" s="431">
        <f t="shared" si="607"/>
        <v>9.4087999999999923</v>
      </c>
      <c r="CC354" s="474">
        <f t="shared" si="634"/>
        <v>28500</v>
      </c>
      <c r="CD354" s="468" t="str">
        <f>IF(BL354="","",IF(BL354='Opening Balance'!$I$375,'Opening Balance'!$G$375,""))</f>
        <v/>
      </c>
      <c r="CE354" s="468">
        <f t="shared" si="608"/>
        <v>28500</v>
      </c>
      <c r="CF354" s="470">
        <f>IF(BL354="","",IF(BL354='Opening Balance'!$I$377,'Opening Balance'!$G$377,0))</f>
        <v>0</v>
      </c>
      <c r="CG354" s="469">
        <f t="shared" si="635"/>
        <v>28500</v>
      </c>
      <c r="CH354" s="466"/>
      <c r="CI354" s="466"/>
      <c r="CJ354" s="389">
        <v>7</v>
      </c>
      <c r="CK354" s="422">
        <f>IF(AND('Att. Dairy'!B408=""),"",'Att. Dairy'!B408)</f>
        <v>45298</v>
      </c>
      <c r="CL354" s="423" t="str">
        <f>IF(AND('Att. Dairy'!D408=""),"",'Att. Dairy'!D408)</f>
        <v>Sunday</v>
      </c>
      <c r="CM354" s="435" t="str">
        <f>IF('Att. Dairy'!O408="","",IF('Att. Dairy'!E408='Att. Dairy'!$AD$15,'Att. Dairy'!O408,""))</f>
        <v/>
      </c>
      <c r="CN354" s="435" t="str">
        <f>IF('Att. Dairy'!P408="","",IF('Att. Dairy'!E408='Att. Dairy'!$AD$15,'Att. Dairy'!P408,""))</f>
        <v/>
      </c>
      <c r="CO354" s="436">
        <f t="shared" si="609"/>
        <v>0</v>
      </c>
      <c r="CP354" s="453">
        <f t="shared" si="636"/>
        <v>146.37999999999994</v>
      </c>
      <c r="CQ354" s="438" t="str">
        <f>IF(CK354="","",IF(CK354='Opening Balance'!$I$368,'Opening Balance'!$H$368,""))</f>
        <v/>
      </c>
      <c r="CR354" s="438" t="str">
        <f>IF(CK354="","",IF(CK354='Opening Balance'!$I$370,'Opening Balance'!$H$370,""))</f>
        <v/>
      </c>
      <c r="CS354" s="438">
        <f t="shared" si="610"/>
        <v>146.37999999999994</v>
      </c>
      <c r="CT354" s="430">
        <f>IF(CO354="","",CO354*'Opening Balance'!$H$372)</f>
        <v>0</v>
      </c>
      <c r="CU354" s="431">
        <f t="shared" si="600"/>
        <v>146.37999999999994</v>
      </c>
      <c r="CV354" s="453">
        <f t="shared" si="637"/>
        <v>17.153799999999979</v>
      </c>
      <c r="CW354" s="430" t="str">
        <f>IF(CK354="","",IF(CK354='Opening Balance'!$I$369,'Opening Balance'!$H$369,""))</f>
        <v/>
      </c>
      <c r="CX354" s="429" t="str">
        <f>IF(CK354="","",IF(CK354='Opening Balance'!$I$371,'Opening Balance'!$H$371,""))</f>
        <v/>
      </c>
      <c r="CY354" s="438">
        <f t="shared" si="611"/>
        <v>17.153799999999979</v>
      </c>
      <c r="CZ354" s="430">
        <f>IF(CO354="","",CO354*'Opening Balance'!$H$373)</f>
        <v>0</v>
      </c>
      <c r="DA354" s="431">
        <f t="shared" si="612"/>
        <v>17.153799999999979</v>
      </c>
      <c r="DB354" s="474">
        <f t="shared" si="638"/>
        <v>31200</v>
      </c>
      <c r="DC354" s="468" t="str">
        <f>IF(CK354="","",IF(CK354='Opening Balance'!$I$375,'Opening Balance'!$H$375,""))</f>
        <v/>
      </c>
      <c r="DD354" s="468">
        <f t="shared" si="613"/>
        <v>31200</v>
      </c>
      <c r="DE354" s="470">
        <f>IF(CK354="","",IF(CK354='Opening Balance'!$I$377,'Opening Balance'!$H$377,0))</f>
        <v>0</v>
      </c>
      <c r="DF354" s="469">
        <f t="shared" si="639"/>
        <v>31200</v>
      </c>
    </row>
    <row r="355" spans="1:110" s="329" customFormat="1">
      <c r="A355" s="580"/>
      <c r="B355" s="352">
        <f>IF(AND($Z$3=$Q$343),MAX($B$347:B354)+1,0)</f>
        <v>0</v>
      </c>
      <c r="C355" s="116">
        <f>IF(AND('Att. Dairy'!B409=""),"",'Att. Dairy'!B409)</f>
        <v>45299</v>
      </c>
      <c r="D355" s="118">
        <f t="shared" si="614"/>
        <v>48.70000000000001</v>
      </c>
      <c r="E355" s="118">
        <f t="shared" si="615"/>
        <v>79.8</v>
      </c>
      <c r="F355" s="118" t="str">
        <f>IF(C355="","",IF(Sheet1!C355='Opening Balance'!$I$350,'Opening Balance'!$G$350,""))</f>
        <v/>
      </c>
      <c r="G355" s="118" t="str">
        <f>IF(C355="","",IF(Sheet1!C355='Opening Balance'!$I$351,'Opening Balance'!$G$351,""))</f>
        <v/>
      </c>
      <c r="H355" s="118" t="str">
        <f>IF(C355="","",IF(Sheet1!C355='Opening Balance'!$I$352,'Opening Balance'!$G$352,""))</f>
        <v/>
      </c>
      <c r="I355" s="118" t="str">
        <f>IF(C355="","",IF(Sheet1!C355='Opening Balance'!$I$353,'Opening Balance'!$G$353,""))</f>
        <v/>
      </c>
      <c r="J355" s="118" t="str">
        <f>IF(C355="","",IF(Sheet1!C355='Opening Balance'!$I$354,'Opening Balance'!$G$354,""))</f>
        <v/>
      </c>
      <c r="K355" s="118" t="str">
        <f>IF(C355="","",IF(Sheet1!C355='Opening Balance'!$I$355,'Opening Balance'!$G$355,""))</f>
        <v/>
      </c>
      <c r="L355" s="118">
        <f t="shared" si="616"/>
        <v>48.70000000000001</v>
      </c>
      <c r="M355" s="118">
        <f t="shared" si="617"/>
        <v>79.8</v>
      </c>
      <c r="N355" s="119" t="str">
        <f>IF('Att. Dairy'!F409="","",'Att. Dairy'!F409)</f>
        <v/>
      </c>
      <c r="O355" s="119" t="str">
        <f>IF('Att. Dairy'!G409="","",'Att. Dairy'!G409)</f>
        <v/>
      </c>
      <c r="P355" s="119" t="str">
        <f t="shared" si="618"/>
        <v/>
      </c>
      <c r="Q355" s="119" t="str">
        <f>IF('Att. Dairy'!L409="","",'Att. Dairy'!L409)</f>
        <v/>
      </c>
      <c r="R355" s="119" t="str">
        <f>IF('Att. Dairy'!M409="","",'Att. Dairy'!M409)</f>
        <v/>
      </c>
      <c r="S355" s="119" t="str">
        <f t="shared" si="619"/>
        <v/>
      </c>
      <c r="T355" s="118">
        <f t="shared" si="620"/>
        <v>0</v>
      </c>
      <c r="U355" s="118">
        <f t="shared" si="621"/>
        <v>0</v>
      </c>
      <c r="V355" s="118">
        <f t="shared" si="622"/>
        <v>48.70000000000001</v>
      </c>
      <c r="W355" s="118">
        <f t="shared" si="623"/>
        <v>79.8</v>
      </c>
      <c r="X355" s="321" t="str">
        <f>IFERROR(IF(AND('Att. Dairy'!B409=""),"",IF(AND(Y355="अवकाश"),"",IF(AND(S355=""),"",S355*$Z$343))),"")</f>
        <v/>
      </c>
      <c r="Y355" s="121" t="str">
        <f>IF(AND('Att. Dairy'!B409=""),"",IF(OR(S355="",S355=0),"",BC355))</f>
        <v/>
      </c>
      <c r="AA355" s="353">
        <f>IF(AND($AY$3=$AP$343),MAX($AA$347:AA354)+1,0)</f>
        <v>0</v>
      </c>
      <c r="AB355" s="116">
        <f>IF(AND('Att. Dairy'!B409=""),"",'Att. Dairy'!B409)</f>
        <v>45299</v>
      </c>
      <c r="AC355" s="118">
        <f t="shared" si="624"/>
        <v>7.1000000000000227</v>
      </c>
      <c r="AD355" s="118">
        <f t="shared" si="625"/>
        <v>28.000000000000014</v>
      </c>
      <c r="AE355" s="118" t="str">
        <f>IF(AB355="","",IF(Sheet1!AB355='Opening Balance'!$I$350,'Opening Balance'!$H$350,""))</f>
        <v/>
      </c>
      <c r="AF355" s="118" t="str">
        <f>IF(AB355="","",IF(Sheet1!AB355='Opening Balance'!$I$351,'Opening Balance'!$H$351,""))</f>
        <v/>
      </c>
      <c r="AG355" s="118" t="str">
        <f>IF(AB355="","",IF(Sheet1!AB355='Opening Balance'!$I$352,'Opening Balance'!$H$352,""))</f>
        <v/>
      </c>
      <c r="AH355" s="118" t="str">
        <f>IF(AB355="","",IF(Sheet1!AB355='Opening Balance'!$I$353,'Opening Balance'!$H$353,""))</f>
        <v/>
      </c>
      <c r="AI355" s="118" t="str">
        <f>IF(AB355="","",IF(Sheet1!AB355='Opening Balance'!$I$354,'Opening Balance'!$H$354,""))</f>
        <v/>
      </c>
      <c r="AJ355" s="118" t="str">
        <f>IF(AB355="","",IF(Sheet1!AB355='Opening Balance'!$I$355,'Opening Balance'!$H$355,""))</f>
        <v/>
      </c>
      <c r="AK355" s="118">
        <f t="shared" si="626"/>
        <v>7.1000000000000227</v>
      </c>
      <c r="AL355" s="118">
        <f t="shared" si="627"/>
        <v>28.000000000000014</v>
      </c>
      <c r="AM355" s="119" t="str">
        <f>IF('Att. Dairy'!I409="","",'Att. Dairy'!I409)</f>
        <v/>
      </c>
      <c r="AN355" s="119" t="str">
        <f>IF('Att. Dairy'!J409="","",'Att. Dairy'!J409)</f>
        <v/>
      </c>
      <c r="AO355" s="119" t="str">
        <f t="shared" ref="AO355:AO378" si="642">IF(AND(AM355="",AN355=""),"",SUM(AM355:AN355))</f>
        <v/>
      </c>
      <c r="AP355" s="119" t="str">
        <f>IF('Att. Dairy'!O409="","",'Att. Dairy'!O409)</f>
        <v/>
      </c>
      <c r="AQ355" s="119" t="str">
        <f>IF('Att. Dairy'!P409="","",'Att. Dairy'!P409)</f>
        <v/>
      </c>
      <c r="AR355" s="119" t="str">
        <f t="shared" si="628"/>
        <v/>
      </c>
      <c r="AS355" s="118">
        <f t="shared" si="629"/>
        <v>0</v>
      </c>
      <c r="AT355" s="118">
        <f t="shared" si="630"/>
        <v>0</v>
      </c>
      <c r="AU355" s="118">
        <f t="shared" si="640"/>
        <v>7.1000000000000227</v>
      </c>
      <c r="AV355" s="118">
        <f t="shared" si="641"/>
        <v>28.000000000000014</v>
      </c>
      <c r="AW355" s="321" t="str">
        <f>IFERROR(IF(AND('Att. Dairy'!B409=""),"",IF(AND(AX355="अवकाश"),"",IF(AND(AR355=""),"",AR355*$AY$343))),"")</f>
        <v/>
      </c>
      <c r="AX355" s="121" t="str">
        <f>IF(AND('Att. Dairy'!B409=""),"",IF(OR(AR355="",AR355=0),"",BC355))</f>
        <v/>
      </c>
      <c r="BB355" s="329" t="str">
        <f>IF(AND('Att. Dairy'!D409=""),"",'Att. Dairy'!D409)</f>
        <v>Monday</v>
      </c>
      <c r="BC355" s="329" t="str">
        <f t="shared" si="631"/>
        <v>सब्जी रोटी</v>
      </c>
      <c r="BD355" s="318" t="str">
        <f t="shared" si="601"/>
        <v>W</v>
      </c>
      <c r="BE355" s="329" t="str">
        <f>IF(AND('Att. Dairy'!C409=""),"",'Att. Dairy'!C409)</f>
        <v/>
      </c>
      <c r="BF355" s="329" t="str">
        <f t="shared" si="602"/>
        <v/>
      </c>
      <c r="BG355" s="318" t="str">
        <f t="shared" si="603"/>
        <v>W</v>
      </c>
      <c r="BJ355" s="487">
        <f>IF(AND($DG$5=$CF$344),MAX($BJ$347:BJ354)+1,0)</f>
        <v>0</v>
      </c>
      <c r="BK355" s="389">
        <v>8</v>
      </c>
      <c r="BL355" s="422">
        <f>IF(AND('Att. Dairy'!B409=""),"",'Att. Dairy'!B409)</f>
        <v>45299</v>
      </c>
      <c r="BM355" s="423" t="str">
        <f>IF(AND('Att. Dairy'!D409=""),"",'Att. Dairy'!D409)</f>
        <v>Monday</v>
      </c>
      <c r="BN355" s="435" t="str">
        <f>IF('Att. Dairy'!L409="","",IF('Att. Dairy'!E409='Att. Dairy'!$AD$15,'Att. Dairy'!L409,""))</f>
        <v/>
      </c>
      <c r="BO355" s="435" t="str">
        <f>IF('Att. Dairy'!M409="","",IF('Att. Dairy'!E409='Att. Dairy'!$AD$15,'Att. Dairy'!M409,""))</f>
        <v/>
      </c>
      <c r="BP355" s="436">
        <f t="shared" si="604"/>
        <v>0</v>
      </c>
      <c r="BQ355" s="453">
        <f t="shared" si="632"/>
        <v>100.73</v>
      </c>
      <c r="BR355" s="439" t="str">
        <f>IF(BL355="","",IF(BL355='Opening Balance'!$I$368,'Opening Balance'!$G$368,""))</f>
        <v/>
      </c>
      <c r="BS355" s="439" t="str">
        <f>IF(BL355="","",IF(BL355='Opening Balance'!$I$370,'Opening Balance'!$G$370,""))</f>
        <v/>
      </c>
      <c r="BT355" s="438">
        <f t="shared" si="605"/>
        <v>100.73</v>
      </c>
      <c r="BU355" s="446">
        <f>IF(BP355="","",BP355*'Opening Balance'!$G$372)</f>
        <v>0</v>
      </c>
      <c r="BV355" s="415">
        <f t="shared" si="599"/>
        <v>100.73</v>
      </c>
      <c r="BW355" s="453">
        <f t="shared" si="633"/>
        <v>9.4087999999999923</v>
      </c>
      <c r="BX355" s="446" t="str">
        <f>IF(BL355="","",IF(BL355='Opening Balance'!$I$369,'Opening Balance'!$G$369,""))</f>
        <v/>
      </c>
      <c r="BY355" s="446" t="str">
        <f>IF(BL355="","",IF(BL355='Opening Balance'!$I$371,'Opening Balance'!$G$371,""))</f>
        <v/>
      </c>
      <c r="BZ355" s="447">
        <f t="shared" si="606"/>
        <v>9.4087999999999923</v>
      </c>
      <c r="CA355" s="446">
        <f>IF(BP355="","",BP355*'Opening Balance'!$G$373)</f>
        <v>0</v>
      </c>
      <c r="CB355" s="431">
        <f t="shared" si="607"/>
        <v>9.4087999999999923</v>
      </c>
      <c r="CC355" s="474">
        <f t="shared" si="634"/>
        <v>28500</v>
      </c>
      <c r="CD355" s="468" t="str">
        <f>IF(BL355="","",IF(BL355='Opening Balance'!$I$375,'Opening Balance'!$G$375,""))</f>
        <v/>
      </c>
      <c r="CE355" s="468">
        <f t="shared" si="608"/>
        <v>28500</v>
      </c>
      <c r="CF355" s="470">
        <f>IF(BL355="","",IF(BL355='Opening Balance'!$I$377,'Opening Balance'!$G$377,0))</f>
        <v>0</v>
      </c>
      <c r="CG355" s="469">
        <f t="shared" si="635"/>
        <v>28500</v>
      </c>
      <c r="CH355" s="466"/>
      <c r="CI355" s="466"/>
      <c r="CJ355" s="389">
        <v>8</v>
      </c>
      <c r="CK355" s="422">
        <f>IF(AND('Att. Dairy'!B409=""),"",'Att. Dairy'!B409)</f>
        <v>45299</v>
      </c>
      <c r="CL355" s="423" t="str">
        <f>IF(AND('Att. Dairy'!D409=""),"",'Att. Dairy'!D409)</f>
        <v>Monday</v>
      </c>
      <c r="CM355" s="435" t="str">
        <f>IF('Att. Dairy'!O409="","",IF('Att. Dairy'!E409='Att. Dairy'!$AD$15,'Att. Dairy'!O409,""))</f>
        <v/>
      </c>
      <c r="CN355" s="435" t="str">
        <f>IF('Att. Dairy'!P409="","",IF('Att. Dairy'!E409='Att. Dairy'!$AD$15,'Att. Dairy'!P409,""))</f>
        <v/>
      </c>
      <c r="CO355" s="436">
        <f t="shared" si="609"/>
        <v>0</v>
      </c>
      <c r="CP355" s="453">
        <f t="shared" si="636"/>
        <v>146.37999999999994</v>
      </c>
      <c r="CQ355" s="438" t="str">
        <f>IF(CK355="","",IF(CK355='Opening Balance'!$I$368,'Opening Balance'!$H$368,""))</f>
        <v/>
      </c>
      <c r="CR355" s="438" t="str">
        <f>IF(CK355="","",IF(CK355='Opening Balance'!$I$370,'Opening Balance'!$H$370,""))</f>
        <v/>
      </c>
      <c r="CS355" s="438">
        <f t="shared" si="610"/>
        <v>146.37999999999994</v>
      </c>
      <c r="CT355" s="430">
        <f>IF(CO355="","",CO355*'Opening Balance'!$H$372)</f>
        <v>0</v>
      </c>
      <c r="CU355" s="431">
        <f t="shared" si="600"/>
        <v>146.37999999999994</v>
      </c>
      <c r="CV355" s="453">
        <f t="shared" si="637"/>
        <v>17.153799999999979</v>
      </c>
      <c r="CW355" s="430" t="str">
        <f>IF(CK355="","",IF(CK355='Opening Balance'!$I$369,'Opening Balance'!$H$369,""))</f>
        <v/>
      </c>
      <c r="CX355" s="429" t="str">
        <f>IF(CK355="","",IF(CK355='Opening Balance'!$I$371,'Opening Balance'!$H$371,""))</f>
        <v/>
      </c>
      <c r="CY355" s="438">
        <f t="shared" si="611"/>
        <v>17.153799999999979</v>
      </c>
      <c r="CZ355" s="430">
        <f>IF(CO355="","",CO355*'Opening Balance'!$H$373)</f>
        <v>0</v>
      </c>
      <c r="DA355" s="431">
        <f t="shared" si="612"/>
        <v>17.153799999999979</v>
      </c>
      <c r="DB355" s="474">
        <f t="shared" si="638"/>
        <v>31200</v>
      </c>
      <c r="DC355" s="468" t="str">
        <f>IF(CK355="","",IF(CK355='Opening Balance'!$I$375,'Opening Balance'!$H$375,""))</f>
        <v/>
      </c>
      <c r="DD355" s="468">
        <f t="shared" si="613"/>
        <v>31200</v>
      </c>
      <c r="DE355" s="470">
        <f>IF(CK355="","",IF(CK355='Opening Balance'!$I$377,'Opening Balance'!$H$377,0))</f>
        <v>0</v>
      </c>
      <c r="DF355" s="469">
        <f t="shared" si="639"/>
        <v>31200</v>
      </c>
    </row>
    <row r="356" spans="1:110" s="329" customFormat="1">
      <c r="A356" s="580"/>
      <c r="B356" s="352">
        <f>IF(AND($Z$3=$Q$343),MAX($B$347:B355)+1,0)</f>
        <v>0</v>
      </c>
      <c r="C356" s="116">
        <f>IF(AND('Att. Dairy'!B410=""),"",'Att. Dairy'!B410)</f>
        <v>45300</v>
      </c>
      <c r="D356" s="118">
        <f t="shared" si="614"/>
        <v>48.70000000000001</v>
      </c>
      <c r="E356" s="118">
        <f t="shared" si="615"/>
        <v>79.8</v>
      </c>
      <c r="F356" s="118" t="str">
        <f>IF(C356="","",IF(Sheet1!C356='Opening Balance'!$I$350,'Opening Balance'!$G$350,""))</f>
        <v/>
      </c>
      <c r="G356" s="118" t="str">
        <f>IF(C356="","",IF(Sheet1!C356='Opening Balance'!$I$351,'Opening Balance'!$G$351,""))</f>
        <v/>
      </c>
      <c r="H356" s="118" t="str">
        <f>IF(C356="","",IF(Sheet1!C356='Opening Balance'!$I$352,'Opening Balance'!$G$352,""))</f>
        <v/>
      </c>
      <c r="I356" s="118" t="str">
        <f>IF(C356="","",IF(Sheet1!C356='Opening Balance'!$I$353,'Opening Balance'!$G$353,""))</f>
        <v/>
      </c>
      <c r="J356" s="118" t="str">
        <f>IF(C356="","",IF(Sheet1!C356='Opening Balance'!$I$354,'Opening Balance'!$G$354,""))</f>
        <v/>
      </c>
      <c r="K356" s="118" t="str">
        <f>IF(C356="","",IF(Sheet1!C356='Opening Balance'!$I$355,'Opening Balance'!$G$355,""))</f>
        <v/>
      </c>
      <c r="L356" s="118">
        <f t="shared" si="616"/>
        <v>48.70000000000001</v>
      </c>
      <c r="M356" s="118">
        <f t="shared" si="617"/>
        <v>79.8</v>
      </c>
      <c r="N356" s="119" t="str">
        <f>IF('Att. Dairy'!F410="","",'Att. Dairy'!F410)</f>
        <v/>
      </c>
      <c r="O356" s="119" t="str">
        <f>IF('Att. Dairy'!G410="","",'Att. Dairy'!G410)</f>
        <v/>
      </c>
      <c r="P356" s="119" t="str">
        <f t="shared" si="618"/>
        <v/>
      </c>
      <c r="Q356" s="119" t="str">
        <f>IF('Att. Dairy'!L410="","",'Att. Dairy'!L410)</f>
        <v/>
      </c>
      <c r="R356" s="119" t="str">
        <f>IF('Att. Dairy'!M410="","",'Att. Dairy'!M410)</f>
        <v/>
      </c>
      <c r="S356" s="119" t="str">
        <f t="shared" si="619"/>
        <v/>
      </c>
      <c r="T356" s="118">
        <f t="shared" si="620"/>
        <v>0</v>
      </c>
      <c r="U356" s="118">
        <f t="shared" si="621"/>
        <v>0</v>
      </c>
      <c r="V356" s="118">
        <f t="shared" si="622"/>
        <v>48.70000000000001</v>
      </c>
      <c r="W356" s="118">
        <f t="shared" si="623"/>
        <v>79.8</v>
      </c>
      <c r="X356" s="321" t="str">
        <f>IFERROR(IF(AND('Att. Dairy'!B410=""),"",IF(AND(Y356="अवकाश"),"",IF(AND(S356=""),"",S356*$Z$343))),"")</f>
        <v/>
      </c>
      <c r="Y356" s="121" t="str">
        <f>IF(AND('Att. Dairy'!B410=""),"",IF(OR(S356="",S356=0),"",BC356))</f>
        <v/>
      </c>
      <c r="AA356" s="353">
        <f>IF(AND($AY$3=$AP$343),MAX($AA$347:AA355)+1,0)</f>
        <v>0</v>
      </c>
      <c r="AB356" s="116">
        <f>IF(AND('Att. Dairy'!B410=""),"",'Att. Dairy'!B410)</f>
        <v>45300</v>
      </c>
      <c r="AC356" s="118">
        <f t="shared" si="624"/>
        <v>7.1000000000000227</v>
      </c>
      <c r="AD356" s="118">
        <f t="shared" si="625"/>
        <v>28.000000000000014</v>
      </c>
      <c r="AE356" s="118" t="str">
        <f>IF(AB356="","",IF(Sheet1!AB356='Opening Balance'!$I$350,'Opening Balance'!$H$350,""))</f>
        <v/>
      </c>
      <c r="AF356" s="118" t="str">
        <f>IF(AB356="","",IF(Sheet1!AB356='Opening Balance'!$I$351,'Opening Balance'!$H$351,""))</f>
        <v/>
      </c>
      <c r="AG356" s="118" t="str">
        <f>IF(AB356="","",IF(Sheet1!AB356='Opening Balance'!$I$352,'Opening Balance'!$H$352,""))</f>
        <v/>
      </c>
      <c r="AH356" s="118" t="str">
        <f>IF(AB356="","",IF(Sheet1!AB356='Opening Balance'!$I$353,'Opening Balance'!$H$353,""))</f>
        <v/>
      </c>
      <c r="AI356" s="118" t="str">
        <f>IF(AB356="","",IF(Sheet1!AB356='Opening Balance'!$I$354,'Opening Balance'!$H$354,""))</f>
        <v/>
      </c>
      <c r="AJ356" s="118" t="str">
        <f>IF(AB356="","",IF(Sheet1!AB356='Opening Balance'!$I$355,'Opening Balance'!$H$355,""))</f>
        <v/>
      </c>
      <c r="AK356" s="118">
        <f t="shared" si="626"/>
        <v>7.1000000000000227</v>
      </c>
      <c r="AL356" s="118">
        <f t="shared" si="627"/>
        <v>28.000000000000014</v>
      </c>
      <c r="AM356" s="119" t="str">
        <f>IF('Att. Dairy'!I410="","",'Att. Dairy'!I410)</f>
        <v/>
      </c>
      <c r="AN356" s="119" t="str">
        <f>IF('Att. Dairy'!J410="","",'Att. Dairy'!J410)</f>
        <v/>
      </c>
      <c r="AO356" s="119" t="str">
        <f t="shared" si="642"/>
        <v/>
      </c>
      <c r="AP356" s="119" t="str">
        <f>IF('Att. Dairy'!O410="","",'Att. Dairy'!O410)</f>
        <v/>
      </c>
      <c r="AQ356" s="119" t="str">
        <f>IF('Att. Dairy'!P410="","",'Att. Dairy'!P410)</f>
        <v/>
      </c>
      <c r="AR356" s="119" t="str">
        <f t="shared" si="628"/>
        <v/>
      </c>
      <c r="AS356" s="118">
        <f t="shared" si="629"/>
        <v>0</v>
      </c>
      <c r="AT356" s="118">
        <f t="shared" si="630"/>
        <v>0</v>
      </c>
      <c r="AU356" s="118">
        <f t="shared" si="640"/>
        <v>7.1000000000000227</v>
      </c>
      <c r="AV356" s="118">
        <f t="shared" si="641"/>
        <v>28.000000000000014</v>
      </c>
      <c r="AW356" s="321" t="str">
        <f>IFERROR(IF(AND('Att. Dairy'!B410=""),"",IF(AND(AX356="अवकाश"),"",IF(AND(AR356=""),"",AR356*$AY$343))),"")</f>
        <v/>
      </c>
      <c r="AX356" s="121" t="str">
        <f>IF(AND('Att. Dairy'!B410=""),"",IF(OR(AR356="",AR356=0),"",BC356))</f>
        <v/>
      </c>
      <c r="BB356" s="329" t="str">
        <f>IF(AND('Att. Dairy'!D410=""),"",'Att. Dairy'!D410)</f>
        <v>Tuesday</v>
      </c>
      <c r="BC356" s="329" t="str">
        <f t="shared" si="631"/>
        <v>दाल चावल</v>
      </c>
      <c r="BD356" s="318" t="str">
        <f t="shared" si="601"/>
        <v>R</v>
      </c>
      <c r="BE356" s="329" t="str">
        <f>IF(AND('Att. Dairy'!C410=""),"",'Att. Dairy'!C410)</f>
        <v/>
      </c>
      <c r="BF356" s="329" t="str">
        <f t="shared" si="602"/>
        <v/>
      </c>
      <c r="BG356" s="318" t="str">
        <f t="shared" si="603"/>
        <v>R</v>
      </c>
      <c r="BJ356" s="487">
        <f>IF(AND($DG$5=$CF$344),MAX($BJ$347:BJ355)+1,0)</f>
        <v>0</v>
      </c>
      <c r="BK356" s="389">
        <v>9</v>
      </c>
      <c r="BL356" s="422">
        <f>IF(AND('Att. Dairy'!B410=""),"",'Att. Dairy'!B410)</f>
        <v>45300</v>
      </c>
      <c r="BM356" s="423" t="str">
        <f>IF(AND('Att. Dairy'!D410=""),"",'Att. Dairy'!D410)</f>
        <v>Tuesday</v>
      </c>
      <c r="BN356" s="435" t="str">
        <f>IF('Att. Dairy'!L410="","",IF('Att. Dairy'!E410='Att. Dairy'!$AD$15,'Att. Dairy'!L410,""))</f>
        <v/>
      </c>
      <c r="BO356" s="435" t="str">
        <f>IF('Att. Dairy'!M410="","",IF('Att. Dairy'!E410='Att. Dairy'!$AD$15,'Att. Dairy'!M410,""))</f>
        <v/>
      </c>
      <c r="BP356" s="436">
        <f t="shared" si="604"/>
        <v>0</v>
      </c>
      <c r="BQ356" s="453">
        <f t="shared" si="632"/>
        <v>100.73</v>
      </c>
      <c r="BR356" s="439" t="str">
        <f>IF(BL356="","",IF(BL356='Opening Balance'!$I$368,'Opening Balance'!$G$368,""))</f>
        <v/>
      </c>
      <c r="BS356" s="439" t="str">
        <f>IF(BL356="","",IF(BL356='Opening Balance'!$I$370,'Opening Balance'!$G$370,""))</f>
        <v/>
      </c>
      <c r="BT356" s="438">
        <f t="shared" si="605"/>
        <v>100.73</v>
      </c>
      <c r="BU356" s="446">
        <f>IF(BP356="","",BP356*'Opening Balance'!$G$372)</f>
        <v>0</v>
      </c>
      <c r="BV356" s="415">
        <f t="shared" si="599"/>
        <v>100.73</v>
      </c>
      <c r="BW356" s="453">
        <f t="shared" si="633"/>
        <v>9.4087999999999923</v>
      </c>
      <c r="BX356" s="446" t="str">
        <f>IF(BL356="","",IF(BL356='Opening Balance'!$I$369,'Opening Balance'!$G$369,""))</f>
        <v/>
      </c>
      <c r="BY356" s="446" t="str">
        <f>IF(BL356="","",IF(BL356='Opening Balance'!$I$371,'Opening Balance'!$G$371,""))</f>
        <v/>
      </c>
      <c r="BZ356" s="447">
        <f t="shared" si="606"/>
        <v>9.4087999999999923</v>
      </c>
      <c r="CA356" s="446">
        <f>IF(BP356="","",BP356*'Opening Balance'!$G$373)</f>
        <v>0</v>
      </c>
      <c r="CB356" s="431">
        <f t="shared" si="607"/>
        <v>9.4087999999999923</v>
      </c>
      <c r="CC356" s="474">
        <f t="shared" si="634"/>
        <v>28500</v>
      </c>
      <c r="CD356" s="468" t="str">
        <f>IF(BL356="","",IF(BL356='Opening Balance'!$I$375,'Opening Balance'!$G$375,""))</f>
        <v/>
      </c>
      <c r="CE356" s="468">
        <f t="shared" si="608"/>
        <v>28500</v>
      </c>
      <c r="CF356" s="470">
        <f>IF(BL356="","",IF(BL356='Opening Balance'!$I$377,'Opening Balance'!$G$377,0))</f>
        <v>0</v>
      </c>
      <c r="CG356" s="469">
        <f t="shared" si="635"/>
        <v>28500</v>
      </c>
      <c r="CH356" s="466"/>
      <c r="CI356" s="466"/>
      <c r="CJ356" s="389">
        <v>9</v>
      </c>
      <c r="CK356" s="422">
        <f>IF(AND('Att. Dairy'!B410=""),"",'Att. Dairy'!B410)</f>
        <v>45300</v>
      </c>
      <c r="CL356" s="423" t="str">
        <f>IF(AND('Att. Dairy'!D410=""),"",'Att. Dairy'!D410)</f>
        <v>Tuesday</v>
      </c>
      <c r="CM356" s="435" t="str">
        <f>IF('Att. Dairy'!O410="","",IF('Att. Dairy'!E410='Att. Dairy'!$AD$15,'Att. Dairy'!O410,""))</f>
        <v/>
      </c>
      <c r="CN356" s="435" t="str">
        <f>IF('Att. Dairy'!P410="","",IF('Att. Dairy'!E410='Att. Dairy'!$AD$15,'Att. Dairy'!P410,""))</f>
        <v/>
      </c>
      <c r="CO356" s="436">
        <f t="shared" si="609"/>
        <v>0</v>
      </c>
      <c r="CP356" s="453">
        <f t="shared" si="636"/>
        <v>146.37999999999994</v>
      </c>
      <c r="CQ356" s="438" t="str">
        <f>IF(CK356="","",IF(CK356='Opening Balance'!$I$368,'Opening Balance'!$H$368,""))</f>
        <v/>
      </c>
      <c r="CR356" s="438" t="str">
        <f>IF(CK356="","",IF(CK356='Opening Balance'!$I$370,'Opening Balance'!$H$370,""))</f>
        <v/>
      </c>
      <c r="CS356" s="438">
        <f t="shared" si="610"/>
        <v>146.37999999999994</v>
      </c>
      <c r="CT356" s="430">
        <f>IF(CO356="","",CO356*'Opening Balance'!$H$372)</f>
        <v>0</v>
      </c>
      <c r="CU356" s="431">
        <f t="shared" si="600"/>
        <v>146.37999999999994</v>
      </c>
      <c r="CV356" s="453">
        <f t="shared" si="637"/>
        <v>17.153799999999979</v>
      </c>
      <c r="CW356" s="430" t="str">
        <f>IF(CK356="","",IF(CK356='Opening Balance'!$I$369,'Opening Balance'!$H$369,""))</f>
        <v/>
      </c>
      <c r="CX356" s="429" t="str">
        <f>IF(CK356="","",IF(CK356='Opening Balance'!$I$371,'Opening Balance'!$H$371,""))</f>
        <v/>
      </c>
      <c r="CY356" s="438">
        <f t="shared" si="611"/>
        <v>17.153799999999979</v>
      </c>
      <c r="CZ356" s="430">
        <f>IF(CO356="","",CO356*'Opening Balance'!$H$373)</f>
        <v>0</v>
      </c>
      <c r="DA356" s="431">
        <f t="shared" si="612"/>
        <v>17.153799999999979</v>
      </c>
      <c r="DB356" s="474">
        <f t="shared" si="638"/>
        <v>31200</v>
      </c>
      <c r="DC356" s="468" t="str">
        <f>IF(CK356="","",IF(CK356='Opening Balance'!$I$375,'Opening Balance'!$H$375,""))</f>
        <v/>
      </c>
      <c r="DD356" s="468">
        <f t="shared" si="613"/>
        <v>31200</v>
      </c>
      <c r="DE356" s="470">
        <f>IF(CK356="","",IF(CK356='Opening Balance'!$I$377,'Opening Balance'!$H$377,0))</f>
        <v>0</v>
      </c>
      <c r="DF356" s="469">
        <f t="shared" si="639"/>
        <v>31200</v>
      </c>
    </row>
    <row r="357" spans="1:110" s="329" customFormat="1">
      <c r="A357" s="580"/>
      <c r="B357" s="352">
        <f>IF(AND($Z$3=$Q$343),MAX($B$347:B356)+1,0)</f>
        <v>0</v>
      </c>
      <c r="C357" s="116">
        <f>IF(AND('Att. Dairy'!B411=""),"",'Att. Dairy'!B411)</f>
        <v>45301</v>
      </c>
      <c r="D357" s="118">
        <f t="shared" si="614"/>
        <v>48.70000000000001</v>
      </c>
      <c r="E357" s="118">
        <f t="shared" si="615"/>
        <v>79.8</v>
      </c>
      <c r="F357" s="118" t="str">
        <f>IF(C357="","",IF(Sheet1!C357='Opening Balance'!$I$350,'Opening Balance'!$G$350,""))</f>
        <v/>
      </c>
      <c r="G357" s="118" t="str">
        <f>IF(C357="","",IF(Sheet1!C357='Opening Balance'!$I$351,'Opening Balance'!$G$351,""))</f>
        <v/>
      </c>
      <c r="H357" s="118" t="str">
        <f>IF(C357="","",IF(Sheet1!C357='Opening Balance'!$I$352,'Opening Balance'!$G$352,""))</f>
        <v/>
      </c>
      <c r="I357" s="118" t="str">
        <f>IF(C357="","",IF(Sheet1!C357='Opening Balance'!$I$353,'Opening Balance'!$G$353,""))</f>
        <v/>
      </c>
      <c r="J357" s="118" t="str">
        <f>IF(C357="","",IF(Sheet1!C357='Opening Balance'!$I$354,'Opening Balance'!$G$354,""))</f>
        <v/>
      </c>
      <c r="K357" s="118" t="str">
        <f>IF(C357="","",IF(Sheet1!C357='Opening Balance'!$I$355,'Opening Balance'!$G$355,""))</f>
        <v/>
      </c>
      <c r="L357" s="118">
        <f t="shared" si="616"/>
        <v>48.70000000000001</v>
      </c>
      <c r="M357" s="118">
        <f t="shared" si="617"/>
        <v>79.8</v>
      </c>
      <c r="N357" s="119" t="str">
        <f>IF('Att. Dairy'!F411="","",'Att. Dairy'!F411)</f>
        <v/>
      </c>
      <c r="O357" s="119" t="str">
        <f>IF('Att. Dairy'!G411="","",'Att. Dairy'!G411)</f>
        <v/>
      </c>
      <c r="P357" s="119" t="str">
        <f t="shared" si="618"/>
        <v/>
      </c>
      <c r="Q357" s="119" t="str">
        <f>IF('Att. Dairy'!L411="","",'Att. Dairy'!L411)</f>
        <v/>
      </c>
      <c r="R357" s="119" t="str">
        <f>IF('Att. Dairy'!M411="","",'Att. Dairy'!M411)</f>
        <v/>
      </c>
      <c r="S357" s="119" t="str">
        <f t="shared" si="619"/>
        <v/>
      </c>
      <c r="T357" s="118">
        <f t="shared" si="620"/>
        <v>0</v>
      </c>
      <c r="U357" s="118">
        <f t="shared" si="621"/>
        <v>0</v>
      </c>
      <c r="V357" s="118">
        <f t="shared" si="622"/>
        <v>48.70000000000001</v>
      </c>
      <c r="W357" s="118">
        <f t="shared" si="623"/>
        <v>79.8</v>
      </c>
      <c r="X357" s="321" t="str">
        <f>IFERROR(IF(AND('Att. Dairy'!B411=""),"",IF(AND(Y357="अवकाश"),"",IF(AND(S357=""),"",S357*$Z$343))),"")</f>
        <v/>
      </c>
      <c r="Y357" s="121" t="str">
        <f>IF(AND('Att. Dairy'!B411=""),"",IF(OR(S357="",S357=0),"",BC357))</f>
        <v/>
      </c>
      <c r="AA357" s="353">
        <f>IF(AND($AY$3=$AP$343),MAX($AA$347:AA356)+1,0)</f>
        <v>0</v>
      </c>
      <c r="AB357" s="116">
        <f>IF(AND('Att. Dairy'!B411=""),"",'Att. Dairy'!B411)</f>
        <v>45301</v>
      </c>
      <c r="AC357" s="118">
        <f t="shared" si="624"/>
        <v>7.1000000000000227</v>
      </c>
      <c r="AD357" s="118">
        <f t="shared" si="625"/>
        <v>28.000000000000014</v>
      </c>
      <c r="AE357" s="118" t="str">
        <f>IF(AB357="","",IF(Sheet1!AB357='Opening Balance'!$I$350,'Opening Balance'!$H$350,""))</f>
        <v/>
      </c>
      <c r="AF357" s="118" t="str">
        <f>IF(AB357="","",IF(Sheet1!AB357='Opening Balance'!$I$351,'Opening Balance'!$H$351,""))</f>
        <v/>
      </c>
      <c r="AG357" s="118" t="str">
        <f>IF(AB357="","",IF(Sheet1!AB357='Opening Balance'!$I$352,'Opening Balance'!$H$352,""))</f>
        <v/>
      </c>
      <c r="AH357" s="118" t="str">
        <f>IF(AB357="","",IF(Sheet1!AB357='Opening Balance'!$I$353,'Opening Balance'!$H$353,""))</f>
        <v/>
      </c>
      <c r="AI357" s="118" t="str">
        <f>IF(AB357="","",IF(Sheet1!AB357='Opening Balance'!$I$354,'Opening Balance'!$H$354,""))</f>
        <v/>
      </c>
      <c r="AJ357" s="118" t="str">
        <f>IF(AB357="","",IF(Sheet1!AB357='Opening Balance'!$I$355,'Opening Balance'!$H$355,""))</f>
        <v/>
      </c>
      <c r="AK357" s="118">
        <f t="shared" si="626"/>
        <v>7.1000000000000227</v>
      </c>
      <c r="AL357" s="118">
        <f t="shared" si="627"/>
        <v>28.000000000000014</v>
      </c>
      <c r="AM357" s="119" t="str">
        <f>IF('Att. Dairy'!I411="","",'Att. Dairy'!I411)</f>
        <v/>
      </c>
      <c r="AN357" s="119" t="str">
        <f>IF('Att. Dairy'!J411="","",'Att. Dairy'!J411)</f>
        <v/>
      </c>
      <c r="AO357" s="119" t="str">
        <f t="shared" si="642"/>
        <v/>
      </c>
      <c r="AP357" s="119" t="str">
        <f>IF('Att. Dairy'!O411="","",'Att. Dairy'!O411)</f>
        <v/>
      </c>
      <c r="AQ357" s="119" t="str">
        <f>IF('Att. Dairy'!P411="","",'Att. Dairy'!P411)</f>
        <v/>
      </c>
      <c r="AR357" s="119" t="str">
        <f t="shared" si="628"/>
        <v/>
      </c>
      <c r="AS357" s="118">
        <f t="shared" si="629"/>
        <v>0</v>
      </c>
      <c r="AT357" s="118">
        <f t="shared" si="630"/>
        <v>0</v>
      </c>
      <c r="AU357" s="118">
        <f t="shared" si="640"/>
        <v>7.1000000000000227</v>
      </c>
      <c r="AV357" s="118">
        <f t="shared" si="641"/>
        <v>28.000000000000014</v>
      </c>
      <c r="AW357" s="321" t="str">
        <f>IFERROR(IF(AND('Att. Dairy'!B411=""),"",IF(AND(AX357="अवकाश"),"",IF(AND(AR357=""),"",AR357*$AY$343))),"")</f>
        <v/>
      </c>
      <c r="AX357" s="121" t="str">
        <f>IF(AND('Att. Dairy'!B411=""),"",IF(OR(AR357="",AR357=0),"",BC357))</f>
        <v/>
      </c>
      <c r="BB357" s="329" t="str">
        <f>IF(AND('Att. Dairy'!D411=""),"",'Att. Dairy'!D411)</f>
        <v>Wednesday</v>
      </c>
      <c r="BC357" s="329" t="str">
        <f t="shared" si="631"/>
        <v>दाल रोटी</v>
      </c>
      <c r="BD357" s="318" t="str">
        <f t="shared" si="601"/>
        <v>W</v>
      </c>
      <c r="BE357" s="329" t="str">
        <f>IF(AND('Att. Dairy'!C411=""),"",'Att. Dairy'!C411)</f>
        <v/>
      </c>
      <c r="BF357" s="329" t="str">
        <f t="shared" si="602"/>
        <v/>
      </c>
      <c r="BG357" s="318" t="str">
        <f t="shared" si="603"/>
        <v>W</v>
      </c>
      <c r="BJ357" s="487">
        <f>IF(AND($DG$5=$CF$344),MAX($BJ$347:BJ356)+1,0)</f>
        <v>0</v>
      </c>
      <c r="BK357" s="389">
        <v>10</v>
      </c>
      <c r="BL357" s="422">
        <f>IF(AND('Att. Dairy'!B411=""),"",'Att. Dairy'!B411)</f>
        <v>45301</v>
      </c>
      <c r="BM357" s="423" t="str">
        <f>IF(AND('Att. Dairy'!D411=""),"",'Att. Dairy'!D411)</f>
        <v>Wednesday</v>
      </c>
      <c r="BN357" s="435" t="str">
        <f>IF('Att. Dairy'!L411="","",IF('Att. Dairy'!E411='Att. Dairy'!$AD$15,'Att. Dairy'!L411,""))</f>
        <v/>
      </c>
      <c r="BO357" s="435" t="str">
        <f>IF('Att. Dairy'!M411="","",IF('Att. Dairy'!E411='Att. Dairy'!$AD$15,'Att. Dairy'!M411,""))</f>
        <v/>
      </c>
      <c r="BP357" s="436">
        <f t="shared" si="604"/>
        <v>0</v>
      </c>
      <c r="BQ357" s="453">
        <f t="shared" si="632"/>
        <v>100.73</v>
      </c>
      <c r="BR357" s="439" t="str">
        <f>IF(BL357="","",IF(BL357='Opening Balance'!$I$368,'Opening Balance'!$G$368,""))</f>
        <v/>
      </c>
      <c r="BS357" s="439" t="str">
        <f>IF(BL357="","",IF(BL357='Opening Balance'!$I$370,'Opening Balance'!$G$370,""))</f>
        <v/>
      </c>
      <c r="BT357" s="438">
        <f t="shared" si="605"/>
        <v>100.73</v>
      </c>
      <c r="BU357" s="446">
        <f>IF(BP357="","",BP357*'Opening Balance'!$G$372)</f>
        <v>0</v>
      </c>
      <c r="BV357" s="415">
        <f t="shared" si="599"/>
        <v>100.73</v>
      </c>
      <c r="BW357" s="453">
        <f t="shared" si="633"/>
        <v>9.4087999999999923</v>
      </c>
      <c r="BX357" s="446" t="str">
        <f>IF(BL357="","",IF(BL357='Opening Balance'!$I$369,'Opening Balance'!$G$369,""))</f>
        <v/>
      </c>
      <c r="BY357" s="446" t="str">
        <f>IF(BL357="","",IF(BL357='Opening Balance'!$I$371,'Opening Balance'!$G$371,""))</f>
        <v/>
      </c>
      <c r="BZ357" s="447">
        <f t="shared" si="606"/>
        <v>9.4087999999999923</v>
      </c>
      <c r="CA357" s="446">
        <f>IF(BP357="","",BP357*'Opening Balance'!$G$373)</f>
        <v>0</v>
      </c>
      <c r="CB357" s="431">
        <f t="shared" si="607"/>
        <v>9.4087999999999923</v>
      </c>
      <c r="CC357" s="474">
        <f t="shared" si="634"/>
        <v>28500</v>
      </c>
      <c r="CD357" s="468" t="str">
        <f>IF(BL357="","",IF(BL357='Opening Balance'!$I$375,'Opening Balance'!$G$375,""))</f>
        <v/>
      </c>
      <c r="CE357" s="468">
        <f t="shared" si="608"/>
        <v>28500</v>
      </c>
      <c r="CF357" s="470">
        <f>IF(BL357="","",IF(BL357='Opening Balance'!$I$377,'Opening Balance'!$G$377,0))</f>
        <v>0</v>
      </c>
      <c r="CG357" s="469">
        <f t="shared" si="635"/>
        <v>28500</v>
      </c>
      <c r="CH357" s="466"/>
      <c r="CI357" s="466"/>
      <c r="CJ357" s="389">
        <v>10</v>
      </c>
      <c r="CK357" s="422">
        <f>IF(AND('Att. Dairy'!B411=""),"",'Att. Dairy'!B411)</f>
        <v>45301</v>
      </c>
      <c r="CL357" s="423" t="str">
        <f>IF(AND('Att. Dairy'!D411=""),"",'Att. Dairy'!D411)</f>
        <v>Wednesday</v>
      </c>
      <c r="CM357" s="435" t="str">
        <f>IF('Att. Dairy'!O411="","",IF('Att. Dairy'!E411='Att. Dairy'!$AD$15,'Att. Dairy'!O411,""))</f>
        <v/>
      </c>
      <c r="CN357" s="435" t="str">
        <f>IF('Att. Dairy'!P411="","",IF('Att. Dairy'!E411='Att. Dairy'!$AD$15,'Att. Dairy'!P411,""))</f>
        <v/>
      </c>
      <c r="CO357" s="436">
        <f t="shared" si="609"/>
        <v>0</v>
      </c>
      <c r="CP357" s="453">
        <f t="shared" si="636"/>
        <v>146.37999999999994</v>
      </c>
      <c r="CQ357" s="438" t="str">
        <f>IF(CK357="","",IF(CK357='Opening Balance'!$I$368,'Opening Balance'!$H$368,""))</f>
        <v/>
      </c>
      <c r="CR357" s="438" t="str">
        <f>IF(CK357="","",IF(CK357='Opening Balance'!$I$370,'Opening Balance'!$H$370,""))</f>
        <v/>
      </c>
      <c r="CS357" s="438">
        <f t="shared" si="610"/>
        <v>146.37999999999994</v>
      </c>
      <c r="CT357" s="430">
        <f>IF(CO357="","",CO357*'Opening Balance'!$H$372)</f>
        <v>0</v>
      </c>
      <c r="CU357" s="431">
        <f t="shared" si="600"/>
        <v>146.37999999999994</v>
      </c>
      <c r="CV357" s="453">
        <f t="shared" si="637"/>
        <v>17.153799999999979</v>
      </c>
      <c r="CW357" s="430" t="str">
        <f>IF(CK357="","",IF(CK357='Opening Balance'!$I$369,'Opening Balance'!$H$369,""))</f>
        <v/>
      </c>
      <c r="CX357" s="429" t="str">
        <f>IF(CK357="","",IF(CK357='Opening Balance'!$I$371,'Opening Balance'!$H$371,""))</f>
        <v/>
      </c>
      <c r="CY357" s="438">
        <f t="shared" si="611"/>
        <v>17.153799999999979</v>
      </c>
      <c r="CZ357" s="430">
        <f>IF(CO357="","",CO357*'Opening Balance'!$H$373)</f>
        <v>0</v>
      </c>
      <c r="DA357" s="431">
        <f t="shared" si="612"/>
        <v>17.153799999999979</v>
      </c>
      <c r="DB357" s="474">
        <f t="shared" si="638"/>
        <v>31200</v>
      </c>
      <c r="DC357" s="468" t="str">
        <f>IF(CK357="","",IF(CK357='Opening Balance'!$I$375,'Opening Balance'!$H$375,""))</f>
        <v/>
      </c>
      <c r="DD357" s="468">
        <f t="shared" si="613"/>
        <v>31200</v>
      </c>
      <c r="DE357" s="470">
        <f>IF(CK357="","",IF(CK357='Opening Balance'!$I$377,'Opening Balance'!$H$377,0))</f>
        <v>0</v>
      </c>
      <c r="DF357" s="469">
        <f t="shared" si="639"/>
        <v>31200</v>
      </c>
    </row>
    <row r="358" spans="1:110" s="329" customFormat="1">
      <c r="A358" s="580"/>
      <c r="B358" s="352">
        <f>IF(AND($Z$3=$Q$343),MAX($B$347:B357)+1,0)</f>
        <v>0</v>
      </c>
      <c r="C358" s="116">
        <f>IF(AND('Att. Dairy'!B412=""),"",'Att. Dairy'!B412)</f>
        <v>45302</v>
      </c>
      <c r="D358" s="118">
        <f t="shared" si="614"/>
        <v>48.70000000000001</v>
      </c>
      <c r="E358" s="118">
        <f t="shared" si="615"/>
        <v>79.8</v>
      </c>
      <c r="F358" s="118" t="str">
        <f>IF(C358="","",IF(Sheet1!C358='Opening Balance'!$I$350,'Opening Balance'!$G$350,""))</f>
        <v/>
      </c>
      <c r="G358" s="118" t="str">
        <f>IF(C358="","",IF(Sheet1!C358='Opening Balance'!$I$351,'Opening Balance'!$G$351,""))</f>
        <v/>
      </c>
      <c r="H358" s="118" t="str">
        <f>IF(C358="","",IF(Sheet1!C358='Opening Balance'!$I$352,'Opening Balance'!$G$352,""))</f>
        <v/>
      </c>
      <c r="I358" s="118" t="str">
        <f>IF(C358="","",IF(Sheet1!C358='Opening Balance'!$I$353,'Opening Balance'!$G$353,""))</f>
        <v/>
      </c>
      <c r="J358" s="118" t="str">
        <f>IF(C358="","",IF(Sheet1!C358='Opening Balance'!$I$354,'Opening Balance'!$G$354,""))</f>
        <v/>
      </c>
      <c r="K358" s="118" t="str">
        <f>IF(C358="","",IF(Sheet1!C358='Opening Balance'!$I$355,'Opening Balance'!$G$355,""))</f>
        <v/>
      </c>
      <c r="L358" s="118">
        <f t="shared" si="616"/>
        <v>48.70000000000001</v>
      </c>
      <c r="M358" s="118">
        <f t="shared" si="617"/>
        <v>79.8</v>
      </c>
      <c r="N358" s="119" t="str">
        <f>IF('Att. Dairy'!F412="","",'Att. Dairy'!F412)</f>
        <v/>
      </c>
      <c r="O358" s="119" t="str">
        <f>IF('Att. Dairy'!G412="","",'Att. Dairy'!G412)</f>
        <v/>
      </c>
      <c r="P358" s="119" t="str">
        <f t="shared" si="618"/>
        <v/>
      </c>
      <c r="Q358" s="119" t="str">
        <f>IF('Att. Dairy'!L412="","",'Att. Dairy'!L412)</f>
        <v/>
      </c>
      <c r="R358" s="119" t="str">
        <f>IF('Att. Dairy'!M412="","",'Att. Dairy'!M412)</f>
        <v/>
      </c>
      <c r="S358" s="119" t="str">
        <f t="shared" si="619"/>
        <v/>
      </c>
      <c r="T358" s="118">
        <f t="shared" si="620"/>
        <v>0</v>
      </c>
      <c r="U358" s="118">
        <f t="shared" si="621"/>
        <v>0</v>
      </c>
      <c r="V358" s="118">
        <f t="shared" si="622"/>
        <v>48.70000000000001</v>
      </c>
      <c r="W358" s="118">
        <f t="shared" si="623"/>
        <v>79.8</v>
      </c>
      <c r="X358" s="321" t="str">
        <f>IFERROR(IF(AND('Att. Dairy'!B412=""),"",IF(AND(Y358="अवकाश"),"",IF(AND(S358=""),"",S358*$Z$343))),"")</f>
        <v/>
      </c>
      <c r="Y358" s="121" t="str">
        <f>IF(AND('Att. Dairy'!B412=""),"",IF(OR(S358="",S358=0),"",BC358))</f>
        <v/>
      </c>
      <c r="AA358" s="353">
        <f>IF(AND($AY$3=$AP$343),MAX($AA$347:AA357)+1,0)</f>
        <v>0</v>
      </c>
      <c r="AB358" s="116">
        <f>IF(AND('Att. Dairy'!B412=""),"",'Att. Dairy'!B412)</f>
        <v>45302</v>
      </c>
      <c r="AC358" s="118">
        <f t="shared" si="624"/>
        <v>7.1000000000000227</v>
      </c>
      <c r="AD358" s="118">
        <f t="shared" si="625"/>
        <v>28.000000000000014</v>
      </c>
      <c r="AE358" s="118" t="str">
        <f>IF(AB358="","",IF(Sheet1!AB358='Opening Balance'!$I$350,'Opening Balance'!$H$350,""))</f>
        <v/>
      </c>
      <c r="AF358" s="118" t="str">
        <f>IF(AB358="","",IF(Sheet1!AB358='Opening Balance'!$I$351,'Opening Balance'!$H$351,""))</f>
        <v/>
      </c>
      <c r="AG358" s="118" t="str">
        <f>IF(AB358="","",IF(Sheet1!AB358='Opening Balance'!$I$352,'Opening Balance'!$H$352,""))</f>
        <v/>
      </c>
      <c r="AH358" s="118" t="str">
        <f>IF(AB358="","",IF(Sheet1!AB358='Opening Balance'!$I$353,'Opening Balance'!$H$353,""))</f>
        <v/>
      </c>
      <c r="AI358" s="118" t="str">
        <f>IF(AB358="","",IF(Sheet1!AB358='Opening Balance'!$I$354,'Opening Balance'!$H$354,""))</f>
        <v/>
      </c>
      <c r="AJ358" s="118" t="str">
        <f>IF(AB358="","",IF(Sheet1!AB358='Opening Balance'!$I$355,'Opening Balance'!$H$355,""))</f>
        <v/>
      </c>
      <c r="AK358" s="118">
        <f t="shared" si="626"/>
        <v>7.1000000000000227</v>
      </c>
      <c r="AL358" s="118">
        <f t="shared" si="627"/>
        <v>28.000000000000014</v>
      </c>
      <c r="AM358" s="119" t="str">
        <f>IF('Att. Dairy'!I412="","",'Att. Dairy'!I412)</f>
        <v/>
      </c>
      <c r="AN358" s="119" t="str">
        <f>IF('Att. Dairy'!J412="","",'Att. Dairy'!J412)</f>
        <v/>
      </c>
      <c r="AO358" s="119" t="str">
        <f t="shared" si="642"/>
        <v/>
      </c>
      <c r="AP358" s="119" t="str">
        <f>IF('Att. Dairy'!O412="","",'Att. Dairy'!O412)</f>
        <v/>
      </c>
      <c r="AQ358" s="119" t="str">
        <f>IF('Att. Dairy'!P412="","",'Att. Dairy'!P412)</f>
        <v/>
      </c>
      <c r="AR358" s="119" t="str">
        <f t="shared" si="628"/>
        <v/>
      </c>
      <c r="AS358" s="118">
        <f t="shared" si="629"/>
        <v>0</v>
      </c>
      <c r="AT358" s="118">
        <f t="shared" si="630"/>
        <v>0</v>
      </c>
      <c r="AU358" s="118">
        <f t="shared" si="640"/>
        <v>7.1000000000000227</v>
      </c>
      <c r="AV358" s="118">
        <f t="shared" si="641"/>
        <v>28.000000000000014</v>
      </c>
      <c r="AW358" s="321" t="str">
        <f>IFERROR(IF(AND('Att. Dairy'!B412=""),"",IF(AND(AX358="अवकाश"),"",IF(AND(AR358=""),"",AR358*$AY$343))),"")</f>
        <v/>
      </c>
      <c r="AX358" s="121" t="str">
        <f>IF(AND('Att. Dairy'!B412=""),"",IF(OR(AR358="",AR358=0),"",BC358))</f>
        <v/>
      </c>
      <c r="BB358" s="329" t="str">
        <f>IF(AND('Att. Dairy'!D412=""),"",'Att. Dairy'!D412)</f>
        <v>Thursday</v>
      </c>
      <c r="BC358" s="329" t="str">
        <f t="shared" si="631"/>
        <v>खिचड़ी</v>
      </c>
      <c r="BD358" s="318" t="str">
        <f t="shared" si="601"/>
        <v>R</v>
      </c>
      <c r="BE358" s="329" t="str">
        <f>IF(AND('Att. Dairy'!C412=""),"",'Att. Dairy'!C412)</f>
        <v/>
      </c>
      <c r="BF358" s="329" t="str">
        <f t="shared" si="602"/>
        <v/>
      </c>
      <c r="BG358" s="318" t="str">
        <f t="shared" si="603"/>
        <v>R</v>
      </c>
      <c r="BJ358" s="487">
        <f>IF(AND($DG$5=$CF$344),MAX($BJ$347:BJ357)+1,0)</f>
        <v>0</v>
      </c>
      <c r="BK358" s="389">
        <v>11</v>
      </c>
      <c r="BL358" s="422">
        <f>IF(AND('Att. Dairy'!B412=""),"",'Att. Dairy'!B412)</f>
        <v>45302</v>
      </c>
      <c r="BM358" s="423" t="str">
        <f>IF(AND('Att. Dairy'!D412=""),"",'Att. Dairy'!D412)</f>
        <v>Thursday</v>
      </c>
      <c r="BN358" s="435" t="str">
        <f>IF('Att. Dairy'!L412="","",IF('Att. Dairy'!E412='Att. Dairy'!$AD$15,'Att. Dairy'!L412,""))</f>
        <v/>
      </c>
      <c r="BO358" s="435" t="str">
        <f>IF('Att. Dairy'!M412="","",IF('Att. Dairy'!E412='Att. Dairy'!$AD$15,'Att. Dairy'!M412,""))</f>
        <v/>
      </c>
      <c r="BP358" s="436">
        <f t="shared" si="604"/>
        <v>0</v>
      </c>
      <c r="BQ358" s="453">
        <f t="shared" si="632"/>
        <v>100.73</v>
      </c>
      <c r="BR358" s="439" t="str">
        <f>IF(BL358="","",IF(BL358='Opening Balance'!$I$368,'Opening Balance'!$G$368,""))</f>
        <v/>
      </c>
      <c r="BS358" s="439" t="str">
        <f>IF(BL358="","",IF(BL358='Opening Balance'!$I$370,'Opening Balance'!$G$370,""))</f>
        <v/>
      </c>
      <c r="BT358" s="438">
        <f t="shared" si="605"/>
        <v>100.73</v>
      </c>
      <c r="BU358" s="446">
        <f>IF(BP358="","",BP358*'Opening Balance'!$G$372)</f>
        <v>0</v>
      </c>
      <c r="BV358" s="415">
        <f t="shared" si="599"/>
        <v>100.73</v>
      </c>
      <c r="BW358" s="453">
        <f t="shared" si="633"/>
        <v>9.4087999999999923</v>
      </c>
      <c r="BX358" s="446" t="str">
        <f>IF(BL358="","",IF(BL358='Opening Balance'!$I$369,'Opening Balance'!$G$369,""))</f>
        <v/>
      </c>
      <c r="BY358" s="446" t="str">
        <f>IF(BL358="","",IF(BL358='Opening Balance'!$I$371,'Opening Balance'!$G$371,""))</f>
        <v/>
      </c>
      <c r="BZ358" s="447">
        <f t="shared" si="606"/>
        <v>9.4087999999999923</v>
      </c>
      <c r="CA358" s="446">
        <f>IF(BP358="","",BP358*'Opening Balance'!$G$373)</f>
        <v>0</v>
      </c>
      <c r="CB358" s="431">
        <f t="shared" si="607"/>
        <v>9.4087999999999923</v>
      </c>
      <c r="CC358" s="474">
        <f t="shared" si="634"/>
        <v>28500</v>
      </c>
      <c r="CD358" s="468" t="str">
        <f>IF(BL358="","",IF(BL358='Opening Balance'!$I$375,'Opening Balance'!$G$375,""))</f>
        <v/>
      </c>
      <c r="CE358" s="468">
        <f t="shared" si="608"/>
        <v>28500</v>
      </c>
      <c r="CF358" s="470">
        <f>IF(BL358="","",IF(BL358='Opening Balance'!$I$377,'Opening Balance'!$G$377,0))</f>
        <v>0</v>
      </c>
      <c r="CG358" s="469">
        <f t="shared" si="635"/>
        <v>28500</v>
      </c>
      <c r="CH358" s="466"/>
      <c r="CI358" s="466"/>
      <c r="CJ358" s="389">
        <v>11</v>
      </c>
      <c r="CK358" s="422">
        <f>IF(AND('Att. Dairy'!B412=""),"",'Att. Dairy'!B412)</f>
        <v>45302</v>
      </c>
      <c r="CL358" s="423" t="str">
        <f>IF(AND('Att. Dairy'!D412=""),"",'Att. Dairy'!D412)</f>
        <v>Thursday</v>
      </c>
      <c r="CM358" s="435" t="str">
        <f>IF('Att. Dairy'!O412="","",IF('Att. Dairy'!E412='Att. Dairy'!$AD$15,'Att. Dairy'!O412,""))</f>
        <v/>
      </c>
      <c r="CN358" s="435" t="str">
        <f>IF('Att. Dairy'!P412="","",IF('Att. Dairy'!E412='Att. Dairy'!$AD$15,'Att. Dairy'!P412,""))</f>
        <v/>
      </c>
      <c r="CO358" s="436">
        <f t="shared" si="609"/>
        <v>0</v>
      </c>
      <c r="CP358" s="453">
        <f t="shared" si="636"/>
        <v>146.37999999999994</v>
      </c>
      <c r="CQ358" s="438" t="str">
        <f>IF(CK358="","",IF(CK358='Opening Balance'!$I$368,'Opening Balance'!$H$368,""))</f>
        <v/>
      </c>
      <c r="CR358" s="438" t="str">
        <f>IF(CK358="","",IF(CK358='Opening Balance'!$I$370,'Opening Balance'!$H$370,""))</f>
        <v/>
      </c>
      <c r="CS358" s="438">
        <f t="shared" si="610"/>
        <v>146.37999999999994</v>
      </c>
      <c r="CT358" s="430">
        <f>IF(CO358="","",CO358*'Opening Balance'!$H$372)</f>
        <v>0</v>
      </c>
      <c r="CU358" s="431">
        <f t="shared" si="600"/>
        <v>146.37999999999994</v>
      </c>
      <c r="CV358" s="453">
        <f t="shared" si="637"/>
        <v>17.153799999999979</v>
      </c>
      <c r="CW358" s="430" t="str">
        <f>IF(CK358="","",IF(CK358='Opening Balance'!$I$369,'Opening Balance'!$H$369,""))</f>
        <v/>
      </c>
      <c r="CX358" s="429" t="str">
        <f>IF(CK358="","",IF(CK358='Opening Balance'!$I$371,'Opening Balance'!$H$371,""))</f>
        <v/>
      </c>
      <c r="CY358" s="438">
        <f t="shared" si="611"/>
        <v>17.153799999999979</v>
      </c>
      <c r="CZ358" s="430">
        <f>IF(CO358="","",CO358*'Opening Balance'!$H$373)</f>
        <v>0</v>
      </c>
      <c r="DA358" s="431">
        <f t="shared" si="612"/>
        <v>17.153799999999979</v>
      </c>
      <c r="DB358" s="474">
        <f t="shared" si="638"/>
        <v>31200</v>
      </c>
      <c r="DC358" s="468" t="str">
        <f>IF(CK358="","",IF(CK358='Opening Balance'!$I$375,'Opening Balance'!$H$375,""))</f>
        <v/>
      </c>
      <c r="DD358" s="468">
        <f t="shared" si="613"/>
        <v>31200</v>
      </c>
      <c r="DE358" s="470">
        <f>IF(CK358="","",IF(CK358='Opening Balance'!$I$377,'Opening Balance'!$H$377,0))</f>
        <v>0</v>
      </c>
      <c r="DF358" s="469">
        <f t="shared" si="639"/>
        <v>31200</v>
      </c>
    </row>
    <row r="359" spans="1:110" s="329" customFormat="1">
      <c r="A359" s="580"/>
      <c r="B359" s="352">
        <f>IF(AND($Z$3=$Q$343),MAX($B$347:B358)+1,0)</f>
        <v>0</v>
      </c>
      <c r="C359" s="116">
        <f>IF(AND('Att. Dairy'!B413=""),"",'Att. Dairy'!B413)</f>
        <v>45303</v>
      </c>
      <c r="D359" s="118">
        <f t="shared" si="614"/>
        <v>48.70000000000001</v>
      </c>
      <c r="E359" s="118">
        <f t="shared" si="615"/>
        <v>79.8</v>
      </c>
      <c r="F359" s="118" t="str">
        <f>IF(C359="","",IF(Sheet1!C359='Opening Balance'!$I$350,'Opening Balance'!$G$350,""))</f>
        <v/>
      </c>
      <c r="G359" s="118" t="str">
        <f>IF(C359="","",IF(Sheet1!C359='Opening Balance'!$I$351,'Opening Balance'!$G$351,""))</f>
        <v/>
      </c>
      <c r="H359" s="118" t="str">
        <f>IF(C359="","",IF(Sheet1!C359='Opening Balance'!$I$352,'Opening Balance'!$G$352,""))</f>
        <v/>
      </c>
      <c r="I359" s="118" t="str">
        <f>IF(C359="","",IF(Sheet1!C359='Opening Balance'!$I$353,'Opening Balance'!$G$353,""))</f>
        <v/>
      </c>
      <c r="J359" s="118" t="str">
        <f>IF(C359="","",IF(Sheet1!C359='Opening Balance'!$I$354,'Opening Balance'!$G$354,""))</f>
        <v/>
      </c>
      <c r="K359" s="118" t="str">
        <f>IF(C359="","",IF(Sheet1!C359='Opening Balance'!$I$355,'Opening Balance'!$G$355,""))</f>
        <v/>
      </c>
      <c r="L359" s="118">
        <f t="shared" si="616"/>
        <v>48.70000000000001</v>
      </c>
      <c r="M359" s="118">
        <f t="shared" si="617"/>
        <v>79.8</v>
      </c>
      <c r="N359" s="119" t="str">
        <f>IF('Att. Dairy'!F413="","",'Att. Dairy'!F413)</f>
        <v/>
      </c>
      <c r="O359" s="119" t="str">
        <f>IF('Att. Dairy'!G413="","",'Att. Dairy'!G413)</f>
        <v/>
      </c>
      <c r="P359" s="119" t="str">
        <f t="shared" si="618"/>
        <v/>
      </c>
      <c r="Q359" s="119" t="str">
        <f>IF('Att. Dairy'!L413="","",'Att. Dairy'!L413)</f>
        <v/>
      </c>
      <c r="R359" s="119" t="str">
        <f>IF('Att. Dairy'!M413="","",'Att. Dairy'!M413)</f>
        <v/>
      </c>
      <c r="S359" s="119" t="str">
        <f t="shared" si="619"/>
        <v/>
      </c>
      <c r="T359" s="118">
        <f t="shared" si="620"/>
        <v>0</v>
      </c>
      <c r="U359" s="118">
        <f t="shared" si="621"/>
        <v>0</v>
      </c>
      <c r="V359" s="118">
        <f t="shared" si="622"/>
        <v>48.70000000000001</v>
      </c>
      <c r="W359" s="118">
        <f t="shared" si="623"/>
        <v>79.8</v>
      </c>
      <c r="X359" s="321" t="str">
        <f>IFERROR(IF(AND('Att. Dairy'!B413=""),"",IF(AND(Y359="अवकाश"),"",IF(AND(S359=""),"",S359*$Z$343))),"")</f>
        <v/>
      </c>
      <c r="Y359" s="121" t="str">
        <f>IF(AND('Att. Dairy'!B413=""),"",IF(OR(S359="",S359=0),"",BC359))</f>
        <v/>
      </c>
      <c r="AA359" s="353">
        <f>IF(AND($AY$3=$AP$343),MAX($AA$347:AA358)+1,0)</f>
        <v>0</v>
      </c>
      <c r="AB359" s="116">
        <f>IF(AND('Att. Dairy'!B413=""),"",'Att. Dairy'!B413)</f>
        <v>45303</v>
      </c>
      <c r="AC359" s="118">
        <f t="shared" si="624"/>
        <v>7.1000000000000227</v>
      </c>
      <c r="AD359" s="118">
        <f t="shared" si="625"/>
        <v>28.000000000000014</v>
      </c>
      <c r="AE359" s="118" t="str">
        <f>IF(AB359="","",IF(Sheet1!AB359='Opening Balance'!$I$350,'Opening Balance'!$H$350,""))</f>
        <v/>
      </c>
      <c r="AF359" s="118" t="str">
        <f>IF(AB359="","",IF(Sheet1!AB359='Opening Balance'!$I$351,'Opening Balance'!$H$351,""))</f>
        <v/>
      </c>
      <c r="AG359" s="118" t="str">
        <f>IF(AB359="","",IF(Sheet1!AB359='Opening Balance'!$I$352,'Opening Balance'!$H$352,""))</f>
        <v/>
      </c>
      <c r="AH359" s="118" t="str">
        <f>IF(AB359="","",IF(Sheet1!AB359='Opening Balance'!$I$353,'Opening Balance'!$H$353,""))</f>
        <v/>
      </c>
      <c r="AI359" s="118" t="str">
        <f>IF(AB359="","",IF(Sheet1!AB359='Opening Balance'!$I$354,'Opening Balance'!$H$354,""))</f>
        <v/>
      </c>
      <c r="AJ359" s="118" t="str">
        <f>IF(AB359="","",IF(Sheet1!AB359='Opening Balance'!$I$355,'Opening Balance'!$H$355,""))</f>
        <v/>
      </c>
      <c r="AK359" s="118">
        <f t="shared" si="626"/>
        <v>7.1000000000000227</v>
      </c>
      <c r="AL359" s="118">
        <f t="shared" si="627"/>
        <v>28.000000000000014</v>
      </c>
      <c r="AM359" s="119" t="str">
        <f>IF('Att. Dairy'!I413="","",'Att. Dairy'!I413)</f>
        <v/>
      </c>
      <c r="AN359" s="119" t="str">
        <f>IF('Att. Dairy'!J413="","",'Att. Dairy'!J413)</f>
        <v/>
      </c>
      <c r="AO359" s="119" t="str">
        <f t="shared" si="642"/>
        <v/>
      </c>
      <c r="AP359" s="119" t="str">
        <f>IF('Att. Dairy'!O413="","",'Att. Dairy'!O413)</f>
        <v/>
      </c>
      <c r="AQ359" s="119" t="str">
        <f>IF('Att. Dairy'!P413="","",'Att. Dairy'!P413)</f>
        <v/>
      </c>
      <c r="AR359" s="119" t="str">
        <f t="shared" si="628"/>
        <v/>
      </c>
      <c r="AS359" s="118">
        <f t="shared" si="629"/>
        <v>0</v>
      </c>
      <c r="AT359" s="118">
        <f t="shared" si="630"/>
        <v>0</v>
      </c>
      <c r="AU359" s="118">
        <f t="shared" si="640"/>
        <v>7.1000000000000227</v>
      </c>
      <c r="AV359" s="118">
        <f t="shared" si="641"/>
        <v>28.000000000000014</v>
      </c>
      <c r="AW359" s="321" t="str">
        <f>IFERROR(IF(AND('Att. Dairy'!B413=""),"",IF(AND(AX359="अवकाश"),"",IF(AND(AR359=""),"",AR359*$AY$343))),"")</f>
        <v/>
      </c>
      <c r="AX359" s="121" t="str">
        <f>IF(AND('Att. Dairy'!B413=""),"",IF(OR(AR359="",AR359=0),"",BC359))</f>
        <v/>
      </c>
      <c r="BB359" s="329" t="str">
        <f>IF(AND('Att. Dairy'!D413=""),"",'Att. Dairy'!D413)</f>
        <v>Friday</v>
      </c>
      <c r="BC359" s="329" t="str">
        <f t="shared" si="631"/>
        <v>दाल रोटी</v>
      </c>
      <c r="BD359" s="318" t="str">
        <f t="shared" si="601"/>
        <v>W</v>
      </c>
      <c r="BE359" s="329" t="str">
        <f>IF(AND('Att. Dairy'!C413=""),"",'Att. Dairy'!C413)</f>
        <v/>
      </c>
      <c r="BF359" s="329" t="str">
        <f t="shared" si="602"/>
        <v/>
      </c>
      <c r="BG359" s="318" t="str">
        <f t="shared" si="603"/>
        <v>W</v>
      </c>
      <c r="BJ359" s="487">
        <f>IF(AND($DG$5=$CF$344),MAX($BJ$347:BJ358)+1,0)</f>
        <v>0</v>
      </c>
      <c r="BK359" s="389">
        <v>12</v>
      </c>
      <c r="BL359" s="422">
        <f>IF(AND('Att. Dairy'!B413=""),"",'Att. Dairy'!B413)</f>
        <v>45303</v>
      </c>
      <c r="BM359" s="423" t="str">
        <f>IF(AND('Att. Dairy'!D413=""),"",'Att. Dairy'!D413)</f>
        <v>Friday</v>
      </c>
      <c r="BN359" s="435" t="str">
        <f>IF('Att. Dairy'!L413="","",IF('Att. Dairy'!E413='Att. Dairy'!$AD$15,'Att. Dairy'!L413,""))</f>
        <v/>
      </c>
      <c r="BO359" s="435" t="str">
        <f>IF('Att. Dairy'!M413="","",IF('Att. Dairy'!E413='Att. Dairy'!$AD$15,'Att. Dairy'!M413,""))</f>
        <v/>
      </c>
      <c r="BP359" s="436">
        <f t="shared" si="604"/>
        <v>0</v>
      </c>
      <c r="BQ359" s="453">
        <f t="shared" si="632"/>
        <v>100.73</v>
      </c>
      <c r="BR359" s="439" t="str">
        <f>IF(BL359="","",IF(BL359='Opening Balance'!$I$368,'Opening Balance'!$G$368,""))</f>
        <v/>
      </c>
      <c r="BS359" s="439" t="str">
        <f>IF(BL359="","",IF(BL359='Opening Balance'!$I$370,'Opening Balance'!$G$370,""))</f>
        <v/>
      </c>
      <c r="BT359" s="438">
        <f t="shared" si="605"/>
        <v>100.73</v>
      </c>
      <c r="BU359" s="446">
        <f>IF(BP359="","",BP359*'Opening Balance'!$G$372)</f>
        <v>0</v>
      </c>
      <c r="BV359" s="415">
        <f t="shared" si="599"/>
        <v>100.73</v>
      </c>
      <c r="BW359" s="453">
        <f t="shared" si="633"/>
        <v>9.4087999999999923</v>
      </c>
      <c r="BX359" s="446" t="str">
        <f>IF(BL359="","",IF(BL359='Opening Balance'!$I$369,'Opening Balance'!$G$369,""))</f>
        <v/>
      </c>
      <c r="BY359" s="446" t="str">
        <f>IF(BL359="","",IF(BL359='Opening Balance'!$I$371,'Opening Balance'!$G$371,""))</f>
        <v/>
      </c>
      <c r="BZ359" s="447">
        <f t="shared" si="606"/>
        <v>9.4087999999999923</v>
      </c>
      <c r="CA359" s="446">
        <f>IF(BP359="","",BP359*'Opening Balance'!$G$373)</f>
        <v>0</v>
      </c>
      <c r="CB359" s="431">
        <f t="shared" si="607"/>
        <v>9.4087999999999923</v>
      </c>
      <c r="CC359" s="474">
        <f t="shared" si="634"/>
        <v>28500</v>
      </c>
      <c r="CD359" s="468" t="str">
        <f>IF(BL359="","",IF(BL359='Opening Balance'!$I$375,'Opening Balance'!$G$375,""))</f>
        <v/>
      </c>
      <c r="CE359" s="468">
        <f t="shared" si="608"/>
        <v>28500</v>
      </c>
      <c r="CF359" s="470">
        <f>IF(BL359="","",IF(BL359='Opening Balance'!$I$377,'Opening Balance'!$G$377,0))</f>
        <v>0</v>
      </c>
      <c r="CG359" s="469">
        <f t="shared" si="635"/>
        <v>28500</v>
      </c>
      <c r="CH359" s="466"/>
      <c r="CI359" s="466"/>
      <c r="CJ359" s="389">
        <v>12</v>
      </c>
      <c r="CK359" s="422">
        <f>IF(AND('Att. Dairy'!B413=""),"",'Att. Dairy'!B413)</f>
        <v>45303</v>
      </c>
      <c r="CL359" s="423" t="str">
        <f>IF(AND('Att. Dairy'!D413=""),"",'Att. Dairy'!D413)</f>
        <v>Friday</v>
      </c>
      <c r="CM359" s="435" t="str">
        <f>IF('Att. Dairy'!O413="","",IF('Att. Dairy'!E413='Att. Dairy'!$AD$15,'Att. Dairy'!O413,""))</f>
        <v/>
      </c>
      <c r="CN359" s="435" t="str">
        <f>IF('Att. Dairy'!P413="","",IF('Att. Dairy'!E413='Att. Dairy'!$AD$15,'Att. Dairy'!P413,""))</f>
        <v/>
      </c>
      <c r="CO359" s="436">
        <f t="shared" si="609"/>
        <v>0</v>
      </c>
      <c r="CP359" s="453">
        <f t="shared" si="636"/>
        <v>146.37999999999994</v>
      </c>
      <c r="CQ359" s="438" t="str">
        <f>IF(CK359="","",IF(CK359='Opening Balance'!$I$368,'Opening Balance'!$H$368,""))</f>
        <v/>
      </c>
      <c r="CR359" s="438" t="str">
        <f>IF(CK359="","",IF(CK359='Opening Balance'!$I$370,'Opening Balance'!$H$370,""))</f>
        <v/>
      </c>
      <c r="CS359" s="438">
        <f t="shared" si="610"/>
        <v>146.37999999999994</v>
      </c>
      <c r="CT359" s="430">
        <f>IF(CO359="","",CO359*'Opening Balance'!$H$372)</f>
        <v>0</v>
      </c>
      <c r="CU359" s="431">
        <f t="shared" si="600"/>
        <v>146.37999999999994</v>
      </c>
      <c r="CV359" s="453">
        <f t="shared" si="637"/>
        <v>17.153799999999979</v>
      </c>
      <c r="CW359" s="430" t="str">
        <f>IF(CK359="","",IF(CK359='Opening Balance'!$I$369,'Opening Balance'!$H$369,""))</f>
        <v/>
      </c>
      <c r="CX359" s="429" t="str">
        <f>IF(CK359="","",IF(CK359='Opening Balance'!$I$371,'Opening Balance'!$H$371,""))</f>
        <v/>
      </c>
      <c r="CY359" s="438">
        <f t="shared" si="611"/>
        <v>17.153799999999979</v>
      </c>
      <c r="CZ359" s="430">
        <f>IF(CO359="","",CO359*'Opening Balance'!$H$373)</f>
        <v>0</v>
      </c>
      <c r="DA359" s="431">
        <f t="shared" si="612"/>
        <v>17.153799999999979</v>
      </c>
      <c r="DB359" s="474">
        <f t="shared" si="638"/>
        <v>31200</v>
      </c>
      <c r="DC359" s="468" t="str">
        <f>IF(CK359="","",IF(CK359='Opening Balance'!$I$375,'Opening Balance'!$H$375,""))</f>
        <v/>
      </c>
      <c r="DD359" s="468">
        <f t="shared" si="613"/>
        <v>31200</v>
      </c>
      <c r="DE359" s="470">
        <f>IF(CK359="","",IF(CK359='Opening Balance'!$I$377,'Opening Balance'!$H$377,0))</f>
        <v>0</v>
      </c>
      <c r="DF359" s="469">
        <f t="shared" si="639"/>
        <v>31200</v>
      </c>
    </row>
    <row r="360" spans="1:110" s="329" customFormat="1">
      <c r="A360" s="580"/>
      <c r="B360" s="352">
        <f>IF(AND($Z$3=$Q$343),MAX($B$347:B359)+1,0)</f>
        <v>0</v>
      </c>
      <c r="C360" s="116">
        <f>IF(AND('Att. Dairy'!B414=""),"",'Att. Dairy'!B414)</f>
        <v>45304</v>
      </c>
      <c r="D360" s="118">
        <f t="shared" si="614"/>
        <v>48.70000000000001</v>
      </c>
      <c r="E360" s="118">
        <f t="shared" si="615"/>
        <v>79.8</v>
      </c>
      <c r="F360" s="118" t="str">
        <f>IF(C360="","",IF(Sheet1!C360='Opening Balance'!$I$350,'Opening Balance'!$G$350,""))</f>
        <v/>
      </c>
      <c r="G360" s="118" t="str">
        <f>IF(C360="","",IF(Sheet1!C360='Opening Balance'!$I$351,'Opening Balance'!$G$351,""))</f>
        <v/>
      </c>
      <c r="H360" s="118" t="str">
        <f>IF(C360="","",IF(Sheet1!C360='Opening Balance'!$I$352,'Opening Balance'!$G$352,""))</f>
        <v/>
      </c>
      <c r="I360" s="118" t="str">
        <f>IF(C360="","",IF(Sheet1!C360='Opening Balance'!$I$353,'Opening Balance'!$G$353,""))</f>
        <v/>
      </c>
      <c r="J360" s="118" t="str">
        <f>IF(C360="","",IF(Sheet1!C360='Opening Balance'!$I$354,'Opening Balance'!$G$354,""))</f>
        <v/>
      </c>
      <c r="K360" s="118" t="str">
        <f>IF(C360="","",IF(Sheet1!C360='Opening Balance'!$I$355,'Opening Balance'!$G$355,""))</f>
        <v/>
      </c>
      <c r="L360" s="118">
        <f t="shared" si="616"/>
        <v>48.70000000000001</v>
      </c>
      <c r="M360" s="118">
        <f t="shared" si="617"/>
        <v>79.8</v>
      </c>
      <c r="N360" s="119" t="str">
        <f>IF('Att. Dairy'!F414="","",'Att. Dairy'!F414)</f>
        <v/>
      </c>
      <c r="O360" s="119" t="str">
        <f>IF('Att. Dairy'!G414="","",'Att. Dairy'!G414)</f>
        <v/>
      </c>
      <c r="P360" s="119" t="str">
        <f t="shared" si="618"/>
        <v/>
      </c>
      <c r="Q360" s="119" t="str">
        <f>IF('Att. Dairy'!L414="","",'Att. Dairy'!L414)</f>
        <v/>
      </c>
      <c r="R360" s="119" t="str">
        <f>IF('Att. Dairy'!M414="","",'Att. Dairy'!M414)</f>
        <v/>
      </c>
      <c r="S360" s="119" t="str">
        <f t="shared" si="619"/>
        <v/>
      </c>
      <c r="T360" s="118">
        <f t="shared" si="620"/>
        <v>0</v>
      </c>
      <c r="U360" s="118">
        <f t="shared" si="621"/>
        <v>0</v>
      </c>
      <c r="V360" s="118">
        <f t="shared" si="622"/>
        <v>48.70000000000001</v>
      </c>
      <c r="W360" s="118">
        <f t="shared" si="623"/>
        <v>79.8</v>
      </c>
      <c r="X360" s="321" t="str">
        <f>IFERROR(IF(AND('Att. Dairy'!B414=""),"",IF(AND(Y360="अवकाश"),"",IF(AND(S360=""),"",S360*$Z$343))),"")</f>
        <v/>
      </c>
      <c r="Y360" s="121" t="str">
        <f>IF(AND('Att. Dairy'!B414=""),"",IF(OR(S360="",S360=0),"",BC360))</f>
        <v/>
      </c>
      <c r="AA360" s="353">
        <f>IF(AND($AY$3=$AP$343),MAX($AA$347:AA359)+1,0)</f>
        <v>0</v>
      </c>
      <c r="AB360" s="116">
        <f>IF(AND('Att. Dairy'!B414=""),"",'Att. Dairy'!B414)</f>
        <v>45304</v>
      </c>
      <c r="AC360" s="118">
        <f t="shared" si="624"/>
        <v>7.1000000000000227</v>
      </c>
      <c r="AD360" s="118">
        <f t="shared" si="625"/>
        <v>28.000000000000014</v>
      </c>
      <c r="AE360" s="118" t="str">
        <f>IF(AB360="","",IF(Sheet1!AB360='Opening Balance'!$I$350,'Opening Balance'!$H$350,""))</f>
        <v/>
      </c>
      <c r="AF360" s="118" t="str">
        <f>IF(AB360="","",IF(Sheet1!AB360='Opening Balance'!$I$351,'Opening Balance'!$H$351,""))</f>
        <v/>
      </c>
      <c r="AG360" s="118" t="str">
        <f>IF(AB360="","",IF(Sheet1!AB360='Opening Balance'!$I$352,'Opening Balance'!$H$352,""))</f>
        <v/>
      </c>
      <c r="AH360" s="118" t="str">
        <f>IF(AB360="","",IF(Sheet1!AB360='Opening Balance'!$I$353,'Opening Balance'!$H$353,""))</f>
        <v/>
      </c>
      <c r="AI360" s="118" t="str">
        <f>IF(AB360="","",IF(Sheet1!AB360='Opening Balance'!$I$354,'Opening Balance'!$H$354,""))</f>
        <v/>
      </c>
      <c r="AJ360" s="118" t="str">
        <f>IF(AB360="","",IF(Sheet1!AB360='Opening Balance'!$I$355,'Opening Balance'!$H$355,""))</f>
        <v/>
      </c>
      <c r="AK360" s="118">
        <f t="shared" si="626"/>
        <v>7.1000000000000227</v>
      </c>
      <c r="AL360" s="118">
        <f t="shared" si="627"/>
        <v>28.000000000000014</v>
      </c>
      <c r="AM360" s="119" t="str">
        <f>IF('Att. Dairy'!I414="","",'Att. Dairy'!I414)</f>
        <v/>
      </c>
      <c r="AN360" s="119" t="str">
        <f>IF('Att. Dairy'!J414="","",'Att. Dairy'!J414)</f>
        <v/>
      </c>
      <c r="AO360" s="119" t="str">
        <f t="shared" si="642"/>
        <v/>
      </c>
      <c r="AP360" s="119" t="str">
        <f>IF('Att. Dairy'!O414="","",'Att. Dairy'!O414)</f>
        <v/>
      </c>
      <c r="AQ360" s="119" t="str">
        <f>IF('Att. Dairy'!P414="","",'Att. Dairy'!P414)</f>
        <v/>
      </c>
      <c r="AR360" s="119" t="str">
        <f t="shared" si="628"/>
        <v/>
      </c>
      <c r="AS360" s="118">
        <f t="shared" si="629"/>
        <v>0</v>
      </c>
      <c r="AT360" s="118">
        <f t="shared" si="630"/>
        <v>0</v>
      </c>
      <c r="AU360" s="118">
        <f t="shared" si="640"/>
        <v>7.1000000000000227</v>
      </c>
      <c r="AV360" s="118">
        <f t="shared" si="641"/>
        <v>28.000000000000014</v>
      </c>
      <c r="AW360" s="321" t="str">
        <f>IFERROR(IF(AND('Att. Dairy'!B414=""),"",IF(AND(AX360="अवकाश"),"",IF(AND(AR360=""),"",AR360*$AY$343))),"")</f>
        <v/>
      </c>
      <c r="AX360" s="121" t="str">
        <f>IF(AND('Att. Dairy'!B414=""),"",IF(OR(AR360="",AR360=0),"",BC360))</f>
        <v/>
      </c>
      <c r="BB360" s="329" t="str">
        <f>IF(AND('Att. Dairy'!D414=""),"",'Att. Dairy'!D414)</f>
        <v>Saturday</v>
      </c>
      <c r="BC360" s="329" t="str">
        <f t="shared" si="631"/>
        <v>सब्जी रोटी</v>
      </c>
      <c r="BD360" s="318" t="str">
        <f t="shared" si="601"/>
        <v>W</v>
      </c>
      <c r="BE360" s="329" t="str">
        <f>IF(AND('Att. Dairy'!C414=""),"",'Att. Dairy'!C414)</f>
        <v/>
      </c>
      <c r="BF360" s="329" t="str">
        <f t="shared" si="602"/>
        <v/>
      </c>
      <c r="BG360" s="318" t="str">
        <f t="shared" si="603"/>
        <v>W</v>
      </c>
      <c r="BJ360" s="487">
        <f>IF(AND($DG$5=$CF$344),MAX($BJ$347:BJ359)+1,0)</f>
        <v>0</v>
      </c>
      <c r="BK360" s="389">
        <v>13</v>
      </c>
      <c r="BL360" s="422">
        <f>IF(AND('Att. Dairy'!B414=""),"",'Att. Dairy'!B414)</f>
        <v>45304</v>
      </c>
      <c r="BM360" s="423" t="str">
        <f>IF(AND('Att. Dairy'!D414=""),"",'Att. Dairy'!D414)</f>
        <v>Saturday</v>
      </c>
      <c r="BN360" s="435" t="str">
        <f>IF('Att. Dairy'!L414="","",IF('Att. Dairy'!E414='Att. Dairy'!$AD$15,'Att. Dairy'!L414,""))</f>
        <v/>
      </c>
      <c r="BO360" s="435" t="str">
        <f>IF('Att. Dairy'!M414="","",IF('Att. Dairy'!E414='Att. Dairy'!$AD$15,'Att. Dairy'!M414,""))</f>
        <v/>
      </c>
      <c r="BP360" s="436">
        <f t="shared" si="604"/>
        <v>0</v>
      </c>
      <c r="BQ360" s="453">
        <f t="shared" si="632"/>
        <v>100.73</v>
      </c>
      <c r="BR360" s="439" t="str">
        <f>IF(BL360="","",IF(BL360='Opening Balance'!$I$368,'Opening Balance'!$G$368,""))</f>
        <v/>
      </c>
      <c r="BS360" s="439" t="str">
        <f>IF(BL360="","",IF(BL360='Opening Balance'!$I$370,'Opening Balance'!$G$370,""))</f>
        <v/>
      </c>
      <c r="BT360" s="438">
        <f t="shared" si="605"/>
        <v>100.73</v>
      </c>
      <c r="BU360" s="446">
        <f>IF(BP360="","",BP360*'Opening Balance'!$G$372)</f>
        <v>0</v>
      </c>
      <c r="BV360" s="415">
        <f t="shared" si="599"/>
        <v>100.73</v>
      </c>
      <c r="BW360" s="453">
        <f t="shared" si="633"/>
        <v>9.4087999999999923</v>
      </c>
      <c r="BX360" s="446" t="str">
        <f>IF(BL360="","",IF(BL360='Opening Balance'!$I$369,'Opening Balance'!$G$369,""))</f>
        <v/>
      </c>
      <c r="BY360" s="446" t="str">
        <f>IF(BL360="","",IF(BL360='Opening Balance'!$I$371,'Opening Balance'!$G$371,""))</f>
        <v/>
      </c>
      <c r="BZ360" s="447">
        <f t="shared" si="606"/>
        <v>9.4087999999999923</v>
      </c>
      <c r="CA360" s="446">
        <f>IF(BP360="","",BP360*'Opening Balance'!$G$373)</f>
        <v>0</v>
      </c>
      <c r="CB360" s="431">
        <f t="shared" si="607"/>
        <v>9.4087999999999923</v>
      </c>
      <c r="CC360" s="474">
        <f t="shared" si="634"/>
        <v>28500</v>
      </c>
      <c r="CD360" s="468" t="str">
        <f>IF(BL360="","",IF(BL360='Opening Balance'!$I$375,'Opening Balance'!$G$375,""))</f>
        <v/>
      </c>
      <c r="CE360" s="468">
        <f t="shared" si="608"/>
        <v>28500</v>
      </c>
      <c r="CF360" s="470">
        <f>IF(BL360="","",IF(BL360='Opening Balance'!$I$377,'Opening Balance'!$G$377,0))</f>
        <v>0</v>
      </c>
      <c r="CG360" s="469">
        <f t="shared" si="635"/>
        <v>28500</v>
      </c>
      <c r="CH360" s="466"/>
      <c r="CI360" s="466"/>
      <c r="CJ360" s="389">
        <v>13</v>
      </c>
      <c r="CK360" s="422">
        <f>IF(AND('Att. Dairy'!B414=""),"",'Att. Dairy'!B414)</f>
        <v>45304</v>
      </c>
      <c r="CL360" s="423" t="str">
        <f>IF(AND('Att. Dairy'!D414=""),"",'Att. Dairy'!D414)</f>
        <v>Saturday</v>
      </c>
      <c r="CM360" s="435" t="str">
        <f>IF('Att. Dairy'!O414="","",IF('Att. Dairy'!E414='Att. Dairy'!$AD$15,'Att. Dairy'!O414,""))</f>
        <v/>
      </c>
      <c r="CN360" s="435" t="str">
        <f>IF('Att. Dairy'!P414="","",IF('Att. Dairy'!E414='Att. Dairy'!$AD$15,'Att. Dairy'!P414,""))</f>
        <v/>
      </c>
      <c r="CO360" s="436">
        <f t="shared" si="609"/>
        <v>0</v>
      </c>
      <c r="CP360" s="453">
        <f t="shared" si="636"/>
        <v>146.37999999999994</v>
      </c>
      <c r="CQ360" s="438" t="str">
        <f>IF(CK360="","",IF(CK360='Opening Balance'!$I$368,'Opening Balance'!$H$368,""))</f>
        <v/>
      </c>
      <c r="CR360" s="438" t="str">
        <f>IF(CK360="","",IF(CK360='Opening Balance'!$I$370,'Opening Balance'!$H$370,""))</f>
        <v/>
      </c>
      <c r="CS360" s="438">
        <f t="shared" si="610"/>
        <v>146.37999999999994</v>
      </c>
      <c r="CT360" s="430">
        <f>IF(CO360="","",CO360*'Opening Balance'!$H$372)</f>
        <v>0</v>
      </c>
      <c r="CU360" s="431">
        <f t="shared" si="600"/>
        <v>146.37999999999994</v>
      </c>
      <c r="CV360" s="453">
        <f t="shared" si="637"/>
        <v>17.153799999999979</v>
      </c>
      <c r="CW360" s="430" t="str">
        <f>IF(CK360="","",IF(CK360='Opening Balance'!$I$369,'Opening Balance'!$H$369,""))</f>
        <v/>
      </c>
      <c r="CX360" s="429" t="str">
        <f>IF(CK360="","",IF(CK360='Opening Balance'!$I$371,'Opening Balance'!$H$371,""))</f>
        <v/>
      </c>
      <c r="CY360" s="438">
        <f t="shared" si="611"/>
        <v>17.153799999999979</v>
      </c>
      <c r="CZ360" s="430">
        <f>IF(CO360="","",CO360*'Opening Balance'!$H$373)</f>
        <v>0</v>
      </c>
      <c r="DA360" s="431">
        <f t="shared" si="612"/>
        <v>17.153799999999979</v>
      </c>
      <c r="DB360" s="474">
        <f t="shared" si="638"/>
        <v>31200</v>
      </c>
      <c r="DC360" s="468" t="str">
        <f>IF(CK360="","",IF(CK360='Opening Balance'!$I$375,'Opening Balance'!$H$375,""))</f>
        <v/>
      </c>
      <c r="DD360" s="468">
        <f t="shared" si="613"/>
        <v>31200</v>
      </c>
      <c r="DE360" s="470">
        <f>IF(CK360="","",IF(CK360='Opening Balance'!$I$377,'Opening Balance'!$H$377,0))</f>
        <v>0</v>
      </c>
      <c r="DF360" s="469">
        <f t="shared" si="639"/>
        <v>31200</v>
      </c>
    </row>
    <row r="361" spans="1:110" s="329" customFormat="1">
      <c r="A361" s="580"/>
      <c r="B361" s="352">
        <f>IF(AND($Z$3=$Q$343),MAX($B$347:B360)+1,0)</f>
        <v>0</v>
      </c>
      <c r="C361" s="116">
        <f>IF(AND('Att. Dairy'!B415=""),"",'Att. Dairy'!B415)</f>
        <v>45305</v>
      </c>
      <c r="D361" s="118">
        <f t="shared" si="614"/>
        <v>48.70000000000001</v>
      </c>
      <c r="E361" s="118">
        <f t="shared" si="615"/>
        <v>79.8</v>
      </c>
      <c r="F361" s="118" t="str">
        <f>IF(C361="","",IF(Sheet1!C361='Opening Balance'!$I$350,'Opening Balance'!$G$350,""))</f>
        <v/>
      </c>
      <c r="G361" s="118" t="str">
        <f>IF(C361="","",IF(Sheet1!C361='Opening Balance'!$I$351,'Opening Balance'!$G$351,""))</f>
        <v/>
      </c>
      <c r="H361" s="118" t="str">
        <f>IF(C361="","",IF(Sheet1!C361='Opening Balance'!$I$352,'Opening Balance'!$G$352,""))</f>
        <v/>
      </c>
      <c r="I361" s="118" t="str">
        <f>IF(C361="","",IF(Sheet1!C361='Opening Balance'!$I$353,'Opening Balance'!$G$353,""))</f>
        <v/>
      </c>
      <c r="J361" s="118" t="str">
        <f>IF(C361="","",IF(Sheet1!C361='Opening Balance'!$I$354,'Opening Balance'!$G$354,""))</f>
        <v/>
      </c>
      <c r="K361" s="118" t="str">
        <f>IF(C361="","",IF(Sheet1!C361='Opening Balance'!$I$355,'Opening Balance'!$G$355,""))</f>
        <v/>
      </c>
      <c r="L361" s="118">
        <f t="shared" si="616"/>
        <v>48.70000000000001</v>
      </c>
      <c r="M361" s="118">
        <f t="shared" si="617"/>
        <v>79.8</v>
      </c>
      <c r="N361" s="119" t="str">
        <f>IF('Att. Dairy'!F415="","",'Att. Dairy'!F415)</f>
        <v/>
      </c>
      <c r="O361" s="119" t="str">
        <f>IF('Att. Dairy'!G415="","",'Att. Dairy'!G415)</f>
        <v/>
      </c>
      <c r="P361" s="119" t="str">
        <f t="shared" si="618"/>
        <v/>
      </c>
      <c r="Q361" s="119" t="str">
        <f>IF('Att. Dairy'!L415="","",'Att. Dairy'!L415)</f>
        <v/>
      </c>
      <c r="R361" s="119" t="str">
        <f>IF('Att. Dairy'!M415="","",'Att. Dairy'!M415)</f>
        <v/>
      </c>
      <c r="S361" s="119" t="str">
        <f t="shared" si="619"/>
        <v/>
      </c>
      <c r="T361" s="118">
        <f t="shared" si="620"/>
        <v>0</v>
      </c>
      <c r="U361" s="118">
        <f t="shared" si="621"/>
        <v>0</v>
      </c>
      <c r="V361" s="118">
        <f t="shared" si="622"/>
        <v>48.70000000000001</v>
      </c>
      <c r="W361" s="118">
        <f t="shared" si="623"/>
        <v>79.8</v>
      </c>
      <c r="X361" s="321" t="str">
        <f>IFERROR(IF(AND('Att. Dairy'!B415=""),"",IF(AND(Y361="अवकाश"),"",IF(AND(S361=""),"",S361*$Z$343))),"")</f>
        <v/>
      </c>
      <c r="Y361" s="121" t="str">
        <f>IF(AND('Att. Dairy'!B415=""),"",IF(OR(S361="",S361=0),"",BC361))</f>
        <v/>
      </c>
      <c r="AA361" s="353">
        <f>IF(AND($AY$3=$AP$343),MAX($AA$347:AA360)+1,0)</f>
        <v>0</v>
      </c>
      <c r="AB361" s="116">
        <f>IF(AND('Att. Dairy'!B415=""),"",'Att. Dairy'!B415)</f>
        <v>45305</v>
      </c>
      <c r="AC361" s="118">
        <f t="shared" si="624"/>
        <v>7.1000000000000227</v>
      </c>
      <c r="AD361" s="118">
        <f t="shared" si="625"/>
        <v>28.000000000000014</v>
      </c>
      <c r="AE361" s="118" t="str">
        <f>IF(AB361="","",IF(Sheet1!AB361='Opening Balance'!$I$350,'Opening Balance'!$H$350,""))</f>
        <v/>
      </c>
      <c r="AF361" s="118" t="str">
        <f>IF(AB361="","",IF(Sheet1!AB361='Opening Balance'!$I$351,'Opening Balance'!$H$351,""))</f>
        <v/>
      </c>
      <c r="AG361" s="118" t="str">
        <f>IF(AB361="","",IF(Sheet1!AB361='Opening Balance'!$I$352,'Opening Balance'!$H$352,""))</f>
        <v/>
      </c>
      <c r="AH361" s="118" t="str">
        <f>IF(AB361="","",IF(Sheet1!AB361='Opening Balance'!$I$353,'Opening Balance'!$H$353,""))</f>
        <v/>
      </c>
      <c r="AI361" s="118" t="str">
        <f>IF(AB361="","",IF(Sheet1!AB361='Opening Balance'!$I$354,'Opening Balance'!$H$354,""))</f>
        <v/>
      </c>
      <c r="AJ361" s="118" t="str">
        <f>IF(AB361="","",IF(Sheet1!AB361='Opening Balance'!$I$355,'Opening Balance'!$H$355,""))</f>
        <v/>
      </c>
      <c r="AK361" s="118">
        <f t="shared" si="626"/>
        <v>7.1000000000000227</v>
      </c>
      <c r="AL361" s="118">
        <f t="shared" si="627"/>
        <v>28.000000000000014</v>
      </c>
      <c r="AM361" s="119" t="str">
        <f>IF('Att. Dairy'!I415="","",'Att. Dairy'!I415)</f>
        <v/>
      </c>
      <c r="AN361" s="119" t="str">
        <f>IF('Att. Dairy'!J415="","",'Att. Dairy'!J415)</f>
        <v/>
      </c>
      <c r="AO361" s="119" t="str">
        <f t="shared" si="642"/>
        <v/>
      </c>
      <c r="AP361" s="119" t="str">
        <f>IF('Att. Dairy'!O415="","",'Att. Dairy'!O415)</f>
        <v/>
      </c>
      <c r="AQ361" s="119" t="str">
        <f>IF('Att. Dairy'!P415="","",'Att. Dairy'!P415)</f>
        <v/>
      </c>
      <c r="AR361" s="119" t="str">
        <f t="shared" si="628"/>
        <v/>
      </c>
      <c r="AS361" s="118">
        <f t="shared" si="629"/>
        <v>0</v>
      </c>
      <c r="AT361" s="118">
        <f t="shared" si="630"/>
        <v>0</v>
      </c>
      <c r="AU361" s="118">
        <f t="shared" si="640"/>
        <v>7.1000000000000227</v>
      </c>
      <c r="AV361" s="118">
        <f t="shared" si="641"/>
        <v>28.000000000000014</v>
      </c>
      <c r="AW361" s="321" t="str">
        <f>IFERROR(IF(AND('Att. Dairy'!B415=""),"",IF(AND(AX361="अवकाश"),"",IF(AND(AR361=""),"",AR361*$AY$343))),"")</f>
        <v/>
      </c>
      <c r="AX361" s="121" t="str">
        <f>IF(AND('Att. Dairy'!B415=""),"",IF(OR(AR361="",AR361=0),"",BC361))</f>
        <v/>
      </c>
      <c r="BB361" s="329" t="str">
        <f>IF(AND('Att. Dairy'!D415=""),"",'Att. Dairy'!D415)</f>
        <v>Sunday</v>
      </c>
      <c r="BC361" s="329" t="str">
        <f t="shared" si="631"/>
        <v>अवकाश</v>
      </c>
      <c r="BD361" s="318" t="str">
        <f t="shared" si="601"/>
        <v/>
      </c>
      <c r="BE361" s="329" t="str">
        <f>IF(AND('Att. Dairy'!C415=""),"",'Att. Dairy'!C415)</f>
        <v/>
      </c>
      <c r="BF361" s="329" t="str">
        <f t="shared" si="602"/>
        <v/>
      </c>
      <c r="BG361" s="318" t="str">
        <f t="shared" si="603"/>
        <v/>
      </c>
      <c r="BJ361" s="487">
        <f>IF(AND($DG$5=$CF$344),MAX($BJ$347:BJ360)+1,0)</f>
        <v>0</v>
      </c>
      <c r="BK361" s="389">
        <v>14</v>
      </c>
      <c r="BL361" s="422">
        <f>IF(AND('Att. Dairy'!B415=""),"",'Att. Dairy'!B415)</f>
        <v>45305</v>
      </c>
      <c r="BM361" s="423" t="str">
        <f>IF(AND('Att. Dairy'!D415=""),"",'Att. Dairy'!D415)</f>
        <v>Sunday</v>
      </c>
      <c r="BN361" s="435" t="str">
        <f>IF('Att. Dairy'!L415="","",IF('Att. Dairy'!E415='Att. Dairy'!$AD$15,'Att. Dairy'!L415,""))</f>
        <v/>
      </c>
      <c r="BO361" s="435" t="str">
        <f>IF('Att. Dairy'!M415="","",IF('Att. Dairy'!E415='Att. Dairy'!$AD$15,'Att. Dairy'!M415,""))</f>
        <v/>
      </c>
      <c r="BP361" s="436">
        <f t="shared" si="604"/>
        <v>0</v>
      </c>
      <c r="BQ361" s="453">
        <f t="shared" si="632"/>
        <v>100.73</v>
      </c>
      <c r="BR361" s="439" t="str">
        <f>IF(BL361="","",IF(BL361='Opening Balance'!$I$368,'Opening Balance'!$G$368,""))</f>
        <v/>
      </c>
      <c r="BS361" s="439" t="str">
        <f>IF(BL361="","",IF(BL361='Opening Balance'!$I$370,'Opening Balance'!$G$370,""))</f>
        <v/>
      </c>
      <c r="BT361" s="438">
        <f t="shared" si="605"/>
        <v>100.73</v>
      </c>
      <c r="BU361" s="446">
        <f>IF(BP361="","",BP361*'Opening Balance'!$G$372)</f>
        <v>0</v>
      </c>
      <c r="BV361" s="415">
        <f t="shared" si="599"/>
        <v>100.73</v>
      </c>
      <c r="BW361" s="453">
        <f t="shared" si="633"/>
        <v>9.4087999999999923</v>
      </c>
      <c r="BX361" s="446" t="str">
        <f>IF(BL361="","",IF(BL361='Opening Balance'!$I$369,'Opening Balance'!$G$369,""))</f>
        <v/>
      </c>
      <c r="BY361" s="446" t="str">
        <f>IF(BL361="","",IF(BL361='Opening Balance'!$I$371,'Opening Balance'!$G$371,""))</f>
        <v/>
      </c>
      <c r="BZ361" s="447">
        <f t="shared" si="606"/>
        <v>9.4087999999999923</v>
      </c>
      <c r="CA361" s="446">
        <f>IF(BP361="","",BP361*'Opening Balance'!$G$373)</f>
        <v>0</v>
      </c>
      <c r="CB361" s="431">
        <f t="shared" si="607"/>
        <v>9.4087999999999923</v>
      </c>
      <c r="CC361" s="474">
        <f t="shared" si="634"/>
        <v>28500</v>
      </c>
      <c r="CD361" s="468" t="str">
        <f>IF(BL361="","",IF(BL361='Opening Balance'!$I$375,'Opening Balance'!$G$375,""))</f>
        <v/>
      </c>
      <c r="CE361" s="468">
        <f t="shared" si="608"/>
        <v>28500</v>
      </c>
      <c r="CF361" s="470">
        <f>IF(BL361="","",IF(BL361='Opening Balance'!$I$377,'Opening Balance'!$G$377,0))</f>
        <v>0</v>
      </c>
      <c r="CG361" s="469">
        <f t="shared" si="635"/>
        <v>28500</v>
      </c>
      <c r="CH361" s="466"/>
      <c r="CI361" s="466"/>
      <c r="CJ361" s="389">
        <v>14</v>
      </c>
      <c r="CK361" s="422">
        <f>IF(AND('Att. Dairy'!B415=""),"",'Att. Dairy'!B415)</f>
        <v>45305</v>
      </c>
      <c r="CL361" s="423" t="str">
        <f>IF(AND('Att. Dairy'!D415=""),"",'Att. Dairy'!D415)</f>
        <v>Sunday</v>
      </c>
      <c r="CM361" s="435" t="str">
        <f>IF('Att. Dairy'!O415="","",IF('Att. Dairy'!E415='Att. Dairy'!$AD$15,'Att. Dairy'!O415,""))</f>
        <v/>
      </c>
      <c r="CN361" s="435" t="str">
        <f>IF('Att. Dairy'!P415="","",IF('Att. Dairy'!E415='Att. Dairy'!$AD$15,'Att. Dairy'!P415,""))</f>
        <v/>
      </c>
      <c r="CO361" s="436">
        <f t="shared" si="609"/>
        <v>0</v>
      </c>
      <c r="CP361" s="453">
        <f t="shared" si="636"/>
        <v>146.37999999999994</v>
      </c>
      <c r="CQ361" s="438" t="str">
        <f>IF(CK361="","",IF(CK361='Opening Balance'!$I$368,'Opening Balance'!$H$368,""))</f>
        <v/>
      </c>
      <c r="CR361" s="438" t="str">
        <f>IF(CK361="","",IF(CK361='Opening Balance'!$I$370,'Opening Balance'!$H$370,""))</f>
        <v/>
      </c>
      <c r="CS361" s="438">
        <f t="shared" si="610"/>
        <v>146.37999999999994</v>
      </c>
      <c r="CT361" s="430">
        <f>IF(CO361="","",CO361*'Opening Balance'!$H$372)</f>
        <v>0</v>
      </c>
      <c r="CU361" s="431">
        <f t="shared" si="600"/>
        <v>146.37999999999994</v>
      </c>
      <c r="CV361" s="453">
        <f t="shared" si="637"/>
        <v>17.153799999999979</v>
      </c>
      <c r="CW361" s="430" t="str">
        <f>IF(CK361="","",IF(CK361='Opening Balance'!$I$369,'Opening Balance'!$H$369,""))</f>
        <v/>
      </c>
      <c r="CX361" s="429" t="str">
        <f>IF(CK361="","",IF(CK361='Opening Balance'!$I$371,'Opening Balance'!$H$371,""))</f>
        <v/>
      </c>
      <c r="CY361" s="438">
        <f t="shared" si="611"/>
        <v>17.153799999999979</v>
      </c>
      <c r="CZ361" s="430">
        <f>IF(CO361="","",CO361*'Opening Balance'!$H$373)</f>
        <v>0</v>
      </c>
      <c r="DA361" s="431">
        <f t="shared" si="612"/>
        <v>17.153799999999979</v>
      </c>
      <c r="DB361" s="474">
        <f t="shared" si="638"/>
        <v>31200</v>
      </c>
      <c r="DC361" s="468" t="str">
        <f>IF(CK361="","",IF(CK361='Opening Balance'!$I$375,'Opening Balance'!$H$375,""))</f>
        <v/>
      </c>
      <c r="DD361" s="468">
        <f t="shared" si="613"/>
        <v>31200</v>
      </c>
      <c r="DE361" s="470">
        <f>IF(CK361="","",IF(CK361='Opening Balance'!$I$377,'Opening Balance'!$H$377,0))</f>
        <v>0</v>
      </c>
      <c r="DF361" s="469">
        <f t="shared" si="639"/>
        <v>31200</v>
      </c>
    </row>
    <row r="362" spans="1:110" s="329" customFormat="1">
      <c r="A362" s="580"/>
      <c r="B362" s="352">
        <f>IF(AND($Z$3=$Q$343),MAX($B$347:B361)+1,0)</f>
        <v>0</v>
      </c>
      <c r="C362" s="116">
        <f>IF(AND('Att. Dairy'!B416=""),"",'Att. Dairy'!B416)</f>
        <v>45306</v>
      </c>
      <c r="D362" s="118">
        <f t="shared" si="614"/>
        <v>48.70000000000001</v>
      </c>
      <c r="E362" s="118">
        <f t="shared" si="615"/>
        <v>79.8</v>
      </c>
      <c r="F362" s="118" t="str">
        <f>IF(C362="","",IF(Sheet1!C362='Opening Balance'!$I$350,'Opening Balance'!$G$350,""))</f>
        <v/>
      </c>
      <c r="G362" s="118" t="str">
        <f>IF(C362="","",IF(Sheet1!C362='Opening Balance'!$I$351,'Opening Balance'!$G$351,""))</f>
        <v/>
      </c>
      <c r="H362" s="118" t="str">
        <f>IF(C362="","",IF(Sheet1!C362='Opening Balance'!$I$352,'Opening Balance'!$G$352,""))</f>
        <v/>
      </c>
      <c r="I362" s="118" t="str">
        <f>IF(C362="","",IF(Sheet1!C362='Opening Balance'!$I$353,'Opening Balance'!$G$353,""))</f>
        <v/>
      </c>
      <c r="J362" s="118" t="str">
        <f>IF(C362="","",IF(Sheet1!C362='Opening Balance'!$I$354,'Opening Balance'!$G$354,""))</f>
        <v/>
      </c>
      <c r="K362" s="118" t="str">
        <f>IF(C362="","",IF(Sheet1!C362='Opening Balance'!$I$355,'Opening Balance'!$G$355,""))</f>
        <v/>
      </c>
      <c r="L362" s="118">
        <f t="shared" si="616"/>
        <v>48.70000000000001</v>
      </c>
      <c r="M362" s="118">
        <f t="shared" si="617"/>
        <v>79.8</v>
      </c>
      <c r="N362" s="119" t="str">
        <f>IF('Att. Dairy'!F416="","",'Att. Dairy'!F416)</f>
        <v/>
      </c>
      <c r="O362" s="119" t="str">
        <f>IF('Att. Dairy'!G416="","",'Att. Dairy'!G416)</f>
        <v/>
      </c>
      <c r="P362" s="119" t="str">
        <f t="shared" si="618"/>
        <v/>
      </c>
      <c r="Q362" s="119" t="str">
        <f>IF('Att. Dairy'!L416="","",'Att. Dairy'!L416)</f>
        <v/>
      </c>
      <c r="R362" s="119" t="str">
        <f>IF('Att. Dairy'!M416="","",'Att. Dairy'!M416)</f>
        <v/>
      </c>
      <c r="S362" s="119" t="str">
        <f t="shared" si="619"/>
        <v/>
      </c>
      <c r="T362" s="118">
        <f t="shared" si="620"/>
        <v>0</v>
      </c>
      <c r="U362" s="118">
        <f t="shared" si="621"/>
        <v>0</v>
      </c>
      <c r="V362" s="118">
        <f t="shared" si="622"/>
        <v>48.70000000000001</v>
      </c>
      <c r="W362" s="118">
        <f t="shared" si="623"/>
        <v>79.8</v>
      </c>
      <c r="X362" s="321" t="str">
        <f>IFERROR(IF(AND('Att. Dairy'!B416=""),"",IF(AND(Y362="अवकाश"),"",IF(AND(S362=""),"",S362*$Z$343))),"")</f>
        <v/>
      </c>
      <c r="Y362" s="121" t="str">
        <f>IF(AND('Att. Dairy'!B416=""),"",IF(OR(S362="",S362=0),"",BC362))</f>
        <v/>
      </c>
      <c r="AA362" s="353">
        <f>IF(AND($AY$3=$AP$343),MAX($AA$347:AA361)+1,0)</f>
        <v>0</v>
      </c>
      <c r="AB362" s="116">
        <f>IF(AND('Att. Dairy'!B416=""),"",'Att. Dairy'!B416)</f>
        <v>45306</v>
      </c>
      <c r="AC362" s="118">
        <f t="shared" si="624"/>
        <v>7.1000000000000227</v>
      </c>
      <c r="AD362" s="118">
        <f t="shared" si="625"/>
        <v>28.000000000000014</v>
      </c>
      <c r="AE362" s="118" t="str">
        <f>IF(AB362="","",IF(Sheet1!AB362='Opening Balance'!$I$350,'Opening Balance'!$H$350,""))</f>
        <v/>
      </c>
      <c r="AF362" s="118" t="str">
        <f>IF(AB362="","",IF(Sheet1!AB362='Opening Balance'!$I$351,'Opening Balance'!$H$351,""))</f>
        <v/>
      </c>
      <c r="AG362" s="118" t="str">
        <f>IF(AB362="","",IF(Sheet1!AB362='Opening Balance'!$I$352,'Opening Balance'!$H$352,""))</f>
        <v/>
      </c>
      <c r="AH362" s="118" t="str">
        <f>IF(AB362="","",IF(Sheet1!AB362='Opening Balance'!$I$353,'Opening Balance'!$H$353,""))</f>
        <v/>
      </c>
      <c r="AI362" s="118" t="str">
        <f>IF(AB362="","",IF(Sheet1!AB362='Opening Balance'!$I$354,'Opening Balance'!$H$354,""))</f>
        <v/>
      </c>
      <c r="AJ362" s="118" t="str">
        <f>IF(AB362="","",IF(Sheet1!AB362='Opening Balance'!$I$355,'Opening Balance'!$H$355,""))</f>
        <v/>
      </c>
      <c r="AK362" s="118">
        <f t="shared" si="626"/>
        <v>7.1000000000000227</v>
      </c>
      <c r="AL362" s="118">
        <f t="shared" si="627"/>
        <v>28.000000000000014</v>
      </c>
      <c r="AM362" s="119" t="str">
        <f>IF('Att. Dairy'!I416="","",'Att. Dairy'!I416)</f>
        <v/>
      </c>
      <c r="AN362" s="119" t="str">
        <f>IF('Att. Dairy'!J416="","",'Att. Dairy'!J416)</f>
        <v/>
      </c>
      <c r="AO362" s="119" t="str">
        <f t="shared" si="642"/>
        <v/>
      </c>
      <c r="AP362" s="119" t="str">
        <f>IF('Att. Dairy'!O416="","",'Att. Dairy'!O416)</f>
        <v/>
      </c>
      <c r="AQ362" s="119" t="str">
        <f>IF('Att. Dairy'!P416="","",'Att. Dairy'!P416)</f>
        <v/>
      </c>
      <c r="AR362" s="119" t="str">
        <f t="shared" si="628"/>
        <v/>
      </c>
      <c r="AS362" s="118">
        <f t="shared" si="629"/>
        <v>0</v>
      </c>
      <c r="AT362" s="118">
        <f t="shared" si="630"/>
        <v>0</v>
      </c>
      <c r="AU362" s="118">
        <f t="shared" si="640"/>
        <v>7.1000000000000227</v>
      </c>
      <c r="AV362" s="118">
        <f t="shared" si="641"/>
        <v>28.000000000000014</v>
      </c>
      <c r="AW362" s="321" t="str">
        <f>IFERROR(IF(AND('Att. Dairy'!B416=""),"",IF(AND(AX362="अवकाश"),"",IF(AND(AR362=""),"",AR362*$AY$343))),"")</f>
        <v/>
      </c>
      <c r="AX362" s="121" t="str">
        <f>IF(AND('Att. Dairy'!B416=""),"",IF(OR(AR362="",AR362=0),"",BC362))</f>
        <v/>
      </c>
      <c r="BB362" s="329" t="str">
        <f>IF(AND('Att. Dairy'!D416=""),"",'Att. Dairy'!D416)</f>
        <v>Monday</v>
      </c>
      <c r="BC362" s="329" t="str">
        <f t="shared" si="631"/>
        <v>सब्जी रोटी</v>
      </c>
      <c r="BD362" s="318" t="str">
        <f t="shared" si="601"/>
        <v>W</v>
      </c>
      <c r="BE362" s="329" t="str">
        <f>IF(AND('Att. Dairy'!C416=""),"",'Att. Dairy'!C416)</f>
        <v/>
      </c>
      <c r="BF362" s="329" t="str">
        <f t="shared" si="602"/>
        <v/>
      </c>
      <c r="BG362" s="318" t="str">
        <f t="shared" si="603"/>
        <v>W</v>
      </c>
      <c r="BJ362" s="487">
        <f>IF(AND($DG$5=$CF$344),MAX($BJ$347:BJ361)+1,0)</f>
        <v>0</v>
      </c>
      <c r="BK362" s="389">
        <v>15</v>
      </c>
      <c r="BL362" s="422">
        <f>IF(AND('Att. Dairy'!B416=""),"",'Att. Dairy'!B416)</f>
        <v>45306</v>
      </c>
      <c r="BM362" s="423" t="str">
        <f>IF(AND('Att. Dairy'!D416=""),"",'Att. Dairy'!D416)</f>
        <v>Monday</v>
      </c>
      <c r="BN362" s="435" t="str">
        <f>IF('Att. Dairy'!L416="","",IF('Att. Dairy'!E416='Att. Dairy'!$AD$15,'Att. Dairy'!L416,""))</f>
        <v/>
      </c>
      <c r="BO362" s="435" t="str">
        <f>IF('Att. Dairy'!M416="","",IF('Att. Dairy'!E416='Att. Dairy'!$AD$15,'Att. Dairy'!M416,""))</f>
        <v/>
      </c>
      <c r="BP362" s="436">
        <f t="shared" si="604"/>
        <v>0</v>
      </c>
      <c r="BQ362" s="453">
        <f t="shared" si="632"/>
        <v>100.73</v>
      </c>
      <c r="BR362" s="439" t="str">
        <f>IF(BL362="","",IF(BL362='Opening Balance'!$I$368,'Opening Balance'!$G$368,""))</f>
        <v/>
      </c>
      <c r="BS362" s="439" t="str">
        <f>IF(BL362="","",IF(BL362='Opening Balance'!$I$370,'Opening Balance'!$G$370,""))</f>
        <v/>
      </c>
      <c r="BT362" s="438">
        <f t="shared" si="605"/>
        <v>100.73</v>
      </c>
      <c r="BU362" s="446">
        <f>IF(BP362="","",BP362*'Opening Balance'!$G$372)</f>
        <v>0</v>
      </c>
      <c r="BV362" s="415">
        <f t="shared" si="599"/>
        <v>100.73</v>
      </c>
      <c r="BW362" s="453">
        <f t="shared" si="633"/>
        <v>9.4087999999999923</v>
      </c>
      <c r="BX362" s="446" t="str">
        <f>IF(BL362="","",IF(BL362='Opening Balance'!$I$369,'Opening Balance'!$G$369,""))</f>
        <v/>
      </c>
      <c r="BY362" s="446" t="str">
        <f>IF(BL362="","",IF(BL362='Opening Balance'!$I$371,'Opening Balance'!$G$371,""))</f>
        <v/>
      </c>
      <c r="BZ362" s="447">
        <f t="shared" si="606"/>
        <v>9.4087999999999923</v>
      </c>
      <c r="CA362" s="446">
        <f>IF(BP362="","",BP362*'Opening Balance'!$G$373)</f>
        <v>0</v>
      </c>
      <c r="CB362" s="431">
        <f t="shared" si="607"/>
        <v>9.4087999999999923</v>
      </c>
      <c r="CC362" s="474">
        <f t="shared" si="634"/>
        <v>28500</v>
      </c>
      <c r="CD362" s="468" t="str">
        <f>IF(BL362="","",IF(BL362='Opening Balance'!$I$375,'Opening Balance'!$G$375,""))</f>
        <v/>
      </c>
      <c r="CE362" s="468">
        <f t="shared" si="608"/>
        <v>28500</v>
      </c>
      <c r="CF362" s="470">
        <f>IF(BL362="","",IF(BL362='Opening Balance'!$I$377,'Opening Balance'!$G$377,0))</f>
        <v>0</v>
      </c>
      <c r="CG362" s="469">
        <f t="shared" si="635"/>
        <v>28500</v>
      </c>
      <c r="CH362" s="466"/>
      <c r="CI362" s="466"/>
      <c r="CJ362" s="389">
        <v>15</v>
      </c>
      <c r="CK362" s="422">
        <f>IF(AND('Att. Dairy'!B416=""),"",'Att. Dairy'!B416)</f>
        <v>45306</v>
      </c>
      <c r="CL362" s="423" t="str">
        <f>IF(AND('Att. Dairy'!D416=""),"",'Att. Dairy'!D416)</f>
        <v>Monday</v>
      </c>
      <c r="CM362" s="435" t="str">
        <f>IF('Att. Dairy'!O416="","",IF('Att. Dairy'!E416='Att. Dairy'!$AD$15,'Att. Dairy'!O416,""))</f>
        <v/>
      </c>
      <c r="CN362" s="435" t="str">
        <f>IF('Att. Dairy'!P416="","",IF('Att. Dairy'!E416='Att. Dairy'!$AD$15,'Att. Dairy'!P416,""))</f>
        <v/>
      </c>
      <c r="CO362" s="436">
        <f t="shared" si="609"/>
        <v>0</v>
      </c>
      <c r="CP362" s="453">
        <f t="shared" si="636"/>
        <v>146.37999999999994</v>
      </c>
      <c r="CQ362" s="438" t="str">
        <f>IF(CK362="","",IF(CK362='Opening Balance'!$I$368,'Opening Balance'!$H$368,""))</f>
        <v/>
      </c>
      <c r="CR362" s="438" t="str">
        <f>IF(CK362="","",IF(CK362='Opening Balance'!$I$370,'Opening Balance'!$H$370,""))</f>
        <v/>
      </c>
      <c r="CS362" s="438">
        <f t="shared" si="610"/>
        <v>146.37999999999994</v>
      </c>
      <c r="CT362" s="430">
        <f>IF(CO362="","",CO362*'Opening Balance'!$H$372)</f>
        <v>0</v>
      </c>
      <c r="CU362" s="431">
        <f t="shared" si="600"/>
        <v>146.37999999999994</v>
      </c>
      <c r="CV362" s="453">
        <f t="shared" si="637"/>
        <v>17.153799999999979</v>
      </c>
      <c r="CW362" s="430" t="str">
        <f>IF(CK362="","",IF(CK362='Opening Balance'!$I$369,'Opening Balance'!$H$369,""))</f>
        <v/>
      </c>
      <c r="CX362" s="429" t="str">
        <f>IF(CK362="","",IF(CK362='Opening Balance'!$I$371,'Opening Balance'!$H$371,""))</f>
        <v/>
      </c>
      <c r="CY362" s="438">
        <f t="shared" si="611"/>
        <v>17.153799999999979</v>
      </c>
      <c r="CZ362" s="430">
        <f>IF(CO362="","",CO362*'Opening Balance'!$H$373)</f>
        <v>0</v>
      </c>
      <c r="DA362" s="431">
        <f t="shared" si="612"/>
        <v>17.153799999999979</v>
      </c>
      <c r="DB362" s="474">
        <f t="shared" si="638"/>
        <v>31200</v>
      </c>
      <c r="DC362" s="468" t="str">
        <f>IF(CK362="","",IF(CK362='Opening Balance'!$I$375,'Opening Balance'!$H$375,""))</f>
        <v/>
      </c>
      <c r="DD362" s="468">
        <f t="shared" si="613"/>
        <v>31200</v>
      </c>
      <c r="DE362" s="470">
        <f>IF(CK362="","",IF(CK362='Opening Balance'!$I$377,'Opening Balance'!$H$377,0))</f>
        <v>0</v>
      </c>
      <c r="DF362" s="469">
        <f t="shared" si="639"/>
        <v>31200</v>
      </c>
    </row>
    <row r="363" spans="1:110" s="329" customFormat="1">
      <c r="A363" s="580"/>
      <c r="B363" s="352">
        <f>IF(AND($Z$3=$Q$343),MAX($B$347:B362)+1,0)</f>
        <v>0</v>
      </c>
      <c r="C363" s="116">
        <f>IF(AND('Att. Dairy'!B417=""),"",'Att. Dairy'!B417)</f>
        <v>45307</v>
      </c>
      <c r="D363" s="118">
        <f t="shared" si="614"/>
        <v>48.70000000000001</v>
      </c>
      <c r="E363" s="118">
        <f t="shared" si="615"/>
        <v>79.8</v>
      </c>
      <c r="F363" s="118" t="str">
        <f>IF(C363="","",IF(Sheet1!C363='Opening Balance'!$I$350,'Opening Balance'!$G$350,""))</f>
        <v/>
      </c>
      <c r="G363" s="118" t="str">
        <f>IF(C363="","",IF(Sheet1!C363='Opening Balance'!$I$351,'Opening Balance'!$G$351,""))</f>
        <v/>
      </c>
      <c r="H363" s="118" t="str">
        <f>IF(C363="","",IF(Sheet1!C363='Opening Balance'!$I$352,'Opening Balance'!$G$352,""))</f>
        <v/>
      </c>
      <c r="I363" s="118" t="str">
        <f>IF(C363="","",IF(Sheet1!C363='Opening Balance'!$I$353,'Opening Balance'!$G$353,""))</f>
        <v/>
      </c>
      <c r="J363" s="118" t="str">
        <f>IF(C363="","",IF(Sheet1!C363='Opening Balance'!$I$354,'Opening Balance'!$G$354,""))</f>
        <v/>
      </c>
      <c r="K363" s="118" t="str">
        <f>IF(C363="","",IF(Sheet1!C363='Opening Balance'!$I$355,'Opening Balance'!$G$355,""))</f>
        <v/>
      </c>
      <c r="L363" s="118">
        <f t="shared" si="616"/>
        <v>48.70000000000001</v>
      </c>
      <c r="M363" s="118">
        <f t="shared" si="617"/>
        <v>79.8</v>
      </c>
      <c r="N363" s="119" t="str">
        <f>IF('Att. Dairy'!F417="","",'Att. Dairy'!F417)</f>
        <v/>
      </c>
      <c r="O363" s="119" t="str">
        <f>IF('Att. Dairy'!G417="","",'Att. Dairy'!G417)</f>
        <v/>
      </c>
      <c r="P363" s="119" t="str">
        <f t="shared" si="618"/>
        <v/>
      </c>
      <c r="Q363" s="119" t="str">
        <f>IF('Att. Dairy'!L417="","",'Att. Dairy'!L417)</f>
        <v/>
      </c>
      <c r="R363" s="119" t="str">
        <f>IF('Att. Dairy'!M417="","",'Att. Dairy'!M417)</f>
        <v/>
      </c>
      <c r="S363" s="119" t="str">
        <f t="shared" si="619"/>
        <v/>
      </c>
      <c r="T363" s="118">
        <f t="shared" si="620"/>
        <v>0</v>
      </c>
      <c r="U363" s="118">
        <f t="shared" si="621"/>
        <v>0</v>
      </c>
      <c r="V363" s="118">
        <f t="shared" si="622"/>
        <v>48.70000000000001</v>
      </c>
      <c r="W363" s="118">
        <f t="shared" si="623"/>
        <v>79.8</v>
      </c>
      <c r="X363" s="321" t="str">
        <f>IFERROR(IF(AND('Att. Dairy'!B417=""),"",IF(AND(Y363="अवकाश"),"",IF(AND(S363=""),"",S363*$Z$343))),"")</f>
        <v/>
      </c>
      <c r="Y363" s="121" t="str">
        <f>IF(AND('Att. Dairy'!B417=""),"",IF(OR(S363="",S363=0),"",BC363))</f>
        <v/>
      </c>
      <c r="AA363" s="353">
        <f>IF(AND($AY$3=$AP$343),MAX($AA$347:AA362)+1,0)</f>
        <v>0</v>
      </c>
      <c r="AB363" s="116">
        <f>IF(AND('Att. Dairy'!B417=""),"",'Att. Dairy'!B417)</f>
        <v>45307</v>
      </c>
      <c r="AC363" s="118">
        <f t="shared" si="624"/>
        <v>7.1000000000000227</v>
      </c>
      <c r="AD363" s="118">
        <f t="shared" si="625"/>
        <v>28.000000000000014</v>
      </c>
      <c r="AE363" s="118" t="str">
        <f>IF(AB363="","",IF(Sheet1!AB363='Opening Balance'!$I$350,'Opening Balance'!$H$350,""))</f>
        <v/>
      </c>
      <c r="AF363" s="118" t="str">
        <f>IF(AB363="","",IF(Sheet1!AB363='Opening Balance'!$I$351,'Opening Balance'!$H$351,""))</f>
        <v/>
      </c>
      <c r="AG363" s="118" t="str">
        <f>IF(AB363="","",IF(Sheet1!AB363='Opening Balance'!$I$352,'Opening Balance'!$H$352,""))</f>
        <v/>
      </c>
      <c r="AH363" s="118" t="str">
        <f>IF(AB363="","",IF(Sheet1!AB363='Opening Balance'!$I$353,'Opening Balance'!$H$353,""))</f>
        <v/>
      </c>
      <c r="AI363" s="118" t="str">
        <f>IF(AB363="","",IF(Sheet1!AB363='Opening Balance'!$I$354,'Opening Balance'!$H$354,""))</f>
        <v/>
      </c>
      <c r="AJ363" s="118" t="str">
        <f>IF(AB363="","",IF(Sheet1!AB363='Opening Balance'!$I$355,'Opening Balance'!$H$355,""))</f>
        <v/>
      </c>
      <c r="AK363" s="118">
        <f t="shared" si="626"/>
        <v>7.1000000000000227</v>
      </c>
      <c r="AL363" s="118">
        <f t="shared" si="627"/>
        <v>28.000000000000014</v>
      </c>
      <c r="AM363" s="119" t="str">
        <f>IF('Att. Dairy'!I417="","",'Att. Dairy'!I417)</f>
        <v/>
      </c>
      <c r="AN363" s="119" t="str">
        <f>IF('Att. Dairy'!J417="","",'Att. Dairy'!J417)</f>
        <v/>
      </c>
      <c r="AO363" s="119" t="str">
        <f t="shared" si="642"/>
        <v/>
      </c>
      <c r="AP363" s="119" t="str">
        <f>IF('Att. Dairy'!O417="","",'Att. Dairy'!O417)</f>
        <v/>
      </c>
      <c r="AQ363" s="119" t="str">
        <f>IF('Att. Dairy'!P417="","",'Att. Dairy'!P417)</f>
        <v/>
      </c>
      <c r="AR363" s="119" t="str">
        <f t="shared" si="628"/>
        <v/>
      </c>
      <c r="AS363" s="118">
        <f t="shared" si="629"/>
        <v>0</v>
      </c>
      <c r="AT363" s="118">
        <f t="shared" si="630"/>
        <v>0</v>
      </c>
      <c r="AU363" s="118">
        <f t="shared" si="640"/>
        <v>7.1000000000000227</v>
      </c>
      <c r="AV363" s="118">
        <f t="shared" si="641"/>
        <v>28.000000000000014</v>
      </c>
      <c r="AW363" s="321" t="str">
        <f>IFERROR(IF(AND('Att. Dairy'!B417=""),"",IF(AND(AX363="अवकाश"),"",IF(AND(AR363=""),"",AR363*$AY$343))),"")</f>
        <v/>
      </c>
      <c r="AX363" s="121" t="str">
        <f>IF(AND('Att. Dairy'!B417=""),"",IF(OR(AR363="",AR363=0),"",BC363))</f>
        <v/>
      </c>
      <c r="BB363" s="329" t="str">
        <f>IF(AND('Att. Dairy'!D417=""),"",'Att. Dairy'!D417)</f>
        <v>Tuesday</v>
      </c>
      <c r="BC363" s="329" t="str">
        <f t="shared" si="631"/>
        <v>दाल चावल</v>
      </c>
      <c r="BD363" s="318" t="str">
        <f t="shared" si="601"/>
        <v>R</v>
      </c>
      <c r="BE363" s="329" t="str">
        <f>IF(AND('Att. Dairy'!C417=""),"",'Att. Dairy'!C417)</f>
        <v/>
      </c>
      <c r="BF363" s="329" t="str">
        <f t="shared" si="602"/>
        <v/>
      </c>
      <c r="BG363" s="318" t="str">
        <f t="shared" si="603"/>
        <v>R</v>
      </c>
      <c r="BJ363" s="487">
        <f>IF(AND($DG$5=$CF$344),MAX($BJ$347:BJ362)+1,0)</f>
        <v>0</v>
      </c>
      <c r="BK363" s="389">
        <v>16</v>
      </c>
      <c r="BL363" s="422">
        <f>IF(AND('Att. Dairy'!B417=""),"",'Att. Dairy'!B417)</f>
        <v>45307</v>
      </c>
      <c r="BM363" s="423" t="str">
        <f>IF(AND('Att. Dairy'!D417=""),"",'Att. Dairy'!D417)</f>
        <v>Tuesday</v>
      </c>
      <c r="BN363" s="435" t="str">
        <f>IF('Att. Dairy'!L417="","",IF('Att. Dairy'!E417='Att. Dairy'!$AD$15,'Att. Dairy'!L417,""))</f>
        <v/>
      </c>
      <c r="BO363" s="435" t="str">
        <f>IF('Att. Dairy'!M417="","",IF('Att. Dairy'!E417='Att. Dairy'!$AD$15,'Att. Dairy'!M417,""))</f>
        <v/>
      </c>
      <c r="BP363" s="436">
        <f t="shared" si="604"/>
        <v>0</v>
      </c>
      <c r="BQ363" s="453">
        <f t="shared" si="632"/>
        <v>100.73</v>
      </c>
      <c r="BR363" s="439" t="str">
        <f>IF(BL363="","",IF(BL363='Opening Balance'!$I$368,'Opening Balance'!$G$368,""))</f>
        <v/>
      </c>
      <c r="BS363" s="439" t="str">
        <f>IF(BL363="","",IF(BL363='Opening Balance'!$I$370,'Opening Balance'!$G$370,""))</f>
        <v/>
      </c>
      <c r="BT363" s="438">
        <f t="shared" si="605"/>
        <v>100.73</v>
      </c>
      <c r="BU363" s="446">
        <f>IF(BP363="","",BP363*'Opening Balance'!$G$372)</f>
        <v>0</v>
      </c>
      <c r="BV363" s="415">
        <f t="shared" si="599"/>
        <v>100.73</v>
      </c>
      <c r="BW363" s="453">
        <f t="shared" si="633"/>
        <v>9.4087999999999923</v>
      </c>
      <c r="BX363" s="446" t="str">
        <f>IF(BL363="","",IF(BL363='Opening Balance'!$I$369,'Opening Balance'!$G$369,""))</f>
        <v/>
      </c>
      <c r="BY363" s="446" t="str">
        <f>IF(BL363="","",IF(BL363='Opening Balance'!$I$371,'Opening Balance'!$G$371,""))</f>
        <v/>
      </c>
      <c r="BZ363" s="447">
        <f t="shared" si="606"/>
        <v>9.4087999999999923</v>
      </c>
      <c r="CA363" s="446">
        <f>IF(BP363="","",BP363*'Opening Balance'!$G$373)</f>
        <v>0</v>
      </c>
      <c r="CB363" s="431">
        <f t="shared" si="607"/>
        <v>9.4087999999999923</v>
      </c>
      <c r="CC363" s="474">
        <f t="shared" si="634"/>
        <v>28500</v>
      </c>
      <c r="CD363" s="468" t="str">
        <f>IF(BL363="","",IF(BL363='Opening Balance'!$I$375,'Opening Balance'!$G$375,""))</f>
        <v/>
      </c>
      <c r="CE363" s="468">
        <f t="shared" si="608"/>
        <v>28500</v>
      </c>
      <c r="CF363" s="470">
        <f>IF(BL363="","",IF(BL363='Opening Balance'!$I$377,'Opening Balance'!$G$377,0))</f>
        <v>0</v>
      </c>
      <c r="CG363" s="469">
        <f t="shared" si="635"/>
        <v>28500</v>
      </c>
      <c r="CH363" s="466"/>
      <c r="CI363" s="466"/>
      <c r="CJ363" s="389">
        <v>16</v>
      </c>
      <c r="CK363" s="422">
        <f>IF(AND('Att. Dairy'!B417=""),"",'Att. Dairy'!B417)</f>
        <v>45307</v>
      </c>
      <c r="CL363" s="423" t="str">
        <f>IF(AND('Att. Dairy'!D417=""),"",'Att. Dairy'!D417)</f>
        <v>Tuesday</v>
      </c>
      <c r="CM363" s="435" t="str">
        <f>IF('Att. Dairy'!O417="","",IF('Att. Dairy'!E417='Att. Dairy'!$AD$15,'Att. Dairy'!O417,""))</f>
        <v/>
      </c>
      <c r="CN363" s="435" t="str">
        <f>IF('Att. Dairy'!P417="","",IF('Att. Dairy'!E417='Att. Dairy'!$AD$15,'Att. Dairy'!P417,""))</f>
        <v/>
      </c>
      <c r="CO363" s="436">
        <f t="shared" si="609"/>
        <v>0</v>
      </c>
      <c r="CP363" s="453">
        <f t="shared" si="636"/>
        <v>146.37999999999994</v>
      </c>
      <c r="CQ363" s="438" t="str">
        <f>IF(CK363="","",IF(CK363='Opening Balance'!$I$368,'Opening Balance'!$H$368,""))</f>
        <v/>
      </c>
      <c r="CR363" s="438" t="str">
        <f>IF(CK363="","",IF(CK363='Opening Balance'!$I$370,'Opening Balance'!$H$370,""))</f>
        <v/>
      </c>
      <c r="CS363" s="438">
        <f t="shared" si="610"/>
        <v>146.37999999999994</v>
      </c>
      <c r="CT363" s="430">
        <f>IF(CO363="","",CO363*'Opening Balance'!$H$372)</f>
        <v>0</v>
      </c>
      <c r="CU363" s="431">
        <f t="shared" si="600"/>
        <v>146.37999999999994</v>
      </c>
      <c r="CV363" s="453">
        <f t="shared" si="637"/>
        <v>17.153799999999979</v>
      </c>
      <c r="CW363" s="430" t="str">
        <f>IF(CK363="","",IF(CK363='Opening Balance'!$I$369,'Opening Balance'!$H$369,""))</f>
        <v/>
      </c>
      <c r="CX363" s="429" t="str">
        <f>IF(CK363="","",IF(CK363='Opening Balance'!$I$371,'Opening Balance'!$H$371,""))</f>
        <v/>
      </c>
      <c r="CY363" s="438">
        <f t="shared" si="611"/>
        <v>17.153799999999979</v>
      </c>
      <c r="CZ363" s="430">
        <f>IF(CO363="","",CO363*'Opening Balance'!$H$373)</f>
        <v>0</v>
      </c>
      <c r="DA363" s="431">
        <f t="shared" si="612"/>
        <v>17.153799999999979</v>
      </c>
      <c r="DB363" s="474">
        <f t="shared" si="638"/>
        <v>31200</v>
      </c>
      <c r="DC363" s="468" t="str">
        <f>IF(CK363="","",IF(CK363='Opening Balance'!$I$375,'Opening Balance'!$H$375,""))</f>
        <v/>
      </c>
      <c r="DD363" s="468">
        <f t="shared" si="613"/>
        <v>31200</v>
      </c>
      <c r="DE363" s="470">
        <f>IF(CK363="","",IF(CK363='Opening Balance'!$I$377,'Opening Balance'!$H$377,0))</f>
        <v>0</v>
      </c>
      <c r="DF363" s="469">
        <f t="shared" si="639"/>
        <v>31200</v>
      </c>
    </row>
    <row r="364" spans="1:110" s="329" customFormat="1">
      <c r="A364" s="580"/>
      <c r="B364" s="352">
        <f>IF(AND($Z$3=$Q$343),MAX($B$347:B363)+1,0)</f>
        <v>0</v>
      </c>
      <c r="C364" s="116">
        <f>IF(AND('Att. Dairy'!B418=""),"",'Att. Dairy'!B418)</f>
        <v>45308</v>
      </c>
      <c r="D364" s="118">
        <f t="shared" si="614"/>
        <v>48.70000000000001</v>
      </c>
      <c r="E364" s="118">
        <f t="shared" si="615"/>
        <v>79.8</v>
      </c>
      <c r="F364" s="118" t="str">
        <f>IF(C364="","",IF(Sheet1!C364='Opening Balance'!$I$350,'Opening Balance'!$G$350,""))</f>
        <v/>
      </c>
      <c r="G364" s="118" t="str">
        <f>IF(C364="","",IF(Sheet1!C364='Opening Balance'!$I$351,'Opening Balance'!$G$351,""))</f>
        <v/>
      </c>
      <c r="H364" s="118" t="str">
        <f>IF(C364="","",IF(Sheet1!C364='Opening Balance'!$I$352,'Opening Balance'!$G$352,""))</f>
        <v/>
      </c>
      <c r="I364" s="118" t="str">
        <f>IF(C364="","",IF(Sheet1!C364='Opening Balance'!$I$353,'Opening Balance'!$G$353,""))</f>
        <v/>
      </c>
      <c r="J364" s="118" t="str">
        <f>IF(C364="","",IF(Sheet1!C364='Opening Balance'!$I$354,'Opening Balance'!$G$354,""))</f>
        <v/>
      </c>
      <c r="K364" s="118" t="str">
        <f>IF(C364="","",IF(Sheet1!C364='Opening Balance'!$I$355,'Opening Balance'!$G$355,""))</f>
        <v/>
      </c>
      <c r="L364" s="118">
        <f t="shared" si="616"/>
        <v>48.70000000000001</v>
      </c>
      <c r="M364" s="118">
        <f t="shared" si="617"/>
        <v>79.8</v>
      </c>
      <c r="N364" s="119" t="str">
        <f>IF('Att. Dairy'!F418="","",'Att. Dairy'!F418)</f>
        <v/>
      </c>
      <c r="O364" s="119" t="str">
        <f>IF('Att. Dairy'!G418="","",'Att. Dairy'!G418)</f>
        <v/>
      </c>
      <c r="P364" s="119" t="str">
        <f t="shared" si="618"/>
        <v/>
      </c>
      <c r="Q364" s="119" t="str">
        <f>IF('Att. Dairy'!L418="","",'Att. Dairy'!L418)</f>
        <v/>
      </c>
      <c r="R364" s="119" t="str">
        <f>IF('Att. Dairy'!M418="","",'Att. Dairy'!M418)</f>
        <v/>
      </c>
      <c r="S364" s="119" t="str">
        <f t="shared" si="619"/>
        <v/>
      </c>
      <c r="T364" s="118">
        <f t="shared" si="620"/>
        <v>0</v>
      </c>
      <c r="U364" s="118">
        <f t="shared" si="621"/>
        <v>0</v>
      </c>
      <c r="V364" s="118">
        <f t="shared" si="622"/>
        <v>48.70000000000001</v>
      </c>
      <c r="W364" s="118">
        <f t="shared" si="623"/>
        <v>79.8</v>
      </c>
      <c r="X364" s="321" t="str">
        <f>IFERROR(IF(AND('Att. Dairy'!B418=""),"",IF(AND(Y364="अवकाश"),"",IF(AND(S364=""),"",S364*$Z$343))),"")</f>
        <v/>
      </c>
      <c r="Y364" s="121" t="str">
        <f>IF(AND('Att. Dairy'!B418=""),"",IF(OR(S364="",S364=0),"",BC364))</f>
        <v/>
      </c>
      <c r="AA364" s="353">
        <f>IF(AND($AY$3=$AP$343),MAX($AA$347:AA363)+1,0)</f>
        <v>0</v>
      </c>
      <c r="AB364" s="116">
        <f>IF(AND('Att. Dairy'!B418=""),"",'Att. Dairy'!B418)</f>
        <v>45308</v>
      </c>
      <c r="AC364" s="118">
        <f t="shared" si="624"/>
        <v>7.1000000000000227</v>
      </c>
      <c r="AD364" s="118">
        <f t="shared" si="625"/>
        <v>28.000000000000014</v>
      </c>
      <c r="AE364" s="118" t="str">
        <f>IF(AB364="","",IF(Sheet1!AB364='Opening Balance'!$I$350,'Opening Balance'!$H$350,""))</f>
        <v/>
      </c>
      <c r="AF364" s="118" t="str">
        <f>IF(AB364="","",IF(Sheet1!AB364='Opening Balance'!$I$351,'Opening Balance'!$H$351,""))</f>
        <v/>
      </c>
      <c r="AG364" s="118" t="str">
        <f>IF(AB364="","",IF(Sheet1!AB364='Opening Balance'!$I$352,'Opening Balance'!$H$352,""))</f>
        <v/>
      </c>
      <c r="AH364" s="118" t="str">
        <f>IF(AB364="","",IF(Sheet1!AB364='Opening Balance'!$I$353,'Opening Balance'!$H$353,""))</f>
        <v/>
      </c>
      <c r="AI364" s="118" t="str">
        <f>IF(AB364="","",IF(Sheet1!AB364='Opening Balance'!$I$354,'Opening Balance'!$H$354,""))</f>
        <v/>
      </c>
      <c r="AJ364" s="118" t="str">
        <f>IF(AB364="","",IF(Sheet1!AB364='Opening Balance'!$I$355,'Opening Balance'!$H$355,""))</f>
        <v/>
      </c>
      <c r="AK364" s="118">
        <f t="shared" si="626"/>
        <v>7.1000000000000227</v>
      </c>
      <c r="AL364" s="118">
        <f t="shared" si="627"/>
        <v>28.000000000000014</v>
      </c>
      <c r="AM364" s="119" t="str">
        <f>IF('Att. Dairy'!I418="","",'Att. Dairy'!I418)</f>
        <v/>
      </c>
      <c r="AN364" s="119" t="str">
        <f>IF('Att. Dairy'!J418="","",'Att. Dairy'!J418)</f>
        <v/>
      </c>
      <c r="AO364" s="119" t="str">
        <f t="shared" si="642"/>
        <v/>
      </c>
      <c r="AP364" s="119" t="str">
        <f>IF('Att. Dairy'!O418="","",'Att. Dairy'!O418)</f>
        <v/>
      </c>
      <c r="AQ364" s="119" t="str">
        <f>IF('Att. Dairy'!P418="","",'Att. Dairy'!P418)</f>
        <v/>
      </c>
      <c r="AR364" s="119" t="str">
        <f t="shared" si="628"/>
        <v/>
      </c>
      <c r="AS364" s="118">
        <f t="shared" si="629"/>
        <v>0</v>
      </c>
      <c r="AT364" s="118">
        <f t="shared" si="630"/>
        <v>0</v>
      </c>
      <c r="AU364" s="118">
        <f t="shared" si="640"/>
        <v>7.1000000000000227</v>
      </c>
      <c r="AV364" s="118">
        <f t="shared" si="641"/>
        <v>28.000000000000014</v>
      </c>
      <c r="AW364" s="321" t="str">
        <f>IFERROR(IF(AND('Att. Dairy'!B418=""),"",IF(AND(AX364="अवकाश"),"",IF(AND(AR364=""),"",AR364*$AY$343))),"")</f>
        <v/>
      </c>
      <c r="AX364" s="121" t="str">
        <f>IF(AND('Att. Dairy'!B418=""),"",IF(OR(AR364="",AR364=0),"",BC364))</f>
        <v/>
      </c>
      <c r="BB364" s="329" t="str">
        <f>IF(AND('Att. Dairy'!D418=""),"",'Att. Dairy'!D418)</f>
        <v>Wednesday</v>
      </c>
      <c r="BC364" s="329" t="str">
        <f t="shared" si="631"/>
        <v>दाल रोटी</v>
      </c>
      <c r="BD364" s="318" t="str">
        <f t="shared" si="601"/>
        <v>W</v>
      </c>
      <c r="BE364" s="329" t="str">
        <f>IF(AND('Att. Dairy'!C418=""),"",'Att. Dairy'!C418)</f>
        <v/>
      </c>
      <c r="BF364" s="329" t="str">
        <f t="shared" si="602"/>
        <v/>
      </c>
      <c r="BG364" s="318" t="str">
        <f t="shared" si="603"/>
        <v>W</v>
      </c>
      <c r="BJ364" s="487">
        <f>IF(AND($DG$5=$CF$344),MAX($BJ$347:BJ363)+1,0)</f>
        <v>0</v>
      </c>
      <c r="BK364" s="389">
        <v>17</v>
      </c>
      <c r="BL364" s="422">
        <f>IF(AND('Att. Dairy'!B418=""),"",'Att. Dairy'!B418)</f>
        <v>45308</v>
      </c>
      <c r="BM364" s="423" t="str">
        <f>IF(AND('Att. Dairy'!D418=""),"",'Att. Dairy'!D418)</f>
        <v>Wednesday</v>
      </c>
      <c r="BN364" s="435" t="str">
        <f>IF('Att. Dairy'!L418="","",IF('Att. Dairy'!E418='Att. Dairy'!$AD$15,'Att. Dairy'!L418,""))</f>
        <v/>
      </c>
      <c r="BO364" s="435" t="str">
        <f>IF('Att. Dairy'!M418="","",IF('Att. Dairy'!E418='Att. Dairy'!$AD$15,'Att. Dairy'!M418,""))</f>
        <v/>
      </c>
      <c r="BP364" s="436">
        <f t="shared" si="604"/>
        <v>0</v>
      </c>
      <c r="BQ364" s="453">
        <f t="shared" si="632"/>
        <v>100.73</v>
      </c>
      <c r="BR364" s="439" t="str">
        <f>IF(BL364="","",IF(BL364='Opening Balance'!$I$368,'Opening Balance'!$G$368,""))</f>
        <v/>
      </c>
      <c r="BS364" s="439" t="str">
        <f>IF(BL364="","",IF(BL364='Opening Balance'!$I$370,'Opening Balance'!$G$370,""))</f>
        <v/>
      </c>
      <c r="BT364" s="438">
        <f t="shared" si="605"/>
        <v>100.73</v>
      </c>
      <c r="BU364" s="446">
        <f>IF(BP364="","",BP364*'Opening Balance'!$G$372)</f>
        <v>0</v>
      </c>
      <c r="BV364" s="415">
        <f t="shared" si="599"/>
        <v>100.73</v>
      </c>
      <c r="BW364" s="453">
        <f t="shared" si="633"/>
        <v>9.4087999999999923</v>
      </c>
      <c r="BX364" s="446" t="str">
        <f>IF(BL364="","",IF(BL364='Opening Balance'!$I$369,'Opening Balance'!$G$369,""))</f>
        <v/>
      </c>
      <c r="BY364" s="446" t="str">
        <f>IF(BL364="","",IF(BL364='Opening Balance'!$I$371,'Opening Balance'!$G$371,""))</f>
        <v/>
      </c>
      <c r="BZ364" s="447">
        <f t="shared" si="606"/>
        <v>9.4087999999999923</v>
      </c>
      <c r="CA364" s="446">
        <f>IF(BP364="","",BP364*'Opening Balance'!$G$373)</f>
        <v>0</v>
      </c>
      <c r="CB364" s="431">
        <f t="shared" si="607"/>
        <v>9.4087999999999923</v>
      </c>
      <c r="CC364" s="474">
        <f t="shared" si="634"/>
        <v>28500</v>
      </c>
      <c r="CD364" s="468" t="str">
        <f>IF(BL364="","",IF(BL364='Opening Balance'!$I$375,'Opening Balance'!$G$375,""))</f>
        <v/>
      </c>
      <c r="CE364" s="468">
        <f t="shared" si="608"/>
        <v>28500</v>
      </c>
      <c r="CF364" s="470">
        <f>IF(BL364="","",IF(BL364='Opening Balance'!$I$377,'Opening Balance'!$G$377,0))</f>
        <v>0</v>
      </c>
      <c r="CG364" s="469">
        <f t="shared" si="635"/>
        <v>28500</v>
      </c>
      <c r="CH364" s="466"/>
      <c r="CI364" s="466"/>
      <c r="CJ364" s="389">
        <v>17</v>
      </c>
      <c r="CK364" s="422">
        <f>IF(AND('Att. Dairy'!B418=""),"",'Att. Dairy'!B418)</f>
        <v>45308</v>
      </c>
      <c r="CL364" s="423" t="str">
        <f>IF(AND('Att. Dairy'!D418=""),"",'Att. Dairy'!D418)</f>
        <v>Wednesday</v>
      </c>
      <c r="CM364" s="435" t="str">
        <f>IF('Att. Dairy'!O418="","",IF('Att. Dairy'!E418='Att. Dairy'!$AD$15,'Att. Dairy'!O418,""))</f>
        <v/>
      </c>
      <c r="CN364" s="435" t="str">
        <f>IF('Att. Dairy'!P418="","",IF('Att. Dairy'!E418='Att. Dairy'!$AD$15,'Att. Dairy'!P418,""))</f>
        <v/>
      </c>
      <c r="CO364" s="436">
        <f t="shared" si="609"/>
        <v>0</v>
      </c>
      <c r="CP364" s="453">
        <f t="shared" si="636"/>
        <v>146.37999999999994</v>
      </c>
      <c r="CQ364" s="438" t="str">
        <f>IF(CK364="","",IF(CK364='Opening Balance'!$I$368,'Opening Balance'!$H$368,""))</f>
        <v/>
      </c>
      <c r="CR364" s="438" t="str">
        <f>IF(CK364="","",IF(CK364='Opening Balance'!$I$370,'Opening Balance'!$H$370,""))</f>
        <v/>
      </c>
      <c r="CS364" s="438">
        <f t="shared" si="610"/>
        <v>146.37999999999994</v>
      </c>
      <c r="CT364" s="430">
        <f>IF(CO364="","",CO364*'Opening Balance'!$H$372)</f>
        <v>0</v>
      </c>
      <c r="CU364" s="431">
        <f t="shared" si="600"/>
        <v>146.37999999999994</v>
      </c>
      <c r="CV364" s="453">
        <f t="shared" si="637"/>
        <v>17.153799999999979</v>
      </c>
      <c r="CW364" s="430" t="str">
        <f>IF(CK364="","",IF(CK364='Opening Balance'!$I$369,'Opening Balance'!$H$369,""))</f>
        <v/>
      </c>
      <c r="CX364" s="429" t="str">
        <f>IF(CK364="","",IF(CK364='Opening Balance'!$I$371,'Opening Balance'!$H$371,""))</f>
        <v/>
      </c>
      <c r="CY364" s="438">
        <f t="shared" si="611"/>
        <v>17.153799999999979</v>
      </c>
      <c r="CZ364" s="430">
        <f>IF(CO364="","",CO364*'Opening Balance'!$H$373)</f>
        <v>0</v>
      </c>
      <c r="DA364" s="431">
        <f t="shared" si="612"/>
        <v>17.153799999999979</v>
      </c>
      <c r="DB364" s="474">
        <f t="shared" si="638"/>
        <v>31200</v>
      </c>
      <c r="DC364" s="468" t="str">
        <f>IF(CK364="","",IF(CK364='Opening Balance'!$I$375,'Opening Balance'!$H$375,""))</f>
        <v/>
      </c>
      <c r="DD364" s="468">
        <f t="shared" si="613"/>
        <v>31200</v>
      </c>
      <c r="DE364" s="470">
        <f>IF(CK364="","",IF(CK364='Opening Balance'!$I$377,'Opening Balance'!$H$377,0))</f>
        <v>0</v>
      </c>
      <c r="DF364" s="469">
        <f t="shared" si="639"/>
        <v>31200</v>
      </c>
    </row>
    <row r="365" spans="1:110" s="329" customFormat="1">
      <c r="A365" s="580"/>
      <c r="B365" s="352">
        <f>IF(AND($Z$3=$Q$343),MAX($B$347:B364)+1,0)</f>
        <v>0</v>
      </c>
      <c r="C365" s="116">
        <f>IF(AND('Att. Dairy'!B419=""),"",'Att. Dairy'!B419)</f>
        <v>45309</v>
      </c>
      <c r="D365" s="118">
        <f t="shared" si="614"/>
        <v>48.70000000000001</v>
      </c>
      <c r="E365" s="118">
        <f t="shared" si="615"/>
        <v>79.8</v>
      </c>
      <c r="F365" s="118" t="str">
        <f>IF(C365="","",IF(Sheet1!C365='Opening Balance'!$I$350,'Opening Balance'!$G$350,""))</f>
        <v/>
      </c>
      <c r="G365" s="118" t="str">
        <f>IF(C365="","",IF(Sheet1!C365='Opening Balance'!$I$351,'Opening Balance'!$G$351,""))</f>
        <v/>
      </c>
      <c r="H365" s="118" t="str">
        <f>IF(C365="","",IF(Sheet1!C365='Opening Balance'!$I$352,'Opening Balance'!$G$352,""))</f>
        <v/>
      </c>
      <c r="I365" s="118" t="str">
        <f>IF(C365="","",IF(Sheet1!C365='Opening Balance'!$I$353,'Opening Balance'!$G$353,""))</f>
        <v/>
      </c>
      <c r="J365" s="118" t="str">
        <f>IF(C365="","",IF(Sheet1!C365='Opening Balance'!$I$354,'Opening Balance'!$G$354,""))</f>
        <v/>
      </c>
      <c r="K365" s="118" t="str">
        <f>IF(C365="","",IF(Sheet1!C365='Opening Balance'!$I$355,'Opening Balance'!$G$355,""))</f>
        <v/>
      </c>
      <c r="L365" s="118">
        <f t="shared" si="616"/>
        <v>48.70000000000001</v>
      </c>
      <c r="M365" s="118">
        <f t="shared" si="617"/>
        <v>79.8</v>
      </c>
      <c r="N365" s="119" t="str">
        <f>IF('Att. Dairy'!F419="","",'Att. Dairy'!F419)</f>
        <v/>
      </c>
      <c r="O365" s="119" t="str">
        <f>IF('Att. Dairy'!G419="","",'Att. Dairy'!G419)</f>
        <v/>
      </c>
      <c r="P365" s="119" t="str">
        <f t="shared" si="618"/>
        <v/>
      </c>
      <c r="Q365" s="119" t="str">
        <f>IF('Att. Dairy'!L419="","",'Att. Dairy'!L419)</f>
        <v/>
      </c>
      <c r="R365" s="119" t="str">
        <f>IF('Att. Dairy'!M419="","",'Att. Dairy'!M419)</f>
        <v/>
      </c>
      <c r="S365" s="119" t="str">
        <f t="shared" si="619"/>
        <v/>
      </c>
      <c r="T365" s="118">
        <f t="shared" si="620"/>
        <v>0</v>
      </c>
      <c r="U365" s="118">
        <f t="shared" si="621"/>
        <v>0</v>
      </c>
      <c r="V365" s="118">
        <f t="shared" si="622"/>
        <v>48.70000000000001</v>
      </c>
      <c r="W365" s="118">
        <f t="shared" si="623"/>
        <v>79.8</v>
      </c>
      <c r="X365" s="321" t="str">
        <f>IFERROR(IF(AND('Att. Dairy'!B419=""),"",IF(AND(Y365="अवकाश"),"",IF(AND(S365=""),"",S365*$Z$343))),"")</f>
        <v/>
      </c>
      <c r="Y365" s="121" t="str">
        <f>IF(AND('Att. Dairy'!B419=""),"",IF(OR(S365="",S365=0),"",BC365))</f>
        <v/>
      </c>
      <c r="AA365" s="353">
        <f>IF(AND($AY$3=$AP$343),MAX($AA$347:AA364)+1,0)</f>
        <v>0</v>
      </c>
      <c r="AB365" s="116">
        <f>IF(AND('Att. Dairy'!B419=""),"",'Att. Dairy'!B419)</f>
        <v>45309</v>
      </c>
      <c r="AC365" s="118">
        <f t="shared" si="624"/>
        <v>7.1000000000000227</v>
      </c>
      <c r="AD365" s="118">
        <f t="shared" si="625"/>
        <v>28.000000000000014</v>
      </c>
      <c r="AE365" s="118" t="str">
        <f>IF(AB365="","",IF(Sheet1!AB365='Opening Balance'!$I$350,'Opening Balance'!$H$350,""))</f>
        <v/>
      </c>
      <c r="AF365" s="118" t="str">
        <f>IF(AB365="","",IF(Sheet1!AB365='Opening Balance'!$I$351,'Opening Balance'!$H$351,""))</f>
        <v/>
      </c>
      <c r="AG365" s="118" t="str">
        <f>IF(AB365="","",IF(Sheet1!AB365='Opening Balance'!$I$352,'Opening Balance'!$H$352,""))</f>
        <v/>
      </c>
      <c r="AH365" s="118" t="str">
        <f>IF(AB365="","",IF(Sheet1!AB365='Opening Balance'!$I$353,'Opening Balance'!$H$353,""))</f>
        <v/>
      </c>
      <c r="AI365" s="118" t="str">
        <f>IF(AB365="","",IF(Sheet1!AB365='Opening Balance'!$I$354,'Opening Balance'!$H$354,""))</f>
        <v/>
      </c>
      <c r="AJ365" s="118" t="str">
        <f>IF(AB365="","",IF(Sheet1!AB365='Opening Balance'!$I$355,'Opening Balance'!$H$355,""))</f>
        <v/>
      </c>
      <c r="AK365" s="118">
        <f t="shared" si="626"/>
        <v>7.1000000000000227</v>
      </c>
      <c r="AL365" s="118">
        <f t="shared" si="627"/>
        <v>28.000000000000014</v>
      </c>
      <c r="AM365" s="119" t="str">
        <f>IF('Att. Dairy'!I419="","",'Att. Dairy'!I419)</f>
        <v/>
      </c>
      <c r="AN365" s="119" t="str">
        <f>IF('Att. Dairy'!J419="","",'Att. Dairy'!J419)</f>
        <v/>
      </c>
      <c r="AO365" s="119" t="str">
        <f t="shared" si="642"/>
        <v/>
      </c>
      <c r="AP365" s="119" t="str">
        <f>IF('Att. Dairy'!O419="","",'Att. Dairy'!O419)</f>
        <v/>
      </c>
      <c r="AQ365" s="119" t="str">
        <f>IF('Att. Dairy'!P419="","",'Att. Dairy'!P419)</f>
        <v/>
      </c>
      <c r="AR365" s="119" t="str">
        <f t="shared" si="628"/>
        <v/>
      </c>
      <c r="AS365" s="118">
        <f t="shared" si="629"/>
        <v>0</v>
      </c>
      <c r="AT365" s="118">
        <f t="shared" si="630"/>
        <v>0</v>
      </c>
      <c r="AU365" s="118">
        <f t="shared" si="640"/>
        <v>7.1000000000000227</v>
      </c>
      <c r="AV365" s="118">
        <f t="shared" si="641"/>
        <v>28.000000000000014</v>
      </c>
      <c r="AW365" s="321" t="str">
        <f>IFERROR(IF(AND('Att. Dairy'!B419=""),"",IF(AND(AX365="अवकाश"),"",IF(AND(AR365=""),"",AR365*$AY$343))),"")</f>
        <v/>
      </c>
      <c r="AX365" s="121" t="str">
        <f>IF(AND('Att. Dairy'!B419=""),"",IF(OR(AR365="",AR365=0),"",BC365))</f>
        <v/>
      </c>
      <c r="BB365" s="329" t="str">
        <f>IF(AND('Att. Dairy'!D419=""),"",'Att. Dairy'!D419)</f>
        <v>Thursday</v>
      </c>
      <c r="BC365" s="329" t="str">
        <f t="shared" si="631"/>
        <v>खिचड़ी</v>
      </c>
      <c r="BD365" s="318" t="str">
        <f t="shared" si="601"/>
        <v>R</v>
      </c>
      <c r="BE365" s="329" t="str">
        <f>IF(AND('Att. Dairy'!C419=""),"",'Att. Dairy'!C419)</f>
        <v/>
      </c>
      <c r="BF365" s="329" t="str">
        <f t="shared" si="602"/>
        <v/>
      </c>
      <c r="BG365" s="318" t="str">
        <f t="shared" si="603"/>
        <v>R</v>
      </c>
      <c r="BJ365" s="487">
        <f>IF(AND($DG$5=$CF$344),MAX($BJ$347:BJ364)+1,0)</f>
        <v>0</v>
      </c>
      <c r="BK365" s="389">
        <v>18</v>
      </c>
      <c r="BL365" s="422">
        <f>IF(AND('Att. Dairy'!B419=""),"",'Att. Dairy'!B419)</f>
        <v>45309</v>
      </c>
      <c r="BM365" s="423" t="str">
        <f>IF(AND('Att. Dairy'!D419=""),"",'Att. Dairy'!D419)</f>
        <v>Thursday</v>
      </c>
      <c r="BN365" s="435" t="str">
        <f>IF('Att. Dairy'!L419="","",IF('Att. Dairy'!E419='Att. Dairy'!$AD$15,'Att. Dairy'!L419,""))</f>
        <v/>
      </c>
      <c r="BO365" s="435" t="str">
        <f>IF('Att. Dairy'!M419="","",IF('Att. Dairy'!E419='Att. Dairy'!$AD$15,'Att. Dairy'!M419,""))</f>
        <v/>
      </c>
      <c r="BP365" s="436">
        <f t="shared" si="604"/>
        <v>0</v>
      </c>
      <c r="BQ365" s="453">
        <f t="shared" si="632"/>
        <v>100.73</v>
      </c>
      <c r="BR365" s="439" t="str">
        <f>IF(BL365="","",IF(BL365='Opening Balance'!$I$368,'Opening Balance'!$G$368,""))</f>
        <v/>
      </c>
      <c r="BS365" s="439" t="str">
        <f>IF(BL365="","",IF(BL365='Opening Balance'!$I$370,'Opening Balance'!$G$370,""))</f>
        <v/>
      </c>
      <c r="BT365" s="438">
        <f t="shared" si="605"/>
        <v>100.73</v>
      </c>
      <c r="BU365" s="446">
        <f>IF(BP365="","",BP365*'Opening Balance'!$G$372)</f>
        <v>0</v>
      </c>
      <c r="BV365" s="415">
        <f t="shared" si="599"/>
        <v>100.73</v>
      </c>
      <c r="BW365" s="453">
        <f t="shared" si="633"/>
        <v>9.4087999999999923</v>
      </c>
      <c r="BX365" s="446" t="str">
        <f>IF(BL365="","",IF(BL365='Opening Balance'!$I$369,'Opening Balance'!$G$369,""))</f>
        <v/>
      </c>
      <c r="BY365" s="446" t="str">
        <f>IF(BL365="","",IF(BL365='Opening Balance'!$I$371,'Opening Balance'!$G$371,""))</f>
        <v/>
      </c>
      <c r="BZ365" s="447">
        <f t="shared" si="606"/>
        <v>9.4087999999999923</v>
      </c>
      <c r="CA365" s="446">
        <f>IF(BP365="","",BP365*'Opening Balance'!$G$373)</f>
        <v>0</v>
      </c>
      <c r="CB365" s="431">
        <f t="shared" si="607"/>
        <v>9.4087999999999923</v>
      </c>
      <c r="CC365" s="474">
        <f t="shared" si="634"/>
        <v>28500</v>
      </c>
      <c r="CD365" s="468" t="str">
        <f>IF(BL365="","",IF(BL365='Opening Balance'!$I$375,'Opening Balance'!$G$375,""))</f>
        <v/>
      </c>
      <c r="CE365" s="468">
        <f t="shared" si="608"/>
        <v>28500</v>
      </c>
      <c r="CF365" s="470">
        <f>IF(BL365="","",IF(BL365='Opening Balance'!$I$377,'Opening Balance'!$G$377,0))</f>
        <v>0</v>
      </c>
      <c r="CG365" s="469">
        <f t="shared" si="635"/>
        <v>28500</v>
      </c>
      <c r="CH365" s="466"/>
      <c r="CI365" s="466"/>
      <c r="CJ365" s="389">
        <v>18</v>
      </c>
      <c r="CK365" s="422">
        <f>IF(AND('Att. Dairy'!B419=""),"",'Att. Dairy'!B419)</f>
        <v>45309</v>
      </c>
      <c r="CL365" s="423" t="str">
        <f>IF(AND('Att. Dairy'!D419=""),"",'Att. Dairy'!D419)</f>
        <v>Thursday</v>
      </c>
      <c r="CM365" s="435" t="str">
        <f>IF('Att. Dairy'!O419="","",IF('Att. Dairy'!E419='Att. Dairy'!$AD$15,'Att. Dairy'!O419,""))</f>
        <v/>
      </c>
      <c r="CN365" s="435" t="str">
        <f>IF('Att. Dairy'!P419="","",IF('Att. Dairy'!E419='Att. Dairy'!$AD$15,'Att. Dairy'!P419,""))</f>
        <v/>
      </c>
      <c r="CO365" s="436">
        <f t="shared" si="609"/>
        <v>0</v>
      </c>
      <c r="CP365" s="453">
        <f t="shared" si="636"/>
        <v>146.37999999999994</v>
      </c>
      <c r="CQ365" s="438" t="str">
        <f>IF(CK365="","",IF(CK365='Opening Balance'!$I$368,'Opening Balance'!$H$368,""))</f>
        <v/>
      </c>
      <c r="CR365" s="438" t="str">
        <f>IF(CK365="","",IF(CK365='Opening Balance'!$I$370,'Opening Balance'!$H$370,""))</f>
        <v/>
      </c>
      <c r="CS365" s="438">
        <f t="shared" si="610"/>
        <v>146.37999999999994</v>
      </c>
      <c r="CT365" s="430">
        <f>IF(CO365="","",CO365*'Opening Balance'!$H$372)</f>
        <v>0</v>
      </c>
      <c r="CU365" s="431">
        <f t="shared" si="600"/>
        <v>146.37999999999994</v>
      </c>
      <c r="CV365" s="453">
        <f t="shared" si="637"/>
        <v>17.153799999999979</v>
      </c>
      <c r="CW365" s="430" t="str">
        <f>IF(CK365="","",IF(CK365='Opening Balance'!$I$369,'Opening Balance'!$H$369,""))</f>
        <v/>
      </c>
      <c r="CX365" s="429" t="str">
        <f>IF(CK365="","",IF(CK365='Opening Balance'!$I$371,'Opening Balance'!$H$371,""))</f>
        <v/>
      </c>
      <c r="CY365" s="438">
        <f t="shared" si="611"/>
        <v>17.153799999999979</v>
      </c>
      <c r="CZ365" s="430">
        <f>IF(CO365="","",CO365*'Opening Balance'!$H$373)</f>
        <v>0</v>
      </c>
      <c r="DA365" s="431">
        <f t="shared" si="612"/>
        <v>17.153799999999979</v>
      </c>
      <c r="DB365" s="474">
        <f t="shared" si="638"/>
        <v>31200</v>
      </c>
      <c r="DC365" s="468" t="str">
        <f>IF(CK365="","",IF(CK365='Opening Balance'!$I$375,'Opening Balance'!$H$375,""))</f>
        <v/>
      </c>
      <c r="DD365" s="468">
        <f t="shared" si="613"/>
        <v>31200</v>
      </c>
      <c r="DE365" s="470">
        <f>IF(CK365="","",IF(CK365='Opening Balance'!$I$377,'Opening Balance'!$H$377,0))</f>
        <v>0</v>
      </c>
      <c r="DF365" s="469">
        <f t="shared" si="639"/>
        <v>31200</v>
      </c>
    </row>
    <row r="366" spans="1:110" s="329" customFormat="1">
      <c r="A366" s="580"/>
      <c r="B366" s="352">
        <f>IF(AND($Z$3=$Q$343),MAX($B$347:B365)+1,0)</f>
        <v>0</v>
      </c>
      <c r="C366" s="116">
        <f>IF(AND('Att. Dairy'!B420=""),"",'Att. Dairy'!B420)</f>
        <v>45310</v>
      </c>
      <c r="D366" s="118">
        <f t="shared" si="614"/>
        <v>48.70000000000001</v>
      </c>
      <c r="E366" s="118">
        <f t="shared" si="615"/>
        <v>79.8</v>
      </c>
      <c r="F366" s="118" t="str">
        <f>IF(C366="","",IF(Sheet1!C366='Opening Balance'!$I$350,'Opening Balance'!$G$350,""))</f>
        <v/>
      </c>
      <c r="G366" s="118" t="str">
        <f>IF(C366="","",IF(Sheet1!C366='Opening Balance'!$I$351,'Opening Balance'!$G$351,""))</f>
        <v/>
      </c>
      <c r="H366" s="118" t="str">
        <f>IF(C366="","",IF(Sheet1!C366='Opening Balance'!$I$352,'Opening Balance'!$G$352,""))</f>
        <v/>
      </c>
      <c r="I366" s="118" t="str">
        <f>IF(C366="","",IF(Sheet1!C366='Opening Balance'!$I$353,'Opening Balance'!$G$353,""))</f>
        <v/>
      </c>
      <c r="J366" s="118" t="str">
        <f>IF(C366="","",IF(Sheet1!C366='Opening Balance'!$I$354,'Opening Balance'!$G$354,""))</f>
        <v/>
      </c>
      <c r="K366" s="118" t="str">
        <f>IF(C366="","",IF(Sheet1!C366='Opening Balance'!$I$355,'Opening Balance'!$G$355,""))</f>
        <v/>
      </c>
      <c r="L366" s="118">
        <f t="shared" si="616"/>
        <v>48.70000000000001</v>
      </c>
      <c r="M366" s="118">
        <f t="shared" si="617"/>
        <v>79.8</v>
      </c>
      <c r="N366" s="119" t="str">
        <f>IF('Att. Dairy'!F420="","",'Att. Dairy'!F420)</f>
        <v/>
      </c>
      <c r="O366" s="119" t="str">
        <f>IF('Att. Dairy'!G420="","",'Att. Dairy'!G420)</f>
        <v/>
      </c>
      <c r="P366" s="119" t="str">
        <f t="shared" si="618"/>
        <v/>
      </c>
      <c r="Q366" s="119" t="str">
        <f>IF('Att. Dairy'!L420="","",'Att. Dairy'!L420)</f>
        <v/>
      </c>
      <c r="R366" s="119" t="str">
        <f>IF('Att. Dairy'!M420="","",'Att. Dairy'!M420)</f>
        <v/>
      </c>
      <c r="S366" s="119" t="str">
        <f t="shared" si="619"/>
        <v/>
      </c>
      <c r="T366" s="118">
        <f t="shared" si="620"/>
        <v>0</v>
      </c>
      <c r="U366" s="118">
        <f t="shared" si="621"/>
        <v>0</v>
      </c>
      <c r="V366" s="118">
        <f t="shared" si="622"/>
        <v>48.70000000000001</v>
      </c>
      <c r="W366" s="118">
        <f t="shared" si="623"/>
        <v>79.8</v>
      </c>
      <c r="X366" s="321" t="str">
        <f>IFERROR(IF(AND('Att. Dairy'!B420=""),"",IF(AND(Y366="अवकाश"),"",IF(AND(S366=""),"",S366*$Z$343))),"")</f>
        <v/>
      </c>
      <c r="Y366" s="121" t="str">
        <f>IF(AND('Att. Dairy'!B420=""),"",IF(OR(S366="",S366=0),"",BC366))</f>
        <v/>
      </c>
      <c r="AA366" s="353">
        <f>IF(AND($AY$3=$AP$343),MAX($AA$347:AA365)+1,0)</f>
        <v>0</v>
      </c>
      <c r="AB366" s="116">
        <f>IF(AND('Att. Dairy'!B420=""),"",'Att. Dairy'!B420)</f>
        <v>45310</v>
      </c>
      <c r="AC366" s="118">
        <f t="shared" si="624"/>
        <v>7.1000000000000227</v>
      </c>
      <c r="AD366" s="118">
        <f t="shared" si="625"/>
        <v>28.000000000000014</v>
      </c>
      <c r="AE366" s="118" t="str">
        <f>IF(AB366="","",IF(Sheet1!AB366='Opening Balance'!$I$350,'Opening Balance'!$H$350,""))</f>
        <v/>
      </c>
      <c r="AF366" s="118" t="str">
        <f>IF(AB366="","",IF(Sheet1!AB366='Opening Balance'!$I$351,'Opening Balance'!$H$351,""))</f>
        <v/>
      </c>
      <c r="AG366" s="118" t="str">
        <f>IF(AB366="","",IF(Sheet1!AB366='Opening Balance'!$I$352,'Opening Balance'!$H$352,""))</f>
        <v/>
      </c>
      <c r="AH366" s="118" t="str">
        <f>IF(AB366="","",IF(Sheet1!AB366='Opening Balance'!$I$353,'Opening Balance'!$H$353,""))</f>
        <v/>
      </c>
      <c r="AI366" s="118" t="str">
        <f>IF(AB366="","",IF(Sheet1!AB366='Opening Balance'!$I$354,'Opening Balance'!$H$354,""))</f>
        <v/>
      </c>
      <c r="AJ366" s="118" t="str">
        <f>IF(AB366="","",IF(Sheet1!AB366='Opening Balance'!$I$355,'Opening Balance'!$H$355,""))</f>
        <v/>
      </c>
      <c r="AK366" s="118">
        <f t="shared" si="626"/>
        <v>7.1000000000000227</v>
      </c>
      <c r="AL366" s="118">
        <f t="shared" si="627"/>
        <v>28.000000000000014</v>
      </c>
      <c r="AM366" s="119" t="str">
        <f>IF('Att. Dairy'!I420="","",'Att. Dairy'!I420)</f>
        <v/>
      </c>
      <c r="AN366" s="119" t="str">
        <f>IF('Att. Dairy'!J420="","",'Att. Dairy'!J420)</f>
        <v/>
      </c>
      <c r="AO366" s="119" t="str">
        <f t="shared" si="642"/>
        <v/>
      </c>
      <c r="AP366" s="119" t="str">
        <f>IF('Att. Dairy'!O420="","",'Att. Dairy'!O420)</f>
        <v/>
      </c>
      <c r="AQ366" s="119" t="str">
        <f>IF('Att. Dairy'!P420="","",'Att. Dairy'!P420)</f>
        <v/>
      </c>
      <c r="AR366" s="119" t="str">
        <f t="shared" si="628"/>
        <v/>
      </c>
      <c r="AS366" s="118">
        <f t="shared" si="629"/>
        <v>0</v>
      </c>
      <c r="AT366" s="118">
        <f t="shared" si="630"/>
        <v>0</v>
      </c>
      <c r="AU366" s="118">
        <f t="shared" si="640"/>
        <v>7.1000000000000227</v>
      </c>
      <c r="AV366" s="118">
        <f t="shared" si="641"/>
        <v>28.000000000000014</v>
      </c>
      <c r="AW366" s="321" t="str">
        <f>IFERROR(IF(AND('Att. Dairy'!B420=""),"",IF(AND(AX366="अवकाश"),"",IF(AND(AR366=""),"",AR366*$AY$343))),"")</f>
        <v/>
      </c>
      <c r="AX366" s="121" t="str">
        <f>IF(AND('Att. Dairy'!B420=""),"",IF(OR(AR366="",AR366=0),"",BC366))</f>
        <v/>
      </c>
      <c r="BB366" s="329" t="str">
        <f>IF(AND('Att. Dairy'!D420=""),"",'Att. Dairy'!D420)</f>
        <v>Friday</v>
      </c>
      <c r="BC366" s="329" t="str">
        <f t="shared" si="631"/>
        <v>दाल रोटी</v>
      </c>
      <c r="BD366" s="318" t="str">
        <f t="shared" si="601"/>
        <v>W</v>
      </c>
      <c r="BE366" s="329" t="str">
        <f>IF(AND('Att. Dairy'!C420=""),"",'Att. Dairy'!C420)</f>
        <v/>
      </c>
      <c r="BF366" s="329" t="str">
        <f t="shared" si="602"/>
        <v/>
      </c>
      <c r="BG366" s="318" t="str">
        <f t="shared" si="603"/>
        <v>W</v>
      </c>
      <c r="BJ366" s="487">
        <f>IF(AND($DG$5=$CF$344),MAX($BJ$347:BJ365)+1,0)</f>
        <v>0</v>
      </c>
      <c r="BK366" s="389">
        <v>19</v>
      </c>
      <c r="BL366" s="422">
        <f>IF(AND('Att. Dairy'!B420=""),"",'Att. Dairy'!B420)</f>
        <v>45310</v>
      </c>
      <c r="BM366" s="423" t="str">
        <f>IF(AND('Att. Dairy'!D420=""),"",'Att. Dairy'!D420)</f>
        <v>Friday</v>
      </c>
      <c r="BN366" s="435" t="str">
        <f>IF('Att. Dairy'!L420="","",IF('Att. Dairy'!E420='Att. Dairy'!$AD$15,'Att. Dairy'!L420,""))</f>
        <v/>
      </c>
      <c r="BO366" s="435" t="str">
        <f>IF('Att. Dairy'!M420="","",IF('Att. Dairy'!E420='Att. Dairy'!$AD$15,'Att. Dairy'!M420,""))</f>
        <v/>
      </c>
      <c r="BP366" s="436">
        <f t="shared" si="604"/>
        <v>0</v>
      </c>
      <c r="BQ366" s="453">
        <f t="shared" si="632"/>
        <v>100.73</v>
      </c>
      <c r="BR366" s="439" t="str">
        <f>IF(BL366="","",IF(BL366='Opening Balance'!$I$368,'Opening Balance'!$G$368,""))</f>
        <v/>
      </c>
      <c r="BS366" s="439" t="str">
        <f>IF(BL366="","",IF(BL366='Opening Balance'!$I$370,'Opening Balance'!$G$370,""))</f>
        <v/>
      </c>
      <c r="BT366" s="438">
        <f t="shared" si="605"/>
        <v>100.73</v>
      </c>
      <c r="BU366" s="446">
        <f>IF(BP366="","",BP366*'Opening Balance'!$G$372)</f>
        <v>0</v>
      </c>
      <c r="BV366" s="415">
        <f t="shared" si="599"/>
        <v>100.73</v>
      </c>
      <c r="BW366" s="453">
        <f t="shared" si="633"/>
        <v>9.4087999999999923</v>
      </c>
      <c r="BX366" s="446" t="str">
        <f>IF(BL366="","",IF(BL366='Opening Balance'!$I$369,'Opening Balance'!$G$369,""))</f>
        <v/>
      </c>
      <c r="BY366" s="446" t="str">
        <f>IF(BL366="","",IF(BL366='Opening Balance'!$I$371,'Opening Balance'!$G$371,""))</f>
        <v/>
      </c>
      <c r="BZ366" s="447">
        <f t="shared" si="606"/>
        <v>9.4087999999999923</v>
      </c>
      <c r="CA366" s="446">
        <f>IF(BP366="","",BP366*'Opening Balance'!$G$373)</f>
        <v>0</v>
      </c>
      <c r="CB366" s="431">
        <f t="shared" si="607"/>
        <v>9.4087999999999923</v>
      </c>
      <c r="CC366" s="474">
        <f t="shared" si="634"/>
        <v>28500</v>
      </c>
      <c r="CD366" s="468" t="str">
        <f>IF(BL366="","",IF(BL366='Opening Balance'!$I$375,'Opening Balance'!$G$375,""))</f>
        <v/>
      </c>
      <c r="CE366" s="468">
        <f t="shared" si="608"/>
        <v>28500</v>
      </c>
      <c r="CF366" s="470">
        <f>IF(BL366="","",IF(BL366='Opening Balance'!$I$377,'Opening Balance'!$G$377,0))</f>
        <v>0</v>
      </c>
      <c r="CG366" s="469">
        <f t="shared" si="635"/>
        <v>28500</v>
      </c>
      <c r="CH366" s="466"/>
      <c r="CI366" s="466"/>
      <c r="CJ366" s="389">
        <v>19</v>
      </c>
      <c r="CK366" s="422">
        <f>IF(AND('Att. Dairy'!B420=""),"",'Att. Dairy'!B420)</f>
        <v>45310</v>
      </c>
      <c r="CL366" s="423" t="str">
        <f>IF(AND('Att. Dairy'!D420=""),"",'Att. Dairy'!D420)</f>
        <v>Friday</v>
      </c>
      <c r="CM366" s="435" t="str">
        <f>IF('Att. Dairy'!O420="","",IF('Att. Dairy'!E420='Att. Dairy'!$AD$15,'Att. Dairy'!O420,""))</f>
        <v/>
      </c>
      <c r="CN366" s="435" t="str">
        <f>IF('Att. Dairy'!P420="","",IF('Att. Dairy'!E420='Att. Dairy'!$AD$15,'Att. Dairy'!P420,""))</f>
        <v/>
      </c>
      <c r="CO366" s="436">
        <f t="shared" si="609"/>
        <v>0</v>
      </c>
      <c r="CP366" s="453">
        <f t="shared" si="636"/>
        <v>146.37999999999994</v>
      </c>
      <c r="CQ366" s="438" t="str">
        <f>IF(CK366="","",IF(CK366='Opening Balance'!$I$368,'Opening Balance'!$H$368,""))</f>
        <v/>
      </c>
      <c r="CR366" s="438" t="str">
        <f>IF(CK366="","",IF(CK366='Opening Balance'!$I$370,'Opening Balance'!$H$370,""))</f>
        <v/>
      </c>
      <c r="CS366" s="438">
        <f t="shared" si="610"/>
        <v>146.37999999999994</v>
      </c>
      <c r="CT366" s="430">
        <f>IF(CO366="","",CO366*'Opening Balance'!$H$372)</f>
        <v>0</v>
      </c>
      <c r="CU366" s="431">
        <f t="shared" si="600"/>
        <v>146.37999999999994</v>
      </c>
      <c r="CV366" s="453">
        <f t="shared" si="637"/>
        <v>17.153799999999979</v>
      </c>
      <c r="CW366" s="430" t="str">
        <f>IF(CK366="","",IF(CK366='Opening Balance'!$I$369,'Opening Balance'!$H$369,""))</f>
        <v/>
      </c>
      <c r="CX366" s="429" t="str">
        <f>IF(CK366="","",IF(CK366='Opening Balance'!$I$371,'Opening Balance'!$H$371,""))</f>
        <v/>
      </c>
      <c r="CY366" s="438">
        <f t="shared" si="611"/>
        <v>17.153799999999979</v>
      </c>
      <c r="CZ366" s="430">
        <f>IF(CO366="","",CO366*'Opening Balance'!$H$373)</f>
        <v>0</v>
      </c>
      <c r="DA366" s="431">
        <f t="shared" si="612"/>
        <v>17.153799999999979</v>
      </c>
      <c r="DB366" s="474">
        <f t="shared" si="638"/>
        <v>31200</v>
      </c>
      <c r="DC366" s="468" t="str">
        <f>IF(CK366="","",IF(CK366='Opening Balance'!$I$375,'Opening Balance'!$H$375,""))</f>
        <v/>
      </c>
      <c r="DD366" s="468">
        <f t="shared" si="613"/>
        <v>31200</v>
      </c>
      <c r="DE366" s="470">
        <f>IF(CK366="","",IF(CK366='Opening Balance'!$I$377,'Opening Balance'!$H$377,0))</f>
        <v>0</v>
      </c>
      <c r="DF366" s="469">
        <f t="shared" si="639"/>
        <v>31200</v>
      </c>
    </row>
    <row r="367" spans="1:110" s="329" customFormat="1">
      <c r="A367" s="580"/>
      <c r="B367" s="352">
        <f>IF(AND($Z$3=$Q$343),MAX($B$347:B366)+1,0)</f>
        <v>0</v>
      </c>
      <c r="C367" s="116">
        <f>IF(AND('Att. Dairy'!B421=""),"",'Att. Dairy'!B421)</f>
        <v>45311</v>
      </c>
      <c r="D367" s="118">
        <f t="shared" si="614"/>
        <v>48.70000000000001</v>
      </c>
      <c r="E367" s="118">
        <f t="shared" si="615"/>
        <v>79.8</v>
      </c>
      <c r="F367" s="118" t="str">
        <f>IF(C367="","",IF(Sheet1!C367='Opening Balance'!$I$350,'Opening Balance'!$G$350,""))</f>
        <v/>
      </c>
      <c r="G367" s="118" t="str">
        <f>IF(C367="","",IF(Sheet1!C367='Opening Balance'!$I$351,'Opening Balance'!$G$351,""))</f>
        <v/>
      </c>
      <c r="H367" s="118" t="str">
        <f>IF(C367="","",IF(Sheet1!C367='Opening Balance'!$I$352,'Opening Balance'!$G$352,""))</f>
        <v/>
      </c>
      <c r="I367" s="118" t="str">
        <f>IF(C367="","",IF(Sheet1!C367='Opening Balance'!$I$353,'Opening Balance'!$G$353,""))</f>
        <v/>
      </c>
      <c r="J367" s="118" t="str">
        <f>IF(C367="","",IF(Sheet1!C367='Opening Balance'!$I$354,'Opening Balance'!$G$354,""))</f>
        <v/>
      </c>
      <c r="K367" s="118" t="str">
        <f>IF(C367="","",IF(Sheet1!C367='Opening Balance'!$I$355,'Opening Balance'!$G$355,""))</f>
        <v/>
      </c>
      <c r="L367" s="118">
        <f t="shared" si="616"/>
        <v>48.70000000000001</v>
      </c>
      <c r="M367" s="118">
        <f t="shared" si="617"/>
        <v>79.8</v>
      </c>
      <c r="N367" s="119" t="str">
        <f>IF('Att. Dairy'!F421="","",'Att. Dairy'!F421)</f>
        <v/>
      </c>
      <c r="O367" s="119" t="str">
        <f>IF('Att. Dairy'!G421="","",'Att. Dairy'!G421)</f>
        <v/>
      </c>
      <c r="P367" s="119" t="str">
        <f t="shared" si="618"/>
        <v/>
      </c>
      <c r="Q367" s="119" t="str">
        <f>IF('Att. Dairy'!L421="","",'Att. Dairy'!L421)</f>
        <v/>
      </c>
      <c r="R367" s="119" t="str">
        <f>IF('Att. Dairy'!M421="","",'Att. Dairy'!M421)</f>
        <v/>
      </c>
      <c r="S367" s="119" t="str">
        <f t="shared" si="619"/>
        <v/>
      </c>
      <c r="T367" s="118">
        <f t="shared" si="620"/>
        <v>0</v>
      </c>
      <c r="U367" s="118">
        <f t="shared" si="621"/>
        <v>0</v>
      </c>
      <c r="V367" s="118">
        <f t="shared" si="622"/>
        <v>48.70000000000001</v>
      </c>
      <c r="W367" s="118">
        <f t="shared" si="623"/>
        <v>79.8</v>
      </c>
      <c r="X367" s="321" t="str">
        <f>IFERROR(IF(AND('Att. Dairy'!B421=""),"",IF(AND(Y367="अवकाश"),"",IF(AND(S367=""),"",S367*$Z$343))),"")</f>
        <v/>
      </c>
      <c r="Y367" s="121" t="str">
        <f>IF(AND('Att. Dairy'!B421=""),"",IF(OR(S367="",S367=0),"",BC367))</f>
        <v/>
      </c>
      <c r="AA367" s="353">
        <f>IF(AND($AY$3=$AP$343),MAX($AA$347:AA366)+1,0)</f>
        <v>0</v>
      </c>
      <c r="AB367" s="116">
        <f>IF(AND('Att. Dairy'!B421=""),"",'Att. Dairy'!B421)</f>
        <v>45311</v>
      </c>
      <c r="AC367" s="118">
        <f t="shared" si="624"/>
        <v>7.1000000000000227</v>
      </c>
      <c r="AD367" s="118">
        <f t="shared" si="625"/>
        <v>28.000000000000014</v>
      </c>
      <c r="AE367" s="118" t="str">
        <f>IF(AB367="","",IF(Sheet1!AB367='Opening Balance'!$I$350,'Opening Balance'!$H$350,""))</f>
        <v/>
      </c>
      <c r="AF367" s="118" t="str">
        <f>IF(AB367="","",IF(Sheet1!AB367='Opening Balance'!$I$351,'Opening Balance'!$H$351,""))</f>
        <v/>
      </c>
      <c r="AG367" s="118" t="str">
        <f>IF(AB367="","",IF(Sheet1!AB367='Opening Balance'!$I$352,'Opening Balance'!$H$352,""))</f>
        <v/>
      </c>
      <c r="AH367" s="118" t="str">
        <f>IF(AB367="","",IF(Sheet1!AB367='Opening Balance'!$I$353,'Opening Balance'!$H$353,""))</f>
        <v/>
      </c>
      <c r="AI367" s="118" t="str">
        <f>IF(AB367="","",IF(Sheet1!AB367='Opening Balance'!$I$354,'Opening Balance'!$H$354,""))</f>
        <v/>
      </c>
      <c r="AJ367" s="118" t="str">
        <f>IF(AB367="","",IF(Sheet1!AB367='Opening Balance'!$I$355,'Opening Balance'!$H$355,""))</f>
        <v/>
      </c>
      <c r="AK367" s="118">
        <f t="shared" si="626"/>
        <v>7.1000000000000227</v>
      </c>
      <c r="AL367" s="118">
        <f t="shared" si="627"/>
        <v>28.000000000000014</v>
      </c>
      <c r="AM367" s="119" t="str">
        <f>IF('Att. Dairy'!I421="","",'Att. Dairy'!I421)</f>
        <v/>
      </c>
      <c r="AN367" s="119" t="str">
        <f>IF('Att. Dairy'!J421="","",'Att. Dairy'!J421)</f>
        <v/>
      </c>
      <c r="AO367" s="119" t="str">
        <f t="shared" si="642"/>
        <v/>
      </c>
      <c r="AP367" s="119" t="str">
        <f>IF('Att. Dairy'!O421="","",'Att. Dairy'!O421)</f>
        <v/>
      </c>
      <c r="AQ367" s="119" t="str">
        <f>IF('Att. Dairy'!P421="","",'Att. Dairy'!P421)</f>
        <v/>
      </c>
      <c r="AR367" s="119" t="str">
        <f t="shared" si="628"/>
        <v/>
      </c>
      <c r="AS367" s="118">
        <f t="shared" si="629"/>
        <v>0</v>
      </c>
      <c r="AT367" s="118">
        <f t="shared" si="630"/>
        <v>0</v>
      </c>
      <c r="AU367" s="118">
        <f t="shared" si="640"/>
        <v>7.1000000000000227</v>
      </c>
      <c r="AV367" s="118">
        <f t="shared" si="641"/>
        <v>28.000000000000014</v>
      </c>
      <c r="AW367" s="321" t="str">
        <f>IFERROR(IF(AND('Att. Dairy'!B421=""),"",IF(AND(AX367="अवकाश"),"",IF(AND(AR367=""),"",AR367*$AY$343))),"")</f>
        <v/>
      </c>
      <c r="AX367" s="121" t="str">
        <f>IF(AND('Att. Dairy'!B421=""),"",IF(OR(AR367="",AR367=0),"",BC367))</f>
        <v/>
      </c>
      <c r="BB367" s="329" t="str">
        <f>IF(AND('Att. Dairy'!D421=""),"",'Att. Dairy'!D421)</f>
        <v>Saturday</v>
      </c>
      <c r="BC367" s="329" t="str">
        <f t="shared" si="631"/>
        <v>सब्जी रोटी</v>
      </c>
      <c r="BD367" s="318" t="str">
        <f t="shared" si="601"/>
        <v>W</v>
      </c>
      <c r="BE367" s="329" t="str">
        <f>IF(AND('Att. Dairy'!C421=""),"",'Att. Dairy'!C421)</f>
        <v/>
      </c>
      <c r="BF367" s="329" t="str">
        <f t="shared" si="602"/>
        <v/>
      </c>
      <c r="BG367" s="318" t="str">
        <f t="shared" si="603"/>
        <v>W</v>
      </c>
      <c r="BJ367" s="487">
        <f>IF(AND($DG$5=$CF$344),MAX($BJ$347:BJ366)+1,0)</f>
        <v>0</v>
      </c>
      <c r="BK367" s="389">
        <v>20</v>
      </c>
      <c r="BL367" s="422">
        <f>IF(AND('Att. Dairy'!B421=""),"",'Att. Dairy'!B421)</f>
        <v>45311</v>
      </c>
      <c r="BM367" s="423" t="str">
        <f>IF(AND('Att. Dairy'!D421=""),"",'Att. Dairy'!D421)</f>
        <v>Saturday</v>
      </c>
      <c r="BN367" s="435" t="str">
        <f>IF('Att. Dairy'!L421="","",IF('Att. Dairy'!E421='Att. Dairy'!$AD$15,'Att. Dairy'!L421,""))</f>
        <v/>
      </c>
      <c r="BO367" s="435" t="str">
        <f>IF('Att. Dairy'!M421="","",IF('Att. Dairy'!E421='Att. Dairy'!$AD$15,'Att. Dairy'!M421,""))</f>
        <v/>
      </c>
      <c r="BP367" s="436">
        <f t="shared" si="604"/>
        <v>0</v>
      </c>
      <c r="BQ367" s="453">
        <f t="shared" si="632"/>
        <v>100.73</v>
      </c>
      <c r="BR367" s="439" t="str">
        <f>IF(BL367="","",IF(BL367='Opening Balance'!$I$368,'Opening Balance'!$G$368,""))</f>
        <v/>
      </c>
      <c r="BS367" s="439" t="str">
        <f>IF(BL367="","",IF(BL367='Opening Balance'!$I$370,'Opening Balance'!$G$370,""))</f>
        <v/>
      </c>
      <c r="BT367" s="438">
        <f t="shared" si="605"/>
        <v>100.73</v>
      </c>
      <c r="BU367" s="446">
        <f>IF(BP367="","",BP367*'Opening Balance'!$G$372)</f>
        <v>0</v>
      </c>
      <c r="BV367" s="415">
        <f t="shared" si="599"/>
        <v>100.73</v>
      </c>
      <c r="BW367" s="453">
        <f t="shared" si="633"/>
        <v>9.4087999999999923</v>
      </c>
      <c r="BX367" s="446" t="str">
        <f>IF(BL367="","",IF(BL367='Opening Balance'!$I$369,'Opening Balance'!$G$369,""))</f>
        <v/>
      </c>
      <c r="BY367" s="446" t="str">
        <f>IF(BL367="","",IF(BL367='Opening Balance'!$I$371,'Opening Balance'!$G$371,""))</f>
        <v/>
      </c>
      <c r="BZ367" s="447">
        <f t="shared" si="606"/>
        <v>9.4087999999999923</v>
      </c>
      <c r="CA367" s="446">
        <f>IF(BP367="","",BP367*'Opening Balance'!$G$373)</f>
        <v>0</v>
      </c>
      <c r="CB367" s="431">
        <f t="shared" si="607"/>
        <v>9.4087999999999923</v>
      </c>
      <c r="CC367" s="474">
        <f t="shared" si="634"/>
        <v>28500</v>
      </c>
      <c r="CD367" s="468" t="str">
        <f>IF(BL367="","",IF(BL367='Opening Balance'!$I$375,'Opening Balance'!$G$375,""))</f>
        <v/>
      </c>
      <c r="CE367" s="468">
        <f t="shared" si="608"/>
        <v>28500</v>
      </c>
      <c r="CF367" s="470">
        <f>IF(BL367="","",IF(BL367='Opening Balance'!$I$377,'Opening Balance'!$G$377,0))</f>
        <v>0</v>
      </c>
      <c r="CG367" s="469">
        <f t="shared" si="635"/>
        <v>28500</v>
      </c>
      <c r="CH367" s="466"/>
      <c r="CI367" s="466"/>
      <c r="CJ367" s="389">
        <v>20</v>
      </c>
      <c r="CK367" s="422">
        <f>IF(AND('Att. Dairy'!B421=""),"",'Att. Dairy'!B421)</f>
        <v>45311</v>
      </c>
      <c r="CL367" s="423" t="str">
        <f>IF(AND('Att. Dairy'!D421=""),"",'Att. Dairy'!D421)</f>
        <v>Saturday</v>
      </c>
      <c r="CM367" s="435" t="str">
        <f>IF('Att. Dairy'!O421="","",IF('Att. Dairy'!E421='Att. Dairy'!$AD$15,'Att. Dairy'!O421,""))</f>
        <v/>
      </c>
      <c r="CN367" s="435" t="str">
        <f>IF('Att. Dairy'!P421="","",IF('Att. Dairy'!E421='Att. Dairy'!$AD$15,'Att. Dairy'!P421,""))</f>
        <v/>
      </c>
      <c r="CO367" s="436">
        <f t="shared" si="609"/>
        <v>0</v>
      </c>
      <c r="CP367" s="453">
        <f t="shared" si="636"/>
        <v>146.37999999999994</v>
      </c>
      <c r="CQ367" s="438" t="str">
        <f>IF(CK367="","",IF(CK367='Opening Balance'!$I$368,'Opening Balance'!$H$368,""))</f>
        <v/>
      </c>
      <c r="CR367" s="438" t="str">
        <f>IF(CK367="","",IF(CK367='Opening Balance'!$I$370,'Opening Balance'!$H$370,""))</f>
        <v/>
      </c>
      <c r="CS367" s="438">
        <f t="shared" si="610"/>
        <v>146.37999999999994</v>
      </c>
      <c r="CT367" s="430">
        <f>IF(CO367="","",CO367*'Opening Balance'!$H$372)</f>
        <v>0</v>
      </c>
      <c r="CU367" s="431">
        <f t="shared" si="600"/>
        <v>146.37999999999994</v>
      </c>
      <c r="CV367" s="453">
        <f t="shared" si="637"/>
        <v>17.153799999999979</v>
      </c>
      <c r="CW367" s="430" t="str">
        <f>IF(CK367="","",IF(CK367='Opening Balance'!$I$369,'Opening Balance'!$H$369,""))</f>
        <v/>
      </c>
      <c r="CX367" s="429" t="str">
        <f>IF(CK367="","",IF(CK367='Opening Balance'!$I$371,'Opening Balance'!$H$371,""))</f>
        <v/>
      </c>
      <c r="CY367" s="438">
        <f t="shared" si="611"/>
        <v>17.153799999999979</v>
      </c>
      <c r="CZ367" s="430">
        <f>IF(CO367="","",CO367*'Opening Balance'!$H$373)</f>
        <v>0</v>
      </c>
      <c r="DA367" s="431">
        <f t="shared" si="612"/>
        <v>17.153799999999979</v>
      </c>
      <c r="DB367" s="474">
        <f t="shared" si="638"/>
        <v>31200</v>
      </c>
      <c r="DC367" s="468" t="str">
        <f>IF(CK367="","",IF(CK367='Opening Balance'!$I$375,'Opening Balance'!$H$375,""))</f>
        <v/>
      </c>
      <c r="DD367" s="468">
        <f t="shared" si="613"/>
        <v>31200</v>
      </c>
      <c r="DE367" s="470">
        <f>IF(CK367="","",IF(CK367='Opening Balance'!$I$377,'Opening Balance'!$H$377,0))</f>
        <v>0</v>
      </c>
      <c r="DF367" s="469">
        <f t="shared" si="639"/>
        <v>31200</v>
      </c>
    </row>
    <row r="368" spans="1:110" s="329" customFormat="1">
      <c r="A368" s="580"/>
      <c r="B368" s="352">
        <f>IF(AND($Z$3=$Q$343),MAX($B$347:B367)+1,0)</f>
        <v>0</v>
      </c>
      <c r="C368" s="116">
        <f>IF(AND('Att. Dairy'!B422=""),"",'Att. Dairy'!B422)</f>
        <v>45312</v>
      </c>
      <c r="D368" s="118">
        <f t="shared" si="614"/>
        <v>48.70000000000001</v>
      </c>
      <c r="E368" s="118">
        <f t="shared" si="615"/>
        <v>79.8</v>
      </c>
      <c r="F368" s="118" t="str">
        <f>IF(C368="","",IF(Sheet1!C368='Opening Balance'!$I$350,'Opening Balance'!$G$350,""))</f>
        <v/>
      </c>
      <c r="G368" s="118" t="str">
        <f>IF(C368="","",IF(Sheet1!C368='Opening Balance'!$I$351,'Opening Balance'!$G$351,""))</f>
        <v/>
      </c>
      <c r="H368" s="118" t="str">
        <f>IF(C368="","",IF(Sheet1!C368='Opening Balance'!$I$352,'Opening Balance'!$G$352,""))</f>
        <v/>
      </c>
      <c r="I368" s="118" t="str">
        <f>IF(C368="","",IF(Sheet1!C368='Opening Balance'!$I$353,'Opening Balance'!$G$353,""))</f>
        <v/>
      </c>
      <c r="J368" s="118" t="str">
        <f>IF(C368="","",IF(Sheet1!C368='Opening Balance'!$I$354,'Opening Balance'!$G$354,""))</f>
        <v/>
      </c>
      <c r="K368" s="118" t="str">
        <f>IF(C368="","",IF(Sheet1!C368='Opening Balance'!$I$355,'Opening Balance'!$G$355,""))</f>
        <v/>
      </c>
      <c r="L368" s="118">
        <f t="shared" si="616"/>
        <v>48.70000000000001</v>
      </c>
      <c r="M368" s="118">
        <f t="shared" si="617"/>
        <v>79.8</v>
      </c>
      <c r="N368" s="119" t="str">
        <f>IF('Att. Dairy'!F422="","",'Att. Dairy'!F422)</f>
        <v/>
      </c>
      <c r="O368" s="119" t="str">
        <f>IF('Att. Dairy'!G422="","",'Att. Dairy'!G422)</f>
        <v/>
      </c>
      <c r="P368" s="119" t="str">
        <f t="shared" si="618"/>
        <v/>
      </c>
      <c r="Q368" s="119" t="str">
        <f>IF('Att. Dairy'!L422="","",'Att. Dairy'!L422)</f>
        <v/>
      </c>
      <c r="R368" s="119" t="str">
        <f>IF('Att. Dairy'!M422="","",'Att. Dairy'!M422)</f>
        <v/>
      </c>
      <c r="S368" s="119" t="str">
        <f t="shared" si="619"/>
        <v/>
      </c>
      <c r="T368" s="118">
        <f t="shared" si="620"/>
        <v>0</v>
      </c>
      <c r="U368" s="118">
        <f t="shared" si="621"/>
        <v>0</v>
      </c>
      <c r="V368" s="118">
        <f t="shared" si="622"/>
        <v>48.70000000000001</v>
      </c>
      <c r="W368" s="118">
        <f t="shared" si="623"/>
        <v>79.8</v>
      </c>
      <c r="X368" s="321" t="str">
        <f>IFERROR(IF(AND('Att. Dairy'!B422=""),"",IF(AND(Y368="अवकाश"),"",IF(AND(S368=""),"",S368*$Z$343))),"")</f>
        <v/>
      </c>
      <c r="Y368" s="121" t="str">
        <f>IF(AND('Att. Dairy'!B422=""),"",IF(OR(S368="",S368=0),"",BC368))</f>
        <v/>
      </c>
      <c r="AA368" s="353">
        <f>IF(AND($AY$3=$AP$343),MAX($AA$347:AA367)+1,0)</f>
        <v>0</v>
      </c>
      <c r="AB368" s="116">
        <f>IF(AND('Att. Dairy'!B422=""),"",'Att. Dairy'!B422)</f>
        <v>45312</v>
      </c>
      <c r="AC368" s="118">
        <f t="shared" si="624"/>
        <v>7.1000000000000227</v>
      </c>
      <c r="AD368" s="118">
        <f t="shared" si="625"/>
        <v>28.000000000000014</v>
      </c>
      <c r="AE368" s="118" t="str">
        <f>IF(AB368="","",IF(Sheet1!AB368='Opening Balance'!$I$350,'Opening Balance'!$H$350,""))</f>
        <v/>
      </c>
      <c r="AF368" s="118" t="str">
        <f>IF(AB368="","",IF(Sheet1!AB368='Opening Balance'!$I$351,'Opening Balance'!$H$351,""))</f>
        <v/>
      </c>
      <c r="AG368" s="118" t="str">
        <f>IF(AB368="","",IF(Sheet1!AB368='Opening Balance'!$I$352,'Opening Balance'!$H$352,""))</f>
        <v/>
      </c>
      <c r="AH368" s="118" t="str">
        <f>IF(AB368="","",IF(Sheet1!AB368='Opening Balance'!$I$353,'Opening Balance'!$H$353,""))</f>
        <v/>
      </c>
      <c r="AI368" s="118" t="str">
        <f>IF(AB368="","",IF(Sheet1!AB368='Opening Balance'!$I$354,'Opening Balance'!$H$354,""))</f>
        <v/>
      </c>
      <c r="AJ368" s="118" t="str">
        <f>IF(AB368="","",IF(Sheet1!AB368='Opening Balance'!$I$355,'Opening Balance'!$H$355,""))</f>
        <v/>
      </c>
      <c r="AK368" s="118">
        <f t="shared" si="626"/>
        <v>7.1000000000000227</v>
      </c>
      <c r="AL368" s="118">
        <f t="shared" si="627"/>
        <v>28.000000000000014</v>
      </c>
      <c r="AM368" s="119" t="str">
        <f>IF('Att. Dairy'!I422="","",'Att. Dairy'!I422)</f>
        <v/>
      </c>
      <c r="AN368" s="119" t="str">
        <f>IF('Att. Dairy'!J422="","",'Att. Dairy'!J422)</f>
        <v/>
      </c>
      <c r="AO368" s="119" t="str">
        <f t="shared" si="642"/>
        <v/>
      </c>
      <c r="AP368" s="119" t="str">
        <f>IF('Att. Dairy'!O422="","",'Att. Dairy'!O422)</f>
        <v/>
      </c>
      <c r="AQ368" s="119" t="str">
        <f>IF('Att. Dairy'!P422="","",'Att. Dairy'!P422)</f>
        <v/>
      </c>
      <c r="AR368" s="119" t="str">
        <f t="shared" si="628"/>
        <v/>
      </c>
      <c r="AS368" s="118">
        <f t="shared" si="629"/>
        <v>0</v>
      </c>
      <c r="AT368" s="118">
        <f t="shared" si="630"/>
        <v>0</v>
      </c>
      <c r="AU368" s="118">
        <f t="shared" si="640"/>
        <v>7.1000000000000227</v>
      </c>
      <c r="AV368" s="118">
        <f t="shared" si="641"/>
        <v>28.000000000000014</v>
      </c>
      <c r="AW368" s="321" t="str">
        <f>IFERROR(IF(AND('Att. Dairy'!B422=""),"",IF(AND(AX368="अवकाश"),"",IF(AND(AR368=""),"",AR368*$AY$343))),"")</f>
        <v/>
      </c>
      <c r="AX368" s="121" t="str">
        <f>IF(AND('Att. Dairy'!B422=""),"",IF(OR(AR368="",AR368=0),"",BC368))</f>
        <v/>
      </c>
      <c r="BB368" s="329" t="str">
        <f>IF(AND('Att. Dairy'!D422=""),"",'Att. Dairy'!D422)</f>
        <v>Sunday</v>
      </c>
      <c r="BC368" s="329" t="str">
        <f t="shared" si="631"/>
        <v>अवकाश</v>
      </c>
      <c r="BD368" s="318" t="str">
        <f t="shared" si="601"/>
        <v/>
      </c>
      <c r="BE368" s="329" t="str">
        <f>IF(AND('Att. Dairy'!C422=""),"",'Att. Dairy'!C422)</f>
        <v/>
      </c>
      <c r="BF368" s="329" t="str">
        <f t="shared" si="602"/>
        <v/>
      </c>
      <c r="BG368" s="318" t="str">
        <f t="shared" si="603"/>
        <v/>
      </c>
      <c r="BJ368" s="487">
        <f>IF(AND($DG$5=$CF$344),MAX($BJ$347:BJ367)+1,0)</f>
        <v>0</v>
      </c>
      <c r="BK368" s="389">
        <v>21</v>
      </c>
      <c r="BL368" s="422">
        <f>IF(AND('Att. Dairy'!B422=""),"",'Att. Dairy'!B422)</f>
        <v>45312</v>
      </c>
      <c r="BM368" s="423" t="str">
        <f>IF(AND('Att. Dairy'!D422=""),"",'Att. Dairy'!D422)</f>
        <v>Sunday</v>
      </c>
      <c r="BN368" s="435" t="str">
        <f>IF('Att. Dairy'!L422="","",IF('Att. Dairy'!E422='Att. Dairy'!$AD$15,'Att. Dairy'!L422,""))</f>
        <v/>
      </c>
      <c r="BO368" s="435" t="str">
        <f>IF('Att. Dairy'!M422="","",IF('Att. Dairy'!E422='Att. Dairy'!$AD$15,'Att. Dairy'!M422,""))</f>
        <v/>
      </c>
      <c r="BP368" s="436">
        <f t="shared" si="604"/>
        <v>0</v>
      </c>
      <c r="BQ368" s="453">
        <f t="shared" si="632"/>
        <v>100.73</v>
      </c>
      <c r="BR368" s="439" t="str">
        <f>IF(BL368="","",IF(BL368='Opening Balance'!$I$368,'Opening Balance'!$G$368,""))</f>
        <v/>
      </c>
      <c r="BS368" s="439" t="str">
        <f>IF(BL368="","",IF(BL368='Opening Balance'!$I$370,'Opening Balance'!$G$370,""))</f>
        <v/>
      </c>
      <c r="BT368" s="438">
        <f t="shared" si="605"/>
        <v>100.73</v>
      </c>
      <c r="BU368" s="446">
        <f>IF(BP368="","",BP368*'Opening Balance'!$G$372)</f>
        <v>0</v>
      </c>
      <c r="BV368" s="415">
        <f t="shared" si="599"/>
        <v>100.73</v>
      </c>
      <c r="BW368" s="453">
        <f t="shared" si="633"/>
        <v>9.4087999999999923</v>
      </c>
      <c r="BX368" s="446" t="str">
        <f>IF(BL368="","",IF(BL368='Opening Balance'!$I$369,'Opening Balance'!$G$369,""))</f>
        <v/>
      </c>
      <c r="BY368" s="446" t="str">
        <f>IF(BL368="","",IF(BL368='Opening Balance'!$I$371,'Opening Balance'!$G$371,""))</f>
        <v/>
      </c>
      <c r="BZ368" s="447">
        <f t="shared" si="606"/>
        <v>9.4087999999999923</v>
      </c>
      <c r="CA368" s="446">
        <f>IF(BP368="","",BP368*'Opening Balance'!$G$373)</f>
        <v>0</v>
      </c>
      <c r="CB368" s="431">
        <f t="shared" si="607"/>
        <v>9.4087999999999923</v>
      </c>
      <c r="CC368" s="474">
        <f t="shared" si="634"/>
        <v>28500</v>
      </c>
      <c r="CD368" s="468" t="str">
        <f>IF(BL368="","",IF(BL368='Opening Balance'!$I$375,'Opening Balance'!$G$375,""))</f>
        <v/>
      </c>
      <c r="CE368" s="468">
        <f t="shared" si="608"/>
        <v>28500</v>
      </c>
      <c r="CF368" s="470">
        <f>IF(BL368="","",IF(BL368='Opening Balance'!$I$377,'Opening Balance'!$G$377,0))</f>
        <v>0</v>
      </c>
      <c r="CG368" s="469">
        <f t="shared" si="635"/>
        <v>28500</v>
      </c>
      <c r="CH368" s="466"/>
      <c r="CI368" s="466"/>
      <c r="CJ368" s="389">
        <v>21</v>
      </c>
      <c r="CK368" s="422">
        <f>IF(AND('Att. Dairy'!B422=""),"",'Att. Dairy'!B422)</f>
        <v>45312</v>
      </c>
      <c r="CL368" s="423" t="str">
        <f>IF(AND('Att. Dairy'!D422=""),"",'Att. Dairy'!D422)</f>
        <v>Sunday</v>
      </c>
      <c r="CM368" s="435" t="str">
        <f>IF('Att. Dairy'!O422="","",IF('Att. Dairy'!E422='Att. Dairy'!$AD$15,'Att. Dairy'!O422,""))</f>
        <v/>
      </c>
      <c r="CN368" s="435" t="str">
        <f>IF('Att. Dairy'!P422="","",IF('Att. Dairy'!E422='Att. Dairy'!$AD$15,'Att. Dairy'!P422,""))</f>
        <v/>
      </c>
      <c r="CO368" s="436">
        <f t="shared" si="609"/>
        <v>0</v>
      </c>
      <c r="CP368" s="453">
        <f t="shared" si="636"/>
        <v>146.37999999999994</v>
      </c>
      <c r="CQ368" s="438" t="str">
        <f>IF(CK368="","",IF(CK368='Opening Balance'!$I$368,'Opening Balance'!$H$368,""))</f>
        <v/>
      </c>
      <c r="CR368" s="438" t="str">
        <f>IF(CK368="","",IF(CK368='Opening Balance'!$I$370,'Opening Balance'!$H$370,""))</f>
        <v/>
      </c>
      <c r="CS368" s="438">
        <f t="shared" si="610"/>
        <v>146.37999999999994</v>
      </c>
      <c r="CT368" s="430">
        <f>IF(CO368="","",CO368*'Opening Balance'!$H$372)</f>
        <v>0</v>
      </c>
      <c r="CU368" s="431">
        <f t="shared" si="600"/>
        <v>146.37999999999994</v>
      </c>
      <c r="CV368" s="453">
        <f t="shared" si="637"/>
        <v>17.153799999999979</v>
      </c>
      <c r="CW368" s="430" t="str">
        <f>IF(CK368="","",IF(CK368='Opening Balance'!$I$369,'Opening Balance'!$H$369,""))</f>
        <v/>
      </c>
      <c r="CX368" s="429" t="str">
        <f>IF(CK368="","",IF(CK368='Opening Balance'!$I$371,'Opening Balance'!$H$371,""))</f>
        <v/>
      </c>
      <c r="CY368" s="438">
        <f t="shared" si="611"/>
        <v>17.153799999999979</v>
      </c>
      <c r="CZ368" s="430">
        <f>IF(CO368="","",CO368*'Opening Balance'!$H$373)</f>
        <v>0</v>
      </c>
      <c r="DA368" s="431">
        <f t="shared" si="612"/>
        <v>17.153799999999979</v>
      </c>
      <c r="DB368" s="474">
        <f t="shared" si="638"/>
        <v>31200</v>
      </c>
      <c r="DC368" s="468" t="str">
        <f>IF(CK368="","",IF(CK368='Opening Balance'!$I$375,'Opening Balance'!$H$375,""))</f>
        <v/>
      </c>
      <c r="DD368" s="468">
        <f t="shared" si="613"/>
        <v>31200</v>
      </c>
      <c r="DE368" s="470">
        <f>IF(CK368="","",IF(CK368='Opening Balance'!$I$377,'Opening Balance'!$H$377,0))</f>
        <v>0</v>
      </c>
      <c r="DF368" s="469">
        <f t="shared" si="639"/>
        <v>31200</v>
      </c>
    </row>
    <row r="369" spans="1:110" s="329" customFormat="1">
      <c r="A369" s="580"/>
      <c r="B369" s="352">
        <f>IF(AND($Z$3=$Q$343),MAX($B$347:B368)+1,0)</f>
        <v>0</v>
      </c>
      <c r="C369" s="116">
        <f>IF(AND('Att. Dairy'!B423=""),"",'Att. Dairy'!B423)</f>
        <v>45313</v>
      </c>
      <c r="D369" s="118">
        <f t="shared" si="614"/>
        <v>48.70000000000001</v>
      </c>
      <c r="E369" s="118">
        <f t="shared" si="615"/>
        <v>79.8</v>
      </c>
      <c r="F369" s="118" t="str">
        <f>IF(C369="","",IF(Sheet1!C369='Opening Balance'!$I$350,'Opening Balance'!$G$350,""))</f>
        <v/>
      </c>
      <c r="G369" s="118" t="str">
        <f>IF(C369="","",IF(Sheet1!C369='Opening Balance'!$I$351,'Opening Balance'!$G$351,""))</f>
        <v/>
      </c>
      <c r="H369" s="118" t="str">
        <f>IF(C369="","",IF(Sheet1!C369='Opening Balance'!$I$352,'Opening Balance'!$G$352,""))</f>
        <v/>
      </c>
      <c r="I369" s="118" t="str">
        <f>IF(C369="","",IF(Sheet1!C369='Opening Balance'!$I$353,'Opening Balance'!$G$353,""))</f>
        <v/>
      </c>
      <c r="J369" s="118" t="str">
        <f>IF(C369="","",IF(Sheet1!C369='Opening Balance'!$I$354,'Opening Balance'!$G$354,""))</f>
        <v/>
      </c>
      <c r="K369" s="118" t="str">
        <f>IF(C369="","",IF(Sheet1!C369='Opening Balance'!$I$355,'Opening Balance'!$G$355,""))</f>
        <v/>
      </c>
      <c r="L369" s="118">
        <f t="shared" si="616"/>
        <v>48.70000000000001</v>
      </c>
      <c r="M369" s="118">
        <f t="shared" si="617"/>
        <v>79.8</v>
      </c>
      <c r="N369" s="119" t="str">
        <f>IF('Att. Dairy'!F423="","",'Att. Dairy'!F423)</f>
        <v/>
      </c>
      <c r="O369" s="119" t="str">
        <f>IF('Att. Dairy'!G423="","",'Att. Dairy'!G423)</f>
        <v/>
      </c>
      <c r="P369" s="119" t="str">
        <f t="shared" si="618"/>
        <v/>
      </c>
      <c r="Q369" s="119" t="str">
        <f>IF('Att. Dairy'!L423="","",'Att. Dairy'!L423)</f>
        <v/>
      </c>
      <c r="R369" s="119" t="str">
        <f>IF('Att. Dairy'!M423="","",'Att. Dairy'!M423)</f>
        <v/>
      </c>
      <c r="S369" s="119" t="str">
        <f t="shared" si="619"/>
        <v/>
      </c>
      <c r="T369" s="118">
        <f t="shared" si="620"/>
        <v>0</v>
      </c>
      <c r="U369" s="118">
        <f t="shared" si="621"/>
        <v>0</v>
      </c>
      <c r="V369" s="118">
        <f t="shared" si="622"/>
        <v>48.70000000000001</v>
      </c>
      <c r="W369" s="118">
        <f t="shared" si="623"/>
        <v>79.8</v>
      </c>
      <c r="X369" s="321" t="str">
        <f>IFERROR(IF(AND('Att. Dairy'!B423=""),"",IF(AND(Y369="अवकाश"),"",IF(AND(S369=""),"",S369*$Z$343))),"")</f>
        <v/>
      </c>
      <c r="Y369" s="121" t="str">
        <f>IF(AND('Att. Dairy'!B423=""),"",IF(OR(S369="",S369=0),"",BC369))</f>
        <v/>
      </c>
      <c r="AA369" s="353">
        <f>IF(AND($AY$3=$AP$343),MAX($AA$347:AA368)+1,0)</f>
        <v>0</v>
      </c>
      <c r="AB369" s="116">
        <f>IF(AND('Att. Dairy'!B423=""),"",'Att. Dairy'!B423)</f>
        <v>45313</v>
      </c>
      <c r="AC369" s="118">
        <f t="shared" si="624"/>
        <v>7.1000000000000227</v>
      </c>
      <c r="AD369" s="118">
        <f t="shared" si="625"/>
        <v>28.000000000000014</v>
      </c>
      <c r="AE369" s="118" t="str">
        <f>IF(AB369="","",IF(Sheet1!AB369='Opening Balance'!$I$350,'Opening Balance'!$H$350,""))</f>
        <v/>
      </c>
      <c r="AF369" s="118" t="str">
        <f>IF(AB369="","",IF(Sheet1!AB369='Opening Balance'!$I$351,'Opening Balance'!$H$351,""))</f>
        <v/>
      </c>
      <c r="AG369" s="118" t="str">
        <f>IF(AB369="","",IF(Sheet1!AB369='Opening Balance'!$I$352,'Opening Balance'!$H$352,""))</f>
        <v/>
      </c>
      <c r="AH369" s="118" t="str">
        <f>IF(AB369="","",IF(Sheet1!AB369='Opening Balance'!$I$353,'Opening Balance'!$H$353,""))</f>
        <v/>
      </c>
      <c r="AI369" s="118" t="str">
        <f>IF(AB369="","",IF(Sheet1!AB369='Opening Balance'!$I$354,'Opening Balance'!$H$354,""))</f>
        <v/>
      </c>
      <c r="AJ369" s="118" t="str">
        <f>IF(AB369="","",IF(Sheet1!AB369='Opening Balance'!$I$355,'Opening Balance'!$H$355,""))</f>
        <v/>
      </c>
      <c r="AK369" s="118">
        <f t="shared" si="626"/>
        <v>7.1000000000000227</v>
      </c>
      <c r="AL369" s="118">
        <f t="shared" si="627"/>
        <v>28.000000000000014</v>
      </c>
      <c r="AM369" s="119" t="str">
        <f>IF('Att. Dairy'!I423="","",'Att. Dairy'!I423)</f>
        <v/>
      </c>
      <c r="AN369" s="119" t="str">
        <f>IF('Att. Dairy'!J423="","",'Att. Dairy'!J423)</f>
        <v/>
      </c>
      <c r="AO369" s="119" t="str">
        <f t="shared" si="642"/>
        <v/>
      </c>
      <c r="AP369" s="119" t="str">
        <f>IF('Att. Dairy'!O423="","",'Att. Dairy'!O423)</f>
        <v/>
      </c>
      <c r="AQ369" s="119" t="str">
        <f>IF('Att. Dairy'!P423="","",'Att. Dairy'!P423)</f>
        <v/>
      </c>
      <c r="AR369" s="119" t="str">
        <f t="shared" si="628"/>
        <v/>
      </c>
      <c r="AS369" s="118">
        <f t="shared" si="629"/>
        <v>0</v>
      </c>
      <c r="AT369" s="118">
        <f t="shared" si="630"/>
        <v>0</v>
      </c>
      <c r="AU369" s="118">
        <f t="shared" si="640"/>
        <v>7.1000000000000227</v>
      </c>
      <c r="AV369" s="118">
        <f t="shared" si="641"/>
        <v>28.000000000000014</v>
      </c>
      <c r="AW369" s="321" t="str">
        <f>IFERROR(IF(AND('Att. Dairy'!B423=""),"",IF(AND(AX369="अवकाश"),"",IF(AND(AR369=""),"",AR369*$AY$343))),"")</f>
        <v/>
      </c>
      <c r="AX369" s="121" t="str">
        <f>IF(AND('Att. Dairy'!B423=""),"",IF(OR(AR369="",AR369=0),"",BC369))</f>
        <v/>
      </c>
      <c r="BB369" s="329" t="str">
        <f>IF(AND('Att. Dairy'!D423=""),"",'Att. Dairy'!D423)</f>
        <v>Monday</v>
      </c>
      <c r="BC369" s="329" t="str">
        <f t="shared" si="631"/>
        <v>सब्जी रोटी</v>
      </c>
      <c r="BD369" s="318" t="str">
        <f t="shared" si="601"/>
        <v>W</v>
      </c>
      <c r="BE369" s="329" t="str">
        <f>IF(AND('Att. Dairy'!C423=""),"",'Att. Dairy'!C423)</f>
        <v/>
      </c>
      <c r="BF369" s="329" t="str">
        <f t="shared" si="602"/>
        <v/>
      </c>
      <c r="BG369" s="318" t="str">
        <f t="shared" si="603"/>
        <v>W</v>
      </c>
      <c r="BJ369" s="487">
        <f>IF(AND($DG$5=$CF$344),MAX($BJ$347:BJ368)+1,0)</f>
        <v>0</v>
      </c>
      <c r="BK369" s="389">
        <v>22</v>
      </c>
      <c r="BL369" s="422">
        <f>IF(AND('Att. Dairy'!B423=""),"",'Att. Dairy'!B423)</f>
        <v>45313</v>
      </c>
      <c r="BM369" s="423" t="str">
        <f>IF(AND('Att. Dairy'!D423=""),"",'Att. Dairy'!D423)</f>
        <v>Monday</v>
      </c>
      <c r="BN369" s="435" t="str">
        <f>IF('Att. Dairy'!L423="","",IF('Att. Dairy'!E423='Att. Dairy'!$AD$15,'Att. Dairy'!L423,""))</f>
        <v/>
      </c>
      <c r="BO369" s="435" t="str">
        <f>IF('Att. Dairy'!M423="","",IF('Att. Dairy'!E423='Att. Dairy'!$AD$15,'Att. Dairy'!M423,""))</f>
        <v/>
      </c>
      <c r="BP369" s="436">
        <f t="shared" si="604"/>
        <v>0</v>
      </c>
      <c r="BQ369" s="453">
        <f t="shared" si="632"/>
        <v>100.73</v>
      </c>
      <c r="BR369" s="439" t="str">
        <f>IF(BL369="","",IF(BL369='Opening Balance'!$I$368,'Opening Balance'!$G$368,""))</f>
        <v/>
      </c>
      <c r="BS369" s="439" t="str">
        <f>IF(BL369="","",IF(BL369='Opening Balance'!$I$370,'Opening Balance'!$G$370,""))</f>
        <v/>
      </c>
      <c r="BT369" s="438">
        <f t="shared" si="605"/>
        <v>100.73</v>
      </c>
      <c r="BU369" s="446">
        <f>IF(BP369="","",BP369*'Opening Balance'!$G$372)</f>
        <v>0</v>
      </c>
      <c r="BV369" s="415">
        <f t="shared" si="599"/>
        <v>100.73</v>
      </c>
      <c r="BW369" s="453">
        <f t="shared" si="633"/>
        <v>9.4087999999999923</v>
      </c>
      <c r="BX369" s="446" t="str">
        <f>IF(BL369="","",IF(BL369='Opening Balance'!$I$369,'Opening Balance'!$G$369,""))</f>
        <v/>
      </c>
      <c r="BY369" s="446" t="str">
        <f>IF(BL369="","",IF(BL369='Opening Balance'!$I$371,'Opening Balance'!$G$371,""))</f>
        <v/>
      </c>
      <c r="BZ369" s="447">
        <f t="shared" si="606"/>
        <v>9.4087999999999923</v>
      </c>
      <c r="CA369" s="446">
        <f>IF(BP369="","",BP369*'Opening Balance'!$G$373)</f>
        <v>0</v>
      </c>
      <c r="CB369" s="431">
        <f t="shared" si="607"/>
        <v>9.4087999999999923</v>
      </c>
      <c r="CC369" s="474">
        <f t="shared" si="634"/>
        <v>28500</v>
      </c>
      <c r="CD369" s="468" t="str">
        <f>IF(BL369="","",IF(BL369='Opening Balance'!$I$375,'Opening Balance'!$G$375,""))</f>
        <v/>
      </c>
      <c r="CE369" s="468">
        <f t="shared" si="608"/>
        <v>28500</v>
      </c>
      <c r="CF369" s="470">
        <f>IF(BL369="","",IF(BL369='Opening Balance'!$I$377,'Opening Balance'!$G$377,0))</f>
        <v>0</v>
      </c>
      <c r="CG369" s="469">
        <f t="shared" si="635"/>
        <v>28500</v>
      </c>
      <c r="CH369" s="466"/>
      <c r="CI369" s="466"/>
      <c r="CJ369" s="389">
        <v>22</v>
      </c>
      <c r="CK369" s="422">
        <f>IF(AND('Att. Dairy'!B423=""),"",'Att. Dairy'!B423)</f>
        <v>45313</v>
      </c>
      <c r="CL369" s="423" t="str">
        <f>IF(AND('Att. Dairy'!D423=""),"",'Att. Dairy'!D423)</f>
        <v>Monday</v>
      </c>
      <c r="CM369" s="435" t="str">
        <f>IF('Att. Dairy'!O423="","",IF('Att. Dairy'!E423='Att. Dairy'!$AD$15,'Att. Dairy'!O423,""))</f>
        <v/>
      </c>
      <c r="CN369" s="435" t="str">
        <f>IF('Att. Dairy'!P423="","",IF('Att. Dairy'!E423='Att. Dairy'!$AD$15,'Att. Dairy'!P423,""))</f>
        <v/>
      </c>
      <c r="CO369" s="436">
        <f t="shared" si="609"/>
        <v>0</v>
      </c>
      <c r="CP369" s="453">
        <f t="shared" si="636"/>
        <v>146.37999999999994</v>
      </c>
      <c r="CQ369" s="438" t="str">
        <f>IF(CK369="","",IF(CK369='Opening Balance'!$I$368,'Opening Balance'!$H$368,""))</f>
        <v/>
      </c>
      <c r="CR369" s="438" t="str">
        <f>IF(CK369="","",IF(CK369='Opening Balance'!$I$370,'Opening Balance'!$H$370,""))</f>
        <v/>
      </c>
      <c r="CS369" s="438">
        <f t="shared" si="610"/>
        <v>146.37999999999994</v>
      </c>
      <c r="CT369" s="430">
        <f>IF(CO369="","",CO369*'Opening Balance'!$H$372)</f>
        <v>0</v>
      </c>
      <c r="CU369" s="431">
        <f t="shared" si="600"/>
        <v>146.37999999999994</v>
      </c>
      <c r="CV369" s="453">
        <f t="shared" si="637"/>
        <v>17.153799999999979</v>
      </c>
      <c r="CW369" s="430" t="str">
        <f>IF(CK369="","",IF(CK369='Opening Balance'!$I$369,'Opening Balance'!$H$369,""))</f>
        <v/>
      </c>
      <c r="CX369" s="429" t="str">
        <f>IF(CK369="","",IF(CK369='Opening Balance'!$I$371,'Opening Balance'!$H$371,""))</f>
        <v/>
      </c>
      <c r="CY369" s="438">
        <f t="shared" si="611"/>
        <v>17.153799999999979</v>
      </c>
      <c r="CZ369" s="430">
        <f>IF(CO369="","",CO369*'Opening Balance'!$H$373)</f>
        <v>0</v>
      </c>
      <c r="DA369" s="431">
        <f t="shared" si="612"/>
        <v>17.153799999999979</v>
      </c>
      <c r="DB369" s="474">
        <f t="shared" si="638"/>
        <v>31200</v>
      </c>
      <c r="DC369" s="468" t="str">
        <f>IF(CK369="","",IF(CK369='Opening Balance'!$I$375,'Opening Balance'!$H$375,""))</f>
        <v/>
      </c>
      <c r="DD369" s="468">
        <f t="shared" si="613"/>
        <v>31200</v>
      </c>
      <c r="DE369" s="470">
        <f>IF(CK369="","",IF(CK369='Opening Balance'!$I$377,'Opening Balance'!$H$377,0))</f>
        <v>0</v>
      </c>
      <c r="DF369" s="469">
        <f t="shared" si="639"/>
        <v>31200</v>
      </c>
    </row>
    <row r="370" spans="1:110" s="329" customFormat="1">
      <c r="A370" s="580"/>
      <c r="B370" s="352">
        <f>IF(AND($Z$3=$Q$343),MAX($B$347:B369)+1,0)</f>
        <v>0</v>
      </c>
      <c r="C370" s="116">
        <f>IF(AND('Att. Dairy'!B424=""),"",'Att. Dairy'!B424)</f>
        <v>45314</v>
      </c>
      <c r="D370" s="118">
        <f t="shared" si="614"/>
        <v>48.70000000000001</v>
      </c>
      <c r="E370" s="118">
        <f t="shared" si="615"/>
        <v>79.8</v>
      </c>
      <c r="F370" s="118" t="str">
        <f>IF(C370="","",IF(Sheet1!C370='Opening Balance'!$I$350,'Opening Balance'!$G$350,""))</f>
        <v/>
      </c>
      <c r="G370" s="118" t="str">
        <f>IF(C370="","",IF(Sheet1!C370='Opening Balance'!$I$351,'Opening Balance'!$G$351,""))</f>
        <v/>
      </c>
      <c r="H370" s="118" t="str">
        <f>IF(C370="","",IF(Sheet1!C370='Opening Balance'!$I$352,'Opening Balance'!$G$352,""))</f>
        <v/>
      </c>
      <c r="I370" s="118" t="str">
        <f>IF(C370="","",IF(Sheet1!C370='Opening Balance'!$I$353,'Opening Balance'!$G$353,""))</f>
        <v/>
      </c>
      <c r="J370" s="118" t="str">
        <f>IF(C370="","",IF(Sheet1!C370='Opening Balance'!$I$354,'Opening Balance'!$G$354,""))</f>
        <v/>
      </c>
      <c r="K370" s="118" t="str">
        <f>IF(C370="","",IF(Sheet1!C370='Opening Balance'!$I$355,'Opening Balance'!$G$355,""))</f>
        <v/>
      </c>
      <c r="L370" s="118">
        <f t="shared" si="616"/>
        <v>48.70000000000001</v>
      </c>
      <c r="M370" s="118">
        <f t="shared" si="617"/>
        <v>79.8</v>
      </c>
      <c r="N370" s="119" t="str">
        <f>IF('Att. Dairy'!F424="","",'Att. Dairy'!F424)</f>
        <v/>
      </c>
      <c r="O370" s="119" t="str">
        <f>IF('Att. Dairy'!G424="","",'Att. Dairy'!G424)</f>
        <v/>
      </c>
      <c r="P370" s="119" t="str">
        <f t="shared" si="618"/>
        <v/>
      </c>
      <c r="Q370" s="119" t="str">
        <f>IF('Att. Dairy'!L424="","",'Att. Dairy'!L424)</f>
        <v/>
      </c>
      <c r="R370" s="119" t="str">
        <f>IF('Att. Dairy'!M424="","",'Att. Dairy'!M424)</f>
        <v/>
      </c>
      <c r="S370" s="119" t="str">
        <f t="shared" si="619"/>
        <v/>
      </c>
      <c r="T370" s="118">
        <f t="shared" si="620"/>
        <v>0</v>
      </c>
      <c r="U370" s="118">
        <f t="shared" si="621"/>
        <v>0</v>
      </c>
      <c r="V370" s="118">
        <f t="shared" si="622"/>
        <v>48.70000000000001</v>
      </c>
      <c r="W370" s="118">
        <f t="shared" si="623"/>
        <v>79.8</v>
      </c>
      <c r="X370" s="321" t="str">
        <f>IFERROR(IF(AND('Att. Dairy'!B424=""),"",IF(AND(Y370="अवकाश"),"",IF(AND(S370=""),"",S370*$Z$343))),"")</f>
        <v/>
      </c>
      <c r="Y370" s="121" t="str">
        <f>IF(AND('Att. Dairy'!B424=""),"",IF(OR(S370="",S370=0),"",BC370))</f>
        <v/>
      </c>
      <c r="AA370" s="353">
        <f>IF(AND($AY$3=$AP$343),MAX($AA$347:AA369)+1,0)</f>
        <v>0</v>
      </c>
      <c r="AB370" s="116">
        <f>IF(AND('Att. Dairy'!B424=""),"",'Att. Dairy'!B424)</f>
        <v>45314</v>
      </c>
      <c r="AC370" s="118">
        <f t="shared" si="624"/>
        <v>7.1000000000000227</v>
      </c>
      <c r="AD370" s="118">
        <f t="shared" si="625"/>
        <v>28.000000000000014</v>
      </c>
      <c r="AE370" s="118" t="str">
        <f>IF(AB370="","",IF(Sheet1!AB370='Opening Balance'!$I$350,'Opening Balance'!$H$350,""))</f>
        <v/>
      </c>
      <c r="AF370" s="118" t="str">
        <f>IF(AB370="","",IF(Sheet1!AB370='Opening Balance'!$I$351,'Opening Balance'!$H$351,""))</f>
        <v/>
      </c>
      <c r="AG370" s="118" t="str">
        <f>IF(AB370="","",IF(Sheet1!AB370='Opening Balance'!$I$352,'Opening Balance'!$H$352,""))</f>
        <v/>
      </c>
      <c r="AH370" s="118" t="str">
        <f>IF(AB370="","",IF(Sheet1!AB370='Opening Balance'!$I$353,'Opening Balance'!$H$353,""))</f>
        <v/>
      </c>
      <c r="AI370" s="118" t="str">
        <f>IF(AB370="","",IF(Sheet1!AB370='Opening Balance'!$I$354,'Opening Balance'!$H$354,""))</f>
        <v/>
      </c>
      <c r="AJ370" s="118" t="str">
        <f>IF(AB370="","",IF(Sheet1!AB370='Opening Balance'!$I$355,'Opening Balance'!$H$355,""))</f>
        <v/>
      </c>
      <c r="AK370" s="118">
        <f t="shared" si="626"/>
        <v>7.1000000000000227</v>
      </c>
      <c r="AL370" s="118">
        <f t="shared" si="627"/>
        <v>28.000000000000014</v>
      </c>
      <c r="AM370" s="119" t="str">
        <f>IF('Att. Dairy'!I424="","",'Att. Dairy'!I424)</f>
        <v/>
      </c>
      <c r="AN370" s="119" t="str">
        <f>IF('Att. Dairy'!J424="","",'Att. Dairy'!J424)</f>
        <v/>
      </c>
      <c r="AO370" s="119" t="str">
        <f t="shared" si="642"/>
        <v/>
      </c>
      <c r="AP370" s="119" t="str">
        <f>IF('Att. Dairy'!O424="","",'Att. Dairy'!O424)</f>
        <v/>
      </c>
      <c r="AQ370" s="119" t="str">
        <f>IF('Att. Dairy'!P424="","",'Att. Dairy'!P424)</f>
        <v/>
      </c>
      <c r="AR370" s="119" t="str">
        <f t="shared" si="628"/>
        <v/>
      </c>
      <c r="AS370" s="118">
        <f t="shared" si="629"/>
        <v>0</v>
      </c>
      <c r="AT370" s="118">
        <f t="shared" si="630"/>
        <v>0</v>
      </c>
      <c r="AU370" s="118">
        <f t="shared" si="640"/>
        <v>7.1000000000000227</v>
      </c>
      <c r="AV370" s="118">
        <f t="shared" si="641"/>
        <v>28.000000000000014</v>
      </c>
      <c r="AW370" s="321" t="str">
        <f>IFERROR(IF(AND('Att. Dairy'!B424=""),"",IF(AND(AX370="अवकाश"),"",IF(AND(AR370=""),"",AR370*$AY$343))),"")</f>
        <v/>
      </c>
      <c r="AX370" s="121" t="str">
        <f>IF(AND('Att. Dairy'!B424=""),"",IF(OR(AR370="",AR370=0),"",BC370))</f>
        <v/>
      </c>
      <c r="BB370" s="329" t="str">
        <f>IF(AND('Att. Dairy'!D424=""),"",'Att. Dairy'!D424)</f>
        <v>Tuesday</v>
      </c>
      <c r="BC370" s="329" t="str">
        <f t="shared" si="631"/>
        <v>दाल चावल</v>
      </c>
      <c r="BD370" s="318" t="str">
        <f t="shared" si="601"/>
        <v>R</v>
      </c>
      <c r="BE370" s="329" t="str">
        <f>IF(AND('Att. Dairy'!C424=""),"",'Att. Dairy'!C424)</f>
        <v/>
      </c>
      <c r="BF370" s="329" t="str">
        <f t="shared" si="602"/>
        <v/>
      </c>
      <c r="BG370" s="318" t="str">
        <f t="shared" si="603"/>
        <v>R</v>
      </c>
      <c r="BJ370" s="487">
        <f>IF(AND($DG$5=$CF$344),MAX($BJ$347:BJ369)+1,0)</f>
        <v>0</v>
      </c>
      <c r="BK370" s="389">
        <v>23</v>
      </c>
      <c r="BL370" s="422">
        <f>IF(AND('Att. Dairy'!B424=""),"",'Att. Dairy'!B424)</f>
        <v>45314</v>
      </c>
      <c r="BM370" s="423" t="str">
        <f>IF(AND('Att. Dairy'!D424=""),"",'Att. Dairy'!D424)</f>
        <v>Tuesday</v>
      </c>
      <c r="BN370" s="435" t="str">
        <f>IF('Att. Dairy'!L424="","",IF('Att. Dairy'!E424='Att. Dairy'!$AD$15,'Att. Dairy'!L424,""))</f>
        <v/>
      </c>
      <c r="BO370" s="435" t="str">
        <f>IF('Att. Dairy'!M424="","",IF('Att. Dairy'!E424='Att. Dairy'!$AD$15,'Att. Dairy'!M424,""))</f>
        <v/>
      </c>
      <c r="BP370" s="436">
        <f t="shared" si="604"/>
        <v>0</v>
      </c>
      <c r="BQ370" s="453">
        <f t="shared" si="632"/>
        <v>100.73</v>
      </c>
      <c r="BR370" s="439" t="str">
        <f>IF(BL370="","",IF(BL370='Opening Balance'!$I$368,'Opening Balance'!$G$368,""))</f>
        <v/>
      </c>
      <c r="BS370" s="439" t="str">
        <f>IF(BL370="","",IF(BL370='Opening Balance'!$I$370,'Opening Balance'!$G$370,""))</f>
        <v/>
      </c>
      <c r="BT370" s="438">
        <f t="shared" si="605"/>
        <v>100.73</v>
      </c>
      <c r="BU370" s="446">
        <f>IF(BP370="","",BP370*'Opening Balance'!$G$372)</f>
        <v>0</v>
      </c>
      <c r="BV370" s="415">
        <f t="shared" si="599"/>
        <v>100.73</v>
      </c>
      <c r="BW370" s="453">
        <f t="shared" si="633"/>
        <v>9.4087999999999923</v>
      </c>
      <c r="BX370" s="446" t="str">
        <f>IF(BL370="","",IF(BL370='Opening Balance'!$I$369,'Opening Balance'!$G$369,""))</f>
        <v/>
      </c>
      <c r="BY370" s="446" t="str">
        <f>IF(BL370="","",IF(BL370='Opening Balance'!$I$371,'Opening Balance'!$G$371,""))</f>
        <v/>
      </c>
      <c r="BZ370" s="447">
        <f t="shared" si="606"/>
        <v>9.4087999999999923</v>
      </c>
      <c r="CA370" s="446">
        <f>IF(BP370="","",BP370*'Opening Balance'!$G$373)</f>
        <v>0</v>
      </c>
      <c r="CB370" s="431">
        <f t="shared" si="607"/>
        <v>9.4087999999999923</v>
      </c>
      <c r="CC370" s="474">
        <f t="shared" si="634"/>
        <v>28500</v>
      </c>
      <c r="CD370" s="468" t="str">
        <f>IF(BL370="","",IF(BL370='Opening Balance'!$I$375,'Opening Balance'!$G$375,""))</f>
        <v/>
      </c>
      <c r="CE370" s="468">
        <f t="shared" si="608"/>
        <v>28500</v>
      </c>
      <c r="CF370" s="470">
        <f>IF(BL370="","",IF(BL370='Opening Balance'!$I$377,'Opening Balance'!$G$377,0))</f>
        <v>0</v>
      </c>
      <c r="CG370" s="469">
        <f t="shared" si="635"/>
        <v>28500</v>
      </c>
      <c r="CH370" s="466"/>
      <c r="CI370" s="466"/>
      <c r="CJ370" s="389">
        <v>23</v>
      </c>
      <c r="CK370" s="422">
        <f>IF(AND('Att. Dairy'!B424=""),"",'Att. Dairy'!B424)</f>
        <v>45314</v>
      </c>
      <c r="CL370" s="423" t="str">
        <f>IF(AND('Att. Dairy'!D424=""),"",'Att. Dairy'!D424)</f>
        <v>Tuesday</v>
      </c>
      <c r="CM370" s="435" t="str">
        <f>IF('Att. Dairy'!O424="","",IF('Att. Dairy'!E424='Att. Dairy'!$AD$15,'Att. Dairy'!O424,""))</f>
        <v/>
      </c>
      <c r="CN370" s="435" t="str">
        <f>IF('Att. Dairy'!P424="","",IF('Att. Dairy'!E424='Att. Dairy'!$AD$15,'Att. Dairy'!P424,""))</f>
        <v/>
      </c>
      <c r="CO370" s="436">
        <f t="shared" si="609"/>
        <v>0</v>
      </c>
      <c r="CP370" s="453">
        <f t="shared" si="636"/>
        <v>146.37999999999994</v>
      </c>
      <c r="CQ370" s="438" t="str">
        <f>IF(CK370="","",IF(CK370='Opening Balance'!$I$368,'Opening Balance'!$H$368,""))</f>
        <v/>
      </c>
      <c r="CR370" s="438" t="str">
        <f>IF(CK370="","",IF(CK370='Opening Balance'!$I$370,'Opening Balance'!$H$370,""))</f>
        <v/>
      </c>
      <c r="CS370" s="438">
        <f t="shared" si="610"/>
        <v>146.37999999999994</v>
      </c>
      <c r="CT370" s="430">
        <f>IF(CO370="","",CO370*'Opening Balance'!$H$372)</f>
        <v>0</v>
      </c>
      <c r="CU370" s="431">
        <f t="shared" si="600"/>
        <v>146.37999999999994</v>
      </c>
      <c r="CV370" s="453">
        <f t="shared" si="637"/>
        <v>17.153799999999979</v>
      </c>
      <c r="CW370" s="430" t="str">
        <f>IF(CK370="","",IF(CK370='Opening Balance'!$I$369,'Opening Balance'!$H$369,""))</f>
        <v/>
      </c>
      <c r="CX370" s="429" t="str">
        <f>IF(CK370="","",IF(CK370='Opening Balance'!$I$371,'Opening Balance'!$H$371,""))</f>
        <v/>
      </c>
      <c r="CY370" s="438">
        <f t="shared" si="611"/>
        <v>17.153799999999979</v>
      </c>
      <c r="CZ370" s="430">
        <f>IF(CO370="","",CO370*'Opening Balance'!$H$373)</f>
        <v>0</v>
      </c>
      <c r="DA370" s="431">
        <f t="shared" si="612"/>
        <v>17.153799999999979</v>
      </c>
      <c r="DB370" s="474">
        <f t="shared" si="638"/>
        <v>31200</v>
      </c>
      <c r="DC370" s="468" t="str">
        <f>IF(CK370="","",IF(CK370='Opening Balance'!$I$375,'Opening Balance'!$H$375,""))</f>
        <v/>
      </c>
      <c r="DD370" s="468">
        <f t="shared" si="613"/>
        <v>31200</v>
      </c>
      <c r="DE370" s="470">
        <f>IF(CK370="","",IF(CK370='Opening Balance'!$I$377,'Opening Balance'!$H$377,0))</f>
        <v>0</v>
      </c>
      <c r="DF370" s="469">
        <f t="shared" si="639"/>
        <v>31200</v>
      </c>
    </row>
    <row r="371" spans="1:110" s="329" customFormat="1">
      <c r="A371" s="580"/>
      <c r="B371" s="352">
        <f>IF(AND($Z$3=$Q$343),MAX($B$347:B370)+1,0)</f>
        <v>0</v>
      </c>
      <c r="C371" s="116">
        <f>IF(AND('Att. Dairy'!B425=""),"",'Att. Dairy'!B425)</f>
        <v>45315</v>
      </c>
      <c r="D371" s="118">
        <f t="shared" si="614"/>
        <v>48.70000000000001</v>
      </c>
      <c r="E371" s="118">
        <f t="shared" si="615"/>
        <v>79.8</v>
      </c>
      <c r="F371" s="118" t="str">
        <f>IF(C371="","",IF(Sheet1!C371='Opening Balance'!$I$350,'Opening Balance'!$G$350,""))</f>
        <v/>
      </c>
      <c r="G371" s="118" t="str">
        <f>IF(C371="","",IF(Sheet1!C371='Opening Balance'!$I$351,'Opening Balance'!$G$351,""))</f>
        <v/>
      </c>
      <c r="H371" s="118" t="str">
        <f>IF(C371="","",IF(Sheet1!C371='Opening Balance'!$I$352,'Opening Balance'!$G$352,""))</f>
        <v/>
      </c>
      <c r="I371" s="118" t="str">
        <f>IF(C371="","",IF(Sheet1!C371='Opening Balance'!$I$353,'Opening Balance'!$G$353,""))</f>
        <v/>
      </c>
      <c r="J371" s="118" t="str">
        <f>IF(C371="","",IF(Sheet1!C371='Opening Balance'!$I$354,'Opening Balance'!$G$354,""))</f>
        <v/>
      </c>
      <c r="K371" s="118" t="str">
        <f>IF(C371="","",IF(Sheet1!C371='Opening Balance'!$I$355,'Opening Balance'!$G$355,""))</f>
        <v/>
      </c>
      <c r="L371" s="118">
        <f t="shared" si="616"/>
        <v>48.70000000000001</v>
      </c>
      <c r="M371" s="118">
        <f t="shared" si="617"/>
        <v>79.8</v>
      </c>
      <c r="N371" s="119" t="str">
        <f>IF('Att. Dairy'!F425="","",'Att. Dairy'!F425)</f>
        <v/>
      </c>
      <c r="O371" s="119" t="str">
        <f>IF('Att. Dairy'!G425="","",'Att. Dairy'!G425)</f>
        <v/>
      </c>
      <c r="P371" s="119" t="str">
        <f t="shared" si="618"/>
        <v/>
      </c>
      <c r="Q371" s="119" t="str">
        <f>IF('Att. Dairy'!L425="","",'Att. Dairy'!L425)</f>
        <v/>
      </c>
      <c r="R371" s="119" t="str">
        <f>IF('Att. Dairy'!M425="","",'Att. Dairy'!M425)</f>
        <v/>
      </c>
      <c r="S371" s="119" t="str">
        <f t="shared" si="619"/>
        <v/>
      </c>
      <c r="T371" s="118">
        <f t="shared" si="620"/>
        <v>0</v>
      </c>
      <c r="U371" s="118">
        <f t="shared" si="621"/>
        <v>0</v>
      </c>
      <c r="V371" s="118">
        <f t="shared" si="622"/>
        <v>48.70000000000001</v>
      </c>
      <c r="W371" s="118">
        <f t="shared" si="623"/>
        <v>79.8</v>
      </c>
      <c r="X371" s="321" t="str">
        <f>IFERROR(IF(AND('Att. Dairy'!B425=""),"",IF(AND(Y371="अवकाश"),"",IF(AND(S371=""),"",S371*$Z$343))),"")</f>
        <v/>
      </c>
      <c r="Y371" s="121" t="str">
        <f>IF(AND('Att. Dairy'!B425=""),"",IF(OR(S371="",S371=0),"",BC371))</f>
        <v/>
      </c>
      <c r="AA371" s="353">
        <f>IF(AND($AY$3=$AP$343),MAX($AA$347:AA370)+1,0)</f>
        <v>0</v>
      </c>
      <c r="AB371" s="116">
        <f>IF(AND('Att. Dairy'!B425=""),"",'Att. Dairy'!B425)</f>
        <v>45315</v>
      </c>
      <c r="AC371" s="118">
        <f t="shared" si="624"/>
        <v>7.1000000000000227</v>
      </c>
      <c r="AD371" s="118">
        <f t="shared" si="625"/>
        <v>28.000000000000014</v>
      </c>
      <c r="AE371" s="118" t="str">
        <f>IF(AB371="","",IF(Sheet1!AB371='Opening Balance'!$I$350,'Opening Balance'!$H$350,""))</f>
        <v/>
      </c>
      <c r="AF371" s="118" t="str">
        <f>IF(AB371="","",IF(Sheet1!AB371='Opening Balance'!$I$351,'Opening Balance'!$H$351,""))</f>
        <v/>
      </c>
      <c r="AG371" s="118" t="str">
        <f>IF(AB371="","",IF(Sheet1!AB371='Opening Balance'!$I$352,'Opening Balance'!$H$352,""))</f>
        <v/>
      </c>
      <c r="AH371" s="118" t="str">
        <f>IF(AB371="","",IF(Sheet1!AB371='Opening Balance'!$I$353,'Opening Balance'!$H$353,""))</f>
        <v/>
      </c>
      <c r="AI371" s="118" t="str">
        <f>IF(AB371="","",IF(Sheet1!AB371='Opening Balance'!$I$354,'Opening Balance'!$H$354,""))</f>
        <v/>
      </c>
      <c r="AJ371" s="118" t="str">
        <f>IF(AB371="","",IF(Sheet1!AB371='Opening Balance'!$I$355,'Opening Balance'!$H$355,""))</f>
        <v/>
      </c>
      <c r="AK371" s="118">
        <f t="shared" si="626"/>
        <v>7.1000000000000227</v>
      </c>
      <c r="AL371" s="118">
        <f t="shared" si="627"/>
        <v>28.000000000000014</v>
      </c>
      <c r="AM371" s="119" t="str">
        <f>IF('Att. Dairy'!I425="","",'Att. Dairy'!I425)</f>
        <v/>
      </c>
      <c r="AN371" s="119" t="str">
        <f>IF('Att. Dairy'!J425="","",'Att. Dairy'!J425)</f>
        <v/>
      </c>
      <c r="AO371" s="119" t="str">
        <f t="shared" si="642"/>
        <v/>
      </c>
      <c r="AP371" s="119" t="str">
        <f>IF('Att. Dairy'!O425="","",'Att. Dairy'!O425)</f>
        <v/>
      </c>
      <c r="AQ371" s="119" t="str">
        <f>IF('Att. Dairy'!P425="","",'Att. Dairy'!P425)</f>
        <v/>
      </c>
      <c r="AR371" s="119" t="str">
        <f t="shared" si="628"/>
        <v/>
      </c>
      <c r="AS371" s="118">
        <f t="shared" si="629"/>
        <v>0</v>
      </c>
      <c r="AT371" s="118">
        <f t="shared" si="630"/>
        <v>0</v>
      </c>
      <c r="AU371" s="118">
        <f t="shared" si="640"/>
        <v>7.1000000000000227</v>
      </c>
      <c r="AV371" s="118">
        <f t="shared" si="641"/>
        <v>28.000000000000014</v>
      </c>
      <c r="AW371" s="321" t="str">
        <f>IFERROR(IF(AND('Att. Dairy'!B425=""),"",IF(AND(AX371="अवकाश"),"",IF(AND(AR371=""),"",AR371*$AY$343))),"")</f>
        <v/>
      </c>
      <c r="AX371" s="121" t="str">
        <f>IF(AND('Att. Dairy'!B425=""),"",IF(OR(AR371="",AR371=0),"",BC371))</f>
        <v/>
      </c>
      <c r="BB371" s="329" t="str">
        <f>IF(AND('Att. Dairy'!D425=""),"",'Att. Dairy'!D425)</f>
        <v>Wednesday</v>
      </c>
      <c r="BC371" s="329" t="str">
        <f t="shared" si="631"/>
        <v>दाल रोटी</v>
      </c>
      <c r="BD371" s="318" t="str">
        <f t="shared" si="601"/>
        <v>W</v>
      </c>
      <c r="BE371" s="329" t="str">
        <f>IF(AND('Att. Dairy'!C425=""),"",'Att. Dairy'!C425)</f>
        <v/>
      </c>
      <c r="BF371" s="329" t="str">
        <f t="shared" si="602"/>
        <v/>
      </c>
      <c r="BG371" s="318" t="str">
        <f t="shared" si="603"/>
        <v>W</v>
      </c>
      <c r="BJ371" s="487">
        <f>IF(AND($DG$5=$CF$344),MAX($BJ$347:BJ370)+1,0)</f>
        <v>0</v>
      </c>
      <c r="BK371" s="389">
        <v>24</v>
      </c>
      <c r="BL371" s="422">
        <f>IF(AND('Att. Dairy'!B425=""),"",'Att. Dairy'!B425)</f>
        <v>45315</v>
      </c>
      <c r="BM371" s="423" t="str">
        <f>IF(AND('Att. Dairy'!D425=""),"",'Att. Dairy'!D425)</f>
        <v>Wednesday</v>
      </c>
      <c r="BN371" s="435" t="str">
        <f>IF('Att. Dairy'!L425="","",IF('Att. Dairy'!E425='Att. Dairy'!$AD$15,'Att. Dairy'!L425,""))</f>
        <v/>
      </c>
      <c r="BO371" s="435" t="str">
        <f>IF('Att. Dairy'!M425="","",IF('Att. Dairy'!E425='Att. Dairy'!$AD$15,'Att. Dairy'!M425,""))</f>
        <v/>
      </c>
      <c r="BP371" s="436">
        <f t="shared" si="604"/>
        <v>0</v>
      </c>
      <c r="BQ371" s="453">
        <f t="shared" si="632"/>
        <v>100.73</v>
      </c>
      <c r="BR371" s="439" t="str">
        <f>IF(BL371="","",IF(BL371='Opening Balance'!$I$368,'Opening Balance'!$G$368,""))</f>
        <v/>
      </c>
      <c r="BS371" s="439" t="str">
        <f>IF(BL371="","",IF(BL371='Opening Balance'!$I$370,'Opening Balance'!$G$370,""))</f>
        <v/>
      </c>
      <c r="BT371" s="438">
        <f t="shared" si="605"/>
        <v>100.73</v>
      </c>
      <c r="BU371" s="446">
        <f>IF(BP371="","",BP371*'Opening Balance'!$G$372)</f>
        <v>0</v>
      </c>
      <c r="BV371" s="415">
        <f t="shared" si="599"/>
        <v>100.73</v>
      </c>
      <c r="BW371" s="453">
        <f t="shared" si="633"/>
        <v>9.4087999999999923</v>
      </c>
      <c r="BX371" s="446" t="str">
        <f>IF(BL371="","",IF(BL371='Opening Balance'!$I$369,'Opening Balance'!$G$369,""))</f>
        <v/>
      </c>
      <c r="BY371" s="446" t="str">
        <f>IF(BL371="","",IF(BL371='Opening Balance'!$I$371,'Opening Balance'!$G$371,""))</f>
        <v/>
      </c>
      <c r="BZ371" s="447">
        <f t="shared" si="606"/>
        <v>9.4087999999999923</v>
      </c>
      <c r="CA371" s="446">
        <f>IF(BP371="","",BP371*'Opening Balance'!$G$373)</f>
        <v>0</v>
      </c>
      <c r="CB371" s="431">
        <f t="shared" si="607"/>
        <v>9.4087999999999923</v>
      </c>
      <c r="CC371" s="474">
        <f t="shared" si="634"/>
        <v>28500</v>
      </c>
      <c r="CD371" s="468" t="str">
        <f>IF(BL371="","",IF(BL371='Opening Balance'!$I$375,'Opening Balance'!$G$375,""))</f>
        <v/>
      </c>
      <c r="CE371" s="468">
        <f t="shared" si="608"/>
        <v>28500</v>
      </c>
      <c r="CF371" s="470">
        <f>IF(BL371="","",IF(BL371='Opening Balance'!$I$377,'Opening Balance'!$G$377,0))</f>
        <v>0</v>
      </c>
      <c r="CG371" s="469">
        <f t="shared" si="635"/>
        <v>28500</v>
      </c>
      <c r="CH371" s="466"/>
      <c r="CI371" s="466"/>
      <c r="CJ371" s="389">
        <v>24</v>
      </c>
      <c r="CK371" s="422">
        <f>IF(AND('Att. Dairy'!B425=""),"",'Att. Dairy'!B425)</f>
        <v>45315</v>
      </c>
      <c r="CL371" s="423" t="str">
        <f>IF(AND('Att. Dairy'!D425=""),"",'Att. Dairy'!D425)</f>
        <v>Wednesday</v>
      </c>
      <c r="CM371" s="435" t="str">
        <f>IF('Att. Dairy'!O425="","",IF('Att. Dairy'!E425='Att. Dairy'!$AD$15,'Att. Dairy'!O425,""))</f>
        <v/>
      </c>
      <c r="CN371" s="435" t="str">
        <f>IF('Att. Dairy'!P425="","",IF('Att. Dairy'!E425='Att. Dairy'!$AD$15,'Att. Dairy'!P425,""))</f>
        <v/>
      </c>
      <c r="CO371" s="436">
        <f t="shared" si="609"/>
        <v>0</v>
      </c>
      <c r="CP371" s="453">
        <f t="shared" si="636"/>
        <v>146.37999999999994</v>
      </c>
      <c r="CQ371" s="438" t="str">
        <f>IF(CK371="","",IF(CK371='Opening Balance'!$I$368,'Opening Balance'!$H$368,""))</f>
        <v/>
      </c>
      <c r="CR371" s="438" t="str">
        <f>IF(CK371="","",IF(CK371='Opening Balance'!$I$370,'Opening Balance'!$H$370,""))</f>
        <v/>
      </c>
      <c r="CS371" s="438">
        <f t="shared" si="610"/>
        <v>146.37999999999994</v>
      </c>
      <c r="CT371" s="430">
        <f>IF(CO371="","",CO371*'Opening Balance'!$H$372)</f>
        <v>0</v>
      </c>
      <c r="CU371" s="431">
        <f t="shared" si="600"/>
        <v>146.37999999999994</v>
      </c>
      <c r="CV371" s="453">
        <f t="shared" si="637"/>
        <v>17.153799999999979</v>
      </c>
      <c r="CW371" s="430" t="str">
        <f>IF(CK371="","",IF(CK371='Opening Balance'!$I$369,'Opening Balance'!$H$369,""))</f>
        <v/>
      </c>
      <c r="CX371" s="429" t="str">
        <f>IF(CK371="","",IF(CK371='Opening Balance'!$I$371,'Opening Balance'!$H$371,""))</f>
        <v/>
      </c>
      <c r="CY371" s="438">
        <f t="shared" si="611"/>
        <v>17.153799999999979</v>
      </c>
      <c r="CZ371" s="430">
        <f>IF(CO371="","",CO371*'Opening Balance'!$H$373)</f>
        <v>0</v>
      </c>
      <c r="DA371" s="431">
        <f t="shared" si="612"/>
        <v>17.153799999999979</v>
      </c>
      <c r="DB371" s="474">
        <f t="shared" si="638"/>
        <v>31200</v>
      </c>
      <c r="DC371" s="468" t="str">
        <f>IF(CK371="","",IF(CK371='Opening Balance'!$I$375,'Opening Balance'!$H$375,""))</f>
        <v/>
      </c>
      <c r="DD371" s="468">
        <f t="shared" si="613"/>
        <v>31200</v>
      </c>
      <c r="DE371" s="470">
        <f>IF(CK371="","",IF(CK371='Opening Balance'!$I$377,'Opening Balance'!$H$377,0))</f>
        <v>0</v>
      </c>
      <c r="DF371" s="469">
        <f t="shared" si="639"/>
        <v>31200</v>
      </c>
    </row>
    <row r="372" spans="1:110" s="329" customFormat="1">
      <c r="A372" s="580"/>
      <c r="B372" s="352">
        <f>IF(AND($Z$3=$Q$343),MAX($B$347:B371)+1,0)</f>
        <v>0</v>
      </c>
      <c r="C372" s="116">
        <f>IF(AND('Att. Dairy'!B426=""),"",'Att. Dairy'!B426)</f>
        <v>45316</v>
      </c>
      <c r="D372" s="118">
        <f t="shared" si="614"/>
        <v>48.70000000000001</v>
      </c>
      <c r="E372" s="118">
        <f t="shared" si="615"/>
        <v>79.8</v>
      </c>
      <c r="F372" s="118" t="str">
        <f>IF(C372="","",IF(Sheet1!C372='Opening Balance'!$I$350,'Opening Balance'!$G$350,""))</f>
        <v/>
      </c>
      <c r="G372" s="118" t="str">
        <f>IF(C372="","",IF(Sheet1!C372='Opening Balance'!$I$351,'Opening Balance'!$G$351,""))</f>
        <v/>
      </c>
      <c r="H372" s="118" t="str">
        <f>IF(C372="","",IF(Sheet1!C372='Opening Balance'!$I$352,'Opening Balance'!$G$352,""))</f>
        <v/>
      </c>
      <c r="I372" s="118" t="str">
        <f>IF(C372="","",IF(Sheet1!C372='Opening Balance'!$I$353,'Opening Balance'!$G$353,""))</f>
        <v/>
      </c>
      <c r="J372" s="118" t="str">
        <f>IF(C372="","",IF(Sheet1!C372='Opening Balance'!$I$354,'Opening Balance'!$G$354,""))</f>
        <v/>
      </c>
      <c r="K372" s="118" t="str">
        <f>IF(C372="","",IF(Sheet1!C372='Opening Balance'!$I$355,'Opening Balance'!$G$355,""))</f>
        <v/>
      </c>
      <c r="L372" s="118">
        <f t="shared" si="616"/>
        <v>48.70000000000001</v>
      </c>
      <c r="M372" s="118">
        <f t="shared" si="617"/>
        <v>79.8</v>
      </c>
      <c r="N372" s="119" t="str">
        <f>IF('Att. Dairy'!F426="","",'Att. Dairy'!F426)</f>
        <v/>
      </c>
      <c r="O372" s="119" t="str">
        <f>IF('Att. Dairy'!G426="","",'Att. Dairy'!G426)</f>
        <v/>
      </c>
      <c r="P372" s="119" t="str">
        <f t="shared" si="618"/>
        <v/>
      </c>
      <c r="Q372" s="119" t="str">
        <f>IF('Att. Dairy'!L426="","",'Att. Dairy'!L426)</f>
        <v/>
      </c>
      <c r="R372" s="119" t="str">
        <f>IF('Att. Dairy'!M426="","",'Att. Dairy'!M426)</f>
        <v/>
      </c>
      <c r="S372" s="119" t="str">
        <f t="shared" si="619"/>
        <v/>
      </c>
      <c r="T372" s="118">
        <f t="shared" si="620"/>
        <v>0</v>
      </c>
      <c r="U372" s="118">
        <f t="shared" si="621"/>
        <v>0</v>
      </c>
      <c r="V372" s="118">
        <f t="shared" si="622"/>
        <v>48.70000000000001</v>
      </c>
      <c r="W372" s="118">
        <f t="shared" si="623"/>
        <v>79.8</v>
      </c>
      <c r="X372" s="321" t="str">
        <f>IFERROR(IF(AND('Att. Dairy'!B426=""),"",IF(AND(Y372="अवकाश"),"",IF(AND(S372=""),"",S372*$Z$343))),"")</f>
        <v/>
      </c>
      <c r="Y372" s="121" t="str">
        <f>IF(AND('Att. Dairy'!B426=""),"",IF(OR(S372="",S372=0),"",BC372))</f>
        <v/>
      </c>
      <c r="AA372" s="353">
        <f>IF(AND($AY$3=$AP$343),MAX($AA$347:AA371)+1,0)</f>
        <v>0</v>
      </c>
      <c r="AB372" s="116">
        <f>IF(AND('Att. Dairy'!B426=""),"",'Att. Dairy'!B426)</f>
        <v>45316</v>
      </c>
      <c r="AC372" s="118">
        <f t="shared" si="624"/>
        <v>7.1000000000000227</v>
      </c>
      <c r="AD372" s="118">
        <f t="shared" si="625"/>
        <v>28.000000000000014</v>
      </c>
      <c r="AE372" s="118" t="str">
        <f>IF(AB372="","",IF(Sheet1!AB372='Opening Balance'!$I$350,'Opening Balance'!$H$350,""))</f>
        <v/>
      </c>
      <c r="AF372" s="118" t="str">
        <f>IF(AB372="","",IF(Sheet1!AB372='Opening Balance'!$I$351,'Opening Balance'!$H$351,""))</f>
        <v/>
      </c>
      <c r="AG372" s="118" t="str">
        <f>IF(AB372="","",IF(Sheet1!AB372='Opening Balance'!$I$352,'Opening Balance'!$H$352,""))</f>
        <v/>
      </c>
      <c r="AH372" s="118" t="str">
        <f>IF(AB372="","",IF(Sheet1!AB372='Opening Balance'!$I$353,'Opening Balance'!$H$353,""))</f>
        <v/>
      </c>
      <c r="AI372" s="118" t="str">
        <f>IF(AB372="","",IF(Sheet1!AB372='Opening Balance'!$I$354,'Opening Balance'!$H$354,""))</f>
        <v/>
      </c>
      <c r="AJ372" s="118" t="str">
        <f>IF(AB372="","",IF(Sheet1!AB372='Opening Balance'!$I$355,'Opening Balance'!$H$355,""))</f>
        <v/>
      </c>
      <c r="AK372" s="118">
        <f t="shared" si="626"/>
        <v>7.1000000000000227</v>
      </c>
      <c r="AL372" s="118">
        <f t="shared" si="627"/>
        <v>28.000000000000014</v>
      </c>
      <c r="AM372" s="119" t="str">
        <f>IF('Att. Dairy'!I426="","",'Att. Dairy'!I426)</f>
        <v/>
      </c>
      <c r="AN372" s="119" t="str">
        <f>IF('Att. Dairy'!J426="","",'Att. Dairy'!J426)</f>
        <v/>
      </c>
      <c r="AO372" s="119" t="str">
        <f t="shared" si="642"/>
        <v/>
      </c>
      <c r="AP372" s="119" t="str">
        <f>IF('Att. Dairy'!O426="","",'Att. Dairy'!O426)</f>
        <v/>
      </c>
      <c r="AQ372" s="119" t="str">
        <f>IF('Att. Dairy'!P426="","",'Att. Dairy'!P426)</f>
        <v/>
      </c>
      <c r="AR372" s="119" t="str">
        <f t="shared" si="628"/>
        <v/>
      </c>
      <c r="AS372" s="118">
        <f t="shared" si="629"/>
        <v>0</v>
      </c>
      <c r="AT372" s="118">
        <f t="shared" si="630"/>
        <v>0</v>
      </c>
      <c r="AU372" s="118">
        <f t="shared" si="640"/>
        <v>7.1000000000000227</v>
      </c>
      <c r="AV372" s="118">
        <f t="shared" si="641"/>
        <v>28.000000000000014</v>
      </c>
      <c r="AW372" s="321" t="str">
        <f>IFERROR(IF(AND('Att. Dairy'!B426=""),"",IF(AND(AX372="अवकाश"),"",IF(AND(AR372=""),"",AR372*$AY$343))),"")</f>
        <v/>
      </c>
      <c r="AX372" s="121" t="str">
        <f>IF(AND('Att. Dairy'!B426=""),"",IF(OR(AR372="",AR372=0),"",BC372))</f>
        <v/>
      </c>
      <c r="BB372" s="329" t="str">
        <f>IF(AND('Att. Dairy'!D426=""),"",'Att. Dairy'!D426)</f>
        <v>Thursday</v>
      </c>
      <c r="BC372" s="329" t="str">
        <f t="shared" si="631"/>
        <v>खिचड़ी</v>
      </c>
      <c r="BD372" s="318" t="str">
        <f t="shared" si="601"/>
        <v>R</v>
      </c>
      <c r="BE372" s="329" t="str">
        <f>IF(AND('Att. Dairy'!C426=""),"",'Att. Dairy'!C426)</f>
        <v/>
      </c>
      <c r="BF372" s="329" t="str">
        <f t="shared" si="602"/>
        <v/>
      </c>
      <c r="BG372" s="318" t="str">
        <f t="shared" si="603"/>
        <v>R</v>
      </c>
      <c r="BJ372" s="487">
        <f>IF(AND($DG$5=$CF$344),MAX($BJ$347:BJ371)+1,0)</f>
        <v>0</v>
      </c>
      <c r="BK372" s="389">
        <v>25</v>
      </c>
      <c r="BL372" s="422">
        <f>IF(AND('Att. Dairy'!B426=""),"",'Att. Dairy'!B426)</f>
        <v>45316</v>
      </c>
      <c r="BM372" s="423" t="str">
        <f>IF(AND('Att. Dairy'!D426=""),"",'Att. Dairy'!D426)</f>
        <v>Thursday</v>
      </c>
      <c r="BN372" s="435" t="str">
        <f>IF('Att. Dairy'!L426="","",IF('Att. Dairy'!E426='Att. Dairy'!$AD$15,'Att. Dairy'!L426,""))</f>
        <v/>
      </c>
      <c r="BO372" s="435" t="str">
        <f>IF('Att. Dairy'!M426="","",IF('Att. Dairy'!E426='Att. Dairy'!$AD$15,'Att. Dairy'!M426,""))</f>
        <v/>
      </c>
      <c r="BP372" s="436">
        <f t="shared" si="604"/>
        <v>0</v>
      </c>
      <c r="BQ372" s="453">
        <f t="shared" si="632"/>
        <v>100.73</v>
      </c>
      <c r="BR372" s="439" t="str">
        <f>IF(BL372="","",IF(BL372='Opening Balance'!$I$368,'Opening Balance'!$G$368,""))</f>
        <v/>
      </c>
      <c r="BS372" s="439" t="str">
        <f>IF(BL372="","",IF(BL372='Opening Balance'!$I$370,'Opening Balance'!$G$370,""))</f>
        <v/>
      </c>
      <c r="BT372" s="438">
        <f t="shared" si="605"/>
        <v>100.73</v>
      </c>
      <c r="BU372" s="446">
        <f>IF(BP372="","",BP372*'Opening Balance'!$G$372)</f>
        <v>0</v>
      </c>
      <c r="BV372" s="415">
        <f t="shared" si="599"/>
        <v>100.73</v>
      </c>
      <c r="BW372" s="453">
        <f t="shared" si="633"/>
        <v>9.4087999999999923</v>
      </c>
      <c r="BX372" s="446" t="str">
        <f>IF(BL372="","",IF(BL372='Opening Balance'!$I$369,'Opening Balance'!$G$369,""))</f>
        <v/>
      </c>
      <c r="BY372" s="446" t="str">
        <f>IF(BL372="","",IF(BL372='Opening Balance'!$I$371,'Opening Balance'!$G$371,""))</f>
        <v/>
      </c>
      <c r="BZ372" s="447">
        <f t="shared" si="606"/>
        <v>9.4087999999999923</v>
      </c>
      <c r="CA372" s="446">
        <f>IF(BP372="","",BP372*'Opening Balance'!$G$373)</f>
        <v>0</v>
      </c>
      <c r="CB372" s="431">
        <f t="shared" si="607"/>
        <v>9.4087999999999923</v>
      </c>
      <c r="CC372" s="474">
        <f t="shared" si="634"/>
        <v>28500</v>
      </c>
      <c r="CD372" s="468" t="str">
        <f>IF(BL372="","",IF(BL372='Opening Balance'!$I$375,'Opening Balance'!$G$375,""))</f>
        <v/>
      </c>
      <c r="CE372" s="468">
        <f t="shared" si="608"/>
        <v>28500</v>
      </c>
      <c r="CF372" s="470">
        <f>IF(BL372="","",IF(BL372='Opening Balance'!$I$377,'Opening Balance'!$G$377,0))</f>
        <v>0</v>
      </c>
      <c r="CG372" s="469">
        <f t="shared" si="635"/>
        <v>28500</v>
      </c>
      <c r="CH372" s="466"/>
      <c r="CI372" s="466"/>
      <c r="CJ372" s="389">
        <v>25</v>
      </c>
      <c r="CK372" s="422">
        <f>IF(AND('Att. Dairy'!B426=""),"",'Att. Dairy'!B426)</f>
        <v>45316</v>
      </c>
      <c r="CL372" s="423" t="str">
        <f>IF(AND('Att. Dairy'!D426=""),"",'Att. Dairy'!D426)</f>
        <v>Thursday</v>
      </c>
      <c r="CM372" s="435" t="str">
        <f>IF('Att. Dairy'!O426="","",IF('Att. Dairy'!E426='Att. Dairy'!$AD$15,'Att. Dairy'!O426,""))</f>
        <v/>
      </c>
      <c r="CN372" s="435" t="str">
        <f>IF('Att. Dairy'!P426="","",IF('Att. Dairy'!E426='Att. Dairy'!$AD$15,'Att. Dairy'!P426,""))</f>
        <v/>
      </c>
      <c r="CO372" s="436">
        <f t="shared" si="609"/>
        <v>0</v>
      </c>
      <c r="CP372" s="453">
        <f t="shared" si="636"/>
        <v>146.37999999999994</v>
      </c>
      <c r="CQ372" s="438" t="str">
        <f>IF(CK372="","",IF(CK372='Opening Balance'!$I$368,'Opening Balance'!$H$368,""))</f>
        <v/>
      </c>
      <c r="CR372" s="438" t="str">
        <f>IF(CK372="","",IF(CK372='Opening Balance'!$I$370,'Opening Balance'!$H$370,""))</f>
        <v/>
      </c>
      <c r="CS372" s="438">
        <f t="shared" si="610"/>
        <v>146.37999999999994</v>
      </c>
      <c r="CT372" s="430">
        <f>IF(CO372="","",CO372*'Opening Balance'!$H$372)</f>
        <v>0</v>
      </c>
      <c r="CU372" s="431">
        <f t="shared" si="600"/>
        <v>146.37999999999994</v>
      </c>
      <c r="CV372" s="453">
        <f t="shared" si="637"/>
        <v>17.153799999999979</v>
      </c>
      <c r="CW372" s="430" t="str">
        <f>IF(CK372="","",IF(CK372='Opening Balance'!$I$369,'Opening Balance'!$H$369,""))</f>
        <v/>
      </c>
      <c r="CX372" s="429" t="str">
        <f>IF(CK372="","",IF(CK372='Opening Balance'!$I$371,'Opening Balance'!$H$371,""))</f>
        <v/>
      </c>
      <c r="CY372" s="438">
        <f t="shared" si="611"/>
        <v>17.153799999999979</v>
      </c>
      <c r="CZ372" s="430">
        <f>IF(CO372="","",CO372*'Opening Balance'!$H$373)</f>
        <v>0</v>
      </c>
      <c r="DA372" s="431">
        <f t="shared" si="612"/>
        <v>17.153799999999979</v>
      </c>
      <c r="DB372" s="474">
        <f t="shared" si="638"/>
        <v>31200</v>
      </c>
      <c r="DC372" s="468" t="str">
        <f>IF(CK372="","",IF(CK372='Opening Balance'!$I$375,'Opening Balance'!$H$375,""))</f>
        <v/>
      </c>
      <c r="DD372" s="468">
        <f t="shared" si="613"/>
        <v>31200</v>
      </c>
      <c r="DE372" s="470">
        <f>IF(CK372="","",IF(CK372='Opening Balance'!$I$377,'Opening Balance'!$H$377,0))</f>
        <v>0</v>
      </c>
      <c r="DF372" s="469">
        <f t="shared" si="639"/>
        <v>31200</v>
      </c>
    </row>
    <row r="373" spans="1:110" s="329" customFormat="1">
      <c r="A373" s="580"/>
      <c r="B373" s="352">
        <f>IF(AND($Z$3=$Q$343),MAX($B$347:B372)+1,0)</f>
        <v>0</v>
      </c>
      <c r="C373" s="116">
        <f>IF(AND('Att. Dairy'!B427=""),"",'Att. Dairy'!B427)</f>
        <v>45317</v>
      </c>
      <c r="D373" s="118">
        <f t="shared" si="614"/>
        <v>48.70000000000001</v>
      </c>
      <c r="E373" s="118">
        <f t="shared" si="615"/>
        <v>79.8</v>
      </c>
      <c r="F373" s="118" t="str">
        <f>IF(C373="","",IF(Sheet1!C373='Opening Balance'!$I$350,'Opening Balance'!$G$350,""))</f>
        <v/>
      </c>
      <c r="G373" s="118" t="str">
        <f>IF(C373="","",IF(Sheet1!C373='Opening Balance'!$I$351,'Opening Balance'!$G$351,""))</f>
        <v/>
      </c>
      <c r="H373" s="118" t="str">
        <f>IF(C373="","",IF(Sheet1!C373='Opening Balance'!$I$352,'Opening Balance'!$G$352,""))</f>
        <v/>
      </c>
      <c r="I373" s="118" t="str">
        <f>IF(C373="","",IF(Sheet1!C373='Opening Balance'!$I$353,'Opening Balance'!$G$353,""))</f>
        <v/>
      </c>
      <c r="J373" s="118" t="str">
        <f>IF(C373="","",IF(Sheet1!C373='Opening Balance'!$I$354,'Opening Balance'!$G$354,""))</f>
        <v/>
      </c>
      <c r="K373" s="118" t="str">
        <f>IF(C373="","",IF(Sheet1!C373='Opening Balance'!$I$355,'Opening Balance'!$G$355,""))</f>
        <v/>
      </c>
      <c r="L373" s="118">
        <f t="shared" si="616"/>
        <v>48.70000000000001</v>
      </c>
      <c r="M373" s="118">
        <f t="shared" si="617"/>
        <v>79.8</v>
      </c>
      <c r="N373" s="119" t="str">
        <f>IF('Att. Dairy'!F427="","",'Att. Dairy'!F427)</f>
        <v/>
      </c>
      <c r="O373" s="119" t="str">
        <f>IF('Att. Dairy'!G427="","",'Att. Dairy'!G427)</f>
        <v/>
      </c>
      <c r="P373" s="119" t="str">
        <f t="shared" si="618"/>
        <v/>
      </c>
      <c r="Q373" s="119" t="str">
        <f>IF('Att. Dairy'!L427="","",'Att. Dairy'!L427)</f>
        <v/>
      </c>
      <c r="R373" s="119" t="str">
        <f>IF('Att. Dairy'!M427="","",'Att. Dairy'!M427)</f>
        <v/>
      </c>
      <c r="S373" s="119" t="str">
        <f t="shared" si="619"/>
        <v/>
      </c>
      <c r="T373" s="118">
        <f t="shared" si="620"/>
        <v>0</v>
      </c>
      <c r="U373" s="118">
        <f t="shared" si="621"/>
        <v>0</v>
      </c>
      <c r="V373" s="118">
        <f t="shared" si="622"/>
        <v>48.70000000000001</v>
      </c>
      <c r="W373" s="118">
        <f t="shared" si="623"/>
        <v>79.8</v>
      </c>
      <c r="X373" s="321" t="str">
        <f>IFERROR(IF(AND('Att. Dairy'!B427=""),"",IF(AND(Y373="अवकाश"),"",IF(AND(S373=""),"",S373*$Z$343))),"")</f>
        <v/>
      </c>
      <c r="Y373" s="121" t="str">
        <f>IF(AND('Att. Dairy'!B427=""),"",IF(OR(S373="",S373=0),"",BC373))</f>
        <v/>
      </c>
      <c r="AA373" s="353">
        <f>IF(AND($AY$3=$AP$343),MAX($AA$347:AA372)+1,0)</f>
        <v>0</v>
      </c>
      <c r="AB373" s="116">
        <f>IF(AND('Att. Dairy'!B427=""),"",'Att. Dairy'!B427)</f>
        <v>45317</v>
      </c>
      <c r="AC373" s="118">
        <f t="shared" si="624"/>
        <v>7.1000000000000227</v>
      </c>
      <c r="AD373" s="118">
        <f t="shared" si="625"/>
        <v>28.000000000000014</v>
      </c>
      <c r="AE373" s="118" t="str">
        <f>IF(AB373="","",IF(Sheet1!AB373='Opening Balance'!$I$350,'Opening Balance'!$H$350,""))</f>
        <v/>
      </c>
      <c r="AF373" s="118" t="str">
        <f>IF(AB373="","",IF(Sheet1!AB373='Opening Balance'!$I$351,'Opening Balance'!$H$351,""))</f>
        <v/>
      </c>
      <c r="AG373" s="118" t="str">
        <f>IF(AB373="","",IF(Sheet1!AB373='Opening Balance'!$I$352,'Opening Balance'!$H$352,""))</f>
        <v/>
      </c>
      <c r="AH373" s="118" t="str">
        <f>IF(AB373="","",IF(Sheet1!AB373='Opening Balance'!$I$353,'Opening Balance'!$H$353,""))</f>
        <v/>
      </c>
      <c r="AI373" s="118" t="str">
        <f>IF(AB373="","",IF(Sheet1!AB373='Opening Balance'!$I$354,'Opening Balance'!$H$354,""))</f>
        <v/>
      </c>
      <c r="AJ373" s="118" t="str">
        <f>IF(AB373="","",IF(Sheet1!AB373='Opening Balance'!$I$355,'Opening Balance'!$H$355,""))</f>
        <v/>
      </c>
      <c r="AK373" s="118">
        <f t="shared" si="626"/>
        <v>7.1000000000000227</v>
      </c>
      <c r="AL373" s="118">
        <f t="shared" si="627"/>
        <v>28.000000000000014</v>
      </c>
      <c r="AM373" s="119" t="str">
        <f>IF('Att. Dairy'!I427="","",'Att. Dairy'!I427)</f>
        <v/>
      </c>
      <c r="AN373" s="119" t="str">
        <f>IF('Att. Dairy'!J427="","",'Att. Dairy'!J427)</f>
        <v/>
      </c>
      <c r="AO373" s="119" t="str">
        <f t="shared" si="642"/>
        <v/>
      </c>
      <c r="AP373" s="119" t="str">
        <f>IF('Att. Dairy'!O427="","",'Att. Dairy'!O427)</f>
        <v/>
      </c>
      <c r="AQ373" s="119" t="str">
        <f>IF('Att. Dairy'!P427="","",'Att. Dairy'!P427)</f>
        <v/>
      </c>
      <c r="AR373" s="119" t="str">
        <f t="shared" si="628"/>
        <v/>
      </c>
      <c r="AS373" s="118">
        <f t="shared" si="629"/>
        <v>0</v>
      </c>
      <c r="AT373" s="118">
        <f t="shared" si="630"/>
        <v>0</v>
      </c>
      <c r="AU373" s="118">
        <f t="shared" si="640"/>
        <v>7.1000000000000227</v>
      </c>
      <c r="AV373" s="118">
        <f t="shared" si="641"/>
        <v>28.000000000000014</v>
      </c>
      <c r="AW373" s="321" t="str">
        <f>IFERROR(IF(AND('Att. Dairy'!B427=""),"",IF(AND(AX373="अवकाश"),"",IF(AND(AR373=""),"",AR373*$AY$343))),"")</f>
        <v/>
      </c>
      <c r="AX373" s="121" t="str">
        <f>IF(AND('Att. Dairy'!B427=""),"",IF(OR(AR373="",AR373=0),"",BC373))</f>
        <v/>
      </c>
      <c r="BB373" s="329" t="str">
        <f>IF(AND('Att. Dairy'!D427=""),"",'Att. Dairy'!D427)</f>
        <v>Friday</v>
      </c>
      <c r="BC373" s="329" t="str">
        <f t="shared" si="631"/>
        <v>दाल रोटी</v>
      </c>
      <c r="BD373" s="318" t="str">
        <f t="shared" si="601"/>
        <v>W</v>
      </c>
      <c r="BE373" s="329" t="str">
        <f>IF(AND('Att. Dairy'!C427=""),"",'Att. Dairy'!C427)</f>
        <v/>
      </c>
      <c r="BF373" s="329" t="str">
        <f t="shared" si="602"/>
        <v/>
      </c>
      <c r="BG373" s="318" t="str">
        <f t="shared" si="603"/>
        <v>W</v>
      </c>
      <c r="BJ373" s="487">
        <f>IF(AND($DG$5=$CF$344),MAX($BJ$347:BJ372)+1,0)</f>
        <v>0</v>
      </c>
      <c r="BK373" s="389">
        <v>26</v>
      </c>
      <c r="BL373" s="422">
        <f>IF(AND('Att. Dairy'!B427=""),"",'Att. Dairy'!B427)</f>
        <v>45317</v>
      </c>
      <c r="BM373" s="423" t="str">
        <f>IF(AND('Att. Dairy'!D427=""),"",'Att. Dairy'!D427)</f>
        <v>Friday</v>
      </c>
      <c r="BN373" s="435" t="str">
        <f>IF('Att. Dairy'!L427="","",IF('Att. Dairy'!E427='Att. Dairy'!$AD$15,'Att. Dairy'!L427,""))</f>
        <v/>
      </c>
      <c r="BO373" s="435" t="str">
        <f>IF('Att. Dairy'!M427="","",IF('Att. Dairy'!E427='Att. Dairy'!$AD$15,'Att. Dairy'!M427,""))</f>
        <v/>
      </c>
      <c r="BP373" s="436">
        <f t="shared" si="604"/>
        <v>0</v>
      </c>
      <c r="BQ373" s="453">
        <f t="shared" si="632"/>
        <v>100.73</v>
      </c>
      <c r="BR373" s="439" t="str">
        <f>IF(BL373="","",IF(BL373='Opening Balance'!$I$368,'Opening Balance'!$G$368,""))</f>
        <v/>
      </c>
      <c r="BS373" s="439" t="str">
        <f>IF(BL373="","",IF(BL373='Opening Balance'!$I$370,'Opening Balance'!$G$370,""))</f>
        <v/>
      </c>
      <c r="BT373" s="438">
        <f t="shared" si="605"/>
        <v>100.73</v>
      </c>
      <c r="BU373" s="446">
        <f>IF(BP373="","",BP373*'Opening Balance'!$G$372)</f>
        <v>0</v>
      </c>
      <c r="BV373" s="415">
        <f t="shared" si="599"/>
        <v>100.73</v>
      </c>
      <c r="BW373" s="453">
        <f t="shared" si="633"/>
        <v>9.4087999999999923</v>
      </c>
      <c r="BX373" s="446" t="str">
        <f>IF(BL373="","",IF(BL373='Opening Balance'!$I$369,'Opening Balance'!$G$369,""))</f>
        <v/>
      </c>
      <c r="BY373" s="446" t="str">
        <f>IF(BL373="","",IF(BL373='Opening Balance'!$I$371,'Opening Balance'!$G$371,""))</f>
        <v/>
      </c>
      <c r="BZ373" s="447">
        <f t="shared" si="606"/>
        <v>9.4087999999999923</v>
      </c>
      <c r="CA373" s="446">
        <f>IF(BP373="","",BP373*'Opening Balance'!$G$373)</f>
        <v>0</v>
      </c>
      <c r="CB373" s="431">
        <f t="shared" si="607"/>
        <v>9.4087999999999923</v>
      </c>
      <c r="CC373" s="474">
        <f t="shared" si="634"/>
        <v>28500</v>
      </c>
      <c r="CD373" s="468" t="str">
        <f>IF(BL373="","",IF(BL373='Opening Balance'!$I$375,'Opening Balance'!$G$375,""))</f>
        <v/>
      </c>
      <c r="CE373" s="468">
        <f t="shared" si="608"/>
        <v>28500</v>
      </c>
      <c r="CF373" s="470">
        <f>IF(BL373="","",IF(BL373='Opening Balance'!$I$377,'Opening Balance'!$G$377,0))</f>
        <v>0</v>
      </c>
      <c r="CG373" s="469">
        <f t="shared" si="635"/>
        <v>28500</v>
      </c>
      <c r="CH373" s="466"/>
      <c r="CI373" s="466"/>
      <c r="CJ373" s="389">
        <v>26</v>
      </c>
      <c r="CK373" s="422">
        <f>IF(AND('Att. Dairy'!B427=""),"",'Att. Dairy'!B427)</f>
        <v>45317</v>
      </c>
      <c r="CL373" s="423" t="str">
        <f>IF(AND('Att. Dairy'!D427=""),"",'Att. Dairy'!D427)</f>
        <v>Friday</v>
      </c>
      <c r="CM373" s="435" t="str">
        <f>IF('Att. Dairy'!O427="","",IF('Att. Dairy'!E427='Att. Dairy'!$AD$15,'Att. Dairy'!O427,""))</f>
        <v/>
      </c>
      <c r="CN373" s="435" t="str">
        <f>IF('Att. Dairy'!P427="","",IF('Att. Dairy'!E427='Att. Dairy'!$AD$15,'Att. Dairy'!P427,""))</f>
        <v/>
      </c>
      <c r="CO373" s="436">
        <f t="shared" si="609"/>
        <v>0</v>
      </c>
      <c r="CP373" s="453">
        <f t="shared" si="636"/>
        <v>146.37999999999994</v>
      </c>
      <c r="CQ373" s="438" t="str">
        <f>IF(CK373="","",IF(CK373='Opening Balance'!$I$368,'Opening Balance'!$H$368,""))</f>
        <v/>
      </c>
      <c r="CR373" s="438" t="str">
        <f>IF(CK373="","",IF(CK373='Opening Balance'!$I$370,'Opening Balance'!$H$370,""))</f>
        <v/>
      </c>
      <c r="CS373" s="438">
        <f t="shared" si="610"/>
        <v>146.37999999999994</v>
      </c>
      <c r="CT373" s="430">
        <f>IF(CO373="","",CO373*'Opening Balance'!$H$372)</f>
        <v>0</v>
      </c>
      <c r="CU373" s="431">
        <f t="shared" si="600"/>
        <v>146.37999999999994</v>
      </c>
      <c r="CV373" s="453">
        <f t="shared" si="637"/>
        <v>17.153799999999979</v>
      </c>
      <c r="CW373" s="430" t="str">
        <f>IF(CK373="","",IF(CK373='Opening Balance'!$I$369,'Opening Balance'!$H$369,""))</f>
        <v/>
      </c>
      <c r="CX373" s="429" t="str">
        <f>IF(CK373="","",IF(CK373='Opening Balance'!$I$371,'Opening Balance'!$H$371,""))</f>
        <v/>
      </c>
      <c r="CY373" s="438">
        <f t="shared" si="611"/>
        <v>17.153799999999979</v>
      </c>
      <c r="CZ373" s="430">
        <f>IF(CO373="","",CO373*'Opening Balance'!$H$373)</f>
        <v>0</v>
      </c>
      <c r="DA373" s="431">
        <f t="shared" si="612"/>
        <v>17.153799999999979</v>
      </c>
      <c r="DB373" s="474">
        <f t="shared" si="638"/>
        <v>31200</v>
      </c>
      <c r="DC373" s="468" t="str">
        <f>IF(CK373="","",IF(CK373='Opening Balance'!$I$375,'Opening Balance'!$H$375,""))</f>
        <v/>
      </c>
      <c r="DD373" s="468">
        <f t="shared" si="613"/>
        <v>31200</v>
      </c>
      <c r="DE373" s="470">
        <f>IF(CK373="","",IF(CK373='Opening Balance'!$I$377,'Opening Balance'!$H$377,0))</f>
        <v>0</v>
      </c>
      <c r="DF373" s="469">
        <f t="shared" si="639"/>
        <v>31200</v>
      </c>
    </row>
    <row r="374" spans="1:110" s="329" customFormat="1">
      <c r="A374" s="580"/>
      <c r="B374" s="352">
        <f>IF(AND($Z$3=$Q$343),MAX($B$347:B373)+1,0)</f>
        <v>0</v>
      </c>
      <c r="C374" s="116">
        <f>IF(AND('Att. Dairy'!B428=""),"",'Att. Dairy'!B428)</f>
        <v>45318</v>
      </c>
      <c r="D374" s="118">
        <f t="shared" si="614"/>
        <v>48.70000000000001</v>
      </c>
      <c r="E374" s="118">
        <f t="shared" si="615"/>
        <v>79.8</v>
      </c>
      <c r="F374" s="118" t="str">
        <f>IF(C374="","",IF(Sheet1!C374='Opening Balance'!$I$350,'Opening Balance'!$G$350,""))</f>
        <v/>
      </c>
      <c r="G374" s="118" t="str">
        <f>IF(C374="","",IF(Sheet1!C374='Opening Balance'!$I$351,'Opening Balance'!$G$351,""))</f>
        <v/>
      </c>
      <c r="H374" s="118" t="str">
        <f>IF(C374="","",IF(Sheet1!C374='Opening Balance'!$I$352,'Opening Balance'!$G$352,""))</f>
        <v/>
      </c>
      <c r="I374" s="118" t="str">
        <f>IF(C374="","",IF(Sheet1!C374='Opening Balance'!$I$353,'Opening Balance'!$G$353,""))</f>
        <v/>
      </c>
      <c r="J374" s="118" t="str">
        <f>IF(C374="","",IF(Sheet1!C374='Opening Balance'!$I$354,'Opening Balance'!$G$354,""))</f>
        <v/>
      </c>
      <c r="K374" s="118" t="str">
        <f>IF(C374="","",IF(Sheet1!C374='Opening Balance'!$I$355,'Opening Balance'!$G$355,""))</f>
        <v/>
      </c>
      <c r="L374" s="118">
        <f t="shared" si="616"/>
        <v>48.70000000000001</v>
      </c>
      <c r="M374" s="118">
        <f t="shared" si="617"/>
        <v>79.8</v>
      </c>
      <c r="N374" s="119" t="str">
        <f>IF('Att. Dairy'!F428="","",'Att. Dairy'!F428)</f>
        <v/>
      </c>
      <c r="O374" s="119" t="str">
        <f>IF('Att. Dairy'!G428="","",'Att. Dairy'!G428)</f>
        <v/>
      </c>
      <c r="P374" s="119" t="str">
        <f t="shared" si="618"/>
        <v/>
      </c>
      <c r="Q374" s="119" t="str">
        <f>IF('Att. Dairy'!L428="","",'Att. Dairy'!L428)</f>
        <v/>
      </c>
      <c r="R374" s="119" t="str">
        <f>IF('Att. Dairy'!M428="","",'Att. Dairy'!M428)</f>
        <v/>
      </c>
      <c r="S374" s="119" t="str">
        <f t="shared" si="619"/>
        <v/>
      </c>
      <c r="T374" s="118">
        <f t="shared" si="620"/>
        <v>0</v>
      </c>
      <c r="U374" s="118">
        <f t="shared" si="621"/>
        <v>0</v>
      </c>
      <c r="V374" s="118">
        <f t="shared" si="622"/>
        <v>48.70000000000001</v>
      </c>
      <c r="W374" s="118">
        <f t="shared" si="623"/>
        <v>79.8</v>
      </c>
      <c r="X374" s="321" t="str">
        <f>IFERROR(IF(AND('Att. Dairy'!B428=""),"",IF(AND(Y374="अवकाश"),"",IF(AND(S374=""),"",S374*$Z$343))),"")</f>
        <v/>
      </c>
      <c r="Y374" s="121" t="str">
        <f>IF(AND('Att. Dairy'!B428=""),"",IF(OR(S374="",S374=0),"",BC374))</f>
        <v/>
      </c>
      <c r="AA374" s="353">
        <f>IF(AND($AY$3=$AP$343),MAX($AA$347:AA373)+1,0)</f>
        <v>0</v>
      </c>
      <c r="AB374" s="116">
        <f>IF(AND('Att. Dairy'!B428=""),"",'Att. Dairy'!B428)</f>
        <v>45318</v>
      </c>
      <c r="AC374" s="118">
        <f t="shared" si="624"/>
        <v>7.1000000000000227</v>
      </c>
      <c r="AD374" s="118">
        <f t="shared" si="625"/>
        <v>28.000000000000014</v>
      </c>
      <c r="AE374" s="118" t="str">
        <f>IF(AB374="","",IF(Sheet1!AB374='Opening Balance'!$I$350,'Opening Balance'!$H$350,""))</f>
        <v/>
      </c>
      <c r="AF374" s="118" t="str">
        <f>IF(AB374="","",IF(Sheet1!AB374='Opening Balance'!$I$351,'Opening Balance'!$H$351,""))</f>
        <v/>
      </c>
      <c r="AG374" s="118" t="str">
        <f>IF(AB374="","",IF(Sheet1!AB374='Opening Balance'!$I$352,'Opening Balance'!$H$352,""))</f>
        <v/>
      </c>
      <c r="AH374" s="118" t="str">
        <f>IF(AB374="","",IF(Sheet1!AB374='Opening Balance'!$I$353,'Opening Balance'!$H$353,""))</f>
        <v/>
      </c>
      <c r="AI374" s="118" t="str">
        <f>IF(AB374="","",IF(Sheet1!AB374='Opening Balance'!$I$354,'Opening Balance'!$H$354,""))</f>
        <v/>
      </c>
      <c r="AJ374" s="118" t="str">
        <f>IF(AB374="","",IF(Sheet1!AB374='Opening Balance'!$I$355,'Opening Balance'!$H$355,""))</f>
        <v/>
      </c>
      <c r="AK374" s="118">
        <f t="shared" si="626"/>
        <v>7.1000000000000227</v>
      </c>
      <c r="AL374" s="118">
        <f t="shared" si="627"/>
        <v>28.000000000000014</v>
      </c>
      <c r="AM374" s="119" t="str">
        <f>IF('Att. Dairy'!I428="","",'Att. Dairy'!I428)</f>
        <v/>
      </c>
      <c r="AN374" s="119" t="str">
        <f>IF('Att. Dairy'!J428="","",'Att. Dairy'!J428)</f>
        <v/>
      </c>
      <c r="AO374" s="119" t="str">
        <f t="shared" si="642"/>
        <v/>
      </c>
      <c r="AP374" s="119" t="str">
        <f>IF('Att. Dairy'!O428="","",'Att. Dairy'!O428)</f>
        <v/>
      </c>
      <c r="AQ374" s="119" t="str">
        <f>IF('Att. Dairy'!P428="","",'Att. Dairy'!P428)</f>
        <v/>
      </c>
      <c r="AR374" s="119" t="str">
        <f t="shared" si="628"/>
        <v/>
      </c>
      <c r="AS374" s="118">
        <f t="shared" si="629"/>
        <v>0</v>
      </c>
      <c r="AT374" s="118">
        <f t="shared" si="630"/>
        <v>0</v>
      </c>
      <c r="AU374" s="118">
        <f t="shared" si="640"/>
        <v>7.1000000000000227</v>
      </c>
      <c r="AV374" s="118">
        <f t="shared" si="641"/>
        <v>28.000000000000014</v>
      </c>
      <c r="AW374" s="321" t="str">
        <f>IFERROR(IF(AND('Att. Dairy'!B428=""),"",IF(AND(AX374="अवकाश"),"",IF(AND(AR374=""),"",AR374*$AY$343))),"")</f>
        <v/>
      </c>
      <c r="AX374" s="121" t="str">
        <f>IF(AND('Att. Dairy'!B428=""),"",IF(OR(AR374="",AR374=0),"",BC374))</f>
        <v/>
      </c>
      <c r="BB374" s="329" t="str">
        <f>IF(AND('Att. Dairy'!D428=""),"",'Att. Dairy'!D428)</f>
        <v>Saturday</v>
      </c>
      <c r="BC374" s="329" t="str">
        <f t="shared" si="631"/>
        <v>सब्जी रोटी</v>
      </c>
      <c r="BD374" s="318" t="str">
        <f t="shared" si="601"/>
        <v>W</v>
      </c>
      <c r="BE374" s="329" t="str">
        <f>IF(AND('Att. Dairy'!C428=""),"",'Att. Dairy'!C428)</f>
        <v/>
      </c>
      <c r="BF374" s="329" t="str">
        <f t="shared" si="602"/>
        <v/>
      </c>
      <c r="BG374" s="318" t="str">
        <f t="shared" si="603"/>
        <v>W</v>
      </c>
      <c r="BJ374" s="487">
        <f>IF(AND($DG$5=$CF$344),MAX($BJ$347:BJ373)+1,0)</f>
        <v>0</v>
      </c>
      <c r="BK374" s="389">
        <v>27</v>
      </c>
      <c r="BL374" s="422">
        <f>IF(AND('Att. Dairy'!B428=""),"",'Att. Dairy'!B428)</f>
        <v>45318</v>
      </c>
      <c r="BM374" s="423" t="str">
        <f>IF(AND('Att. Dairy'!D428=""),"",'Att. Dairy'!D428)</f>
        <v>Saturday</v>
      </c>
      <c r="BN374" s="435" t="str">
        <f>IF('Att. Dairy'!L428="","",IF('Att. Dairy'!E428='Att. Dairy'!$AD$15,'Att. Dairy'!L428,""))</f>
        <v/>
      </c>
      <c r="BO374" s="435" t="str">
        <f>IF('Att. Dairy'!M428="","",IF('Att. Dairy'!E428='Att. Dairy'!$AD$15,'Att. Dairy'!M428,""))</f>
        <v/>
      </c>
      <c r="BP374" s="436">
        <f t="shared" si="604"/>
        <v>0</v>
      </c>
      <c r="BQ374" s="453">
        <f t="shared" si="632"/>
        <v>100.73</v>
      </c>
      <c r="BR374" s="439" t="str">
        <f>IF(BL374="","",IF(BL374='Opening Balance'!$I$368,'Opening Balance'!$G$368,""))</f>
        <v/>
      </c>
      <c r="BS374" s="439" t="str">
        <f>IF(BL374="","",IF(BL374='Opening Balance'!$I$370,'Opening Balance'!$G$370,""))</f>
        <v/>
      </c>
      <c r="BT374" s="438">
        <f t="shared" si="605"/>
        <v>100.73</v>
      </c>
      <c r="BU374" s="446">
        <f>IF(BP374="","",BP374*'Opening Balance'!$G$372)</f>
        <v>0</v>
      </c>
      <c r="BV374" s="415">
        <f t="shared" si="599"/>
        <v>100.73</v>
      </c>
      <c r="BW374" s="453">
        <f t="shared" si="633"/>
        <v>9.4087999999999923</v>
      </c>
      <c r="BX374" s="446" t="str">
        <f>IF(BL374="","",IF(BL374='Opening Balance'!$I$369,'Opening Balance'!$G$369,""))</f>
        <v/>
      </c>
      <c r="BY374" s="446" t="str">
        <f>IF(BL374="","",IF(BL374='Opening Balance'!$I$371,'Opening Balance'!$G$371,""))</f>
        <v/>
      </c>
      <c r="BZ374" s="447">
        <f t="shared" si="606"/>
        <v>9.4087999999999923</v>
      </c>
      <c r="CA374" s="446">
        <f>IF(BP374="","",BP374*'Opening Balance'!$G$373)</f>
        <v>0</v>
      </c>
      <c r="CB374" s="431">
        <f t="shared" si="607"/>
        <v>9.4087999999999923</v>
      </c>
      <c r="CC374" s="474">
        <f t="shared" si="634"/>
        <v>28500</v>
      </c>
      <c r="CD374" s="468" t="str">
        <f>IF(BL374="","",IF(BL374='Opening Balance'!$I$375,'Opening Balance'!$G$375,""))</f>
        <v/>
      </c>
      <c r="CE374" s="468">
        <f t="shared" si="608"/>
        <v>28500</v>
      </c>
      <c r="CF374" s="470">
        <f>IF(BL374="","",IF(BL374='Opening Balance'!$I$377,'Opening Balance'!$G$377,0))</f>
        <v>0</v>
      </c>
      <c r="CG374" s="469">
        <f t="shared" si="635"/>
        <v>28500</v>
      </c>
      <c r="CH374" s="466"/>
      <c r="CI374" s="466"/>
      <c r="CJ374" s="389">
        <v>27</v>
      </c>
      <c r="CK374" s="422">
        <f>IF(AND('Att. Dairy'!B428=""),"",'Att. Dairy'!B428)</f>
        <v>45318</v>
      </c>
      <c r="CL374" s="423" t="str">
        <f>IF(AND('Att. Dairy'!D428=""),"",'Att. Dairy'!D428)</f>
        <v>Saturday</v>
      </c>
      <c r="CM374" s="435" t="str">
        <f>IF('Att. Dairy'!O428="","",IF('Att. Dairy'!E428='Att. Dairy'!$AD$15,'Att. Dairy'!O428,""))</f>
        <v/>
      </c>
      <c r="CN374" s="435" t="str">
        <f>IF('Att. Dairy'!P428="","",IF('Att. Dairy'!E428='Att. Dairy'!$AD$15,'Att. Dairy'!P428,""))</f>
        <v/>
      </c>
      <c r="CO374" s="436">
        <f t="shared" si="609"/>
        <v>0</v>
      </c>
      <c r="CP374" s="453">
        <f t="shared" si="636"/>
        <v>146.37999999999994</v>
      </c>
      <c r="CQ374" s="438" t="str">
        <f>IF(CK374="","",IF(CK374='Opening Balance'!$I$368,'Opening Balance'!$H$368,""))</f>
        <v/>
      </c>
      <c r="CR374" s="438" t="str">
        <f>IF(CK374="","",IF(CK374='Opening Balance'!$I$370,'Opening Balance'!$H$370,""))</f>
        <v/>
      </c>
      <c r="CS374" s="438">
        <f t="shared" si="610"/>
        <v>146.37999999999994</v>
      </c>
      <c r="CT374" s="430">
        <f>IF(CO374="","",CO374*'Opening Balance'!$H$372)</f>
        <v>0</v>
      </c>
      <c r="CU374" s="431">
        <f t="shared" si="600"/>
        <v>146.37999999999994</v>
      </c>
      <c r="CV374" s="453">
        <f t="shared" si="637"/>
        <v>17.153799999999979</v>
      </c>
      <c r="CW374" s="430" t="str">
        <f>IF(CK374="","",IF(CK374='Opening Balance'!$I$369,'Opening Balance'!$H$369,""))</f>
        <v/>
      </c>
      <c r="CX374" s="429" t="str">
        <f>IF(CK374="","",IF(CK374='Opening Balance'!$I$371,'Opening Balance'!$H$371,""))</f>
        <v/>
      </c>
      <c r="CY374" s="438">
        <f t="shared" si="611"/>
        <v>17.153799999999979</v>
      </c>
      <c r="CZ374" s="430">
        <f>IF(CO374="","",CO374*'Opening Balance'!$H$373)</f>
        <v>0</v>
      </c>
      <c r="DA374" s="431">
        <f t="shared" si="612"/>
        <v>17.153799999999979</v>
      </c>
      <c r="DB374" s="474">
        <f t="shared" si="638"/>
        <v>31200</v>
      </c>
      <c r="DC374" s="468" t="str">
        <f>IF(CK374="","",IF(CK374='Opening Balance'!$I$375,'Opening Balance'!$H$375,""))</f>
        <v/>
      </c>
      <c r="DD374" s="468">
        <f t="shared" si="613"/>
        <v>31200</v>
      </c>
      <c r="DE374" s="470">
        <f>IF(CK374="","",IF(CK374='Opening Balance'!$I$377,'Opening Balance'!$H$377,0))</f>
        <v>0</v>
      </c>
      <c r="DF374" s="469">
        <f t="shared" si="639"/>
        <v>31200</v>
      </c>
    </row>
    <row r="375" spans="1:110" s="329" customFormat="1">
      <c r="A375" s="580"/>
      <c r="B375" s="352">
        <f>IF(AND($Z$3=$Q$343),MAX($B$347:B374)+1,0)</f>
        <v>0</v>
      </c>
      <c r="C375" s="116">
        <f>IF(AND('Att. Dairy'!B429=""),"",'Att. Dairy'!B429)</f>
        <v>45319</v>
      </c>
      <c r="D375" s="118">
        <f t="shared" si="614"/>
        <v>48.70000000000001</v>
      </c>
      <c r="E375" s="118">
        <f t="shared" si="615"/>
        <v>79.8</v>
      </c>
      <c r="F375" s="118" t="str">
        <f>IF(C375="","",IF(Sheet1!C375='Opening Balance'!$I$350,'Opening Balance'!$G$350,""))</f>
        <v/>
      </c>
      <c r="G375" s="118" t="str">
        <f>IF(C375="","",IF(Sheet1!C375='Opening Balance'!$I$351,'Opening Balance'!$G$351,""))</f>
        <v/>
      </c>
      <c r="H375" s="118" t="str">
        <f>IF(C375="","",IF(Sheet1!C375='Opening Balance'!$I$352,'Opening Balance'!$G$352,""))</f>
        <v/>
      </c>
      <c r="I375" s="118" t="str">
        <f>IF(C375="","",IF(Sheet1!C375='Opening Balance'!$I$353,'Opening Balance'!$G$353,""))</f>
        <v/>
      </c>
      <c r="J375" s="118" t="str">
        <f>IF(C375="","",IF(Sheet1!C375='Opening Balance'!$I$354,'Opening Balance'!$G$354,""))</f>
        <v/>
      </c>
      <c r="K375" s="118" t="str">
        <f>IF(C375="","",IF(Sheet1!C375='Opening Balance'!$I$355,'Opening Balance'!$G$355,""))</f>
        <v/>
      </c>
      <c r="L375" s="118">
        <f t="shared" si="616"/>
        <v>48.70000000000001</v>
      </c>
      <c r="M375" s="118">
        <f t="shared" si="617"/>
        <v>79.8</v>
      </c>
      <c r="N375" s="119" t="str">
        <f>IF('Att. Dairy'!F429="","",'Att. Dairy'!F429)</f>
        <v/>
      </c>
      <c r="O375" s="119" t="str">
        <f>IF('Att. Dairy'!G429="","",'Att. Dairy'!G429)</f>
        <v/>
      </c>
      <c r="P375" s="119" t="str">
        <f t="shared" si="618"/>
        <v/>
      </c>
      <c r="Q375" s="119" t="str">
        <f>IF('Att. Dairy'!L429="","",'Att. Dairy'!L429)</f>
        <v/>
      </c>
      <c r="R375" s="119" t="str">
        <f>IF('Att. Dairy'!M429="","",'Att. Dairy'!M429)</f>
        <v/>
      </c>
      <c r="S375" s="119" t="str">
        <f t="shared" si="619"/>
        <v/>
      </c>
      <c r="T375" s="118">
        <f t="shared" si="620"/>
        <v>0</v>
      </c>
      <c r="U375" s="118">
        <f t="shared" si="621"/>
        <v>0</v>
      </c>
      <c r="V375" s="118">
        <f t="shared" si="622"/>
        <v>48.70000000000001</v>
      </c>
      <c r="W375" s="118">
        <f t="shared" si="623"/>
        <v>79.8</v>
      </c>
      <c r="X375" s="321" t="str">
        <f>IFERROR(IF(AND('Att. Dairy'!B429=""),"",IF(AND(Y375="अवकाश"),"",IF(AND(S375=""),"",S375*$Z$343))),"")</f>
        <v/>
      </c>
      <c r="Y375" s="121" t="str">
        <f>IF(AND('Att. Dairy'!B429=""),"",IF(OR(S375="",S375=0),"",BC375))</f>
        <v/>
      </c>
      <c r="AA375" s="353">
        <f>IF(AND($AY$3=$AP$343),MAX($AA$347:AA374)+1,0)</f>
        <v>0</v>
      </c>
      <c r="AB375" s="116">
        <f>IF(AND('Att. Dairy'!B429=""),"",'Att. Dairy'!B429)</f>
        <v>45319</v>
      </c>
      <c r="AC375" s="118">
        <f t="shared" si="624"/>
        <v>7.1000000000000227</v>
      </c>
      <c r="AD375" s="118">
        <f t="shared" si="625"/>
        <v>28.000000000000014</v>
      </c>
      <c r="AE375" s="118" t="str">
        <f>IF(AB375="","",IF(Sheet1!AB375='Opening Balance'!$I$350,'Opening Balance'!$H$350,""))</f>
        <v/>
      </c>
      <c r="AF375" s="118" t="str">
        <f>IF(AB375="","",IF(Sheet1!AB375='Opening Balance'!$I$351,'Opening Balance'!$H$351,""))</f>
        <v/>
      </c>
      <c r="AG375" s="118" t="str">
        <f>IF(AB375="","",IF(Sheet1!AB375='Opening Balance'!$I$352,'Opening Balance'!$H$352,""))</f>
        <v/>
      </c>
      <c r="AH375" s="118" t="str">
        <f>IF(AB375="","",IF(Sheet1!AB375='Opening Balance'!$I$353,'Opening Balance'!$H$353,""))</f>
        <v/>
      </c>
      <c r="AI375" s="118" t="str">
        <f>IF(AB375="","",IF(Sheet1!AB375='Opening Balance'!$I$354,'Opening Balance'!$H$354,""))</f>
        <v/>
      </c>
      <c r="AJ375" s="118" t="str">
        <f>IF(AB375="","",IF(Sheet1!AB375='Opening Balance'!$I$355,'Opening Balance'!$H$355,""))</f>
        <v/>
      </c>
      <c r="AK375" s="118">
        <f t="shared" si="626"/>
        <v>7.1000000000000227</v>
      </c>
      <c r="AL375" s="118">
        <f t="shared" si="627"/>
        <v>28.000000000000014</v>
      </c>
      <c r="AM375" s="119" t="str">
        <f>IF('Att. Dairy'!I429="","",'Att. Dairy'!I429)</f>
        <v/>
      </c>
      <c r="AN375" s="119" t="str">
        <f>IF('Att. Dairy'!J429="","",'Att. Dairy'!J429)</f>
        <v/>
      </c>
      <c r="AO375" s="119" t="str">
        <f t="shared" si="642"/>
        <v/>
      </c>
      <c r="AP375" s="119" t="str">
        <f>IF('Att. Dairy'!O429="","",'Att. Dairy'!O429)</f>
        <v/>
      </c>
      <c r="AQ375" s="119" t="str">
        <f>IF('Att. Dairy'!P429="","",'Att. Dairy'!P429)</f>
        <v/>
      </c>
      <c r="AR375" s="119" t="str">
        <f t="shared" si="628"/>
        <v/>
      </c>
      <c r="AS375" s="118">
        <f t="shared" si="629"/>
        <v>0</v>
      </c>
      <c r="AT375" s="118">
        <f t="shared" si="630"/>
        <v>0</v>
      </c>
      <c r="AU375" s="118">
        <f t="shared" si="640"/>
        <v>7.1000000000000227</v>
      </c>
      <c r="AV375" s="118">
        <f t="shared" si="641"/>
        <v>28.000000000000014</v>
      </c>
      <c r="AW375" s="321" t="str">
        <f>IFERROR(IF(AND('Att. Dairy'!B429=""),"",IF(AND(AX375="अवकाश"),"",IF(AND(AR375=""),"",AR375*$AY$343))),"")</f>
        <v/>
      </c>
      <c r="AX375" s="121" t="str">
        <f>IF(AND('Att. Dairy'!B429=""),"",IF(OR(AR375="",AR375=0),"",BC375))</f>
        <v/>
      </c>
      <c r="BB375" s="329" t="str">
        <f>IF(AND('Att. Dairy'!D429=""),"",'Att. Dairy'!D429)</f>
        <v>Sunday</v>
      </c>
      <c r="BC375" s="329" t="str">
        <f t="shared" si="631"/>
        <v>अवकाश</v>
      </c>
      <c r="BD375" s="318" t="str">
        <f t="shared" si="601"/>
        <v/>
      </c>
      <c r="BE375" s="329" t="str">
        <f>IF(AND('Att. Dairy'!C429=""),"",'Att. Dairy'!C429)</f>
        <v/>
      </c>
      <c r="BF375" s="329" t="str">
        <f t="shared" si="602"/>
        <v/>
      </c>
      <c r="BG375" s="318" t="str">
        <f t="shared" si="603"/>
        <v/>
      </c>
      <c r="BJ375" s="487">
        <f>IF(AND($DG$5=$CF$344),MAX($BJ$347:BJ374)+1,0)</f>
        <v>0</v>
      </c>
      <c r="BK375" s="389">
        <v>28</v>
      </c>
      <c r="BL375" s="422">
        <f>IF(AND('Att. Dairy'!B429=""),"",'Att. Dairy'!B429)</f>
        <v>45319</v>
      </c>
      <c r="BM375" s="423" t="str">
        <f>IF(AND('Att. Dairy'!D429=""),"",'Att. Dairy'!D429)</f>
        <v>Sunday</v>
      </c>
      <c r="BN375" s="435" t="str">
        <f>IF('Att. Dairy'!L429="","",IF('Att. Dairy'!E429='Att. Dairy'!$AD$15,'Att. Dairy'!L429,""))</f>
        <v/>
      </c>
      <c r="BO375" s="435" t="str">
        <f>IF('Att. Dairy'!M429="","",IF('Att. Dairy'!E429='Att. Dairy'!$AD$15,'Att. Dairy'!M429,""))</f>
        <v/>
      </c>
      <c r="BP375" s="436">
        <f t="shared" si="604"/>
        <v>0</v>
      </c>
      <c r="BQ375" s="453">
        <f t="shared" si="632"/>
        <v>100.73</v>
      </c>
      <c r="BR375" s="439" t="str">
        <f>IF(BL375="","",IF(BL375='Opening Balance'!$I$368,'Opening Balance'!$G$368,""))</f>
        <v/>
      </c>
      <c r="BS375" s="439" t="str">
        <f>IF(BL375="","",IF(BL375='Opening Balance'!$I$370,'Opening Balance'!$G$370,""))</f>
        <v/>
      </c>
      <c r="BT375" s="438">
        <f t="shared" si="605"/>
        <v>100.73</v>
      </c>
      <c r="BU375" s="446">
        <f>IF(BP375="","",BP375*'Opening Balance'!$G$372)</f>
        <v>0</v>
      </c>
      <c r="BV375" s="415">
        <f t="shared" si="599"/>
        <v>100.73</v>
      </c>
      <c r="BW375" s="453">
        <f t="shared" si="633"/>
        <v>9.4087999999999923</v>
      </c>
      <c r="BX375" s="446" t="str">
        <f>IF(BL375="","",IF(BL375='Opening Balance'!$I$369,'Opening Balance'!$G$369,""))</f>
        <v/>
      </c>
      <c r="BY375" s="446" t="str">
        <f>IF(BL375="","",IF(BL375='Opening Balance'!$I$371,'Opening Balance'!$G$371,""))</f>
        <v/>
      </c>
      <c r="BZ375" s="447">
        <f t="shared" si="606"/>
        <v>9.4087999999999923</v>
      </c>
      <c r="CA375" s="446">
        <f>IF(BP375="","",BP375*'Opening Balance'!$G$373)</f>
        <v>0</v>
      </c>
      <c r="CB375" s="431">
        <f t="shared" si="607"/>
        <v>9.4087999999999923</v>
      </c>
      <c r="CC375" s="474">
        <f t="shared" si="634"/>
        <v>28500</v>
      </c>
      <c r="CD375" s="468" t="str">
        <f>IF(BL375="","",IF(BL375='Opening Balance'!$I$375,'Opening Balance'!$G$375,""))</f>
        <v/>
      </c>
      <c r="CE375" s="468">
        <f t="shared" si="608"/>
        <v>28500</v>
      </c>
      <c r="CF375" s="470">
        <f>IF(BL375="","",IF(BL375='Opening Balance'!$I$377,'Opening Balance'!$G$377,0))</f>
        <v>0</v>
      </c>
      <c r="CG375" s="469">
        <f t="shared" si="635"/>
        <v>28500</v>
      </c>
      <c r="CH375" s="466"/>
      <c r="CI375" s="466"/>
      <c r="CJ375" s="389">
        <v>28</v>
      </c>
      <c r="CK375" s="422">
        <f>IF(AND('Att. Dairy'!B429=""),"",'Att. Dairy'!B429)</f>
        <v>45319</v>
      </c>
      <c r="CL375" s="423" t="str">
        <f>IF(AND('Att. Dairy'!D429=""),"",'Att. Dairy'!D429)</f>
        <v>Sunday</v>
      </c>
      <c r="CM375" s="435" t="str">
        <f>IF('Att. Dairy'!O429="","",IF('Att. Dairy'!E429='Att. Dairy'!$AD$15,'Att. Dairy'!O429,""))</f>
        <v/>
      </c>
      <c r="CN375" s="435" t="str">
        <f>IF('Att. Dairy'!P429="","",IF('Att. Dairy'!E429='Att. Dairy'!$AD$15,'Att. Dairy'!P429,""))</f>
        <v/>
      </c>
      <c r="CO375" s="436">
        <f t="shared" si="609"/>
        <v>0</v>
      </c>
      <c r="CP375" s="453">
        <f t="shared" si="636"/>
        <v>146.37999999999994</v>
      </c>
      <c r="CQ375" s="438" t="str">
        <f>IF(CK375="","",IF(CK375='Opening Balance'!$I$368,'Opening Balance'!$H$368,""))</f>
        <v/>
      </c>
      <c r="CR375" s="438" t="str">
        <f>IF(CK375="","",IF(CK375='Opening Balance'!$I$370,'Opening Balance'!$H$370,""))</f>
        <v/>
      </c>
      <c r="CS375" s="438">
        <f t="shared" si="610"/>
        <v>146.37999999999994</v>
      </c>
      <c r="CT375" s="430">
        <f>IF(CO375="","",CO375*'Opening Balance'!$H$372)</f>
        <v>0</v>
      </c>
      <c r="CU375" s="431">
        <f t="shared" si="600"/>
        <v>146.37999999999994</v>
      </c>
      <c r="CV375" s="453">
        <f t="shared" si="637"/>
        <v>17.153799999999979</v>
      </c>
      <c r="CW375" s="430" t="str">
        <f>IF(CK375="","",IF(CK375='Opening Balance'!$I$369,'Opening Balance'!$H$369,""))</f>
        <v/>
      </c>
      <c r="CX375" s="429" t="str">
        <f>IF(CK375="","",IF(CK375='Opening Balance'!$I$371,'Opening Balance'!$H$371,""))</f>
        <v/>
      </c>
      <c r="CY375" s="438">
        <f t="shared" si="611"/>
        <v>17.153799999999979</v>
      </c>
      <c r="CZ375" s="430">
        <f>IF(CO375="","",CO375*'Opening Balance'!$H$373)</f>
        <v>0</v>
      </c>
      <c r="DA375" s="431">
        <f t="shared" si="612"/>
        <v>17.153799999999979</v>
      </c>
      <c r="DB375" s="474">
        <f t="shared" si="638"/>
        <v>31200</v>
      </c>
      <c r="DC375" s="468" t="str">
        <f>IF(CK375="","",IF(CK375='Opening Balance'!$I$375,'Opening Balance'!$H$375,""))</f>
        <v/>
      </c>
      <c r="DD375" s="468">
        <f t="shared" si="613"/>
        <v>31200</v>
      </c>
      <c r="DE375" s="470">
        <f>IF(CK375="","",IF(CK375='Opening Balance'!$I$377,'Opening Balance'!$H$377,0))</f>
        <v>0</v>
      </c>
      <c r="DF375" s="469">
        <f t="shared" si="639"/>
        <v>31200</v>
      </c>
    </row>
    <row r="376" spans="1:110" s="329" customFormat="1">
      <c r="A376" s="580"/>
      <c r="B376" s="352">
        <f>IF(AND($Z$3=$Q$343),MAX($B$347:B375)+1,0)</f>
        <v>0</v>
      </c>
      <c r="C376" s="116">
        <f>IF(AND('Att. Dairy'!B430=""),"",'Att. Dairy'!B430)</f>
        <v>45320</v>
      </c>
      <c r="D376" s="118">
        <f t="shared" si="614"/>
        <v>48.70000000000001</v>
      </c>
      <c r="E376" s="118">
        <f t="shared" si="615"/>
        <v>79.8</v>
      </c>
      <c r="F376" s="118" t="str">
        <f>IF(C376="","",IF(Sheet1!C376='Opening Balance'!$I$350,'Opening Balance'!$G$350,""))</f>
        <v/>
      </c>
      <c r="G376" s="118" t="str">
        <f>IF(C376="","",IF(Sheet1!C376='Opening Balance'!$I$351,'Opening Balance'!$G$351,""))</f>
        <v/>
      </c>
      <c r="H376" s="118" t="str">
        <f>IF(C376="","",IF(Sheet1!C376='Opening Balance'!$I$352,'Opening Balance'!$G$352,""))</f>
        <v/>
      </c>
      <c r="I376" s="118" t="str">
        <f>IF(C376="","",IF(Sheet1!C376='Opening Balance'!$I$353,'Opening Balance'!$G$353,""))</f>
        <v/>
      </c>
      <c r="J376" s="118" t="str">
        <f>IF(C376="","",IF(Sheet1!C376='Opening Balance'!$I$354,'Opening Balance'!$G$354,""))</f>
        <v/>
      </c>
      <c r="K376" s="118" t="str">
        <f>IF(C376="","",IF(Sheet1!C376='Opening Balance'!$I$355,'Opening Balance'!$G$355,""))</f>
        <v/>
      </c>
      <c r="L376" s="118">
        <f t="shared" si="616"/>
        <v>48.70000000000001</v>
      </c>
      <c r="M376" s="118">
        <f t="shared" si="617"/>
        <v>79.8</v>
      </c>
      <c r="N376" s="119" t="str">
        <f>IF('Att. Dairy'!F430="","",'Att. Dairy'!F430)</f>
        <v/>
      </c>
      <c r="O376" s="119" t="str">
        <f>IF('Att. Dairy'!G430="","",'Att. Dairy'!G430)</f>
        <v/>
      </c>
      <c r="P376" s="119" t="str">
        <f t="shared" si="618"/>
        <v/>
      </c>
      <c r="Q376" s="119" t="str">
        <f>IF('Att. Dairy'!L430="","",'Att. Dairy'!L430)</f>
        <v/>
      </c>
      <c r="R376" s="119" t="str">
        <f>IF('Att. Dairy'!M430="","",'Att. Dairy'!M430)</f>
        <v/>
      </c>
      <c r="S376" s="119" t="str">
        <f t="shared" si="619"/>
        <v/>
      </c>
      <c r="T376" s="118">
        <f t="shared" si="620"/>
        <v>0</v>
      </c>
      <c r="U376" s="118">
        <f t="shared" si="621"/>
        <v>0</v>
      </c>
      <c r="V376" s="118">
        <f t="shared" si="622"/>
        <v>48.70000000000001</v>
      </c>
      <c r="W376" s="118">
        <f t="shared" si="623"/>
        <v>79.8</v>
      </c>
      <c r="X376" s="321" t="str">
        <f>IFERROR(IF(AND('Att. Dairy'!B430=""),"",IF(AND(Y376="अवकाश"),"",IF(AND(S376=""),"",S376*$Z$343))),"")</f>
        <v/>
      </c>
      <c r="Y376" s="121" t="str">
        <f>IF(AND('Att. Dairy'!B430=""),"",IF(OR(S376="",S376=0),"",BC376))</f>
        <v/>
      </c>
      <c r="AA376" s="353">
        <f>IF(AND($AY$3=$AP$343),MAX($AA$347:AA375)+1,0)</f>
        <v>0</v>
      </c>
      <c r="AB376" s="116">
        <f>IF(AND('Att. Dairy'!B430=""),"",'Att. Dairy'!B430)</f>
        <v>45320</v>
      </c>
      <c r="AC376" s="118">
        <f t="shared" si="624"/>
        <v>7.1000000000000227</v>
      </c>
      <c r="AD376" s="118">
        <f t="shared" si="625"/>
        <v>28.000000000000014</v>
      </c>
      <c r="AE376" s="118" t="str">
        <f>IF(AB376="","",IF(Sheet1!AB376='Opening Balance'!$I$350,'Opening Balance'!$H$350,""))</f>
        <v/>
      </c>
      <c r="AF376" s="118" t="str">
        <f>IF(AB376="","",IF(Sheet1!AB376='Opening Balance'!$I$351,'Opening Balance'!$H$351,""))</f>
        <v/>
      </c>
      <c r="AG376" s="118" t="str">
        <f>IF(AB376="","",IF(Sheet1!AB376='Opening Balance'!$I$352,'Opening Balance'!$H$352,""))</f>
        <v/>
      </c>
      <c r="AH376" s="118" t="str">
        <f>IF(AB376="","",IF(Sheet1!AB376='Opening Balance'!$I$353,'Opening Balance'!$H$353,""))</f>
        <v/>
      </c>
      <c r="AI376" s="118" t="str">
        <f>IF(AB376="","",IF(Sheet1!AB376='Opening Balance'!$I$354,'Opening Balance'!$H$354,""))</f>
        <v/>
      </c>
      <c r="AJ376" s="118" t="str">
        <f>IF(AB376="","",IF(Sheet1!AB376='Opening Balance'!$I$355,'Opening Balance'!$H$355,""))</f>
        <v/>
      </c>
      <c r="AK376" s="118">
        <f t="shared" si="626"/>
        <v>7.1000000000000227</v>
      </c>
      <c r="AL376" s="118">
        <f t="shared" si="627"/>
        <v>28.000000000000014</v>
      </c>
      <c r="AM376" s="119" t="str">
        <f>IF('Att. Dairy'!I430="","",'Att. Dairy'!I430)</f>
        <v/>
      </c>
      <c r="AN376" s="119" t="str">
        <f>IF('Att. Dairy'!J430="","",'Att. Dairy'!J430)</f>
        <v/>
      </c>
      <c r="AO376" s="119" t="str">
        <f t="shared" si="642"/>
        <v/>
      </c>
      <c r="AP376" s="119" t="str">
        <f>IF('Att. Dairy'!O430="","",'Att. Dairy'!O430)</f>
        <v/>
      </c>
      <c r="AQ376" s="119" t="str">
        <f>IF('Att. Dairy'!P430="","",'Att. Dairy'!P430)</f>
        <v/>
      </c>
      <c r="AR376" s="119" t="str">
        <f t="shared" si="628"/>
        <v/>
      </c>
      <c r="AS376" s="118">
        <f t="shared" si="629"/>
        <v>0</v>
      </c>
      <c r="AT376" s="118">
        <f t="shared" si="630"/>
        <v>0</v>
      </c>
      <c r="AU376" s="118">
        <f t="shared" si="640"/>
        <v>7.1000000000000227</v>
      </c>
      <c r="AV376" s="118">
        <f t="shared" si="641"/>
        <v>28.000000000000014</v>
      </c>
      <c r="AW376" s="321" t="str">
        <f>IFERROR(IF(AND('Att. Dairy'!B430=""),"",IF(AND(AX376="अवकाश"),"",IF(AND(AR376=""),"",AR376*$AY$343))),"")</f>
        <v/>
      </c>
      <c r="AX376" s="121" t="str">
        <f>IF(AND('Att. Dairy'!B430=""),"",IF(OR(AR376="",AR376=0),"",BC376))</f>
        <v/>
      </c>
      <c r="BB376" s="329" t="str">
        <f>IF(AND('Att. Dairy'!D430=""),"",'Att. Dairy'!D430)</f>
        <v>Monday</v>
      </c>
      <c r="BC376" s="329" t="str">
        <f t="shared" si="631"/>
        <v>सब्जी रोटी</v>
      </c>
      <c r="BD376" s="318" t="str">
        <f t="shared" si="601"/>
        <v>W</v>
      </c>
      <c r="BE376" s="329" t="str">
        <f>IF(AND('Att. Dairy'!C430=""),"",'Att. Dairy'!C430)</f>
        <v/>
      </c>
      <c r="BF376" s="329" t="str">
        <f t="shared" si="602"/>
        <v/>
      </c>
      <c r="BG376" s="318" t="str">
        <f t="shared" si="603"/>
        <v>W</v>
      </c>
      <c r="BJ376" s="487">
        <f>IF(AND($DG$5=$CF$344),MAX($BJ$347:BJ375)+1,0)</f>
        <v>0</v>
      </c>
      <c r="BK376" s="389">
        <v>29</v>
      </c>
      <c r="BL376" s="422">
        <f>IF(AND('Att. Dairy'!B430=""),"",'Att. Dairy'!B430)</f>
        <v>45320</v>
      </c>
      <c r="BM376" s="423" t="str">
        <f>IF(AND('Att. Dairy'!D430=""),"",'Att. Dairy'!D430)</f>
        <v>Monday</v>
      </c>
      <c r="BN376" s="435" t="str">
        <f>IF('Att. Dairy'!L430="","",IF('Att. Dairy'!E430='Att. Dairy'!$AD$15,'Att. Dairy'!L430,""))</f>
        <v/>
      </c>
      <c r="BO376" s="435" t="str">
        <f>IF('Att. Dairy'!M430="","",IF('Att. Dairy'!E430='Att. Dairy'!$AD$15,'Att. Dairy'!M430,""))</f>
        <v/>
      </c>
      <c r="BP376" s="436">
        <f t="shared" si="604"/>
        <v>0</v>
      </c>
      <c r="BQ376" s="453">
        <f t="shared" si="632"/>
        <v>100.73</v>
      </c>
      <c r="BR376" s="439" t="str">
        <f>IF(BL376="","",IF(BL376='Opening Balance'!$I$368,'Opening Balance'!$G$368,""))</f>
        <v/>
      </c>
      <c r="BS376" s="439" t="str">
        <f>IF(BL376="","",IF(BL376='Opening Balance'!$I$370,'Opening Balance'!$G$370,""))</f>
        <v/>
      </c>
      <c r="BT376" s="438">
        <f t="shared" si="605"/>
        <v>100.73</v>
      </c>
      <c r="BU376" s="446">
        <f>IF(BP376="","",BP376*'Opening Balance'!$G$372)</f>
        <v>0</v>
      </c>
      <c r="BV376" s="415">
        <f t="shared" si="599"/>
        <v>100.73</v>
      </c>
      <c r="BW376" s="453">
        <f t="shared" si="633"/>
        <v>9.4087999999999923</v>
      </c>
      <c r="BX376" s="446" t="str">
        <f>IF(BL376="","",IF(BL376='Opening Balance'!$I$369,'Opening Balance'!$G$369,""))</f>
        <v/>
      </c>
      <c r="BY376" s="446" t="str">
        <f>IF(BL376="","",IF(BL376='Opening Balance'!$I$371,'Opening Balance'!$G$371,""))</f>
        <v/>
      </c>
      <c r="BZ376" s="447">
        <f t="shared" si="606"/>
        <v>9.4087999999999923</v>
      </c>
      <c r="CA376" s="446">
        <f>IF(BP376="","",BP376*'Opening Balance'!$G$373)</f>
        <v>0</v>
      </c>
      <c r="CB376" s="431">
        <f t="shared" si="607"/>
        <v>9.4087999999999923</v>
      </c>
      <c r="CC376" s="474">
        <f t="shared" si="634"/>
        <v>28500</v>
      </c>
      <c r="CD376" s="468" t="str">
        <f>IF(BL376="","",IF(BL376='Opening Balance'!$I$375,'Opening Balance'!$G$375,""))</f>
        <v/>
      </c>
      <c r="CE376" s="468">
        <f t="shared" si="608"/>
        <v>28500</v>
      </c>
      <c r="CF376" s="470">
        <f>IF(BL376="","",IF(BL376='Opening Balance'!$I$377,'Opening Balance'!$G$377,0))</f>
        <v>0</v>
      </c>
      <c r="CG376" s="469">
        <f t="shared" si="635"/>
        <v>28500</v>
      </c>
      <c r="CH376" s="466"/>
      <c r="CI376" s="466"/>
      <c r="CJ376" s="389">
        <v>29</v>
      </c>
      <c r="CK376" s="422">
        <f>IF(AND('Att. Dairy'!B430=""),"",'Att. Dairy'!B430)</f>
        <v>45320</v>
      </c>
      <c r="CL376" s="423" t="str">
        <f>IF(AND('Att. Dairy'!D430=""),"",'Att. Dairy'!D430)</f>
        <v>Monday</v>
      </c>
      <c r="CM376" s="435" t="str">
        <f>IF('Att. Dairy'!O430="","",IF('Att. Dairy'!E430='Att. Dairy'!$AD$15,'Att. Dairy'!O430,""))</f>
        <v/>
      </c>
      <c r="CN376" s="435" t="str">
        <f>IF('Att. Dairy'!P430="","",IF('Att. Dairy'!E430='Att. Dairy'!$AD$15,'Att. Dairy'!P430,""))</f>
        <v/>
      </c>
      <c r="CO376" s="436">
        <f t="shared" si="609"/>
        <v>0</v>
      </c>
      <c r="CP376" s="453">
        <f t="shared" si="636"/>
        <v>146.37999999999994</v>
      </c>
      <c r="CQ376" s="438" t="str">
        <f>IF(CK376="","",IF(CK376='Opening Balance'!$I$368,'Opening Balance'!$H$368,""))</f>
        <v/>
      </c>
      <c r="CR376" s="438" t="str">
        <f>IF(CK376="","",IF(CK376='Opening Balance'!$I$370,'Opening Balance'!$H$370,""))</f>
        <v/>
      </c>
      <c r="CS376" s="438">
        <f t="shared" si="610"/>
        <v>146.37999999999994</v>
      </c>
      <c r="CT376" s="430">
        <f>IF(CO376="","",CO376*'Opening Balance'!$H$372)</f>
        <v>0</v>
      </c>
      <c r="CU376" s="431">
        <f t="shared" si="600"/>
        <v>146.37999999999994</v>
      </c>
      <c r="CV376" s="453">
        <f t="shared" si="637"/>
        <v>17.153799999999979</v>
      </c>
      <c r="CW376" s="430" t="str">
        <f>IF(CK376="","",IF(CK376='Opening Balance'!$I$369,'Opening Balance'!$H$369,""))</f>
        <v/>
      </c>
      <c r="CX376" s="429" t="str">
        <f>IF(CK376="","",IF(CK376='Opening Balance'!$I$371,'Opening Balance'!$H$371,""))</f>
        <v/>
      </c>
      <c r="CY376" s="438">
        <f t="shared" si="611"/>
        <v>17.153799999999979</v>
      </c>
      <c r="CZ376" s="430">
        <f>IF(CO376="","",CO376*'Opening Balance'!$H$373)</f>
        <v>0</v>
      </c>
      <c r="DA376" s="431">
        <f t="shared" si="612"/>
        <v>17.153799999999979</v>
      </c>
      <c r="DB376" s="474">
        <f t="shared" si="638"/>
        <v>31200</v>
      </c>
      <c r="DC376" s="468" t="str">
        <f>IF(CK376="","",IF(CK376='Opening Balance'!$I$375,'Opening Balance'!$H$375,""))</f>
        <v/>
      </c>
      <c r="DD376" s="468">
        <f t="shared" si="613"/>
        <v>31200</v>
      </c>
      <c r="DE376" s="470">
        <f>IF(CK376="","",IF(CK376='Opening Balance'!$I$377,'Opening Balance'!$H$377,0))</f>
        <v>0</v>
      </c>
      <c r="DF376" s="469">
        <f t="shared" si="639"/>
        <v>31200</v>
      </c>
    </row>
    <row r="377" spans="1:110" s="329" customFormat="1">
      <c r="A377" s="580"/>
      <c r="B377" s="352">
        <f>IF(AND($Z$3=$Q$343),MAX($B$347:B376)+1,0)</f>
        <v>0</v>
      </c>
      <c r="C377" s="116">
        <f>IF(AND('Att. Dairy'!B431=""),"",'Att. Dairy'!B431)</f>
        <v>45321</v>
      </c>
      <c r="D377" s="118">
        <f t="shared" si="614"/>
        <v>48.70000000000001</v>
      </c>
      <c r="E377" s="118">
        <f t="shared" si="615"/>
        <v>79.8</v>
      </c>
      <c r="F377" s="118" t="str">
        <f>IF(C377="","",IF(Sheet1!C377='Opening Balance'!$I$350,'Opening Balance'!$G$350,""))</f>
        <v/>
      </c>
      <c r="G377" s="118" t="str">
        <f>IF(C377="","",IF(Sheet1!C377='Opening Balance'!$I$351,'Opening Balance'!$G$351,""))</f>
        <v/>
      </c>
      <c r="H377" s="118" t="str">
        <f>IF(C377="","",IF(Sheet1!C377='Opening Balance'!$I$352,'Opening Balance'!$G$352,""))</f>
        <v/>
      </c>
      <c r="I377" s="118" t="str">
        <f>IF(C377="","",IF(Sheet1!C377='Opening Balance'!$I$353,'Opening Balance'!$G$353,""))</f>
        <v/>
      </c>
      <c r="J377" s="118" t="str">
        <f>IF(C377="","",IF(Sheet1!C377='Opening Balance'!$I$354,'Opening Balance'!$G$354,""))</f>
        <v/>
      </c>
      <c r="K377" s="118" t="str">
        <f>IF(C377="","",IF(Sheet1!C377='Opening Balance'!$I$355,'Opening Balance'!$G$355,""))</f>
        <v/>
      </c>
      <c r="L377" s="118">
        <f t="shared" si="616"/>
        <v>48.70000000000001</v>
      </c>
      <c r="M377" s="118">
        <f t="shared" si="617"/>
        <v>79.8</v>
      </c>
      <c r="N377" s="119" t="str">
        <f>IF('Att. Dairy'!F431="","",'Att. Dairy'!F431)</f>
        <v/>
      </c>
      <c r="O377" s="119" t="str">
        <f>IF('Att. Dairy'!G431="","",'Att. Dairy'!G431)</f>
        <v/>
      </c>
      <c r="P377" s="119" t="str">
        <f t="shared" si="618"/>
        <v/>
      </c>
      <c r="Q377" s="119" t="str">
        <f>IF('Att. Dairy'!L431="","",'Att. Dairy'!L431)</f>
        <v/>
      </c>
      <c r="R377" s="119" t="str">
        <f>IF('Att. Dairy'!M431="","",'Att. Dairy'!M431)</f>
        <v/>
      </c>
      <c r="S377" s="119" t="str">
        <f t="shared" si="619"/>
        <v/>
      </c>
      <c r="T377" s="118">
        <f t="shared" si="620"/>
        <v>0</v>
      </c>
      <c r="U377" s="118">
        <f t="shared" si="621"/>
        <v>0</v>
      </c>
      <c r="V377" s="118">
        <f t="shared" si="622"/>
        <v>48.70000000000001</v>
      </c>
      <c r="W377" s="118">
        <f t="shared" si="623"/>
        <v>79.8</v>
      </c>
      <c r="X377" s="321" t="str">
        <f>IFERROR(IF(AND('Att. Dairy'!B431=""),"",IF(AND(Y377="अवकाश"),"",IF(AND(S377=""),"",S377*$Z$343))),"")</f>
        <v/>
      </c>
      <c r="Y377" s="121" t="str">
        <f>IF(AND('Att. Dairy'!B431=""),"",IF(OR(S377="",S377=0),"",BC377))</f>
        <v/>
      </c>
      <c r="AA377" s="353">
        <f>IF(AND($AY$3=$AP$343),MAX($AA$347:AA376)+1,0)</f>
        <v>0</v>
      </c>
      <c r="AB377" s="116">
        <f>IF(AND('Att. Dairy'!B431=""),"",'Att. Dairy'!B431)</f>
        <v>45321</v>
      </c>
      <c r="AC377" s="118">
        <f t="shared" si="624"/>
        <v>7.1000000000000227</v>
      </c>
      <c r="AD377" s="118">
        <f t="shared" si="625"/>
        <v>28.000000000000014</v>
      </c>
      <c r="AE377" s="118" t="str">
        <f>IF(AB377="","",IF(Sheet1!AB377='Opening Balance'!$I$350,'Opening Balance'!$H$350,""))</f>
        <v/>
      </c>
      <c r="AF377" s="118" t="str">
        <f>IF(AB377="","",IF(Sheet1!AB377='Opening Balance'!$I$351,'Opening Balance'!$H$351,""))</f>
        <v/>
      </c>
      <c r="AG377" s="118" t="str">
        <f>IF(AB377="","",IF(Sheet1!AB377='Opening Balance'!$I$352,'Opening Balance'!$H$352,""))</f>
        <v/>
      </c>
      <c r="AH377" s="118" t="str">
        <f>IF(AB377="","",IF(Sheet1!AB377='Opening Balance'!$I$353,'Opening Balance'!$H$353,""))</f>
        <v/>
      </c>
      <c r="AI377" s="118" t="str">
        <f>IF(AB377="","",IF(Sheet1!AB377='Opening Balance'!$I$354,'Opening Balance'!$H$354,""))</f>
        <v/>
      </c>
      <c r="AJ377" s="118" t="str">
        <f>IF(AB377="","",IF(Sheet1!AB377='Opening Balance'!$I$355,'Opening Balance'!$H$355,""))</f>
        <v/>
      </c>
      <c r="AK377" s="118">
        <f t="shared" si="626"/>
        <v>7.1000000000000227</v>
      </c>
      <c r="AL377" s="118">
        <f t="shared" si="627"/>
        <v>28.000000000000014</v>
      </c>
      <c r="AM377" s="119" t="str">
        <f>IF('Att. Dairy'!I431="","",'Att. Dairy'!I431)</f>
        <v/>
      </c>
      <c r="AN377" s="119" t="str">
        <f>IF('Att. Dairy'!J431="","",'Att. Dairy'!J431)</f>
        <v/>
      </c>
      <c r="AO377" s="119" t="str">
        <f t="shared" si="642"/>
        <v/>
      </c>
      <c r="AP377" s="119" t="str">
        <f>IF('Att. Dairy'!O431="","",'Att. Dairy'!O431)</f>
        <v/>
      </c>
      <c r="AQ377" s="119" t="str">
        <f>IF('Att. Dairy'!P431="","",'Att. Dairy'!P431)</f>
        <v/>
      </c>
      <c r="AR377" s="119" t="str">
        <f t="shared" si="628"/>
        <v/>
      </c>
      <c r="AS377" s="118">
        <f t="shared" si="629"/>
        <v>0</v>
      </c>
      <c r="AT377" s="118">
        <f t="shared" si="630"/>
        <v>0</v>
      </c>
      <c r="AU377" s="118">
        <f t="shared" si="640"/>
        <v>7.1000000000000227</v>
      </c>
      <c r="AV377" s="118">
        <f t="shared" si="641"/>
        <v>28.000000000000014</v>
      </c>
      <c r="AW377" s="321" t="str">
        <f>IFERROR(IF(AND('Att. Dairy'!B431=""),"",IF(AND(AX377="अवकाश"),"",IF(AND(AR377=""),"",AR377*$AY$343))),"")</f>
        <v/>
      </c>
      <c r="AX377" s="121" t="str">
        <f>IF(AND('Att. Dairy'!B431=""),"",IF(OR(AR377="",AR377=0),"",BC377))</f>
        <v/>
      </c>
      <c r="BB377" s="329" t="str">
        <f>IF(AND('Att. Dairy'!D431=""),"",'Att. Dairy'!D431)</f>
        <v>Tuesday</v>
      </c>
      <c r="BC377" s="329" t="str">
        <f t="shared" si="631"/>
        <v>दाल चावल</v>
      </c>
      <c r="BD377" s="318" t="str">
        <f t="shared" si="601"/>
        <v>R</v>
      </c>
      <c r="BE377" s="329" t="str">
        <f>IF(AND('Att. Dairy'!C431=""),"",'Att. Dairy'!C431)</f>
        <v/>
      </c>
      <c r="BF377" s="329" t="str">
        <f t="shared" si="602"/>
        <v/>
      </c>
      <c r="BG377" s="318" t="str">
        <f t="shared" si="603"/>
        <v>R</v>
      </c>
      <c r="BJ377" s="487">
        <f>IF(AND($DG$5=$CF$344),MAX($BJ$347:BJ376)+1,0)</f>
        <v>0</v>
      </c>
      <c r="BK377" s="389">
        <v>30</v>
      </c>
      <c r="BL377" s="422">
        <f>IF(AND('Att. Dairy'!B431=""),"",'Att. Dairy'!B431)</f>
        <v>45321</v>
      </c>
      <c r="BM377" s="423" t="str">
        <f>IF(AND('Att. Dairy'!D431=""),"",'Att. Dairy'!D431)</f>
        <v>Tuesday</v>
      </c>
      <c r="BN377" s="435" t="str">
        <f>IF('Att. Dairy'!L431="","",IF('Att. Dairy'!E431='Att. Dairy'!$AD$15,'Att. Dairy'!L431,""))</f>
        <v/>
      </c>
      <c r="BO377" s="435" t="str">
        <f>IF('Att. Dairy'!M431="","",IF('Att. Dairy'!E431='Att. Dairy'!$AD$15,'Att. Dairy'!M431,""))</f>
        <v/>
      </c>
      <c r="BP377" s="436">
        <f t="shared" si="604"/>
        <v>0</v>
      </c>
      <c r="BQ377" s="453">
        <f t="shared" si="632"/>
        <v>100.73</v>
      </c>
      <c r="BR377" s="439" t="str">
        <f>IF(BL377="","",IF(BL377='Opening Balance'!$I$368,'Opening Balance'!$G$368,""))</f>
        <v/>
      </c>
      <c r="BS377" s="439" t="str">
        <f>IF(BL377="","",IF(BL377='Opening Balance'!$I$370,'Opening Balance'!$G$370,""))</f>
        <v/>
      </c>
      <c r="BT377" s="438">
        <f t="shared" si="605"/>
        <v>100.73</v>
      </c>
      <c r="BU377" s="446">
        <f>IF(BP377="","",BP377*'Opening Balance'!$G$372)</f>
        <v>0</v>
      </c>
      <c r="BV377" s="415">
        <f t="shared" si="599"/>
        <v>100.73</v>
      </c>
      <c r="BW377" s="453">
        <f t="shared" si="633"/>
        <v>9.4087999999999923</v>
      </c>
      <c r="BX377" s="446" t="str">
        <f>IF(BL377="","",IF(BL377='Opening Balance'!$I$369,'Opening Balance'!$G$369,""))</f>
        <v/>
      </c>
      <c r="BY377" s="446" t="str">
        <f>IF(BL377="","",IF(BL377='Opening Balance'!$I$371,'Opening Balance'!$G$371,""))</f>
        <v/>
      </c>
      <c r="BZ377" s="447">
        <f t="shared" si="606"/>
        <v>9.4087999999999923</v>
      </c>
      <c r="CA377" s="446">
        <f>IF(BP377="","",BP377*'Opening Balance'!$G$373)</f>
        <v>0</v>
      </c>
      <c r="CB377" s="431">
        <f t="shared" si="607"/>
        <v>9.4087999999999923</v>
      </c>
      <c r="CC377" s="474">
        <f t="shared" si="634"/>
        <v>28500</v>
      </c>
      <c r="CD377" s="468" t="str">
        <f>IF(BL377="","",IF(BL377='Opening Balance'!$I$375,'Opening Balance'!$G$375,""))</f>
        <v/>
      </c>
      <c r="CE377" s="468">
        <f t="shared" si="608"/>
        <v>28500</v>
      </c>
      <c r="CF377" s="470">
        <f>IF(BL377="","",IF(BL377='Opening Balance'!$I$377,'Opening Balance'!$G$377,0))</f>
        <v>0</v>
      </c>
      <c r="CG377" s="469">
        <f t="shared" si="635"/>
        <v>28500</v>
      </c>
      <c r="CH377" s="466"/>
      <c r="CI377" s="466"/>
      <c r="CJ377" s="389">
        <v>30</v>
      </c>
      <c r="CK377" s="422">
        <f>IF(AND('Att. Dairy'!B431=""),"",'Att. Dairy'!B431)</f>
        <v>45321</v>
      </c>
      <c r="CL377" s="423" t="str">
        <f>IF(AND('Att. Dairy'!D431=""),"",'Att. Dairy'!D431)</f>
        <v>Tuesday</v>
      </c>
      <c r="CM377" s="435" t="str">
        <f>IF('Att. Dairy'!O431="","",IF('Att. Dairy'!E431='Att. Dairy'!$AD$15,'Att. Dairy'!O431,""))</f>
        <v/>
      </c>
      <c r="CN377" s="435" t="str">
        <f>IF('Att. Dairy'!P431="","",IF('Att. Dairy'!E431='Att. Dairy'!$AD$15,'Att. Dairy'!P431,""))</f>
        <v/>
      </c>
      <c r="CO377" s="436">
        <f t="shared" si="609"/>
        <v>0</v>
      </c>
      <c r="CP377" s="453">
        <f t="shared" si="636"/>
        <v>146.37999999999994</v>
      </c>
      <c r="CQ377" s="438" t="str">
        <f>IF(CK377="","",IF(CK377='Opening Balance'!$I$368,'Opening Balance'!$H$368,""))</f>
        <v/>
      </c>
      <c r="CR377" s="438" t="str">
        <f>IF(CK377="","",IF(CK377='Opening Balance'!$I$370,'Opening Balance'!$H$370,""))</f>
        <v/>
      </c>
      <c r="CS377" s="438">
        <f t="shared" si="610"/>
        <v>146.37999999999994</v>
      </c>
      <c r="CT377" s="430">
        <f>IF(CO377="","",CO377*'Opening Balance'!$H$372)</f>
        <v>0</v>
      </c>
      <c r="CU377" s="431">
        <f t="shared" si="600"/>
        <v>146.37999999999994</v>
      </c>
      <c r="CV377" s="453">
        <f t="shared" si="637"/>
        <v>17.153799999999979</v>
      </c>
      <c r="CW377" s="430" t="str">
        <f>IF(CK377="","",IF(CK377='Opening Balance'!$I$369,'Opening Balance'!$H$369,""))</f>
        <v/>
      </c>
      <c r="CX377" s="429" t="str">
        <f>IF(CK377="","",IF(CK377='Opening Balance'!$I$371,'Opening Balance'!$H$371,""))</f>
        <v/>
      </c>
      <c r="CY377" s="438">
        <f t="shared" si="611"/>
        <v>17.153799999999979</v>
      </c>
      <c r="CZ377" s="430">
        <f>IF(CO377="","",CO377*'Opening Balance'!$H$373)</f>
        <v>0</v>
      </c>
      <c r="DA377" s="431">
        <f t="shared" si="612"/>
        <v>17.153799999999979</v>
      </c>
      <c r="DB377" s="474">
        <f t="shared" si="638"/>
        <v>31200</v>
      </c>
      <c r="DC377" s="468" t="str">
        <f>IF(CK377="","",IF(CK377='Opening Balance'!$I$375,'Opening Balance'!$H$375,""))</f>
        <v/>
      </c>
      <c r="DD377" s="468">
        <f t="shared" si="613"/>
        <v>31200</v>
      </c>
      <c r="DE377" s="470">
        <f>IF(CK377="","",IF(CK377='Opening Balance'!$I$377,'Opening Balance'!$H$377,0))</f>
        <v>0</v>
      </c>
      <c r="DF377" s="469">
        <f t="shared" si="639"/>
        <v>31200</v>
      </c>
    </row>
    <row r="378" spans="1:110" s="329" customFormat="1">
      <c r="A378" s="580"/>
      <c r="B378" s="352">
        <f>IF(AND($Z$3=$Q$343),MAX($B$347:B377)+1,0)</f>
        <v>0</v>
      </c>
      <c r="C378" s="116">
        <f>IF(AND('Att. Dairy'!B432=""),"",'Att. Dairy'!B432)</f>
        <v>45322</v>
      </c>
      <c r="D378" s="118">
        <f t="shared" si="614"/>
        <v>48.70000000000001</v>
      </c>
      <c r="E378" s="118">
        <f t="shared" si="615"/>
        <v>79.8</v>
      </c>
      <c r="F378" s="118" t="str">
        <f>IF(C378="","",IF(Sheet1!C378='Opening Balance'!$I$350,'Opening Balance'!$G$350,""))</f>
        <v/>
      </c>
      <c r="G378" s="118" t="str">
        <f>IF(C378="","",IF(Sheet1!C378='Opening Balance'!$I$351,'Opening Balance'!$G$351,""))</f>
        <v/>
      </c>
      <c r="H378" s="118" t="str">
        <f>IF(C378="","",IF(Sheet1!C378='Opening Balance'!$I$352,'Opening Balance'!$G$352,""))</f>
        <v/>
      </c>
      <c r="I378" s="118" t="str">
        <f>IF(C378="","",IF(Sheet1!C378='Opening Balance'!$I$353,'Opening Balance'!$G$353,""))</f>
        <v/>
      </c>
      <c r="J378" s="118" t="str">
        <f>IF(C378="","",IF(Sheet1!C378='Opening Balance'!$I$354,'Opening Balance'!$G$354,""))</f>
        <v/>
      </c>
      <c r="K378" s="118" t="str">
        <f>IF(C378="","",IF(Sheet1!C378='Opening Balance'!$I$355,'Opening Balance'!$G$355,""))</f>
        <v/>
      </c>
      <c r="L378" s="118">
        <f t="shared" si="616"/>
        <v>48.70000000000001</v>
      </c>
      <c r="M378" s="118">
        <f t="shared" si="617"/>
        <v>79.8</v>
      </c>
      <c r="N378" s="119" t="str">
        <f>IF('Att. Dairy'!F432="","",'Att. Dairy'!F432)</f>
        <v/>
      </c>
      <c r="O378" s="119" t="str">
        <f>IF('Att. Dairy'!G432="","",'Att. Dairy'!G432)</f>
        <v/>
      </c>
      <c r="P378" s="119" t="str">
        <f t="shared" si="618"/>
        <v/>
      </c>
      <c r="Q378" s="119" t="str">
        <f>IF('Att. Dairy'!L432="","",'Att. Dairy'!L432)</f>
        <v/>
      </c>
      <c r="R378" s="119" t="str">
        <f>IF('Att. Dairy'!M432="","",'Att. Dairy'!M432)</f>
        <v/>
      </c>
      <c r="S378" s="119" t="str">
        <f t="shared" si="619"/>
        <v/>
      </c>
      <c r="T378" s="118">
        <f t="shared" si="620"/>
        <v>0</v>
      </c>
      <c r="U378" s="118">
        <f t="shared" si="621"/>
        <v>0</v>
      </c>
      <c r="V378" s="118">
        <f t="shared" si="622"/>
        <v>48.70000000000001</v>
      </c>
      <c r="W378" s="118">
        <f t="shared" si="623"/>
        <v>79.8</v>
      </c>
      <c r="X378" s="321" t="str">
        <f>IFERROR(IF(AND('Att. Dairy'!B432=""),"",IF(AND(Y378="अवकाश"),"",IF(AND(S378=""),"",S378*$Z$343))),"")</f>
        <v/>
      </c>
      <c r="Y378" s="121" t="str">
        <f>IF(AND('Att. Dairy'!B432=""),"",IF(OR(S378="",S378=0),"",BC378))</f>
        <v/>
      </c>
      <c r="AA378" s="353">
        <f>IF(AND($AY$3=$AP$343),MAX($AA$347:AA377)+1,0)</f>
        <v>0</v>
      </c>
      <c r="AB378" s="116">
        <f>IF(AND('Att. Dairy'!B432=""),"",'Att. Dairy'!B432)</f>
        <v>45322</v>
      </c>
      <c r="AC378" s="118">
        <f t="shared" si="624"/>
        <v>7.1000000000000227</v>
      </c>
      <c r="AD378" s="118">
        <f t="shared" si="625"/>
        <v>28.000000000000014</v>
      </c>
      <c r="AE378" s="118" t="str">
        <f>IF(AB378="","",IF(Sheet1!AB378='Opening Balance'!$I$350,'Opening Balance'!$H$350,""))</f>
        <v/>
      </c>
      <c r="AF378" s="118" t="str">
        <f>IF(AB378="","",IF(Sheet1!AB378='Opening Balance'!$I$351,'Opening Balance'!$H$351,""))</f>
        <v/>
      </c>
      <c r="AG378" s="118" t="str">
        <f>IF(AB378="","",IF(Sheet1!AB378='Opening Balance'!$I$352,'Opening Balance'!$H$352,""))</f>
        <v/>
      </c>
      <c r="AH378" s="118" t="str">
        <f>IF(AB378="","",IF(Sheet1!AB378='Opening Balance'!$I$353,'Opening Balance'!$H$353,""))</f>
        <v/>
      </c>
      <c r="AI378" s="118" t="str">
        <f>IF(AB378="","",IF(Sheet1!AB378='Opening Balance'!$I$354,'Opening Balance'!$H$354,""))</f>
        <v/>
      </c>
      <c r="AJ378" s="118" t="str">
        <f>IF(AB378="","",IF(Sheet1!AB378='Opening Balance'!$I$355,'Opening Balance'!$H$355,""))</f>
        <v/>
      </c>
      <c r="AK378" s="118">
        <f t="shared" si="626"/>
        <v>7.1000000000000227</v>
      </c>
      <c r="AL378" s="118">
        <f>IF(AND(AD378="",AF378="",AH378="",AJ378=""),"",SUM(AD378,AF378,AH378,AJ378))</f>
        <v>28.000000000000014</v>
      </c>
      <c r="AM378" s="119" t="str">
        <f>IF('Att. Dairy'!I432="","",'Att. Dairy'!I432)</f>
        <v/>
      </c>
      <c r="AN378" s="119" t="str">
        <f>IF('Att. Dairy'!J432="","",'Att. Dairy'!J432)</f>
        <v/>
      </c>
      <c r="AO378" s="119" t="str">
        <f t="shared" si="642"/>
        <v/>
      </c>
      <c r="AP378" s="119" t="str">
        <f>IF('Att. Dairy'!O432="","",'Att. Dairy'!O432)</f>
        <v/>
      </c>
      <c r="AQ378" s="119" t="str">
        <f>IF('Att. Dairy'!P432="","",'Att. Dairy'!P432)</f>
        <v/>
      </c>
      <c r="AR378" s="119" t="str">
        <f t="shared" si="628"/>
        <v/>
      </c>
      <c r="AS378" s="118">
        <f t="shared" si="629"/>
        <v>0</v>
      </c>
      <c r="AT378" s="118">
        <f t="shared" si="630"/>
        <v>0</v>
      </c>
      <c r="AU378" s="118">
        <f t="shared" si="640"/>
        <v>7.1000000000000227</v>
      </c>
      <c r="AV378" s="118">
        <f t="shared" si="641"/>
        <v>28.000000000000014</v>
      </c>
      <c r="AW378" s="321" t="str">
        <f>IFERROR(IF(AND('Att. Dairy'!B432=""),"",IF(AND(AX378="अवकाश"),"",IF(AND(AR378=""),"",AR378*$AY$343))),"")</f>
        <v/>
      </c>
      <c r="AX378" s="121" t="str">
        <f>IF(AND('Att. Dairy'!B432=""),"",IF(OR(AR378="",AR378=0),"",BC378))</f>
        <v/>
      </c>
      <c r="BB378" s="329" t="str">
        <f>IF(AND('Att. Dairy'!D432=""),"",'Att. Dairy'!D432)</f>
        <v>Wednesday</v>
      </c>
      <c r="BC378" s="329" t="str">
        <f t="shared" si="631"/>
        <v>दाल रोटी</v>
      </c>
      <c r="BD378" s="318" t="str">
        <f t="shared" si="601"/>
        <v>W</v>
      </c>
      <c r="BE378" s="329" t="str">
        <f>IF(AND('Att. Dairy'!C432=""),"",'Att. Dairy'!C432)</f>
        <v/>
      </c>
      <c r="BF378" s="329" t="str">
        <f t="shared" si="602"/>
        <v/>
      </c>
      <c r="BG378" s="318" t="str">
        <f t="shared" si="603"/>
        <v>W</v>
      </c>
      <c r="BJ378" s="487">
        <f>IF(AND($DG$5=$CF$344),MAX($BJ$347:BJ377)+1,0)</f>
        <v>0</v>
      </c>
      <c r="BK378" s="391">
        <v>31</v>
      </c>
      <c r="BL378" s="422">
        <f>IF(AND('Att. Dairy'!B432=""),"",'Att. Dairy'!B432)</f>
        <v>45322</v>
      </c>
      <c r="BM378" s="423" t="str">
        <f>IF(AND('Att. Dairy'!D432=""),"",'Att. Dairy'!D432)</f>
        <v>Wednesday</v>
      </c>
      <c r="BN378" s="435" t="str">
        <f>IF('Att. Dairy'!L432="","",IF('Att. Dairy'!E432='Att. Dairy'!$AD$15,'Att. Dairy'!L432,""))</f>
        <v/>
      </c>
      <c r="BO378" s="435" t="str">
        <f>IF('Att. Dairy'!M432="","",IF('Att. Dairy'!E432='Att. Dairy'!$AD$15,'Att. Dairy'!M432,""))</f>
        <v/>
      </c>
      <c r="BP378" s="436">
        <f t="shared" si="604"/>
        <v>0</v>
      </c>
      <c r="BQ378" s="453">
        <f t="shared" si="632"/>
        <v>100.73</v>
      </c>
      <c r="BR378" s="439" t="str">
        <f>IF(BL378="","",IF(BL378='Opening Balance'!$I$368,'Opening Balance'!$G$368,""))</f>
        <v/>
      </c>
      <c r="BS378" s="439" t="str">
        <f>IF(BL378="","",IF(BL378='Opening Balance'!$I$370,'Opening Balance'!$G$370,""))</f>
        <v/>
      </c>
      <c r="BT378" s="438">
        <f t="shared" si="605"/>
        <v>100.73</v>
      </c>
      <c r="BU378" s="446">
        <f>IF(BP378="","",BP378*'Opening Balance'!$G$372)</f>
        <v>0</v>
      </c>
      <c r="BV378" s="415">
        <f t="shared" si="599"/>
        <v>100.73</v>
      </c>
      <c r="BW378" s="453">
        <f t="shared" si="633"/>
        <v>9.4087999999999923</v>
      </c>
      <c r="BX378" s="446" t="str">
        <f>IF(BL378="","",IF(BL378='Opening Balance'!$I$369,'Opening Balance'!$G$369,""))</f>
        <v/>
      </c>
      <c r="BY378" s="446" t="str">
        <f>IF(BL378="","",IF(BL378='Opening Balance'!$I$371,'Opening Balance'!$G$371,""))</f>
        <v/>
      </c>
      <c r="BZ378" s="447">
        <f t="shared" si="606"/>
        <v>9.4087999999999923</v>
      </c>
      <c r="CA378" s="446">
        <f>IF(BP378="","",BP378*'Opening Balance'!$G$373)</f>
        <v>0</v>
      </c>
      <c r="CB378" s="431">
        <f t="shared" si="607"/>
        <v>9.4087999999999923</v>
      </c>
      <c r="CC378" s="474">
        <f t="shared" si="634"/>
        <v>28500</v>
      </c>
      <c r="CD378" s="468" t="str">
        <f>IF(BL378="","",IF(BL378='Opening Balance'!$I$375,'Opening Balance'!$G$375,""))</f>
        <v/>
      </c>
      <c r="CE378" s="468">
        <f t="shared" si="608"/>
        <v>28500</v>
      </c>
      <c r="CF378" s="470">
        <f>IF(BL378="","",IF(BL378='Opening Balance'!$I$377,'Opening Balance'!$G$377,0))</f>
        <v>0</v>
      </c>
      <c r="CG378" s="469">
        <f>IFERROR(SUM(CE378-CF378),"")</f>
        <v>28500</v>
      </c>
      <c r="CH378" s="475"/>
      <c r="CI378" s="466"/>
      <c r="CJ378" s="391">
        <v>31</v>
      </c>
      <c r="CK378" s="422">
        <f>IF(AND('Att. Dairy'!B432=""),"",'Att. Dairy'!B432)</f>
        <v>45322</v>
      </c>
      <c r="CL378" s="423" t="str">
        <f>IF(AND('Att. Dairy'!D432=""),"",'Att. Dairy'!D432)</f>
        <v>Wednesday</v>
      </c>
      <c r="CM378" s="435" t="str">
        <f>IF('Att. Dairy'!O432="","",IF('Att. Dairy'!E432='Att. Dairy'!$AD$15,'Att. Dairy'!O432,""))</f>
        <v/>
      </c>
      <c r="CN378" s="435" t="str">
        <f>IF('Att. Dairy'!P432="","",IF('Att. Dairy'!E432='Att. Dairy'!$AD$15,'Att. Dairy'!P432,""))</f>
        <v/>
      </c>
      <c r="CO378" s="436">
        <f t="shared" si="609"/>
        <v>0</v>
      </c>
      <c r="CP378" s="453">
        <f t="shared" si="636"/>
        <v>146.37999999999994</v>
      </c>
      <c r="CQ378" s="438" t="str">
        <f>IF(CK378="","",IF(CK378='Opening Balance'!$I$368,'Opening Balance'!$H$368,""))</f>
        <v/>
      </c>
      <c r="CR378" s="438" t="str">
        <f>IF(CK378="","",IF(CK378='Opening Balance'!$I$370,'Opening Balance'!$H$370,""))</f>
        <v/>
      </c>
      <c r="CS378" s="438">
        <f t="shared" si="610"/>
        <v>146.37999999999994</v>
      </c>
      <c r="CT378" s="430">
        <f>IF(CO378="","",CO378*'Opening Balance'!$H$372)</f>
        <v>0</v>
      </c>
      <c r="CU378" s="431">
        <f t="shared" si="600"/>
        <v>146.37999999999994</v>
      </c>
      <c r="CV378" s="453">
        <f t="shared" si="637"/>
        <v>17.153799999999979</v>
      </c>
      <c r="CW378" s="430" t="str">
        <f>IF(CK378="","",IF(CK378='Opening Balance'!$I$369,'Opening Balance'!$H$369,""))</f>
        <v/>
      </c>
      <c r="CX378" s="429" t="str">
        <f>IF(CK378="","",IF(CK378='Opening Balance'!$I$371,'Opening Balance'!$H$371,""))</f>
        <v/>
      </c>
      <c r="CY378" s="438">
        <f t="shared" si="611"/>
        <v>17.153799999999979</v>
      </c>
      <c r="CZ378" s="430">
        <f>IF(CO378="","",CO378*'Opening Balance'!$H$373)</f>
        <v>0</v>
      </c>
      <c r="DA378" s="431">
        <f t="shared" si="612"/>
        <v>17.153799999999979</v>
      </c>
      <c r="DB378" s="474">
        <f t="shared" si="638"/>
        <v>31200</v>
      </c>
      <c r="DC378" s="468" t="str">
        <f>IF(CK378="","",IF(CK378='Opening Balance'!$I$375,'Opening Balance'!$H$375,""))</f>
        <v/>
      </c>
      <c r="DD378" s="468">
        <f t="shared" si="613"/>
        <v>31200</v>
      </c>
      <c r="DE378" s="470">
        <f>IF(CK378="","",IF(CK378='Opening Balance'!$I$377,'Opening Balance'!$H$377,0))</f>
        <v>0</v>
      </c>
      <c r="DF378" s="469">
        <f t="shared" si="639"/>
        <v>31200</v>
      </c>
    </row>
    <row r="379" spans="1:110" s="329" customFormat="1" ht="20.25">
      <c r="A379" s="580">
        <v>10</v>
      </c>
      <c r="C379" s="122"/>
      <c r="D379" s="858"/>
      <c r="E379" s="858"/>
      <c r="F379" s="123">
        <f t="shared" ref="F379:K379" si="643">SUM(F348:F378)</f>
        <v>0</v>
      </c>
      <c r="G379" s="123">
        <f t="shared" si="643"/>
        <v>0</v>
      </c>
      <c r="H379" s="123">
        <f t="shared" si="643"/>
        <v>0</v>
      </c>
      <c r="I379" s="123">
        <f t="shared" si="643"/>
        <v>0</v>
      </c>
      <c r="J379" s="123">
        <f t="shared" si="643"/>
        <v>0</v>
      </c>
      <c r="K379" s="123">
        <f t="shared" si="643"/>
        <v>0</v>
      </c>
      <c r="L379" s="123"/>
      <c r="M379" s="123"/>
      <c r="N379" s="124">
        <f t="shared" ref="N379:U379" si="644">SUM(N348:N378)</f>
        <v>492</v>
      </c>
      <c r="O379" s="124">
        <f t="shared" si="644"/>
        <v>483</v>
      </c>
      <c r="P379" s="124">
        <f t="shared" si="644"/>
        <v>975</v>
      </c>
      <c r="Q379" s="124">
        <f t="shared" si="644"/>
        <v>472</v>
      </c>
      <c r="R379" s="124">
        <f t="shared" si="644"/>
        <v>460</v>
      </c>
      <c r="S379" s="124">
        <f t="shared" si="644"/>
        <v>932</v>
      </c>
      <c r="T379" s="125">
        <f t="shared" si="644"/>
        <v>47.7</v>
      </c>
      <c r="U379" s="125">
        <f t="shared" si="644"/>
        <v>45.5</v>
      </c>
      <c r="V379" s="125"/>
      <c r="W379" s="125"/>
      <c r="X379" s="125">
        <f>SUM(X348:X378)</f>
        <v>5079.3999999999996</v>
      </c>
      <c r="Y379" s="126"/>
      <c r="Z379" s="329">
        <v>10</v>
      </c>
      <c r="AA379" s="353"/>
      <c r="AB379" s="122"/>
      <c r="AC379" s="858"/>
      <c r="AD379" s="858"/>
      <c r="AE379" s="123">
        <f t="shared" ref="AE379:AJ379" si="645">SUM(AE348:AE378)</f>
        <v>0</v>
      </c>
      <c r="AF379" s="123">
        <f t="shared" si="645"/>
        <v>0</v>
      </c>
      <c r="AG379" s="123">
        <f t="shared" si="645"/>
        <v>0</v>
      </c>
      <c r="AH379" s="123">
        <f t="shared" si="645"/>
        <v>0</v>
      </c>
      <c r="AI379" s="123">
        <f t="shared" si="645"/>
        <v>0</v>
      </c>
      <c r="AJ379" s="123">
        <f t="shared" si="645"/>
        <v>0</v>
      </c>
      <c r="AK379" s="123"/>
      <c r="AL379" s="123"/>
      <c r="AM379" s="124">
        <f t="shared" ref="AM379:AT379" si="646">SUM(AM348:AM378)</f>
        <v>360</v>
      </c>
      <c r="AN379" s="124">
        <f t="shared" si="646"/>
        <v>400</v>
      </c>
      <c r="AO379" s="124">
        <f t="shared" si="646"/>
        <v>760</v>
      </c>
      <c r="AP379" s="124">
        <f t="shared" si="646"/>
        <v>337</v>
      </c>
      <c r="AQ379" s="124">
        <f t="shared" si="646"/>
        <v>373</v>
      </c>
      <c r="AR379" s="124">
        <f t="shared" si="646"/>
        <v>710</v>
      </c>
      <c r="AS379" s="125">
        <f t="shared" si="646"/>
        <v>55.5</v>
      </c>
      <c r="AT379" s="125">
        <f t="shared" si="646"/>
        <v>51</v>
      </c>
      <c r="AU379" s="125"/>
      <c r="AV379" s="125"/>
      <c r="AW379" s="123">
        <f>SUM(AW348:AW378)</f>
        <v>5800.6999999999989</v>
      </c>
      <c r="AX379" s="126"/>
      <c r="BI379" s="329">
        <v>10</v>
      </c>
      <c r="BK379" s="844" t="s">
        <v>455</v>
      </c>
      <c r="BL379" s="844"/>
      <c r="BM379" s="844"/>
      <c r="BN379" s="488">
        <f>SUM(BN348:BN378)</f>
        <v>472</v>
      </c>
      <c r="BO379" s="488">
        <f t="shared" ref="BO379" si="647">SUM(BO348:BO378)</f>
        <v>460</v>
      </c>
      <c r="BP379" s="488">
        <f t="shared" ref="BP379" si="648">SUM(BP348:BP378)</f>
        <v>932</v>
      </c>
      <c r="BQ379" s="488"/>
      <c r="BR379" s="489">
        <f t="shared" ref="BR379" si="649">SUM(BR348:BR378)</f>
        <v>0</v>
      </c>
      <c r="BS379" s="489">
        <f t="shared" ref="BS379" si="650">SUM(BS348:BS378)</f>
        <v>0</v>
      </c>
      <c r="BT379" s="489"/>
      <c r="BU379" s="489">
        <f t="shared" ref="BU379" si="651">SUM(BU348:BU378)</f>
        <v>13.98</v>
      </c>
      <c r="BV379" s="416"/>
      <c r="BW379" s="412"/>
      <c r="BX379" s="489">
        <f t="shared" ref="BX379" si="652">SUM(BX348:BX378)</f>
        <v>0</v>
      </c>
      <c r="BY379" s="489">
        <f t="shared" ref="BY379" si="653">SUM(BY348:BY378)</f>
        <v>0</v>
      </c>
      <c r="BZ379" s="489"/>
      <c r="CA379" s="489">
        <f t="shared" ref="CA379" si="654">SUM(CA348:CA378)</f>
        <v>7.8287999999999993</v>
      </c>
      <c r="CB379" s="417"/>
      <c r="CC379" s="471"/>
      <c r="CD379" s="476">
        <f>SUM(CD348:CD378)</f>
        <v>0</v>
      </c>
      <c r="CE379" s="472"/>
      <c r="CF379" s="476">
        <f>SUM(CF348:CF378)</f>
        <v>0</v>
      </c>
      <c r="CG379" s="473"/>
      <c r="CH379" s="466"/>
      <c r="CI379" s="466"/>
      <c r="CJ379" s="844" t="s">
        <v>455</v>
      </c>
      <c r="CK379" s="844"/>
      <c r="CL379" s="844"/>
      <c r="CM379" s="488">
        <f>SUM(CM348:CM378)</f>
        <v>337</v>
      </c>
      <c r="CN379" s="488">
        <f t="shared" ref="CN379" si="655">SUM(CN348:CN378)</f>
        <v>373</v>
      </c>
      <c r="CO379" s="488">
        <f t="shared" ref="CO379" si="656">SUM(CO348:CO378)</f>
        <v>710</v>
      </c>
      <c r="CP379" s="488"/>
      <c r="CQ379" s="489">
        <f t="shared" ref="CQ379" si="657">SUM(CQ348:CQ378)</f>
        <v>0</v>
      </c>
      <c r="CR379" s="489">
        <f t="shared" ref="CR379" si="658">SUM(CR348:CR378)</f>
        <v>0</v>
      </c>
      <c r="CS379" s="489"/>
      <c r="CT379" s="489">
        <f t="shared" ref="CT379" si="659">SUM(CT348:CT378)</f>
        <v>14.200000000000001</v>
      </c>
      <c r="CU379" s="416"/>
      <c r="CV379" s="412"/>
      <c r="CW379" s="489">
        <f t="shared" ref="CW379" si="660">SUM(CW348:CW378)</f>
        <v>0</v>
      </c>
      <c r="CX379" s="489">
        <f t="shared" ref="CX379" si="661">SUM(CX348:CX378)</f>
        <v>0</v>
      </c>
      <c r="CY379" s="489"/>
      <c r="CZ379" s="489">
        <f t="shared" ref="CZ379" si="662">SUM(CZ348:CZ378)</f>
        <v>7.2420000000000009</v>
      </c>
      <c r="DA379" s="417"/>
      <c r="DB379" s="471"/>
      <c r="DC379" s="476">
        <f>SUM(DC348:DC378)</f>
        <v>0</v>
      </c>
      <c r="DD379" s="472"/>
      <c r="DE379" s="476">
        <f>SUM(DE348:DE378)</f>
        <v>0</v>
      </c>
      <c r="DF379" s="450">
        <f t="shared" ref="DF379" si="663">SUM(DD379-DE379)</f>
        <v>0</v>
      </c>
    </row>
    <row r="381" spans="1:110" s="329" customFormat="1" ht="21">
      <c r="A381" s="580"/>
      <c r="C381" s="93"/>
      <c r="D381" s="859" t="str">
        <f>D343</f>
        <v>कार्यालय का नाम ,  Mahtma Gandhi Government School (English Medium) Bar, Pali</v>
      </c>
      <c r="E381" s="859"/>
      <c r="F381" s="859"/>
      <c r="G381" s="859"/>
      <c r="H381" s="859"/>
      <c r="I381" s="859"/>
      <c r="J381" s="859"/>
      <c r="K381" s="859"/>
      <c r="L381" s="859"/>
      <c r="M381" s="859"/>
      <c r="N381" s="859"/>
      <c r="O381" s="859"/>
      <c r="P381" s="859"/>
      <c r="Q381" s="860" t="str">
        <f>'Att. Dairy'!N441</f>
        <v>February-2024</v>
      </c>
      <c r="R381" s="860"/>
      <c r="S381" s="860"/>
      <c r="T381" s="860"/>
      <c r="U381" s="860"/>
      <c r="V381" s="16"/>
      <c r="W381" s="16"/>
      <c r="X381" s="16"/>
      <c r="Y381" s="16"/>
      <c r="Z381" s="320">
        <f>'Opening Balance'!I396</f>
        <v>5.45</v>
      </c>
      <c r="AA381" s="353"/>
      <c r="AB381" s="93"/>
      <c r="AC381" s="859" t="str">
        <f>AC343</f>
        <v>कार्यालय का नाम ,  Mahtma Gandhi Government School (English Medium) Bar, Pali</v>
      </c>
      <c r="AD381" s="859"/>
      <c r="AE381" s="859"/>
      <c r="AF381" s="859"/>
      <c r="AG381" s="859"/>
      <c r="AH381" s="859"/>
      <c r="AI381" s="859"/>
      <c r="AJ381" s="859"/>
      <c r="AK381" s="859"/>
      <c r="AL381" s="859"/>
      <c r="AM381" s="859"/>
      <c r="AN381" s="859"/>
      <c r="AO381" s="859"/>
      <c r="AP381" s="860" t="str">
        <f>'Att. Dairy'!N441</f>
        <v>February-2024</v>
      </c>
      <c r="AQ381" s="860"/>
      <c r="AR381" s="860"/>
      <c r="AS381" s="860"/>
      <c r="AT381" s="860"/>
      <c r="AU381" s="16"/>
      <c r="AV381" s="16"/>
      <c r="AW381" s="16"/>
      <c r="AX381" s="16"/>
      <c r="AY381" s="319">
        <f>'Opening Balance'!I398</f>
        <v>8.17</v>
      </c>
    </row>
    <row r="382" spans="1:110" s="329" customFormat="1" ht="34.5">
      <c r="A382" s="580"/>
      <c r="C382" s="855" t="s">
        <v>115</v>
      </c>
      <c r="D382" s="854" t="s">
        <v>116</v>
      </c>
      <c r="E382" s="854"/>
      <c r="F382" s="854" t="s">
        <v>122</v>
      </c>
      <c r="G382" s="854"/>
      <c r="H382" s="861" t="s">
        <v>123</v>
      </c>
      <c r="I382" s="861"/>
      <c r="J382" s="861" t="s">
        <v>124</v>
      </c>
      <c r="K382" s="861"/>
      <c r="L382" s="855" t="s">
        <v>126</v>
      </c>
      <c r="M382" s="855"/>
      <c r="N382" s="854" t="s">
        <v>395</v>
      </c>
      <c r="O382" s="854"/>
      <c r="P382" s="854"/>
      <c r="Q382" s="854" t="s">
        <v>129</v>
      </c>
      <c r="R382" s="854"/>
      <c r="S382" s="854"/>
      <c r="T382" s="854" t="s">
        <v>132</v>
      </c>
      <c r="U382" s="854"/>
      <c r="V382" s="855" t="s">
        <v>133</v>
      </c>
      <c r="W382" s="855"/>
      <c r="X382" s="856" t="s">
        <v>134</v>
      </c>
      <c r="Y382" s="854" t="s">
        <v>135</v>
      </c>
      <c r="AA382" s="353"/>
      <c r="AB382" s="855" t="s">
        <v>115</v>
      </c>
      <c r="AC382" s="854" t="s">
        <v>116</v>
      </c>
      <c r="AD382" s="854"/>
      <c r="AE382" s="854" t="s">
        <v>122</v>
      </c>
      <c r="AF382" s="854"/>
      <c r="AG382" s="861" t="s">
        <v>123</v>
      </c>
      <c r="AH382" s="861"/>
      <c r="AI382" s="861" t="s">
        <v>124</v>
      </c>
      <c r="AJ382" s="861"/>
      <c r="AK382" s="855" t="s">
        <v>126</v>
      </c>
      <c r="AL382" s="855"/>
      <c r="AM382" s="854" t="s">
        <v>394</v>
      </c>
      <c r="AN382" s="854"/>
      <c r="AO382" s="854"/>
      <c r="AP382" s="854" t="s">
        <v>393</v>
      </c>
      <c r="AQ382" s="854"/>
      <c r="AR382" s="854"/>
      <c r="AS382" s="854" t="s">
        <v>132</v>
      </c>
      <c r="AT382" s="854"/>
      <c r="AU382" s="855" t="s">
        <v>133</v>
      </c>
      <c r="AV382" s="855"/>
      <c r="AW382" s="856" t="s">
        <v>134</v>
      </c>
      <c r="AX382" s="854" t="s">
        <v>135</v>
      </c>
      <c r="BK382" s="394"/>
      <c r="BL382" s="394"/>
      <c r="BM382" s="845" t="s">
        <v>457</v>
      </c>
      <c r="BN382" s="845"/>
      <c r="BO382" s="845"/>
      <c r="BP382" s="845"/>
      <c r="BQ382" s="845"/>
      <c r="BR382" s="845"/>
      <c r="BS382" s="845"/>
      <c r="BT382" s="845"/>
      <c r="BU382" s="845"/>
      <c r="BV382" s="845"/>
      <c r="BW382" s="845"/>
      <c r="BX382" s="845"/>
      <c r="BY382" s="845"/>
      <c r="BZ382" s="845"/>
      <c r="CA382" s="845"/>
      <c r="CB382" s="845"/>
      <c r="CC382" s="845"/>
      <c r="CD382" s="845"/>
      <c r="CE382" s="421" t="s">
        <v>19</v>
      </c>
      <c r="CF382" s="846" t="str">
        <f>'Att. Dairy'!N441</f>
        <v>February-2024</v>
      </c>
      <c r="CG382" s="846"/>
      <c r="CH382" s="466"/>
      <c r="CI382" s="466"/>
      <c r="CJ382" s="394"/>
      <c r="CK382" s="394"/>
      <c r="CL382" s="845" t="s">
        <v>458</v>
      </c>
      <c r="CM382" s="845"/>
      <c r="CN382" s="845"/>
      <c r="CO382" s="845"/>
      <c r="CP382" s="845"/>
      <c r="CQ382" s="845"/>
      <c r="CR382" s="845"/>
      <c r="CS382" s="845"/>
      <c r="CT382" s="845"/>
      <c r="CU382" s="845"/>
      <c r="CV382" s="845"/>
      <c r="CW382" s="845"/>
      <c r="CX382" s="845"/>
      <c r="CY382" s="845"/>
      <c r="CZ382" s="845"/>
      <c r="DA382" s="845"/>
      <c r="DB382" s="845"/>
      <c r="DC382" s="845"/>
      <c r="DD382" s="421" t="s">
        <v>19</v>
      </c>
      <c r="DE382" s="846" t="str">
        <f>'Att. Dairy'!N441</f>
        <v>February-2024</v>
      </c>
      <c r="DF382" s="846"/>
    </row>
    <row r="383" spans="1:110" s="329" customFormat="1" ht="21.75" customHeight="1">
      <c r="A383" s="580"/>
      <c r="C383" s="855"/>
      <c r="D383" s="854"/>
      <c r="E383" s="854"/>
      <c r="F383" s="854"/>
      <c r="G383" s="854"/>
      <c r="H383" s="861"/>
      <c r="I383" s="861"/>
      <c r="J383" s="861"/>
      <c r="K383" s="861"/>
      <c r="L383" s="855"/>
      <c r="M383" s="855"/>
      <c r="N383" s="854"/>
      <c r="O383" s="854"/>
      <c r="P383" s="854"/>
      <c r="Q383" s="854"/>
      <c r="R383" s="854"/>
      <c r="S383" s="854"/>
      <c r="T383" s="854"/>
      <c r="U383" s="854"/>
      <c r="V383" s="855"/>
      <c r="W383" s="855"/>
      <c r="X383" s="856"/>
      <c r="Y383" s="854"/>
      <c r="AA383" s="353"/>
      <c r="AB383" s="855"/>
      <c r="AC383" s="854"/>
      <c r="AD383" s="854"/>
      <c r="AE383" s="854"/>
      <c r="AF383" s="854"/>
      <c r="AG383" s="861"/>
      <c r="AH383" s="861"/>
      <c r="AI383" s="861"/>
      <c r="AJ383" s="861"/>
      <c r="AK383" s="855"/>
      <c r="AL383" s="855"/>
      <c r="AM383" s="854"/>
      <c r="AN383" s="854"/>
      <c r="AO383" s="854"/>
      <c r="AP383" s="854"/>
      <c r="AQ383" s="854"/>
      <c r="AR383" s="854"/>
      <c r="AS383" s="854"/>
      <c r="AT383" s="854"/>
      <c r="AU383" s="855"/>
      <c r="AV383" s="855"/>
      <c r="AW383" s="856"/>
      <c r="AX383" s="854"/>
      <c r="BK383" s="394"/>
      <c r="BL383" s="394"/>
      <c r="BM383" s="432"/>
      <c r="BN383" s="465"/>
      <c r="BO383" s="465"/>
      <c r="BP383" s="465"/>
      <c r="BQ383" s="432"/>
      <c r="BR383" s="432"/>
      <c r="BS383" s="432"/>
      <c r="BT383" s="432"/>
      <c r="BU383" s="432"/>
      <c r="BV383" s="432"/>
      <c r="BW383" s="432"/>
      <c r="BX383" s="432"/>
      <c r="BY383" s="432"/>
      <c r="BZ383" s="432"/>
      <c r="CA383" s="432"/>
      <c r="CB383" s="432"/>
      <c r="CC383" s="432"/>
      <c r="CD383" s="432"/>
      <c r="CE383" s="421"/>
      <c r="CF383" s="420"/>
      <c r="CG383" s="420"/>
      <c r="CH383" s="466"/>
      <c r="CI383" s="466"/>
      <c r="CJ383" s="394"/>
      <c r="CK383" s="394"/>
      <c r="CL383" s="432"/>
      <c r="CM383" s="465"/>
      <c r="CN383" s="465"/>
      <c r="CO383" s="465"/>
      <c r="CP383" s="432"/>
      <c r="CQ383" s="432"/>
      <c r="CR383" s="432"/>
      <c r="CS383" s="432"/>
      <c r="CT383" s="432"/>
      <c r="CU383" s="432"/>
      <c r="CV383" s="432"/>
      <c r="CW383" s="432"/>
      <c r="CX383" s="432"/>
      <c r="CY383" s="432"/>
      <c r="CZ383" s="432"/>
      <c r="DA383" s="432"/>
      <c r="DB383" s="432"/>
      <c r="DC383" s="432"/>
      <c r="DD383" s="421"/>
      <c r="DE383" s="420"/>
      <c r="DF383" s="420"/>
    </row>
    <row r="384" spans="1:110" s="329" customFormat="1" ht="15" customHeight="1">
      <c r="A384" s="580"/>
      <c r="C384" s="855"/>
      <c r="D384" s="854"/>
      <c r="E384" s="854"/>
      <c r="F384" s="854"/>
      <c r="G384" s="854"/>
      <c r="H384" s="857" t="s">
        <v>125</v>
      </c>
      <c r="I384" s="857"/>
      <c r="J384" s="857" t="s">
        <v>125</v>
      </c>
      <c r="K384" s="857"/>
      <c r="L384" s="855"/>
      <c r="M384" s="855"/>
      <c r="N384" s="854"/>
      <c r="O384" s="854"/>
      <c r="P384" s="854"/>
      <c r="Q384" s="854"/>
      <c r="R384" s="854"/>
      <c r="S384" s="854"/>
      <c r="T384" s="854"/>
      <c r="U384" s="854"/>
      <c r="V384" s="855"/>
      <c r="W384" s="855"/>
      <c r="X384" s="856"/>
      <c r="Y384" s="854"/>
      <c r="AA384" s="353"/>
      <c r="AB384" s="855"/>
      <c r="AC384" s="854"/>
      <c r="AD384" s="854"/>
      <c r="AE384" s="854"/>
      <c r="AF384" s="854"/>
      <c r="AG384" s="857" t="s">
        <v>125</v>
      </c>
      <c r="AH384" s="857"/>
      <c r="AI384" s="857" t="s">
        <v>125</v>
      </c>
      <c r="AJ384" s="857"/>
      <c r="AK384" s="855"/>
      <c r="AL384" s="855"/>
      <c r="AM384" s="854"/>
      <c r="AN384" s="854"/>
      <c r="AO384" s="854"/>
      <c r="AP384" s="854"/>
      <c r="AQ384" s="854"/>
      <c r="AR384" s="854"/>
      <c r="AS384" s="854"/>
      <c r="AT384" s="854"/>
      <c r="AU384" s="855"/>
      <c r="AV384" s="855"/>
      <c r="AW384" s="856"/>
      <c r="AX384" s="854"/>
      <c r="BK384" s="847" t="s">
        <v>449</v>
      </c>
      <c r="BL384" s="848" t="s">
        <v>426</v>
      </c>
      <c r="BM384" s="848" t="s">
        <v>282</v>
      </c>
      <c r="BN384" s="849" t="s">
        <v>427</v>
      </c>
      <c r="BO384" s="849"/>
      <c r="BP384" s="849"/>
      <c r="BQ384" s="850" t="s">
        <v>456</v>
      </c>
      <c r="BR384" s="850"/>
      <c r="BS384" s="850"/>
      <c r="BT384" s="850"/>
      <c r="BU384" s="850"/>
      <c r="BV384" s="850"/>
      <c r="BW384" s="850" t="s">
        <v>431</v>
      </c>
      <c r="BX384" s="850"/>
      <c r="BY384" s="850"/>
      <c r="BZ384" s="850"/>
      <c r="CA384" s="850"/>
      <c r="CB384" s="850"/>
      <c r="CC384" s="851" t="s">
        <v>438</v>
      </c>
      <c r="CD384" s="852"/>
      <c r="CE384" s="852"/>
      <c r="CF384" s="852"/>
      <c r="CG384" s="853"/>
      <c r="CH384" s="466"/>
      <c r="CI384" s="466"/>
      <c r="CJ384" s="847" t="s">
        <v>449</v>
      </c>
      <c r="CK384" s="848" t="s">
        <v>426</v>
      </c>
      <c r="CL384" s="848" t="s">
        <v>282</v>
      </c>
      <c r="CM384" s="849" t="s">
        <v>428</v>
      </c>
      <c r="CN384" s="849"/>
      <c r="CO384" s="849"/>
      <c r="CP384" s="850" t="s">
        <v>456</v>
      </c>
      <c r="CQ384" s="850"/>
      <c r="CR384" s="850"/>
      <c r="CS384" s="850"/>
      <c r="CT384" s="850"/>
      <c r="CU384" s="850"/>
      <c r="CV384" s="850" t="s">
        <v>431</v>
      </c>
      <c r="CW384" s="850"/>
      <c r="CX384" s="850"/>
      <c r="CY384" s="850"/>
      <c r="CZ384" s="850"/>
      <c r="DA384" s="850"/>
      <c r="DB384" s="851" t="s">
        <v>438</v>
      </c>
      <c r="DC384" s="852"/>
      <c r="DD384" s="852"/>
      <c r="DE384" s="852"/>
      <c r="DF384" s="853"/>
    </row>
    <row r="385" spans="1:110" s="329" customFormat="1" ht="25.5">
      <c r="A385" s="580"/>
      <c r="C385" s="855"/>
      <c r="D385" s="127" t="s">
        <v>117</v>
      </c>
      <c r="E385" s="127" t="s">
        <v>118</v>
      </c>
      <c r="F385" s="127" t="s">
        <v>117</v>
      </c>
      <c r="G385" s="127" t="s">
        <v>118</v>
      </c>
      <c r="H385" s="127" t="s">
        <v>117</v>
      </c>
      <c r="I385" s="127" t="s">
        <v>118</v>
      </c>
      <c r="J385" s="127" t="s">
        <v>117</v>
      </c>
      <c r="K385" s="127" t="s">
        <v>118</v>
      </c>
      <c r="L385" s="127" t="s">
        <v>117</v>
      </c>
      <c r="M385" s="127" t="s">
        <v>118</v>
      </c>
      <c r="N385" s="127" t="s">
        <v>119</v>
      </c>
      <c r="O385" s="127" t="s">
        <v>120</v>
      </c>
      <c r="P385" s="127" t="s">
        <v>121</v>
      </c>
      <c r="Q385" s="127" t="s">
        <v>119</v>
      </c>
      <c r="R385" s="127" t="s">
        <v>120</v>
      </c>
      <c r="S385" s="127" t="s">
        <v>121</v>
      </c>
      <c r="T385" s="127" t="s">
        <v>117</v>
      </c>
      <c r="U385" s="127" t="s">
        <v>118</v>
      </c>
      <c r="V385" s="127" t="s">
        <v>117</v>
      </c>
      <c r="W385" s="127" t="s">
        <v>118</v>
      </c>
      <c r="X385" s="856"/>
      <c r="Y385" s="854"/>
      <c r="AA385" s="353"/>
      <c r="AB385" s="855"/>
      <c r="AC385" s="127" t="s">
        <v>117</v>
      </c>
      <c r="AD385" s="127" t="s">
        <v>118</v>
      </c>
      <c r="AE385" s="127" t="s">
        <v>117</v>
      </c>
      <c r="AF385" s="127" t="s">
        <v>118</v>
      </c>
      <c r="AG385" s="127" t="s">
        <v>117</v>
      </c>
      <c r="AH385" s="127" t="s">
        <v>118</v>
      </c>
      <c r="AI385" s="127" t="s">
        <v>117</v>
      </c>
      <c r="AJ385" s="127" t="s">
        <v>118</v>
      </c>
      <c r="AK385" s="127" t="s">
        <v>117</v>
      </c>
      <c r="AL385" s="127" t="s">
        <v>118</v>
      </c>
      <c r="AM385" s="127" t="s">
        <v>119</v>
      </c>
      <c r="AN385" s="127" t="s">
        <v>120</v>
      </c>
      <c r="AO385" s="127" t="s">
        <v>121</v>
      </c>
      <c r="AP385" s="127" t="s">
        <v>119</v>
      </c>
      <c r="AQ385" s="127" t="s">
        <v>120</v>
      </c>
      <c r="AR385" s="127" t="s">
        <v>121</v>
      </c>
      <c r="AS385" s="127" t="s">
        <v>117</v>
      </c>
      <c r="AT385" s="127" t="s">
        <v>118</v>
      </c>
      <c r="AU385" s="127" t="s">
        <v>117</v>
      </c>
      <c r="AV385" s="127" t="s">
        <v>118</v>
      </c>
      <c r="AW385" s="856"/>
      <c r="AX385" s="854"/>
      <c r="BK385" s="847"/>
      <c r="BL385" s="848"/>
      <c r="BM385" s="848"/>
      <c r="BN385" s="395" t="s">
        <v>119</v>
      </c>
      <c r="BO385" s="396" t="s">
        <v>120</v>
      </c>
      <c r="BP385" s="397" t="s">
        <v>417</v>
      </c>
      <c r="BQ385" s="426" t="s">
        <v>452</v>
      </c>
      <c r="BR385" s="426" t="s">
        <v>433</v>
      </c>
      <c r="BS385" s="426" t="s">
        <v>434</v>
      </c>
      <c r="BT385" s="426" t="s">
        <v>450</v>
      </c>
      <c r="BU385" s="426" t="s">
        <v>459</v>
      </c>
      <c r="BV385" s="427" t="s">
        <v>435</v>
      </c>
      <c r="BW385" s="426" t="s">
        <v>452</v>
      </c>
      <c r="BX385" s="426" t="s">
        <v>461</v>
      </c>
      <c r="BY385" s="426" t="s">
        <v>434</v>
      </c>
      <c r="BZ385" s="426" t="s">
        <v>450</v>
      </c>
      <c r="CA385" s="426" t="s">
        <v>459</v>
      </c>
      <c r="CB385" s="427" t="s">
        <v>435</v>
      </c>
      <c r="CC385" s="428" t="s">
        <v>283</v>
      </c>
      <c r="CD385" s="428" t="s">
        <v>440</v>
      </c>
      <c r="CE385" s="428" t="s">
        <v>437</v>
      </c>
      <c r="CF385" s="449" t="s">
        <v>439</v>
      </c>
      <c r="CG385" s="427" t="s">
        <v>380</v>
      </c>
      <c r="CH385" s="466"/>
      <c r="CI385" s="466"/>
      <c r="CJ385" s="847"/>
      <c r="CK385" s="848"/>
      <c r="CL385" s="848"/>
      <c r="CM385" s="395" t="s">
        <v>119</v>
      </c>
      <c r="CN385" s="396" t="s">
        <v>120</v>
      </c>
      <c r="CO385" s="397" t="s">
        <v>417</v>
      </c>
      <c r="CP385" s="426" t="s">
        <v>452</v>
      </c>
      <c r="CQ385" s="426" t="s">
        <v>433</v>
      </c>
      <c r="CR385" s="426" t="s">
        <v>434</v>
      </c>
      <c r="CS385" s="426" t="s">
        <v>450</v>
      </c>
      <c r="CT385" s="426" t="s">
        <v>451</v>
      </c>
      <c r="CU385" s="427" t="s">
        <v>435</v>
      </c>
      <c r="CV385" s="426" t="s">
        <v>452</v>
      </c>
      <c r="CW385" s="426" t="s">
        <v>461</v>
      </c>
      <c r="CX385" s="426" t="s">
        <v>434</v>
      </c>
      <c r="CY385" s="426" t="s">
        <v>450</v>
      </c>
      <c r="CZ385" s="426" t="s">
        <v>451</v>
      </c>
      <c r="DA385" s="427" t="s">
        <v>435</v>
      </c>
      <c r="DB385" s="428" t="s">
        <v>283</v>
      </c>
      <c r="DC385" s="428" t="s">
        <v>440</v>
      </c>
      <c r="DD385" s="428" t="s">
        <v>437</v>
      </c>
      <c r="DE385" s="449" t="s">
        <v>439</v>
      </c>
      <c r="DF385" s="427" t="s">
        <v>380</v>
      </c>
    </row>
    <row r="386" spans="1:110" s="329" customFormat="1">
      <c r="A386" s="580"/>
      <c r="B386" s="352">
        <f>IF(AND($Z$3=$Q$381),1,0)</f>
        <v>0</v>
      </c>
      <c r="C386" s="116">
        <f>IF(AND('Att. Dairy'!B446=""),"",'Att. Dairy'!B446)</f>
        <v>45323</v>
      </c>
      <c r="D386" s="117">
        <f>IF(OR('Opening Balance'!G386="",'Opening Balance'!G386=0),"",'Opening Balance'!G386)</f>
        <v>48.70000000000001</v>
      </c>
      <c r="E386" s="117">
        <f>IF(OR('Opening Balance'!G387="",'Opening Balance'!G387=0),"",'Opening Balance'!G387)</f>
        <v>79.8</v>
      </c>
      <c r="F386" s="118">
        <f>IF(C386="","",IF(Sheet1!C386='Opening Balance'!$I$388,'Opening Balance'!$G$388,""))</f>
        <v>0</v>
      </c>
      <c r="G386" s="118">
        <f>IF(C386="","",IF(Sheet1!C386='Opening Balance'!$I$389,'Opening Balance'!$G$389,""))</f>
        <v>0</v>
      </c>
      <c r="H386" s="118" t="str">
        <f>IF(C386="","",IF(Sheet1!C386='Opening Balance'!$I$390,'Opening Balance'!$G$390,""))</f>
        <v/>
      </c>
      <c r="I386" s="118" t="str">
        <f>IF(C386="","",IF(Sheet1!C386='Opening Balance'!$I$391,'Opening Balance'!$G$391,""))</f>
        <v/>
      </c>
      <c r="J386" s="118" t="str">
        <f>IF(C386="","",IF(Sheet1!C386='Opening Balance'!$I$392,'Opening Balance'!$G$392,""))</f>
        <v/>
      </c>
      <c r="K386" s="118" t="str">
        <f>IF(C386="","",IF(Sheet1!C386='Opening Balance'!$I$393,'Opening Balance'!$G$393,""))</f>
        <v/>
      </c>
      <c r="L386" s="118">
        <f>IF(AND(D386="",F386="",H386="",J386=""),"",SUM(D386,F386,H386,J386))</f>
        <v>48.70000000000001</v>
      </c>
      <c r="M386" s="118">
        <f>IF(AND(E386="",G386="",I386="",K386=""),"",SUM(E386,G386,I386,K386))</f>
        <v>79.8</v>
      </c>
      <c r="N386" s="119">
        <f>IF('Att. Dairy'!F446="","",'Att. Dairy'!F446)</f>
        <v>123</v>
      </c>
      <c r="O386" s="119">
        <f>IF('Att. Dairy'!G446="","",'Att. Dairy'!G446)</f>
        <v>123</v>
      </c>
      <c r="P386" s="119">
        <f>IF(AND(N386="",O386=""),"",SUM(N386:O386))</f>
        <v>246</v>
      </c>
      <c r="Q386" s="119">
        <f>IF('Att. Dairy'!L446="","",'Att. Dairy'!L446)</f>
        <v>123</v>
      </c>
      <c r="R386" s="119">
        <f>IF('Att. Dairy'!M446="","",'Att. Dairy'!M446)</f>
        <v>123</v>
      </c>
      <c r="S386" s="119">
        <f>IF(AND(Q386="",R386=""),"",SUM(Q386:R386))</f>
        <v>246</v>
      </c>
      <c r="T386" s="118">
        <f>IF(AND(S386=""),0,IF(AND(BG386="W"),S386*100/1000,0))</f>
        <v>0</v>
      </c>
      <c r="U386" s="118">
        <f>IF(AND(S386=""),0,IF(AND(BG386="R"),S386*100/1000,0))</f>
        <v>24.6</v>
      </c>
      <c r="V386" s="118">
        <f>SUM(L386-T386)</f>
        <v>48.70000000000001</v>
      </c>
      <c r="W386" s="118">
        <f>SUM(M386-U386)</f>
        <v>55.199999999999996</v>
      </c>
      <c r="X386" s="321">
        <f>IFERROR(IF(AND('Att. Dairy'!B446=""),"",IF(AND(Y386="अवकाश"),"",IF(AND(S386=""),"",S386*$Z$381))),"")</f>
        <v>1340.7</v>
      </c>
      <c r="Y386" s="121" t="str">
        <f>IF(AND('Att. Dairy'!B446=""),"",IF(OR(S386="",S386=0),"",BC386))</f>
        <v>खिचड़ी</v>
      </c>
      <c r="AA386" s="353">
        <f>IF(AND($AY$3=$AP$381),1,0)</f>
        <v>0</v>
      </c>
      <c r="AB386" s="116">
        <f>IF(AND('Att. Dairy'!B446=""),"",'Att. Dairy'!B446)</f>
        <v>45323</v>
      </c>
      <c r="AC386" s="117">
        <f>IF(OR('Opening Balance'!H386="",'Opening Balance'!H386=0),"",'Opening Balance'!H386)</f>
        <v>7.1000000000000227</v>
      </c>
      <c r="AD386" s="117">
        <f>IF(OR('Opening Balance'!H387="",'Opening Balance'!H387=0),"",'Opening Balance'!H387)</f>
        <v>28.000000000000014</v>
      </c>
      <c r="AE386" s="118">
        <f>IF(AB386="","",IF(Sheet1!AB386='Opening Balance'!$I$388,'Opening Balance'!$H$388,""))</f>
        <v>100</v>
      </c>
      <c r="AF386" s="118">
        <f>IF(AB386="","",IF(Sheet1!AB386='Opening Balance'!$I$389,'Opening Balance'!$H$389,""))</f>
        <v>100</v>
      </c>
      <c r="AG386" s="118" t="str">
        <f>IF(AB386="","",IF(Sheet1!AB386='Opening Balance'!$I$390,'Opening Balance'!$H$390,""))</f>
        <v/>
      </c>
      <c r="AH386" s="118" t="str">
        <f>IF(AB386="","",IF(Sheet1!AB386='Opening Balance'!$I$391,'Opening Balance'!$H$391,""))</f>
        <v/>
      </c>
      <c r="AI386" s="118" t="str">
        <f>IF(AB386="","",IF(Sheet1!AB386='Opening Balance'!$I$392,'Opening Balance'!$H$392,""))</f>
        <v/>
      </c>
      <c r="AJ386" s="118" t="str">
        <f>IF(AB386="","",IF(Sheet1!AB386='Opening Balance'!$I$393,'Opening Balance'!$H$393,""))</f>
        <v/>
      </c>
      <c r="AK386" s="118">
        <f>IF(AND(AC386="",AE386="",AG386="",AI386=""),"",SUM(AC386,AE386,AG386,AI386))</f>
        <v>107.10000000000002</v>
      </c>
      <c r="AL386" s="118">
        <f>IF(AND(AD386="",AF386="",AH386="",AJ386=""),"",SUM(AD386,AF386,AH386,AJ386))</f>
        <v>128</v>
      </c>
      <c r="AM386" s="119">
        <f>IF('Att. Dairy'!I446="","",'Att. Dairy'!I446)</f>
        <v>90</v>
      </c>
      <c r="AN386" s="119">
        <f>IF('Att. Dairy'!J446="","",'Att. Dairy'!J446)</f>
        <v>100</v>
      </c>
      <c r="AO386" s="119">
        <f t="shared" ref="AO386:AO392" si="664">IF(AND(AM386="",AN386=""),"",SUM(AM386:AN386))</f>
        <v>190</v>
      </c>
      <c r="AP386" s="119">
        <f>IF('Att. Dairy'!O446="","",'Att. Dairy'!O446)</f>
        <v>90</v>
      </c>
      <c r="AQ386" s="119">
        <f>IF('Att. Dairy'!P446="","",'Att. Dairy'!P446)</f>
        <v>100</v>
      </c>
      <c r="AR386" s="119">
        <f>IF(AND(AP386="",AQ386=""),"",SUM(AP386:AQ386))</f>
        <v>190</v>
      </c>
      <c r="AS386" s="118">
        <f>IF(AND(AR386=""),0,IF(AND(BG386="W"),AR386*150/1000,0))</f>
        <v>0</v>
      </c>
      <c r="AT386" s="118">
        <f>IF(AND(AR386=""),0,IF(AND(BG386="R"),AR386*150/1000,0))</f>
        <v>28.5</v>
      </c>
      <c r="AU386" s="118">
        <f t="shared" ref="AU386:AV389" si="665">SUM(AK386-AS386)</f>
        <v>107.10000000000002</v>
      </c>
      <c r="AV386" s="118">
        <f t="shared" si="665"/>
        <v>99.5</v>
      </c>
      <c r="AW386" s="321">
        <f>IFERROR(IF(AND('Att. Dairy'!B446=""),"",IF(AND(AX386="अवकाश"),"",IF(AND(AR386=""),"",AR386*$AY$381))),"")</f>
        <v>1552.3</v>
      </c>
      <c r="AX386" s="121" t="str">
        <f>IF(AND('Att. Dairy'!B446=""),"",IF(OR(AR386="",AR386=0),"",BC386))</f>
        <v>खिचड़ी</v>
      </c>
      <c r="BB386" s="329" t="str">
        <f>IF(AND('Att. Dairy'!D446=""),"",'Att. Dairy'!D446)</f>
        <v>Thursday</v>
      </c>
      <c r="BC386" s="329" t="str">
        <f>IF(OR(BB386=0,BB386=""),"",IF(BB386="tuesday","दाल चावल",IF(BB386="thursday","खिचड़ी",IF(OR(BB386="monday",BB386="saturday"),"सब्जी रोटी",IF(OR(BB386="wednesday",BB386="friday"),"दाल रोटी","अवकाश")))))</f>
        <v>खिचड़ी</v>
      </c>
      <c r="BD386" s="318" t="str">
        <f>IF(OR(BB386=0,BB386=""),"",IF(BB386="tuesday","R",IF(BB386="thursday","R",IF(OR(BB386="monday",BB386="saturday"),"W",IF(OR(BB386="wednesday",BB386="friday"),"W","")))))</f>
        <v>R</v>
      </c>
      <c r="BE386" s="329" t="str">
        <f>IF(AND('Att. Dairy'!C446=""),"",'Att. Dairy'!C446)</f>
        <v>Rice</v>
      </c>
      <c r="BF386" s="329" t="str">
        <f>IF(AND(BE386=""),"",IF(BE386="Rice","R",IF(BE386="Wheat","W","")))</f>
        <v>R</v>
      </c>
      <c r="BG386" s="318" t="str">
        <f>IF(AND(BF386=""),BD386,BF386)</f>
        <v>R</v>
      </c>
      <c r="BJ386" s="487">
        <f>IF(AND($DG$5=$CF$382),1,0)</f>
        <v>0</v>
      </c>
      <c r="BK386" s="392">
        <v>1</v>
      </c>
      <c r="BL386" s="422">
        <f>IF(AND('Att. Dairy'!B446=""),"",'Att. Dairy'!B446)</f>
        <v>45323</v>
      </c>
      <c r="BM386" s="423" t="str">
        <f>IF(AND('Att. Dairy'!D446=""),"",'Att. Dairy'!D446)</f>
        <v>Thursday</v>
      </c>
      <c r="BN386" s="435">
        <f>IF('Att. Dairy'!L446="","",IF('Att. Dairy'!E446='Att. Dairy'!$AD$15,'Att. Dairy'!L446,""))</f>
        <v>123</v>
      </c>
      <c r="BO386" s="435">
        <f>IF('Att. Dairy'!M446="","",IF('Att. Dairy'!E446='Att. Dairy'!$AD$15,'Att. Dairy'!M446,""))</f>
        <v>123</v>
      </c>
      <c r="BP386" s="436">
        <f>SUM(BN386,BO386)</f>
        <v>246</v>
      </c>
      <c r="BQ386" s="437">
        <f>IF(OR('Opening Balance'!G404="",'Opening Balance'!G404=0),"",'Opening Balance'!G404)</f>
        <v>100.73</v>
      </c>
      <c r="BR386" s="439" t="str">
        <f>IF(BL386="","",IF(BL386='Opening Balance'!$I$406,'Opening Balance'!$G$406,""))</f>
        <v/>
      </c>
      <c r="BS386" s="439" t="str">
        <f>IF(BL386="","",IF(BL386='Opening Balance'!$I$408,'Opening Balance'!$G$408,""))</f>
        <v/>
      </c>
      <c r="BT386" s="438">
        <f>SUM(BQ386:BS386)</f>
        <v>100.73</v>
      </c>
      <c r="BU386" s="446">
        <f>IF(BP386="","",BP386*'Opening Balance'!$G$410)</f>
        <v>3.69</v>
      </c>
      <c r="BV386" s="431">
        <f t="shared" ref="BV386:BV416" si="666">SUM(BT386-BU386)</f>
        <v>97.04</v>
      </c>
      <c r="BW386" s="437">
        <f>IF(OR('Opening Balance'!G405="",'Opening Balance'!G405=0),"",'Opening Balance'!G405)</f>
        <v>9.4087999999999923</v>
      </c>
      <c r="BX386" s="446" t="str">
        <f>IF(BL386="","",IF(BL386='Opening Balance'!$I$407,'Opening Balance'!$G$407,""))</f>
        <v/>
      </c>
      <c r="BY386" s="446" t="str">
        <f>IF(BL386="","",IF(BL386='Opening Balance'!$I$409,'Opening Balance'!$G$409,""))</f>
        <v/>
      </c>
      <c r="BZ386" s="447">
        <f>SUM(BW386:BY386)</f>
        <v>9.4087999999999923</v>
      </c>
      <c r="CA386" s="446">
        <f>IF(BP386="","",BP386*'Opening Balance'!$G$411)</f>
        <v>2.0663999999999998</v>
      </c>
      <c r="CB386" s="448">
        <f>SUM(BZ386-CA386)</f>
        <v>7.3423999999999925</v>
      </c>
      <c r="CC386" s="467">
        <f>IF(OR('Opening Balance'!G412="",'Opening Balance'!G412=0),"",'Opening Balance'!G412)</f>
        <v>32000</v>
      </c>
      <c r="CD386" s="468" t="str">
        <f>IF(BL386="","",IF(BL386='Opening Balance'!$I$413,'Opening Balance'!$G$413,""))</f>
        <v/>
      </c>
      <c r="CE386" s="468">
        <f>SUM(CC386:CD386)</f>
        <v>32000</v>
      </c>
      <c r="CF386" s="470">
        <f>IF(BL386="","",IF(BL386='Opening Balance'!$I$415,'Opening Balance'!$G$415,0))</f>
        <v>0</v>
      </c>
      <c r="CG386" s="469">
        <f>IFERROR(SUM(CE386-CF386),"")</f>
        <v>32000</v>
      </c>
      <c r="CH386" s="466"/>
      <c r="CI386" s="466"/>
      <c r="CJ386" s="392">
        <v>1</v>
      </c>
      <c r="CK386" s="422">
        <f>IF(AND('Att. Dairy'!B446=""),"",'Att. Dairy'!B446)</f>
        <v>45323</v>
      </c>
      <c r="CL386" s="423" t="str">
        <f>IF(AND('Att. Dairy'!D446=""),"",'Att. Dairy'!D446)</f>
        <v>Thursday</v>
      </c>
      <c r="CM386" s="435">
        <f>IF('Att. Dairy'!O446="","",IF('Att. Dairy'!E446='Att. Dairy'!$AD$15,'Att. Dairy'!O446,""))</f>
        <v>90</v>
      </c>
      <c r="CN386" s="435">
        <f>IF('Att. Dairy'!P446="","",IF('Att. Dairy'!E446='Att. Dairy'!$AD$15,'Att. Dairy'!P446,""))</f>
        <v>100</v>
      </c>
      <c r="CO386" s="436">
        <f>SUM(CM386,CN386)</f>
        <v>190</v>
      </c>
      <c r="CP386" s="452">
        <f>IF(OR('Opening Balance'!H404="",'Opening Balance'!H404=0),"",'Opening Balance'!H404)</f>
        <v>146.37999999999994</v>
      </c>
      <c r="CQ386" s="438" t="str">
        <f>IF(CK386="","",IF(CK386='Opening Balance'!$I$406,'Opening Balance'!$H$406,""))</f>
        <v/>
      </c>
      <c r="CR386" s="438" t="str">
        <f>IF(CK386="","",IF(CK386='Opening Balance'!$I$408,'Opening Balance'!$H$408,""))</f>
        <v/>
      </c>
      <c r="CS386" s="438">
        <f>SUM(CP386:CR386)</f>
        <v>146.37999999999994</v>
      </c>
      <c r="CT386" s="430">
        <f>IF(CO386="","",CO386*'Opening Balance'!$H$410)</f>
        <v>3.8000000000000003</v>
      </c>
      <c r="CU386" s="431">
        <f t="shared" ref="CU386:CU416" si="667">SUM(CS386-CT386)</f>
        <v>142.57999999999993</v>
      </c>
      <c r="CV386" s="452">
        <f>IF(OR('Opening Balance'!H405="",'Opening Balance'!H405=0),"",'Opening Balance'!H405)</f>
        <v>17.153799999999979</v>
      </c>
      <c r="CW386" s="430" t="str">
        <f>IF(CK386="","",IF(CK386='Opening Balance'!$I$407,'Opening Balance'!$H$407,""))</f>
        <v/>
      </c>
      <c r="CX386" s="429" t="str">
        <f>IF(CK386="","",IF(CK386='Opening Balance'!$I$409,'Opening Balance'!$H$409,""))</f>
        <v/>
      </c>
      <c r="CY386" s="438">
        <f>SUM(CV386:CX386)</f>
        <v>17.153799999999979</v>
      </c>
      <c r="CZ386" s="430">
        <f>IF(CO386="","",CO386*'Opening Balance'!$H$411)</f>
        <v>1.9380000000000002</v>
      </c>
      <c r="DA386" s="431">
        <f>SUM(CY386-CZ386)</f>
        <v>15.215799999999978</v>
      </c>
      <c r="DB386" s="467">
        <f>IF(OR('Opening Balance'!H412="",'Opening Balance'!H412=0),"",'Opening Balance'!H412)</f>
        <v>35000</v>
      </c>
      <c r="DC386" s="468" t="str">
        <f>IF(CK386="","",IF(CK386='Opening Balance'!$I$413,'Opening Balance'!$H$413,""))</f>
        <v/>
      </c>
      <c r="DD386" s="468">
        <f>SUM(DB386:DC386)</f>
        <v>35000</v>
      </c>
      <c r="DE386" s="470">
        <f>IF(CK386="","",IF(CK386='Opening Balance'!$I$415,'Opening Balance'!$H$415,0))</f>
        <v>0</v>
      </c>
      <c r="DF386" s="469">
        <f>IFERROR(SUM(DD386-DE386),"")</f>
        <v>35000</v>
      </c>
    </row>
    <row r="387" spans="1:110" s="329" customFormat="1">
      <c r="A387" s="580"/>
      <c r="B387" s="352">
        <f>IF(AND($Z$3=$Q$381),MAX($B$385:B386)+1,0)</f>
        <v>0</v>
      </c>
      <c r="C387" s="116">
        <f>IF(AND('Att. Dairy'!B447=""),"",'Att. Dairy'!B447)</f>
        <v>45324</v>
      </c>
      <c r="D387" s="118">
        <f>IFERROR(IF(AND(V386=""),"",V386),"")</f>
        <v>48.70000000000001</v>
      </c>
      <c r="E387" s="118">
        <f>IFERROR(IF(AND(W386=""),"",W386),"")</f>
        <v>55.199999999999996</v>
      </c>
      <c r="F387" s="118" t="str">
        <f>IF(C387="","",IF(Sheet1!C387='Opening Balance'!$I$388,'Opening Balance'!$G$388,""))</f>
        <v/>
      </c>
      <c r="G387" s="118" t="str">
        <f>IF(C387="","",IF(Sheet1!C387='Opening Balance'!$I$389,'Opening Balance'!$G$389,""))</f>
        <v/>
      </c>
      <c r="H387" s="118" t="str">
        <f>IF(C387="","",IF(Sheet1!C387='Opening Balance'!$I$390,'Opening Balance'!$G$390,""))</f>
        <v/>
      </c>
      <c r="I387" s="118" t="str">
        <f>IF(C387="","",IF(Sheet1!C387='Opening Balance'!$I$391,'Opening Balance'!$G$391,""))</f>
        <v/>
      </c>
      <c r="J387" s="118" t="str">
        <f>IF(C387="","",IF(Sheet1!C387='Opening Balance'!$I$392,'Opening Balance'!$G$392,""))</f>
        <v/>
      </c>
      <c r="K387" s="118" t="str">
        <f>IF(C387="","",IF(Sheet1!C387='Opening Balance'!$I$393,'Opening Balance'!$G$393,""))</f>
        <v/>
      </c>
      <c r="L387" s="118">
        <f>IF(AND(D387="",F387="",H387="",J387=""),"",SUM(D387,F387,H387,J387))</f>
        <v>48.70000000000001</v>
      </c>
      <c r="M387" s="118">
        <f>IF(AND(E387="",G387="",I387="",K387=""),"",SUM(E387,G387,I387,K387))</f>
        <v>55.199999999999996</v>
      </c>
      <c r="N387" s="119">
        <f>IF('Att. Dairy'!F447="","",'Att. Dairy'!F447)</f>
        <v>123</v>
      </c>
      <c r="O387" s="119">
        <f>IF('Att. Dairy'!G447="","",'Att. Dairy'!G447)</f>
        <v>120</v>
      </c>
      <c r="P387" s="119">
        <f>IF(AND(N387="",O387=""),"",SUM(N387:O387))</f>
        <v>243</v>
      </c>
      <c r="Q387" s="119">
        <f>IF('Att. Dairy'!L447="","",'Att. Dairy'!L447)</f>
        <v>120</v>
      </c>
      <c r="R387" s="119">
        <f>IF('Att. Dairy'!M447="","",'Att. Dairy'!M447)</f>
        <v>115</v>
      </c>
      <c r="S387" s="119">
        <f>IF(AND(Q387="",R387=""),"",SUM(Q387:R387))</f>
        <v>235</v>
      </c>
      <c r="T387" s="118">
        <f>IF(AND(S387=""),0,IF(AND(BG387="W"),S387*100/1000,0))</f>
        <v>23.5</v>
      </c>
      <c r="U387" s="118">
        <f>IF(AND(S387=""),0,IF(AND(BG387="R"),S387*100/1000,0))</f>
        <v>0</v>
      </c>
      <c r="V387" s="118">
        <f>SUM(L387-T387)</f>
        <v>25.20000000000001</v>
      </c>
      <c r="W387" s="118">
        <f>SUM(M387-U387)</f>
        <v>55.199999999999996</v>
      </c>
      <c r="X387" s="321">
        <f>IFERROR(IF(AND('Att. Dairy'!B447=""),"",IF(AND(Y387="अवकाश"),"",IF(AND(S387=""),"",S387*$Z$381))),"")</f>
        <v>1280.75</v>
      </c>
      <c r="Y387" s="121" t="str">
        <f>IF(AND('Att. Dairy'!B447=""),"",IF(OR(S387="",S387=0),"",BC387))</f>
        <v>दाल रोटी</v>
      </c>
      <c r="AA387" s="353">
        <f>IF(AND($AY$3=$AP$381),MAX($AA$385:AA386)+1,0)</f>
        <v>0</v>
      </c>
      <c r="AB387" s="116">
        <f>IF(AND('Att. Dairy'!B447=""),"",'Att. Dairy'!B447)</f>
        <v>45324</v>
      </c>
      <c r="AC387" s="118">
        <f>IFERROR(IF(AND(AU386=""),"",AU386),"")</f>
        <v>107.10000000000002</v>
      </c>
      <c r="AD387" s="118">
        <f>IFERROR(IF(AND(AV386=""),"",AV386),"")</f>
        <v>99.5</v>
      </c>
      <c r="AE387" s="118" t="str">
        <f>IF(AB387="","",IF(Sheet1!AB387='Opening Balance'!$I$388,'Opening Balance'!$H$388,""))</f>
        <v/>
      </c>
      <c r="AF387" s="118" t="str">
        <f>IF(AB387="","",IF(Sheet1!AB387='Opening Balance'!$I$389,'Opening Balance'!$H$389,""))</f>
        <v/>
      </c>
      <c r="AG387" s="118" t="str">
        <f>IF(AB387="","",IF(Sheet1!AB387='Opening Balance'!$I$390,'Opening Balance'!$H$390,""))</f>
        <v/>
      </c>
      <c r="AH387" s="118" t="str">
        <f>IF(AB387="","",IF(Sheet1!AB387='Opening Balance'!$I$391,'Opening Balance'!$H$391,""))</f>
        <v/>
      </c>
      <c r="AI387" s="118" t="str">
        <f>IF(AB387="","",IF(Sheet1!AB387='Opening Balance'!$I$392,'Opening Balance'!$H$392,""))</f>
        <v/>
      </c>
      <c r="AJ387" s="118" t="str">
        <f>IF(AB387="","",IF(Sheet1!AB387='Opening Balance'!$I$393,'Opening Balance'!$H$393,""))</f>
        <v/>
      </c>
      <c r="AK387" s="118">
        <f>IF(AND(AC387="",AE387="",AG387="",AI387=""),"",SUM(AC387,AE387,AG387,AI387))</f>
        <v>107.10000000000002</v>
      </c>
      <c r="AL387" s="118">
        <f>IF(AND(AD387="",AF387="",AH387="",AJ387=""),"",SUM(AD387,AF387,AH387,AJ387))</f>
        <v>99.5</v>
      </c>
      <c r="AM387" s="119">
        <f>IF('Att. Dairy'!I447="","",'Att. Dairy'!I447)</f>
        <v>95</v>
      </c>
      <c r="AN387" s="119">
        <f>IF('Att. Dairy'!J447="","",'Att. Dairy'!J447)</f>
        <v>100</v>
      </c>
      <c r="AO387" s="119">
        <f t="shared" si="664"/>
        <v>195</v>
      </c>
      <c r="AP387" s="119">
        <f>IF('Att. Dairy'!O447="","",'Att. Dairy'!O447)</f>
        <v>90</v>
      </c>
      <c r="AQ387" s="119">
        <f>IF('Att. Dairy'!P447="","",'Att. Dairy'!P447)</f>
        <v>95</v>
      </c>
      <c r="AR387" s="119">
        <f>IF(AND(AP387="",AQ387=""),"",SUM(AP387:AQ387))</f>
        <v>185</v>
      </c>
      <c r="AS387" s="118">
        <f>IF(AND(AR387=""),0,IF(AND(BG387="W"),AR387*150/1000,0))</f>
        <v>27.75</v>
      </c>
      <c r="AT387" s="118">
        <f>IF(AND(AR387=""),0,IF(AND(BG387="R"),AR387*150/1000,0))</f>
        <v>0</v>
      </c>
      <c r="AU387" s="118">
        <f t="shared" si="665"/>
        <v>79.350000000000023</v>
      </c>
      <c r="AV387" s="118">
        <f t="shared" si="665"/>
        <v>99.5</v>
      </c>
      <c r="AW387" s="321">
        <f>IFERROR(IF(AND('Att. Dairy'!B447=""),"",IF(AND(AX387="अवकाश"),"",IF(AND(AR387=""),"",AR387*$AY$381))),"")</f>
        <v>1511.45</v>
      </c>
      <c r="AX387" s="121" t="str">
        <f>IF(AND('Att. Dairy'!B447=""),"",IF(OR(AR387="",AR387=0),"",BC387))</f>
        <v>दाल रोटी</v>
      </c>
      <c r="BB387" s="329" t="str">
        <f>IF(AND('Att. Dairy'!D447=""),"",'Att. Dairy'!D447)</f>
        <v>Friday</v>
      </c>
      <c r="BC387" s="329" t="str">
        <f>IF(OR(BB387=0,BB387=""),"",IF(BB387="tuesday","दाल चावल",IF(BB387="thursday","खिचड़ी",IF(OR(BB387="monday",BB387="saturday"),"सब्जी रोटी",IF(OR(BB387="wednesday",BB387="friday"),"दाल रोटी","अवकाश")))))</f>
        <v>दाल रोटी</v>
      </c>
      <c r="BD387" s="318" t="str">
        <f t="shared" ref="BD387:BD416" si="668">IF(OR(BB387=0,BB387=""),"",IF(BB387="tuesday","R",IF(BB387="thursday","R",IF(OR(BB387="monday",BB387="saturday"),"W",IF(OR(BB387="wednesday",BB387="friday"),"W","")))))</f>
        <v>W</v>
      </c>
      <c r="BE387" s="329" t="str">
        <f>IF(AND('Att. Dairy'!C447=""),"",'Att. Dairy'!C447)</f>
        <v>Wheat</v>
      </c>
      <c r="BF387" s="329" t="str">
        <f t="shared" ref="BF387:BF416" si="669">IF(AND(BE387=""),"",IF(BE387="Rice","R",IF(BE387="Wheat","W","")))</f>
        <v>W</v>
      </c>
      <c r="BG387" s="318" t="str">
        <f t="shared" ref="BG387:BG416" si="670">IF(AND(BF387=""),BD387,BF387)</f>
        <v>W</v>
      </c>
      <c r="BJ387" s="487">
        <f>IF(AND($DG$5=$CF$382),MAX($BJ$385:BJ386)+1,0)</f>
        <v>0</v>
      </c>
      <c r="BK387" s="389">
        <v>2</v>
      </c>
      <c r="BL387" s="422">
        <f>IF(AND('Att. Dairy'!B447=""),"",'Att. Dairy'!B447)</f>
        <v>45324</v>
      </c>
      <c r="BM387" s="423" t="str">
        <f>IF(AND('Att. Dairy'!D447=""),"",'Att. Dairy'!D447)</f>
        <v>Friday</v>
      </c>
      <c r="BN387" s="435">
        <f>IF('Att. Dairy'!L447="","",IF('Att. Dairy'!E447='Att. Dairy'!$AD$15,'Att. Dairy'!L447,""))</f>
        <v>120</v>
      </c>
      <c r="BO387" s="435">
        <f>IF('Att. Dairy'!M447="","",IF('Att. Dairy'!E447='Att. Dairy'!$AD$15,'Att. Dairy'!M447,""))</f>
        <v>115</v>
      </c>
      <c r="BP387" s="436">
        <f t="shared" ref="BP387:BP416" si="671">SUM(BN387,BO387)</f>
        <v>235</v>
      </c>
      <c r="BQ387" s="453">
        <f>IFERROR(IF(AND(BV386=""),"",BV386),"")</f>
        <v>97.04</v>
      </c>
      <c r="BR387" s="439" t="str">
        <f>IF(BL387="","",IF(BL387='Opening Balance'!$I$406,'Opening Balance'!$G$406,""))</f>
        <v/>
      </c>
      <c r="BS387" s="439" t="str">
        <f>IF(BL387="","",IF(BL387='Opening Balance'!$I$408,'Opening Balance'!$G$408,""))</f>
        <v/>
      </c>
      <c r="BT387" s="438">
        <f t="shared" ref="BT387:BT416" si="672">SUM(BQ387:BS387)</f>
        <v>97.04</v>
      </c>
      <c r="BU387" s="446">
        <f>IF(BP387="","",BP387*'Opening Balance'!$G$410)</f>
        <v>3.5249999999999999</v>
      </c>
      <c r="BV387" s="414">
        <f t="shared" si="666"/>
        <v>93.515000000000001</v>
      </c>
      <c r="BW387" s="453">
        <f>IFERROR(IF(AND(CB386=""),"",CB386),"")</f>
        <v>7.3423999999999925</v>
      </c>
      <c r="BX387" s="446" t="str">
        <f>IF(BL387="","",IF(BL387='Opening Balance'!$I$407,'Opening Balance'!$G$407,""))</f>
        <v/>
      </c>
      <c r="BY387" s="446" t="str">
        <f>IF(BL387="","",IF(BL387='Opening Balance'!$I$409,'Opening Balance'!$G$409,""))</f>
        <v/>
      </c>
      <c r="BZ387" s="447">
        <f t="shared" ref="BZ387:BZ416" si="673">SUM(BW387:BY387)</f>
        <v>7.3423999999999925</v>
      </c>
      <c r="CA387" s="446">
        <f>IF(BP387="","",BP387*'Opening Balance'!$G$411)</f>
        <v>1.974</v>
      </c>
      <c r="CB387" s="431">
        <f t="shared" ref="CB387:CB416" si="674">SUM(BZ387-CA387)</f>
        <v>5.3683999999999923</v>
      </c>
      <c r="CC387" s="474">
        <f>IFERROR(IF(AND(CG386=""),"",CG386),"")</f>
        <v>32000</v>
      </c>
      <c r="CD387" s="468" t="str">
        <f>IF(BL387="","",IF(BL387='Opening Balance'!$I$413,'Opening Balance'!$G$413,""))</f>
        <v/>
      </c>
      <c r="CE387" s="468">
        <f t="shared" ref="CE387:CE416" si="675">SUM(CC387:CD387)</f>
        <v>32000</v>
      </c>
      <c r="CF387" s="470">
        <f>IF(BL387="","",IF(BL387='Opening Balance'!$I$415,'Opening Balance'!$G$415,0))</f>
        <v>0</v>
      </c>
      <c r="CG387" s="469">
        <f>IFERROR(SUM(CE387-CF387),"")</f>
        <v>32000</v>
      </c>
      <c r="CH387" s="466"/>
      <c r="CI387" s="466"/>
      <c r="CJ387" s="389">
        <v>2</v>
      </c>
      <c r="CK387" s="422">
        <f>IF(AND('Att. Dairy'!B447=""),"",'Att. Dairy'!B447)</f>
        <v>45324</v>
      </c>
      <c r="CL387" s="423" t="str">
        <f>IF(AND('Att. Dairy'!D447=""),"",'Att. Dairy'!D447)</f>
        <v>Friday</v>
      </c>
      <c r="CM387" s="435">
        <f>IF('Att. Dairy'!O447="","",IF('Att. Dairy'!E447='Att. Dairy'!$AD$15,'Att. Dairy'!O447,""))</f>
        <v>90</v>
      </c>
      <c r="CN387" s="435">
        <f>IF('Att. Dairy'!P447="","",IF('Att. Dairy'!E447='Att. Dairy'!$AD$15,'Att. Dairy'!P447,""))</f>
        <v>95</v>
      </c>
      <c r="CO387" s="436">
        <f t="shared" ref="CO387:CO416" si="676">SUM(CM387,CN387)</f>
        <v>185</v>
      </c>
      <c r="CP387" s="453">
        <f>IFERROR(IF(AND(CU386=""),"",CU386),"")</f>
        <v>142.57999999999993</v>
      </c>
      <c r="CQ387" s="438" t="str">
        <f>IF(CK387="","",IF(CK387='Opening Balance'!$I$406,'Opening Balance'!$H$406,""))</f>
        <v/>
      </c>
      <c r="CR387" s="438" t="str">
        <f>IF(CK387="","",IF(CK387='Opening Balance'!$I$408,'Opening Balance'!$H$408,""))</f>
        <v/>
      </c>
      <c r="CS387" s="438">
        <f t="shared" ref="CS387:CS416" si="677">SUM(CP387:CR387)</f>
        <v>142.57999999999993</v>
      </c>
      <c r="CT387" s="430">
        <f>IF(CO387="","",CO387*'Opening Balance'!$H$410)</f>
        <v>3.7</v>
      </c>
      <c r="CU387" s="431">
        <f t="shared" si="667"/>
        <v>138.87999999999994</v>
      </c>
      <c r="CV387" s="453">
        <f>IFERROR(IF(AND(DA386=""),"",DA386),"")</f>
        <v>15.215799999999978</v>
      </c>
      <c r="CW387" s="430" t="str">
        <f>IF(CK387="","",IF(CK387='Opening Balance'!$I$407,'Opening Balance'!$H$407,""))</f>
        <v/>
      </c>
      <c r="CX387" s="429" t="str">
        <f>IF(CK387="","",IF(CK387='Opening Balance'!$I$409,'Opening Balance'!$H$409,""))</f>
        <v/>
      </c>
      <c r="CY387" s="438">
        <f t="shared" ref="CY387:CY416" si="678">SUM(CV387:CX387)</f>
        <v>15.215799999999978</v>
      </c>
      <c r="CZ387" s="430">
        <f>IF(CO387="","",CO387*'Opening Balance'!$H$411)</f>
        <v>1.8870000000000002</v>
      </c>
      <c r="DA387" s="431">
        <f t="shared" ref="DA387:DA416" si="679">SUM(CY387-CZ387)</f>
        <v>13.328799999999978</v>
      </c>
      <c r="DB387" s="474">
        <f>IFERROR(IF(AND(DF386=""),"",DF386),"")</f>
        <v>35000</v>
      </c>
      <c r="DC387" s="468" t="str">
        <f>IF(CK387="","",IF(CK387='Opening Balance'!$I$413,'Opening Balance'!$H$413,""))</f>
        <v/>
      </c>
      <c r="DD387" s="468">
        <f t="shared" ref="DD387:DD416" si="680">SUM(DB387:DC387)</f>
        <v>35000</v>
      </c>
      <c r="DE387" s="470">
        <f>IF(CK387="","",IF(CK387='Opening Balance'!$I$415,'Opening Balance'!$H$415,0))</f>
        <v>0</v>
      </c>
      <c r="DF387" s="469">
        <f>IFERROR(SUM(DD387-DE387),"")</f>
        <v>35000</v>
      </c>
    </row>
    <row r="388" spans="1:110" s="329" customFormat="1">
      <c r="A388" s="580"/>
      <c r="B388" s="352">
        <f>IF(AND($Z$3=$Q$381),MAX($B$385:B387)+1,0)</f>
        <v>0</v>
      </c>
      <c r="C388" s="116">
        <f>IF(AND('Att. Dairy'!B448=""),"",'Att. Dairy'!B448)</f>
        <v>45325</v>
      </c>
      <c r="D388" s="118">
        <f t="shared" ref="D388:D416" si="681">IFERROR(IF(AND(V387=""),"",V387),"")</f>
        <v>25.20000000000001</v>
      </c>
      <c r="E388" s="118">
        <f t="shared" ref="E388:E416" si="682">IFERROR(IF(AND(W387=""),"",W387),"")</f>
        <v>55.199999999999996</v>
      </c>
      <c r="F388" s="118" t="str">
        <f>IF(C388="","",IF(Sheet1!C388='Opening Balance'!$I$388,'Opening Balance'!$G$388,""))</f>
        <v/>
      </c>
      <c r="G388" s="118" t="str">
        <f>IF(C388="","",IF(Sheet1!C388='Opening Balance'!$I$389,'Opening Balance'!$G$389,""))</f>
        <v/>
      </c>
      <c r="H388" s="118" t="str">
        <f>IF(C388="","",IF(Sheet1!C388='Opening Balance'!$I$390,'Opening Balance'!$G$390,""))</f>
        <v/>
      </c>
      <c r="I388" s="118" t="str">
        <f>IF(C388="","",IF(Sheet1!C388='Opening Balance'!$I$391,'Opening Balance'!$G$391,""))</f>
        <v/>
      </c>
      <c r="J388" s="118" t="str">
        <f>IF(C388="","",IF(Sheet1!C388='Opening Balance'!$I$392,'Opening Balance'!$G$392,""))</f>
        <v/>
      </c>
      <c r="K388" s="118" t="str">
        <f>IF(C388="","",IF(Sheet1!C388='Opening Balance'!$I$393,'Opening Balance'!$G$393,""))</f>
        <v/>
      </c>
      <c r="L388" s="118">
        <f t="shared" ref="L388:L416" si="683">IF(AND(D388="",F388="",H388="",J388=""),"",SUM(D388,F388,H388,J388))</f>
        <v>25.20000000000001</v>
      </c>
      <c r="M388" s="118">
        <f t="shared" ref="M388:M416" si="684">IF(AND(E388="",G388="",I388="",K388=""),"",SUM(E388,G388,I388,K388))</f>
        <v>55.199999999999996</v>
      </c>
      <c r="N388" s="119">
        <f>IF('Att. Dairy'!F448="","",'Att. Dairy'!F448)</f>
        <v>123</v>
      </c>
      <c r="O388" s="119">
        <f>IF('Att. Dairy'!G448="","",'Att. Dairy'!G448)</f>
        <v>120</v>
      </c>
      <c r="P388" s="119">
        <f t="shared" ref="P388:P416" si="685">IF(AND(N388="",O388=""),"",SUM(N388:O388))</f>
        <v>243</v>
      </c>
      <c r="Q388" s="119">
        <f>IF('Att. Dairy'!L448="","",'Att. Dairy'!L448)</f>
        <v>121</v>
      </c>
      <c r="R388" s="119">
        <f>IF('Att. Dairy'!M448="","",'Att. Dairy'!M448)</f>
        <v>120</v>
      </c>
      <c r="S388" s="119">
        <f t="shared" ref="S388:S416" si="686">IF(AND(Q388="",R388=""),"",SUM(Q388:R388))</f>
        <v>241</v>
      </c>
      <c r="T388" s="118">
        <f t="shared" ref="T388:T416" si="687">IF(AND(S388=""),0,IF(AND(BG388="W"),S388*100/1000,0))</f>
        <v>24.1</v>
      </c>
      <c r="U388" s="118">
        <f t="shared" ref="U388:U416" si="688">IF(AND(S388=""),0,IF(AND(BG388="R"),S388*100/1000,0))</f>
        <v>0</v>
      </c>
      <c r="V388" s="118">
        <f t="shared" ref="V388:V416" si="689">SUM(L388-T388)</f>
        <v>1.1000000000000085</v>
      </c>
      <c r="W388" s="118">
        <f t="shared" ref="W388:W416" si="690">SUM(M388-U388)</f>
        <v>55.199999999999996</v>
      </c>
      <c r="X388" s="321">
        <f>IFERROR(IF(AND('Att. Dairy'!B448=""),"",IF(AND(Y388="अवकाश"),"",IF(AND(S388=""),"",S388*$Z$381))),"")</f>
        <v>1313.45</v>
      </c>
      <c r="Y388" s="121" t="str">
        <f>IF(AND('Att. Dairy'!B448=""),"",IF(OR(S388="",S388=0),"",BC388))</f>
        <v>सब्जी रोटी</v>
      </c>
      <c r="AA388" s="353">
        <f>IF(AND($AY$3=$AP$381),MAX($AA$385:AA387)+1,0)</f>
        <v>0</v>
      </c>
      <c r="AB388" s="116">
        <f>IF(AND('Att. Dairy'!B448=""),"",'Att. Dairy'!B448)</f>
        <v>45325</v>
      </c>
      <c r="AC388" s="118">
        <f t="shared" ref="AC388:AC416" si="691">IFERROR(IF(AND(AU387=""),"",AU387),"")</f>
        <v>79.350000000000023</v>
      </c>
      <c r="AD388" s="118">
        <f t="shared" ref="AD388:AD416" si="692">IFERROR(IF(AND(AV387=""),"",AV387),"")</f>
        <v>99.5</v>
      </c>
      <c r="AE388" s="118" t="str">
        <f>IF(AB388="","",IF(Sheet1!AB388='Opening Balance'!$I$388,'Opening Balance'!$H$388,""))</f>
        <v/>
      </c>
      <c r="AF388" s="118" t="str">
        <f>IF(AB388="","",IF(Sheet1!AB388='Opening Balance'!$I$389,'Opening Balance'!$H$389,""))</f>
        <v/>
      </c>
      <c r="AG388" s="118" t="str">
        <f>IF(AB388="","",IF(Sheet1!AB388='Opening Balance'!$I$390,'Opening Balance'!$H$390,""))</f>
        <v/>
      </c>
      <c r="AH388" s="118" t="str">
        <f>IF(AB388="","",IF(Sheet1!AB388='Opening Balance'!$I$391,'Opening Balance'!$H$391,""))</f>
        <v/>
      </c>
      <c r="AI388" s="118" t="str">
        <f>IF(AB388="","",IF(Sheet1!AB388='Opening Balance'!$I$392,'Opening Balance'!$H$392,""))</f>
        <v/>
      </c>
      <c r="AJ388" s="118" t="str">
        <f>IF(AB388="","",IF(Sheet1!AB388='Opening Balance'!$I$393,'Opening Balance'!$H$393,""))</f>
        <v/>
      </c>
      <c r="AK388" s="118">
        <f t="shared" ref="AK388:AK416" si="693">IF(AND(AC388="",AE388="",AG388="",AI388=""),"",SUM(AC388,AE388,AG388,AI388))</f>
        <v>79.350000000000023</v>
      </c>
      <c r="AL388" s="118">
        <f t="shared" ref="AL388:AL415" si="694">IF(AND(AD388="",AF388="",AH388="",AJ388=""),"",SUM(AD388,AF388,AH388,AJ388))</f>
        <v>99.5</v>
      </c>
      <c r="AM388" s="119">
        <f>IF('Att. Dairy'!I448="","",'Att. Dairy'!I448)</f>
        <v>95</v>
      </c>
      <c r="AN388" s="119">
        <f>IF('Att. Dairy'!J448="","",'Att. Dairy'!J448)</f>
        <v>100</v>
      </c>
      <c r="AO388" s="119">
        <f t="shared" si="664"/>
        <v>195</v>
      </c>
      <c r="AP388" s="119">
        <f>IF('Att. Dairy'!O448="","",'Att. Dairy'!O448)</f>
        <v>91</v>
      </c>
      <c r="AQ388" s="119">
        <f>IF('Att. Dairy'!P448="","",'Att. Dairy'!P448)</f>
        <v>96</v>
      </c>
      <c r="AR388" s="119">
        <f t="shared" ref="AR388:AR416" si="695">IF(AND(AP388="",AQ388=""),"",SUM(AP388:AQ388))</f>
        <v>187</v>
      </c>
      <c r="AS388" s="118">
        <f t="shared" ref="AS388:AS416" si="696">IF(AND(AR388=""),0,IF(AND(BG388="W"),AR388*150/1000,0))</f>
        <v>28.05</v>
      </c>
      <c r="AT388" s="118">
        <f t="shared" ref="AT388:AT416" si="697">IF(AND(AR388=""),0,IF(AND(BG388="R"),AR388*150/1000,0))</f>
        <v>0</v>
      </c>
      <c r="AU388" s="118">
        <f t="shared" si="665"/>
        <v>51.300000000000026</v>
      </c>
      <c r="AV388" s="118">
        <f t="shared" si="665"/>
        <v>99.5</v>
      </c>
      <c r="AW388" s="321">
        <f>IFERROR(IF(AND('Att. Dairy'!B448=""),"",IF(AND(AX388="अवकाश"),"",IF(AND(AR388=""),"",AR388*$AY$381))),"")</f>
        <v>1527.79</v>
      </c>
      <c r="AX388" s="121" t="str">
        <f>IF(AND('Att. Dairy'!B448=""),"",IF(OR(AR388="",AR388=0),"",BC388))</f>
        <v>सब्जी रोटी</v>
      </c>
      <c r="BB388" s="329" t="str">
        <f>IF(AND('Att. Dairy'!D448=""),"",'Att. Dairy'!D448)</f>
        <v>Saturday</v>
      </c>
      <c r="BC388" s="329" t="str">
        <f t="shared" ref="BC388:BC416" si="698">IF(OR(BB388=0,BB388=""),"",IF(BB388="tuesday","दाल चावल",IF(BB388="thursday","खिचड़ी",IF(OR(BB388="monday",BB388="saturday"),"सब्जी रोटी",IF(OR(BB388="wednesday",BB388="friday"),"दाल रोटी","अवकाश")))))</f>
        <v>सब्जी रोटी</v>
      </c>
      <c r="BD388" s="318" t="str">
        <f t="shared" si="668"/>
        <v>W</v>
      </c>
      <c r="BE388" s="329" t="str">
        <f>IF(AND('Att. Dairy'!C448=""),"",'Att. Dairy'!C448)</f>
        <v>Wheat</v>
      </c>
      <c r="BF388" s="329" t="str">
        <f t="shared" si="669"/>
        <v>W</v>
      </c>
      <c r="BG388" s="318" t="str">
        <f t="shared" si="670"/>
        <v>W</v>
      </c>
      <c r="BJ388" s="487">
        <f>IF(AND($DG$5=$CF$382),MAX($BJ$385:BJ387)+1,0)</f>
        <v>0</v>
      </c>
      <c r="BK388" s="389">
        <v>3</v>
      </c>
      <c r="BL388" s="422">
        <f>IF(AND('Att. Dairy'!B448=""),"",'Att. Dairy'!B448)</f>
        <v>45325</v>
      </c>
      <c r="BM388" s="423" t="str">
        <f>IF(AND('Att. Dairy'!D448=""),"",'Att. Dairy'!D448)</f>
        <v>Saturday</v>
      </c>
      <c r="BN388" s="435">
        <f>IF('Att. Dairy'!L448="","",IF('Att. Dairy'!E448='Att. Dairy'!$AD$15,'Att. Dairy'!L448,""))</f>
        <v>121</v>
      </c>
      <c r="BO388" s="435">
        <f>IF('Att. Dairy'!M448="","",IF('Att. Dairy'!E448='Att. Dairy'!$AD$15,'Att. Dairy'!M448,""))</f>
        <v>120</v>
      </c>
      <c r="BP388" s="436">
        <f t="shared" si="671"/>
        <v>241</v>
      </c>
      <c r="BQ388" s="453">
        <f t="shared" ref="BQ388:BQ416" si="699">IFERROR(IF(AND(BV387=""),"",BV387),"")</f>
        <v>93.515000000000001</v>
      </c>
      <c r="BR388" s="439" t="str">
        <f>IF(BL388="","",IF(BL388='Opening Balance'!$I$406,'Opening Balance'!$G$406,""))</f>
        <v/>
      </c>
      <c r="BS388" s="439" t="str">
        <f>IF(BL388="","",IF(BL388='Opening Balance'!$I$408,'Opening Balance'!$G$408,""))</f>
        <v/>
      </c>
      <c r="BT388" s="438">
        <f t="shared" si="672"/>
        <v>93.515000000000001</v>
      </c>
      <c r="BU388" s="446">
        <f>IF(BP388="","",BP388*'Opening Balance'!$G$410)</f>
        <v>3.6149999999999998</v>
      </c>
      <c r="BV388" s="415">
        <f t="shared" si="666"/>
        <v>89.9</v>
      </c>
      <c r="BW388" s="453">
        <f t="shared" ref="BW388:BW416" si="700">IFERROR(IF(AND(CB387=""),"",CB387),"")</f>
        <v>5.3683999999999923</v>
      </c>
      <c r="BX388" s="446" t="str">
        <f>IF(BL388="","",IF(BL388='Opening Balance'!$I$407,'Opening Balance'!$G$407,""))</f>
        <v/>
      </c>
      <c r="BY388" s="446" t="str">
        <f>IF(BL388="","",IF(BL388='Opening Balance'!$I$409,'Opening Balance'!$G$409,""))</f>
        <v/>
      </c>
      <c r="BZ388" s="447">
        <f t="shared" si="673"/>
        <v>5.3683999999999923</v>
      </c>
      <c r="CA388" s="446">
        <f>IF(BP388="","",BP388*'Opening Balance'!$G$411)</f>
        <v>2.0244</v>
      </c>
      <c r="CB388" s="431">
        <f t="shared" si="674"/>
        <v>3.3439999999999923</v>
      </c>
      <c r="CC388" s="474">
        <f t="shared" ref="CC388:CC416" si="701">IFERROR(IF(AND(CG387=""),"",CG387),"")</f>
        <v>32000</v>
      </c>
      <c r="CD388" s="468" t="str">
        <f>IF(BL388="","",IF(BL388='Opening Balance'!$I$413,'Opening Balance'!$G$413,""))</f>
        <v/>
      </c>
      <c r="CE388" s="468">
        <f t="shared" si="675"/>
        <v>32000</v>
      </c>
      <c r="CF388" s="470">
        <f>IF(BL388="","",IF(BL388='Opening Balance'!$I$415,'Opening Balance'!$G$415,0))</f>
        <v>0</v>
      </c>
      <c r="CG388" s="469">
        <f t="shared" ref="CG388:CG415" si="702">IFERROR(SUM(CE388-CF388),"")</f>
        <v>32000</v>
      </c>
      <c r="CH388" s="466"/>
      <c r="CI388" s="466"/>
      <c r="CJ388" s="389">
        <v>3</v>
      </c>
      <c r="CK388" s="422">
        <f>IF(AND('Att. Dairy'!B448=""),"",'Att. Dairy'!B448)</f>
        <v>45325</v>
      </c>
      <c r="CL388" s="423" t="str">
        <f>IF(AND('Att. Dairy'!D448=""),"",'Att. Dairy'!D448)</f>
        <v>Saturday</v>
      </c>
      <c r="CM388" s="435">
        <f>IF('Att. Dairy'!O448="","",IF('Att. Dairy'!E448='Att. Dairy'!$AD$15,'Att. Dairy'!O448,""))</f>
        <v>91</v>
      </c>
      <c r="CN388" s="435">
        <f>IF('Att. Dairy'!P448="","",IF('Att. Dairy'!E448='Att. Dairy'!$AD$15,'Att. Dairy'!P448,""))</f>
        <v>96</v>
      </c>
      <c r="CO388" s="436">
        <f t="shared" si="676"/>
        <v>187</v>
      </c>
      <c r="CP388" s="453">
        <f t="shared" ref="CP388:CP416" si="703">IFERROR(IF(AND(CU387=""),"",CU387),"")</f>
        <v>138.87999999999994</v>
      </c>
      <c r="CQ388" s="438" t="str">
        <f>IF(CK388="","",IF(CK388='Opening Balance'!$I$406,'Opening Balance'!$H$406,""))</f>
        <v/>
      </c>
      <c r="CR388" s="438" t="str">
        <f>IF(CK388="","",IF(CK388='Opening Balance'!$I$408,'Opening Balance'!$H$408,""))</f>
        <v/>
      </c>
      <c r="CS388" s="438">
        <f t="shared" si="677"/>
        <v>138.87999999999994</v>
      </c>
      <c r="CT388" s="430">
        <f>IF(CO388="","",CO388*'Opening Balance'!$H$410)</f>
        <v>3.74</v>
      </c>
      <c r="CU388" s="431">
        <f t="shared" si="667"/>
        <v>135.13999999999993</v>
      </c>
      <c r="CV388" s="453">
        <f t="shared" ref="CV388:CV416" si="704">IFERROR(IF(AND(DA387=""),"",DA387),"")</f>
        <v>13.328799999999978</v>
      </c>
      <c r="CW388" s="430" t="str">
        <f>IF(CK388="","",IF(CK388='Opening Balance'!$I$407,'Opening Balance'!$H$407,""))</f>
        <v/>
      </c>
      <c r="CX388" s="429" t="str">
        <f>IF(CK388="","",IF(CK388='Opening Balance'!$I$409,'Opening Balance'!$H$409,""))</f>
        <v/>
      </c>
      <c r="CY388" s="438">
        <f t="shared" si="678"/>
        <v>13.328799999999978</v>
      </c>
      <c r="CZ388" s="430">
        <f>IF(CO388="","",CO388*'Opening Balance'!$H$411)</f>
        <v>1.9074000000000002</v>
      </c>
      <c r="DA388" s="431">
        <f t="shared" si="679"/>
        <v>11.421399999999977</v>
      </c>
      <c r="DB388" s="474">
        <f t="shared" ref="DB388:DB416" si="705">IFERROR(IF(AND(DF387=""),"",DF387),"")</f>
        <v>35000</v>
      </c>
      <c r="DC388" s="468" t="str">
        <f>IF(CK388="","",IF(CK388='Opening Balance'!$I$413,'Opening Balance'!$H$413,""))</f>
        <v/>
      </c>
      <c r="DD388" s="468">
        <f t="shared" si="680"/>
        <v>35000</v>
      </c>
      <c r="DE388" s="470">
        <f>IF(CK388="","",IF(CK388='Opening Balance'!$I$415,'Opening Balance'!$H$415,0))</f>
        <v>0</v>
      </c>
      <c r="DF388" s="469">
        <f t="shared" ref="DF388:DF416" si="706">IFERROR(SUM(DD388-DE388),"")</f>
        <v>35000</v>
      </c>
    </row>
    <row r="389" spans="1:110" s="329" customFormat="1">
      <c r="A389" s="580"/>
      <c r="B389" s="352">
        <f>IF(AND($Z$3=$Q$381),MAX($B$385:B388)+1,0)</f>
        <v>0</v>
      </c>
      <c r="C389" s="116">
        <f>IF(AND('Att. Dairy'!B449=""),"",'Att. Dairy'!B449)</f>
        <v>45326</v>
      </c>
      <c r="D389" s="118">
        <f t="shared" si="681"/>
        <v>1.1000000000000085</v>
      </c>
      <c r="E389" s="118">
        <f t="shared" si="682"/>
        <v>55.199999999999996</v>
      </c>
      <c r="F389" s="118" t="str">
        <f>IF(C389="","",IF(Sheet1!C389='Opening Balance'!$I$388,'Opening Balance'!$G$388,""))</f>
        <v/>
      </c>
      <c r="G389" s="118" t="str">
        <f>IF(C389="","",IF(Sheet1!C389='Opening Balance'!$I$389,'Opening Balance'!$G$389,""))</f>
        <v/>
      </c>
      <c r="H389" s="118" t="str">
        <f>IF(C389="","",IF(Sheet1!C389='Opening Balance'!$I$390,'Opening Balance'!$G$390,""))</f>
        <v/>
      </c>
      <c r="I389" s="118" t="str">
        <f>IF(C389="","",IF(Sheet1!C389='Opening Balance'!$I$391,'Opening Balance'!$G$391,""))</f>
        <v/>
      </c>
      <c r="J389" s="118" t="str">
        <f>IF(C389="","",IF(Sheet1!C389='Opening Balance'!$I$392,'Opening Balance'!$G$392,""))</f>
        <v/>
      </c>
      <c r="K389" s="118" t="str">
        <f>IF(C389="","",IF(Sheet1!C389='Opening Balance'!$I$393,'Opening Balance'!$G$393,""))</f>
        <v/>
      </c>
      <c r="L389" s="118">
        <f t="shared" si="683"/>
        <v>1.1000000000000085</v>
      </c>
      <c r="M389" s="118">
        <f t="shared" si="684"/>
        <v>55.199999999999996</v>
      </c>
      <c r="N389" s="119" t="str">
        <f>IF('Att. Dairy'!F449="","",'Att. Dairy'!F449)</f>
        <v/>
      </c>
      <c r="O389" s="119" t="str">
        <f>IF('Att. Dairy'!G449="","",'Att. Dairy'!G449)</f>
        <v/>
      </c>
      <c r="P389" s="119" t="str">
        <f t="shared" si="685"/>
        <v/>
      </c>
      <c r="Q389" s="119" t="str">
        <f>IF('Att. Dairy'!L449="","",'Att. Dairy'!L449)</f>
        <v/>
      </c>
      <c r="R389" s="119" t="str">
        <f>IF('Att. Dairy'!M449="","",'Att. Dairy'!M449)</f>
        <v/>
      </c>
      <c r="S389" s="119" t="str">
        <f t="shared" si="686"/>
        <v/>
      </c>
      <c r="T389" s="118">
        <f t="shared" si="687"/>
        <v>0</v>
      </c>
      <c r="U389" s="118">
        <f t="shared" si="688"/>
        <v>0</v>
      </c>
      <c r="V389" s="118">
        <f t="shared" si="689"/>
        <v>1.1000000000000085</v>
      </c>
      <c r="W389" s="118">
        <f t="shared" si="690"/>
        <v>55.199999999999996</v>
      </c>
      <c r="X389" s="321" t="str">
        <f>IFERROR(IF(AND('Att. Dairy'!B449=""),"",IF(AND(Y389="अवकाश"),"",IF(AND(S389=""),"",S389*$Z$381))),"")</f>
        <v/>
      </c>
      <c r="Y389" s="121" t="str">
        <f>IF(AND('Att. Dairy'!B449=""),"",IF(OR(S389="",S389=0),"",BC389))</f>
        <v/>
      </c>
      <c r="AA389" s="353">
        <f>IF(AND($AY$3=$AP$381),MAX($AA$385:AA388)+1,0)</f>
        <v>0</v>
      </c>
      <c r="AB389" s="116">
        <f>IF(AND('Att. Dairy'!B449=""),"",'Att. Dairy'!B449)</f>
        <v>45326</v>
      </c>
      <c r="AC389" s="118">
        <f t="shared" si="691"/>
        <v>51.300000000000026</v>
      </c>
      <c r="AD389" s="118">
        <f t="shared" si="692"/>
        <v>99.5</v>
      </c>
      <c r="AE389" s="118" t="str">
        <f>IF(AB389="","",IF(Sheet1!AB389='Opening Balance'!$I$388,'Opening Balance'!$H$388,""))</f>
        <v/>
      </c>
      <c r="AF389" s="118" t="str">
        <f>IF(AB389="","",IF(Sheet1!AB389='Opening Balance'!$I$389,'Opening Balance'!$H$389,""))</f>
        <v/>
      </c>
      <c r="AG389" s="118" t="str">
        <f>IF(AB389="","",IF(Sheet1!AB389='Opening Balance'!$I$390,'Opening Balance'!$H$390,""))</f>
        <v/>
      </c>
      <c r="AH389" s="118" t="str">
        <f>IF(AB389="","",IF(Sheet1!AB389='Opening Balance'!$I$391,'Opening Balance'!$H$391,""))</f>
        <v/>
      </c>
      <c r="AI389" s="118" t="str">
        <f>IF(AB389="","",IF(Sheet1!AB389='Opening Balance'!$I$392,'Opening Balance'!$H$392,""))</f>
        <v/>
      </c>
      <c r="AJ389" s="118" t="str">
        <f>IF(AB389="","",IF(Sheet1!AB389='Opening Balance'!$I$393,'Opening Balance'!$H$393,""))</f>
        <v/>
      </c>
      <c r="AK389" s="118">
        <f t="shared" si="693"/>
        <v>51.300000000000026</v>
      </c>
      <c r="AL389" s="118">
        <f t="shared" si="694"/>
        <v>99.5</v>
      </c>
      <c r="AM389" s="119" t="str">
        <f>IF('Att. Dairy'!I449="","",'Att. Dairy'!I449)</f>
        <v/>
      </c>
      <c r="AN389" s="119" t="str">
        <f>IF('Att. Dairy'!J449="","",'Att. Dairy'!J449)</f>
        <v/>
      </c>
      <c r="AO389" s="119" t="str">
        <f t="shared" si="664"/>
        <v/>
      </c>
      <c r="AP389" s="119" t="str">
        <f>IF('Att. Dairy'!O449="","",'Att. Dairy'!O449)</f>
        <v/>
      </c>
      <c r="AQ389" s="119" t="str">
        <f>IF('Att. Dairy'!P449="","",'Att. Dairy'!P449)</f>
        <v/>
      </c>
      <c r="AR389" s="119" t="str">
        <f t="shared" si="695"/>
        <v/>
      </c>
      <c r="AS389" s="118">
        <f t="shared" si="696"/>
        <v>0</v>
      </c>
      <c r="AT389" s="118">
        <f t="shared" si="697"/>
        <v>0</v>
      </c>
      <c r="AU389" s="118">
        <f t="shared" si="665"/>
        <v>51.300000000000026</v>
      </c>
      <c r="AV389" s="118">
        <f t="shared" si="665"/>
        <v>99.5</v>
      </c>
      <c r="AW389" s="321" t="str">
        <f>IFERROR(IF(AND('Att. Dairy'!B449=""),"",IF(AND(AX389="अवकाश"),"",IF(AND(AR389=""),"",AR389*$AY$381))),"")</f>
        <v/>
      </c>
      <c r="AX389" s="121" t="str">
        <f>IF(AND('Att. Dairy'!B449=""),"",IF(OR(AR389="",AR389=0),"",BC389))</f>
        <v/>
      </c>
      <c r="BB389" s="329" t="str">
        <f>IF(AND('Att. Dairy'!D449=""),"",'Att. Dairy'!D449)</f>
        <v>Sunday</v>
      </c>
      <c r="BC389" s="329" t="str">
        <f t="shared" si="698"/>
        <v>अवकाश</v>
      </c>
      <c r="BD389" s="318" t="str">
        <f t="shared" si="668"/>
        <v/>
      </c>
      <c r="BE389" s="329" t="str">
        <f>IF(AND('Att. Dairy'!C449=""),"",'Att. Dairy'!C449)</f>
        <v/>
      </c>
      <c r="BF389" s="329" t="str">
        <f t="shared" si="669"/>
        <v/>
      </c>
      <c r="BG389" s="318" t="str">
        <f t="shared" si="670"/>
        <v/>
      </c>
      <c r="BJ389" s="487">
        <f>IF(AND($DG$5=$CF$382),MAX($BJ$385:BJ388)+1,0)</f>
        <v>0</v>
      </c>
      <c r="BK389" s="389">
        <v>4</v>
      </c>
      <c r="BL389" s="422">
        <f>IF(AND('Att. Dairy'!B449=""),"",'Att. Dairy'!B449)</f>
        <v>45326</v>
      </c>
      <c r="BM389" s="423" t="str">
        <f>IF(AND('Att. Dairy'!D449=""),"",'Att. Dairy'!D449)</f>
        <v>Sunday</v>
      </c>
      <c r="BN389" s="435" t="str">
        <f>IF('Att. Dairy'!L449="","",IF('Att. Dairy'!E449='Att. Dairy'!$AD$15,'Att. Dairy'!L449,""))</f>
        <v/>
      </c>
      <c r="BO389" s="435" t="str">
        <f>IF('Att. Dairy'!M449="","",IF('Att. Dairy'!E449='Att. Dairy'!$AD$15,'Att. Dairy'!M449,""))</f>
        <v/>
      </c>
      <c r="BP389" s="436">
        <f t="shared" si="671"/>
        <v>0</v>
      </c>
      <c r="BQ389" s="453">
        <f t="shared" si="699"/>
        <v>89.9</v>
      </c>
      <c r="BR389" s="439" t="str">
        <f>IF(BL389="","",IF(BL389='Opening Balance'!$I$406,'Opening Balance'!$G$406,""))</f>
        <v/>
      </c>
      <c r="BS389" s="439" t="str">
        <f>IF(BL389="","",IF(BL389='Opening Balance'!$I$408,'Opening Balance'!$G$408,""))</f>
        <v/>
      </c>
      <c r="BT389" s="438">
        <f t="shared" si="672"/>
        <v>89.9</v>
      </c>
      <c r="BU389" s="446">
        <f>IF(BP389="","",BP389*'Opening Balance'!$G$410)</f>
        <v>0</v>
      </c>
      <c r="BV389" s="415">
        <f t="shared" si="666"/>
        <v>89.9</v>
      </c>
      <c r="BW389" s="453">
        <f t="shared" si="700"/>
        <v>3.3439999999999923</v>
      </c>
      <c r="BX389" s="446" t="str">
        <f>IF(BL389="","",IF(BL389='Opening Balance'!$I$407,'Opening Balance'!$G$407,""))</f>
        <v/>
      </c>
      <c r="BY389" s="446" t="str">
        <f>IF(BL389="","",IF(BL389='Opening Balance'!$I$409,'Opening Balance'!$G$409,""))</f>
        <v/>
      </c>
      <c r="BZ389" s="447">
        <f t="shared" si="673"/>
        <v>3.3439999999999923</v>
      </c>
      <c r="CA389" s="446">
        <f>IF(BP389="","",BP389*'Opening Balance'!$G$411)</f>
        <v>0</v>
      </c>
      <c r="CB389" s="431">
        <f t="shared" si="674"/>
        <v>3.3439999999999923</v>
      </c>
      <c r="CC389" s="474">
        <f t="shared" si="701"/>
        <v>32000</v>
      </c>
      <c r="CD389" s="468" t="str">
        <f>IF(BL389="","",IF(BL389='Opening Balance'!$I$413,'Opening Balance'!$G$413,""))</f>
        <v/>
      </c>
      <c r="CE389" s="468">
        <f t="shared" si="675"/>
        <v>32000</v>
      </c>
      <c r="CF389" s="470">
        <f>IF(BL389="","",IF(BL389='Opening Balance'!$I$415,'Opening Balance'!$G$415,0))</f>
        <v>0</v>
      </c>
      <c r="CG389" s="469">
        <f t="shared" si="702"/>
        <v>32000</v>
      </c>
      <c r="CH389" s="466"/>
      <c r="CI389" s="466"/>
      <c r="CJ389" s="389">
        <v>4</v>
      </c>
      <c r="CK389" s="422">
        <f>IF(AND('Att. Dairy'!B449=""),"",'Att. Dairy'!B449)</f>
        <v>45326</v>
      </c>
      <c r="CL389" s="423" t="str">
        <f>IF(AND('Att. Dairy'!D449=""),"",'Att. Dairy'!D449)</f>
        <v>Sunday</v>
      </c>
      <c r="CM389" s="435" t="str">
        <f>IF('Att. Dairy'!O449="","",IF('Att. Dairy'!E449='Att. Dairy'!$AD$15,'Att. Dairy'!O449,""))</f>
        <v/>
      </c>
      <c r="CN389" s="435" t="str">
        <f>IF('Att. Dairy'!P449="","",IF('Att. Dairy'!E449='Att. Dairy'!$AD$15,'Att. Dairy'!P449,""))</f>
        <v/>
      </c>
      <c r="CO389" s="436">
        <f t="shared" si="676"/>
        <v>0</v>
      </c>
      <c r="CP389" s="453">
        <f t="shared" si="703"/>
        <v>135.13999999999993</v>
      </c>
      <c r="CQ389" s="438" t="str">
        <f>IF(CK389="","",IF(CK389='Opening Balance'!$I$406,'Opening Balance'!$H$406,""))</f>
        <v/>
      </c>
      <c r="CR389" s="438" t="str">
        <f>IF(CK389="","",IF(CK389='Opening Balance'!$I$408,'Opening Balance'!$H$408,""))</f>
        <v/>
      </c>
      <c r="CS389" s="438">
        <f t="shared" si="677"/>
        <v>135.13999999999993</v>
      </c>
      <c r="CT389" s="430">
        <f>IF(CO389="","",CO389*'Opening Balance'!$H$410)</f>
        <v>0</v>
      </c>
      <c r="CU389" s="431">
        <f t="shared" si="667"/>
        <v>135.13999999999993</v>
      </c>
      <c r="CV389" s="453">
        <f t="shared" si="704"/>
        <v>11.421399999999977</v>
      </c>
      <c r="CW389" s="430" t="str">
        <f>IF(CK389="","",IF(CK389='Opening Balance'!$I$407,'Opening Balance'!$H$407,""))</f>
        <v/>
      </c>
      <c r="CX389" s="429" t="str">
        <f>IF(CK389="","",IF(CK389='Opening Balance'!$I$409,'Opening Balance'!$H$409,""))</f>
        <v/>
      </c>
      <c r="CY389" s="438">
        <f t="shared" si="678"/>
        <v>11.421399999999977</v>
      </c>
      <c r="CZ389" s="430">
        <f>IF(CO389="","",CO389*'Opening Balance'!$H$411)</f>
        <v>0</v>
      </c>
      <c r="DA389" s="431">
        <f t="shared" si="679"/>
        <v>11.421399999999977</v>
      </c>
      <c r="DB389" s="474">
        <f t="shared" si="705"/>
        <v>35000</v>
      </c>
      <c r="DC389" s="468" t="str">
        <f>IF(CK389="","",IF(CK389='Opening Balance'!$I$413,'Opening Balance'!$H$413,""))</f>
        <v/>
      </c>
      <c r="DD389" s="468">
        <f t="shared" si="680"/>
        <v>35000</v>
      </c>
      <c r="DE389" s="470">
        <f>IF(CK389="","",IF(CK389='Opening Balance'!$I$415,'Opening Balance'!$H$415,0))</f>
        <v>0</v>
      </c>
      <c r="DF389" s="469">
        <f t="shared" si="706"/>
        <v>35000</v>
      </c>
    </row>
    <row r="390" spans="1:110" s="329" customFormat="1">
      <c r="A390" s="580"/>
      <c r="B390" s="352">
        <f>IF(AND($Z$3=$Q$381),MAX($B$385:B389)+1,0)</f>
        <v>0</v>
      </c>
      <c r="C390" s="116">
        <f>IF(AND('Att. Dairy'!B450=""),"",'Att. Dairy'!B450)</f>
        <v>45327</v>
      </c>
      <c r="D390" s="118">
        <f t="shared" si="681"/>
        <v>1.1000000000000085</v>
      </c>
      <c r="E390" s="118">
        <f t="shared" si="682"/>
        <v>55.199999999999996</v>
      </c>
      <c r="F390" s="118" t="str">
        <f>IF(C390="","",IF(Sheet1!C390='Opening Balance'!$I$388,'Opening Balance'!$G$388,""))</f>
        <v/>
      </c>
      <c r="G390" s="118" t="str">
        <f>IF(C390="","",IF(Sheet1!C390='Opening Balance'!$I$389,'Opening Balance'!$G$389,""))</f>
        <v/>
      </c>
      <c r="H390" s="118" t="str">
        <f>IF(C390="","",IF(Sheet1!C390='Opening Balance'!$I$390,'Opening Balance'!$G$390,""))</f>
        <v/>
      </c>
      <c r="I390" s="118" t="str">
        <f>IF(C390="","",IF(Sheet1!C390='Opening Balance'!$I$391,'Opening Balance'!$G$391,""))</f>
        <v/>
      </c>
      <c r="J390" s="118" t="str">
        <f>IF(C390="","",IF(Sheet1!C390='Opening Balance'!$I$392,'Opening Balance'!$G$392,""))</f>
        <v/>
      </c>
      <c r="K390" s="118" t="str">
        <f>IF(C390="","",IF(Sheet1!C390='Opening Balance'!$I$393,'Opening Balance'!$G$393,""))</f>
        <v/>
      </c>
      <c r="L390" s="118">
        <f t="shared" si="683"/>
        <v>1.1000000000000085</v>
      </c>
      <c r="M390" s="118">
        <f t="shared" si="684"/>
        <v>55.199999999999996</v>
      </c>
      <c r="N390" s="119" t="str">
        <f>IF('Att. Dairy'!F450="","",'Att. Dairy'!F450)</f>
        <v/>
      </c>
      <c r="O390" s="119" t="str">
        <f>IF('Att. Dairy'!G450="","",'Att. Dairy'!G450)</f>
        <v/>
      </c>
      <c r="P390" s="119" t="str">
        <f t="shared" si="685"/>
        <v/>
      </c>
      <c r="Q390" s="119" t="str">
        <f>IF('Att. Dairy'!L450="","",'Att. Dairy'!L450)</f>
        <v/>
      </c>
      <c r="R390" s="119" t="str">
        <f>IF('Att. Dairy'!M450="","",'Att. Dairy'!M450)</f>
        <v/>
      </c>
      <c r="S390" s="119" t="str">
        <f t="shared" si="686"/>
        <v/>
      </c>
      <c r="T390" s="118">
        <f t="shared" si="687"/>
        <v>0</v>
      </c>
      <c r="U390" s="118">
        <f t="shared" si="688"/>
        <v>0</v>
      </c>
      <c r="V390" s="118">
        <f t="shared" si="689"/>
        <v>1.1000000000000085</v>
      </c>
      <c r="W390" s="118">
        <f t="shared" si="690"/>
        <v>55.199999999999996</v>
      </c>
      <c r="X390" s="321" t="str">
        <f>IFERROR(IF(AND('Att. Dairy'!B450=""),"",IF(AND(Y390="अवकाश"),"",IF(AND(S390=""),"",S390*$Z$381))),"")</f>
        <v/>
      </c>
      <c r="Y390" s="121" t="str">
        <f>IF(AND('Att. Dairy'!B450=""),"",IF(OR(S390="",S390=0),"",BC390))</f>
        <v/>
      </c>
      <c r="AA390" s="353">
        <f>IF(AND($AY$3=$AP$381),MAX($AA$385:AA389)+1,0)</f>
        <v>0</v>
      </c>
      <c r="AB390" s="116">
        <f>IF(AND('Att. Dairy'!B450=""),"",'Att. Dairy'!B450)</f>
        <v>45327</v>
      </c>
      <c r="AC390" s="118">
        <f t="shared" si="691"/>
        <v>51.300000000000026</v>
      </c>
      <c r="AD390" s="118">
        <f t="shared" si="692"/>
        <v>99.5</v>
      </c>
      <c r="AE390" s="118" t="str">
        <f>IF(AB390="","",IF(Sheet1!AB390='Opening Balance'!$I$388,'Opening Balance'!$H$388,""))</f>
        <v/>
      </c>
      <c r="AF390" s="118" t="str">
        <f>IF(AB390="","",IF(Sheet1!AB390='Opening Balance'!$I$389,'Opening Balance'!$H$389,""))</f>
        <v/>
      </c>
      <c r="AG390" s="118" t="str">
        <f>IF(AB390="","",IF(Sheet1!AB390='Opening Balance'!$I$390,'Opening Balance'!$H$390,""))</f>
        <v/>
      </c>
      <c r="AH390" s="118" t="str">
        <f>IF(AB390="","",IF(Sheet1!AB390='Opening Balance'!$I$391,'Opening Balance'!$H$391,""))</f>
        <v/>
      </c>
      <c r="AI390" s="118" t="str">
        <f>IF(AB390="","",IF(Sheet1!AB390='Opening Balance'!$I$392,'Opening Balance'!$H$392,""))</f>
        <v/>
      </c>
      <c r="AJ390" s="118" t="str">
        <f>IF(AB390="","",IF(Sheet1!AB390='Opening Balance'!$I$393,'Opening Balance'!$H$393,""))</f>
        <v/>
      </c>
      <c r="AK390" s="118">
        <f t="shared" si="693"/>
        <v>51.300000000000026</v>
      </c>
      <c r="AL390" s="118">
        <f t="shared" si="694"/>
        <v>99.5</v>
      </c>
      <c r="AM390" s="119" t="str">
        <f>IF('Att. Dairy'!I450="","",'Att. Dairy'!I450)</f>
        <v/>
      </c>
      <c r="AN390" s="119" t="str">
        <f>IF('Att. Dairy'!J450="","",'Att. Dairy'!J450)</f>
        <v/>
      </c>
      <c r="AO390" s="119" t="str">
        <f t="shared" si="664"/>
        <v/>
      </c>
      <c r="AP390" s="119" t="str">
        <f>IF('Att. Dairy'!O450="","",'Att. Dairy'!O450)</f>
        <v/>
      </c>
      <c r="AQ390" s="119" t="str">
        <f>IF('Att. Dairy'!P450="","",'Att. Dairy'!P450)</f>
        <v/>
      </c>
      <c r="AR390" s="119" t="str">
        <f t="shared" si="695"/>
        <v/>
      </c>
      <c r="AS390" s="118">
        <f t="shared" si="696"/>
        <v>0</v>
      </c>
      <c r="AT390" s="118">
        <f t="shared" si="697"/>
        <v>0</v>
      </c>
      <c r="AU390" s="118">
        <f t="shared" ref="AU390:AU416" si="707">SUM(AK390-AS390)</f>
        <v>51.300000000000026</v>
      </c>
      <c r="AV390" s="118">
        <f t="shared" ref="AV390:AV416" si="708">SUM(AL390-AT390)</f>
        <v>99.5</v>
      </c>
      <c r="AW390" s="321" t="str">
        <f>IFERROR(IF(AND('Att. Dairy'!B450=""),"",IF(AND(AX390="अवकाश"),"",IF(AND(AR390=""),"",AR390*$AY$381))),"")</f>
        <v/>
      </c>
      <c r="AX390" s="121" t="str">
        <f>IF(AND('Att. Dairy'!B450=""),"",IF(OR(AR390="",AR390=0),"",BC390))</f>
        <v/>
      </c>
      <c r="BB390" s="329" t="str">
        <f>IF(AND('Att. Dairy'!D450=""),"",'Att. Dairy'!D450)</f>
        <v>Monday</v>
      </c>
      <c r="BC390" s="329" t="str">
        <f t="shared" si="698"/>
        <v>सब्जी रोटी</v>
      </c>
      <c r="BD390" s="318" t="str">
        <f t="shared" si="668"/>
        <v>W</v>
      </c>
      <c r="BE390" s="329" t="str">
        <f>IF(AND('Att. Dairy'!C450=""),"",'Att. Dairy'!C450)</f>
        <v/>
      </c>
      <c r="BF390" s="329" t="str">
        <f t="shared" si="669"/>
        <v/>
      </c>
      <c r="BG390" s="318" t="str">
        <f t="shared" si="670"/>
        <v>W</v>
      </c>
      <c r="BJ390" s="487">
        <f>IF(AND($DG$5=$CF$382),MAX($BJ$385:BJ389)+1,0)</f>
        <v>0</v>
      </c>
      <c r="BK390" s="389">
        <v>5</v>
      </c>
      <c r="BL390" s="422">
        <f>IF(AND('Att. Dairy'!B450=""),"",'Att. Dairy'!B450)</f>
        <v>45327</v>
      </c>
      <c r="BM390" s="423" t="str">
        <f>IF(AND('Att. Dairy'!D450=""),"",'Att. Dairy'!D450)</f>
        <v>Monday</v>
      </c>
      <c r="BN390" s="435" t="str">
        <f>IF('Att. Dairy'!L450="","",IF('Att. Dairy'!E450='Att. Dairy'!$AD$15,'Att. Dairy'!L450,""))</f>
        <v/>
      </c>
      <c r="BO390" s="435" t="str">
        <f>IF('Att. Dairy'!M450="","",IF('Att. Dairy'!E450='Att. Dairy'!$AD$15,'Att. Dairy'!M450,""))</f>
        <v/>
      </c>
      <c r="BP390" s="436">
        <f t="shared" si="671"/>
        <v>0</v>
      </c>
      <c r="BQ390" s="453">
        <f t="shared" si="699"/>
        <v>89.9</v>
      </c>
      <c r="BR390" s="439" t="str">
        <f>IF(BL390="","",IF(BL390='Opening Balance'!$I$406,'Opening Balance'!$G$406,""))</f>
        <v/>
      </c>
      <c r="BS390" s="439" t="str">
        <f>IF(BL390="","",IF(BL390='Opening Balance'!$I$408,'Opening Balance'!$G$408,""))</f>
        <v/>
      </c>
      <c r="BT390" s="438">
        <f t="shared" si="672"/>
        <v>89.9</v>
      </c>
      <c r="BU390" s="446">
        <f>IF(BP390="","",BP390*'Opening Balance'!$G$410)</f>
        <v>0</v>
      </c>
      <c r="BV390" s="414">
        <f t="shared" si="666"/>
        <v>89.9</v>
      </c>
      <c r="BW390" s="453">
        <f t="shared" si="700"/>
        <v>3.3439999999999923</v>
      </c>
      <c r="BX390" s="446" t="str">
        <f>IF(BL390="","",IF(BL390='Opening Balance'!$I$407,'Opening Balance'!$G$407,""))</f>
        <v/>
      </c>
      <c r="BY390" s="446" t="str">
        <f>IF(BL390="","",IF(BL390='Opening Balance'!$I$409,'Opening Balance'!$G$409,""))</f>
        <v/>
      </c>
      <c r="BZ390" s="447">
        <f t="shared" si="673"/>
        <v>3.3439999999999923</v>
      </c>
      <c r="CA390" s="446">
        <f>IF(BP390="","",BP390*'Opening Balance'!$G$411)</f>
        <v>0</v>
      </c>
      <c r="CB390" s="431">
        <f t="shared" si="674"/>
        <v>3.3439999999999923</v>
      </c>
      <c r="CC390" s="474">
        <f t="shared" si="701"/>
        <v>32000</v>
      </c>
      <c r="CD390" s="468" t="str">
        <f>IF(BL390="","",IF(BL390='Opening Balance'!$I$413,'Opening Balance'!$G$413,""))</f>
        <v/>
      </c>
      <c r="CE390" s="468">
        <f t="shared" si="675"/>
        <v>32000</v>
      </c>
      <c r="CF390" s="470">
        <f>IF(BL390="","",IF(BL390='Opening Balance'!$I$415,'Opening Balance'!$G$415,0))</f>
        <v>0</v>
      </c>
      <c r="CG390" s="469">
        <f t="shared" si="702"/>
        <v>32000</v>
      </c>
      <c r="CH390" s="466"/>
      <c r="CI390" s="466"/>
      <c r="CJ390" s="389">
        <v>5</v>
      </c>
      <c r="CK390" s="422">
        <f>IF(AND('Att. Dairy'!B450=""),"",'Att. Dairy'!B450)</f>
        <v>45327</v>
      </c>
      <c r="CL390" s="423" t="str">
        <f>IF(AND('Att. Dairy'!D450=""),"",'Att. Dairy'!D450)</f>
        <v>Monday</v>
      </c>
      <c r="CM390" s="435" t="str">
        <f>IF('Att. Dairy'!O450="","",IF('Att. Dairy'!E450='Att. Dairy'!$AD$15,'Att. Dairy'!O450,""))</f>
        <v/>
      </c>
      <c r="CN390" s="435" t="str">
        <f>IF('Att. Dairy'!P450="","",IF('Att. Dairy'!E450='Att. Dairy'!$AD$15,'Att. Dairy'!P450,""))</f>
        <v/>
      </c>
      <c r="CO390" s="436">
        <f t="shared" si="676"/>
        <v>0</v>
      </c>
      <c r="CP390" s="453">
        <f t="shared" si="703"/>
        <v>135.13999999999993</v>
      </c>
      <c r="CQ390" s="438" t="str">
        <f>IF(CK390="","",IF(CK390='Opening Balance'!$I$406,'Opening Balance'!$H$406,""))</f>
        <v/>
      </c>
      <c r="CR390" s="438" t="str">
        <f>IF(CK390="","",IF(CK390='Opening Balance'!$I$408,'Opening Balance'!$H$408,""))</f>
        <v/>
      </c>
      <c r="CS390" s="438">
        <f t="shared" si="677"/>
        <v>135.13999999999993</v>
      </c>
      <c r="CT390" s="430">
        <f>IF(CO390="","",CO390*'Opening Balance'!$H$410)</f>
        <v>0</v>
      </c>
      <c r="CU390" s="431">
        <f t="shared" si="667"/>
        <v>135.13999999999993</v>
      </c>
      <c r="CV390" s="453">
        <f t="shared" si="704"/>
        <v>11.421399999999977</v>
      </c>
      <c r="CW390" s="430" t="str">
        <f>IF(CK390="","",IF(CK390='Opening Balance'!$I$407,'Opening Balance'!$H$407,""))</f>
        <v/>
      </c>
      <c r="CX390" s="429" t="str">
        <f>IF(CK390="","",IF(CK390='Opening Balance'!$I$409,'Opening Balance'!$H$409,""))</f>
        <v/>
      </c>
      <c r="CY390" s="438">
        <f t="shared" si="678"/>
        <v>11.421399999999977</v>
      </c>
      <c r="CZ390" s="430">
        <f>IF(CO390="","",CO390*'Opening Balance'!$H$411)</f>
        <v>0</v>
      </c>
      <c r="DA390" s="431">
        <f t="shared" si="679"/>
        <v>11.421399999999977</v>
      </c>
      <c r="DB390" s="474">
        <f t="shared" si="705"/>
        <v>35000</v>
      </c>
      <c r="DC390" s="468" t="str">
        <f>IF(CK390="","",IF(CK390='Opening Balance'!$I$413,'Opening Balance'!$H$413,""))</f>
        <v/>
      </c>
      <c r="DD390" s="468">
        <f t="shared" si="680"/>
        <v>35000</v>
      </c>
      <c r="DE390" s="470">
        <f>IF(CK390="","",IF(CK390='Opening Balance'!$I$415,'Opening Balance'!$H$415,0))</f>
        <v>0</v>
      </c>
      <c r="DF390" s="469">
        <f t="shared" si="706"/>
        <v>35000</v>
      </c>
    </row>
    <row r="391" spans="1:110" s="329" customFormat="1">
      <c r="A391" s="580"/>
      <c r="B391" s="352">
        <f>IF(AND($Z$3=$Q$381),MAX($B$385:B390)+1,0)</f>
        <v>0</v>
      </c>
      <c r="C391" s="116">
        <f>IF(AND('Att. Dairy'!B451=""),"",'Att. Dairy'!B451)</f>
        <v>45328</v>
      </c>
      <c r="D391" s="118">
        <f t="shared" si="681"/>
        <v>1.1000000000000085</v>
      </c>
      <c r="E391" s="118">
        <f t="shared" si="682"/>
        <v>55.199999999999996</v>
      </c>
      <c r="F391" s="118" t="str">
        <f>IF(C391="","",IF(Sheet1!C391='Opening Balance'!$I$388,'Opening Balance'!$G$388,""))</f>
        <v/>
      </c>
      <c r="G391" s="118" t="str">
        <f>IF(C391="","",IF(Sheet1!C391='Opening Balance'!$I$389,'Opening Balance'!$G$389,""))</f>
        <v/>
      </c>
      <c r="H391" s="118" t="str">
        <f>IF(C391="","",IF(Sheet1!C391='Opening Balance'!$I$390,'Opening Balance'!$G$390,""))</f>
        <v/>
      </c>
      <c r="I391" s="118" t="str">
        <f>IF(C391="","",IF(Sheet1!C391='Opening Balance'!$I$391,'Opening Balance'!$G$391,""))</f>
        <v/>
      </c>
      <c r="J391" s="118" t="str">
        <f>IF(C391="","",IF(Sheet1!C391='Opening Balance'!$I$392,'Opening Balance'!$G$392,""))</f>
        <v/>
      </c>
      <c r="K391" s="118" t="str">
        <f>IF(C391="","",IF(Sheet1!C391='Opening Balance'!$I$393,'Opening Balance'!$G$393,""))</f>
        <v/>
      </c>
      <c r="L391" s="118">
        <f t="shared" si="683"/>
        <v>1.1000000000000085</v>
      </c>
      <c r="M391" s="118">
        <f t="shared" si="684"/>
        <v>55.199999999999996</v>
      </c>
      <c r="N391" s="119" t="str">
        <f>IF('Att. Dairy'!F451="","",'Att. Dairy'!F451)</f>
        <v/>
      </c>
      <c r="O391" s="119" t="str">
        <f>IF('Att. Dairy'!G451="","",'Att. Dairy'!G451)</f>
        <v/>
      </c>
      <c r="P391" s="119" t="str">
        <f t="shared" si="685"/>
        <v/>
      </c>
      <c r="Q391" s="119" t="str">
        <f>IF('Att. Dairy'!L451="","",'Att. Dairy'!L451)</f>
        <v/>
      </c>
      <c r="R391" s="119" t="str">
        <f>IF('Att. Dairy'!M451="","",'Att. Dairy'!M451)</f>
        <v/>
      </c>
      <c r="S391" s="119" t="str">
        <f t="shared" si="686"/>
        <v/>
      </c>
      <c r="T391" s="118">
        <f t="shared" si="687"/>
        <v>0</v>
      </c>
      <c r="U391" s="118">
        <f t="shared" si="688"/>
        <v>0</v>
      </c>
      <c r="V391" s="118">
        <f t="shared" si="689"/>
        <v>1.1000000000000085</v>
      </c>
      <c r="W391" s="118">
        <f t="shared" si="690"/>
        <v>55.199999999999996</v>
      </c>
      <c r="X391" s="321" t="str">
        <f>IFERROR(IF(AND('Att. Dairy'!B451=""),"",IF(AND(Y391="अवकाश"),"",IF(AND(S391=""),"",S391*$Z$381))),"")</f>
        <v/>
      </c>
      <c r="Y391" s="121" t="str">
        <f>IF(AND('Att. Dairy'!B451=""),"",IF(OR(S391="",S391=0),"",BC391))</f>
        <v/>
      </c>
      <c r="AA391" s="353">
        <f>IF(AND($AY$3=$AP$381),MAX($AA$385:AA390)+1,0)</f>
        <v>0</v>
      </c>
      <c r="AB391" s="116">
        <f>IF(AND('Att. Dairy'!B451=""),"",'Att. Dairy'!B451)</f>
        <v>45328</v>
      </c>
      <c r="AC391" s="118">
        <f t="shared" si="691"/>
        <v>51.300000000000026</v>
      </c>
      <c r="AD391" s="118">
        <f t="shared" si="692"/>
        <v>99.5</v>
      </c>
      <c r="AE391" s="118" t="str">
        <f>IF(AB391="","",IF(Sheet1!AB391='Opening Balance'!$I$388,'Opening Balance'!$H$388,""))</f>
        <v/>
      </c>
      <c r="AF391" s="118" t="str">
        <f>IF(AB391="","",IF(Sheet1!AB391='Opening Balance'!$I$389,'Opening Balance'!$H$389,""))</f>
        <v/>
      </c>
      <c r="AG391" s="118" t="str">
        <f>IF(AB391="","",IF(Sheet1!AB391='Opening Balance'!$I$390,'Opening Balance'!$H$390,""))</f>
        <v/>
      </c>
      <c r="AH391" s="118" t="str">
        <f>IF(AB391="","",IF(Sheet1!AB391='Opening Balance'!$I$391,'Opening Balance'!$H$391,""))</f>
        <v/>
      </c>
      <c r="AI391" s="118" t="str">
        <f>IF(AB391="","",IF(Sheet1!AB391='Opening Balance'!$I$392,'Opening Balance'!$H$392,""))</f>
        <v/>
      </c>
      <c r="AJ391" s="118" t="str">
        <f>IF(AB391="","",IF(Sheet1!AB391='Opening Balance'!$I$393,'Opening Balance'!$H$393,""))</f>
        <v/>
      </c>
      <c r="AK391" s="118">
        <f t="shared" si="693"/>
        <v>51.300000000000026</v>
      </c>
      <c r="AL391" s="118">
        <f t="shared" si="694"/>
        <v>99.5</v>
      </c>
      <c r="AM391" s="119" t="str">
        <f>IF('Att. Dairy'!I451="","",'Att. Dairy'!I451)</f>
        <v/>
      </c>
      <c r="AN391" s="119" t="str">
        <f>IF('Att. Dairy'!J451="","",'Att. Dairy'!J451)</f>
        <v/>
      </c>
      <c r="AO391" s="119" t="str">
        <f t="shared" si="664"/>
        <v/>
      </c>
      <c r="AP391" s="119" t="str">
        <f>IF('Att. Dairy'!O451="","",'Att. Dairy'!O451)</f>
        <v/>
      </c>
      <c r="AQ391" s="119" t="str">
        <f>IF('Att. Dairy'!P451="","",'Att. Dairy'!P451)</f>
        <v/>
      </c>
      <c r="AR391" s="119" t="str">
        <f t="shared" si="695"/>
        <v/>
      </c>
      <c r="AS391" s="118">
        <f t="shared" si="696"/>
        <v>0</v>
      </c>
      <c r="AT391" s="118">
        <f t="shared" si="697"/>
        <v>0</v>
      </c>
      <c r="AU391" s="118">
        <f t="shared" si="707"/>
        <v>51.300000000000026</v>
      </c>
      <c r="AV391" s="118">
        <f t="shared" si="708"/>
        <v>99.5</v>
      </c>
      <c r="AW391" s="321" t="str">
        <f>IFERROR(IF(AND('Att. Dairy'!B451=""),"",IF(AND(AX391="अवकाश"),"",IF(AND(AR391=""),"",AR391*$AY$381))),"")</f>
        <v/>
      </c>
      <c r="AX391" s="121" t="str">
        <f>IF(AND('Att. Dairy'!B451=""),"",IF(OR(AR391="",AR391=0),"",BC391))</f>
        <v/>
      </c>
      <c r="BB391" s="329" t="str">
        <f>IF(AND('Att. Dairy'!D451=""),"",'Att. Dairy'!D451)</f>
        <v>Tuesday</v>
      </c>
      <c r="BC391" s="329" t="str">
        <f t="shared" si="698"/>
        <v>दाल चावल</v>
      </c>
      <c r="BD391" s="318" t="str">
        <f t="shared" si="668"/>
        <v>R</v>
      </c>
      <c r="BE391" s="329" t="str">
        <f>IF(AND('Att. Dairy'!C451=""),"",'Att. Dairy'!C451)</f>
        <v/>
      </c>
      <c r="BF391" s="329" t="str">
        <f t="shared" si="669"/>
        <v/>
      </c>
      <c r="BG391" s="318" t="str">
        <f t="shared" si="670"/>
        <v>R</v>
      </c>
      <c r="BJ391" s="487">
        <f>IF(AND($DG$5=$CF$382),MAX($BJ$385:BJ390)+1,0)</f>
        <v>0</v>
      </c>
      <c r="BK391" s="389">
        <v>6</v>
      </c>
      <c r="BL391" s="422">
        <f>IF(AND('Att. Dairy'!B451=""),"",'Att. Dairy'!B451)</f>
        <v>45328</v>
      </c>
      <c r="BM391" s="423" t="str">
        <f>IF(AND('Att. Dairy'!D451=""),"",'Att. Dairy'!D451)</f>
        <v>Tuesday</v>
      </c>
      <c r="BN391" s="435" t="str">
        <f>IF('Att. Dairy'!L451="","",IF('Att. Dairy'!E451='Att. Dairy'!$AD$15,'Att. Dairy'!L451,""))</f>
        <v/>
      </c>
      <c r="BO391" s="435" t="str">
        <f>IF('Att. Dairy'!M451="","",IF('Att. Dairy'!E451='Att. Dairy'!$AD$15,'Att. Dairy'!M451,""))</f>
        <v/>
      </c>
      <c r="BP391" s="436">
        <f t="shared" si="671"/>
        <v>0</v>
      </c>
      <c r="BQ391" s="453">
        <f t="shared" si="699"/>
        <v>89.9</v>
      </c>
      <c r="BR391" s="439" t="str">
        <f>IF(BL391="","",IF(BL391='Opening Balance'!$I$406,'Opening Balance'!$G$406,""))</f>
        <v/>
      </c>
      <c r="BS391" s="439" t="str">
        <f>IF(BL391="","",IF(BL391='Opening Balance'!$I$408,'Opening Balance'!$G$408,""))</f>
        <v/>
      </c>
      <c r="BT391" s="438">
        <f t="shared" si="672"/>
        <v>89.9</v>
      </c>
      <c r="BU391" s="446">
        <f>IF(BP391="","",BP391*'Opening Balance'!$G$410)</f>
        <v>0</v>
      </c>
      <c r="BV391" s="414">
        <f t="shared" si="666"/>
        <v>89.9</v>
      </c>
      <c r="BW391" s="453">
        <f t="shared" si="700"/>
        <v>3.3439999999999923</v>
      </c>
      <c r="BX391" s="446" t="str">
        <f>IF(BL391="","",IF(BL391='Opening Balance'!$I$407,'Opening Balance'!$G$407,""))</f>
        <v/>
      </c>
      <c r="BY391" s="446" t="str">
        <f>IF(BL391="","",IF(BL391='Opening Balance'!$I$409,'Opening Balance'!$G$409,""))</f>
        <v/>
      </c>
      <c r="BZ391" s="447">
        <f t="shared" si="673"/>
        <v>3.3439999999999923</v>
      </c>
      <c r="CA391" s="446">
        <f>IF(BP391="","",BP391*'Opening Balance'!$G$411)</f>
        <v>0</v>
      </c>
      <c r="CB391" s="431">
        <f t="shared" si="674"/>
        <v>3.3439999999999923</v>
      </c>
      <c r="CC391" s="474">
        <f t="shared" si="701"/>
        <v>32000</v>
      </c>
      <c r="CD391" s="468" t="str">
        <f>IF(BL391="","",IF(BL391='Opening Balance'!$I$413,'Opening Balance'!$G$413,""))</f>
        <v/>
      </c>
      <c r="CE391" s="468">
        <f t="shared" si="675"/>
        <v>32000</v>
      </c>
      <c r="CF391" s="470">
        <f>IF(BL391="","",IF(BL391='Opening Balance'!$I$415,'Opening Balance'!$G$415,0))</f>
        <v>0</v>
      </c>
      <c r="CG391" s="469">
        <f t="shared" si="702"/>
        <v>32000</v>
      </c>
      <c r="CH391" s="466"/>
      <c r="CI391" s="466"/>
      <c r="CJ391" s="389">
        <v>6</v>
      </c>
      <c r="CK391" s="422">
        <f>IF(AND('Att. Dairy'!B451=""),"",'Att. Dairy'!B451)</f>
        <v>45328</v>
      </c>
      <c r="CL391" s="423" t="str">
        <f>IF(AND('Att. Dairy'!D451=""),"",'Att. Dairy'!D451)</f>
        <v>Tuesday</v>
      </c>
      <c r="CM391" s="435" t="str">
        <f>IF('Att. Dairy'!O451="","",IF('Att. Dairy'!E451='Att. Dairy'!$AD$15,'Att. Dairy'!O451,""))</f>
        <v/>
      </c>
      <c r="CN391" s="435" t="str">
        <f>IF('Att. Dairy'!P451="","",IF('Att. Dairy'!E451='Att. Dairy'!$AD$15,'Att. Dairy'!P451,""))</f>
        <v/>
      </c>
      <c r="CO391" s="436">
        <f t="shared" si="676"/>
        <v>0</v>
      </c>
      <c r="CP391" s="453">
        <f t="shared" si="703"/>
        <v>135.13999999999993</v>
      </c>
      <c r="CQ391" s="438" t="str">
        <f>IF(CK391="","",IF(CK391='Opening Balance'!$I$406,'Opening Balance'!$H$406,""))</f>
        <v/>
      </c>
      <c r="CR391" s="438" t="str">
        <f>IF(CK391="","",IF(CK391='Opening Balance'!$I$408,'Opening Balance'!$H$408,""))</f>
        <v/>
      </c>
      <c r="CS391" s="438">
        <f t="shared" si="677"/>
        <v>135.13999999999993</v>
      </c>
      <c r="CT391" s="430">
        <f>IF(CO391="","",CO391*'Opening Balance'!$H$410)</f>
        <v>0</v>
      </c>
      <c r="CU391" s="431">
        <f t="shared" si="667"/>
        <v>135.13999999999993</v>
      </c>
      <c r="CV391" s="453">
        <f t="shared" si="704"/>
        <v>11.421399999999977</v>
      </c>
      <c r="CW391" s="430" t="str">
        <f>IF(CK391="","",IF(CK391='Opening Balance'!$I$407,'Opening Balance'!$H$407,""))</f>
        <v/>
      </c>
      <c r="CX391" s="429" t="str">
        <f>IF(CK391="","",IF(CK391='Opening Balance'!$I$409,'Opening Balance'!$H$409,""))</f>
        <v/>
      </c>
      <c r="CY391" s="438">
        <f t="shared" si="678"/>
        <v>11.421399999999977</v>
      </c>
      <c r="CZ391" s="430">
        <f>IF(CO391="","",CO391*'Opening Balance'!$H$411)</f>
        <v>0</v>
      </c>
      <c r="DA391" s="431">
        <f t="shared" si="679"/>
        <v>11.421399999999977</v>
      </c>
      <c r="DB391" s="474">
        <f t="shared" si="705"/>
        <v>35000</v>
      </c>
      <c r="DC391" s="468" t="str">
        <f>IF(CK391="","",IF(CK391='Opening Balance'!$I$413,'Opening Balance'!$H$413,""))</f>
        <v/>
      </c>
      <c r="DD391" s="468">
        <f t="shared" si="680"/>
        <v>35000</v>
      </c>
      <c r="DE391" s="470">
        <f>IF(CK391="","",IF(CK391='Opening Balance'!$I$415,'Opening Balance'!$H$415,0))</f>
        <v>0</v>
      </c>
      <c r="DF391" s="469">
        <f t="shared" si="706"/>
        <v>35000</v>
      </c>
    </row>
    <row r="392" spans="1:110" s="329" customFormat="1">
      <c r="A392" s="580"/>
      <c r="B392" s="352">
        <f>IF(AND($Z$3=$Q$381),MAX($B$385:B391)+1,0)</f>
        <v>0</v>
      </c>
      <c r="C392" s="116">
        <f>IF(AND('Att. Dairy'!B452=""),"",'Att. Dairy'!B452)</f>
        <v>45329</v>
      </c>
      <c r="D392" s="118">
        <f t="shared" si="681"/>
        <v>1.1000000000000085</v>
      </c>
      <c r="E392" s="118">
        <f t="shared" si="682"/>
        <v>55.199999999999996</v>
      </c>
      <c r="F392" s="118" t="str">
        <f>IF(C392="","",IF(Sheet1!C392='Opening Balance'!$I$388,'Opening Balance'!$G$388,""))</f>
        <v/>
      </c>
      <c r="G392" s="118" t="str">
        <f>IF(C392="","",IF(Sheet1!C392='Opening Balance'!$I$389,'Opening Balance'!$G$389,""))</f>
        <v/>
      </c>
      <c r="H392" s="118" t="str">
        <f>IF(C392="","",IF(Sheet1!C392='Opening Balance'!$I$390,'Opening Balance'!$G$390,""))</f>
        <v/>
      </c>
      <c r="I392" s="118" t="str">
        <f>IF(C392="","",IF(Sheet1!C392='Opening Balance'!$I$391,'Opening Balance'!$G$391,""))</f>
        <v/>
      </c>
      <c r="J392" s="118" t="str">
        <f>IF(C392="","",IF(Sheet1!C392='Opening Balance'!$I$392,'Opening Balance'!$G$392,""))</f>
        <v/>
      </c>
      <c r="K392" s="118" t="str">
        <f>IF(C392="","",IF(Sheet1!C392='Opening Balance'!$I$393,'Opening Balance'!$G$393,""))</f>
        <v/>
      </c>
      <c r="L392" s="118">
        <f t="shared" si="683"/>
        <v>1.1000000000000085</v>
      </c>
      <c r="M392" s="118">
        <f t="shared" si="684"/>
        <v>55.199999999999996</v>
      </c>
      <c r="N392" s="119" t="str">
        <f>IF('Att. Dairy'!F452="","",'Att. Dairy'!F452)</f>
        <v/>
      </c>
      <c r="O392" s="119" t="str">
        <f>IF('Att. Dairy'!G452="","",'Att. Dairy'!G452)</f>
        <v/>
      </c>
      <c r="P392" s="119" t="str">
        <f t="shared" si="685"/>
        <v/>
      </c>
      <c r="Q392" s="119" t="str">
        <f>IF('Att. Dairy'!L452="","",'Att. Dairy'!L452)</f>
        <v/>
      </c>
      <c r="R392" s="119" t="str">
        <f>IF('Att. Dairy'!M452="","",'Att. Dairy'!M452)</f>
        <v/>
      </c>
      <c r="S392" s="119" t="str">
        <f t="shared" si="686"/>
        <v/>
      </c>
      <c r="T392" s="118">
        <f t="shared" si="687"/>
        <v>0</v>
      </c>
      <c r="U392" s="118">
        <f t="shared" si="688"/>
        <v>0</v>
      </c>
      <c r="V392" s="118">
        <f t="shared" si="689"/>
        <v>1.1000000000000085</v>
      </c>
      <c r="W392" s="118">
        <f t="shared" si="690"/>
        <v>55.199999999999996</v>
      </c>
      <c r="X392" s="321" t="str">
        <f>IFERROR(IF(AND('Att. Dairy'!B452=""),"",IF(AND(Y392="अवकाश"),"",IF(AND(S392=""),"",S392*$Z$381))),"")</f>
        <v/>
      </c>
      <c r="Y392" s="121" t="str">
        <f>IF(AND('Att. Dairy'!B452=""),"",IF(OR(S392="",S392=0),"",BC392))</f>
        <v/>
      </c>
      <c r="AA392" s="353">
        <f>IF(AND($AY$3=$AP$381),MAX($AA$385:AA391)+1,0)</f>
        <v>0</v>
      </c>
      <c r="AB392" s="116">
        <f>IF(AND('Att. Dairy'!B452=""),"",'Att. Dairy'!B452)</f>
        <v>45329</v>
      </c>
      <c r="AC392" s="118">
        <f t="shared" si="691"/>
        <v>51.300000000000026</v>
      </c>
      <c r="AD392" s="118">
        <f t="shared" si="692"/>
        <v>99.5</v>
      </c>
      <c r="AE392" s="118" t="str">
        <f>IF(AB392="","",IF(Sheet1!AB392='Opening Balance'!$I$388,'Opening Balance'!$H$388,""))</f>
        <v/>
      </c>
      <c r="AF392" s="118" t="str">
        <f>IF(AB392="","",IF(Sheet1!AB392='Opening Balance'!$I$389,'Opening Balance'!$H$389,""))</f>
        <v/>
      </c>
      <c r="AG392" s="118" t="str">
        <f>IF(AB392="","",IF(Sheet1!AB392='Opening Balance'!$I$390,'Opening Balance'!$H$390,""))</f>
        <v/>
      </c>
      <c r="AH392" s="118" t="str">
        <f>IF(AB392="","",IF(Sheet1!AB392='Opening Balance'!$I$391,'Opening Balance'!$H$391,""))</f>
        <v/>
      </c>
      <c r="AI392" s="118" t="str">
        <f>IF(AB392="","",IF(Sheet1!AB392='Opening Balance'!$I$392,'Opening Balance'!$H$392,""))</f>
        <v/>
      </c>
      <c r="AJ392" s="118" t="str">
        <f>IF(AB392="","",IF(Sheet1!AB392='Opening Balance'!$I$393,'Opening Balance'!$H$393,""))</f>
        <v/>
      </c>
      <c r="AK392" s="118">
        <f t="shared" si="693"/>
        <v>51.300000000000026</v>
      </c>
      <c r="AL392" s="118">
        <f t="shared" si="694"/>
        <v>99.5</v>
      </c>
      <c r="AM392" s="119" t="str">
        <f>IF('Att. Dairy'!I452="","",'Att. Dairy'!I452)</f>
        <v/>
      </c>
      <c r="AN392" s="119" t="str">
        <f>IF('Att. Dairy'!J452="","",'Att. Dairy'!J452)</f>
        <v/>
      </c>
      <c r="AO392" s="119" t="str">
        <f t="shared" si="664"/>
        <v/>
      </c>
      <c r="AP392" s="119" t="str">
        <f>IF('Att. Dairy'!O452="","",'Att. Dairy'!O452)</f>
        <v/>
      </c>
      <c r="AQ392" s="119" t="str">
        <f>IF('Att. Dairy'!P452="","",'Att. Dairy'!P452)</f>
        <v/>
      </c>
      <c r="AR392" s="119" t="str">
        <f t="shared" si="695"/>
        <v/>
      </c>
      <c r="AS392" s="118">
        <f t="shared" si="696"/>
        <v>0</v>
      </c>
      <c r="AT392" s="118">
        <f t="shared" si="697"/>
        <v>0</v>
      </c>
      <c r="AU392" s="118">
        <f t="shared" si="707"/>
        <v>51.300000000000026</v>
      </c>
      <c r="AV392" s="118">
        <f t="shared" si="708"/>
        <v>99.5</v>
      </c>
      <c r="AW392" s="321" t="str">
        <f>IFERROR(IF(AND('Att. Dairy'!B452=""),"",IF(AND(AX392="अवकाश"),"",IF(AND(AR392=""),"",AR392*$AY$381))),"")</f>
        <v/>
      </c>
      <c r="AX392" s="121" t="str">
        <f>IF(AND('Att. Dairy'!B452=""),"",IF(OR(AR392="",AR392=0),"",BC392))</f>
        <v/>
      </c>
      <c r="BB392" s="329" t="str">
        <f>IF(AND('Att. Dairy'!D452=""),"",'Att. Dairy'!D452)</f>
        <v>Wednesday</v>
      </c>
      <c r="BC392" s="329" t="str">
        <f t="shared" si="698"/>
        <v>दाल रोटी</v>
      </c>
      <c r="BD392" s="318" t="str">
        <f t="shared" si="668"/>
        <v>W</v>
      </c>
      <c r="BE392" s="329" t="str">
        <f>IF(AND('Att. Dairy'!C452=""),"",'Att. Dairy'!C452)</f>
        <v/>
      </c>
      <c r="BF392" s="329" t="str">
        <f t="shared" si="669"/>
        <v/>
      </c>
      <c r="BG392" s="318" t="str">
        <f t="shared" si="670"/>
        <v>W</v>
      </c>
      <c r="BJ392" s="487">
        <f>IF(AND($DG$5=$CF$382),MAX($BJ$385:BJ391)+1,0)</f>
        <v>0</v>
      </c>
      <c r="BK392" s="389">
        <v>7</v>
      </c>
      <c r="BL392" s="422">
        <f>IF(AND('Att. Dairy'!B452=""),"",'Att. Dairy'!B452)</f>
        <v>45329</v>
      </c>
      <c r="BM392" s="423" t="str">
        <f>IF(AND('Att. Dairy'!D452=""),"",'Att. Dairy'!D452)</f>
        <v>Wednesday</v>
      </c>
      <c r="BN392" s="435" t="str">
        <f>IF('Att. Dairy'!L452="","",IF('Att. Dairy'!E452='Att. Dairy'!$AD$15,'Att. Dairy'!L452,""))</f>
        <v/>
      </c>
      <c r="BO392" s="435" t="str">
        <f>IF('Att. Dairy'!M452="","",IF('Att. Dairy'!E452='Att. Dairy'!$AD$15,'Att. Dairy'!M452,""))</f>
        <v/>
      </c>
      <c r="BP392" s="436">
        <f t="shared" si="671"/>
        <v>0</v>
      </c>
      <c r="BQ392" s="453">
        <f t="shared" si="699"/>
        <v>89.9</v>
      </c>
      <c r="BR392" s="439" t="str">
        <f>IF(BL392="","",IF(BL392='Opening Balance'!$I$406,'Opening Balance'!$G$406,""))</f>
        <v/>
      </c>
      <c r="BS392" s="439" t="str">
        <f>IF(BL392="","",IF(BL392='Opening Balance'!$I$408,'Opening Balance'!$G$408,""))</f>
        <v/>
      </c>
      <c r="BT392" s="438">
        <f t="shared" si="672"/>
        <v>89.9</v>
      </c>
      <c r="BU392" s="446">
        <f>IF(BP392="","",BP392*'Opening Balance'!$G$410)</f>
        <v>0</v>
      </c>
      <c r="BV392" s="415">
        <f t="shared" si="666"/>
        <v>89.9</v>
      </c>
      <c r="BW392" s="453">
        <f t="shared" si="700"/>
        <v>3.3439999999999923</v>
      </c>
      <c r="BX392" s="446" t="str">
        <f>IF(BL392="","",IF(BL392='Opening Balance'!$I$407,'Opening Balance'!$G$407,""))</f>
        <v/>
      </c>
      <c r="BY392" s="446" t="str">
        <f>IF(BL392="","",IF(BL392='Opening Balance'!$I$409,'Opening Balance'!$G$409,""))</f>
        <v/>
      </c>
      <c r="BZ392" s="447">
        <f t="shared" si="673"/>
        <v>3.3439999999999923</v>
      </c>
      <c r="CA392" s="446">
        <f>IF(BP392="","",BP392*'Opening Balance'!$G$411)</f>
        <v>0</v>
      </c>
      <c r="CB392" s="431">
        <f t="shared" si="674"/>
        <v>3.3439999999999923</v>
      </c>
      <c r="CC392" s="474">
        <f t="shared" si="701"/>
        <v>32000</v>
      </c>
      <c r="CD392" s="468" t="str">
        <f>IF(BL392="","",IF(BL392='Opening Balance'!$I$413,'Opening Balance'!$G$413,""))</f>
        <v/>
      </c>
      <c r="CE392" s="468">
        <f t="shared" si="675"/>
        <v>32000</v>
      </c>
      <c r="CF392" s="470">
        <f>IF(BL392="","",IF(BL392='Opening Balance'!$I$415,'Opening Balance'!$G$415,0))</f>
        <v>0</v>
      </c>
      <c r="CG392" s="469">
        <f t="shared" si="702"/>
        <v>32000</v>
      </c>
      <c r="CH392" s="466"/>
      <c r="CI392" s="466"/>
      <c r="CJ392" s="389">
        <v>7</v>
      </c>
      <c r="CK392" s="422">
        <f>IF(AND('Att. Dairy'!B452=""),"",'Att. Dairy'!B452)</f>
        <v>45329</v>
      </c>
      <c r="CL392" s="423" t="str">
        <f>IF(AND('Att. Dairy'!D452=""),"",'Att. Dairy'!D452)</f>
        <v>Wednesday</v>
      </c>
      <c r="CM392" s="435" t="str">
        <f>IF('Att. Dairy'!O452="","",IF('Att. Dairy'!E452='Att. Dairy'!$AD$15,'Att. Dairy'!O452,""))</f>
        <v/>
      </c>
      <c r="CN392" s="435" t="str">
        <f>IF('Att. Dairy'!P452="","",IF('Att. Dairy'!E452='Att. Dairy'!$AD$15,'Att. Dairy'!P452,""))</f>
        <v/>
      </c>
      <c r="CO392" s="436">
        <f t="shared" si="676"/>
        <v>0</v>
      </c>
      <c r="CP392" s="453">
        <f t="shared" si="703"/>
        <v>135.13999999999993</v>
      </c>
      <c r="CQ392" s="438" t="str">
        <f>IF(CK392="","",IF(CK392='Opening Balance'!$I$406,'Opening Balance'!$H$406,""))</f>
        <v/>
      </c>
      <c r="CR392" s="438" t="str">
        <f>IF(CK392="","",IF(CK392='Opening Balance'!$I$408,'Opening Balance'!$H$408,""))</f>
        <v/>
      </c>
      <c r="CS392" s="438">
        <f t="shared" si="677"/>
        <v>135.13999999999993</v>
      </c>
      <c r="CT392" s="430">
        <f>IF(CO392="","",CO392*'Opening Balance'!$H$410)</f>
        <v>0</v>
      </c>
      <c r="CU392" s="431">
        <f t="shared" si="667"/>
        <v>135.13999999999993</v>
      </c>
      <c r="CV392" s="453">
        <f t="shared" si="704"/>
        <v>11.421399999999977</v>
      </c>
      <c r="CW392" s="430" t="str">
        <f>IF(CK392="","",IF(CK392='Opening Balance'!$I$407,'Opening Balance'!$H$407,""))</f>
        <v/>
      </c>
      <c r="CX392" s="429" t="str">
        <f>IF(CK392="","",IF(CK392='Opening Balance'!$I$409,'Opening Balance'!$H$409,""))</f>
        <v/>
      </c>
      <c r="CY392" s="438">
        <f t="shared" si="678"/>
        <v>11.421399999999977</v>
      </c>
      <c r="CZ392" s="430">
        <f>IF(CO392="","",CO392*'Opening Balance'!$H$411)</f>
        <v>0</v>
      </c>
      <c r="DA392" s="431">
        <f t="shared" si="679"/>
        <v>11.421399999999977</v>
      </c>
      <c r="DB392" s="474">
        <f t="shared" si="705"/>
        <v>35000</v>
      </c>
      <c r="DC392" s="468" t="str">
        <f>IF(CK392="","",IF(CK392='Opening Balance'!$I$413,'Opening Balance'!$H$413,""))</f>
        <v/>
      </c>
      <c r="DD392" s="468">
        <f t="shared" si="680"/>
        <v>35000</v>
      </c>
      <c r="DE392" s="470">
        <f>IF(CK392="","",IF(CK392='Opening Balance'!$I$415,'Opening Balance'!$H$415,0))</f>
        <v>0</v>
      </c>
      <c r="DF392" s="469">
        <f t="shared" si="706"/>
        <v>35000</v>
      </c>
    </row>
    <row r="393" spans="1:110" s="329" customFormat="1">
      <c r="A393" s="580"/>
      <c r="B393" s="352">
        <f>IF(AND($Z$3=$Q$381),MAX($B$385:B392)+1,0)</f>
        <v>0</v>
      </c>
      <c r="C393" s="116">
        <f>IF(AND('Att. Dairy'!B453=""),"",'Att. Dairy'!B453)</f>
        <v>45330</v>
      </c>
      <c r="D393" s="118">
        <f t="shared" si="681"/>
        <v>1.1000000000000085</v>
      </c>
      <c r="E393" s="118">
        <f t="shared" si="682"/>
        <v>55.199999999999996</v>
      </c>
      <c r="F393" s="118" t="str">
        <f>IF(C393="","",IF(Sheet1!C393='Opening Balance'!$I$388,'Opening Balance'!$G$388,""))</f>
        <v/>
      </c>
      <c r="G393" s="118" t="str">
        <f>IF(C393="","",IF(Sheet1!C393='Opening Balance'!$I$389,'Opening Balance'!$G$389,""))</f>
        <v/>
      </c>
      <c r="H393" s="118" t="str">
        <f>IF(C393="","",IF(Sheet1!C393='Opening Balance'!$I$390,'Opening Balance'!$G$390,""))</f>
        <v/>
      </c>
      <c r="I393" s="118" t="str">
        <f>IF(C393="","",IF(Sheet1!C393='Opening Balance'!$I$391,'Opening Balance'!$G$391,""))</f>
        <v/>
      </c>
      <c r="J393" s="118" t="str">
        <f>IF(C393="","",IF(Sheet1!C393='Opening Balance'!$I$392,'Opening Balance'!$G$392,""))</f>
        <v/>
      </c>
      <c r="K393" s="118" t="str">
        <f>IF(C393="","",IF(Sheet1!C393='Opening Balance'!$I$393,'Opening Balance'!$G$393,""))</f>
        <v/>
      </c>
      <c r="L393" s="118">
        <f t="shared" si="683"/>
        <v>1.1000000000000085</v>
      </c>
      <c r="M393" s="118">
        <f t="shared" si="684"/>
        <v>55.199999999999996</v>
      </c>
      <c r="N393" s="119" t="str">
        <f>IF('Att. Dairy'!F453="","",'Att. Dairy'!F453)</f>
        <v/>
      </c>
      <c r="O393" s="119" t="str">
        <f>IF('Att. Dairy'!G453="","",'Att. Dairy'!G453)</f>
        <v/>
      </c>
      <c r="P393" s="119" t="str">
        <f t="shared" si="685"/>
        <v/>
      </c>
      <c r="Q393" s="119" t="str">
        <f>IF('Att. Dairy'!L453="","",'Att. Dairy'!L453)</f>
        <v/>
      </c>
      <c r="R393" s="119" t="str">
        <f>IF('Att. Dairy'!M453="","",'Att. Dairy'!M453)</f>
        <v/>
      </c>
      <c r="S393" s="119" t="str">
        <f t="shared" si="686"/>
        <v/>
      </c>
      <c r="T393" s="118">
        <f t="shared" si="687"/>
        <v>0</v>
      </c>
      <c r="U393" s="118">
        <f t="shared" si="688"/>
        <v>0</v>
      </c>
      <c r="V393" s="118">
        <f t="shared" si="689"/>
        <v>1.1000000000000085</v>
      </c>
      <c r="W393" s="118">
        <f t="shared" si="690"/>
        <v>55.199999999999996</v>
      </c>
      <c r="X393" s="321" t="str">
        <f>IFERROR(IF(AND('Att. Dairy'!B453=""),"",IF(AND(Y393="अवकाश"),"",IF(AND(S393=""),"",S393*$Z$381))),"")</f>
        <v/>
      </c>
      <c r="Y393" s="121" t="str">
        <f>IF(AND('Att. Dairy'!B453=""),"",IF(OR(S393="",S393=0),"",BC393))</f>
        <v/>
      </c>
      <c r="AA393" s="353">
        <f>IF(AND($AY$3=$AP$381),MAX($AA$385:AA392)+1,0)</f>
        <v>0</v>
      </c>
      <c r="AB393" s="116">
        <f>IF(AND('Att. Dairy'!B453=""),"",'Att. Dairy'!B453)</f>
        <v>45330</v>
      </c>
      <c r="AC393" s="118">
        <f t="shared" si="691"/>
        <v>51.300000000000026</v>
      </c>
      <c r="AD393" s="118">
        <f t="shared" si="692"/>
        <v>99.5</v>
      </c>
      <c r="AE393" s="118" t="str">
        <f>IF(AB393="","",IF(Sheet1!AB393='Opening Balance'!$I$388,'Opening Balance'!$H$388,""))</f>
        <v/>
      </c>
      <c r="AF393" s="118" t="str">
        <f>IF(AB393="","",IF(Sheet1!AB393='Opening Balance'!$I$389,'Opening Balance'!$H$389,""))</f>
        <v/>
      </c>
      <c r="AG393" s="118" t="str">
        <f>IF(AB393="","",IF(Sheet1!AB393='Opening Balance'!$I$390,'Opening Balance'!$H$390,""))</f>
        <v/>
      </c>
      <c r="AH393" s="118" t="str">
        <f>IF(AB393="","",IF(Sheet1!AB393='Opening Balance'!$I$391,'Opening Balance'!$H$391,""))</f>
        <v/>
      </c>
      <c r="AI393" s="118" t="str">
        <f>IF(AB393="","",IF(Sheet1!AB393='Opening Balance'!$I$392,'Opening Balance'!$H$392,""))</f>
        <v/>
      </c>
      <c r="AJ393" s="118" t="str">
        <f>IF(AB393="","",IF(Sheet1!AB393='Opening Balance'!$I$393,'Opening Balance'!$H$393,""))</f>
        <v/>
      </c>
      <c r="AK393" s="118">
        <f t="shared" si="693"/>
        <v>51.300000000000026</v>
      </c>
      <c r="AL393" s="118">
        <f t="shared" si="694"/>
        <v>99.5</v>
      </c>
      <c r="AM393" s="119" t="str">
        <f>IF('Att. Dairy'!I453="","",'Att. Dairy'!I453)</f>
        <v/>
      </c>
      <c r="AN393" s="119" t="str">
        <f>IF('Att. Dairy'!J453="","",'Att. Dairy'!J453)</f>
        <v/>
      </c>
      <c r="AO393" s="119" t="str">
        <f t="shared" ref="AO393:AO416" si="709">IF(AND(AM393="",AN393=""),"",SUM(AM393:AN393))</f>
        <v/>
      </c>
      <c r="AP393" s="119" t="str">
        <f>IF('Att. Dairy'!O453="","",'Att. Dairy'!O453)</f>
        <v/>
      </c>
      <c r="AQ393" s="119" t="str">
        <f>IF('Att. Dairy'!P453="","",'Att. Dairy'!P453)</f>
        <v/>
      </c>
      <c r="AR393" s="119" t="str">
        <f t="shared" si="695"/>
        <v/>
      </c>
      <c r="AS393" s="118">
        <f t="shared" si="696"/>
        <v>0</v>
      </c>
      <c r="AT393" s="118">
        <f t="shared" si="697"/>
        <v>0</v>
      </c>
      <c r="AU393" s="118">
        <f t="shared" si="707"/>
        <v>51.300000000000026</v>
      </c>
      <c r="AV393" s="118">
        <f t="shared" si="708"/>
        <v>99.5</v>
      </c>
      <c r="AW393" s="321" t="str">
        <f>IFERROR(IF(AND('Att. Dairy'!B453=""),"",IF(AND(AX393="अवकाश"),"",IF(AND(AR393=""),"",AR393*$AY$381))),"")</f>
        <v/>
      </c>
      <c r="AX393" s="121" t="str">
        <f>IF(AND('Att. Dairy'!B453=""),"",IF(OR(AR393="",AR393=0),"",BC393))</f>
        <v/>
      </c>
      <c r="BB393" s="329" t="str">
        <f>IF(AND('Att. Dairy'!D453=""),"",'Att. Dairy'!D453)</f>
        <v>Thursday</v>
      </c>
      <c r="BC393" s="329" t="str">
        <f t="shared" si="698"/>
        <v>खिचड़ी</v>
      </c>
      <c r="BD393" s="318" t="str">
        <f t="shared" si="668"/>
        <v>R</v>
      </c>
      <c r="BE393" s="329" t="str">
        <f>IF(AND('Att. Dairy'!C453=""),"",'Att. Dairy'!C453)</f>
        <v/>
      </c>
      <c r="BF393" s="329" t="str">
        <f t="shared" si="669"/>
        <v/>
      </c>
      <c r="BG393" s="318" t="str">
        <f t="shared" si="670"/>
        <v>R</v>
      </c>
      <c r="BJ393" s="487">
        <f>IF(AND($DG$5=$CF$382),MAX($BJ$385:BJ392)+1,0)</f>
        <v>0</v>
      </c>
      <c r="BK393" s="389">
        <v>8</v>
      </c>
      <c r="BL393" s="422">
        <f>IF(AND('Att. Dairy'!B453=""),"",'Att. Dairy'!B453)</f>
        <v>45330</v>
      </c>
      <c r="BM393" s="423" t="str">
        <f>IF(AND('Att. Dairy'!D453=""),"",'Att. Dairy'!D453)</f>
        <v>Thursday</v>
      </c>
      <c r="BN393" s="435" t="str">
        <f>IF('Att. Dairy'!L453="","",IF('Att. Dairy'!E453='Att. Dairy'!$AD$15,'Att. Dairy'!L453,""))</f>
        <v/>
      </c>
      <c r="BO393" s="435" t="str">
        <f>IF('Att. Dairy'!M453="","",IF('Att. Dairy'!E453='Att. Dairy'!$AD$15,'Att. Dairy'!M453,""))</f>
        <v/>
      </c>
      <c r="BP393" s="436">
        <f t="shared" si="671"/>
        <v>0</v>
      </c>
      <c r="BQ393" s="453">
        <f t="shared" si="699"/>
        <v>89.9</v>
      </c>
      <c r="BR393" s="439" t="str">
        <f>IF(BL393="","",IF(BL393='Opening Balance'!$I$406,'Opening Balance'!$G$406,""))</f>
        <v/>
      </c>
      <c r="BS393" s="439" t="str">
        <f>IF(BL393="","",IF(BL393='Opening Balance'!$I$408,'Opening Balance'!$G$408,""))</f>
        <v/>
      </c>
      <c r="BT393" s="438">
        <f t="shared" si="672"/>
        <v>89.9</v>
      </c>
      <c r="BU393" s="446">
        <f>IF(BP393="","",BP393*'Opening Balance'!$G$410)</f>
        <v>0</v>
      </c>
      <c r="BV393" s="415">
        <f t="shared" si="666"/>
        <v>89.9</v>
      </c>
      <c r="BW393" s="453">
        <f t="shared" si="700"/>
        <v>3.3439999999999923</v>
      </c>
      <c r="BX393" s="446" t="str">
        <f>IF(BL393="","",IF(BL393='Opening Balance'!$I$407,'Opening Balance'!$G$407,""))</f>
        <v/>
      </c>
      <c r="BY393" s="446" t="str">
        <f>IF(BL393="","",IF(BL393='Opening Balance'!$I$409,'Opening Balance'!$G$409,""))</f>
        <v/>
      </c>
      <c r="BZ393" s="447">
        <f t="shared" si="673"/>
        <v>3.3439999999999923</v>
      </c>
      <c r="CA393" s="446">
        <f>IF(BP393="","",BP393*'Opening Balance'!$G$411)</f>
        <v>0</v>
      </c>
      <c r="CB393" s="431">
        <f t="shared" si="674"/>
        <v>3.3439999999999923</v>
      </c>
      <c r="CC393" s="474">
        <f t="shared" si="701"/>
        <v>32000</v>
      </c>
      <c r="CD393" s="468" t="str">
        <f>IF(BL393="","",IF(BL393='Opening Balance'!$I$413,'Opening Balance'!$G$413,""))</f>
        <v/>
      </c>
      <c r="CE393" s="468">
        <f t="shared" si="675"/>
        <v>32000</v>
      </c>
      <c r="CF393" s="470">
        <f>IF(BL393="","",IF(BL393='Opening Balance'!$I$415,'Opening Balance'!$G$415,0))</f>
        <v>0</v>
      </c>
      <c r="CG393" s="469">
        <f t="shared" si="702"/>
        <v>32000</v>
      </c>
      <c r="CH393" s="466"/>
      <c r="CI393" s="466"/>
      <c r="CJ393" s="389">
        <v>8</v>
      </c>
      <c r="CK393" s="422">
        <f>IF(AND('Att. Dairy'!B453=""),"",'Att. Dairy'!B453)</f>
        <v>45330</v>
      </c>
      <c r="CL393" s="423" t="str">
        <f>IF(AND('Att. Dairy'!D453=""),"",'Att. Dairy'!D453)</f>
        <v>Thursday</v>
      </c>
      <c r="CM393" s="435" t="str">
        <f>IF('Att. Dairy'!O453="","",IF('Att. Dairy'!E453='Att. Dairy'!$AD$15,'Att. Dairy'!O453,""))</f>
        <v/>
      </c>
      <c r="CN393" s="435" t="str">
        <f>IF('Att. Dairy'!P453="","",IF('Att. Dairy'!E453='Att. Dairy'!$AD$15,'Att. Dairy'!P453,""))</f>
        <v/>
      </c>
      <c r="CO393" s="436">
        <f t="shared" si="676"/>
        <v>0</v>
      </c>
      <c r="CP393" s="453">
        <f t="shared" si="703"/>
        <v>135.13999999999993</v>
      </c>
      <c r="CQ393" s="438" t="str">
        <f>IF(CK393="","",IF(CK393='Opening Balance'!$I$406,'Opening Balance'!$H$406,""))</f>
        <v/>
      </c>
      <c r="CR393" s="438" t="str">
        <f>IF(CK393="","",IF(CK393='Opening Balance'!$I$408,'Opening Balance'!$H$408,""))</f>
        <v/>
      </c>
      <c r="CS393" s="438">
        <f t="shared" si="677"/>
        <v>135.13999999999993</v>
      </c>
      <c r="CT393" s="430">
        <f>IF(CO393="","",CO393*'Opening Balance'!$H$410)</f>
        <v>0</v>
      </c>
      <c r="CU393" s="431">
        <f t="shared" si="667"/>
        <v>135.13999999999993</v>
      </c>
      <c r="CV393" s="453">
        <f t="shared" si="704"/>
        <v>11.421399999999977</v>
      </c>
      <c r="CW393" s="430" t="str">
        <f>IF(CK393="","",IF(CK393='Opening Balance'!$I$407,'Opening Balance'!$H$407,""))</f>
        <v/>
      </c>
      <c r="CX393" s="429" t="str">
        <f>IF(CK393="","",IF(CK393='Opening Balance'!$I$409,'Opening Balance'!$H$409,""))</f>
        <v/>
      </c>
      <c r="CY393" s="438">
        <f t="shared" si="678"/>
        <v>11.421399999999977</v>
      </c>
      <c r="CZ393" s="430">
        <f>IF(CO393="","",CO393*'Opening Balance'!$H$411)</f>
        <v>0</v>
      </c>
      <c r="DA393" s="431">
        <f t="shared" si="679"/>
        <v>11.421399999999977</v>
      </c>
      <c r="DB393" s="474">
        <f t="shared" si="705"/>
        <v>35000</v>
      </c>
      <c r="DC393" s="468" t="str">
        <f>IF(CK393="","",IF(CK393='Opening Balance'!$I$413,'Opening Balance'!$H$413,""))</f>
        <v/>
      </c>
      <c r="DD393" s="468">
        <f t="shared" si="680"/>
        <v>35000</v>
      </c>
      <c r="DE393" s="470">
        <f>IF(CK393="","",IF(CK393='Opening Balance'!$I$415,'Opening Balance'!$H$415,0))</f>
        <v>0</v>
      </c>
      <c r="DF393" s="469">
        <f t="shared" si="706"/>
        <v>35000</v>
      </c>
    </row>
    <row r="394" spans="1:110" s="329" customFormat="1">
      <c r="A394" s="580"/>
      <c r="B394" s="352">
        <f>IF(AND($Z$3=$Q$381),MAX($B$385:B393)+1,0)</f>
        <v>0</v>
      </c>
      <c r="C394" s="116">
        <f>IF(AND('Att. Dairy'!B454=""),"",'Att. Dairy'!B454)</f>
        <v>45331</v>
      </c>
      <c r="D394" s="118">
        <f t="shared" si="681"/>
        <v>1.1000000000000085</v>
      </c>
      <c r="E394" s="118">
        <f t="shared" si="682"/>
        <v>55.199999999999996</v>
      </c>
      <c r="F394" s="118" t="str">
        <f>IF(C394="","",IF(Sheet1!C394='Opening Balance'!$I$388,'Opening Balance'!$G$388,""))</f>
        <v/>
      </c>
      <c r="G394" s="118" t="str">
        <f>IF(C394="","",IF(Sheet1!C394='Opening Balance'!$I$389,'Opening Balance'!$G$389,""))</f>
        <v/>
      </c>
      <c r="H394" s="118" t="str">
        <f>IF(C394="","",IF(Sheet1!C394='Opening Balance'!$I$390,'Opening Balance'!$G$390,""))</f>
        <v/>
      </c>
      <c r="I394" s="118" t="str">
        <f>IF(C394="","",IF(Sheet1!C394='Opening Balance'!$I$391,'Opening Balance'!$G$391,""))</f>
        <v/>
      </c>
      <c r="J394" s="118" t="str">
        <f>IF(C394="","",IF(Sheet1!C394='Opening Balance'!$I$392,'Opening Balance'!$G$392,""))</f>
        <v/>
      </c>
      <c r="K394" s="118" t="str">
        <f>IF(C394="","",IF(Sheet1!C394='Opening Balance'!$I$393,'Opening Balance'!$G$393,""))</f>
        <v/>
      </c>
      <c r="L394" s="118">
        <f t="shared" si="683"/>
        <v>1.1000000000000085</v>
      </c>
      <c r="M394" s="118">
        <f t="shared" si="684"/>
        <v>55.199999999999996</v>
      </c>
      <c r="N394" s="119" t="str">
        <f>IF('Att. Dairy'!F454="","",'Att. Dairy'!F454)</f>
        <v/>
      </c>
      <c r="O394" s="119" t="str">
        <f>IF('Att. Dairy'!G454="","",'Att. Dairy'!G454)</f>
        <v/>
      </c>
      <c r="P394" s="119" t="str">
        <f t="shared" si="685"/>
        <v/>
      </c>
      <c r="Q394" s="119" t="str">
        <f>IF('Att. Dairy'!L454="","",'Att. Dairy'!L454)</f>
        <v/>
      </c>
      <c r="R394" s="119" t="str">
        <f>IF('Att. Dairy'!M454="","",'Att. Dairy'!M454)</f>
        <v/>
      </c>
      <c r="S394" s="119" t="str">
        <f t="shared" si="686"/>
        <v/>
      </c>
      <c r="T394" s="118">
        <f t="shared" si="687"/>
        <v>0</v>
      </c>
      <c r="U394" s="118">
        <f t="shared" si="688"/>
        <v>0</v>
      </c>
      <c r="V394" s="118">
        <f t="shared" si="689"/>
        <v>1.1000000000000085</v>
      </c>
      <c r="W394" s="118">
        <f t="shared" si="690"/>
        <v>55.199999999999996</v>
      </c>
      <c r="X394" s="321" t="str">
        <f>IFERROR(IF(AND('Att. Dairy'!B454=""),"",IF(AND(Y394="अवकाश"),"",IF(AND(S394=""),"",S394*$Z$381))),"")</f>
        <v/>
      </c>
      <c r="Y394" s="121" t="str">
        <f>IF(AND('Att. Dairy'!B454=""),"",IF(OR(S394="",S394=0),"",BC394))</f>
        <v/>
      </c>
      <c r="AA394" s="353">
        <f>IF(AND($AY$3=$AP$381),MAX($AA$385:AA393)+1,0)</f>
        <v>0</v>
      </c>
      <c r="AB394" s="116">
        <f>IF(AND('Att. Dairy'!B454=""),"",'Att. Dairy'!B454)</f>
        <v>45331</v>
      </c>
      <c r="AC394" s="118">
        <f t="shared" si="691"/>
        <v>51.300000000000026</v>
      </c>
      <c r="AD394" s="118">
        <f t="shared" si="692"/>
        <v>99.5</v>
      </c>
      <c r="AE394" s="118" t="str">
        <f>IF(AB394="","",IF(Sheet1!AB394='Opening Balance'!$I$388,'Opening Balance'!$H$388,""))</f>
        <v/>
      </c>
      <c r="AF394" s="118" t="str">
        <f>IF(AB394="","",IF(Sheet1!AB394='Opening Balance'!$I$389,'Opening Balance'!$H$389,""))</f>
        <v/>
      </c>
      <c r="AG394" s="118" t="str">
        <f>IF(AB394="","",IF(Sheet1!AB394='Opening Balance'!$I$390,'Opening Balance'!$H$390,""))</f>
        <v/>
      </c>
      <c r="AH394" s="118" t="str">
        <f>IF(AB394="","",IF(Sheet1!AB394='Opening Balance'!$I$391,'Opening Balance'!$H$391,""))</f>
        <v/>
      </c>
      <c r="AI394" s="118" t="str">
        <f>IF(AB394="","",IF(Sheet1!AB394='Opening Balance'!$I$392,'Opening Balance'!$H$392,""))</f>
        <v/>
      </c>
      <c r="AJ394" s="118" t="str">
        <f>IF(AB394="","",IF(Sheet1!AB394='Opening Balance'!$I$393,'Opening Balance'!$H$393,""))</f>
        <v/>
      </c>
      <c r="AK394" s="118">
        <f t="shared" si="693"/>
        <v>51.300000000000026</v>
      </c>
      <c r="AL394" s="118">
        <f t="shared" si="694"/>
        <v>99.5</v>
      </c>
      <c r="AM394" s="119" t="str">
        <f>IF('Att. Dairy'!I454="","",'Att. Dairy'!I454)</f>
        <v/>
      </c>
      <c r="AN394" s="119" t="str">
        <f>IF('Att. Dairy'!J454="","",'Att. Dairy'!J454)</f>
        <v/>
      </c>
      <c r="AO394" s="119" t="str">
        <f t="shared" si="709"/>
        <v/>
      </c>
      <c r="AP394" s="119" t="str">
        <f>IF('Att. Dairy'!O454="","",'Att. Dairy'!O454)</f>
        <v/>
      </c>
      <c r="AQ394" s="119" t="str">
        <f>IF('Att. Dairy'!P454="","",'Att. Dairy'!P454)</f>
        <v/>
      </c>
      <c r="AR394" s="119" t="str">
        <f t="shared" si="695"/>
        <v/>
      </c>
      <c r="AS394" s="118">
        <f t="shared" si="696"/>
        <v>0</v>
      </c>
      <c r="AT394" s="118">
        <f t="shared" si="697"/>
        <v>0</v>
      </c>
      <c r="AU394" s="118">
        <f t="shared" si="707"/>
        <v>51.300000000000026</v>
      </c>
      <c r="AV394" s="118">
        <f t="shared" si="708"/>
        <v>99.5</v>
      </c>
      <c r="AW394" s="321" t="str">
        <f>IFERROR(IF(AND('Att. Dairy'!B454=""),"",IF(AND(AX394="अवकाश"),"",IF(AND(AR394=""),"",AR394*$AY$381))),"")</f>
        <v/>
      </c>
      <c r="AX394" s="121" t="str">
        <f>IF(AND('Att. Dairy'!B454=""),"",IF(OR(AR394="",AR394=0),"",BC394))</f>
        <v/>
      </c>
      <c r="BB394" s="329" t="str">
        <f>IF(AND('Att. Dairy'!D454=""),"",'Att. Dairy'!D454)</f>
        <v>Friday</v>
      </c>
      <c r="BC394" s="329" t="str">
        <f t="shared" si="698"/>
        <v>दाल रोटी</v>
      </c>
      <c r="BD394" s="318" t="str">
        <f t="shared" si="668"/>
        <v>W</v>
      </c>
      <c r="BE394" s="329" t="str">
        <f>IF(AND('Att. Dairy'!C454=""),"",'Att. Dairy'!C454)</f>
        <v/>
      </c>
      <c r="BF394" s="329" t="str">
        <f t="shared" si="669"/>
        <v/>
      </c>
      <c r="BG394" s="318" t="str">
        <f t="shared" si="670"/>
        <v>W</v>
      </c>
      <c r="BJ394" s="487">
        <f>IF(AND($DG$5=$CF$382),MAX($BJ$385:BJ393)+1,0)</f>
        <v>0</v>
      </c>
      <c r="BK394" s="389">
        <v>9</v>
      </c>
      <c r="BL394" s="422">
        <f>IF(AND('Att. Dairy'!B454=""),"",'Att. Dairy'!B454)</f>
        <v>45331</v>
      </c>
      <c r="BM394" s="423" t="str">
        <f>IF(AND('Att. Dairy'!D454=""),"",'Att. Dairy'!D454)</f>
        <v>Friday</v>
      </c>
      <c r="BN394" s="435" t="str">
        <f>IF('Att. Dairy'!L454="","",IF('Att. Dairy'!E454='Att. Dairy'!$AD$15,'Att. Dairy'!L454,""))</f>
        <v/>
      </c>
      <c r="BO394" s="435" t="str">
        <f>IF('Att. Dairy'!M454="","",IF('Att. Dairy'!E454='Att. Dairy'!$AD$15,'Att. Dairy'!M454,""))</f>
        <v/>
      </c>
      <c r="BP394" s="436">
        <f t="shared" si="671"/>
        <v>0</v>
      </c>
      <c r="BQ394" s="453">
        <f t="shared" si="699"/>
        <v>89.9</v>
      </c>
      <c r="BR394" s="439" t="str">
        <f>IF(BL394="","",IF(BL394='Opening Balance'!$I$406,'Opening Balance'!$G$406,""))</f>
        <v/>
      </c>
      <c r="BS394" s="439" t="str">
        <f>IF(BL394="","",IF(BL394='Opening Balance'!$I$408,'Opening Balance'!$G$408,""))</f>
        <v/>
      </c>
      <c r="BT394" s="438">
        <f t="shared" si="672"/>
        <v>89.9</v>
      </c>
      <c r="BU394" s="446">
        <f>IF(BP394="","",BP394*'Opening Balance'!$G$410)</f>
        <v>0</v>
      </c>
      <c r="BV394" s="415">
        <f t="shared" si="666"/>
        <v>89.9</v>
      </c>
      <c r="BW394" s="453">
        <f t="shared" si="700"/>
        <v>3.3439999999999923</v>
      </c>
      <c r="BX394" s="446" t="str">
        <f>IF(BL394="","",IF(BL394='Opening Balance'!$I$407,'Opening Balance'!$G$407,""))</f>
        <v/>
      </c>
      <c r="BY394" s="446" t="str">
        <f>IF(BL394="","",IF(BL394='Opening Balance'!$I$409,'Opening Balance'!$G$409,""))</f>
        <v/>
      </c>
      <c r="BZ394" s="447">
        <f t="shared" si="673"/>
        <v>3.3439999999999923</v>
      </c>
      <c r="CA394" s="446">
        <f>IF(BP394="","",BP394*'Opening Balance'!$G$411)</f>
        <v>0</v>
      </c>
      <c r="CB394" s="431">
        <f t="shared" si="674"/>
        <v>3.3439999999999923</v>
      </c>
      <c r="CC394" s="474">
        <f t="shared" si="701"/>
        <v>32000</v>
      </c>
      <c r="CD394" s="468" t="str">
        <f>IF(BL394="","",IF(BL394='Opening Balance'!$I$413,'Opening Balance'!$G$413,""))</f>
        <v/>
      </c>
      <c r="CE394" s="468">
        <f t="shared" si="675"/>
        <v>32000</v>
      </c>
      <c r="CF394" s="470">
        <f>IF(BL394="","",IF(BL394='Opening Balance'!$I$415,'Opening Balance'!$G$415,0))</f>
        <v>0</v>
      </c>
      <c r="CG394" s="469">
        <f t="shared" si="702"/>
        <v>32000</v>
      </c>
      <c r="CH394" s="466"/>
      <c r="CI394" s="466"/>
      <c r="CJ394" s="389">
        <v>9</v>
      </c>
      <c r="CK394" s="422">
        <f>IF(AND('Att. Dairy'!B454=""),"",'Att. Dairy'!B454)</f>
        <v>45331</v>
      </c>
      <c r="CL394" s="423" t="str">
        <f>IF(AND('Att. Dairy'!D454=""),"",'Att. Dairy'!D454)</f>
        <v>Friday</v>
      </c>
      <c r="CM394" s="435" t="str">
        <f>IF('Att. Dairy'!O454="","",IF('Att. Dairy'!E454='Att. Dairy'!$AD$15,'Att. Dairy'!O454,""))</f>
        <v/>
      </c>
      <c r="CN394" s="435" t="str">
        <f>IF('Att. Dairy'!P454="","",IF('Att. Dairy'!E454='Att. Dairy'!$AD$15,'Att. Dairy'!P454,""))</f>
        <v/>
      </c>
      <c r="CO394" s="436">
        <f t="shared" si="676"/>
        <v>0</v>
      </c>
      <c r="CP394" s="453">
        <f t="shared" si="703"/>
        <v>135.13999999999993</v>
      </c>
      <c r="CQ394" s="438" t="str">
        <f>IF(CK394="","",IF(CK394='Opening Balance'!$I$406,'Opening Balance'!$H$406,""))</f>
        <v/>
      </c>
      <c r="CR394" s="438" t="str">
        <f>IF(CK394="","",IF(CK394='Opening Balance'!$I$408,'Opening Balance'!$H$408,""))</f>
        <v/>
      </c>
      <c r="CS394" s="438">
        <f t="shared" si="677"/>
        <v>135.13999999999993</v>
      </c>
      <c r="CT394" s="430">
        <f>IF(CO394="","",CO394*'Opening Balance'!$H$410)</f>
        <v>0</v>
      </c>
      <c r="CU394" s="431">
        <f t="shared" si="667"/>
        <v>135.13999999999993</v>
      </c>
      <c r="CV394" s="453">
        <f t="shared" si="704"/>
        <v>11.421399999999977</v>
      </c>
      <c r="CW394" s="430" t="str">
        <f>IF(CK394="","",IF(CK394='Opening Balance'!$I$407,'Opening Balance'!$H$407,""))</f>
        <v/>
      </c>
      <c r="CX394" s="429" t="str">
        <f>IF(CK394="","",IF(CK394='Opening Balance'!$I$409,'Opening Balance'!$H$409,""))</f>
        <v/>
      </c>
      <c r="CY394" s="438">
        <f t="shared" si="678"/>
        <v>11.421399999999977</v>
      </c>
      <c r="CZ394" s="430">
        <f>IF(CO394="","",CO394*'Opening Balance'!$H$411)</f>
        <v>0</v>
      </c>
      <c r="DA394" s="431">
        <f t="shared" si="679"/>
        <v>11.421399999999977</v>
      </c>
      <c r="DB394" s="474">
        <f t="shared" si="705"/>
        <v>35000</v>
      </c>
      <c r="DC394" s="468" t="str">
        <f>IF(CK394="","",IF(CK394='Opening Balance'!$I$413,'Opening Balance'!$H$413,""))</f>
        <v/>
      </c>
      <c r="DD394" s="468">
        <f t="shared" si="680"/>
        <v>35000</v>
      </c>
      <c r="DE394" s="470">
        <f>IF(CK394="","",IF(CK394='Opening Balance'!$I$415,'Opening Balance'!$H$415,0))</f>
        <v>0</v>
      </c>
      <c r="DF394" s="469">
        <f t="shared" si="706"/>
        <v>35000</v>
      </c>
    </row>
    <row r="395" spans="1:110" s="329" customFormat="1">
      <c r="A395" s="580"/>
      <c r="B395" s="352">
        <f>IF(AND($Z$3=$Q$381),MAX($B$385:B394)+1,0)</f>
        <v>0</v>
      </c>
      <c r="C395" s="116">
        <f>IF(AND('Att. Dairy'!B455=""),"",'Att. Dairy'!B455)</f>
        <v>45332</v>
      </c>
      <c r="D395" s="118">
        <f t="shared" si="681"/>
        <v>1.1000000000000085</v>
      </c>
      <c r="E395" s="118">
        <f t="shared" si="682"/>
        <v>55.199999999999996</v>
      </c>
      <c r="F395" s="118" t="str">
        <f>IF(C395="","",IF(Sheet1!C395='Opening Balance'!$I$388,'Opening Balance'!$G$388,""))</f>
        <v/>
      </c>
      <c r="G395" s="118" t="str">
        <f>IF(C395="","",IF(Sheet1!C395='Opening Balance'!$I$389,'Opening Balance'!$G$389,""))</f>
        <v/>
      </c>
      <c r="H395" s="118" t="str">
        <f>IF(C395="","",IF(Sheet1!C395='Opening Balance'!$I$390,'Opening Balance'!$G$390,""))</f>
        <v/>
      </c>
      <c r="I395" s="118" t="str">
        <f>IF(C395="","",IF(Sheet1!C395='Opening Balance'!$I$391,'Opening Balance'!$G$391,""))</f>
        <v/>
      </c>
      <c r="J395" s="118" t="str">
        <f>IF(C395="","",IF(Sheet1!C395='Opening Balance'!$I$392,'Opening Balance'!$G$392,""))</f>
        <v/>
      </c>
      <c r="K395" s="118" t="str">
        <f>IF(C395="","",IF(Sheet1!C395='Opening Balance'!$I$393,'Opening Balance'!$G$393,""))</f>
        <v/>
      </c>
      <c r="L395" s="118">
        <f t="shared" si="683"/>
        <v>1.1000000000000085</v>
      </c>
      <c r="M395" s="118">
        <f t="shared" si="684"/>
        <v>55.199999999999996</v>
      </c>
      <c r="N395" s="119" t="str">
        <f>IF('Att. Dairy'!F455="","",'Att. Dairy'!F455)</f>
        <v/>
      </c>
      <c r="O395" s="119" t="str">
        <f>IF('Att. Dairy'!G455="","",'Att. Dairy'!G455)</f>
        <v/>
      </c>
      <c r="P395" s="119" t="str">
        <f t="shared" si="685"/>
        <v/>
      </c>
      <c r="Q395" s="119" t="str">
        <f>IF('Att. Dairy'!L455="","",'Att. Dairy'!L455)</f>
        <v/>
      </c>
      <c r="R395" s="119" t="str">
        <f>IF('Att. Dairy'!M455="","",'Att. Dairy'!M455)</f>
        <v/>
      </c>
      <c r="S395" s="119" t="str">
        <f t="shared" si="686"/>
        <v/>
      </c>
      <c r="T395" s="118">
        <f t="shared" si="687"/>
        <v>0</v>
      </c>
      <c r="U395" s="118">
        <f t="shared" si="688"/>
        <v>0</v>
      </c>
      <c r="V395" s="118">
        <f t="shared" si="689"/>
        <v>1.1000000000000085</v>
      </c>
      <c r="W395" s="118">
        <f t="shared" si="690"/>
        <v>55.199999999999996</v>
      </c>
      <c r="X395" s="321" t="str">
        <f>IFERROR(IF(AND('Att. Dairy'!B455=""),"",IF(AND(Y395="अवकाश"),"",IF(AND(S395=""),"",S395*$Z$381))),"")</f>
        <v/>
      </c>
      <c r="Y395" s="121" t="str">
        <f>IF(AND('Att. Dairy'!B455=""),"",IF(OR(S395="",S395=0),"",BC395))</f>
        <v/>
      </c>
      <c r="AA395" s="353">
        <f>IF(AND($AY$3=$AP$381),MAX($AA$385:AA394)+1,0)</f>
        <v>0</v>
      </c>
      <c r="AB395" s="116">
        <f>IF(AND('Att. Dairy'!B455=""),"",'Att. Dairy'!B455)</f>
        <v>45332</v>
      </c>
      <c r="AC395" s="118">
        <f t="shared" si="691"/>
        <v>51.300000000000026</v>
      </c>
      <c r="AD395" s="118">
        <f t="shared" si="692"/>
        <v>99.5</v>
      </c>
      <c r="AE395" s="118" t="str">
        <f>IF(AB395="","",IF(Sheet1!AB395='Opening Balance'!$I$388,'Opening Balance'!$H$388,""))</f>
        <v/>
      </c>
      <c r="AF395" s="118" t="str">
        <f>IF(AB395="","",IF(Sheet1!AB395='Opening Balance'!$I$389,'Opening Balance'!$H$389,""))</f>
        <v/>
      </c>
      <c r="AG395" s="118" t="str">
        <f>IF(AB395="","",IF(Sheet1!AB395='Opening Balance'!$I$390,'Opening Balance'!$H$390,""))</f>
        <v/>
      </c>
      <c r="AH395" s="118" t="str">
        <f>IF(AB395="","",IF(Sheet1!AB395='Opening Balance'!$I$391,'Opening Balance'!$H$391,""))</f>
        <v/>
      </c>
      <c r="AI395" s="118" t="str">
        <f>IF(AB395="","",IF(Sheet1!AB395='Opening Balance'!$I$392,'Opening Balance'!$H$392,""))</f>
        <v/>
      </c>
      <c r="AJ395" s="118" t="str">
        <f>IF(AB395="","",IF(Sheet1!AB395='Opening Balance'!$I$393,'Opening Balance'!$H$393,""))</f>
        <v/>
      </c>
      <c r="AK395" s="118">
        <f t="shared" si="693"/>
        <v>51.300000000000026</v>
      </c>
      <c r="AL395" s="118">
        <f t="shared" si="694"/>
        <v>99.5</v>
      </c>
      <c r="AM395" s="119" t="str">
        <f>IF('Att. Dairy'!I455="","",'Att. Dairy'!I455)</f>
        <v/>
      </c>
      <c r="AN395" s="119" t="str">
        <f>IF('Att. Dairy'!J455="","",'Att. Dairy'!J455)</f>
        <v/>
      </c>
      <c r="AO395" s="119" t="str">
        <f t="shared" si="709"/>
        <v/>
      </c>
      <c r="AP395" s="119" t="str">
        <f>IF('Att. Dairy'!O455="","",'Att. Dairy'!O455)</f>
        <v/>
      </c>
      <c r="AQ395" s="119" t="str">
        <f>IF('Att. Dairy'!P455="","",'Att. Dairy'!P455)</f>
        <v/>
      </c>
      <c r="AR395" s="119" t="str">
        <f t="shared" si="695"/>
        <v/>
      </c>
      <c r="AS395" s="118">
        <f t="shared" si="696"/>
        <v>0</v>
      </c>
      <c r="AT395" s="118">
        <f t="shared" si="697"/>
        <v>0</v>
      </c>
      <c r="AU395" s="118">
        <f t="shared" si="707"/>
        <v>51.300000000000026</v>
      </c>
      <c r="AV395" s="118">
        <f t="shared" si="708"/>
        <v>99.5</v>
      </c>
      <c r="AW395" s="321" t="str">
        <f>IFERROR(IF(AND('Att. Dairy'!B455=""),"",IF(AND(AX395="अवकाश"),"",IF(AND(AR395=""),"",AR395*$AY$381))),"")</f>
        <v/>
      </c>
      <c r="AX395" s="121" t="str">
        <f>IF(AND('Att. Dairy'!B455=""),"",IF(OR(AR395="",AR395=0),"",BC395))</f>
        <v/>
      </c>
      <c r="BB395" s="329" t="str">
        <f>IF(AND('Att. Dairy'!D455=""),"",'Att. Dairy'!D455)</f>
        <v>Saturday</v>
      </c>
      <c r="BC395" s="329" t="str">
        <f t="shared" si="698"/>
        <v>सब्जी रोटी</v>
      </c>
      <c r="BD395" s="318" t="str">
        <f t="shared" si="668"/>
        <v>W</v>
      </c>
      <c r="BE395" s="329" t="str">
        <f>IF(AND('Att. Dairy'!C455=""),"",'Att. Dairy'!C455)</f>
        <v/>
      </c>
      <c r="BF395" s="329" t="str">
        <f t="shared" si="669"/>
        <v/>
      </c>
      <c r="BG395" s="318" t="str">
        <f t="shared" si="670"/>
        <v>W</v>
      </c>
      <c r="BJ395" s="487">
        <f>IF(AND($DG$5=$CF$382),MAX($BJ$385:BJ394)+1,0)</f>
        <v>0</v>
      </c>
      <c r="BK395" s="389">
        <v>10</v>
      </c>
      <c r="BL395" s="422">
        <f>IF(AND('Att. Dairy'!B455=""),"",'Att. Dairy'!B455)</f>
        <v>45332</v>
      </c>
      <c r="BM395" s="423" t="str">
        <f>IF(AND('Att. Dairy'!D455=""),"",'Att. Dairy'!D455)</f>
        <v>Saturday</v>
      </c>
      <c r="BN395" s="435" t="str">
        <f>IF('Att. Dairy'!L455="","",IF('Att. Dairy'!E455='Att. Dairy'!$AD$15,'Att. Dairy'!L455,""))</f>
        <v/>
      </c>
      <c r="BO395" s="435" t="str">
        <f>IF('Att. Dairy'!M455="","",IF('Att. Dairy'!E455='Att. Dairy'!$AD$15,'Att. Dairy'!M455,""))</f>
        <v/>
      </c>
      <c r="BP395" s="436">
        <f t="shared" si="671"/>
        <v>0</v>
      </c>
      <c r="BQ395" s="453">
        <f t="shared" si="699"/>
        <v>89.9</v>
      </c>
      <c r="BR395" s="439" t="str">
        <f>IF(BL395="","",IF(BL395='Opening Balance'!$I$406,'Opening Balance'!$G$406,""))</f>
        <v/>
      </c>
      <c r="BS395" s="439" t="str">
        <f>IF(BL395="","",IF(BL395='Opening Balance'!$I$408,'Opening Balance'!$G$408,""))</f>
        <v/>
      </c>
      <c r="BT395" s="438">
        <f t="shared" si="672"/>
        <v>89.9</v>
      </c>
      <c r="BU395" s="446">
        <f>IF(BP395="","",BP395*'Opening Balance'!$G$410)</f>
        <v>0</v>
      </c>
      <c r="BV395" s="415">
        <f t="shared" si="666"/>
        <v>89.9</v>
      </c>
      <c r="BW395" s="453">
        <f t="shared" si="700"/>
        <v>3.3439999999999923</v>
      </c>
      <c r="BX395" s="446" t="str">
        <f>IF(BL395="","",IF(BL395='Opening Balance'!$I$407,'Opening Balance'!$G$407,""))</f>
        <v/>
      </c>
      <c r="BY395" s="446" t="str">
        <f>IF(BL395="","",IF(BL395='Opening Balance'!$I$409,'Opening Balance'!$G$409,""))</f>
        <v/>
      </c>
      <c r="BZ395" s="447">
        <f t="shared" si="673"/>
        <v>3.3439999999999923</v>
      </c>
      <c r="CA395" s="446">
        <f>IF(BP395="","",BP395*'Opening Balance'!$G$411)</f>
        <v>0</v>
      </c>
      <c r="CB395" s="431">
        <f t="shared" si="674"/>
        <v>3.3439999999999923</v>
      </c>
      <c r="CC395" s="474">
        <f t="shared" si="701"/>
        <v>32000</v>
      </c>
      <c r="CD395" s="468" t="str">
        <f>IF(BL395="","",IF(BL395='Opening Balance'!$I$413,'Opening Balance'!$G$413,""))</f>
        <v/>
      </c>
      <c r="CE395" s="468">
        <f t="shared" si="675"/>
        <v>32000</v>
      </c>
      <c r="CF395" s="470">
        <f>IF(BL395="","",IF(BL395='Opening Balance'!$I$415,'Opening Balance'!$G$415,0))</f>
        <v>0</v>
      </c>
      <c r="CG395" s="469">
        <f t="shared" si="702"/>
        <v>32000</v>
      </c>
      <c r="CH395" s="466"/>
      <c r="CI395" s="466"/>
      <c r="CJ395" s="389">
        <v>10</v>
      </c>
      <c r="CK395" s="422">
        <f>IF(AND('Att. Dairy'!B455=""),"",'Att. Dairy'!B455)</f>
        <v>45332</v>
      </c>
      <c r="CL395" s="423" t="str">
        <f>IF(AND('Att. Dairy'!D455=""),"",'Att. Dairy'!D455)</f>
        <v>Saturday</v>
      </c>
      <c r="CM395" s="435" t="str">
        <f>IF('Att. Dairy'!O455="","",IF('Att. Dairy'!E455='Att. Dairy'!$AD$15,'Att. Dairy'!O455,""))</f>
        <v/>
      </c>
      <c r="CN395" s="435" t="str">
        <f>IF('Att. Dairy'!P455="","",IF('Att. Dairy'!E455='Att. Dairy'!$AD$15,'Att. Dairy'!P455,""))</f>
        <v/>
      </c>
      <c r="CO395" s="436">
        <f t="shared" si="676"/>
        <v>0</v>
      </c>
      <c r="CP395" s="453">
        <f t="shared" si="703"/>
        <v>135.13999999999993</v>
      </c>
      <c r="CQ395" s="438" t="str">
        <f>IF(CK395="","",IF(CK395='Opening Balance'!$I$406,'Opening Balance'!$H$406,""))</f>
        <v/>
      </c>
      <c r="CR395" s="438" t="str">
        <f>IF(CK395="","",IF(CK395='Opening Balance'!$I$408,'Opening Balance'!$H$408,""))</f>
        <v/>
      </c>
      <c r="CS395" s="438">
        <f t="shared" si="677"/>
        <v>135.13999999999993</v>
      </c>
      <c r="CT395" s="430">
        <f>IF(CO395="","",CO395*'Opening Balance'!$H$410)</f>
        <v>0</v>
      </c>
      <c r="CU395" s="431">
        <f t="shared" si="667"/>
        <v>135.13999999999993</v>
      </c>
      <c r="CV395" s="453">
        <f t="shared" si="704"/>
        <v>11.421399999999977</v>
      </c>
      <c r="CW395" s="430" t="str">
        <f>IF(CK395="","",IF(CK395='Opening Balance'!$I$407,'Opening Balance'!$H$407,""))</f>
        <v/>
      </c>
      <c r="CX395" s="429" t="str">
        <f>IF(CK395="","",IF(CK395='Opening Balance'!$I$409,'Opening Balance'!$H$409,""))</f>
        <v/>
      </c>
      <c r="CY395" s="438">
        <f t="shared" si="678"/>
        <v>11.421399999999977</v>
      </c>
      <c r="CZ395" s="430">
        <f>IF(CO395="","",CO395*'Opening Balance'!$H$411)</f>
        <v>0</v>
      </c>
      <c r="DA395" s="431">
        <f t="shared" si="679"/>
        <v>11.421399999999977</v>
      </c>
      <c r="DB395" s="474">
        <f t="shared" si="705"/>
        <v>35000</v>
      </c>
      <c r="DC395" s="468" t="str">
        <f>IF(CK395="","",IF(CK395='Opening Balance'!$I$413,'Opening Balance'!$H$413,""))</f>
        <v/>
      </c>
      <c r="DD395" s="468">
        <f t="shared" si="680"/>
        <v>35000</v>
      </c>
      <c r="DE395" s="470">
        <f>IF(CK395="","",IF(CK395='Opening Balance'!$I$415,'Opening Balance'!$H$415,0))</f>
        <v>0</v>
      </c>
      <c r="DF395" s="469">
        <f t="shared" si="706"/>
        <v>35000</v>
      </c>
    </row>
    <row r="396" spans="1:110" s="329" customFormat="1">
      <c r="A396" s="580"/>
      <c r="B396" s="352">
        <f>IF(AND($Z$3=$Q$381),MAX($B$385:B395)+1,0)</f>
        <v>0</v>
      </c>
      <c r="C396" s="116">
        <f>IF(AND('Att. Dairy'!B456=""),"",'Att. Dairy'!B456)</f>
        <v>45333</v>
      </c>
      <c r="D396" s="118">
        <f t="shared" si="681"/>
        <v>1.1000000000000085</v>
      </c>
      <c r="E396" s="118">
        <f t="shared" si="682"/>
        <v>55.199999999999996</v>
      </c>
      <c r="F396" s="118" t="str">
        <f>IF(C396="","",IF(Sheet1!C396='Opening Balance'!$I$388,'Opening Balance'!$G$388,""))</f>
        <v/>
      </c>
      <c r="G396" s="118" t="str">
        <f>IF(C396="","",IF(Sheet1!C396='Opening Balance'!$I$389,'Opening Balance'!$G$389,""))</f>
        <v/>
      </c>
      <c r="H396" s="118" t="str">
        <f>IF(C396="","",IF(Sheet1!C396='Opening Balance'!$I$390,'Opening Balance'!$G$390,""))</f>
        <v/>
      </c>
      <c r="I396" s="118" t="str">
        <f>IF(C396="","",IF(Sheet1!C396='Opening Balance'!$I$391,'Opening Balance'!$G$391,""))</f>
        <v/>
      </c>
      <c r="J396" s="118" t="str">
        <f>IF(C396="","",IF(Sheet1!C396='Opening Balance'!$I$392,'Opening Balance'!$G$392,""))</f>
        <v/>
      </c>
      <c r="K396" s="118" t="str">
        <f>IF(C396="","",IF(Sheet1!C396='Opening Balance'!$I$393,'Opening Balance'!$G$393,""))</f>
        <v/>
      </c>
      <c r="L396" s="118">
        <f t="shared" si="683"/>
        <v>1.1000000000000085</v>
      </c>
      <c r="M396" s="118">
        <f t="shared" si="684"/>
        <v>55.199999999999996</v>
      </c>
      <c r="N396" s="119" t="str">
        <f>IF('Att. Dairy'!F456="","",'Att. Dairy'!F456)</f>
        <v/>
      </c>
      <c r="O396" s="119" t="str">
        <f>IF('Att. Dairy'!G456="","",'Att. Dairy'!G456)</f>
        <v/>
      </c>
      <c r="P396" s="119" t="str">
        <f t="shared" si="685"/>
        <v/>
      </c>
      <c r="Q396" s="119" t="str">
        <f>IF('Att. Dairy'!L456="","",'Att. Dairy'!L456)</f>
        <v/>
      </c>
      <c r="R396" s="119" t="str">
        <f>IF('Att. Dairy'!M456="","",'Att. Dairy'!M456)</f>
        <v/>
      </c>
      <c r="S396" s="119" t="str">
        <f t="shared" si="686"/>
        <v/>
      </c>
      <c r="T396" s="118">
        <f t="shared" si="687"/>
        <v>0</v>
      </c>
      <c r="U396" s="118">
        <f t="shared" si="688"/>
        <v>0</v>
      </c>
      <c r="V396" s="118">
        <f t="shared" si="689"/>
        <v>1.1000000000000085</v>
      </c>
      <c r="W396" s="118">
        <f t="shared" si="690"/>
        <v>55.199999999999996</v>
      </c>
      <c r="X396" s="321" t="str">
        <f>IFERROR(IF(AND('Att. Dairy'!B456=""),"",IF(AND(Y396="अवकाश"),"",IF(AND(S396=""),"",S396*$Z$381))),"")</f>
        <v/>
      </c>
      <c r="Y396" s="121" t="str">
        <f>IF(AND('Att. Dairy'!B456=""),"",IF(OR(S396="",S396=0),"",BC396))</f>
        <v/>
      </c>
      <c r="AA396" s="353">
        <f>IF(AND($AY$3=$AP$381),MAX($AA$385:AA395)+1,0)</f>
        <v>0</v>
      </c>
      <c r="AB396" s="116">
        <f>IF(AND('Att. Dairy'!B456=""),"",'Att. Dairy'!B456)</f>
        <v>45333</v>
      </c>
      <c r="AC396" s="118">
        <f t="shared" si="691"/>
        <v>51.300000000000026</v>
      </c>
      <c r="AD396" s="118">
        <f t="shared" si="692"/>
        <v>99.5</v>
      </c>
      <c r="AE396" s="118" t="str">
        <f>IF(AB396="","",IF(Sheet1!AB396='Opening Balance'!$I$388,'Opening Balance'!$H$388,""))</f>
        <v/>
      </c>
      <c r="AF396" s="118" t="str">
        <f>IF(AB396="","",IF(Sheet1!AB396='Opening Balance'!$I$389,'Opening Balance'!$H$389,""))</f>
        <v/>
      </c>
      <c r="AG396" s="118" t="str">
        <f>IF(AB396="","",IF(Sheet1!AB396='Opening Balance'!$I$390,'Opening Balance'!$H$390,""))</f>
        <v/>
      </c>
      <c r="AH396" s="118" t="str">
        <f>IF(AB396="","",IF(Sheet1!AB396='Opening Balance'!$I$391,'Opening Balance'!$H$391,""))</f>
        <v/>
      </c>
      <c r="AI396" s="118" t="str">
        <f>IF(AB396="","",IF(Sheet1!AB396='Opening Balance'!$I$392,'Opening Balance'!$H$392,""))</f>
        <v/>
      </c>
      <c r="AJ396" s="118" t="str">
        <f>IF(AB396="","",IF(Sheet1!AB396='Opening Balance'!$I$393,'Opening Balance'!$H$393,""))</f>
        <v/>
      </c>
      <c r="AK396" s="118">
        <f t="shared" si="693"/>
        <v>51.300000000000026</v>
      </c>
      <c r="AL396" s="118">
        <f t="shared" si="694"/>
        <v>99.5</v>
      </c>
      <c r="AM396" s="119" t="str">
        <f>IF('Att. Dairy'!I456="","",'Att. Dairy'!I456)</f>
        <v/>
      </c>
      <c r="AN396" s="119" t="str">
        <f>IF('Att. Dairy'!J456="","",'Att. Dairy'!J456)</f>
        <v/>
      </c>
      <c r="AO396" s="119" t="str">
        <f t="shared" si="709"/>
        <v/>
      </c>
      <c r="AP396" s="119" t="str">
        <f>IF('Att. Dairy'!O456="","",'Att. Dairy'!O456)</f>
        <v/>
      </c>
      <c r="AQ396" s="119" t="str">
        <f>IF('Att. Dairy'!P456="","",'Att. Dairy'!P456)</f>
        <v/>
      </c>
      <c r="AR396" s="119" t="str">
        <f t="shared" si="695"/>
        <v/>
      </c>
      <c r="AS396" s="118">
        <f t="shared" si="696"/>
        <v>0</v>
      </c>
      <c r="AT396" s="118">
        <f t="shared" si="697"/>
        <v>0</v>
      </c>
      <c r="AU396" s="118">
        <f t="shared" si="707"/>
        <v>51.300000000000026</v>
      </c>
      <c r="AV396" s="118">
        <f t="shared" si="708"/>
        <v>99.5</v>
      </c>
      <c r="AW396" s="321" t="str">
        <f>IFERROR(IF(AND('Att. Dairy'!B456=""),"",IF(AND(AX396="अवकाश"),"",IF(AND(AR396=""),"",AR396*$AY$381))),"")</f>
        <v/>
      </c>
      <c r="AX396" s="121" t="str">
        <f>IF(AND('Att. Dairy'!B456=""),"",IF(OR(AR396="",AR396=0),"",BC396))</f>
        <v/>
      </c>
      <c r="BB396" s="329" t="str">
        <f>IF(AND('Att. Dairy'!D456=""),"",'Att. Dairy'!D456)</f>
        <v>Sunday</v>
      </c>
      <c r="BC396" s="329" t="str">
        <f t="shared" si="698"/>
        <v>अवकाश</v>
      </c>
      <c r="BD396" s="318" t="str">
        <f t="shared" si="668"/>
        <v/>
      </c>
      <c r="BE396" s="329" t="str">
        <f>IF(AND('Att. Dairy'!C456=""),"",'Att. Dairy'!C456)</f>
        <v/>
      </c>
      <c r="BF396" s="329" t="str">
        <f t="shared" si="669"/>
        <v/>
      </c>
      <c r="BG396" s="318" t="str">
        <f t="shared" si="670"/>
        <v/>
      </c>
      <c r="BJ396" s="487">
        <f>IF(AND($DG$5=$CF$382),MAX($BJ$385:BJ395)+1,0)</f>
        <v>0</v>
      </c>
      <c r="BK396" s="389">
        <v>11</v>
      </c>
      <c r="BL396" s="422">
        <f>IF(AND('Att. Dairy'!B456=""),"",'Att. Dairy'!B456)</f>
        <v>45333</v>
      </c>
      <c r="BM396" s="423" t="str">
        <f>IF(AND('Att. Dairy'!D456=""),"",'Att. Dairy'!D456)</f>
        <v>Sunday</v>
      </c>
      <c r="BN396" s="435" t="str">
        <f>IF('Att. Dairy'!L456="","",IF('Att. Dairy'!E456='Att. Dairy'!$AD$15,'Att. Dairy'!L456,""))</f>
        <v/>
      </c>
      <c r="BO396" s="435" t="str">
        <f>IF('Att. Dairy'!M456="","",IF('Att. Dairy'!E456='Att. Dairy'!$AD$15,'Att. Dairy'!M456,""))</f>
        <v/>
      </c>
      <c r="BP396" s="436">
        <f t="shared" si="671"/>
        <v>0</v>
      </c>
      <c r="BQ396" s="453">
        <f t="shared" si="699"/>
        <v>89.9</v>
      </c>
      <c r="BR396" s="439" t="str">
        <f>IF(BL396="","",IF(BL396='Opening Balance'!$I$406,'Opening Balance'!$G$406,""))</f>
        <v/>
      </c>
      <c r="BS396" s="439" t="str">
        <f>IF(BL396="","",IF(BL396='Opening Balance'!$I$408,'Opening Balance'!$G$408,""))</f>
        <v/>
      </c>
      <c r="BT396" s="438">
        <f t="shared" si="672"/>
        <v>89.9</v>
      </c>
      <c r="BU396" s="446">
        <f>IF(BP396="","",BP396*'Opening Balance'!$G$410)</f>
        <v>0</v>
      </c>
      <c r="BV396" s="415">
        <f t="shared" si="666"/>
        <v>89.9</v>
      </c>
      <c r="BW396" s="453">
        <f t="shared" si="700"/>
        <v>3.3439999999999923</v>
      </c>
      <c r="BX396" s="446" t="str">
        <f>IF(BL396="","",IF(BL396='Opening Balance'!$I$407,'Opening Balance'!$G$407,""))</f>
        <v/>
      </c>
      <c r="BY396" s="446" t="str">
        <f>IF(BL396="","",IF(BL396='Opening Balance'!$I$409,'Opening Balance'!$G$409,""))</f>
        <v/>
      </c>
      <c r="BZ396" s="447">
        <f t="shared" si="673"/>
        <v>3.3439999999999923</v>
      </c>
      <c r="CA396" s="446">
        <f>IF(BP396="","",BP396*'Opening Balance'!$G$411)</f>
        <v>0</v>
      </c>
      <c r="CB396" s="431">
        <f t="shared" si="674"/>
        <v>3.3439999999999923</v>
      </c>
      <c r="CC396" s="474">
        <f t="shared" si="701"/>
        <v>32000</v>
      </c>
      <c r="CD396" s="468" t="str">
        <f>IF(BL396="","",IF(BL396='Opening Balance'!$I$413,'Opening Balance'!$G$413,""))</f>
        <v/>
      </c>
      <c r="CE396" s="468">
        <f t="shared" si="675"/>
        <v>32000</v>
      </c>
      <c r="CF396" s="470">
        <f>IF(BL396="","",IF(BL396='Opening Balance'!$I$415,'Opening Balance'!$G$415,0))</f>
        <v>0</v>
      </c>
      <c r="CG396" s="469">
        <f t="shared" si="702"/>
        <v>32000</v>
      </c>
      <c r="CH396" s="466"/>
      <c r="CI396" s="466"/>
      <c r="CJ396" s="389">
        <v>11</v>
      </c>
      <c r="CK396" s="422">
        <f>IF(AND('Att. Dairy'!B456=""),"",'Att. Dairy'!B456)</f>
        <v>45333</v>
      </c>
      <c r="CL396" s="423" t="str">
        <f>IF(AND('Att. Dairy'!D456=""),"",'Att. Dairy'!D456)</f>
        <v>Sunday</v>
      </c>
      <c r="CM396" s="435" t="str">
        <f>IF('Att. Dairy'!O456="","",IF('Att. Dairy'!E456='Att. Dairy'!$AD$15,'Att. Dairy'!O456,""))</f>
        <v/>
      </c>
      <c r="CN396" s="435" t="str">
        <f>IF('Att. Dairy'!P456="","",IF('Att. Dairy'!E456='Att. Dairy'!$AD$15,'Att. Dairy'!P456,""))</f>
        <v/>
      </c>
      <c r="CO396" s="436">
        <f t="shared" si="676"/>
        <v>0</v>
      </c>
      <c r="CP396" s="453">
        <f t="shared" si="703"/>
        <v>135.13999999999993</v>
      </c>
      <c r="CQ396" s="438" t="str">
        <f>IF(CK396="","",IF(CK396='Opening Balance'!$I$406,'Opening Balance'!$H$406,""))</f>
        <v/>
      </c>
      <c r="CR396" s="438" t="str">
        <f>IF(CK396="","",IF(CK396='Opening Balance'!$I$408,'Opening Balance'!$H$408,""))</f>
        <v/>
      </c>
      <c r="CS396" s="438">
        <f t="shared" si="677"/>
        <v>135.13999999999993</v>
      </c>
      <c r="CT396" s="430">
        <f>IF(CO396="","",CO396*'Opening Balance'!$H$410)</f>
        <v>0</v>
      </c>
      <c r="CU396" s="431">
        <f t="shared" si="667"/>
        <v>135.13999999999993</v>
      </c>
      <c r="CV396" s="453">
        <f t="shared" si="704"/>
        <v>11.421399999999977</v>
      </c>
      <c r="CW396" s="430" t="str">
        <f>IF(CK396="","",IF(CK396='Opening Balance'!$I$407,'Opening Balance'!$H$407,""))</f>
        <v/>
      </c>
      <c r="CX396" s="429" t="str">
        <f>IF(CK396="","",IF(CK396='Opening Balance'!$I$409,'Opening Balance'!$H$409,""))</f>
        <v/>
      </c>
      <c r="CY396" s="438">
        <f t="shared" si="678"/>
        <v>11.421399999999977</v>
      </c>
      <c r="CZ396" s="430">
        <f>IF(CO396="","",CO396*'Opening Balance'!$H$411)</f>
        <v>0</v>
      </c>
      <c r="DA396" s="431">
        <f t="shared" si="679"/>
        <v>11.421399999999977</v>
      </c>
      <c r="DB396" s="474">
        <f t="shared" si="705"/>
        <v>35000</v>
      </c>
      <c r="DC396" s="468" t="str">
        <f>IF(CK396="","",IF(CK396='Opening Balance'!$I$413,'Opening Balance'!$H$413,""))</f>
        <v/>
      </c>
      <c r="DD396" s="468">
        <f t="shared" si="680"/>
        <v>35000</v>
      </c>
      <c r="DE396" s="470">
        <f>IF(CK396="","",IF(CK396='Opening Balance'!$I$415,'Opening Balance'!$H$415,0))</f>
        <v>0</v>
      </c>
      <c r="DF396" s="469">
        <f t="shared" si="706"/>
        <v>35000</v>
      </c>
    </row>
    <row r="397" spans="1:110" s="329" customFormat="1">
      <c r="A397" s="580"/>
      <c r="B397" s="352">
        <f>IF(AND($Z$3=$Q$381),MAX($B$385:B396)+1,0)</f>
        <v>0</v>
      </c>
      <c r="C397" s="116">
        <f>IF(AND('Att. Dairy'!B457=""),"",'Att. Dairy'!B457)</f>
        <v>45334</v>
      </c>
      <c r="D397" s="118">
        <f t="shared" si="681"/>
        <v>1.1000000000000085</v>
      </c>
      <c r="E397" s="118">
        <f t="shared" si="682"/>
        <v>55.199999999999996</v>
      </c>
      <c r="F397" s="118" t="str">
        <f>IF(C397="","",IF(Sheet1!C397='Opening Balance'!$I$388,'Opening Balance'!$G$388,""))</f>
        <v/>
      </c>
      <c r="G397" s="118" t="str">
        <f>IF(C397="","",IF(Sheet1!C397='Opening Balance'!$I$389,'Opening Balance'!$G$389,""))</f>
        <v/>
      </c>
      <c r="H397" s="118" t="str">
        <f>IF(C397="","",IF(Sheet1!C397='Opening Balance'!$I$390,'Opening Balance'!$G$390,""))</f>
        <v/>
      </c>
      <c r="I397" s="118" t="str">
        <f>IF(C397="","",IF(Sheet1!C397='Opening Balance'!$I$391,'Opening Balance'!$G$391,""))</f>
        <v/>
      </c>
      <c r="J397" s="118" t="str">
        <f>IF(C397="","",IF(Sheet1!C397='Opening Balance'!$I$392,'Opening Balance'!$G$392,""))</f>
        <v/>
      </c>
      <c r="K397" s="118" t="str">
        <f>IF(C397="","",IF(Sheet1!C397='Opening Balance'!$I$393,'Opening Balance'!$G$393,""))</f>
        <v/>
      </c>
      <c r="L397" s="118">
        <f t="shared" si="683"/>
        <v>1.1000000000000085</v>
      </c>
      <c r="M397" s="118">
        <f t="shared" si="684"/>
        <v>55.199999999999996</v>
      </c>
      <c r="N397" s="119" t="str">
        <f>IF('Att. Dairy'!F457="","",'Att. Dairy'!F457)</f>
        <v/>
      </c>
      <c r="O397" s="119" t="str">
        <f>IF('Att. Dairy'!G457="","",'Att. Dairy'!G457)</f>
        <v/>
      </c>
      <c r="P397" s="119" t="str">
        <f t="shared" si="685"/>
        <v/>
      </c>
      <c r="Q397" s="119" t="str">
        <f>IF('Att. Dairy'!L457="","",'Att. Dairy'!L457)</f>
        <v/>
      </c>
      <c r="R397" s="119" t="str">
        <f>IF('Att. Dairy'!M457="","",'Att. Dairy'!M457)</f>
        <v/>
      </c>
      <c r="S397" s="119" t="str">
        <f t="shared" si="686"/>
        <v/>
      </c>
      <c r="T397" s="118">
        <f t="shared" si="687"/>
        <v>0</v>
      </c>
      <c r="U397" s="118">
        <f t="shared" si="688"/>
        <v>0</v>
      </c>
      <c r="V397" s="118">
        <f t="shared" si="689"/>
        <v>1.1000000000000085</v>
      </c>
      <c r="W397" s="118">
        <f t="shared" si="690"/>
        <v>55.199999999999996</v>
      </c>
      <c r="X397" s="321" t="str">
        <f>IFERROR(IF(AND('Att. Dairy'!B457=""),"",IF(AND(Y397="अवकाश"),"",IF(AND(S397=""),"",S397*$Z$381))),"")</f>
        <v/>
      </c>
      <c r="Y397" s="121" t="str">
        <f>IF(AND('Att. Dairy'!B457=""),"",IF(OR(S397="",S397=0),"",BC397))</f>
        <v/>
      </c>
      <c r="AA397" s="353">
        <f>IF(AND($AY$3=$AP$381),MAX($AA$385:AA396)+1,0)</f>
        <v>0</v>
      </c>
      <c r="AB397" s="116">
        <f>IF(AND('Att. Dairy'!B457=""),"",'Att. Dairy'!B457)</f>
        <v>45334</v>
      </c>
      <c r="AC397" s="118">
        <f t="shared" si="691"/>
        <v>51.300000000000026</v>
      </c>
      <c r="AD397" s="118">
        <f t="shared" si="692"/>
        <v>99.5</v>
      </c>
      <c r="AE397" s="118" t="str">
        <f>IF(AB397="","",IF(Sheet1!AB397='Opening Balance'!$I$388,'Opening Balance'!$H$388,""))</f>
        <v/>
      </c>
      <c r="AF397" s="118" t="str">
        <f>IF(AB397="","",IF(Sheet1!AB397='Opening Balance'!$I$389,'Opening Balance'!$H$389,""))</f>
        <v/>
      </c>
      <c r="AG397" s="118" t="str">
        <f>IF(AB397="","",IF(Sheet1!AB397='Opening Balance'!$I$390,'Opening Balance'!$H$390,""))</f>
        <v/>
      </c>
      <c r="AH397" s="118" t="str">
        <f>IF(AB397="","",IF(Sheet1!AB397='Opening Balance'!$I$391,'Opening Balance'!$H$391,""))</f>
        <v/>
      </c>
      <c r="AI397" s="118" t="str">
        <f>IF(AB397="","",IF(Sheet1!AB397='Opening Balance'!$I$392,'Opening Balance'!$H$392,""))</f>
        <v/>
      </c>
      <c r="AJ397" s="118" t="str">
        <f>IF(AB397="","",IF(Sheet1!AB397='Opening Balance'!$I$393,'Opening Balance'!$H$393,""))</f>
        <v/>
      </c>
      <c r="AK397" s="118">
        <f t="shared" si="693"/>
        <v>51.300000000000026</v>
      </c>
      <c r="AL397" s="118">
        <f t="shared" si="694"/>
        <v>99.5</v>
      </c>
      <c r="AM397" s="119" t="str">
        <f>IF('Att. Dairy'!I457="","",'Att. Dairy'!I457)</f>
        <v/>
      </c>
      <c r="AN397" s="119" t="str">
        <f>IF('Att. Dairy'!J457="","",'Att. Dairy'!J457)</f>
        <v/>
      </c>
      <c r="AO397" s="119" t="str">
        <f t="shared" si="709"/>
        <v/>
      </c>
      <c r="AP397" s="119" t="str">
        <f>IF('Att. Dairy'!O457="","",'Att. Dairy'!O457)</f>
        <v/>
      </c>
      <c r="AQ397" s="119" t="str">
        <f>IF('Att. Dairy'!P457="","",'Att. Dairy'!P457)</f>
        <v/>
      </c>
      <c r="AR397" s="119" t="str">
        <f t="shared" si="695"/>
        <v/>
      </c>
      <c r="AS397" s="118">
        <f t="shared" si="696"/>
        <v>0</v>
      </c>
      <c r="AT397" s="118">
        <f t="shared" si="697"/>
        <v>0</v>
      </c>
      <c r="AU397" s="118">
        <f t="shared" si="707"/>
        <v>51.300000000000026</v>
      </c>
      <c r="AV397" s="118">
        <f t="shared" si="708"/>
        <v>99.5</v>
      </c>
      <c r="AW397" s="321" t="str">
        <f>IFERROR(IF(AND('Att. Dairy'!B457=""),"",IF(AND(AX397="अवकाश"),"",IF(AND(AR397=""),"",AR397*$AY$381))),"")</f>
        <v/>
      </c>
      <c r="AX397" s="121" t="str">
        <f>IF(AND('Att. Dairy'!B457=""),"",IF(OR(AR397="",AR397=0),"",BC397))</f>
        <v/>
      </c>
      <c r="BB397" s="329" t="str">
        <f>IF(AND('Att. Dairy'!D457=""),"",'Att. Dairy'!D457)</f>
        <v>Monday</v>
      </c>
      <c r="BC397" s="329" t="str">
        <f t="shared" si="698"/>
        <v>सब्जी रोटी</v>
      </c>
      <c r="BD397" s="318" t="str">
        <f t="shared" si="668"/>
        <v>W</v>
      </c>
      <c r="BE397" s="329" t="str">
        <f>IF(AND('Att. Dairy'!C457=""),"",'Att. Dairy'!C457)</f>
        <v/>
      </c>
      <c r="BF397" s="329" t="str">
        <f t="shared" si="669"/>
        <v/>
      </c>
      <c r="BG397" s="318" t="str">
        <f t="shared" si="670"/>
        <v>W</v>
      </c>
      <c r="BJ397" s="487">
        <f>IF(AND($DG$5=$CF$382),MAX($BJ$385:BJ396)+1,0)</f>
        <v>0</v>
      </c>
      <c r="BK397" s="389">
        <v>12</v>
      </c>
      <c r="BL397" s="422">
        <f>IF(AND('Att. Dairy'!B457=""),"",'Att. Dairy'!B457)</f>
        <v>45334</v>
      </c>
      <c r="BM397" s="423" t="str">
        <f>IF(AND('Att. Dairy'!D457=""),"",'Att. Dairy'!D457)</f>
        <v>Monday</v>
      </c>
      <c r="BN397" s="435" t="str">
        <f>IF('Att. Dairy'!L457="","",IF('Att. Dairy'!E457='Att. Dairy'!$AD$15,'Att. Dairy'!L457,""))</f>
        <v/>
      </c>
      <c r="BO397" s="435" t="str">
        <f>IF('Att. Dairy'!M457="","",IF('Att. Dairy'!E457='Att. Dairy'!$AD$15,'Att. Dairy'!M457,""))</f>
        <v/>
      </c>
      <c r="BP397" s="436">
        <f t="shared" si="671"/>
        <v>0</v>
      </c>
      <c r="BQ397" s="453">
        <f t="shared" si="699"/>
        <v>89.9</v>
      </c>
      <c r="BR397" s="439" t="str">
        <f>IF(BL397="","",IF(BL397='Opening Balance'!$I$406,'Opening Balance'!$G$406,""))</f>
        <v/>
      </c>
      <c r="BS397" s="439" t="str">
        <f>IF(BL397="","",IF(BL397='Opening Balance'!$I$408,'Opening Balance'!$G$408,""))</f>
        <v/>
      </c>
      <c r="BT397" s="438">
        <f t="shared" si="672"/>
        <v>89.9</v>
      </c>
      <c r="BU397" s="446">
        <f>IF(BP397="","",BP397*'Opening Balance'!$G$410)</f>
        <v>0</v>
      </c>
      <c r="BV397" s="415">
        <f t="shared" si="666"/>
        <v>89.9</v>
      </c>
      <c r="BW397" s="453">
        <f t="shared" si="700"/>
        <v>3.3439999999999923</v>
      </c>
      <c r="BX397" s="446" t="str">
        <f>IF(BL397="","",IF(BL397='Opening Balance'!$I$407,'Opening Balance'!$G$407,""))</f>
        <v/>
      </c>
      <c r="BY397" s="446" t="str">
        <f>IF(BL397="","",IF(BL397='Opening Balance'!$I$409,'Opening Balance'!$G$409,""))</f>
        <v/>
      </c>
      <c r="BZ397" s="447">
        <f t="shared" si="673"/>
        <v>3.3439999999999923</v>
      </c>
      <c r="CA397" s="446">
        <f>IF(BP397="","",BP397*'Opening Balance'!$G$411)</f>
        <v>0</v>
      </c>
      <c r="CB397" s="431">
        <f t="shared" si="674"/>
        <v>3.3439999999999923</v>
      </c>
      <c r="CC397" s="474">
        <f t="shared" si="701"/>
        <v>32000</v>
      </c>
      <c r="CD397" s="468" t="str">
        <f>IF(BL397="","",IF(BL397='Opening Balance'!$I$413,'Opening Balance'!$G$413,""))</f>
        <v/>
      </c>
      <c r="CE397" s="468">
        <f t="shared" si="675"/>
        <v>32000</v>
      </c>
      <c r="CF397" s="470">
        <f>IF(BL397="","",IF(BL397='Opening Balance'!$I$415,'Opening Balance'!$G$415,0))</f>
        <v>0</v>
      </c>
      <c r="CG397" s="469">
        <f t="shared" si="702"/>
        <v>32000</v>
      </c>
      <c r="CH397" s="466"/>
      <c r="CI397" s="466"/>
      <c r="CJ397" s="389">
        <v>12</v>
      </c>
      <c r="CK397" s="422">
        <f>IF(AND('Att. Dairy'!B457=""),"",'Att. Dairy'!B457)</f>
        <v>45334</v>
      </c>
      <c r="CL397" s="423" t="str">
        <f>IF(AND('Att. Dairy'!D457=""),"",'Att. Dairy'!D457)</f>
        <v>Monday</v>
      </c>
      <c r="CM397" s="435" t="str">
        <f>IF('Att. Dairy'!O457="","",IF('Att. Dairy'!E457='Att. Dairy'!$AD$15,'Att. Dairy'!O457,""))</f>
        <v/>
      </c>
      <c r="CN397" s="435" t="str">
        <f>IF('Att. Dairy'!P457="","",IF('Att. Dairy'!E457='Att. Dairy'!$AD$15,'Att. Dairy'!P457,""))</f>
        <v/>
      </c>
      <c r="CO397" s="436">
        <f t="shared" si="676"/>
        <v>0</v>
      </c>
      <c r="CP397" s="453">
        <f t="shared" si="703"/>
        <v>135.13999999999993</v>
      </c>
      <c r="CQ397" s="438" t="str">
        <f>IF(CK397="","",IF(CK397='Opening Balance'!$I$406,'Opening Balance'!$H$406,""))</f>
        <v/>
      </c>
      <c r="CR397" s="438" t="str">
        <f>IF(CK397="","",IF(CK397='Opening Balance'!$I$408,'Opening Balance'!$H$408,""))</f>
        <v/>
      </c>
      <c r="CS397" s="438">
        <f t="shared" si="677"/>
        <v>135.13999999999993</v>
      </c>
      <c r="CT397" s="430">
        <f>IF(CO397="","",CO397*'Opening Balance'!$H$410)</f>
        <v>0</v>
      </c>
      <c r="CU397" s="431">
        <f t="shared" si="667"/>
        <v>135.13999999999993</v>
      </c>
      <c r="CV397" s="453">
        <f t="shared" si="704"/>
        <v>11.421399999999977</v>
      </c>
      <c r="CW397" s="430" t="str">
        <f>IF(CK397="","",IF(CK397='Opening Balance'!$I$407,'Opening Balance'!$H$407,""))</f>
        <v/>
      </c>
      <c r="CX397" s="429" t="str">
        <f>IF(CK397="","",IF(CK397='Opening Balance'!$I$409,'Opening Balance'!$H$409,""))</f>
        <v/>
      </c>
      <c r="CY397" s="438">
        <f t="shared" si="678"/>
        <v>11.421399999999977</v>
      </c>
      <c r="CZ397" s="430">
        <f>IF(CO397="","",CO397*'Opening Balance'!$H$411)</f>
        <v>0</v>
      </c>
      <c r="DA397" s="431">
        <f t="shared" si="679"/>
        <v>11.421399999999977</v>
      </c>
      <c r="DB397" s="474">
        <f t="shared" si="705"/>
        <v>35000</v>
      </c>
      <c r="DC397" s="468" t="str">
        <f>IF(CK397="","",IF(CK397='Opening Balance'!$I$413,'Opening Balance'!$H$413,""))</f>
        <v/>
      </c>
      <c r="DD397" s="468">
        <f t="shared" si="680"/>
        <v>35000</v>
      </c>
      <c r="DE397" s="470">
        <f>IF(CK397="","",IF(CK397='Opening Balance'!$I$415,'Opening Balance'!$H$415,0))</f>
        <v>0</v>
      </c>
      <c r="DF397" s="469">
        <f t="shared" si="706"/>
        <v>35000</v>
      </c>
    </row>
    <row r="398" spans="1:110" s="329" customFormat="1">
      <c r="A398" s="580"/>
      <c r="B398" s="352">
        <f>IF(AND($Z$3=$Q$381),MAX($B$385:B397)+1,0)</f>
        <v>0</v>
      </c>
      <c r="C398" s="116">
        <f>IF(AND('Att. Dairy'!B458=""),"",'Att. Dairy'!B458)</f>
        <v>45335</v>
      </c>
      <c r="D398" s="118">
        <f t="shared" si="681"/>
        <v>1.1000000000000085</v>
      </c>
      <c r="E398" s="118">
        <f t="shared" si="682"/>
        <v>55.199999999999996</v>
      </c>
      <c r="F398" s="118" t="str">
        <f>IF(C398="","",IF(Sheet1!C398='Opening Balance'!$I$388,'Opening Balance'!$G$388,""))</f>
        <v/>
      </c>
      <c r="G398" s="118" t="str">
        <f>IF(C398="","",IF(Sheet1!C398='Opening Balance'!$I$389,'Opening Balance'!$G$389,""))</f>
        <v/>
      </c>
      <c r="H398" s="118" t="str">
        <f>IF(C398="","",IF(Sheet1!C398='Opening Balance'!$I$390,'Opening Balance'!$G$390,""))</f>
        <v/>
      </c>
      <c r="I398" s="118" t="str">
        <f>IF(C398="","",IF(Sheet1!C398='Opening Balance'!$I$391,'Opening Balance'!$G$391,""))</f>
        <v/>
      </c>
      <c r="J398" s="118" t="str">
        <f>IF(C398="","",IF(Sheet1!C398='Opening Balance'!$I$392,'Opening Balance'!$G$392,""))</f>
        <v/>
      </c>
      <c r="K398" s="118" t="str">
        <f>IF(C398="","",IF(Sheet1!C398='Opening Balance'!$I$393,'Opening Balance'!$G$393,""))</f>
        <v/>
      </c>
      <c r="L398" s="118">
        <f t="shared" si="683"/>
        <v>1.1000000000000085</v>
      </c>
      <c r="M398" s="118">
        <f t="shared" si="684"/>
        <v>55.199999999999996</v>
      </c>
      <c r="N398" s="119" t="str">
        <f>IF('Att. Dairy'!F458="","",'Att. Dairy'!F458)</f>
        <v/>
      </c>
      <c r="O398" s="119" t="str">
        <f>IF('Att. Dairy'!G458="","",'Att. Dairy'!G458)</f>
        <v/>
      </c>
      <c r="P398" s="119" t="str">
        <f t="shared" si="685"/>
        <v/>
      </c>
      <c r="Q398" s="119" t="str">
        <f>IF('Att. Dairy'!L458="","",'Att. Dairy'!L458)</f>
        <v/>
      </c>
      <c r="R398" s="119" t="str">
        <f>IF('Att. Dairy'!M458="","",'Att. Dairy'!M458)</f>
        <v/>
      </c>
      <c r="S398" s="119" t="str">
        <f t="shared" si="686"/>
        <v/>
      </c>
      <c r="T398" s="118">
        <f t="shared" si="687"/>
        <v>0</v>
      </c>
      <c r="U398" s="118">
        <f t="shared" si="688"/>
        <v>0</v>
      </c>
      <c r="V398" s="118">
        <f t="shared" si="689"/>
        <v>1.1000000000000085</v>
      </c>
      <c r="W398" s="118">
        <f t="shared" si="690"/>
        <v>55.199999999999996</v>
      </c>
      <c r="X398" s="321" t="str">
        <f>IFERROR(IF(AND('Att. Dairy'!B458=""),"",IF(AND(Y398="अवकाश"),"",IF(AND(S398=""),"",S398*$Z$381))),"")</f>
        <v/>
      </c>
      <c r="Y398" s="121" t="str">
        <f>IF(AND('Att. Dairy'!B458=""),"",IF(OR(S398="",S398=0),"",BC398))</f>
        <v/>
      </c>
      <c r="AA398" s="353">
        <f>IF(AND($AY$3=$AP$381),MAX($AA$385:AA397)+1,0)</f>
        <v>0</v>
      </c>
      <c r="AB398" s="116">
        <f>IF(AND('Att. Dairy'!B458=""),"",'Att. Dairy'!B458)</f>
        <v>45335</v>
      </c>
      <c r="AC398" s="118">
        <f t="shared" si="691"/>
        <v>51.300000000000026</v>
      </c>
      <c r="AD398" s="118">
        <f t="shared" si="692"/>
        <v>99.5</v>
      </c>
      <c r="AE398" s="118" t="str">
        <f>IF(AB398="","",IF(Sheet1!AB398='Opening Balance'!$I$388,'Opening Balance'!$H$388,""))</f>
        <v/>
      </c>
      <c r="AF398" s="118" t="str">
        <f>IF(AB398="","",IF(Sheet1!AB398='Opening Balance'!$I$389,'Opening Balance'!$H$389,""))</f>
        <v/>
      </c>
      <c r="AG398" s="118" t="str">
        <f>IF(AB398="","",IF(Sheet1!AB398='Opening Balance'!$I$390,'Opening Balance'!$H$390,""))</f>
        <v/>
      </c>
      <c r="AH398" s="118" t="str">
        <f>IF(AB398="","",IF(Sheet1!AB398='Opening Balance'!$I$391,'Opening Balance'!$H$391,""))</f>
        <v/>
      </c>
      <c r="AI398" s="118" t="str">
        <f>IF(AB398="","",IF(Sheet1!AB398='Opening Balance'!$I$392,'Opening Balance'!$H$392,""))</f>
        <v/>
      </c>
      <c r="AJ398" s="118" t="str">
        <f>IF(AB398="","",IF(Sheet1!AB398='Opening Balance'!$I$393,'Opening Balance'!$H$393,""))</f>
        <v/>
      </c>
      <c r="AK398" s="118">
        <f t="shared" si="693"/>
        <v>51.300000000000026</v>
      </c>
      <c r="AL398" s="118">
        <f t="shared" si="694"/>
        <v>99.5</v>
      </c>
      <c r="AM398" s="119" t="str">
        <f>IF('Att. Dairy'!I458="","",'Att. Dairy'!I458)</f>
        <v/>
      </c>
      <c r="AN398" s="119" t="str">
        <f>IF('Att. Dairy'!J458="","",'Att. Dairy'!J458)</f>
        <v/>
      </c>
      <c r="AO398" s="119" t="str">
        <f t="shared" si="709"/>
        <v/>
      </c>
      <c r="AP398" s="119" t="str">
        <f>IF('Att. Dairy'!O458="","",'Att. Dairy'!O458)</f>
        <v/>
      </c>
      <c r="AQ398" s="119" t="str">
        <f>IF('Att. Dairy'!P458="","",'Att. Dairy'!P458)</f>
        <v/>
      </c>
      <c r="AR398" s="119" t="str">
        <f t="shared" si="695"/>
        <v/>
      </c>
      <c r="AS398" s="118">
        <f t="shared" si="696"/>
        <v>0</v>
      </c>
      <c r="AT398" s="118">
        <f t="shared" si="697"/>
        <v>0</v>
      </c>
      <c r="AU398" s="118">
        <f t="shared" si="707"/>
        <v>51.300000000000026</v>
      </c>
      <c r="AV398" s="118">
        <f t="shared" si="708"/>
        <v>99.5</v>
      </c>
      <c r="AW398" s="321" t="str">
        <f>IFERROR(IF(AND('Att. Dairy'!B458=""),"",IF(AND(AX398="अवकाश"),"",IF(AND(AR398=""),"",AR398*$AY$381))),"")</f>
        <v/>
      </c>
      <c r="AX398" s="121" t="str">
        <f>IF(AND('Att. Dairy'!B458=""),"",IF(OR(AR398="",AR398=0),"",BC398))</f>
        <v/>
      </c>
      <c r="BB398" s="329" t="str">
        <f>IF(AND('Att. Dairy'!D458=""),"",'Att. Dairy'!D458)</f>
        <v>Tuesday</v>
      </c>
      <c r="BC398" s="329" t="str">
        <f t="shared" si="698"/>
        <v>दाल चावल</v>
      </c>
      <c r="BD398" s="318" t="str">
        <f t="shared" si="668"/>
        <v>R</v>
      </c>
      <c r="BE398" s="329" t="str">
        <f>IF(AND('Att. Dairy'!C458=""),"",'Att. Dairy'!C458)</f>
        <v/>
      </c>
      <c r="BF398" s="329" t="str">
        <f t="shared" si="669"/>
        <v/>
      </c>
      <c r="BG398" s="318" t="str">
        <f t="shared" si="670"/>
        <v>R</v>
      </c>
      <c r="BJ398" s="487">
        <f>IF(AND($DG$5=$CF$382),MAX($BJ$385:BJ397)+1,0)</f>
        <v>0</v>
      </c>
      <c r="BK398" s="389">
        <v>13</v>
      </c>
      <c r="BL398" s="422">
        <f>IF(AND('Att. Dairy'!B458=""),"",'Att. Dairy'!B458)</f>
        <v>45335</v>
      </c>
      <c r="BM398" s="423" t="str">
        <f>IF(AND('Att. Dairy'!D458=""),"",'Att. Dairy'!D458)</f>
        <v>Tuesday</v>
      </c>
      <c r="BN398" s="435" t="str">
        <f>IF('Att. Dairy'!L458="","",IF('Att. Dairy'!E458='Att. Dairy'!$AD$15,'Att. Dairy'!L458,""))</f>
        <v/>
      </c>
      <c r="BO398" s="435" t="str">
        <f>IF('Att. Dairy'!M458="","",IF('Att. Dairy'!E458='Att. Dairy'!$AD$15,'Att. Dairy'!M458,""))</f>
        <v/>
      </c>
      <c r="BP398" s="436">
        <f t="shared" si="671"/>
        <v>0</v>
      </c>
      <c r="BQ398" s="453">
        <f t="shared" si="699"/>
        <v>89.9</v>
      </c>
      <c r="BR398" s="439" t="str">
        <f>IF(BL398="","",IF(BL398='Opening Balance'!$I$406,'Opening Balance'!$G$406,""))</f>
        <v/>
      </c>
      <c r="BS398" s="439" t="str">
        <f>IF(BL398="","",IF(BL398='Opening Balance'!$I$408,'Opening Balance'!$G$408,""))</f>
        <v/>
      </c>
      <c r="BT398" s="438">
        <f t="shared" si="672"/>
        <v>89.9</v>
      </c>
      <c r="BU398" s="446">
        <f>IF(BP398="","",BP398*'Opening Balance'!$G$410)</f>
        <v>0</v>
      </c>
      <c r="BV398" s="415">
        <f t="shared" si="666"/>
        <v>89.9</v>
      </c>
      <c r="BW398" s="453">
        <f t="shared" si="700"/>
        <v>3.3439999999999923</v>
      </c>
      <c r="BX398" s="446" t="str">
        <f>IF(BL398="","",IF(BL398='Opening Balance'!$I$407,'Opening Balance'!$G$407,""))</f>
        <v/>
      </c>
      <c r="BY398" s="446" t="str">
        <f>IF(BL398="","",IF(BL398='Opening Balance'!$I$409,'Opening Balance'!$G$409,""))</f>
        <v/>
      </c>
      <c r="BZ398" s="447">
        <f t="shared" si="673"/>
        <v>3.3439999999999923</v>
      </c>
      <c r="CA398" s="446">
        <f>IF(BP398="","",BP398*'Opening Balance'!$G$411)</f>
        <v>0</v>
      </c>
      <c r="CB398" s="431">
        <f t="shared" si="674"/>
        <v>3.3439999999999923</v>
      </c>
      <c r="CC398" s="474">
        <f t="shared" si="701"/>
        <v>32000</v>
      </c>
      <c r="CD398" s="468" t="str">
        <f>IF(BL398="","",IF(BL398='Opening Balance'!$I$413,'Opening Balance'!$G$413,""))</f>
        <v/>
      </c>
      <c r="CE398" s="468">
        <f t="shared" si="675"/>
        <v>32000</v>
      </c>
      <c r="CF398" s="470">
        <f>IF(BL398="","",IF(BL398='Opening Balance'!$I$415,'Opening Balance'!$G$415,0))</f>
        <v>0</v>
      </c>
      <c r="CG398" s="469">
        <f t="shared" si="702"/>
        <v>32000</v>
      </c>
      <c r="CH398" s="466"/>
      <c r="CI398" s="466"/>
      <c r="CJ398" s="389">
        <v>13</v>
      </c>
      <c r="CK398" s="422">
        <f>IF(AND('Att. Dairy'!B458=""),"",'Att. Dairy'!B458)</f>
        <v>45335</v>
      </c>
      <c r="CL398" s="423" t="str">
        <f>IF(AND('Att. Dairy'!D458=""),"",'Att. Dairy'!D458)</f>
        <v>Tuesday</v>
      </c>
      <c r="CM398" s="435" t="str">
        <f>IF('Att. Dairy'!O458="","",IF('Att. Dairy'!E458='Att. Dairy'!$AD$15,'Att. Dairy'!O458,""))</f>
        <v/>
      </c>
      <c r="CN398" s="435" t="str">
        <f>IF('Att. Dairy'!P458="","",IF('Att. Dairy'!E458='Att. Dairy'!$AD$15,'Att. Dairy'!P458,""))</f>
        <v/>
      </c>
      <c r="CO398" s="436">
        <f t="shared" si="676"/>
        <v>0</v>
      </c>
      <c r="CP398" s="453">
        <f t="shared" si="703"/>
        <v>135.13999999999993</v>
      </c>
      <c r="CQ398" s="438" t="str">
        <f>IF(CK398="","",IF(CK398='Opening Balance'!$I$406,'Opening Balance'!$H$406,""))</f>
        <v/>
      </c>
      <c r="CR398" s="438" t="str">
        <f>IF(CK398="","",IF(CK398='Opening Balance'!$I$408,'Opening Balance'!$H$408,""))</f>
        <v/>
      </c>
      <c r="CS398" s="438">
        <f t="shared" si="677"/>
        <v>135.13999999999993</v>
      </c>
      <c r="CT398" s="430">
        <f>IF(CO398="","",CO398*'Opening Balance'!$H$410)</f>
        <v>0</v>
      </c>
      <c r="CU398" s="431">
        <f t="shared" si="667"/>
        <v>135.13999999999993</v>
      </c>
      <c r="CV398" s="453">
        <f t="shared" si="704"/>
        <v>11.421399999999977</v>
      </c>
      <c r="CW398" s="430" t="str">
        <f>IF(CK398="","",IF(CK398='Opening Balance'!$I$407,'Opening Balance'!$H$407,""))</f>
        <v/>
      </c>
      <c r="CX398" s="429" t="str">
        <f>IF(CK398="","",IF(CK398='Opening Balance'!$I$409,'Opening Balance'!$H$409,""))</f>
        <v/>
      </c>
      <c r="CY398" s="438">
        <f t="shared" si="678"/>
        <v>11.421399999999977</v>
      </c>
      <c r="CZ398" s="430">
        <f>IF(CO398="","",CO398*'Opening Balance'!$H$411)</f>
        <v>0</v>
      </c>
      <c r="DA398" s="431">
        <f t="shared" si="679"/>
        <v>11.421399999999977</v>
      </c>
      <c r="DB398" s="474">
        <f t="shared" si="705"/>
        <v>35000</v>
      </c>
      <c r="DC398" s="468" t="str">
        <f>IF(CK398="","",IF(CK398='Opening Balance'!$I$413,'Opening Balance'!$H$413,""))</f>
        <v/>
      </c>
      <c r="DD398" s="468">
        <f t="shared" si="680"/>
        <v>35000</v>
      </c>
      <c r="DE398" s="470">
        <f>IF(CK398="","",IF(CK398='Opening Balance'!$I$415,'Opening Balance'!$H$415,0))</f>
        <v>0</v>
      </c>
      <c r="DF398" s="469">
        <f t="shared" si="706"/>
        <v>35000</v>
      </c>
    </row>
    <row r="399" spans="1:110" s="329" customFormat="1">
      <c r="A399" s="580"/>
      <c r="B399" s="352">
        <f>IF(AND($Z$3=$Q$381),MAX($B$385:B398)+1,0)</f>
        <v>0</v>
      </c>
      <c r="C399" s="116">
        <f>IF(AND('Att. Dairy'!B459=""),"",'Att. Dairy'!B459)</f>
        <v>45336</v>
      </c>
      <c r="D399" s="118">
        <f t="shared" si="681"/>
        <v>1.1000000000000085</v>
      </c>
      <c r="E399" s="118">
        <f t="shared" si="682"/>
        <v>55.199999999999996</v>
      </c>
      <c r="F399" s="118" t="str">
        <f>IF(C399="","",IF(Sheet1!C399='Opening Balance'!$I$388,'Opening Balance'!$G$388,""))</f>
        <v/>
      </c>
      <c r="G399" s="118" t="str">
        <f>IF(C399="","",IF(Sheet1!C399='Opening Balance'!$I$389,'Opening Balance'!$G$389,""))</f>
        <v/>
      </c>
      <c r="H399" s="118" t="str">
        <f>IF(C399="","",IF(Sheet1!C399='Opening Balance'!$I$390,'Opening Balance'!$G$390,""))</f>
        <v/>
      </c>
      <c r="I399" s="118" t="str">
        <f>IF(C399="","",IF(Sheet1!C399='Opening Balance'!$I$391,'Opening Balance'!$G$391,""))</f>
        <v/>
      </c>
      <c r="J399" s="118" t="str">
        <f>IF(C399="","",IF(Sheet1!C399='Opening Balance'!$I$392,'Opening Balance'!$G$392,""))</f>
        <v/>
      </c>
      <c r="K399" s="118" t="str">
        <f>IF(C399="","",IF(Sheet1!C399='Opening Balance'!$I$393,'Opening Balance'!$G$393,""))</f>
        <v/>
      </c>
      <c r="L399" s="118">
        <f t="shared" si="683"/>
        <v>1.1000000000000085</v>
      </c>
      <c r="M399" s="118">
        <f t="shared" si="684"/>
        <v>55.199999999999996</v>
      </c>
      <c r="N399" s="119" t="str">
        <f>IF('Att. Dairy'!F459="","",'Att. Dairy'!F459)</f>
        <v/>
      </c>
      <c r="O399" s="119" t="str">
        <f>IF('Att. Dairy'!G459="","",'Att. Dairy'!G459)</f>
        <v/>
      </c>
      <c r="P399" s="119" t="str">
        <f t="shared" si="685"/>
        <v/>
      </c>
      <c r="Q399" s="119" t="str">
        <f>IF('Att. Dairy'!L459="","",'Att. Dairy'!L459)</f>
        <v/>
      </c>
      <c r="R399" s="119" t="str">
        <f>IF('Att. Dairy'!M459="","",'Att. Dairy'!M459)</f>
        <v/>
      </c>
      <c r="S399" s="119" t="str">
        <f t="shared" si="686"/>
        <v/>
      </c>
      <c r="T399" s="118">
        <f t="shared" si="687"/>
        <v>0</v>
      </c>
      <c r="U399" s="118">
        <f t="shared" si="688"/>
        <v>0</v>
      </c>
      <c r="V399" s="118">
        <f t="shared" si="689"/>
        <v>1.1000000000000085</v>
      </c>
      <c r="W399" s="118">
        <f t="shared" si="690"/>
        <v>55.199999999999996</v>
      </c>
      <c r="X399" s="321" t="str">
        <f>IFERROR(IF(AND('Att. Dairy'!B459=""),"",IF(AND(Y399="अवकाश"),"",IF(AND(S399=""),"",S399*$Z$381))),"")</f>
        <v/>
      </c>
      <c r="Y399" s="121" t="str">
        <f>IF(AND('Att. Dairy'!B459=""),"",IF(OR(S399="",S399=0),"",BC399))</f>
        <v/>
      </c>
      <c r="AA399" s="353">
        <f>IF(AND($AY$3=$AP$381),MAX($AA$385:AA398)+1,0)</f>
        <v>0</v>
      </c>
      <c r="AB399" s="116">
        <f>IF(AND('Att. Dairy'!B459=""),"",'Att. Dairy'!B459)</f>
        <v>45336</v>
      </c>
      <c r="AC399" s="118">
        <f t="shared" si="691"/>
        <v>51.300000000000026</v>
      </c>
      <c r="AD399" s="118">
        <f t="shared" si="692"/>
        <v>99.5</v>
      </c>
      <c r="AE399" s="118" t="str">
        <f>IF(AB399="","",IF(Sheet1!AB399='Opening Balance'!$I$388,'Opening Balance'!$H$388,""))</f>
        <v/>
      </c>
      <c r="AF399" s="118" t="str">
        <f>IF(AB399="","",IF(Sheet1!AB399='Opening Balance'!$I$389,'Opening Balance'!$H$389,""))</f>
        <v/>
      </c>
      <c r="AG399" s="118" t="str">
        <f>IF(AB399="","",IF(Sheet1!AB399='Opening Balance'!$I$390,'Opening Balance'!$H$390,""))</f>
        <v/>
      </c>
      <c r="AH399" s="118" t="str">
        <f>IF(AB399="","",IF(Sheet1!AB399='Opening Balance'!$I$391,'Opening Balance'!$H$391,""))</f>
        <v/>
      </c>
      <c r="AI399" s="118" t="str">
        <f>IF(AB399="","",IF(Sheet1!AB399='Opening Balance'!$I$392,'Opening Balance'!$H$392,""))</f>
        <v/>
      </c>
      <c r="AJ399" s="118" t="str">
        <f>IF(AB399="","",IF(Sheet1!AB399='Opening Balance'!$I$393,'Opening Balance'!$H$393,""))</f>
        <v/>
      </c>
      <c r="AK399" s="118">
        <f t="shared" si="693"/>
        <v>51.300000000000026</v>
      </c>
      <c r="AL399" s="118">
        <f t="shared" si="694"/>
        <v>99.5</v>
      </c>
      <c r="AM399" s="119" t="str">
        <f>IF('Att. Dairy'!I459="","",'Att. Dairy'!I459)</f>
        <v/>
      </c>
      <c r="AN399" s="119" t="str">
        <f>IF('Att. Dairy'!J459="","",'Att. Dairy'!J459)</f>
        <v/>
      </c>
      <c r="AO399" s="119" t="str">
        <f t="shared" si="709"/>
        <v/>
      </c>
      <c r="AP399" s="119" t="str">
        <f>IF('Att. Dairy'!O459="","",'Att. Dairy'!O459)</f>
        <v/>
      </c>
      <c r="AQ399" s="119" t="str">
        <f>IF('Att. Dairy'!P459="","",'Att. Dairy'!P459)</f>
        <v/>
      </c>
      <c r="AR399" s="119" t="str">
        <f t="shared" si="695"/>
        <v/>
      </c>
      <c r="AS399" s="118">
        <f t="shared" si="696"/>
        <v>0</v>
      </c>
      <c r="AT399" s="118">
        <f t="shared" si="697"/>
        <v>0</v>
      </c>
      <c r="AU399" s="118">
        <f t="shared" si="707"/>
        <v>51.300000000000026</v>
      </c>
      <c r="AV399" s="118">
        <f t="shared" si="708"/>
        <v>99.5</v>
      </c>
      <c r="AW399" s="321" t="str">
        <f>IFERROR(IF(AND('Att. Dairy'!B459=""),"",IF(AND(AX399="अवकाश"),"",IF(AND(AR399=""),"",AR399*$AY$381))),"")</f>
        <v/>
      </c>
      <c r="AX399" s="121" t="str">
        <f>IF(AND('Att. Dairy'!B459=""),"",IF(OR(AR399="",AR399=0),"",BC399))</f>
        <v/>
      </c>
      <c r="BB399" s="329" t="str">
        <f>IF(AND('Att. Dairy'!D459=""),"",'Att. Dairy'!D459)</f>
        <v>Wednesday</v>
      </c>
      <c r="BC399" s="329" t="str">
        <f t="shared" si="698"/>
        <v>दाल रोटी</v>
      </c>
      <c r="BD399" s="318" t="str">
        <f t="shared" si="668"/>
        <v>W</v>
      </c>
      <c r="BE399" s="329" t="str">
        <f>IF(AND('Att. Dairy'!C459=""),"",'Att. Dairy'!C459)</f>
        <v/>
      </c>
      <c r="BF399" s="329" t="str">
        <f t="shared" si="669"/>
        <v/>
      </c>
      <c r="BG399" s="318" t="str">
        <f t="shared" si="670"/>
        <v>W</v>
      </c>
      <c r="BJ399" s="487">
        <f>IF(AND($DG$5=$CF$382),MAX($BJ$385:BJ398)+1,0)</f>
        <v>0</v>
      </c>
      <c r="BK399" s="389">
        <v>14</v>
      </c>
      <c r="BL399" s="422">
        <f>IF(AND('Att. Dairy'!B459=""),"",'Att. Dairy'!B459)</f>
        <v>45336</v>
      </c>
      <c r="BM399" s="423" t="str">
        <f>IF(AND('Att. Dairy'!D459=""),"",'Att. Dairy'!D459)</f>
        <v>Wednesday</v>
      </c>
      <c r="BN399" s="435" t="str">
        <f>IF('Att. Dairy'!L459="","",IF('Att. Dairy'!E459='Att. Dairy'!$AD$15,'Att. Dairy'!L459,""))</f>
        <v/>
      </c>
      <c r="BO399" s="435" t="str">
        <f>IF('Att. Dairy'!M459="","",IF('Att. Dairy'!E459='Att. Dairy'!$AD$15,'Att. Dairy'!M459,""))</f>
        <v/>
      </c>
      <c r="BP399" s="436">
        <f t="shared" si="671"/>
        <v>0</v>
      </c>
      <c r="BQ399" s="453">
        <f t="shared" si="699"/>
        <v>89.9</v>
      </c>
      <c r="BR399" s="439" t="str">
        <f>IF(BL399="","",IF(BL399='Opening Balance'!$I$406,'Opening Balance'!$G$406,""))</f>
        <v/>
      </c>
      <c r="BS399" s="439" t="str">
        <f>IF(BL399="","",IF(BL399='Opening Balance'!$I$408,'Opening Balance'!$G$408,""))</f>
        <v/>
      </c>
      <c r="BT399" s="438">
        <f t="shared" si="672"/>
        <v>89.9</v>
      </c>
      <c r="BU399" s="446">
        <f>IF(BP399="","",BP399*'Opening Balance'!$G$410)</f>
        <v>0</v>
      </c>
      <c r="BV399" s="415">
        <f t="shared" si="666"/>
        <v>89.9</v>
      </c>
      <c r="BW399" s="453">
        <f t="shared" si="700"/>
        <v>3.3439999999999923</v>
      </c>
      <c r="BX399" s="446" t="str">
        <f>IF(BL399="","",IF(BL399='Opening Balance'!$I$407,'Opening Balance'!$G$407,""))</f>
        <v/>
      </c>
      <c r="BY399" s="446" t="str">
        <f>IF(BL399="","",IF(BL399='Opening Balance'!$I$409,'Opening Balance'!$G$409,""))</f>
        <v/>
      </c>
      <c r="BZ399" s="447">
        <f t="shared" si="673"/>
        <v>3.3439999999999923</v>
      </c>
      <c r="CA399" s="446">
        <f>IF(BP399="","",BP399*'Opening Balance'!$G$411)</f>
        <v>0</v>
      </c>
      <c r="CB399" s="431">
        <f t="shared" si="674"/>
        <v>3.3439999999999923</v>
      </c>
      <c r="CC399" s="474">
        <f t="shared" si="701"/>
        <v>32000</v>
      </c>
      <c r="CD399" s="468" t="str">
        <f>IF(BL399="","",IF(BL399='Opening Balance'!$I$413,'Opening Balance'!$G$413,""))</f>
        <v/>
      </c>
      <c r="CE399" s="468">
        <f t="shared" si="675"/>
        <v>32000</v>
      </c>
      <c r="CF399" s="470">
        <f>IF(BL399="","",IF(BL399='Opening Balance'!$I$415,'Opening Balance'!$G$415,0))</f>
        <v>0</v>
      </c>
      <c r="CG399" s="469">
        <f t="shared" si="702"/>
        <v>32000</v>
      </c>
      <c r="CH399" s="466"/>
      <c r="CI399" s="466"/>
      <c r="CJ399" s="389">
        <v>14</v>
      </c>
      <c r="CK399" s="422">
        <f>IF(AND('Att. Dairy'!B459=""),"",'Att. Dairy'!B459)</f>
        <v>45336</v>
      </c>
      <c r="CL399" s="423" t="str">
        <f>IF(AND('Att. Dairy'!D459=""),"",'Att. Dairy'!D459)</f>
        <v>Wednesday</v>
      </c>
      <c r="CM399" s="435" t="str">
        <f>IF('Att. Dairy'!O459="","",IF('Att. Dairy'!E459='Att. Dairy'!$AD$15,'Att. Dairy'!O459,""))</f>
        <v/>
      </c>
      <c r="CN399" s="435" t="str">
        <f>IF('Att. Dairy'!P459="","",IF('Att. Dairy'!E459='Att. Dairy'!$AD$15,'Att. Dairy'!P459,""))</f>
        <v/>
      </c>
      <c r="CO399" s="436">
        <f t="shared" si="676"/>
        <v>0</v>
      </c>
      <c r="CP399" s="453">
        <f t="shared" si="703"/>
        <v>135.13999999999993</v>
      </c>
      <c r="CQ399" s="438" t="str">
        <f>IF(CK399="","",IF(CK399='Opening Balance'!$I$406,'Opening Balance'!$H$406,""))</f>
        <v/>
      </c>
      <c r="CR399" s="438" t="str">
        <f>IF(CK399="","",IF(CK399='Opening Balance'!$I$408,'Opening Balance'!$H$408,""))</f>
        <v/>
      </c>
      <c r="CS399" s="438">
        <f t="shared" si="677"/>
        <v>135.13999999999993</v>
      </c>
      <c r="CT399" s="430">
        <f>IF(CO399="","",CO399*'Opening Balance'!$H$410)</f>
        <v>0</v>
      </c>
      <c r="CU399" s="431">
        <f t="shared" si="667"/>
        <v>135.13999999999993</v>
      </c>
      <c r="CV399" s="453">
        <f t="shared" si="704"/>
        <v>11.421399999999977</v>
      </c>
      <c r="CW399" s="430" t="str">
        <f>IF(CK399="","",IF(CK399='Opening Balance'!$I$407,'Opening Balance'!$H$407,""))</f>
        <v/>
      </c>
      <c r="CX399" s="429" t="str">
        <f>IF(CK399="","",IF(CK399='Opening Balance'!$I$409,'Opening Balance'!$H$409,""))</f>
        <v/>
      </c>
      <c r="CY399" s="438">
        <f t="shared" si="678"/>
        <v>11.421399999999977</v>
      </c>
      <c r="CZ399" s="430">
        <f>IF(CO399="","",CO399*'Opening Balance'!$H$411)</f>
        <v>0</v>
      </c>
      <c r="DA399" s="431">
        <f t="shared" si="679"/>
        <v>11.421399999999977</v>
      </c>
      <c r="DB399" s="474">
        <f t="shared" si="705"/>
        <v>35000</v>
      </c>
      <c r="DC399" s="468" t="str">
        <f>IF(CK399="","",IF(CK399='Opening Balance'!$I$413,'Opening Balance'!$H$413,""))</f>
        <v/>
      </c>
      <c r="DD399" s="468">
        <f t="shared" si="680"/>
        <v>35000</v>
      </c>
      <c r="DE399" s="470">
        <f>IF(CK399="","",IF(CK399='Opening Balance'!$I$415,'Opening Balance'!$H$415,0))</f>
        <v>0</v>
      </c>
      <c r="DF399" s="469">
        <f t="shared" si="706"/>
        <v>35000</v>
      </c>
    </row>
    <row r="400" spans="1:110" s="329" customFormat="1">
      <c r="A400" s="580"/>
      <c r="B400" s="352">
        <f>IF(AND($Z$3=$Q$381),MAX($B$385:B399)+1,0)</f>
        <v>0</v>
      </c>
      <c r="C400" s="116">
        <f>IF(AND('Att. Dairy'!B460=""),"",'Att. Dairy'!B460)</f>
        <v>45337</v>
      </c>
      <c r="D400" s="118">
        <f t="shared" si="681"/>
        <v>1.1000000000000085</v>
      </c>
      <c r="E400" s="118">
        <f t="shared" si="682"/>
        <v>55.199999999999996</v>
      </c>
      <c r="F400" s="118" t="str">
        <f>IF(C400="","",IF(Sheet1!C400='Opening Balance'!$I$388,'Opening Balance'!$G$388,""))</f>
        <v/>
      </c>
      <c r="G400" s="118" t="str">
        <f>IF(C400="","",IF(Sheet1!C400='Opening Balance'!$I$389,'Opening Balance'!$G$389,""))</f>
        <v/>
      </c>
      <c r="H400" s="118" t="str">
        <f>IF(C400="","",IF(Sheet1!C400='Opening Balance'!$I$390,'Opening Balance'!$G$390,""))</f>
        <v/>
      </c>
      <c r="I400" s="118" t="str">
        <f>IF(C400="","",IF(Sheet1!C400='Opening Balance'!$I$391,'Opening Balance'!$G$391,""))</f>
        <v/>
      </c>
      <c r="J400" s="118" t="str">
        <f>IF(C400="","",IF(Sheet1!C400='Opening Balance'!$I$392,'Opening Balance'!$G$392,""))</f>
        <v/>
      </c>
      <c r="K400" s="118" t="str">
        <f>IF(C400="","",IF(Sheet1!C400='Opening Balance'!$I$393,'Opening Balance'!$G$393,""))</f>
        <v/>
      </c>
      <c r="L400" s="118">
        <f t="shared" si="683"/>
        <v>1.1000000000000085</v>
      </c>
      <c r="M400" s="118">
        <f t="shared" si="684"/>
        <v>55.199999999999996</v>
      </c>
      <c r="N400" s="119" t="str">
        <f>IF('Att. Dairy'!F460="","",'Att. Dairy'!F460)</f>
        <v/>
      </c>
      <c r="O400" s="119" t="str">
        <f>IF('Att. Dairy'!G460="","",'Att. Dairy'!G460)</f>
        <v/>
      </c>
      <c r="P400" s="119" t="str">
        <f t="shared" si="685"/>
        <v/>
      </c>
      <c r="Q400" s="119" t="str">
        <f>IF('Att. Dairy'!L460="","",'Att. Dairy'!L460)</f>
        <v/>
      </c>
      <c r="R400" s="119" t="str">
        <f>IF('Att. Dairy'!M460="","",'Att. Dairy'!M460)</f>
        <v/>
      </c>
      <c r="S400" s="119" t="str">
        <f t="shared" si="686"/>
        <v/>
      </c>
      <c r="T400" s="118">
        <f t="shared" si="687"/>
        <v>0</v>
      </c>
      <c r="U400" s="118">
        <f t="shared" si="688"/>
        <v>0</v>
      </c>
      <c r="V400" s="118">
        <f t="shared" si="689"/>
        <v>1.1000000000000085</v>
      </c>
      <c r="W400" s="118">
        <f t="shared" si="690"/>
        <v>55.199999999999996</v>
      </c>
      <c r="X400" s="321" t="str">
        <f>IFERROR(IF(AND('Att. Dairy'!B460=""),"",IF(AND(Y400="अवकाश"),"",IF(AND(S400=""),"",S400*$Z$381))),"")</f>
        <v/>
      </c>
      <c r="Y400" s="121" t="str">
        <f>IF(AND('Att. Dairy'!B460=""),"",IF(OR(S400="",S400=0),"",BC400))</f>
        <v/>
      </c>
      <c r="AA400" s="353">
        <f>IF(AND($AY$3=$AP$381),MAX($AA$385:AA399)+1,0)</f>
        <v>0</v>
      </c>
      <c r="AB400" s="116">
        <f>IF(AND('Att. Dairy'!B460=""),"",'Att. Dairy'!B460)</f>
        <v>45337</v>
      </c>
      <c r="AC400" s="118">
        <f t="shared" si="691"/>
        <v>51.300000000000026</v>
      </c>
      <c r="AD400" s="118">
        <f t="shared" si="692"/>
        <v>99.5</v>
      </c>
      <c r="AE400" s="118" t="str">
        <f>IF(AB400="","",IF(Sheet1!AB400='Opening Balance'!$I$388,'Opening Balance'!$H$388,""))</f>
        <v/>
      </c>
      <c r="AF400" s="118" t="str">
        <f>IF(AB400="","",IF(Sheet1!AB400='Opening Balance'!$I$389,'Opening Balance'!$H$389,""))</f>
        <v/>
      </c>
      <c r="AG400" s="118" t="str">
        <f>IF(AB400="","",IF(Sheet1!AB400='Opening Balance'!$I$390,'Opening Balance'!$H$390,""))</f>
        <v/>
      </c>
      <c r="AH400" s="118" t="str">
        <f>IF(AB400="","",IF(Sheet1!AB400='Opening Balance'!$I$391,'Opening Balance'!$H$391,""))</f>
        <v/>
      </c>
      <c r="AI400" s="118" t="str">
        <f>IF(AB400="","",IF(Sheet1!AB400='Opening Balance'!$I$392,'Opening Balance'!$H$392,""))</f>
        <v/>
      </c>
      <c r="AJ400" s="118" t="str">
        <f>IF(AB400="","",IF(Sheet1!AB400='Opening Balance'!$I$393,'Opening Balance'!$H$393,""))</f>
        <v/>
      </c>
      <c r="AK400" s="118">
        <f t="shared" si="693"/>
        <v>51.300000000000026</v>
      </c>
      <c r="AL400" s="118">
        <f t="shared" si="694"/>
        <v>99.5</v>
      </c>
      <c r="AM400" s="119" t="str">
        <f>IF('Att. Dairy'!I460="","",'Att. Dairy'!I460)</f>
        <v/>
      </c>
      <c r="AN400" s="119" t="str">
        <f>IF('Att. Dairy'!J460="","",'Att. Dairy'!J460)</f>
        <v/>
      </c>
      <c r="AO400" s="119" t="str">
        <f t="shared" si="709"/>
        <v/>
      </c>
      <c r="AP400" s="119" t="str">
        <f>IF('Att. Dairy'!O460="","",'Att. Dairy'!O460)</f>
        <v/>
      </c>
      <c r="AQ400" s="119" t="str">
        <f>IF('Att. Dairy'!P460="","",'Att. Dairy'!P460)</f>
        <v/>
      </c>
      <c r="AR400" s="119" t="str">
        <f t="shared" si="695"/>
        <v/>
      </c>
      <c r="AS400" s="118">
        <f t="shared" si="696"/>
        <v>0</v>
      </c>
      <c r="AT400" s="118">
        <f t="shared" si="697"/>
        <v>0</v>
      </c>
      <c r="AU400" s="118">
        <f t="shared" si="707"/>
        <v>51.300000000000026</v>
      </c>
      <c r="AV400" s="118">
        <f t="shared" si="708"/>
        <v>99.5</v>
      </c>
      <c r="AW400" s="321" t="str">
        <f>IFERROR(IF(AND('Att. Dairy'!B460=""),"",IF(AND(AX400="अवकाश"),"",IF(AND(AR400=""),"",AR400*$AY$381))),"")</f>
        <v/>
      </c>
      <c r="AX400" s="121" t="str">
        <f>IF(AND('Att. Dairy'!B460=""),"",IF(OR(AR400="",AR400=0),"",BC400))</f>
        <v/>
      </c>
      <c r="BB400" s="329" t="str">
        <f>IF(AND('Att. Dairy'!D460=""),"",'Att. Dairy'!D460)</f>
        <v>Thursday</v>
      </c>
      <c r="BC400" s="329" t="str">
        <f t="shared" si="698"/>
        <v>खिचड़ी</v>
      </c>
      <c r="BD400" s="318" t="str">
        <f t="shared" si="668"/>
        <v>R</v>
      </c>
      <c r="BE400" s="329" t="str">
        <f>IF(AND('Att. Dairy'!C460=""),"",'Att. Dairy'!C460)</f>
        <v/>
      </c>
      <c r="BF400" s="329" t="str">
        <f t="shared" si="669"/>
        <v/>
      </c>
      <c r="BG400" s="318" t="str">
        <f t="shared" si="670"/>
        <v>R</v>
      </c>
      <c r="BJ400" s="487">
        <f>IF(AND($DG$5=$CF$382),MAX($BJ$385:BJ399)+1,0)</f>
        <v>0</v>
      </c>
      <c r="BK400" s="389">
        <v>15</v>
      </c>
      <c r="BL400" s="422">
        <f>IF(AND('Att. Dairy'!B460=""),"",'Att. Dairy'!B460)</f>
        <v>45337</v>
      </c>
      <c r="BM400" s="423" t="str">
        <f>IF(AND('Att. Dairy'!D460=""),"",'Att. Dairy'!D460)</f>
        <v>Thursday</v>
      </c>
      <c r="BN400" s="435" t="str">
        <f>IF('Att. Dairy'!L460="","",IF('Att. Dairy'!E460='Att. Dairy'!$AD$15,'Att. Dairy'!L460,""))</f>
        <v/>
      </c>
      <c r="BO400" s="435" t="str">
        <f>IF('Att. Dairy'!M460="","",IF('Att. Dairy'!E460='Att. Dairy'!$AD$15,'Att. Dairy'!M460,""))</f>
        <v/>
      </c>
      <c r="BP400" s="436">
        <f t="shared" si="671"/>
        <v>0</v>
      </c>
      <c r="BQ400" s="453">
        <f t="shared" si="699"/>
        <v>89.9</v>
      </c>
      <c r="BR400" s="439" t="str">
        <f>IF(BL400="","",IF(BL400='Opening Balance'!$I$406,'Opening Balance'!$G$406,""))</f>
        <v/>
      </c>
      <c r="BS400" s="439" t="str">
        <f>IF(BL400="","",IF(BL400='Opening Balance'!$I$408,'Opening Balance'!$G$408,""))</f>
        <v/>
      </c>
      <c r="BT400" s="438">
        <f t="shared" si="672"/>
        <v>89.9</v>
      </c>
      <c r="BU400" s="446">
        <f>IF(BP400="","",BP400*'Opening Balance'!$G$410)</f>
        <v>0</v>
      </c>
      <c r="BV400" s="415">
        <f t="shared" si="666"/>
        <v>89.9</v>
      </c>
      <c r="BW400" s="453">
        <f t="shared" si="700"/>
        <v>3.3439999999999923</v>
      </c>
      <c r="BX400" s="446" t="str">
        <f>IF(BL400="","",IF(BL400='Opening Balance'!$I$407,'Opening Balance'!$G$407,""))</f>
        <v/>
      </c>
      <c r="BY400" s="446" t="str">
        <f>IF(BL400="","",IF(BL400='Opening Balance'!$I$409,'Opening Balance'!$G$409,""))</f>
        <v/>
      </c>
      <c r="BZ400" s="447">
        <f t="shared" si="673"/>
        <v>3.3439999999999923</v>
      </c>
      <c r="CA400" s="446">
        <f>IF(BP400="","",BP400*'Opening Balance'!$G$411)</f>
        <v>0</v>
      </c>
      <c r="CB400" s="431">
        <f t="shared" si="674"/>
        <v>3.3439999999999923</v>
      </c>
      <c r="CC400" s="474">
        <f t="shared" si="701"/>
        <v>32000</v>
      </c>
      <c r="CD400" s="468" t="str">
        <f>IF(BL400="","",IF(BL400='Opening Balance'!$I$413,'Opening Balance'!$G$413,""))</f>
        <v/>
      </c>
      <c r="CE400" s="468">
        <f t="shared" si="675"/>
        <v>32000</v>
      </c>
      <c r="CF400" s="470">
        <f>IF(BL400="","",IF(BL400='Opening Balance'!$I$415,'Opening Balance'!$G$415,0))</f>
        <v>0</v>
      </c>
      <c r="CG400" s="469">
        <f t="shared" si="702"/>
        <v>32000</v>
      </c>
      <c r="CH400" s="466"/>
      <c r="CI400" s="466"/>
      <c r="CJ400" s="389">
        <v>15</v>
      </c>
      <c r="CK400" s="422">
        <f>IF(AND('Att. Dairy'!B460=""),"",'Att. Dairy'!B460)</f>
        <v>45337</v>
      </c>
      <c r="CL400" s="423" t="str">
        <f>IF(AND('Att. Dairy'!D460=""),"",'Att. Dairy'!D460)</f>
        <v>Thursday</v>
      </c>
      <c r="CM400" s="435" t="str">
        <f>IF('Att. Dairy'!O460="","",IF('Att. Dairy'!E460='Att. Dairy'!$AD$15,'Att. Dairy'!O460,""))</f>
        <v/>
      </c>
      <c r="CN400" s="435" t="str">
        <f>IF('Att. Dairy'!P460="","",IF('Att. Dairy'!E460='Att. Dairy'!$AD$15,'Att. Dairy'!P460,""))</f>
        <v/>
      </c>
      <c r="CO400" s="436">
        <f t="shared" si="676"/>
        <v>0</v>
      </c>
      <c r="CP400" s="453">
        <f t="shared" si="703"/>
        <v>135.13999999999993</v>
      </c>
      <c r="CQ400" s="438" t="str">
        <f>IF(CK400="","",IF(CK400='Opening Balance'!$I$406,'Opening Balance'!$H$406,""))</f>
        <v/>
      </c>
      <c r="CR400" s="438" t="str">
        <f>IF(CK400="","",IF(CK400='Opening Balance'!$I$408,'Opening Balance'!$H$408,""))</f>
        <v/>
      </c>
      <c r="CS400" s="438">
        <f t="shared" si="677"/>
        <v>135.13999999999993</v>
      </c>
      <c r="CT400" s="430">
        <f>IF(CO400="","",CO400*'Opening Balance'!$H$410)</f>
        <v>0</v>
      </c>
      <c r="CU400" s="431">
        <f t="shared" si="667"/>
        <v>135.13999999999993</v>
      </c>
      <c r="CV400" s="453">
        <f t="shared" si="704"/>
        <v>11.421399999999977</v>
      </c>
      <c r="CW400" s="430" t="str">
        <f>IF(CK400="","",IF(CK400='Opening Balance'!$I$407,'Opening Balance'!$H$407,""))</f>
        <v/>
      </c>
      <c r="CX400" s="429" t="str">
        <f>IF(CK400="","",IF(CK400='Opening Balance'!$I$409,'Opening Balance'!$H$409,""))</f>
        <v/>
      </c>
      <c r="CY400" s="438">
        <f t="shared" si="678"/>
        <v>11.421399999999977</v>
      </c>
      <c r="CZ400" s="430">
        <f>IF(CO400="","",CO400*'Opening Balance'!$H$411)</f>
        <v>0</v>
      </c>
      <c r="DA400" s="431">
        <f t="shared" si="679"/>
        <v>11.421399999999977</v>
      </c>
      <c r="DB400" s="474">
        <f t="shared" si="705"/>
        <v>35000</v>
      </c>
      <c r="DC400" s="468" t="str">
        <f>IF(CK400="","",IF(CK400='Opening Balance'!$I$413,'Opening Balance'!$H$413,""))</f>
        <v/>
      </c>
      <c r="DD400" s="468">
        <f t="shared" si="680"/>
        <v>35000</v>
      </c>
      <c r="DE400" s="470">
        <f>IF(CK400="","",IF(CK400='Opening Balance'!$I$415,'Opening Balance'!$H$415,0))</f>
        <v>0</v>
      </c>
      <c r="DF400" s="469">
        <f t="shared" si="706"/>
        <v>35000</v>
      </c>
    </row>
    <row r="401" spans="1:110" s="329" customFormat="1">
      <c r="A401" s="580"/>
      <c r="B401" s="352">
        <f>IF(AND($Z$3=$Q$381),MAX($B$385:B400)+1,0)</f>
        <v>0</v>
      </c>
      <c r="C401" s="116">
        <f>IF(AND('Att. Dairy'!B461=""),"",'Att. Dairy'!B461)</f>
        <v>45338</v>
      </c>
      <c r="D401" s="118">
        <f t="shared" si="681"/>
        <v>1.1000000000000085</v>
      </c>
      <c r="E401" s="118">
        <f t="shared" si="682"/>
        <v>55.199999999999996</v>
      </c>
      <c r="F401" s="118" t="str">
        <f>IF(C401="","",IF(Sheet1!C401='Opening Balance'!$I$388,'Opening Balance'!$G$388,""))</f>
        <v/>
      </c>
      <c r="G401" s="118" t="str">
        <f>IF(C401="","",IF(Sheet1!C401='Opening Balance'!$I$389,'Opening Balance'!$G$389,""))</f>
        <v/>
      </c>
      <c r="H401" s="118" t="str">
        <f>IF(C401="","",IF(Sheet1!C401='Opening Balance'!$I$390,'Opening Balance'!$G$390,""))</f>
        <v/>
      </c>
      <c r="I401" s="118" t="str">
        <f>IF(C401="","",IF(Sheet1!C401='Opening Balance'!$I$391,'Opening Balance'!$G$391,""))</f>
        <v/>
      </c>
      <c r="J401" s="118" t="str">
        <f>IF(C401="","",IF(Sheet1!C401='Opening Balance'!$I$392,'Opening Balance'!$G$392,""))</f>
        <v/>
      </c>
      <c r="K401" s="118" t="str">
        <f>IF(C401="","",IF(Sheet1!C401='Opening Balance'!$I$393,'Opening Balance'!$G$393,""))</f>
        <v/>
      </c>
      <c r="L401" s="118">
        <f t="shared" si="683"/>
        <v>1.1000000000000085</v>
      </c>
      <c r="M401" s="118">
        <f t="shared" si="684"/>
        <v>55.199999999999996</v>
      </c>
      <c r="N401" s="119" t="str">
        <f>IF('Att. Dairy'!F461="","",'Att. Dairy'!F461)</f>
        <v/>
      </c>
      <c r="O401" s="119" t="str">
        <f>IF('Att. Dairy'!G461="","",'Att. Dairy'!G461)</f>
        <v/>
      </c>
      <c r="P401" s="119" t="str">
        <f t="shared" si="685"/>
        <v/>
      </c>
      <c r="Q401" s="119" t="str">
        <f>IF('Att. Dairy'!L461="","",'Att. Dairy'!L461)</f>
        <v/>
      </c>
      <c r="R401" s="119" t="str">
        <f>IF('Att. Dairy'!M461="","",'Att. Dairy'!M461)</f>
        <v/>
      </c>
      <c r="S401" s="119" t="str">
        <f t="shared" si="686"/>
        <v/>
      </c>
      <c r="T401" s="118">
        <f t="shared" si="687"/>
        <v>0</v>
      </c>
      <c r="U401" s="118">
        <f t="shared" si="688"/>
        <v>0</v>
      </c>
      <c r="V401" s="118">
        <f t="shared" si="689"/>
        <v>1.1000000000000085</v>
      </c>
      <c r="W401" s="118">
        <f t="shared" si="690"/>
        <v>55.199999999999996</v>
      </c>
      <c r="X401" s="321" t="str">
        <f>IFERROR(IF(AND('Att. Dairy'!B461=""),"",IF(AND(Y401="अवकाश"),"",IF(AND(S401=""),"",S401*$Z$381))),"")</f>
        <v/>
      </c>
      <c r="Y401" s="121" t="str">
        <f>IF(AND('Att. Dairy'!B461=""),"",IF(OR(S401="",S401=0),"",BC401))</f>
        <v/>
      </c>
      <c r="AA401" s="353">
        <f>IF(AND($AY$3=$AP$381),MAX($AA$385:AA400)+1,0)</f>
        <v>0</v>
      </c>
      <c r="AB401" s="116">
        <f>IF(AND('Att. Dairy'!B461=""),"",'Att. Dairy'!B461)</f>
        <v>45338</v>
      </c>
      <c r="AC401" s="118">
        <f t="shared" si="691"/>
        <v>51.300000000000026</v>
      </c>
      <c r="AD401" s="118">
        <f t="shared" si="692"/>
        <v>99.5</v>
      </c>
      <c r="AE401" s="118" t="str">
        <f>IF(AB401="","",IF(Sheet1!AB401='Opening Balance'!$I$388,'Opening Balance'!$H$388,""))</f>
        <v/>
      </c>
      <c r="AF401" s="118" t="str">
        <f>IF(AB401="","",IF(Sheet1!AB401='Opening Balance'!$I$389,'Opening Balance'!$H$389,""))</f>
        <v/>
      </c>
      <c r="AG401" s="118" t="str">
        <f>IF(AB401="","",IF(Sheet1!AB401='Opening Balance'!$I$390,'Opening Balance'!$H$390,""))</f>
        <v/>
      </c>
      <c r="AH401" s="118" t="str">
        <f>IF(AB401="","",IF(Sheet1!AB401='Opening Balance'!$I$391,'Opening Balance'!$H$391,""))</f>
        <v/>
      </c>
      <c r="AI401" s="118" t="str">
        <f>IF(AB401="","",IF(Sheet1!AB401='Opening Balance'!$I$392,'Opening Balance'!$H$392,""))</f>
        <v/>
      </c>
      <c r="AJ401" s="118" t="str">
        <f>IF(AB401="","",IF(Sheet1!AB401='Opening Balance'!$I$393,'Opening Balance'!$H$393,""))</f>
        <v/>
      </c>
      <c r="AK401" s="118">
        <f t="shared" si="693"/>
        <v>51.300000000000026</v>
      </c>
      <c r="AL401" s="118">
        <f t="shared" si="694"/>
        <v>99.5</v>
      </c>
      <c r="AM401" s="119" t="str">
        <f>IF('Att. Dairy'!I461="","",'Att. Dairy'!I461)</f>
        <v/>
      </c>
      <c r="AN401" s="119" t="str">
        <f>IF('Att. Dairy'!J461="","",'Att. Dairy'!J461)</f>
        <v/>
      </c>
      <c r="AO401" s="119" t="str">
        <f t="shared" si="709"/>
        <v/>
      </c>
      <c r="AP401" s="119" t="str">
        <f>IF('Att. Dairy'!O461="","",'Att. Dairy'!O461)</f>
        <v/>
      </c>
      <c r="AQ401" s="119" t="str">
        <f>IF('Att. Dairy'!P461="","",'Att. Dairy'!P461)</f>
        <v/>
      </c>
      <c r="AR401" s="119" t="str">
        <f t="shared" si="695"/>
        <v/>
      </c>
      <c r="AS401" s="118">
        <f t="shared" si="696"/>
        <v>0</v>
      </c>
      <c r="AT401" s="118">
        <f t="shared" si="697"/>
        <v>0</v>
      </c>
      <c r="AU401" s="118">
        <f t="shared" si="707"/>
        <v>51.300000000000026</v>
      </c>
      <c r="AV401" s="118">
        <f t="shared" si="708"/>
        <v>99.5</v>
      </c>
      <c r="AW401" s="321" t="str">
        <f>IFERROR(IF(AND('Att. Dairy'!B461=""),"",IF(AND(AX401="अवकाश"),"",IF(AND(AR401=""),"",AR401*$AY$381))),"")</f>
        <v/>
      </c>
      <c r="AX401" s="121" t="str">
        <f>IF(AND('Att. Dairy'!B461=""),"",IF(OR(AR401="",AR401=0),"",BC401))</f>
        <v/>
      </c>
      <c r="BB401" s="329" t="str">
        <f>IF(AND('Att. Dairy'!D461=""),"",'Att. Dairy'!D461)</f>
        <v>Friday</v>
      </c>
      <c r="BC401" s="329" t="str">
        <f t="shared" si="698"/>
        <v>दाल रोटी</v>
      </c>
      <c r="BD401" s="318" t="str">
        <f t="shared" si="668"/>
        <v>W</v>
      </c>
      <c r="BE401" s="329" t="str">
        <f>IF(AND('Att. Dairy'!C461=""),"",'Att. Dairy'!C461)</f>
        <v/>
      </c>
      <c r="BF401" s="329" t="str">
        <f t="shared" si="669"/>
        <v/>
      </c>
      <c r="BG401" s="318" t="str">
        <f t="shared" si="670"/>
        <v>W</v>
      </c>
      <c r="BJ401" s="487">
        <f>IF(AND($DG$5=$CF$382),MAX($BJ$385:BJ400)+1,0)</f>
        <v>0</v>
      </c>
      <c r="BK401" s="389">
        <v>16</v>
      </c>
      <c r="BL401" s="422">
        <f>IF(AND('Att. Dairy'!B461=""),"",'Att. Dairy'!B461)</f>
        <v>45338</v>
      </c>
      <c r="BM401" s="423" t="str">
        <f>IF(AND('Att. Dairy'!D461=""),"",'Att. Dairy'!D461)</f>
        <v>Friday</v>
      </c>
      <c r="BN401" s="435" t="str">
        <f>IF('Att. Dairy'!L461="","",IF('Att. Dairy'!E461='Att. Dairy'!$AD$15,'Att. Dairy'!L461,""))</f>
        <v/>
      </c>
      <c r="BO401" s="435" t="str">
        <f>IF('Att. Dairy'!M461="","",IF('Att. Dairy'!E461='Att. Dairy'!$AD$15,'Att. Dairy'!M461,""))</f>
        <v/>
      </c>
      <c r="BP401" s="436">
        <f t="shared" si="671"/>
        <v>0</v>
      </c>
      <c r="BQ401" s="453">
        <f t="shared" si="699"/>
        <v>89.9</v>
      </c>
      <c r="BR401" s="439" t="str">
        <f>IF(BL401="","",IF(BL401='Opening Balance'!$I$406,'Opening Balance'!$G$406,""))</f>
        <v/>
      </c>
      <c r="BS401" s="439" t="str">
        <f>IF(BL401="","",IF(BL401='Opening Balance'!$I$408,'Opening Balance'!$G$408,""))</f>
        <v/>
      </c>
      <c r="BT401" s="438">
        <f t="shared" si="672"/>
        <v>89.9</v>
      </c>
      <c r="BU401" s="446">
        <f>IF(BP401="","",BP401*'Opening Balance'!$G$410)</f>
        <v>0</v>
      </c>
      <c r="BV401" s="415">
        <f t="shared" si="666"/>
        <v>89.9</v>
      </c>
      <c r="BW401" s="453">
        <f t="shared" si="700"/>
        <v>3.3439999999999923</v>
      </c>
      <c r="BX401" s="446" t="str">
        <f>IF(BL401="","",IF(BL401='Opening Balance'!$I$407,'Opening Balance'!$G$407,""))</f>
        <v/>
      </c>
      <c r="BY401" s="446" t="str">
        <f>IF(BL401="","",IF(BL401='Opening Balance'!$I$409,'Opening Balance'!$G$409,""))</f>
        <v/>
      </c>
      <c r="BZ401" s="447">
        <f t="shared" si="673"/>
        <v>3.3439999999999923</v>
      </c>
      <c r="CA401" s="446">
        <f>IF(BP401="","",BP401*'Opening Balance'!$G$411)</f>
        <v>0</v>
      </c>
      <c r="CB401" s="431">
        <f t="shared" si="674"/>
        <v>3.3439999999999923</v>
      </c>
      <c r="CC401" s="474">
        <f t="shared" si="701"/>
        <v>32000</v>
      </c>
      <c r="CD401" s="468" t="str">
        <f>IF(BL401="","",IF(BL401='Opening Balance'!$I$413,'Opening Balance'!$G$413,""))</f>
        <v/>
      </c>
      <c r="CE401" s="468">
        <f t="shared" si="675"/>
        <v>32000</v>
      </c>
      <c r="CF401" s="470">
        <f>IF(BL401="","",IF(BL401='Opening Balance'!$I$415,'Opening Balance'!$G$415,0))</f>
        <v>0</v>
      </c>
      <c r="CG401" s="469">
        <f t="shared" si="702"/>
        <v>32000</v>
      </c>
      <c r="CH401" s="466"/>
      <c r="CI401" s="466"/>
      <c r="CJ401" s="389">
        <v>16</v>
      </c>
      <c r="CK401" s="422">
        <f>IF(AND('Att. Dairy'!B461=""),"",'Att. Dairy'!B461)</f>
        <v>45338</v>
      </c>
      <c r="CL401" s="423" t="str">
        <f>IF(AND('Att. Dairy'!D461=""),"",'Att. Dairy'!D461)</f>
        <v>Friday</v>
      </c>
      <c r="CM401" s="435" t="str">
        <f>IF('Att. Dairy'!O461="","",IF('Att. Dairy'!E461='Att. Dairy'!$AD$15,'Att. Dairy'!O461,""))</f>
        <v/>
      </c>
      <c r="CN401" s="435" t="str">
        <f>IF('Att. Dairy'!P461="","",IF('Att. Dairy'!E461='Att. Dairy'!$AD$15,'Att. Dairy'!P461,""))</f>
        <v/>
      </c>
      <c r="CO401" s="436">
        <f t="shared" si="676"/>
        <v>0</v>
      </c>
      <c r="CP401" s="453">
        <f t="shared" si="703"/>
        <v>135.13999999999993</v>
      </c>
      <c r="CQ401" s="438" t="str">
        <f>IF(CK401="","",IF(CK401='Opening Balance'!$I$406,'Opening Balance'!$H$406,""))</f>
        <v/>
      </c>
      <c r="CR401" s="438" t="str">
        <f>IF(CK401="","",IF(CK401='Opening Balance'!$I$408,'Opening Balance'!$H$408,""))</f>
        <v/>
      </c>
      <c r="CS401" s="438">
        <f t="shared" si="677"/>
        <v>135.13999999999993</v>
      </c>
      <c r="CT401" s="430">
        <f>IF(CO401="","",CO401*'Opening Balance'!$H$410)</f>
        <v>0</v>
      </c>
      <c r="CU401" s="431">
        <f t="shared" si="667"/>
        <v>135.13999999999993</v>
      </c>
      <c r="CV401" s="453">
        <f t="shared" si="704"/>
        <v>11.421399999999977</v>
      </c>
      <c r="CW401" s="430" t="str">
        <f>IF(CK401="","",IF(CK401='Opening Balance'!$I$407,'Opening Balance'!$H$407,""))</f>
        <v/>
      </c>
      <c r="CX401" s="429" t="str">
        <f>IF(CK401="","",IF(CK401='Opening Balance'!$I$409,'Opening Balance'!$H$409,""))</f>
        <v/>
      </c>
      <c r="CY401" s="438">
        <f t="shared" si="678"/>
        <v>11.421399999999977</v>
      </c>
      <c r="CZ401" s="430">
        <f>IF(CO401="","",CO401*'Opening Balance'!$H$411)</f>
        <v>0</v>
      </c>
      <c r="DA401" s="431">
        <f t="shared" si="679"/>
        <v>11.421399999999977</v>
      </c>
      <c r="DB401" s="474">
        <f t="shared" si="705"/>
        <v>35000</v>
      </c>
      <c r="DC401" s="468" t="str">
        <f>IF(CK401="","",IF(CK401='Opening Balance'!$I$413,'Opening Balance'!$H$413,""))</f>
        <v/>
      </c>
      <c r="DD401" s="468">
        <f t="shared" si="680"/>
        <v>35000</v>
      </c>
      <c r="DE401" s="470">
        <f>IF(CK401="","",IF(CK401='Opening Balance'!$I$415,'Opening Balance'!$H$415,0))</f>
        <v>0</v>
      </c>
      <c r="DF401" s="469">
        <f t="shared" si="706"/>
        <v>35000</v>
      </c>
    </row>
    <row r="402" spans="1:110" s="329" customFormat="1">
      <c r="A402" s="580"/>
      <c r="B402" s="352">
        <f>IF(AND($Z$3=$Q$381),MAX($B$385:B401)+1,0)</f>
        <v>0</v>
      </c>
      <c r="C402" s="116">
        <f>IF(AND('Att. Dairy'!B462=""),"",'Att. Dairy'!B462)</f>
        <v>45339</v>
      </c>
      <c r="D402" s="118">
        <f t="shared" si="681"/>
        <v>1.1000000000000085</v>
      </c>
      <c r="E402" s="118">
        <f t="shared" si="682"/>
        <v>55.199999999999996</v>
      </c>
      <c r="F402" s="118" t="str">
        <f>IF(C402="","",IF(Sheet1!C402='Opening Balance'!$I$388,'Opening Balance'!$G$388,""))</f>
        <v/>
      </c>
      <c r="G402" s="118" t="str">
        <f>IF(C402="","",IF(Sheet1!C402='Opening Balance'!$I$389,'Opening Balance'!$G$389,""))</f>
        <v/>
      </c>
      <c r="H402" s="118" t="str">
        <f>IF(C402="","",IF(Sheet1!C402='Opening Balance'!$I$390,'Opening Balance'!$G$390,""))</f>
        <v/>
      </c>
      <c r="I402" s="118" t="str">
        <f>IF(C402="","",IF(Sheet1!C402='Opening Balance'!$I$391,'Opening Balance'!$G$391,""))</f>
        <v/>
      </c>
      <c r="J402" s="118" t="str">
        <f>IF(C402="","",IF(Sheet1!C402='Opening Balance'!$I$392,'Opening Balance'!$G$392,""))</f>
        <v/>
      </c>
      <c r="K402" s="118" t="str">
        <f>IF(C402="","",IF(Sheet1!C402='Opening Balance'!$I$393,'Opening Balance'!$G$393,""))</f>
        <v/>
      </c>
      <c r="L402" s="118">
        <f t="shared" si="683"/>
        <v>1.1000000000000085</v>
      </c>
      <c r="M402" s="118">
        <f t="shared" si="684"/>
        <v>55.199999999999996</v>
      </c>
      <c r="N402" s="119" t="str">
        <f>IF('Att. Dairy'!F462="","",'Att. Dairy'!F462)</f>
        <v/>
      </c>
      <c r="O402" s="119" t="str">
        <f>IF('Att. Dairy'!G462="","",'Att. Dairy'!G462)</f>
        <v/>
      </c>
      <c r="P402" s="119" t="str">
        <f t="shared" si="685"/>
        <v/>
      </c>
      <c r="Q402" s="119" t="str">
        <f>IF('Att. Dairy'!L462="","",'Att. Dairy'!L462)</f>
        <v/>
      </c>
      <c r="R402" s="119" t="str">
        <f>IF('Att. Dairy'!M462="","",'Att. Dairy'!M462)</f>
        <v/>
      </c>
      <c r="S402" s="119" t="str">
        <f t="shared" si="686"/>
        <v/>
      </c>
      <c r="T402" s="118">
        <f t="shared" si="687"/>
        <v>0</v>
      </c>
      <c r="U402" s="118">
        <f t="shared" si="688"/>
        <v>0</v>
      </c>
      <c r="V402" s="118">
        <f t="shared" si="689"/>
        <v>1.1000000000000085</v>
      </c>
      <c r="W402" s="118">
        <f t="shared" si="690"/>
        <v>55.199999999999996</v>
      </c>
      <c r="X402" s="321" t="str">
        <f>IFERROR(IF(AND('Att. Dairy'!B462=""),"",IF(AND(Y402="अवकाश"),"",IF(AND(S402=""),"",S402*$Z$381))),"")</f>
        <v/>
      </c>
      <c r="Y402" s="121" t="str">
        <f>IF(AND('Att. Dairy'!B462=""),"",IF(OR(S402="",S402=0),"",BC402))</f>
        <v/>
      </c>
      <c r="AA402" s="353">
        <f>IF(AND($AY$3=$AP$381),MAX($AA$385:AA401)+1,0)</f>
        <v>0</v>
      </c>
      <c r="AB402" s="116">
        <f>IF(AND('Att. Dairy'!B462=""),"",'Att. Dairy'!B462)</f>
        <v>45339</v>
      </c>
      <c r="AC402" s="118">
        <f t="shared" si="691"/>
        <v>51.300000000000026</v>
      </c>
      <c r="AD402" s="118">
        <f t="shared" si="692"/>
        <v>99.5</v>
      </c>
      <c r="AE402" s="118" t="str">
        <f>IF(AB402="","",IF(Sheet1!AB402='Opening Balance'!$I$388,'Opening Balance'!$H$388,""))</f>
        <v/>
      </c>
      <c r="AF402" s="118" t="str">
        <f>IF(AB402="","",IF(Sheet1!AB402='Opening Balance'!$I$389,'Opening Balance'!$H$389,""))</f>
        <v/>
      </c>
      <c r="AG402" s="118" t="str">
        <f>IF(AB402="","",IF(Sheet1!AB402='Opening Balance'!$I$390,'Opening Balance'!$H$390,""))</f>
        <v/>
      </c>
      <c r="AH402" s="118" t="str">
        <f>IF(AB402="","",IF(Sheet1!AB402='Opening Balance'!$I$391,'Opening Balance'!$H$391,""))</f>
        <v/>
      </c>
      <c r="AI402" s="118" t="str">
        <f>IF(AB402="","",IF(Sheet1!AB402='Opening Balance'!$I$392,'Opening Balance'!$H$392,""))</f>
        <v/>
      </c>
      <c r="AJ402" s="118" t="str">
        <f>IF(AB402="","",IF(Sheet1!AB402='Opening Balance'!$I$393,'Opening Balance'!$H$393,""))</f>
        <v/>
      </c>
      <c r="AK402" s="118">
        <f t="shared" si="693"/>
        <v>51.300000000000026</v>
      </c>
      <c r="AL402" s="118">
        <f t="shared" si="694"/>
        <v>99.5</v>
      </c>
      <c r="AM402" s="119" t="str">
        <f>IF('Att. Dairy'!I462="","",'Att. Dairy'!I462)</f>
        <v/>
      </c>
      <c r="AN402" s="119" t="str">
        <f>IF('Att. Dairy'!J462="","",'Att. Dairy'!J462)</f>
        <v/>
      </c>
      <c r="AO402" s="119" t="str">
        <f t="shared" si="709"/>
        <v/>
      </c>
      <c r="AP402" s="119" t="str">
        <f>IF('Att. Dairy'!O462="","",'Att. Dairy'!O462)</f>
        <v/>
      </c>
      <c r="AQ402" s="119" t="str">
        <f>IF('Att. Dairy'!P462="","",'Att. Dairy'!P462)</f>
        <v/>
      </c>
      <c r="AR402" s="119" t="str">
        <f t="shared" si="695"/>
        <v/>
      </c>
      <c r="AS402" s="118">
        <f t="shared" si="696"/>
        <v>0</v>
      </c>
      <c r="AT402" s="118">
        <f t="shared" si="697"/>
        <v>0</v>
      </c>
      <c r="AU402" s="118">
        <f t="shared" si="707"/>
        <v>51.300000000000026</v>
      </c>
      <c r="AV402" s="118">
        <f t="shared" si="708"/>
        <v>99.5</v>
      </c>
      <c r="AW402" s="321" t="str">
        <f>IFERROR(IF(AND('Att. Dairy'!B462=""),"",IF(AND(AX402="अवकाश"),"",IF(AND(AR402=""),"",AR402*$AY$381))),"")</f>
        <v/>
      </c>
      <c r="AX402" s="121" t="str">
        <f>IF(AND('Att. Dairy'!B462=""),"",IF(OR(AR402="",AR402=0),"",BC402))</f>
        <v/>
      </c>
      <c r="BB402" s="329" t="str">
        <f>IF(AND('Att. Dairy'!D462=""),"",'Att. Dairy'!D462)</f>
        <v>Saturday</v>
      </c>
      <c r="BC402" s="329" t="str">
        <f t="shared" si="698"/>
        <v>सब्जी रोटी</v>
      </c>
      <c r="BD402" s="318" t="str">
        <f t="shared" si="668"/>
        <v>W</v>
      </c>
      <c r="BE402" s="329" t="str">
        <f>IF(AND('Att. Dairy'!C462=""),"",'Att. Dairy'!C462)</f>
        <v/>
      </c>
      <c r="BF402" s="329" t="str">
        <f t="shared" si="669"/>
        <v/>
      </c>
      <c r="BG402" s="318" t="str">
        <f t="shared" si="670"/>
        <v>W</v>
      </c>
      <c r="BJ402" s="487">
        <f>IF(AND($DG$5=$CF$382),MAX($BJ$385:BJ401)+1,0)</f>
        <v>0</v>
      </c>
      <c r="BK402" s="389">
        <v>17</v>
      </c>
      <c r="BL402" s="422">
        <f>IF(AND('Att. Dairy'!B462=""),"",'Att. Dairy'!B462)</f>
        <v>45339</v>
      </c>
      <c r="BM402" s="423" t="str">
        <f>IF(AND('Att. Dairy'!D462=""),"",'Att. Dairy'!D462)</f>
        <v>Saturday</v>
      </c>
      <c r="BN402" s="435" t="str">
        <f>IF('Att. Dairy'!L462="","",IF('Att. Dairy'!E462='Att. Dairy'!$AD$15,'Att. Dairy'!L462,""))</f>
        <v/>
      </c>
      <c r="BO402" s="435" t="str">
        <f>IF('Att. Dairy'!M462="","",IF('Att. Dairy'!E462='Att. Dairy'!$AD$15,'Att. Dairy'!M462,""))</f>
        <v/>
      </c>
      <c r="BP402" s="436">
        <f t="shared" si="671"/>
        <v>0</v>
      </c>
      <c r="BQ402" s="453">
        <f t="shared" si="699"/>
        <v>89.9</v>
      </c>
      <c r="BR402" s="439" t="str">
        <f>IF(BL402="","",IF(BL402='Opening Balance'!$I$406,'Opening Balance'!$G$406,""))</f>
        <v/>
      </c>
      <c r="BS402" s="439" t="str">
        <f>IF(BL402="","",IF(BL402='Opening Balance'!$I$408,'Opening Balance'!$G$408,""))</f>
        <v/>
      </c>
      <c r="BT402" s="438">
        <f t="shared" si="672"/>
        <v>89.9</v>
      </c>
      <c r="BU402" s="446">
        <f>IF(BP402="","",BP402*'Opening Balance'!$G$410)</f>
        <v>0</v>
      </c>
      <c r="BV402" s="415">
        <f t="shared" si="666"/>
        <v>89.9</v>
      </c>
      <c r="BW402" s="453">
        <f t="shared" si="700"/>
        <v>3.3439999999999923</v>
      </c>
      <c r="BX402" s="446" t="str">
        <f>IF(BL402="","",IF(BL402='Opening Balance'!$I$407,'Opening Balance'!$G$407,""))</f>
        <v/>
      </c>
      <c r="BY402" s="446" t="str">
        <f>IF(BL402="","",IF(BL402='Opening Balance'!$I$409,'Opening Balance'!$G$409,""))</f>
        <v/>
      </c>
      <c r="BZ402" s="447">
        <f t="shared" si="673"/>
        <v>3.3439999999999923</v>
      </c>
      <c r="CA402" s="446">
        <f>IF(BP402="","",BP402*'Opening Balance'!$G$411)</f>
        <v>0</v>
      </c>
      <c r="CB402" s="431">
        <f t="shared" si="674"/>
        <v>3.3439999999999923</v>
      </c>
      <c r="CC402" s="474">
        <f t="shared" si="701"/>
        <v>32000</v>
      </c>
      <c r="CD402" s="468" t="str">
        <f>IF(BL402="","",IF(BL402='Opening Balance'!$I$413,'Opening Balance'!$G$413,""))</f>
        <v/>
      </c>
      <c r="CE402" s="468">
        <f t="shared" si="675"/>
        <v>32000</v>
      </c>
      <c r="CF402" s="470">
        <f>IF(BL402="","",IF(BL402='Opening Balance'!$I$415,'Opening Balance'!$G$415,0))</f>
        <v>0</v>
      </c>
      <c r="CG402" s="469">
        <f t="shared" si="702"/>
        <v>32000</v>
      </c>
      <c r="CH402" s="466"/>
      <c r="CI402" s="466"/>
      <c r="CJ402" s="389">
        <v>17</v>
      </c>
      <c r="CK402" s="422">
        <f>IF(AND('Att. Dairy'!B462=""),"",'Att. Dairy'!B462)</f>
        <v>45339</v>
      </c>
      <c r="CL402" s="423" t="str">
        <f>IF(AND('Att. Dairy'!D462=""),"",'Att. Dairy'!D462)</f>
        <v>Saturday</v>
      </c>
      <c r="CM402" s="435" t="str">
        <f>IF('Att. Dairy'!O462="","",IF('Att. Dairy'!E462='Att. Dairy'!$AD$15,'Att. Dairy'!O462,""))</f>
        <v/>
      </c>
      <c r="CN402" s="435" t="str">
        <f>IF('Att. Dairy'!P462="","",IF('Att. Dairy'!E462='Att. Dairy'!$AD$15,'Att. Dairy'!P462,""))</f>
        <v/>
      </c>
      <c r="CO402" s="436">
        <f t="shared" si="676"/>
        <v>0</v>
      </c>
      <c r="CP402" s="453">
        <f t="shared" si="703"/>
        <v>135.13999999999993</v>
      </c>
      <c r="CQ402" s="438" t="str">
        <f>IF(CK402="","",IF(CK402='Opening Balance'!$I$406,'Opening Balance'!$H$406,""))</f>
        <v/>
      </c>
      <c r="CR402" s="438" t="str">
        <f>IF(CK402="","",IF(CK402='Opening Balance'!$I$408,'Opening Balance'!$H$408,""))</f>
        <v/>
      </c>
      <c r="CS402" s="438">
        <f t="shared" si="677"/>
        <v>135.13999999999993</v>
      </c>
      <c r="CT402" s="430">
        <f>IF(CO402="","",CO402*'Opening Balance'!$H$410)</f>
        <v>0</v>
      </c>
      <c r="CU402" s="431">
        <f t="shared" si="667"/>
        <v>135.13999999999993</v>
      </c>
      <c r="CV402" s="453">
        <f t="shared" si="704"/>
        <v>11.421399999999977</v>
      </c>
      <c r="CW402" s="430" t="str">
        <f>IF(CK402="","",IF(CK402='Opening Balance'!$I$407,'Opening Balance'!$H$407,""))</f>
        <v/>
      </c>
      <c r="CX402" s="429" t="str">
        <f>IF(CK402="","",IF(CK402='Opening Balance'!$I$409,'Opening Balance'!$H$409,""))</f>
        <v/>
      </c>
      <c r="CY402" s="438">
        <f t="shared" si="678"/>
        <v>11.421399999999977</v>
      </c>
      <c r="CZ402" s="430">
        <f>IF(CO402="","",CO402*'Opening Balance'!$H$411)</f>
        <v>0</v>
      </c>
      <c r="DA402" s="431">
        <f t="shared" si="679"/>
        <v>11.421399999999977</v>
      </c>
      <c r="DB402" s="474">
        <f t="shared" si="705"/>
        <v>35000</v>
      </c>
      <c r="DC402" s="468" t="str">
        <f>IF(CK402="","",IF(CK402='Opening Balance'!$I$413,'Opening Balance'!$H$413,""))</f>
        <v/>
      </c>
      <c r="DD402" s="468">
        <f t="shared" si="680"/>
        <v>35000</v>
      </c>
      <c r="DE402" s="470">
        <f>IF(CK402="","",IF(CK402='Opening Balance'!$I$415,'Opening Balance'!$H$415,0))</f>
        <v>0</v>
      </c>
      <c r="DF402" s="469">
        <f t="shared" si="706"/>
        <v>35000</v>
      </c>
    </row>
    <row r="403" spans="1:110" s="329" customFormat="1">
      <c r="A403" s="580"/>
      <c r="B403" s="352">
        <f>IF(AND($Z$3=$Q$381),MAX($B$385:B402)+1,0)</f>
        <v>0</v>
      </c>
      <c r="C403" s="116">
        <f>IF(AND('Att. Dairy'!B463=""),"",'Att. Dairy'!B463)</f>
        <v>45340</v>
      </c>
      <c r="D403" s="118">
        <f t="shared" si="681"/>
        <v>1.1000000000000085</v>
      </c>
      <c r="E403" s="118">
        <f t="shared" si="682"/>
        <v>55.199999999999996</v>
      </c>
      <c r="F403" s="118" t="str">
        <f>IF(C403="","",IF(Sheet1!C403='Opening Balance'!$I$388,'Opening Balance'!$G$388,""))</f>
        <v/>
      </c>
      <c r="G403" s="118" t="str">
        <f>IF(C403="","",IF(Sheet1!C403='Opening Balance'!$I$389,'Opening Balance'!$G$389,""))</f>
        <v/>
      </c>
      <c r="H403" s="118" t="str">
        <f>IF(C403="","",IF(Sheet1!C403='Opening Balance'!$I$390,'Opening Balance'!$G$390,""))</f>
        <v/>
      </c>
      <c r="I403" s="118" t="str">
        <f>IF(C403="","",IF(Sheet1!C403='Opening Balance'!$I$391,'Opening Balance'!$G$391,""))</f>
        <v/>
      </c>
      <c r="J403" s="118" t="str">
        <f>IF(C403="","",IF(Sheet1!C403='Opening Balance'!$I$392,'Opening Balance'!$G$392,""))</f>
        <v/>
      </c>
      <c r="K403" s="118" t="str">
        <f>IF(C403="","",IF(Sheet1!C403='Opening Balance'!$I$393,'Opening Balance'!$G$393,""))</f>
        <v/>
      </c>
      <c r="L403" s="118">
        <f t="shared" si="683"/>
        <v>1.1000000000000085</v>
      </c>
      <c r="M403" s="118">
        <f t="shared" si="684"/>
        <v>55.199999999999996</v>
      </c>
      <c r="N403" s="119" t="str">
        <f>IF('Att. Dairy'!F463="","",'Att. Dairy'!F463)</f>
        <v/>
      </c>
      <c r="O403" s="119" t="str">
        <f>IF('Att. Dairy'!G463="","",'Att. Dairy'!G463)</f>
        <v/>
      </c>
      <c r="P403" s="119" t="str">
        <f t="shared" si="685"/>
        <v/>
      </c>
      <c r="Q403" s="119" t="str">
        <f>IF('Att. Dairy'!L463="","",'Att. Dairy'!L463)</f>
        <v/>
      </c>
      <c r="R403" s="119" t="str">
        <f>IF('Att. Dairy'!M463="","",'Att. Dairy'!M463)</f>
        <v/>
      </c>
      <c r="S403" s="119" t="str">
        <f t="shared" si="686"/>
        <v/>
      </c>
      <c r="T403" s="118">
        <f t="shared" si="687"/>
        <v>0</v>
      </c>
      <c r="U403" s="118">
        <f t="shared" si="688"/>
        <v>0</v>
      </c>
      <c r="V403" s="118">
        <f t="shared" si="689"/>
        <v>1.1000000000000085</v>
      </c>
      <c r="W403" s="118">
        <f t="shared" si="690"/>
        <v>55.199999999999996</v>
      </c>
      <c r="X403" s="321" t="str">
        <f>IFERROR(IF(AND('Att. Dairy'!B463=""),"",IF(AND(Y403="अवकाश"),"",IF(AND(S403=""),"",S403*$Z$381))),"")</f>
        <v/>
      </c>
      <c r="Y403" s="121" t="str">
        <f>IF(AND('Att. Dairy'!B463=""),"",IF(OR(S403="",S403=0),"",BC403))</f>
        <v/>
      </c>
      <c r="AA403" s="353">
        <f>IF(AND($AY$3=$AP$381),MAX($AA$385:AA402)+1,0)</f>
        <v>0</v>
      </c>
      <c r="AB403" s="116">
        <f>IF(AND('Att. Dairy'!B463=""),"",'Att. Dairy'!B463)</f>
        <v>45340</v>
      </c>
      <c r="AC403" s="118">
        <f t="shared" si="691"/>
        <v>51.300000000000026</v>
      </c>
      <c r="AD403" s="118">
        <f t="shared" si="692"/>
        <v>99.5</v>
      </c>
      <c r="AE403" s="118" t="str">
        <f>IF(AB403="","",IF(Sheet1!AB403='Opening Balance'!$I$388,'Opening Balance'!$H$388,""))</f>
        <v/>
      </c>
      <c r="AF403" s="118" t="str">
        <f>IF(AB403="","",IF(Sheet1!AB403='Opening Balance'!$I$389,'Opening Balance'!$H$389,""))</f>
        <v/>
      </c>
      <c r="AG403" s="118" t="str">
        <f>IF(AB403="","",IF(Sheet1!AB403='Opening Balance'!$I$390,'Opening Balance'!$H$390,""))</f>
        <v/>
      </c>
      <c r="AH403" s="118" t="str">
        <f>IF(AB403="","",IF(Sheet1!AB403='Opening Balance'!$I$391,'Opening Balance'!$H$391,""))</f>
        <v/>
      </c>
      <c r="AI403" s="118" t="str">
        <f>IF(AB403="","",IF(Sheet1!AB403='Opening Balance'!$I$392,'Opening Balance'!$H$392,""))</f>
        <v/>
      </c>
      <c r="AJ403" s="118" t="str">
        <f>IF(AB403="","",IF(Sheet1!AB403='Opening Balance'!$I$393,'Opening Balance'!$H$393,""))</f>
        <v/>
      </c>
      <c r="AK403" s="118">
        <f t="shared" si="693"/>
        <v>51.300000000000026</v>
      </c>
      <c r="AL403" s="118">
        <f t="shared" si="694"/>
        <v>99.5</v>
      </c>
      <c r="AM403" s="119" t="str">
        <f>IF('Att. Dairy'!I463="","",'Att. Dairy'!I463)</f>
        <v/>
      </c>
      <c r="AN403" s="119" t="str">
        <f>IF('Att. Dairy'!J463="","",'Att. Dairy'!J463)</f>
        <v/>
      </c>
      <c r="AO403" s="119" t="str">
        <f t="shared" si="709"/>
        <v/>
      </c>
      <c r="AP403" s="119" t="str">
        <f>IF('Att. Dairy'!O463="","",'Att. Dairy'!O463)</f>
        <v/>
      </c>
      <c r="AQ403" s="119" t="str">
        <f>IF('Att. Dairy'!P463="","",'Att. Dairy'!P463)</f>
        <v/>
      </c>
      <c r="AR403" s="119" t="str">
        <f t="shared" si="695"/>
        <v/>
      </c>
      <c r="AS403" s="118">
        <f t="shared" si="696"/>
        <v>0</v>
      </c>
      <c r="AT403" s="118">
        <f t="shared" si="697"/>
        <v>0</v>
      </c>
      <c r="AU403" s="118">
        <f t="shared" si="707"/>
        <v>51.300000000000026</v>
      </c>
      <c r="AV403" s="118">
        <f t="shared" si="708"/>
        <v>99.5</v>
      </c>
      <c r="AW403" s="321" t="str">
        <f>IFERROR(IF(AND('Att. Dairy'!B463=""),"",IF(AND(AX403="अवकाश"),"",IF(AND(AR403=""),"",AR403*$AY$381))),"")</f>
        <v/>
      </c>
      <c r="AX403" s="121" t="str">
        <f>IF(AND('Att. Dairy'!B463=""),"",IF(OR(AR403="",AR403=0),"",BC403))</f>
        <v/>
      </c>
      <c r="BB403" s="329" t="str">
        <f>IF(AND('Att. Dairy'!D463=""),"",'Att. Dairy'!D463)</f>
        <v>Sunday</v>
      </c>
      <c r="BC403" s="329" t="str">
        <f t="shared" si="698"/>
        <v>अवकाश</v>
      </c>
      <c r="BD403" s="318" t="str">
        <f t="shared" si="668"/>
        <v/>
      </c>
      <c r="BE403" s="329" t="str">
        <f>IF(AND('Att. Dairy'!C463=""),"",'Att. Dairy'!C463)</f>
        <v/>
      </c>
      <c r="BF403" s="329" t="str">
        <f t="shared" si="669"/>
        <v/>
      </c>
      <c r="BG403" s="318" t="str">
        <f t="shared" si="670"/>
        <v/>
      </c>
      <c r="BJ403" s="487">
        <f>IF(AND($DG$5=$CF$382),MAX($BJ$385:BJ402)+1,0)</f>
        <v>0</v>
      </c>
      <c r="BK403" s="389">
        <v>18</v>
      </c>
      <c r="BL403" s="422">
        <f>IF(AND('Att. Dairy'!B463=""),"",'Att. Dairy'!B463)</f>
        <v>45340</v>
      </c>
      <c r="BM403" s="423" t="str">
        <f>IF(AND('Att. Dairy'!D463=""),"",'Att. Dairy'!D463)</f>
        <v>Sunday</v>
      </c>
      <c r="BN403" s="435" t="str">
        <f>IF('Att. Dairy'!L463="","",IF('Att. Dairy'!E463='Att. Dairy'!$AD$15,'Att. Dairy'!L463,""))</f>
        <v/>
      </c>
      <c r="BO403" s="435" t="str">
        <f>IF('Att. Dairy'!M463="","",IF('Att. Dairy'!E463='Att. Dairy'!$AD$15,'Att. Dairy'!M463,""))</f>
        <v/>
      </c>
      <c r="BP403" s="436">
        <f t="shared" si="671"/>
        <v>0</v>
      </c>
      <c r="BQ403" s="453">
        <f t="shared" si="699"/>
        <v>89.9</v>
      </c>
      <c r="BR403" s="439" t="str">
        <f>IF(BL403="","",IF(BL403='Opening Balance'!$I$406,'Opening Balance'!$G$406,""))</f>
        <v/>
      </c>
      <c r="BS403" s="439" t="str">
        <f>IF(BL403="","",IF(BL403='Opening Balance'!$I$408,'Opening Balance'!$G$408,""))</f>
        <v/>
      </c>
      <c r="BT403" s="438">
        <f t="shared" si="672"/>
        <v>89.9</v>
      </c>
      <c r="BU403" s="446">
        <f>IF(BP403="","",BP403*'Opening Balance'!$G$410)</f>
        <v>0</v>
      </c>
      <c r="BV403" s="415">
        <f t="shared" si="666"/>
        <v>89.9</v>
      </c>
      <c r="BW403" s="453">
        <f t="shared" si="700"/>
        <v>3.3439999999999923</v>
      </c>
      <c r="BX403" s="446" t="str">
        <f>IF(BL403="","",IF(BL403='Opening Balance'!$I$407,'Opening Balance'!$G$407,""))</f>
        <v/>
      </c>
      <c r="BY403" s="446" t="str">
        <f>IF(BL403="","",IF(BL403='Opening Balance'!$I$409,'Opening Balance'!$G$409,""))</f>
        <v/>
      </c>
      <c r="BZ403" s="447">
        <f t="shared" si="673"/>
        <v>3.3439999999999923</v>
      </c>
      <c r="CA403" s="446">
        <f>IF(BP403="","",BP403*'Opening Balance'!$G$411)</f>
        <v>0</v>
      </c>
      <c r="CB403" s="431">
        <f t="shared" si="674"/>
        <v>3.3439999999999923</v>
      </c>
      <c r="CC403" s="474">
        <f t="shared" si="701"/>
        <v>32000</v>
      </c>
      <c r="CD403" s="468" t="str">
        <f>IF(BL403="","",IF(BL403='Opening Balance'!$I$413,'Opening Balance'!$G$413,""))</f>
        <v/>
      </c>
      <c r="CE403" s="468">
        <f t="shared" si="675"/>
        <v>32000</v>
      </c>
      <c r="CF403" s="470">
        <f>IF(BL403="","",IF(BL403='Opening Balance'!$I$415,'Opening Balance'!$G$415,0))</f>
        <v>0</v>
      </c>
      <c r="CG403" s="469">
        <f t="shared" si="702"/>
        <v>32000</v>
      </c>
      <c r="CH403" s="466"/>
      <c r="CI403" s="466"/>
      <c r="CJ403" s="389">
        <v>18</v>
      </c>
      <c r="CK403" s="422">
        <f>IF(AND('Att. Dairy'!B463=""),"",'Att. Dairy'!B463)</f>
        <v>45340</v>
      </c>
      <c r="CL403" s="423" t="str">
        <f>IF(AND('Att. Dairy'!D463=""),"",'Att. Dairy'!D463)</f>
        <v>Sunday</v>
      </c>
      <c r="CM403" s="435" t="str">
        <f>IF('Att. Dairy'!O463="","",IF('Att. Dairy'!E463='Att. Dairy'!$AD$15,'Att. Dairy'!O463,""))</f>
        <v/>
      </c>
      <c r="CN403" s="435" t="str">
        <f>IF('Att. Dairy'!P463="","",IF('Att. Dairy'!E463='Att. Dairy'!$AD$15,'Att. Dairy'!P463,""))</f>
        <v/>
      </c>
      <c r="CO403" s="436">
        <f t="shared" si="676"/>
        <v>0</v>
      </c>
      <c r="CP403" s="453">
        <f t="shared" si="703"/>
        <v>135.13999999999993</v>
      </c>
      <c r="CQ403" s="438" t="str">
        <f>IF(CK403="","",IF(CK403='Opening Balance'!$I$406,'Opening Balance'!$H$406,""))</f>
        <v/>
      </c>
      <c r="CR403" s="438" t="str">
        <f>IF(CK403="","",IF(CK403='Opening Balance'!$I$408,'Opening Balance'!$H$408,""))</f>
        <v/>
      </c>
      <c r="CS403" s="438">
        <f t="shared" si="677"/>
        <v>135.13999999999993</v>
      </c>
      <c r="CT403" s="430">
        <f>IF(CO403="","",CO403*'Opening Balance'!$H$410)</f>
        <v>0</v>
      </c>
      <c r="CU403" s="431">
        <f t="shared" si="667"/>
        <v>135.13999999999993</v>
      </c>
      <c r="CV403" s="453">
        <f t="shared" si="704"/>
        <v>11.421399999999977</v>
      </c>
      <c r="CW403" s="430" t="str">
        <f>IF(CK403="","",IF(CK403='Opening Balance'!$I$407,'Opening Balance'!$H$407,""))</f>
        <v/>
      </c>
      <c r="CX403" s="429" t="str">
        <f>IF(CK403="","",IF(CK403='Opening Balance'!$I$409,'Opening Balance'!$H$409,""))</f>
        <v/>
      </c>
      <c r="CY403" s="438">
        <f t="shared" si="678"/>
        <v>11.421399999999977</v>
      </c>
      <c r="CZ403" s="430">
        <f>IF(CO403="","",CO403*'Opening Balance'!$H$411)</f>
        <v>0</v>
      </c>
      <c r="DA403" s="431">
        <f t="shared" si="679"/>
        <v>11.421399999999977</v>
      </c>
      <c r="DB403" s="474">
        <f t="shared" si="705"/>
        <v>35000</v>
      </c>
      <c r="DC403" s="468" t="str">
        <f>IF(CK403="","",IF(CK403='Opening Balance'!$I$413,'Opening Balance'!$H$413,""))</f>
        <v/>
      </c>
      <c r="DD403" s="468">
        <f t="shared" si="680"/>
        <v>35000</v>
      </c>
      <c r="DE403" s="470">
        <f>IF(CK403="","",IF(CK403='Opening Balance'!$I$415,'Opening Balance'!$H$415,0))</f>
        <v>0</v>
      </c>
      <c r="DF403" s="469">
        <f t="shared" si="706"/>
        <v>35000</v>
      </c>
    </row>
    <row r="404" spans="1:110" s="329" customFormat="1">
      <c r="A404" s="580"/>
      <c r="B404" s="352">
        <f>IF(AND($Z$3=$Q$381),MAX($B$385:B403)+1,0)</f>
        <v>0</v>
      </c>
      <c r="C404" s="116">
        <f>IF(AND('Att. Dairy'!B464=""),"",'Att. Dairy'!B464)</f>
        <v>45341</v>
      </c>
      <c r="D404" s="118">
        <f t="shared" si="681"/>
        <v>1.1000000000000085</v>
      </c>
      <c r="E404" s="118">
        <f t="shared" si="682"/>
        <v>55.199999999999996</v>
      </c>
      <c r="F404" s="118" t="str">
        <f>IF(C404="","",IF(Sheet1!C404='Opening Balance'!$I$388,'Opening Balance'!$G$388,""))</f>
        <v/>
      </c>
      <c r="G404" s="118" t="str">
        <f>IF(C404="","",IF(Sheet1!C404='Opening Balance'!$I$389,'Opening Balance'!$G$389,""))</f>
        <v/>
      </c>
      <c r="H404" s="118" t="str">
        <f>IF(C404="","",IF(Sheet1!C404='Opening Balance'!$I$390,'Opening Balance'!$G$390,""))</f>
        <v/>
      </c>
      <c r="I404" s="118" t="str">
        <f>IF(C404="","",IF(Sheet1!C404='Opening Balance'!$I$391,'Opening Balance'!$G$391,""))</f>
        <v/>
      </c>
      <c r="J404" s="118" t="str">
        <f>IF(C404="","",IF(Sheet1!C404='Opening Balance'!$I$392,'Opening Balance'!$G$392,""))</f>
        <v/>
      </c>
      <c r="K404" s="118" t="str">
        <f>IF(C404="","",IF(Sheet1!C404='Opening Balance'!$I$393,'Opening Balance'!$G$393,""))</f>
        <v/>
      </c>
      <c r="L404" s="118">
        <f t="shared" si="683"/>
        <v>1.1000000000000085</v>
      </c>
      <c r="M404" s="118">
        <f t="shared" si="684"/>
        <v>55.199999999999996</v>
      </c>
      <c r="N404" s="119" t="str">
        <f>IF('Att. Dairy'!F464="","",'Att. Dairy'!F464)</f>
        <v/>
      </c>
      <c r="O404" s="119" t="str">
        <f>IF('Att. Dairy'!G464="","",'Att. Dairy'!G464)</f>
        <v/>
      </c>
      <c r="P404" s="119" t="str">
        <f t="shared" si="685"/>
        <v/>
      </c>
      <c r="Q404" s="119" t="str">
        <f>IF('Att. Dairy'!L464="","",'Att. Dairy'!L464)</f>
        <v/>
      </c>
      <c r="R404" s="119" t="str">
        <f>IF('Att. Dairy'!M464="","",'Att. Dairy'!M464)</f>
        <v/>
      </c>
      <c r="S404" s="119" t="str">
        <f t="shared" si="686"/>
        <v/>
      </c>
      <c r="T404" s="118">
        <f t="shared" si="687"/>
        <v>0</v>
      </c>
      <c r="U404" s="118">
        <f t="shared" si="688"/>
        <v>0</v>
      </c>
      <c r="V404" s="118">
        <f t="shared" si="689"/>
        <v>1.1000000000000085</v>
      </c>
      <c r="W404" s="118">
        <f t="shared" si="690"/>
        <v>55.199999999999996</v>
      </c>
      <c r="X404" s="321" t="str">
        <f>IFERROR(IF(AND('Att. Dairy'!B464=""),"",IF(AND(Y404="अवकाश"),"",IF(AND(S404=""),"",S404*$Z$381))),"")</f>
        <v/>
      </c>
      <c r="Y404" s="121" t="str">
        <f>IF(AND('Att. Dairy'!B464=""),"",IF(OR(S404="",S404=0),"",BC404))</f>
        <v/>
      </c>
      <c r="AA404" s="353">
        <f>IF(AND($AY$3=$AP$381),MAX($AA$385:AA403)+1,0)</f>
        <v>0</v>
      </c>
      <c r="AB404" s="116">
        <f>IF(AND('Att. Dairy'!B464=""),"",'Att. Dairy'!B464)</f>
        <v>45341</v>
      </c>
      <c r="AC404" s="118">
        <f t="shared" si="691"/>
        <v>51.300000000000026</v>
      </c>
      <c r="AD404" s="118">
        <f t="shared" si="692"/>
        <v>99.5</v>
      </c>
      <c r="AE404" s="118" t="str">
        <f>IF(AB404="","",IF(Sheet1!AB404='Opening Balance'!$I$388,'Opening Balance'!$H$388,""))</f>
        <v/>
      </c>
      <c r="AF404" s="118" t="str">
        <f>IF(AB404="","",IF(Sheet1!AB404='Opening Balance'!$I$389,'Opening Balance'!$H$389,""))</f>
        <v/>
      </c>
      <c r="AG404" s="118" t="str">
        <f>IF(AB404="","",IF(Sheet1!AB404='Opening Balance'!$I$390,'Opening Balance'!$H$390,""))</f>
        <v/>
      </c>
      <c r="AH404" s="118" t="str">
        <f>IF(AB404="","",IF(Sheet1!AB404='Opening Balance'!$I$391,'Opening Balance'!$H$391,""))</f>
        <v/>
      </c>
      <c r="AI404" s="118" t="str">
        <f>IF(AB404="","",IF(Sheet1!AB404='Opening Balance'!$I$392,'Opening Balance'!$H$392,""))</f>
        <v/>
      </c>
      <c r="AJ404" s="118" t="str">
        <f>IF(AB404="","",IF(Sheet1!AB404='Opening Balance'!$I$393,'Opening Balance'!$H$393,""))</f>
        <v/>
      </c>
      <c r="AK404" s="118">
        <f t="shared" si="693"/>
        <v>51.300000000000026</v>
      </c>
      <c r="AL404" s="118">
        <f t="shared" si="694"/>
        <v>99.5</v>
      </c>
      <c r="AM404" s="119" t="str">
        <f>IF('Att. Dairy'!I464="","",'Att. Dairy'!I464)</f>
        <v/>
      </c>
      <c r="AN404" s="119" t="str">
        <f>IF('Att. Dairy'!J464="","",'Att. Dairy'!J464)</f>
        <v/>
      </c>
      <c r="AO404" s="119" t="str">
        <f t="shared" si="709"/>
        <v/>
      </c>
      <c r="AP404" s="119" t="str">
        <f>IF('Att. Dairy'!O464="","",'Att. Dairy'!O464)</f>
        <v/>
      </c>
      <c r="AQ404" s="119" t="str">
        <f>IF('Att. Dairy'!P464="","",'Att. Dairy'!P464)</f>
        <v/>
      </c>
      <c r="AR404" s="119" t="str">
        <f t="shared" si="695"/>
        <v/>
      </c>
      <c r="AS404" s="118">
        <f t="shared" si="696"/>
        <v>0</v>
      </c>
      <c r="AT404" s="118">
        <f t="shared" si="697"/>
        <v>0</v>
      </c>
      <c r="AU404" s="118">
        <f t="shared" si="707"/>
        <v>51.300000000000026</v>
      </c>
      <c r="AV404" s="118">
        <f t="shared" si="708"/>
        <v>99.5</v>
      </c>
      <c r="AW404" s="321" t="str">
        <f>IFERROR(IF(AND('Att. Dairy'!B464=""),"",IF(AND(AX404="अवकाश"),"",IF(AND(AR404=""),"",AR404*$AY$381))),"")</f>
        <v/>
      </c>
      <c r="AX404" s="121" t="str">
        <f>IF(AND('Att. Dairy'!B464=""),"",IF(OR(AR404="",AR404=0),"",BC404))</f>
        <v/>
      </c>
      <c r="BB404" s="329" t="str">
        <f>IF(AND('Att. Dairy'!D464=""),"",'Att. Dairy'!D464)</f>
        <v>Monday</v>
      </c>
      <c r="BC404" s="329" t="str">
        <f t="shared" si="698"/>
        <v>सब्जी रोटी</v>
      </c>
      <c r="BD404" s="318" t="str">
        <f t="shared" si="668"/>
        <v>W</v>
      </c>
      <c r="BE404" s="329" t="str">
        <f>IF(AND('Att. Dairy'!C464=""),"",'Att. Dairy'!C464)</f>
        <v/>
      </c>
      <c r="BF404" s="329" t="str">
        <f t="shared" si="669"/>
        <v/>
      </c>
      <c r="BG404" s="318" t="str">
        <f t="shared" si="670"/>
        <v>W</v>
      </c>
      <c r="BJ404" s="487">
        <f>IF(AND($DG$5=$CF$382),MAX($BJ$385:BJ403)+1,0)</f>
        <v>0</v>
      </c>
      <c r="BK404" s="389">
        <v>19</v>
      </c>
      <c r="BL404" s="422">
        <f>IF(AND('Att. Dairy'!B464=""),"",'Att. Dairy'!B464)</f>
        <v>45341</v>
      </c>
      <c r="BM404" s="423" t="str">
        <f>IF(AND('Att. Dairy'!D464=""),"",'Att. Dairy'!D464)</f>
        <v>Monday</v>
      </c>
      <c r="BN404" s="435" t="str">
        <f>IF('Att. Dairy'!L464="","",IF('Att. Dairy'!E464='Att. Dairy'!$AD$15,'Att. Dairy'!L464,""))</f>
        <v/>
      </c>
      <c r="BO404" s="435" t="str">
        <f>IF('Att. Dairy'!M464="","",IF('Att. Dairy'!E464='Att. Dairy'!$AD$15,'Att. Dairy'!M464,""))</f>
        <v/>
      </c>
      <c r="BP404" s="436">
        <f t="shared" si="671"/>
        <v>0</v>
      </c>
      <c r="BQ404" s="453">
        <f t="shared" si="699"/>
        <v>89.9</v>
      </c>
      <c r="BR404" s="439" t="str">
        <f>IF(BL404="","",IF(BL404='Opening Balance'!$I$406,'Opening Balance'!$G$406,""))</f>
        <v/>
      </c>
      <c r="BS404" s="439" t="str">
        <f>IF(BL404="","",IF(BL404='Opening Balance'!$I$408,'Opening Balance'!$G$408,""))</f>
        <v/>
      </c>
      <c r="BT404" s="438">
        <f t="shared" si="672"/>
        <v>89.9</v>
      </c>
      <c r="BU404" s="446">
        <f>IF(BP404="","",BP404*'Opening Balance'!$G$410)</f>
        <v>0</v>
      </c>
      <c r="BV404" s="415">
        <f t="shared" si="666"/>
        <v>89.9</v>
      </c>
      <c r="BW404" s="453">
        <f t="shared" si="700"/>
        <v>3.3439999999999923</v>
      </c>
      <c r="BX404" s="446" t="str">
        <f>IF(BL404="","",IF(BL404='Opening Balance'!$I$407,'Opening Balance'!$G$407,""))</f>
        <v/>
      </c>
      <c r="BY404" s="446" t="str">
        <f>IF(BL404="","",IF(BL404='Opening Balance'!$I$409,'Opening Balance'!$G$409,""))</f>
        <v/>
      </c>
      <c r="BZ404" s="447">
        <f t="shared" si="673"/>
        <v>3.3439999999999923</v>
      </c>
      <c r="CA404" s="446">
        <f>IF(BP404="","",BP404*'Opening Balance'!$G$411)</f>
        <v>0</v>
      </c>
      <c r="CB404" s="431">
        <f t="shared" si="674"/>
        <v>3.3439999999999923</v>
      </c>
      <c r="CC404" s="474">
        <f t="shared" si="701"/>
        <v>32000</v>
      </c>
      <c r="CD404" s="468" t="str">
        <f>IF(BL404="","",IF(BL404='Opening Balance'!$I$413,'Opening Balance'!$G$413,""))</f>
        <v/>
      </c>
      <c r="CE404" s="468">
        <f t="shared" si="675"/>
        <v>32000</v>
      </c>
      <c r="CF404" s="470">
        <f>IF(BL404="","",IF(BL404='Opening Balance'!$I$415,'Opening Balance'!$G$415,0))</f>
        <v>0</v>
      </c>
      <c r="CG404" s="469">
        <f t="shared" si="702"/>
        <v>32000</v>
      </c>
      <c r="CH404" s="466"/>
      <c r="CI404" s="466"/>
      <c r="CJ404" s="389">
        <v>19</v>
      </c>
      <c r="CK404" s="422">
        <f>IF(AND('Att. Dairy'!B464=""),"",'Att. Dairy'!B464)</f>
        <v>45341</v>
      </c>
      <c r="CL404" s="423" t="str">
        <f>IF(AND('Att. Dairy'!D464=""),"",'Att. Dairy'!D464)</f>
        <v>Monday</v>
      </c>
      <c r="CM404" s="435" t="str">
        <f>IF('Att. Dairy'!O464="","",IF('Att. Dairy'!E464='Att. Dairy'!$AD$15,'Att. Dairy'!O464,""))</f>
        <v/>
      </c>
      <c r="CN404" s="435" t="str">
        <f>IF('Att. Dairy'!P464="","",IF('Att. Dairy'!E464='Att. Dairy'!$AD$15,'Att. Dairy'!P464,""))</f>
        <v/>
      </c>
      <c r="CO404" s="436">
        <f t="shared" si="676"/>
        <v>0</v>
      </c>
      <c r="CP404" s="453">
        <f t="shared" si="703"/>
        <v>135.13999999999993</v>
      </c>
      <c r="CQ404" s="438" t="str">
        <f>IF(CK404="","",IF(CK404='Opening Balance'!$I$406,'Opening Balance'!$H$406,""))</f>
        <v/>
      </c>
      <c r="CR404" s="438" t="str">
        <f>IF(CK404="","",IF(CK404='Opening Balance'!$I$408,'Opening Balance'!$H$408,""))</f>
        <v/>
      </c>
      <c r="CS404" s="438">
        <f t="shared" si="677"/>
        <v>135.13999999999993</v>
      </c>
      <c r="CT404" s="430">
        <f>IF(CO404="","",CO404*'Opening Balance'!$H$410)</f>
        <v>0</v>
      </c>
      <c r="CU404" s="431">
        <f t="shared" si="667"/>
        <v>135.13999999999993</v>
      </c>
      <c r="CV404" s="453">
        <f t="shared" si="704"/>
        <v>11.421399999999977</v>
      </c>
      <c r="CW404" s="430" t="str">
        <f>IF(CK404="","",IF(CK404='Opening Balance'!$I$407,'Opening Balance'!$H$407,""))</f>
        <v/>
      </c>
      <c r="CX404" s="429" t="str">
        <f>IF(CK404="","",IF(CK404='Opening Balance'!$I$409,'Opening Balance'!$H$409,""))</f>
        <v/>
      </c>
      <c r="CY404" s="438">
        <f t="shared" si="678"/>
        <v>11.421399999999977</v>
      </c>
      <c r="CZ404" s="430">
        <f>IF(CO404="","",CO404*'Opening Balance'!$H$411)</f>
        <v>0</v>
      </c>
      <c r="DA404" s="431">
        <f t="shared" si="679"/>
        <v>11.421399999999977</v>
      </c>
      <c r="DB404" s="474">
        <f t="shared" si="705"/>
        <v>35000</v>
      </c>
      <c r="DC404" s="468" t="str">
        <f>IF(CK404="","",IF(CK404='Opening Balance'!$I$413,'Opening Balance'!$H$413,""))</f>
        <v/>
      </c>
      <c r="DD404" s="468">
        <f t="shared" si="680"/>
        <v>35000</v>
      </c>
      <c r="DE404" s="470">
        <f>IF(CK404="","",IF(CK404='Opening Balance'!$I$415,'Opening Balance'!$H$415,0))</f>
        <v>0</v>
      </c>
      <c r="DF404" s="469">
        <f t="shared" si="706"/>
        <v>35000</v>
      </c>
    </row>
    <row r="405" spans="1:110" s="329" customFormat="1">
      <c r="A405" s="580"/>
      <c r="B405" s="352">
        <f>IF(AND($Z$3=$Q$381),MAX($B$385:B404)+1,0)</f>
        <v>0</v>
      </c>
      <c r="C405" s="116">
        <f>IF(AND('Att. Dairy'!B465=""),"",'Att. Dairy'!B465)</f>
        <v>45342</v>
      </c>
      <c r="D405" s="118">
        <f t="shared" si="681"/>
        <v>1.1000000000000085</v>
      </c>
      <c r="E405" s="118">
        <f t="shared" si="682"/>
        <v>55.199999999999996</v>
      </c>
      <c r="F405" s="118" t="str">
        <f>IF(C405="","",IF(Sheet1!C405='Opening Balance'!$I$388,'Opening Balance'!$G$388,""))</f>
        <v/>
      </c>
      <c r="G405" s="118" t="str">
        <f>IF(C405="","",IF(Sheet1!C405='Opening Balance'!$I$389,'Opening Balance'!$G$389,""))</f>
        <v/>
      </c>
      <c r="H405" s="118" t="str">
        <f>IF(C405="","",IF(Sheet1!C405='Opening Balance'!$I$390,'Opening Balance'!$G$390,""))</f>
        <v/>
      </c>
      <c r="I405" s="118" t="str">
        <f>IF(C405="","",IF(Sheet1!C405='Opening Balance'!$I$391,'Opening Balance'!$G$391,""))</f>
        <v/>
      </c>
      <c r="J405" s="118" t="str">
        <f>IF(C405="","",IF(Sheet1!C405='Opening Balance'!$I$392,'Opening Balance'!$G$392,""))</f>
        <v/>
      </c>
      <c r="K405" s="118" t="str">
        <f>IF(C405="","",IF(Sheet1!C405='Opening Balance'!$I$393,'Opening Balance'!$G$393,""))</f>
        <v/>
      </c>
      <c r="L405" s="118">
        <f t="shared" si="683"/>
        <v>1.1000000000000085</v>
      </c>
      <c r="M405" s="118">
        <f t="shared" si="684"/>
        <v>55.199999999999996</v>
      </c>
      <c r="N405" s="119" t="str">
        <f>IF('Att. Dairy'!F465="","",'Att. Dairy'!F465)</f>
        <v/>
      </c>
      <c r="O405" s="119" t="str">
        <f>IF('Att. Dairy'!G465="","",'Att. Dairy'!G465)</f>
        <v/>
      </c>
      <c r="P405" s="119" t="str">
        <f t="shared" si="685"/>
        <v/>
      </c>
      <c r="Q405" s="119" t="str">
        <f>IF('Att. Dairy'!L465="","",'Att. Dairy'!L465)</f>
        <v/>
      </c>
      <c r="R405" s="119" t="str">
        <f>IF('Att. Dairy'!M465="","",'Att. Dairy'!M465)</f>
        <v/>
      </c>
      <c r="S405" s="119" t="str">
        <f t="shared" si="686"/>
        <v/>
      </c>
      <c r="T405" s="118">
        <f t="shared" si="687"/>
        <v>0</v>
      </c>
      <c r="U405" s="118">
        <f t="shared" si="688"/>
        <v>0</v>
      </c>
      <c r="V405" s="118">
        <f t="shared" si="689"/>
        <v>1.1000000000000085</v>
      </c>
      <c r="W405" s="118">
        <f t="shared" si="690"/>
        <v>55.199999999999996</v>
      </c>
      <c r="X405" s="321" t="str">
        <f>IFERROR(IF(AND('Att. Dairy'!B465=""),"",IF(AND(Y405="अवकाश"),"",IF(AND(S405=""),"",S405*$Z$381))),"")</f>
        <v/>
      </c>
      <c r="Y405" s="121" t="str">
        <f>IF(AND('Att. Dairy'!B465=""),"",IF(OR(S405="",S405=0),"",BC405))</f>
        <v/>
      </c>
      <c r="AA405" s="353">
        <f>IF(AND($AY$3=$AP$381),MAX($AA$385:AA404)+1,0)</f>
        <v>0</v>
      </c>
      <c r="AB405" s="116">
        <f>IF(AND('Att. Dairy'!B465=""),"",'Att. Dairy'!B465)</f>
        <v>45342</v>
      </c>
      <c r="AC405" s="118">
        <f t="shared" si="691"/>
        <v>51.300000000000026</v>
      </c>
      <c r="AD405" s="118">
        <f t="shared" si="692"/>
        <v>99.5</v>
      </c>
      <c r="AE405" s="118" t="str">
        <f>IF(AB405="","",IF(Sheet1!AB405='Opening Balance'!$I$388,'Opening Balance'!$H$388,""))</f>
        <v/>
      </c>
      <c r="AF405" s="118" t="str">
        <f>IF(AB405="","",IF(Sheet1!AB405='Opening Balance'!$I$389,'Opening Balance'!$H$389,""))</f>
        <v/>
      </c>
      <c r="AG405" s="118" t="str">
        <f>IF(AB405="","",IF(Sheet1!AB405='Opening Balance'!$I$390,'Opening Balance'!$H$390,""))</f>
        <v/>
      </c>
      <c r="AH405" s="118" t="str">
        <f>IF(AB405="","",IF(Sheet1!AB405='Opening Balance'!$I$391,'Opening Balance'!$H$391,""))</f>
        <v/>
      </c>
      <c r="AI405" s="118" t="str">
        <f>IF(AB405="","",IF(Sheet1!AB405='Opening Balance'!$I$392,'Opening Balance'!$H$392,""))</f>
        <v/>
      </c>
      <c r="AJ405" s="118" t="str">
        <f>IF(AB405="","",IF(Sheet1!AB405='Opening Balance'!$I$393,'Opening Balance'!$H$393,""))</f>
        <v/>
      </c>
      <c r="AK405" s="118">
        <f t="shared" si="693"/>
        <v>51.300000000000026</v>
      </c>
      <c r="AL405" s="118">
        <f t="shared" si="694"/>
        <v>99.5</v>
      </c>
      <c r="AM405" s="119" t="str">
        <f>IF('Att. Dairy'!I465="","",'Att. Dairy'!I465)</f>
        <v/>
      </c>
      <c r="AN405" s="119" t="str">
        <f>IF('Att. Dairy'!J465="","",'Att. Dairy'!J465)</f>
        <v/>
      </c>
      <c r="AO405" s="119" t="str">
        <f t="shared" si="709"/>
        <v/>
      </c>
      <c r="AP405" s="119" t="str">
        <f>IF('Att. Dairy'!O465="","",'Att. Dairy'!O465)</f>
        <v/>
      </c>
      <c r="AQ405" s="119" t="str">
        <f>IF('Att. Dairy'!P465="","",'Att. Dairy'!P465)</f>
        <v/>
      </c>
      <c r="AR405" s="119" t="str">
        <f t="shared" si="695"/>
        <v/>
      </c>
      <c r="AS405" s="118">
        <f t="shared" si="696"/>
        <v>0</v>
      </c>
      <c r="AT405" s="118">
        <f t="shared" si="697"/>
        <v>0</v>
      </c>
      <c r="AU405" s="118">
        <f t="shared" si="707"/>
        <v>51.300000000000026</v>
      </c>
      <c r="AV405" s="118">
        <f t="shared" si="708"/>
        <v>99.5</v>
      </c>
      <c r="AW405" s="321" t="str">
        <f>IFERROR(IF(AND('Att. Dairy'!B465=""),"",IF(AND(AX405="अवकाश"),"",IF(AND(AR405=""),"",AR405*$AY$381))),"")</f>
        <v/>
      </c>
      <c r="AX405" s="121" t="str">
        <f>IF(AND('Att. Dairy'!B465=""),"",IF(OR(AR405="",AR405=0),"",BC405))</f>
        <v/>
      </c>
      <c r="BB405" s="329" t="str">
        <f>IF(AND('Att. Dairy'!D465=""),"",'Att. Dairy'!D465)</f>
        <v>Tuesday</v>
      </c>
      <c r="BC405" s="329" t="str">
        <f t="shared" si="698"/>
        <v>दाल चावल</v>
      </c>
      <c r="BD405" s="318" t="str">
        <f t="shared" si="668"/>
        <v>R</v>
      </c>
      <c r="BE405" s="329" t="str">
        <f>IF(AND('Att. Dairy'!C465=""),"",'Att. Dairy'!C465)</f>
        <v/>
      </c>
      <c r="BF405" s="329" t="str">
        <f t="shared" si="669"/>
        <v/>
      </c>
      <c r="BG405" s="318" t="str">
        <f t="shared" si="670"/>
        <v>R</v>
      </c>
      <c r="BJ405" s="487">
        <f>IF(AND($DG$5=$CF$382),MAX($BJ$385:BJ404)+1,0)</f>
        <v>0</v>
      </c>
      <c r="BK405" s="389">
        <v>20</v>
      </c>
      <c r="BL405" s="422">
        <f>IF(AND('Att. Dairy'!B465=""),"",'Att. Dairy'!B465)</f>
        <v>45342</v>
      </c>
      <c r="BM405" s="423" t="str">
        <f>IF(AND('Att. Dairy'!D465=""),"",'Att. Dairy'!D465)</f>
        <v>Tuesday</v>
      </c>
      <c r="BN405" s="435" t="str">
        <f>IF('Att. Dairy'!L465="","",IF('Att. Dairy'!E465='Att. Dairy'!$AD$15,'Att. Dairy'!L465,""))</f>
        <v/>
      </c>
      <c r="BO405" s="435" t="str">
        <f>IF('Att. Dairy'!M465="","",IF('Att. Dairy'!E465='Att. Dairy'!$AD$15,'Att. Dairy'!M465,""))</f>
        <v/>
      </c>
      <c r="BP405" s="436">
        <f t="shared" si="671"/>
        <v>0</v>
      </c>
      <c r="BQ405" s="453">
        <f t="shared" si="699"/>
        <v>89.9</v>
      </c>
      <c r="BR405" s="439" t="str">
        <f>IF(BL405="","",IF(BL405='Opening Balance'!$I$406,'Opening Balance'!$G$406,""))</f>
        <v/>
      </c>
      <c r="BS405" s="439" t="str">
        <f>IF(BL405="","",IF(BL405='Opening Balance'!$I$408,'Opening Balance'!$G$408,""))</f>
        <v/>
      </c>
      <c r="BT405" s="438">
        <f t="shared" si="672"/>
        <v>89.9</v>
      </c>
      <c r="BU405" s="446">
        <f>IF(BP405="","",BP405*'Opening Balance'!$G$410)</f>
        <v>0</v>
      </c>
      <c r="BV405" s="415">
        <f t="shared" si="666"/>
        <v>89.9</v>
      </c>
      <c r="BW405" s="453">
        <f t="shared" si="700"/>
        <v>3.3439999999999923</v>
      </c>
      <c r="BX405" s="446" t="str">
        <f>IF(BL405="","",IF(BL405='Opening Balance'!$I$407,'Opening Balance'!$G$407,""))</f>
        <v/>
      </c>
      <c r="BY405" s="446" t="str">
        <f>IF(BL405="","",IF(BL405='Opening Balance'!$I$409,'Opening Balance'!$G$409,""))</f>
        <v/>
      </c>
      <c r="BZ405" s="447">
        <f t="shared" si="673"/>
        <v>3.3439999999999923</v>
      </c>
      <c r="CA405" s="446">
        <f>IF(BP405="","",BP405*'Opening Balance'!$G$411)</f>
        <v>0</v>
      </c>
      <c r="CB405" s="431">
        <f t="shared" si="674"/>
        <v>3.3439999999999923</v>
      </c>
      <c r="CC405" s="474">
        <f t="shared" si="701"/>
        <v>32000</v>
      </c>
      <c r="CD405" s="468" t="str">
        <f>IF(BL405="","",IF(BL405='Opening Balance'!$I$413,'Opening Balance'!$G$413,""))</f>
        <v/>
      </c>
      <c r="CE405" s="468">
        <f t="shared" si="675"/>
        <v>32000</v>
      </c>
      <c r="CF405" s="470">
        <f>IF(BL405="","",IF(BL405='Opening Balance'!$I$415,'Opening Balance'!$G$415,0))</f>
        <v>0</v>
      </c>
      <c r="CG405" s="469">
        <f t="shared" si="702"/>
        <v>32000</v>
      </c>
      <c r="CH405" s="466"/>
      <c r="CI405" s="466"/>
      <c r="CJ405" s="389">
        <v>20</v>
      </c>
      <c r="CK405" s="422">
        <f>IF(AND('Att. Dairy'!B465=""),"",'Att. Dairy'!B465)</f>
        <v>45342</v>
      </c>
      <c r="CL405" s="423" t="str">
        <f>IF(AND('Att. Dairy'!D465=""),"",'Att. Dairy'!D465)</f>
        <v>Tuesday</v>
      </c>
      <c r="CM405" s="435" t="str">
        <f>IF('Att. Dairy'!O465="","",IF('Att. Dairy'!E465='Att. Dairy'!$AD$15,'Att. Dairy'!O465,""))</f>
        <v/>
      </c>
      <c r="CN405" s="435" t="str">
        <f>IF('Att. Dairy'!P465="","",IF('Att. Dairy'!E465='Att. Dairy'!$AD$15,'Att. Dairy'!P465,""))</f>
        <v/>
      </c>
      <c r="CO405" s="436">
        <f t="shared" si="676"/>
        <v>0</v>
      </c>
      <c r="CP405" s="453">
        <f t="shared" si="703"/>
        <v>135.13999999999993</v>
      </c>
      <c r="CQ405" s="438" t="str">
        <f>IF(CK405="","",IF(CK405='Opening Balance'!$I$406,'Opening Balance'!$H$406,""))</f>
        <v/>
      </c>
      <c r="CR405" s="438" t="str">
        <f>IF(CK405="","",IF(CK405='Opening Balance'!$I$408,'Opening Balance'!$H$408,""))</f>
        <v/>
      </c>
      <c r="CS405" s="438">
        <f t="shared" si="677"/>
        <v>135.13999999999993</v>
      </c>
      <c r="CT405" s="430">
        <f>IF(CO405="","",CO405*'Opening Balance'!$H$410)</f>
        <v>0</v>
      </c>
      <c r="CU405" s="431">
        <f t="shared" si="667"/>
        <v>135.13999999999993</v>
      </c>
      <c r="CV405" s="453">
        <f t="shared" si="704"/>
        <v>11.421399999999977</v>
      </c>
      <c r="CW405" s="430" t="str">
        <f>IF(CK405="","",IF(CK405='Opening Balance'!$I$407,'Opening Balance'!$H$407,""))</f>
        <v/>
      </c>
      <c r="CX405" s="429" t="str">
        <f>IF(CK405="","",IF(CK405='Opening Balance'!$I$409,'Opening Balance'!$H$409,""))</f>
        <v/>
      </c>
      <c r="CY405" s="438">
        <f t="shared" si="678"/>
        <v>11.421399999999977</v>
      </c>
      <c r="CZ405" s="430">
        <f>IF(CO405="","",CO405*'Opening Balance'!$H$411)</f>
        <v>0</v>
      </c>
      <c r="DA405" s="431">
        <f t="shared" si="679"/>
        <v>11.421399999999977</v>
      </c>
      <c r="DB405" s="474">
        <f t="shared" si="705"/>
        <v>35000</v>
      </c>
      <c r="DC405" s="468" t="str">
        <f>IF(CK405="","",IF(CK405='Opening Balance'!$I$413,'Opening Balance'!$H$413,""))</f>
        <v/>
      </c>
      <c r="DD405" s="468">
        <f t="shared" si="680"/>
        <v>35000</v>
      </c>
      <c r="DE405" s="470">
        <f>IF(CK405="","",IF(CK405='Opening Balance'!$I$415,'Opening Balance'!$H$415,0))</f>
        <v>0</v>
      </c>
      <c r="DF405" s="469">
        <f t="shared" si="706"/>
        <v>35000</v>
      </c>
    </row>
    <row r="406" spans="1:110" s="329" customFormat="1">
      <c r="A406" s="580"/>
      <c r="B406" s="352">
        <f>IF(AND($Z$3=$Q$381),MAX($B$385:B405)+1,0)</f>
        <v>0</v>
      </c>
      <c r="C406" s="116">
        <f>IF(AND('Att. Dairy'!B466=""),"",'Att. Dairy'!B466)</f>
        <v>45343</v>
      </c>
      <c r="D406" s="118">
        <f t="shared" si="681"/>
        <v>1.1000000000000085</v>
      </c>
      <c r="E406" s="118">
        <f t="shared" si="682"/>
        <v>55.199999999999996</v>
      </c>
      <c r="F406" s="118" t="str">
        <f>IF(C406="","",IF(Sheet1!C406='Opening Balance'!$I$388,'Opening Balance'!$G$388,""))</f>
        <v/>
      </c>
      <c r="G406" s="118" t="str">
        <f>IF(C406="","",IF(Sheet1!C406='Opening Balance'!$I$389,'Opening Balance'!$G$389,""))</f>
        <v/>
      </c>
      <c r="H406" s="118" t="str">
        <f>IF(C406="","",IF(Sheet1!C406='Opening Balance'!$I$390,'Opening Balance'!$G$390,""))</f>
        <v/>
      </c>
      <c r="I406" s="118" t="str">
        <f>IF(C406="","",IF(Sheet1!C406='Opening Balance'!$I$391,'Opening Balance'!$G$391,""))</f>
        <v/>
      </c>
      <c r="J406" s="118" t="str">
        <f>IF(C406="","",IF(Sheet1!C406='Opening Balance'!$I$392,'Opening Balance'!$G$392,""))</f>
        <v/>
      </c>
      <c r="K406" s="118" t="str">
        <f>IF(C406="","",IF(Sheet1!C406='Opening Balance'!$I$393,'Opening Balance'!$G$393,""))</f>
        <v/>
      </c>
      <c r="L406" s="118">
        <f t="shared" si="683"/>
        <v>1.1000000000000085</v>
      </c>
      <c r="M406" s="118">
        <f t="shared" si="684"/>
        <v>55.199999999999996</v>
      </c>
      <c r="N406" s="119" t="str">
        <f>IF('Att. Dairy'!F466="","",'Att. Dairy'!F466)</f>
        <v/>
      </c>
      <c r="O406" s="119" t="str">
        <f>IF('Att. Dairy'!G466="","",'Att. Dairy'!G466)</f>
        <v/>
      </c>
      <c r="P406" s="119" t="str">
        <f t="shared" si="685"/>
        <v/>
      </c>
      <c r="Q406" s="119" t="str">
        <f>IF('Att. Dairy'!L466="","",'Att. Dairy'!L466)</f>
        <v/>
      </c>
      <c r="R406" s="119" t="str">
        <f>IF('Att. Dairy'!M466="","",'Att. Dairy'!M466)</f>
        <v/>
      </c>
      <c r="S406" s="119" t="str">
        <f t="shared" si="686"/>
        <v/>
      </c>
      <c r="T406" s="118">
        <f t="shared" si="687"/>
        <v>0</v>
      </c>
      <c r="U406" s="118">
        <f t="shared" si="688"/>
        <v>0</v>
      </c>
      <c r="V406" s="118">
        <f t="shared" si="689"/>
        <v>1.1000000000000085</v>
      </c>
      <c r="W406" s="118">
        <f t="shared" si="690"/>
        <v>55.199999999999996</v>
      </c>
      <c r="X406" s="321" t="str">
        <f>IFERROR(IF(AND('Att. Dairy'!B466=""),"",IF(AND(Y406="अवकाश"),"",IF(AND(S406=""),"",S406*$Z$381))),"")</f>
        <v/>
      </c>
      <c r="Y406" s="121" t="str">
        <f>IF(AND('Att. Dairy'!B466=""),"",IF(OR(S406="",S406=0),"",BC406))</f>
        <v/>
      </c>
      <c r="AA406" s="353">
        <f>IF(AND($AY$3=$AP$381),MAX($AA$385:AA405)+1,0)</f>
        <v>0</v>
      </c>
      <c r="AB406" s="116">
        <f>IF(AND('Att. Dairy'!B466=""),"",'Att. Dairy'!B466)</f>
        <v>45343</v>
      </c>
      <c r="AC406" s="118">
        <f t="shared" si="691"/>
        <v>51.300000000000026</v>
      </c>
      <c r="AD406" s="118">
        <f t="shared" si="692"/>
        <v>99.5</v>
      </c>
      <c r="AE406" s="118" t="str">
        <f>IF(AB406="","",IF(Sheet1!AB406='Opening Balance'!$I$388,'Opening Balance'!$H$388,""))</f>
        <v/>
      </c>
      <c r="AF406" s="118" t="str">
        <f>IF(AB406="","",IF(Sheet1!AB406='Opening Balance'!$I$389,'Opening Balance'!$H$389,""))</f>
        <v/>
      </c>
      <c r="AG406" s="118" t="str">
        <f>IF(AB406="","",IF(Sheet1!AB406='Opening Balance'!$I$390,'Opening Balance'!$H$390,""))</f>
        <v/>
      </c>
      <c r="AH406" s="118" t="str">
        <f>IF(AB406="","",IF(Sheet1!AB406='Opening Balance'!$I$391,'Opening Balance'!$H$391,""))</f>
        <v/>
      </c>
      <c r="AI406" s="118" t="str">
        <f>IF(AB406="","",IF(Sheet1!AB406='Opening Balance'!$I$392,'Opening Balance'!$H$392,""))</f>
        <v/>
      </c>
      <c r="AJ406" s="118" t="str">
        <f>IF(AB406="","",IF(Sheet1!AB406='Opening Balance'!$I$393,'Opening Balance'!$H$393,""))</f>
        <v/>
      </c>
      <c r="AK406" s="118">
        <f t="shared" si="693"/>
        <v>51.300000000000026</v>
      </c>
      <c r="AL406" s="118">
        <f t="shared" si="694"/>
        <v>99.5</v>
      </c>
      <c r="AM406" s="119" t="str">
        <f>IF('Att. Dairy'!I466="","",'Att. Dairy'!I466)</f>
        <v/>
      </c>
      <c r="AN406" s="119" t="str">
        <f>IF('Att. Dairy'!J466="","",'Att. Dairy'!J466)</f>
        <v/>
      </c>
      <c r="AO406" s="119" t="str">
        <f t="shared" si="709"/>
        <v/>
      </c>
      <c r="AP406" s="119" t="str">
        <f>IF('Att. Dairy'!O466="","",'Att. Dairy'!O466)</f>
        <v/>
      </c>
      <c r="AQ406" s="119" t="str">
        <f>IF('Att. Dairy'!P466="","",'Att. Dairy'!P466)</f>
        <v/>
      </c>
      <c r="AR406" s="119" t="str">
        <f t="shared" si="695"/>
        <v/>
      </c>
      <c r="AS406" s="118">
        <f t="shared" si="696"/>
        <v>0</v>
      </c>
      <c r="AT406" s="118">
        <f t="shared" si="697"/>
        <v>0</v>
      </c>
      <c r="AU406" s="118">
        <f t="shared" si="707"/>
        <v>51.300000000000026</v>
      </c>
      <c r="AV406" s="118">
        <f t="shared" si="708"/>
        <v>99.5</v>
      </c>
      <c r="AW406" s="321" t="str">
        <f>IFERROR(IF(AND('Att. Dairy'!B466=""),"",IF(AND(AX406="अवकाश"),"",IF(AND(AR406=""),"",AR406*$AY$381))),"")</f>
        <v/>
      </c>
      <c r="AX406" s="121" t="str">
        <f>IF(AND('Att. Dairy'!B466=""),"",IF(OR(AR406="",AR406=0),"",BC406))</f>
        <v/>
      </c>
      <c r="BB406" s="329" t="str">
        <f>IF(AND('Att. Dairy'!D466=""),"",'Att. Dairy'!D466)</f>
        <v>Wednesday</v>
      </c>
      <c r="BC406" s="329" t="str">
        <f t="shared" si="698"/>
        <v>दाल रोटी</v>
      </c>
      <c r="BD406" s="318" t="str">
        <f t="shared" si="668"/>
        <v>W</v>
      </c>
      <c r="BE406" s="329" t="str">
        <f>IF(AND('Att. Dairy'!C466=""),"",'Att. Dairy'!C466)</f>
        <v/>
      </c>
      <c r="BF406" s="329" t="str">
        <f t="shared" si="669"/>
        <v/>
      </c>
      <c r="BG406" s="318" t="str">
        <f t="shared" si="670"/>
        <v>W</v>
      </c>
      <c r="BJ406" s="487">
        <f>IF(AND($DG$5=$CF$382),MAX($BJ$385:BJ405)+1,0)</f>
        <v>0</v>
      </c>
      <c r="BK406" s="389">
        <v>21</v>
      </c>
      <c r="BL406" s="422">
        <f>IF(AND('Att. Dairy'!B466=""),"",'Att. Dairy'!B466)</f>
        <v>45343</v>
      </c>
      <c r="BM406" s="423" t="str">
        <f>IF(AND('Att. Dairy'!D466=""),"",'Att. Dairy'!D466)</f>
        <v>Wednesday</v>
      </c>
      <c r="BN406" s="435" t="str">
        <f>IF('Att. Dairy'!L466="","",IF('Att. Dairy'!E466='Att. Dairy'!$AD$15,'Att. Dairy'!L466,""))</f>
        <v/>
      </c>
      <c r="BO406" s="435" t="str">
        <f>IF('Att. Dairy'!M466="","",IF('Att. Dairy'!E466='Att. Dairy'!$AD$15,'Att. Dairy'!M466,""))</f>
        <v/>
      </c>
      <c r="BP406" s="436">
        <f t="shared" si="671"/>
        <v>0</v>
      </c>
      <c r="BQ406" s="453">
        <f t="shared" si="699"/>
        <v>89.9</v>
      </c>
      <c r="BR406" s="439" t="str">
        <f>IF(BL406="","",IF(BL406='Opening Balance'!$I$406,'Opening Balance'!$G$406,""))</f>
        <v/>
      </c>
      <c r="BS406" s="439" t="str">
        <f>IF(BL406="","",IF(BL406='Opening Balance'!$I$408,'Opening Balance'!$G$408,""))</f>
        <v/>
      </c>
      <c r="BT406" s="438">
        <f t="shared" si="672"/>
        <v>89.9</v>
      </c>
      <c r="BU406" s="446">
        <f>IF(BP406="","",BP406*'Opening Balance'!$G$410)</f>
        <v>0</v>
      </c>
      <c r="BV406" s="415">
        <f t="shared" si="666"/>
        <v>89.9</v>
      </c>
      <c r="BW406" s="453">
        <f t="shared" si="700"/>
        <v>3.3439999999999923</v>
      </c>
      <c r="BX406" s="446" t="str">
        <f>IF(BL406="","",IF(BL406='Opening Balance'!$I$407,'Opening Balance'!$G$407,""))</f>
        <v/>
      </c>
      <c r="BY406" s="446" t="str">
        <f>IF(BL406="","",IF(BL406='Opening Balance'!$I$409,'Opening Balance'!$G$409,""))</f>
        <v/>
      </c>
      <c r="BZ406" s="447">
        <f t="shared" si="673"/>
        <v>3.3439999999999923</v>
      </c>
      <c r="CA406" s="446">
        <f>IF(BP406="","",BP406*'Opening Balance'!$G$411)</f>
        <v>0</v>
      </c>
      <c r="CB406" s="431">
        <f t="shared" si="674"/>
        <v>3.3439999999999923</v>
      </c>
      <c r="CC406" s="474">
        <f t="shared" si="701"/>
        <v>32000</v>
      </c>
      <c r="CD406" s="468" t="str">
        <f>IF(BL406="","",IF(BL406='Opening Balance'!$I$413,'Opening Balance'!$G$413,""))</f>
        <v/>
      </c>
      <c r="CE406" s="468">
        <f t="shared" si="675"/>
        <v>32000</v>
      </c>
      <c r="CF406" s="470">
        <f>IF(BL406="","",IF(BL406='Opening Balance'!$I$415,'Opening Balance'!$G$415,0))</f>
        <v>0</v>
      </c>
      <c r="CG406" s="469">
        <f t="shared" si="702"/>
        <v>32000</v>
      </c>
      <c r="CH406" s="466"/>
      <c r="CI406" s="466"/>
      <c r="CJ406" s="389">
        <v>21</v>
      </c>
      <c r="CK406" s="422">
        <f>IF(AND('Att. Dairy'!B466=""),"",'Att. Dairy'!B466)</f>
        <v>45343</v>
      </c>
      <c r="CL406" s="423" t="str">
        <f>IF(AND('Att. Dairy'!D466=""),"",'Att. Dairy'!D466)</f>
        <v>Wednesday</v>
      </c>
      <c r="CM406" s="435" t="str">
        <f>IF('Att. Dairy'!O466="","",IF('Att. Dairy'!E466='Att. Dairy'!$AD$15,'Att. Dairy'!O466,""))</f>
        <v/>
      </c>
      <c r="CN406" s="435" t="str">
        <f>IF('Att. Dairy'!P466="","",IF('Att. Dairy'!E466='Att. Dairy'!$AD$15,'Att. Dairy'!P466,""))</f>
        <v/>
      </c>
      <c r="CO406" s="436">
        <f t="shared" si="676"/>
        <v>0</v>
      </c>
      <c r="CP406" s="453">
        <f t="shared" si="703"/>
        <v>135.13999999999993</v>
      </c>
      <c r="CQ406" s="438" t="str">
        <f>IF(CK406="","",IF(CK406='Opening Balance'!$I$406,'Opening Balance'!$H$406,""))</f>
        <v/>
      </c>
      <c r="CR406" s="438" t="str">
        <f>IF(CK406="","",IF(CK406='Opening Balance'!$I$408,'Opening Balance'!$H$408,""))</f>
        <v/>
      </c>
      <c r="CS406" s="438">
        <f t="shared" si="677"/>
        <v>135.13999999999993</v>
      </c>
      <c r="CT406" s="430">
        <f>IF(CO406="","",CO406*'Opening Balance'!$H$410)</f>
        <v>0</v>
      </c>
      <c r="CU406" s="431">
        <f t="shared" si="667"/>
        <v>135.13999999999993</v>
      </c>
      <c r="CV406" s="453">
        <f t="shared" si="704"/>
        <v>11.421399999999977</v>
      </c>
      <c r="CW406" s="430" t="str">
        <f>IF(CK406="","",IF(CK406='Opening Balance'!$I$407,'Opening Balance'!$H$407,""))</f>
        <v/>
      </c>
      <c r="CX406" s="429" t="str">
        <f>IF(CK406="","",IF(CK406='Opening Balance'!$I$409,'Opening Balance'!$H$409,""))</f>
        <v/>
      </c>
      <c r="CY406" s="438">
        <f t="shared" si="678"/>
        <v>11.421399999999977</v>
      </c>
      <c r="CZ406" s="430">
        <f>IF(CO406="","",CO406*'Opening Balance'!$H$411)</f>
        <v>0</v>
      </c>
      <c r="DA406" s="431">
        <f t="shared" si="679"/>
        <v>11.421399999999977</v>
      </c>
      <c r="DB406" s="474">
        <f t="shared" si="705"/>
        <v>35000</v>
      </c>
      <c r="DC406" s="468" t="str">
        <f>IF(CK406="","",IF(CK406='Opening Balance'!$I$413,'Opening Balance'!$H$413,""))</f>
        <v/>
      </c>
      <c r="DD406" s="468">
        <f t="shared" si="680"/>
        <v>35000</v>
      </c>
      <c r="DE406" s="470">
        <f>IF(CK406="","",IF(CK406='Opening Balance'!$I$415,'Opening Balance'!$H$415,0))</f>
        <v>0</v>
      </c>
      <c r="DF406" s="469">
        <f t="shared" si="706"/>
        <v>35000</v>
      </c>
    </row>
    <row r="407" spans="1:110" s="329" customFormat="1">
      <c r="A407" s="580"/>
      <c r="B407" s="352">
        <f>IF(AND($Z$3=$Q$381),MAX($B$385:B406)+1,0)</f>
        <v>0</v>
      </c>
      <c r="C407" s="116">
        <f>IF(AND('Att. Dairy'!B467=""),"",'Att. Dairy'!B467)</f>
        <v>45344</v>
      </c>
      <c r="D407" s="118">
        <f t="shared" si="681"/>
        <v>1.1000000000000085</v>
      </c>
      <c r="E407" s="118">
        <f t="shared" si="682"/>
        <v>55.199999999999996</v>
      </c>
      <c r="F407" s="118" t="str">
        <f>IF(C407="","",IF(Sheet1!C407='Opening Balance'!$I$388,'Opening Balance'!$G$388,""))</f>
        <v/>
      </c>
      <c r="G407" s="118" t="str">
        <f>IF(C407="","",IF(Sheet1!C407='Opening Balance'!$I$389,'Opening Balance'!$G$389,""))</f>
        <v/>
      </c>
      <c r="H407" s="118" t="str">
        <f>IF(C407="","",IF(Sheet1!C407='Opening Balance'!$I$390,'Opening Balance'!$G$390,""))</f>
        <v/>
      </c>
      <c r="I407" s="118" t="str">
        <f>IF(C407="","",IF(Sheet1!C407='Opening Balance'!$I$391,'Opening Balance'!$G$391,""))</f>
        <v/>
      </c>
      <c r="J407" s="118" t="str">
        <f>IF(C407="","",IF(Sheet1!C407='Opening Balance'!$I$392,'Opening Balance'!$G$392,""))</f>
        <v/>
      </c>
      <c r="K407" s="118" t="str">
        <f>IF(C407="","",IF(Sheet1!C407='Opening Balance'!$I$393,'Opening Balance'!$G$393,""))</f>
        <v/>
      </c>
      <c r="L407" s="118">
        <f t="shared" si="683"/>
        <v>1.1000000000000085</v>
      </c>
      <c r="M407" s="118">
        <f t="shared" si="684"/>
        <v>55.199999999999996</v>
      </c>
      <c r="N407" s="119" t="str">
        <f>IF('Att. Dairy'!F467="","",'Att. Dairy'!F467)</f>
        <v/>
      </c>
      <c r="O407" s="119" t="str">
        <f>IF('Att. Dairy'!G467="","",'Att. Dairy'!G467)</f>
        <v/>
      </c>
      <c r="P407" s="119" t="str">
        <f t="shared" si="685"/>
        <v/>
      </c>
      <c r="Q407" s="119" t="str">
        <f>IF('Att. Dairy'!L467="","",'Att. Dairy'!L467)</f>
        <v/>
      </c>
      <c r="R407" s="119" t="str">
        <f>IF('Att. Dairy'!M467="","",'Att. Dairy'!M467)</f>
        <v/>
      </c>
      <c r="S407" s="119" t="str">
        <f t="shared" si="686"/>
        <v/>
      </c>
      <c r="T407" s="118">
        <f t="shared" si="687"/>
        <v>0</v>
      </c>
      <c r="U407" s="118">
        <f t="shared" si="688"/>
        <v>0</v>
      </c>
      <c r="V407" s="118">
        <f t="shared" si="689"/>
        <v>1.1000000000000085</v>
      </c>
      <c r="W407" s="118">
        <f t="shared" si="690"/>
        <v>55.199999999999996</v>
      </c>
      <c r="X407" s="321" t="str">
        <f>IFERROR(IF(AND('Att. Dairy'!B467=""),"",IF(AND(Y407="अवकाश"),"",IF(AND(S407=""),"",S407*$Z$381))),"")</f>
        <v/>
      </c>
      <c r="Y407" s="121" t="str">
        <f>IF(AND('Att. Dairy'!B467=""),"",IF(OR(S407="",S407=0),"",BC407))</f>
        <v/>
      </c>
      <c r="AA407" s="353">
        <f>IF(AND($AY$3=$AP$381),MAX($AA$385:AA406)+1,0)</f>
        <v>0</v>
      </c>
      <c r="AB407" s="116">
        <f>IF(AND('Att. Dairy'!B467=""),"",'Att. Dairy'!B467)</f>
        <v>45344</v>
      </c>
      <c r="AC407" s="118">
        <f t="shared" si="691"/>
        <v>51.300000000000026</v>
      </c>
      <c r="AD407" s="118">
        <f t="shared" si="692"/>
        <v>99.5</v>
      </c>
      <c r="AE407" s="118" t="str">
        <f>IF(AB407="","",IF(Sheet1!AB407='Opening Balance'!$I$388,'Opening Balance'!$H$388,""))</f>
        <v/>
      </c>
      <c r="AF407" s="118" t="str">
        <f>IF(AB407="","",IF(Sheet1!AB407='Opening Balance'!$I$389,'Opening Balance'!$H$389,""))</f>
        <v/>
      </c>
      <c r="AG407" s="118" t="str">
        <f>IF(AB407="","",IF(Sheet1!AB407='Opening Balance'!$I$390,'Opening Balance'!$H$390,""))</f>
        <v/>
      </c>
      <c r="AH407" s="118" t="str">
        <f>IF(AB407="","",IF(Sheet1!AB407='Opening Balance'!$I$391,'Opening Balance'!$H$391,""))</f>
        <v/>
      </c>
      <c r="AI407" s="118" t="str">
        <f>IF(AB407="","",IF(Sheet1!AB407='Opening Balance'!$I$392,'Opening Balance'!$H$392,""))</f>
        <v/>
      </c>
      <c r="AJ407" s="118" t="str">
        <f>IF(AB407="","",IF(Sheet1!AB407='Opening Balance'!$I$393,'Opening Balance'!$H$393,""))</f>
        <v/>
      </c>
      <c r="AK407" s="118">
        <f t="shared" si="693"/>
        <v>51.300000000000026</v>
      </c>
      <c r="AL407" s="118">
        <f t="shared" si="694"/>
        <v>99.5</v>
      </c>
      <c r="AM407" s="119" t="str">
        <f>IF('Att. Dairy'!I467="","",'Att. Dairy'!I467)</f>
        <v/>
      </c>
      <c r="AN407" s="119" t="str">
        <f>IF('Att. Dairy'!J467="","",'Att. Dairy'!J467)</f>
        <v/>
      </c>
      <c r="AO407" s="119" t="str">
        <f t="shared" si="709"/>
        <v/>
      </c>
      <c r="AP407" s="119" t="str">
        <f>IF('Att. Dairy'!O467="","",'Att. Dairy'!O467)</f>
        <v/>
      </c>
      <c r="AQ407" s="119" t="str">
        <f>IF('Att. Dairy'!P467="","",'Att. Dairy'!P467)</f>
        <v/>
      </c>
      <c r="AR407" s="119" t="str">
        <f t="shared" si="695"/>
        <v/>
      </c>
      <c r="AS407" s="118">
        <f t="shared" si="696"/>
        <v>0</v>
      </c>
      <c r="AT407" s="118">
        <f t="shared" si="697"/>
        <v>0</v>
      </c>
      <c r="AU407" s="118">
        <f t="shared" si="707"/>
        <v>51.300000000000026</v>
      </c>
      <c r="AV407" s="118">
        <f t="shared" si="708"/>
        <v>99.5</v>
      </c>
      <c r="AW407" s="321" t="str">
        <f>IFERROR(IF(AND('Att. Dairy'!B467=""),"",IF(AND(AX407="अवकाश"),"",IF(AND(AR407=""),"",AR407*$AY$381))),"")</f>
        <v/>
      </c>
      <c r="AX407" s="121" t="str">
        <f>IF(AND('Att. Dairy'!B467=""),"",IF(OR(AR407="",AR407=0),"",BC407))</f>
        <v/>
      </c>
      <c r="BB407" s="329" t="str">
        <f>IF(AND('Att. Dairy'!D467=""),"",'Att. Dairy'!D467)</f>
        <v>Thursday</v>
      </c>
      <c r="BC407" s="329" t="str">
        <f t="shared" si="698"/>
        <v>खिचड़ी</v>
      </c>
      <c r="BD407" s="318" t="str">
        <f t="shared" si="668"/>
        <v>R</v>
      </c>
      <c r="BE407" s="329" t="str">
        <f>IF(AND('Att. Dairy'!C467=""),"",'Att. Dairy'!C467)</f>
        <v/>
      </c>
      <c r="BF407" s="329" t="str">
        <f t="shared" si="669"/>
        <v/>
      </c>
      <c r="BG407" s="318" t="str">
        <f t="shared" si="670"/>
        <v>R</v>
      </c>
      <c r="BJ407" s="487">
        <f>IF(AND($DG$5=$CF$382),MAX($BJ$385:BJ406)+1,0)</f>
        <v>0</v>
      </c>
      <c r="BK407" s="389">
        <v>22</v>
      </c>
      <c r="BL407" s="422">
        <f>IF(AND('Att. Dairy'!B467=""),"",'Att. Dairy'!B467)</f>
        <v>45344</v>
      </c>
      <c r="BM407" s="423" t="str">
        <f>IF(AND('Att. Dairy'!D467=""),"",'Att. Dairy'!D467)</f>
        <v>Thursday</v>
      </c>
      <c r="BN407" s="435" t="str">
        <f>IF('Att. Dairy'!L467="","",IF('Att. Dairy'!E467='Att. Dairy'!$AD$15,'Att. Dairy'!L467,""))</f>
        <v/>
      </c>
      <c r="BO407" s="435" t="str">
        <f>IF('Att. Dairy'!M467="","",IF('Att. Dairy'!E467='Att. Dairy'!$AD$15,'Att. Dairy'!M467,""))</f>
        <v/>
      </c>
      <c r="BP407" s="436">
        <f t="shared" si="671"/>
        <v>0</v>
      </c>
      <c r="BQ407" s="453">
        <f t="shared" si="699"/>
        <v>89.9</v>
      </c>
      <c r="BR407" s="439" t="str">
        <f>IF(BL407="","",IF(BL407='Opening Balance'!$I$406,'Opening Balance'!$G$406,""))</f>
        <v/>
      </c>
      <c r="BS407" s="439" t="str">
        <f>IF(BL407="","",IF(BL407='Opening Balance'!$I$408,'Opening Balance'!$G$408,""))</f>
        <v/>
      </c>
      <c r="BT407" s="438">
        <f t="shared" si="672"/>
        <v>89.9</v>
      </c>
      <c r="BU407" s="446">
        <f>IF(BP407="","",BP407*'Opening Balance'!$G$410)</f>
        <v>0</v>
      </c>
      <c r="BV407" s="415">
        <f t="shared" si="666"/>
        <v>89.9</v>
      </c>
      <c r="BW407" s="453">
        <f t="shared" si="700"/>
        <v>3.3439999999999923</v>
      </c>
      <c r="BX407" s="446" t="str">
        <f>IF(BL407="","",IF(BL407='Opening Balance'!$I$407,'Opening Balance'!$G$407,""))</f>
        <v/>
      </c>
      <c r="BY407" s="446" t="str">
        <f>IF(BL407="","",IF(BL407='Opening Balance'!$I$409,'Opening Balance'!$G$409,""))</f>
        <v/>
      </c>
      <c r="BZ407" s="447">
        <f t="shared" si="673"/>
        <v>3.3439999999999923</v>
      </c>
      <c r="CA407" s="446">
        <f>IF(BP407="","",BP407*'Opening Balance'!$G$411)</f>
        <v>0</v>
      </c>
      <c r="CB407" s="431">
        <f t="shared" si="674"/>
        <v>3.3439999999999923</v>
      </c>
      <c r="CC407" s="474">
        <f t="shared" si="701"/>
        <v>32000</v>
      </c>
      <c r="CD407" s="468" t="str">
        <f>IF(BL407="","",IF(BL407='Opening Balance'!$I$413,'Opening Balance'!$G$413,""))</f>
        <v/>
      </c>
      <c r="CE407" s="468">
        <f t="shared" si="675"/>
        <v>32000</v>
      </c>
      <c r="CF407" s="470">
        <f>IF(BL407="","",IF(BL407='Opening Balance'!$I$415,'Opening Balance'!$G$415,0))</f>
        <v>0</v>
      </c>
      <c r="CG407" s="469">
        <f t="shared" si="702"/>
        <v>32000</v>
      </c>
      <c r="CH407" s="466"/>
      <c r="CI407" s="466"/>
      <c r="CJ407" s="389">
        <v>22</v>
      </c>
      <c r="CK407" s="422">
        <f>IF(AND('Att. Dairy'!B467=""),"",'Att. Dairy'!B467)</f>
        <v>45344</v>
      </c>
      <c r="CL407" s="423" t="str">
        <f>IF(AND('Att. Dairy'!D467=""),"",'Att. Dairy'!D467)</f>
        <v>Thursday</v>
      </c>
      <c r="CM407" s="435" t="str">
        <f>IF('Att. Dairy'!O467="","",IF('Att. Dairy'!E467='Att. Dairy'!$AD$15,'Att. Dairy'!O467,""))</f>
        <v/>
      </c>
      <c r="CN407" s="435" t="str">
        <f>IF('Att. Dairy'!P467="","",IF('Att. Dairy'!E467='Att. Dairy'!$AD$15,'Att. Dairy'!P467,""))</f>
        <v/>
      </c>
      <c r="CO407" s="436">
        <f t="shared" si="676"/>
        <v>0</v>
      </c>
      <c r="CP407" s="453">
        <f t="shared" si="703"/>
        <v>135.13999999999993</v>
      </c>
      <c r="CQ407" s="438" t="str">
        <f>IF(CK407="","",IF(CK407='Opening Balance'!$I$406,'Opening Balance'!$H$406,""))</f>
        <v/>
      </c>
      <c r="CR407" s="438" t="str">
        <f>IF(CK407="","",IF(CK407='Opening Balance'!$I$408,'Opening Balance'!$H$408,""))</f>
        <v/>
      </c>
      <c r="CS407" s="438">
        <f t="shared" si="677"/>
        <v>135.13999999999993</v>
      </c>
      <c r="CT407" s="430">
        <f>IF(CO407="","",CO407*'Opening Balance'!$H$410)</f>
        <v>0</v>
      </c>
      <c r="CU407" s="431">
        <f t="shared" si="667"/>
        <v>135.13999999999993</v>
      </c>
      <c r="CV407" s="453">
        <f t="shared" si="704"/>
        <v>11.421399999999977</v>
      </c>
      <c r="CW407" s="430" t="str">
        <f>IF(CK407="","",IF(CK407='Opening Balance'!$I$407,'Opening Balance'!$H$407,""))</f>
        <v/>
      </c>
      <c r="CX407" s="429" t="str">
        <f>IF(CK407="","",IF(CK407='Opening Balance'!$I$409,'Opening Balance'!$H$409,""))</f>
        <v/>
      </c>
      <c r="CY407" s="438">
        <f t="shared" si="678"/>
        <v>11.421399999999977</v>
      </c>
      <c r="CZ407" s="430">
        <f>IF(CO407="","",CO407*'Opening Balance'!$H$411)</f>
        <v>0</v>
      </c>
      <c r="DA407" s="431">
        <f t="shared" si="679"/>
        <v>11.421399999999977</v>
      </c>
      <c r="DB407" s="474">
        <f t="shared" si="705"/>
        <v>35000</v>
      </c>
      <c r="DC407" s="468" t="str">
        <f>IF(CK407="","",IF(CK407='Opening Balance'!$I$413,'Opening Balance'!$H$413,""))</f>
        <v/>
      </c>
      <c r="DD407" s="468">
        <f t="shared" si="680"/>
        <v>35000</v>
      </c>
      <c r="DE407" s="470">
        <f>IF(CK407="","",IF(CK407='Opening Balance'!$I$415,'Opening Balance'!$H$415,0))</f>
        <v>0</v>
      </c>
      <c r="DF407" s="469">
        <f t="shared" si="706"/>
        <v>35000</v>
      </c>
    </row>
    <row r="408" spans="1:110" s="329" customFormat="1">
      <c r="A408" s="580"/>
      <c r="B408" s="352">
        <f>IF(AND($Z$3=$Q$381),MAX($B$385:B407)+1,0)</f>
        <v>0</v>
      </c>
      <c r="C408" s="116">
        <f>IF(AND('Att. Dairy'!B468=""),"",'Att. Dairy'!B468)</f>
        <v>45345</v>
      </c>
      <c r="D408" s="118">
        <f t="shared" si="681"/>
        <v>1.1000000000000085</v>
      </c>
      <c r="E408" s="118">
        <f t="shared" si="682"/>
        <v>55.199999999999996</v>
      </c>
      <c r="F408" s="118" t="str">
        <f>IF(C408="","",IF(Sheet1!C408='Opening Balance'!$I$388,'Opening Balance'!$G$388,""))</f>
        <v/>
      </c>
      <c r="G408" s="118" t="str">
        <f>IF(C408="","",IF(Sheet1!C408='Opening Balance'!$I$389,'Opening Balance'!$G$389,""))</f>
        <v/>
      </c>
      <c r="H408" s="118" t="str">
        <f>IF(C408="","",IF(Sheet1!C408='Opening Balance'!$I$390,'Opening Balance'!$G$390,""))</f>
        <v/>
      </c>
      <c r="I408" s="118" t="str">
        <f>IF(C408="","",IF(Sheet1!C408='Opening Balance'!$I$391,'Opening Balance'!$G$391,""))</f>
        <v/>
      </c>
      <c r="J408" s="118" t="str">
        <f>IF(C408="","",IF(Sheet1!C408='Opening Balance'!$I$392,'Opening Balance'!$G$392,""))</f>
        <v/>
      </c>
      <c r="K408" s="118" t="str">
        <f>IF(C408="","",IF(Sheet1!C408='Opening Balance'!$I$393,'Opening Balance'!$G$393,""))</f>
        <v/>
      </c>
      <c r="L408" s="118">
        <f t="shared" si="683"/>
        <v>1.1000000000000085</v>
      </c>
      <c r="M408" s="118">
        <f t="shared" si="684"/>
        <v>55.199999999999996</v>
      </c>
      <c r="N408" s="119" t="str">
        <f>IF('Att. Dairy'!F468="","",'Att. Dairy'!F468)</f>
        <v/>
      </c>
      <c r="O408" s="119" t="str">
        <f>IF('Att. Dairy'!G468="","",'Att. Dairy'!G468)</f>
        <v/>
      </c>
      <c r="P408" s="119" t="str">
        <f t="shared" si="685"/>
        <v/>
      </c>
      <c r="Q408" s="119" t="str">
        <f>IF('Att. Dairy'!L468="","",'Att. Dairy'!L468)</f>
        <v/>
      </c>
      <c r="R408" s="119" t="str">
        <f>IF('Att. Dairy'!M468="","",'Att. Dairy'!M468)</f>
        <v/>
      </c>
      <c r="S408" s="119" t="str">
        <f t="shared" si="686"/>
        <v/>
      </c>
      <c r="T408" s="118">
        <f t="shared" si="687"/>
        <v>0</v>
      </c>
      <c r="U408" s="118">
        <f t="shared" si="688"/>
        <v>0</v>
      </c>
      <c r="V408" s="118">
        <f t="shared" si="689"/>
        <v>1.1000000000000085</v>
      </c>
      <c r="W408" s="118">
        <f t="shared" si="690"/>
        <v>55.199999999999996</v>
      </c>
      <c r="X408" s="321" t="str">
        <f>IFERROR(IF(AND('Att. Dairy'!B468=""),"",IF(AND(Y408="अवकाश"),"",IF(AND(S408=""),"",S408*$Z$381))),"")</f>
        <v/>
      </c>
      <c r="Y408" s="121" t="str">
        <f>IF(AND('Att. Dairy'!B468=""),"",IF(OR(S408="",S408=0),"",BC408))</f>
        <v/>
      </c>
      <c r="AA408" s="353">
        <f>IF(AND($AY$3=$AP$381),MAX($AA$385:AA407)+1,0)</f>
        <v>0</v>
      </c>
      <c r="AB408" s="116">
        <f>IF(AND('Att. Dairy'!B468=""),"",'Att. Dairy'!B468)</f>
        <v>45345</v>
      </c>
      <c r="AC408" s="118">
        <f t="shared" si="691"/>
        <v>51.300000000000026</v>
      </c>
      <c r="AD408" s="118">
        <f t="shared" si="692"/>
        <v>99.5</v>
      </c>
      <c r="AE408" s="118" t="str">
        <f>IF(AB408="","",IF(Sheet1!AB408='Opening Balance'!$I$388,'Opening Balance'!$H$388,""))</f>
        <v/>
      </c>
      <c r="AF408" s="118" t="str">
        <f>IF(AB408="","",IF(Sheet1!AB408='Opening Balance'!$I$389,'Opening Balance'!$H$389,""))</f>
        <v/>
      </c>
      <c r="AG408" s="118" t="str">
        <f>IF(AB408="","",IF(Sheet1!AB408='Opening Balance'!$I$390,'Opening Balance'!$H$390,""))</f>
        <v/>
      </c>
      <c r="AH408" s="118" t="str">
        <f>IF(AB408="","",IF(Sheet1!AB408='Opening Balance'!$I$391,'Opening Balance'!$H$391,""))</f>
        <v/>
      </c>
      <c r="AI408" s="118" t="str">
        <f>IF(AB408="","",IF(Sheet1!AB408='Opening Balance'!$I$392,'Opening Balance'!$H$392,""))</f>
        <v/>
      </c>
      <c r="AJ408" s="118" t="str">
        <f>IF(AB408="","",IF(Sheet1!AB408='Opening Balance'!$I$393,'Opening Balance'!$H$393,""))</f>
        <v/>
      </c>
      <c r="AK408" s="118">
        <f t="shared" si="693"/>
        <v>51.300000000000026</v>
      </c>
      <c r="AL408" s="118">
        <f t="shared" si="694"/>
        <v>99.5</v>
      </c>
      <c r="AM408" s="119" t="str">
        <f>IF('Att. Dairy'!I468="","",'Att. Dairy'!I468)</f>
        <v/>
      </c>
      <c r="AN408" s="119" t="str">
        <f>IF('Att. Dairy'!J468="","",'Att. Dairy'!J468)</f>
        <v/>
      </c>
      <c r="AO408" s="119" t="str">
        <f t="shared" si="709"/>
        <v/>
      </c>
      <c r="AP408" s="119" t="str">
        <f>IF('Att. Dairy'!O468="","",'Att. Dairy'!O468)</f>
        <v/>
      </c>
      <c r="AQ408" s="119" t="str">
        <f>IF('Att. Dairy'!P468="","",'Att. Dairy'!P468)</f>
        <v/>
      </c>
      <c r="AR408" s="119" t="str">
        <f t="shared" si="695"/>
        <v/>
      </c>
      <c r="AS408" s="118">
        <f t="shared" si="696"/>
        <v>0</v>
      </c>
      <c r="AT408" s="118">
        <f t="shared" si="697"/>
        <v>0</v>
      </c>
      <c r="AU408" s="118">
        <f t="shared" si="707"/>
        <v>51.300000000000026</v>
      </c>
      <c r="AV408" s="118">
        <f t="shared" si="708"/>
        <v>99.5</v>
      </c>
      <c r="AW408" s="321" t="str">
        <f>IFERROR(IF(AND('Att. Dairy'!B468=""),"",IF(AND(AX408="अवकाश"),"",IF(AND(AR408=""),"",AR408*$AY$381))),"")</f>
        <v/>
      </c>
      <c r="AX408" s="121" t="str">
        <f>IF(AND('Att. Dairy'!B468=""),"",IF(OR(AR408="",AR408=0),"",BC408))</f>
        <v/>
      </c>
      <c r="BB408" s="329" t="str">
        <f>IF(AND('Att. Dairy'!D468=""),"",'Att. Dairy'!D468)</f>
        <v>Friday</v>
      </c>
      <c r="BC408" s="329" t="str">
        <f t="shared" si="698"/>
        <v>दाल रोटी</v>
      </c>
      <c r="BD408" s="318" t="str">
        <f t="shared" si="668"/>
        <v>W</v>
      </c>
      <c r="BE408" s="329" t="str">
        <f>IF(AND('Att. Dairy'!C468=""),"",'Att. Dairy'!C468)</f>
        <v/>
      </c>
      <c r="BF408" s="329" t="str">
        <f t="shared" si="669"/>
        <v/>
      </c>
      <c r="BG408" s="318" t="str">
        <f t="shared" si="670"/>
        <v>W</v>
      </c>
      <c r="BJ408" s="487">
        <f>IF(AND($DG$5=$CF$382),MAX($BJ$385:BJ407)+1,0)</f>
        <v>0</v>
      </c>
      <c r="BK408" s="389">
        <v>23</v>
      </c>
      <c r="BL408" s="422">
        <f>IF(AND('Att. Dairy'!B468=""),"",'Att. Dairy'!B468)</f>
        <v>45345</v>
      </c>
      <c r="BM408" s="423" t="str">
        <f>IF(AND('Att. Dairy'!D468=""),"",'Att. Dairy'!D468)</f>
        <v>Friday</v>
      </c>
      <c r="BN408" s="435" t="str">
        <f>IF('Att. Dairy'!L468="","",IF('Att. Dairy'!E468='Att. Dairy'!$AD$15,'Att. Dairy'!L468,""))</f>
        <v/>
      </c>
      <c r="BO408" s="435" t="str">
        <f>IF('Att. Dairy'!M468="","",IF('Att. Dairy'!E468='Att. Dairy'!$AD$15,'Att. Dairy'!M468,""))</f>
        <v/>
      </c>
      <c r="BP408" s="436">
        <f t="shared" si="671"/>
        <v>0</v>
      </c>
      <c r="BQ408" s="453">
        <f t="shared" si="699"/>
        <v>89.9</v>
      </c>
      <c r="BR408" s="439" t="str">
        <f>IF(BL408="","",IF(BL408='Opening Balance'!$I$406,'Opening Balance'!$G$406,""))</f>
        <v/>
      </c>
      <c r="BS408" s="439" t="str">
        <f>IF(BL408="","",IF(BL408='Opening Balance'!$I$408,'Opening Balance'!$G$408,""))</f>
        <v/>
      </c>
      <c r="BT408" s="438">
        <f t="shared" si="672"/>
        <v>89.9</v>
      </c>
      <c r="BU408" s="446">
        <f>IF(BP408="","",BP408*'Opening Balance'!$G$410)</f>
        <v>0</v>
      </c>
      <c r="BV408" s="415">
        <f t="shared" si="666"/>
        <v>89.9</v>
      </c>
      <c r="BW408" s="453">
        <f t="shared" si="700"/>
        <v>3.3439999999999923</v>
      </c>
      <c r="BX408" s="446" t="str">
        <f>IF(BL408="","",IF(BL408='Opening Balance'!$I$407,'Opening Balance'!$G$407,""))</f>
        <v/>
      </c>
      <c r="BY408" s="446" t="str">
        <f>IF(BL408="","",IF(BL408='Opening Balance'!$I$409,'Opening Balance'!$G$409,""))</f>
        <v/>
      </c>
      <c r="BZ408" s="447">
        <f t="shared" si="673"/>
        <v>3.3439999999999923</v>
      </c>
      <c r="CA408" s="446">
        <f>IF(BP408="","",BP408*'Opening Balance'!$G$411)</f>
        <v>0</v>
      </c>
      <c r="CB408" s="431">
        <f t="shared" si="674"/>
        <v>3.3439999999999923</v>
      </c>
      <c r="CC408" s="474">
        <f t="shared" si="701"/>
        <v>32000</v>
      </c>
      <c r="CD408" s="468" t="str">
        <f>IF(BL408="","",IF(BL408='Opening Balance'!$I$413,'Opening Balance'!$G$413,""))</f>
        <v/>
      </c>
      <c r="CE408" s="468">
        <f t="shared" si="675"/>
        <v>32000</v>
      </c>
      <c r="CF408" s="470">
        <f>IF(BL408="","",IF(BL408='Opening Balance'!$I$415,'Opening Balance'!$G$415,0))</f>
        <v>0</v>
      </c>
      <c r="CG408" s="469">
        <f t="shared" si="702"/>
        <v>32000</v>
      </c>
      <c r="CH408" s="466"/>
      <c r="CI408" s="466"/>
      <c r="CJ408" s="389">
        <v>23</v>
      </c>
      <c r="CK408" s="422">
        <f>IF(AND('Att. Dairy'!B468=""),"",'Att. Dairy'!B468)</f>
        <v>45345</v>
      </c>
      <c r="CL408" s="423" t="str">
        <f>IF(AND('Att. Dairy'!D468=""),"",'Att. Dairy'!D468)</f>
        <v>Friday</v>
      </c>
      <c r="CM408" s="435" t="str">
        <f>IF('Att. Dairy'!O468="","",IF('Att. Dairy'!E468='Att. Dairy'!$AD$15,'Att. Dairy'!O468,""))</f>
        <v/>
      </c>
      <c r="CN408" s="435" t="str">
        <f>IF('Att. Dairy'!P468="","",IF('Att. Dairy'!E468='Att. Dairy'!$AD$15,'Att. Dairy'!P468,""))</f>
        <v/>
      </c>
      <c r="CO408" s="436">
        <f t="shared" si="676"/>
        <v>0</v>
      </c>
      <c r="CP408" s="453">
        <f t="shared" si="703"/>
        <v>135.13999999999993</v>
      </c>
      <c r="CQ408" s="438" t="str">
        <f>IF(CK408="","",IF(CK408='Opening Balance'!$I$406,'Opening Balance'!$H$406,""))</f>
        <v/>
      </c>
      <c r="CR408" s="438" t="str">
        <f>IF(CK408="","",IF(CK408='Opening Balance'!$I$408,'Opening Balance'!$H$408,""))</f>
        <v/>
      </c>
      <c r="CS408" s="438">
        <f t="shared" si="677"/>
        <v>135.13999999999993</v>
      </c>
      <c r="CT408" s="430">
        <f>IF(CO408="","",CO408*'Opening Balance'!$H$410)</f>
        <v>0</v>
      </c>
      <c r="CU408" s="431">
        <f t="shared" si="667"/>
        <v>135.13999999999993</v>
      </c>
      <c r="CV408" s="453">
        <f t="shared" si="704"/>
        <v>11.421399999999977</v>
      </c>
      <c r="CW408" s="430" t="str">
        <f>IF(CK408="","",IF(CK408='Opening Balance'!$I$407,'Opening Balance'!$H$407,""))</f>
        <v/>
      </c>
      <c r="CX408" s="429" t="str">
        <f>IF(CK408="","",IF(CK408='Opening Balance'!$I$409,'Opening Balance'!$H$409,""))</f>
        <v/>
      </c>
      <c r="CY408" s="438">
        <f t="shared" si="678"/>
        <v>11.421399999999977</v>
      </c>
      <c r="CZ408" s="430">
        <f>IF(CO408="","",CO408*'Opening Balance'!$H$411)</f>
        <v>0</v>
      </c>
      <c r="DA408" s="431">
        <f t="shared" si="679"/>
        <v>11.421399999999977</v>
      </c>
      <c r="DB408" s="474">
        <f t="shared" si="705"/>
        <v>35000</v>
      </c>
      <c r="DC408" s="468" t="str">
        <f>IF(CK408="","",IF(CK408='Opening Balance'!$I$413,'Opening Balance'!$H$413,""))</f>
        <v/>
      </c>
      <c r="DD408" s="468">
        <f t="shared" si="680"/>
        <v>35000</v>
      </c>
      <c r="DE408" s="470">
        <f>IF(CK408="","",IF(CK408='Opening Balance'!$I$415,'Opening Balance'!$H$415,0))</f>
        <v>0</v>
      </c>
      <c r="DF408" s="469">
        <f t="shared" si="706"/>
        <v>35000</v>
      </c>
    </row>
    <row r="409" spans="1:110" s="329" customFormat="1">
      <c r="A409" s="580"/>
      <c r="B409" s="352">
        <f>IF(AND($Z$3=$Q$381),MAX($B$385:B408)+1,0)</f>
        <v>0</v>
      </c>
      <c r="C409" s="116">
        <f>IF(AND('Att. Dairy'!B469=""),"",'Att. Dairy'!B469)</f>
        <v>45346</v>
      </c>
      <c r="D409" s="118">
        <f t="shared" si="681"/>
        <v>1.1000000000000085</v>
      </c>
      <c r="E409" s="118">
        <f t="shared" si="682"/>
        <v>55.199999999999996</v>
      </c>
      <c r="F409" s="118" t="str">
        <f>IF(C409="","",IF(Sheet1!C409='Opening Balance'!$I$388,'Opening Balance'!$G$388,""))</f>
        <v/>
      </c>
      <c r="G409" s="118" t="str">
        <f>IF(C409="","",IF(Sheet1!C409='Opening Balance'!$I$389,'Opening Balance'!$G$389,""))</f>
        <v/>
      </c>
      <c r="H409" s="118" t="str">
        <f>IF(C409="","",IF(Sheet1!C409='Opening Balance'!$I$390,'Opening Balance'!$G$390,""))</f>
        <v/>
      </c>
      <c r="I409" s="118" t="str">
        <f>IF(C409="","",IF(Sheet1!C409='Opening Balance'!$I$391,'Opening Balance'!$G$391,""))</f>
        <v/>
      </c>
      <c r="J409" s="118" t="str">
        <f>IF(C409="","",IF(Sheet1!C409='Opening Balance'!$I$392,'Opening Balance'!$G$392,""))</f>
        <v/>
      </c>
      <c r="K409" s="118" t="str">
        <f>IF(C409="","",IF(Sheet1!C409='Opening Balance'!$I$393,'Opening Balance'!$G$393,""))</f>
        <v/>
      </c>
      <c r="L409" s="118">
        <f t="shared" si="683"/>
        <v>1.1000000000000085</v>
      </c>
      <c r="M409" s="118">
        <f t="shared" si="684"/>
        <v>55.199999999999996</v>
      </c>
      <c r="N409" s="119" t="str">
        <f>IF('Att. Dairy'!F469="","",'Att. Dairy'!F469)</f>
        <v/>
      </c>
      <c r="O409" s="119" t="str">
        <f>IF('Att. Dairy'!G469="","",'Att. Dairy'!G469)</f>
        <v/>
      </c>
      <c r="P409" s="119" t="str">
        <f t="shared" si="685"/>
        <v/>
      </c>
      <c r="Q409" s="119" t="str">
        <f>IF('Att. Dairy'!L469="","",'Att. Dairy'!L469)</f>
        <v/>
      </c>
      <c r="R409" s="119" t="str">
        <f>IF('Att. Dairy'!M469="","",'Att. Dairy'!M469)</f>
        <v/>
      </c>
      <c r="S409" s="119" t="str">
        <f t="shared" si="686"/>
        <v/>
      </c>
      <c r="T409" s="118">
        <f t="shared" si="687"/>
        <v>0</v>
      </c>
      <c r="U409" s="118">
        <f t="shared" si="688"/>
        <v>0</v>
      </c>
      <c r="V409" s="118">
        <f t="shared" si="689"/>
        <v>1.1000000000000085</v>
      </c>
      <c r="W409" s="118">
        <f t="shared" si="690"/>
        <v>55.199999999999996</v>
      </c>
      <c r="X409" s="321" t="str">
        <f>IFERROR(IF(AND('Att. Dairy'!B469=""),"",IF(AND(Y409="अवकाश"),"",IF(AND(S409=""),"",S409*$Z$381))),"")</f>
        <v/>
      </c>
      <c r="Y409" s="121" t="str">
        <f>IF(AND('Att. Dairy'!B469=""),"",IF(OR(S409="",S409=0),"",BC409))</f>
        <v/>
      </c>
      <c r="AA409" s="353">
        <f>IF(AND($AY$3=$AP$381),MAX($AA$385:AA408)+1,0)</f>
        <v>0</v>
      </c>
      <c r="AB409" s="116">
        <f>IF(AND('Att. Dairy'!B469=""),"",'Att. Dairy'!B469)</f>
        <v>45346</v>
      </c>
      <c r="AC409" s="118">
        <f t="shared" si="691"/>
        <v>51.300000000000026</v>
      </c>
      <c r="AD409" s="118">
        <f t="shared" si="692"/>
        <v>99.5</v>
      </c>
      <c r="AE409" s="118" t="str">
        <f>IF(AB409="","",IF(Sheet1!AB409='Opening Balance'!$I$388,'Opening Balance'!$H$388,""))</f>
        <v/>
      </c>
      <c r="AF409" s="118" t="str">
        <f>IF(AB409="","",IF(Sheet1!AB409='Opening Balance'!$I$389,'Opening Balance'!$H$389,""))</f>
        <v/>
      </c>
      <c r="AG409" s="118" t="str">
        <f>IF(AB409="","",IF(Sheet1!AB409='Opening Balance'!$I$390,'Opening Balance'!$H$390,""))</f>
        <v/>
      </c>
      <c r="AH409" s="118" t="str">
        <f>IF(AB409="","",IF(Sheet1!AB409='Opening Balance'!$I$391,'Opening Balance'!$H$391,""))</f>
        <v/>
      </c>
      <c r="AI409" s="118" t="str">
        <f>IF(AB409="","",IF(Sheet1!AB409='Opening Balance'!$I$392,'Opening Balance'!$H$392,""))</f>
        <v/>
      </c>
      <c r="AJ409" s="118" t="str">
        <f>IF(AB409="","",IF(Sheet1!AB409='Opening Balance'!$I$393,'Opening Balance'!$H$393,""))</f>
        <v/>
      </c>
      <c r="AK409" s="118">
        <f t="shared" si="693"/>
        <v>51.300000000000026</v>
      </c>
      <c r="AL409" s="118">
        <f t="shared" si="694"/>
        <v>99.5</v>
      </c>
      <c r="AM409" s="119" t="str">
        <f>IF('Att. Dairy'!I469="","",'Att. Dairy'!I469)</f>
        <v/>
      </c>
      <c r="AN409" s="119" t="str">
        <f>IF('Att. Dairy'!J469="","",'Att. Dairy'!J469)</f>
        <v/>
      </c>
      <c r="AO409" s="119" t="str">
        <f t="shared" si="709"/>
        <v/>
      </c>
      <c r="AP409" s="119" t="str">
        <f>IF('Att. Dairy'!O469="","",'Att. Dairy'!O469)</f>
        <v/>
      </c>
      <c r="AQ409" s="119" t="str">
        <f>IF('Att. Dairy'!P469="","",'Att. Dairy'!P469)</f>
        <v/>
      </c>
      <c r="AR409" s="119" t="str">
        <f t="shared" si="695"/>
        <v/>
      </c>
      <c r="AS409" s="118">
        <f t="shared" si="696"/>
        <v>0</v>
      </c>
      <c r="AT409" s="118">
        <f t="shared" si="697"/>
        <v>0</v>
      </c>
      <c r="AU409" s="118">
        <f t="shared" si="707"/>
        <v>51.300000000000026</v>
      </c>
      <c r="AV409" s="118">
        <f t="shared" si="708"/>
        <v>99.5</v>
      </c>
      <c r="AW409" s="321" t="str">
        <f>IFERROR(IF(AND('Att. Dairy'!B469=""),"",IF(AND(AX409="अवकाश"),"",IF(AND(AR409=""),"",AR409*$AY$381))),"")</f>
        <v/>
      </c>
      <c r="AX409" s="121" t="str">
        <f>IF(AND('Att. Dairy'!B469=""),"",IF(OR(AR409="",AR409=0),"",BC409))</f>
        <v/>
      </c>
      <c r="BB409" s="329" t="str">
        <f>IF(AND('Att. Dairy'!D469=""),"",'Att. Dairy'!D469)</f>
        <v>Saturday</v>
      </c>
      <c r="BC409" s="329" t="str">
        <f t="shared" si="698"/>
        <v>सब्जी रोटी</v>
      </c>
      <c r="BD409" s="318" t="str">
        <f t="shared" si="668"/>
        <v>W</v>
      </c>
      <c r="BE409" s="329" t="str">
        <f>IF(AND('Att. Dairy'!C469=""),"",'Att. Dairy'!C469)</f>
        <v/>
      </c>
      <c r="BF409" s="329" t="str">
        <f t="shared" si="669"/>
        <v/>
      </c>
      <c r="BG409" s="318" t="str">
        <f t="shared" si="670"/>
        <v>W</v>
      </c>
      <c r="BJ409" s="487">
        <f>IF(AND($DG$5=$CF$382),MAX($BJ$385:BJ408)+1,0)</f>
        <v>0</v>
      </c>
      <c r="BK409" s="389">
        <v>24</v>
      </c>
      <c r="BL409" s="422">
        <f>IF(AND('Att. Dairy'!B469=""),"",'Att. Dairy'!B469)</f>
        <v>45346</v>
      </c>
      <c r="BM409" s="423" t="str">
        <f>IF(AND('Att. Dairy'!D469=""),"",'Att. Dairy'!D469)</f>
        <v>Saturday</v>
      </c>
      <c r="BN409" s="435" t="str">
        <f>IF('Att. Dairy'!L469="","",IF('Att. Dairy'!E469='Att. Dairy'!$AD$15,'Att. Dairy'!L469,""))</f>
        <v/>
      </c>
      <c r="BO409" s="435" t="str">
        <f>IF('Att. Dairy'!M469="","",IF('Att. Dairy'!E469='Att. Dairy'!$AD$15,'Att. Dairy'!M469,""))</f>
        <v/>
      </c>
      <c r="BP409" s="436">
        <f t="shared" si="671"/>
        <v>0</v>
      </c>
      <c r="BQ409" s="453">
        <f t="shared" si="699"/>
        <v>89.9</v>
      </c>
      <c r="BR409" s="439" t="str">
        <f>IF(BL409="","",IF(BL409='Opening Balance'!$I$406,'Opening Balance'!$G$406,""))</f>
        <v/>
      </c>
      <c r="BS409" s="439" t="str">
        <f>IF(BL409="","",IF(BL409='Opening Balance'!$I$408,'Opening Balance'!$G$408,""))</f>
        <v/>
      </c>
      <c r="BT409" s="438">
        <f t="shared" si="672"/>
        <v>89.9</v>
      </c>
      <c r="BU409" s="446">
        <f>IF(BP409="","",BP409*'Opening Balance'!$G$410)</f>
        <v>0</v>
      </c>
      <c r="BV409" s="415">
        <f t="shared" si="666"/>
        <v>89.9</v>
      </c>
      <c r="BW409" s="453">
        <f t="shared" si="700"/>
        <v>3.3439999999999923</v>
      </c>
      <c r="BX409" s="446" t="str">
        <f>IF(BL409="","",IF(BL409='Opening Balance'!$I$407,'Opening Balance'!$G$407,""))</f>
        <v/>
      </c>
      <c r="BY409" s="446" t="str">
        <f>IF(BL409="","",IF(BL409='Opening Balance'!$I$409,'Opening Balance'!$G$409,""))</f>
        <v/>
      </c>
      <c r="BZ409" s="447">
        <f t="shared" si="673"/>
        <v>3.3439999999999923</v>
      </c>
      <c r="CA409" s="446">
        <f>IF(BP409="","",BP409*'Opening Balance'!$G$411)</f>
        <v>0</v>
      </c>
      <c r="CB409" s="431">
        <f t="shared" si="674"/>
        <v>3.3439999999999923</v>
      </c>
      <c r="CC409" s="474">
        <f t="shared" si="701"/>
        <v>32000</v>
      </c>
      <c r="CD409" s="468" t="str">
        <f>IF(BL409="","",IF(BL409='Opening Balance'!$I$413,'Opening Balance'!$G$413,""))</f>
        <v/>
      </c>
      <c r="CE409" s="468">
        <f t="shared" si="675"/>
        <v>32000</v>
      </c>
      <c r="CF409" s="470">
        <f>IF(BL409="","",IF(BL409='Opening Balance'!$I$415,'Opening Balance'!$G$415,0))</f>
        <v>0</v>
      </c>
      <c r="CG409" s="469">
        <f t="shared" si="702"/>
        <v>32000</v>
      </c>
      <c r="CH409" s="466"/>
      <c r="CI409" s="466"/>
      <c r="CJ409" s="389">
        <v>24</v>
      </c>
      <c r="CK409" s="422">
        <f>IF(AND('Att. Dairy'!B469=""),"",'Att. Dairy'!B469)</f>
        <v>45346</v>
      </c>
      <c r="CL409" s="423" t="str">
        <f>IF(AND('Att. Dairy'!D469=""),"",'Att. Dairy'!D469)</f>
        <v>Saturday</v>
      </c>
      <c r="CM409" s="435" t="str">
        <f>IF('Att. Dairy'!O469="","",IF('Att. Dairy'!E469='Att. Dairy'!$AD$15,'Att. Dairy'!O469,""))</f>
        <v/>
      </c>
      <c r="CN409" s="435" t="str">
        <f>IF('Att. Dairy'!P469="","",IF('Att. Dairy'!E469='Att. Dairy'!$AD$15,'Att. Dairy'!P469,""))</f>
        <v/>
      </c>
      <c r="CO409" s="436">
        <f t="shared" si="676"/>
        <v>0</v>
      </c>
      <c r="CP409" s="453">
        <f t="shared" si="703"/>
        <v>135.13999999999993</v>
      </c>
      <c r="CQ409" s="438" t="str">
        <f>IF(CK409="","",IF(CK409='Opening Balance'!$I$406,'Opening Balance'!$H$406,""))</f>
        <v/>
      </c>
      <c r="CR409" s="438" t="str">
        <f>IF(CK409="","",IF(CK409='Opening Balance'!$I$408,'Opening Balance'!$H$408,""))</f>
        <v/>
      </c>
      <c r="CS409" s="438">
        <f t="shared" si="677"/>
        <v>135.13999999999993</v>
      </c>
      <c r="CT409" s="430">
        <f>IF(CO409="","",CO409*'Opening Balance'!$H$410)</f>
        <v>0</v>
      </c>
      <c r="CU409" s="431">
        <f t="shared" si="667"/>
        <v>135.13999999999993</v>
      </c>
      <c r="CV409" s="453">
        <f t="shared" si="704"/>
        <v>11.421399999999977</v>
      </c>
      <c r="CW409" s="430" t="str">
        <f>IF(CK409="","",IF(CK409='Opening Balance'!$I$407,'Opening Balance'!$H$407,""))</f>
        <v/>
      </c>
      <c r="CX409" s="429" t="str">
        <f>IF(CK409="","",IF(CK409='Opening Balance'!$I$409,'Opening Balance'!$H$409,""))</f>
        <v/>
      </c>
      <c r="CY409" s="438">
        <f t="shared" si="678"/>
        <v>11.421399999999977</v>
      </c>
      <c r="CZ409" s="430">
        <f>IF(CO409="","",CO409*'Opening Balance'!$H$411)</f>
        <v>0</v>
      </c>
      <c r="DA409" s="431">
        <f t="shared" si="679"/>
        <v>11.421399999999977</v>
      </c>
      <c r="DB409" s="474">
        <f t="shared" si="705"/>
        <v>35000</v>
      </c>
      <c r="DC409" s="468" t="str">
        <f>IF(CK409="","",IF(CK409='Opening Balance'!$I$413,'Opening Balance'!$H$413,""))</f>
        <v/>
      </c>
      <c r="DD409" s="468">
        <f t="shared" si="680"/>
        <v>35000</v>
      </c>
      <c r="DE409" s="470">
        <f>IF(CK409="","",IF(CK409='Opening Balance'!$I$415,'Opening Balance'!$H$415,0))</f>
        <v>0</v>
      </c>
      <c r="DF409" s="469">
        <f t="shared" si="706"/>
        <v>35000</v>
      </c>
    </row>
    <row r="410" spans="1:110" s="329" customFormat="1">
      <c r="A410" s="580"/>
      <c r="B410" s="352">
        <f>IF(AND($Z$3=$Q$381),MAX($B$385:B409)+1,0)</f>
        <v>0</v>
      </c>
      <c r="C410" s="116">
        <f>IF(AND('Att. Dairy'!B470=""),"",'Att. Dairy'!B470)</f>
        <v>45347</v>
      </c>
      <c r="D410" s="118">
        <f t="shared" si="681"/>
        <v>1.1000000000000085</v>
      </c>
      <c r="E410" s="118">
        <f t="shared" si="682"/>
        <v>55.199999999999996</v>
      </c>
      <c r="F410" s="118" t="str">
        <f>IF(C410="","",IF(Sheet1!C410='Opening Balance'!$I$388,'Opening Balance'!$G$388,""))</f>
        <v/>
      </c>
      <c r="G410" s="118" t="str">
        <f>IF(C410="","",IF(Sheet1!C410='Opening Balance'!$I$389,'Opening Balance'!$G$389,""))</f>
        <v/>
      </c>
      <c r="H410" s="118" t="str">
        <f>IF(C410="","",IF(Sheet1!C410='Opening Balance'!$I$390,'Opening Balance'!$G$390,""))</f>
        <v/>
      </c>
      <c r="I410" s="118" t="str">
        <f>IF(C410="","",IF(Sheet1!C410='Opening Balance'!$I$391,'Opening Balance'!$G$391,""))</f>
        <v/>
      </c>
      <c r="J410" s="118" t="str">
        <f>IF(C410="","",IF(Sheet1!C410='Opening Balance'!$I$392,'Opening Balance'!$G$392,""))</f>
        <v/>
      </c>
      <c r="K410" s="118" t="str">
        <f>IF(C410="","",IF(Sheet1!C410='Opening Balance'!$I$393,'Opening Balance'!$G$393,""))</f>
        <v/>
      </c>
      <c r="L410" s="118">
        <f t="shared" si="683"/>
        <v>1.1000000000000085</v>
      </c>
      <c r="M410" s="118">
        <f t="shared" si="684"/>
        <v>55.199999999999996</v>
      </c>
      <c r="N410" s="119" t="str">
        <f>IF('Att. Dairy'!F470="","",'Att. Dairy'!F470)</f>
        <v/>
      </c>
      <c r="O410" s="119" t="str">
        <f>IF('Att. Dairy'!G470="","",'Att. Dairy'!G470)</f>
        <v/>
      </c>
      <c r="P410" s="119" t="str">
        <f t="shared" si="685"/>
        <v/>
      </c>
      <c r="Q410" s="119" t="str">
        <f>IF('Att. Dairy'!L470="","",'Att. Dairy'!L470)</f>
        <v/>
      </c>
      <c r="R410" s="119" t="str">
        <f>IF('Att. Dairy'!M470="","",'Att. Dairy'!M470)</f>
        <v/>
      </c>
      <c r="S410" s="119" t="str">
        <f t="shared" si="686"/>
        <v/>
      </c>
      <c r="T410" s="118">
        <f t="shared" si="687"/>
        <v>0</v>
      </c>
      <c r="U410" s="118">
        <f t="shared" si="688"/>
        <v>0</v>
      </c>
      <c r="V410" s="118">
        <f t="shared" si="689"/>
        <v>1.1000000000000085</v>
      </c>
      <c r="W410" s="118">
        <f t="shared" si="690"/>
        <v>55.199999999999996</v>
      </c>
      <c r="X410" s="321" t="str">
        <f>IFERROR(IF(AND('Att. Dairy'!B470=""),"",IF(AND(Y410="अवकाश"),"",IF(AND(S410=""),"",S410*$Z$381))),"")</f>
        <v/>
      </c>
      <c r="Y410" s="121" t="str">
        <f>IF(AND('Att. Dairy'!B470=""),"",IF(OR(S410="",S410=0),"",BC410))</f>
        <v/>
      </c>
      <c r="AA410" s="353">
        <f>IF(AND($AY$3=$AP$381),MAX($AA$385:AA409)+1,0)</f>
        <v>0</v>
      </c>
      <c r="AB410" s="116">
        <f>IF(AND('Att. Dairy'!B470=""),"",'Att. Dairy'!B470)</f>
        <v>45347</v>
      </c>
      <c r="AC410" s="118">
        <f t="shared" si="691"/>
        <v>51.300000000000026</v>
      </c>
      <c r="AD410" s="118">
        <f t="shared" si="692"/>
        <v>99.5</v>
      </c>
      <c r="AE410" s="118" t="str">
        <f>IF(AB410="","",IF(Sheet1!AB410='Opening Balance'!$I$388,'Opening Balance'!$H$388,""))</f>
        <v/>
      </c>
      <c r="AF410" s="118" t="str">
        <f>IF(AB410="","",IF(Sheet1!AB410='Opening Balance'!$I$389,'Opening Balance'!$H$389,""))</f>
        <v/>
      </c>
      <c r="AG410" s="118" t="str">
        <f>IF(AB410="","",IF(Sheet1!AB410='Opening Balance'!$I$390,'Opening Balance'!$H$390,""))</f>
        <v/>
      </c>
      <c r="AH410" s="118" t="str">
        <f>IF(AB410="","",IF(Sheet1!AB410='Opening Balance'!$I$391,'Opening Balance'!$H$391,""))</f>
        <v/>
      </c>
      <c r="AI410" s="118" t="str">
        <f>IF(AB410="","",IF(Sheet1!AB410='Opening Balance'!$I$392,'Opening Balance'!$H$392,""))</f>
        <v/>
      </c>
      <c r="AJ410" s="118" t="str">
        <f>IF(AB410="","",IF(Sheet1!AB410='Opening Balance'!$I$393,'Opening Balance'!$H$393,""))</f>
        <v/>
      </c>
      <c r="AK410" s="118">
        <f t="shared" si="693"/>
        <v>51.300000000000026</v>
      </c>
      <c r="AL410" s="118">
        <f t="shared" si="694"/>
        <v>99.5</v>
      </c>
      <c r="AM410" s="119" t="str">
        <f>IF('Att. Dairy'!I470="","",'Att. Dairy'!I470)</f>
        <v/>
      </c>
      <c r="AN410" s="119" t="str">
        <f>IF('Att. Dairy'!J470="","",'Att. Dairy'!J470)</f>
        <v/>
      </c>
      <c r="AO410" s="119" t="str">
        <f t="shared" si="709"/>
        <v/>
      </c>
      <c r="AP410" s="119" t="str">
        <f>IF('Att. Dairy'!O470="","",'Att. Dairy'!O470)</f>
        <v/>
      </c>
      <c r="AQ410" s="119" t="str">
        <f>IF('Att. Dairy'!P470="","",'Att. Dairy'!P470)</f>
        <v/>
      </c>
      <c r="AR410" s="119" t="str">
        <f t="shared" si="695"/>
        <v/>
      </c>
      <c r="AS410" s="118">
        <f t="shared" si="696"/>
        <v>0</v>
      </c>
      <c r="AT410" s="118">
        <f t="shared" si="697"/>
        <v>0</v>
      </c>
      <c r="AU410" s="118">
        <f t="shared" si="707"/>
        <v>51.300000000000026</v>
      </c>
      <c r="AV410" s="118">
        <f t="shared" si="708"/>
        <v>99.5</v>
      </c>
      <c r="AW410" s="321" t="str">
        <f>IFERROR(IF(AND('Att. Dairy'!B470=""),"",IF(AND(AX410="अवकाश"),"",IF(AND(AR410=""),"",AR410*$AY$381))),"")</f>
        <v/>
      </c>
      <c r="AX410" s="121" t="str">
        <f>IF(AND('Att. Dairy'!B470=""),"",IF(OR(AR410="",AR410=0),"",BC410))</f>
        <v/>
      </c>
      <c r="BB410" s="329" t="str">
        <f>IF(AND('Att. Dairy'!D470=""),"",'Att. Dairy'!D470)</f>
        <v>Sunday</v>
      </c>
      <c r="BC410" s="329" t="str">
        <f t="shared" si="698"/>
        <v>अवकाश</v>
      </c>
      <c r="BD410" s="318" t="str">
        <f t="shared" si="668"/>
        <v/>
      </c>
      <c r="BE410" s="329" t="str">
        <f>IF(AND('Att. Dairy'!C470=""),"",'Att. Dairy'!C470)</f>
        <v/>
      </c>
      <c r="BF410" s="329" t="str">
        <f t="shared" si="669"/>
        <v/>
      </c>
      <c r="BG410" s="318" t="str">
        <f t="shared" si="670"/>
        <v/>
      </c>
      <c r="BJ410" s="487">
        <f>IF(AND($DG$5=$CF$382),MAX($BJ$385:BJ409)+1,0)</f>
        <v>0</v>
      </c>
      <c r="BK410" s="389">
        <v>25</v>
      </c>
      <c r="BL410" s="422">
        <f>IF(AND('Att. Dairy'!B470=""),"",'Att. Dairy'!B470)</f>
        <v>45347</v>
      </c>
      <c r="BM410" s="423" t="str">
        <f>IF(AND('Att. Dairy'!D470=""),"",'Att. Dairy'!D470)</f>
        <v>Sunday</v>
      </c>
      <c r="BN410" s="435" t="str">
        <f>IF('Att. Dairy'!L470="","",IF('Att. Dairy'!E470='Att. Dairy'!$AD$15,'Att. Dairy'!L470,""))</f>
        <v/>
      </c>
      <c r="BO410" s="435" t="str">
        <f>IF('Att. Dairy'!M470="","",IF('Att. Dairy'!E470='Att. Dairy'!$AD$15,'Att. Dairy'!M470,""))</f>
        <v/>
      </c>
      <c r="BP410" s="436">
        <f t="shared" si="671"/>
        <v>0</v>
      </c>
      <c r="BQ410" s="453">
        <f t="shared" si="699"/>
        <v>89.9</v>
      </c>
      <c r="BR410" s="439" t="str">
        <f>IF(BL410="","",IF(BL410='Opening Balance'!$I$406,'Opening Balance'!$G$406,""))</f>
        <v/>
      </c>
      <c r="BS410" s="439" t="str">
        <f>IF(BL410="","",IF(BL410='Opening Balance'!$I$408,'Opening Balance'!$G$408,""))</f>
        <v/>
      </c>
      <c r="BT410" s="438">
        <f t="shared" si="672"/>
        <v>89.9</v>
      </c>
      <c r="BU410" s="446">
        <f>IF(BP410="","",BP410*'Opening Balance'!$G$410)</f>
        <v>0</v>
      </c>
      <c r="BV410" s="415">
        <f t="shared" si="666"/>
        <v>89.9</v>
      </c>
      <c r="BW410" s="453">
        <f t="shared" si="700"/>
        <v>3.3439999999999923</v>
      </c>
      <c r="BX410" s="446" t="str">
        <f>IF(BL410="","",IF(BL410='Opening Balance'!$I$407,'Opening Balance'!$G$407,""))</f>
        <v/>
      </c>
      <c r="BY410" s="446" t="str">
        <f>IF(BL410="","",IF(BL410='Opening Balance'!$I$409,'Opening Balance'!$G$409,""))</f>
        <v/>
      </c>
      <c r="BZ410" s="447">
        <f t="shared" si="673"/>
        <v>3.3439999999999923</v>
      </c>
      <c r="CA410" s="446">
        <f>IF(BP410="","",BP410*'Opening Balance'!$G$411)</f>
        <v>0</v>
      </c>
      <c r="CB410" s="431">
        <f t="shared" si="674"/>
        <v>3.3439999999999923</v>
      </c>
      <c r="CC410" s="474">
        <f t="shared" si="701"/>
        <v>32000</v>
      </c>
      <c r="CD410" s="468" t="str">
        <f>IF(BL410="","",IF(BL410='Opening Balance'!$I$413,'Opening Balance'!$G$413,""))</f>
        <v/>
      </c>
      <c r="CE410" s="468">
        <f t="shared" si="675"/>
        <v>32000</v>
      </c>
      <c r="CF410" s="470">
        <f>IF(BL410="","",IF(BL410='Opening Balance'!$I$415,'Opening Balance'!$G$415,0))</f>
        <v>0</v>
      </c>
      <c r="CG410" s="469">
        <f t="shared" si="702"/>
        <v>32000</v>
      </c>
      <c r="CH410" s="466"/>
      <c r="CI410" s="466"/>
      <c r="CJ410" s="389">
        <v>25</v>
      </c>
      <c r="CK410" s="422">
        <f>IF(AND('Att. Dairy'!B470=""),"",'Att. Dairy'!B470)</f>
        <v>45347</v>
      </c>
      <c r="CL410" s="423" t="str">
        <f>IF(AND('Att. Dairy'!D470=""),"",'Att. Dairy'!D470)</f>
        <v>Sunday</v>
      </c>
      <c r="CM410" s="435" t="str">
        <f>IF('Att. Dairy'!O470="","",IF('Att. Dairy'!E470='Att. Dairy'!$AD$15,'Att. Dairy'!O470,""))</f>
        <v/>
      </c>
      <c r="CN410" s="435" t="str">
        <f>IF('Att. Dairy'!P470="","",IF('Att. Dairy'!E470='Att. Dairy'!$AD$15,'Att. Dairy'!P470,""))</f>
        <v/>
      </c>
      <c r="CO410" s="436">
        <f t="shared" si="676"/>
        <v>0</v>
      </c>
      <c r="CP410" s="453">
        <f t="shared" si="703"/>
        <v>135.13999999999993</v>
      </c>
      <c r="CQ410" s="438" t="str">
        <f>IF(CK410="","",IF(CK410='Opening Balance'!$I$406,'Opening Balance'!$H$406,""))</f>
        <v/>
      </c>
      <c r="CR410" s="438" t="str">
        <f>IF(CK410="","",IF(CK410='Opening Balance'!$I$408,'Opening Balance'!$H$408,""))</f>
        <v/>
      </c>
      <c r="CS410" s="438">
        <f t="shared" si="677"/>
        <v>135.13999999999993</v>
      </c>
      <c r="CT410" s="430">
        <f>IF(CO410="","",CO410*'Opening Balance'!$H$410)</f>
        <v>0</v>
      </c>
      <c r="CU410" s="431">
        <f t="shared" si="667"/>
        <v>135.13999999999993</v>
      </c>
      <c r="CV410" s="453">
        <f t="shared" si="704"/>
        <v>11.421399999999977</v>
      </c>
      <c r="CW410" s="430" t="str">
        <f>IF(CK410="","",IF(CK410='Opening Balance'!$I$407,'Opening Balance'!$H$407,""))</f>
        <v/>
      </c>
      <c r="CX410" s="429" t="str">
        <f>IF(CK410="","",IF(CK410='Opening Balance'!$I$409,'Opening Balance'!$H$409,""))</f>
        <v/>
      </c>
      <c r="CY410" s="438">
        <f t="shared" si="678"/>
        <v>11.421399999999977</v>
      </c>
      <c r="CZ410" s="430">
        <f>IF(CO410="","",CO410*'Opening Balance'!$H$411)</f>
        <v>0</v>
      </c>
      <c r="DA410" s="431">
        <f t="shared" si="679"/>
        <v>11.421399999999977</v>
      </c>
      <c r="DB410" s="474">
        <f t="shared" si="705"/>
        <v>35000</v>
      </c>
      <c r="DC410" s="468" t="str">
        <f>IF(CK410="","",IF(CK410='Opening Balance'!$I$413,'Opening Balance'!$H$413,""))</f>
        <v/>
      </c>
      <c r="DD410" s="468">
        <f t="shared" si="680"/>
        <v>35000</v>
      </c>
      <c r="DE410" s="470">
        <f>IF(CK410="","",IF(CK410='Opening Balance'!$I$415,'Opening Balance'!$H$415,0))</f>
        <v>0</v>
      </c>
      <c r="DF410" s="469">
        <f t="shared" si="706"/>
        <v>35000</v>
      </c>
    </row>
    <row r="411" spans="1:110" s="329" customFormat="1">
      <c r="A411" s="580"/>
      <c r="B411" s="352">
        <f>IF(AND($Z$3=$Q$381),MAX($B$385:B410)+1,0)</f>
        <v>0</v>
      </c>
      <c r="C411" s="116">
        <f>IF(AND('Att. Dairy'!B471=""),"",'Att. Dairy'!B471)</f>
        <v>45348</v>
      </c>
      <c r="D411" s="118">
        <f t="shared" si="681"/>
        <v>1.1000000000000085</v>
      </c>
      <c r="E411" s="118">
        <f t="shared" si="682"/>
        <v>55.199999999999996</v>
      </c>
      <c r="F411" s="118" t="str">
        <f>IF(C411="","",IF(Sheet1!C411='Opening Balance'!$I$388,'Opening Balance'!$G$388,""))</f>
        <v/>
      </c>
      <c r="G411" s="118" t="str">
        <f>IF(C411="","",IF(Sheet1!C411='Opening Balance'!$I$389,'Opening Balance'!$G$389,""))</f>
        <v/>
      </c>
      <c r="H411" s="118" t="str">
        <f>IF(C411="","",IF(Sheet1!C411='Opening Balance'!$I$390,'Opening Balance'!$G$390,""))</f>
        <v/>
      </c>
      <c r="I411" s="118" t="str">
        <f>IF(C411="","",IF(Sheet1!C411='Opening Balance'!$I$391,'Opening Balance'!$G$391,""))</f>
        <v/>
      </c>
      <c r="J411" s="118" t="str">
        <f>IF(C411="","",IF(Sheet1!C411='Opening Balance'!$I$392,'Opening Balance'!$G$392,""))</f>
        <v/>
      </c>
      <c r="K411" s="118" t="str">
        <f>IF(C411="","",IF(Sheet1!C411='Opening Balance'!$I$393,'Opening Balance'!$G$393,""))</f>
        <v/>
      </c>
      <c r="L411" s="118">
        <f t="shared" si="683"/>
        <v>1.1000000000000085</v>
      </c>
      <c r="M411" s="118">
        <f t="shared" si="684"/>
        <v>55.199999999999996</v>
      </c>
      <c r="N411" s="119" t="str">
        <f>IF('Att. Dairy'!F471="","",'Att. Dairy'!F471)</f>
        <v/>
      </c>
      <c r="O411" s="119" t="str">
        <f>IF('Att. Dairy'!G471="","",'Att. Dairy'!G471)</f>
        <v/>
      </c>
      <c r="P411" s="119" t="str">
        <f t="shared" si="685"/>
        <v/>
      </c>
      <c r="Q411" s="119" t="str">
        <f>IF('Att. Dairy'!L471="","",'Att. Dairy'!L471)</f>
        <v/>
      </c>
      <c r="R411" s="119" t="str">
        <f>IF('Att. Dairy'!M471="","",'Att. Dairy'!M471)</f>
        <v/>
      </c>
      <c r="S411" s="119" t="str">
        <f t="shared" si="686"/>
        <v/>
      </c>
      <c r="T411" s="118">
        <f t="shared" si="687"/>
        <v>0</v>
      </c>
      <c r="U411" s="118">
        <f t="shared" si="688"/>
        <v>0</v>
      </c>
      <c r="V411" s="118">
        <f t="shared" si="689"/>
        <v>1.1000000000000085</v>
      </c>
      <c r="W411" s="118">
        <f t="shared" si="690"/>
        <v>55.199999999999996</v>
      </c>
      <c r="X411" s="321" t="str">
        <f>IFERROR(IF(AND('Att. Dairy'!B471=""),"",IF(AND(Y411="अवकाश"),"",IF(AND(S411=""),"",S411*$Z$381))),"")</f>
        <v/>
      </c>
      <c r="Y411" s="121" t="str">
        <f>IF(AND('Att. Dairy'!B471=""),"",IF(OR(S411="",S411=0),"",BC411))</f>
        <v/>
      </c>
      <c r="AA411" s="353">
        <f>IF(AND($AY$3=$AP$381),MAX($AA$385:AA410)+1,0)</f>
        <v>0</v>
      </c>
      <c r="AB411" s="116">
        <f>IF(AND('Att. Dairy'!B471=""),"",'Att. Dairy'!B471)</f>
        <v>45348</v>
      </c>
      <c r="AC411" s="118">
        <f t="shared" si="691"/>
        <v>51.300000000000026</v>
      </c>
      <c r="AD411" s="118">
        <f t="shared" si="692"/>
        <v>99.5</v>
      </c>
      <c r="AE411" s="118" t="str">
        <f>IF(AB411="","",IF(Sheet1!AB411='Opening Balance'!$I$388,'Opening Balance'!$H$388,""))</f>
        <v/>
      </c>
      <c r="AF411" s="118" t="str">
        <f>IF(AB411="","",IF(Sheet1!AB411='Opening Balance'!$I$389,'Opening Balance'!$H$389,""))</f>
        <v/>
      </c>
      <c r="AG411" s="118" t="str">
        <f>IF(AB411="","",IF(Sheet1!AB411='Opening Balance'!$I$390,'Opening Balance'!$H$390,""))</f>
        <v/>
      </c>
      <c r="AH411" s="118" t="str">
        <f>IF(AB411="","",IF(Sheet1!AB411='Opening Balance'!$I$391,'Opening Balance'!$H$391,""))</f>
        <v/>
      </c>
      <c r="AI411" s="118" t="str">
        <f>IF(AB411="","",IF(Sheet1!AB411='Opening Balance'!$I$392,'Opening Balance'!$H$392,""))</f>
        <v/>
      </c>
      <c r="AJ411" s="118" t="str">
        <f>IF(AB411="","",IF(Sheet1!AB411='Opening Balance'!$I$393,'Opening Balance'!$H$393,""))</f>
        <v/>
      </c>
      <c r="AK411" s="118">
        <f t="shared" si="693"/>
        <v>51.300000000000026</v>
      </c>
      <c r="AL411" s="118">
        <f t="shared" si="694"/>
        <v>99.5</v>
      </c>
      <c r="AM411" s="119" t="str">
        <f>IF('Att. Dairy'!I471="","",'Att. Dairy'!I471)</f>
        <v/>
      </c>
      <c r="AN411" s="119" t="str">
        <f>IF('Att. Dairy'!J471="","",'Att. Dairy'!J471)</f>
        <v/>
      </c>
      <c r="AO411" s="119" t="str">
        <f t="shared" si="709"/>
        <v/>
      </c>
      <c r="AP411" s="119" t="str">
        <f>IF('Att. Dairy'!O471="","",'Att. Dairy'!O471)</f>
        <v/>
      </c>
      <c r="AQ411" s="119" t="str">
        <f>IF('Att. Dairy'!P471="","",'Att. Dairy'!P471)</f>
        <v/>
      </c>
      <c r="AR411" s="119" t="str">
        <f t="shared" si="695"/>
        <v/>
      </c>
      <c r="AS411" s="118">
        <f t="shared" si="696"/>
        <v>0</v>
      </c>
      <c r="AT411" s="118">
        <f t="shared" si="697"/>
        <v>0</v>
      </c>
      <c r="AU411" s="118">
        <f t="shared" si="707"/>
        <v>51.300000000000026</v>
      </c>
      <c r="AV411" s="118">
        <f t="shared" si="708"/>
        <v>99.5</v>
      </c>
      <c r="AW411" s="321" t="str">
        <f>IFERROR(IF(AND('Att. Dairy'!B471=""),"",IF(AND(AX411="अवकाश"),"",IF(AND(AR411=""),"",AR411*$AY$381))),"")</f>
        <v/>
      </c>
      <c r="AX411" s="121" t="str">
        <f>IF(AND('Att. Dairy'!B471=""),"",IF(OR(AR411="",AR411=0),"",BC411))</f>
        <v/>
      </c>
      <c r="BB411" s="329" t="str">
        <f>IF(AND('Att. Dairy'!D471=""),"",'Att. Dairy'!D471)</f>
        <v>Monday</v>
      </c>
      <c r="BC411" s="329" t="str">
        <f t="shared" si="698"/>
        <v>सब्जी रोटी</v>
      </c>
      <c r="BD411" s="318" t="str">
        <f t="shared" si="668"/>
        <v>W</v>
      </c>
      <c r="BE411" s="329" t="str">
        <f>IF(AND('Att. Dairy'!C471=""),"",'Att. Dairy'!C471)</f>
        <v/>
      </c>
      <c r="BF411" s="329" t="str">
        <f t="shared" si="669"/>
        <v/>
      </c>
      <c r="BG411" s="318" t="str">
        <f t="shared" si="670"/>
        <v>W</v>
      </c>
      <c r="BJ411" s="487">
        <f>IF(AND($DG$5=$CF$382),MAX($BJ$385:BJ410)+1,0)</f>
        <v>0</v>
      </c>
      <c r="BK411" s="389">
        <v>26</v>
      </c>
      <c r="BL411" s="422">
        <f>IF(AND('Att. Dairy'!B471=""),"",'Att. Dairy'!B471)</f>
        <v>45348</v>
      </c>
      <c r="BM411" s="423" t="str">
        <f>IF(AND('Att. Dairy'!D471=""),"",'Att. Dairy'!D471)</f>
        <v>Monday</v>
      </c>
      <c r="BN411" s="435" t="str">
        <f>IF('Att. Dairy'!L471="","",IF('Att. Dairy'!E471='Att. Dairy'!$AD$15,'Att. Dairy'!L471,""))</f>
        <v/>
      </c>
      <c r="BO411" s="435" t="str">
        <f>IF('Att. Dairy'!M471="","",IF('Att. Dairy'!E471='Att. Dairy'!$AD$15,'Att. Dairy'!M471,""))</f>
        <v/>
      </c>
      <c r="BP411" s="436">
        <f t="shared" si="671"/>
        <v>0</v>
      </c>
      <c r="BQ411" s="453">
        <f t="shared" si="699"/>
        <v>89.9</v>
      </c>
      <c r="BR411" s="439" t="str">
        <f>IF(BL411="","",IF(BL411='Opening Balance'!$I$406,'Opening Balance'!$G$406,""))</f>
        <v/>
      </c>
      <c r="BS411" s="439" t="str">
        <f>IF(BL411="","",IF(BL411='Opening Balance'!$I$408,'Opening Balance'!$G$408,""))</f>
        <v/>
      </c>
      <c r="BT411" s="438">
        <f t="shared" si="672"/>
        <v>89.9</v>
      </c>
      <c r="BU411" s="446">
        <f>IF(BP411="","",BP411*'Opening Balance'!$G$410)</f>
        <v>0</v>
      </c>
      <c r="BV411" s="415">
        <f t="shared" si="666"/>
        <v>89.9</v>
      </c>
      <c r="BW411" s="453">
        <f t="shared" si="700"/>
        <v>3.3439999999999923</v>
      </c>
      <c r="BX411" s="446" t="str">
        <f>IF(BL411="","",IF(BL411='Opening Balance'!$I$407,'Opening Balance'!$G$407,""))</f>
        <v/>
      </c>
      <c r="BY411" s="446" t="str">
        <f>IF(BL411="","",IF(BL411='Opening Balance'!$I$409,'Opening Balance'!$G$409,""))</f>
        <v/>
      </c>
      <c r="BZ411" s="447">
        <f t="shared" si="673"/>
        <v>3.3439999999999923</v>
      </c>
      <c r="CA411" s="446">
        <f>IF(BP411="","",BP411*'Opening Balance'!$G$411)</f>
        <v>0</v>
      </c>
      <c r="CB411" s="431">
        <f t="shared" si="674"/>
        <v>3.3439999999999923</v>
      </c>
      <c r="CC411" s="474">
        <f t="shared" si="701"/>
        <v>32000</v>
      </c>
      <c r="CD411" s="468" t="str">
        <f>IF(BL411="","",IF(BL411='Opening Balance'!$I$413,'Opening Balance'!$G$413,""))</f>
        <v/>
      </c>
      <c r="CE411" s="468">
        <f t="shared" si="675"/>
        <v>32000</v>
      </c>
      <c r="CF411" s="470">
        <f>IF(BL411="","",IF(BL411='Opening Balance'!$I$415,'Opening Balance'!$G$415,0))</f>
        <v>0</v>
      </c>
      <c r="CG411" s="469">
        <f t="shared" si="702"/>
        <v>32000</v>
      </c>
      <c r="CH411" s="466"/>
      <c r="CI411" s="466"/>
      <c r="CJ411" s="389">
        <v>26</v>
      </c>
      <c r="CK411" s="422">
        <f>IF(AND('Att. Dairy'!B471=""),"",'Att. Dairy'!B471)</f>
        <v>45348</v>
      </c>
      <c r="CL411" s="423" t="str">
        <f>IF(AND('Att. Dairy'!D471=""),"",'Att. Dairy'!D471)</f>
        <v>Monday</v>
      </c>
      <c r="CM411" s="435" t="str">
        <f>IF('Att. Dairy'!O471="","",IF('Att. Dairy'!E471='Att. Dairy'!$AD$15,'Att. Dairy'!O471,""))</f>
        <v/>
      </c>
      <c r="CN411" s="435" t="str">
        <f>IF('Att. Dairy'!P471="","",IF('Att. Dairy'!E471='Att. Dairy'!$AD$15,'Att. Dairy'!P471,""))</f>
        <v/>
      </c>
      <c r="CO411" s="436">
        <f t="shared" si="676"/>
        <v>0</v>
      </c>
      <c r="CP411" s="453">
        <f t="shared" si="703"/>
        <v>135.13999999999993</v>
      </c>
      <c r="CQ411" s="438" t="str">
        <f>IF(CK411="","",IF(CK411='Opening Balance'!$I$406,'Opening Balance'!$H$406,""))</f>
        <v/>
      </c>
      <c r="CR411" s="438" t="str">
        <f>IF(CK411="","",IF(CK411='Opening Balance'!$I$408,'Opening Balance'!$H$408,""))</f>
        <v/>
      </c>
      <c r="CS411" s="438">
        <f t="shared" si="677"/>
        <v>135.13999999999993</v>
      </c>
      <c r="CT411" s="430">
        <f>IF(CO411="","",CO411*'Opening Balance'!$H$410)</f>
        <v>0</v>
      </c>
      <c r="CU411" s="431">
        <f t="shared" si="667"/>
        <v>135.13999999999993</v>
      </c>
      <c r="CV411" s="453">
        <f t="shared" si="704"/>
        <v>11.421399999999977</v>
      </c>
      <c r="CW411" s="430" t="str">
        <f>IF(CK411="","",IF(CK411='Opening Balance'!$I$407,'Opening Balance'!$H$407,""))</f>
        <v/>
      </c>
      <c r="CX411" s="429" t="str">
        <f>IF(CK411="","",IF(CK411='Opening Balance'!$I$409,'Opening Balance'!$H$409,""))</f>
        <v/>
      </c>
      <c r="CY411" s="438">
        <f t="shared" si="678"/>
        <v>11.421399999999977</v>
      </c>
      <c r="CZ411" s="430">
        <f>IF(CO411="","",CO411*'Opening Balance'!$H$411)</f>
        <v>0</v>
      </c>
      <c r="DA411" s="431">
        <f t="shared" si="679"/>
        <v>11.421399999999977</v>
      </c>
      <c r="DB411" s="474">
        <f t="shared" si="705"/>
        <v>35000</v>
      </c>
      <c r="DC411" s="468" t="str">
        <f>IF(CK411="","",IF(CK411='Opening Balance'!$I$413,'Opening Balance'!$H$413,""))</f>
        <v/>
      </c>
      <c r="DD411" s="468">
        <f t="shared" si="680"/>
        <v>35000</v>
      </c>
      <c r="DE411" s="470">
        <f>IF(CK411="","",IF(CK411='Opening Balance'!$I$415,'Opening Balance'!$H$415,0))</f>
        <v>0</v>
      </c>
      <c r="DF411" s="469">
        <f t="shared" si="706"/>
        <v>35000</v>
      </c>
    </row>
    <row r="412" spans="1:110" s="329" customFormat="1">
      <c r="A412" s="580"/>
      <c r="B412" s="352">
        <f>IF(AND($Z$3=$Q$381),MAX($B$385:B411)+1,0)</f>
        <v>0</v>
      </c>
      <c r="C412" s="116">
        <f>IF(AND('Att. Dairy'!B472=""),"",'Att. Dairy'!B472)</f>
        <v>45349</v>
      </c>
      <c r="D412" s="118">
        <f t="shared" si="681"/>
        <v>1.1000000000000085</v>
      </c>
      <c r="E412" s="118">
        <f t="shared" si="682"/>
        <v>55.199999999999996</v>
      </c>
      <c r="F412" s="118" t="str">
        <f>IF(C412="","",IF(Sheet1!C412='Opening Balance'!$I$388,'Opening Balance'!$G$388,""))</f>
        <v/>
      </c>
      <c r="G412" s="118" t="str">
        <f>IF(C412="","",IF(Sheet1!C412='Opening Balance'!$I$389,'Opening Balance'!$G$389,""))</f>
        <v/>
      </c>
      <c r="H412" s="118" t="str">
        <f>IF(C412="","",IF(Sheet1!C412='Opening Balance'!$I$390,'Opening Balance'!$G$390,""))</f>
        <v/>
      </c>
      <c r="I412" s="118" t="str">
        <f>IF(C412="","",IF(Sheet1!C412='Opening Balance'!$I$391,'Opening Balance'!$G$391,""))</f>
        <v/>
      </c>
      <c r="J412" s="118" t="str">
        <f>IF(C412="","",IF(Sheet1!C412='Opening Balance'!$I$392,'Opening Balance'!$G$392,""))</f>
        <v/>
      </c>
      <c r="K412" s="118" t="str">
        <f>IF(C412="","",IF(Sheet1!C412='Opening Balance'!$I$393,'Opening Balance'!$G$393,""))</f>
        <v/>
      </c>
      <c r="L412" s="118">
        <f t="shared" si="683"/>
        <v>1.1000000000000085</v>
      </c>
      <c r="M412" s="118">
        <f t="shared" si="684"/>
        <v>55.199999999999996</v>
      </c>
      <c r="N412" s="119" t="str">
        <f>IF('Att. Dairy'!F472="","",'Att. Dairy'!F472)</f>
        <v/>
      </c>
      <c r="O412" s="119" t="str">
        <f>IF('Att. Dairy'!G472="","",'Att. Dairy'!G472)</f>
        <v/>
      </c>
      <c r="P412" s="119" t="str">
        <f t="shared" si="685"/>
        <v/>
      </c>
      <c r="Q412" s="119" t="str">
        <f>IF('Att. Dairy'!L472="","",'Att. Dairy'!L472)</f>
        <v/>
      </c>
      <c r="R412" s="119" t="str">
        <f>IF('Att. Dairy'!M472="","",'Att. Dairy'!M472)</f>
        <v/>
      </c>
      <c r="S412" s="119" t="str">
        <f t="shared" si="686"/>
        <v/>
      </c>
      <c r="T412" s="118">
        <f t="shared" si="687"/>
        <v>0</v>
      </c>
      <c r="U412" s="118">
        <f t="shared" si="688"/>
        <v>0</v>
      </c>
      <c r="V412" s="118">
        <f t="shared" si="689"/>
        <v>1.1000000000000085</v>
      </c>
      <c r="W412" s="118">
        <f t="shared" si="690"/>
        <v>55.199999999999996</v>
      </c>
      <c r="X412" s="321" t="str">
        <f>IFERROR(IF(AND('Att. Dairy'!B472=""),"",IF(AND(Y412="अवकाश"),"",IF(AND(S412=""),"",S412*$Z$381))),"")</f>
        <v/>
      </c>
      <c r="Y412" s="121" t="str">
        <f>IF(AND('Att. Dairy'!B472=""),"",IF(OR(S412="",S412=0),"",BC412))</f>
        <v/>
      </c>
      <c r="AA412" s="353">
        <f>IF(AND($AY$3=$AP$381),MAX($AA$385:AA411)+1,0)</f>
        <v>0</v>
      </c>
      <c r="AB412" s="116">
        <f>IF(AND('Att. Dairy'!B472=""),"",'Att. Dairy'!B472)</f>
        <v>45349</v>
      </c>
      <c r="AC412" s="118">
        <f t="shared" si="691"/>
        <v>51.300000000000026</v>
      </c>
      <c r="AD412" s="118">
        <f t="shared" si="692"/>
        <v>99.5</v>
      </c>
      <c r="AE412" s="118" t="str">
        <f>IF(AB412="","",IF(Sheet1!AB412='Opening Balance'!$I$388,'Opening Balance'!$H$388,""))</f>
        <v/>
      </c>
      <c r="AF412" s="118" t="str">
        <f>IF(AB412="","",IF(Sheet1!AB412='Opening Balance'!$I$389,'Opening Balance'!$H$389,""))</f>
        <v/>
      </c>
      <c r="AG412" s="118" t="str">
        <f>IF(AB412="","",IF(Sheet1!AB412='Opening Balance'!$I$390,'Opening Balance'!$H$390,""))</f>
        <v/>
      </c>
      <c r="AH412" s="118" t="str">
        <f>IF(AB412="","",IF(Sheet1!AB412='Opening Balance'!$I$391,'Opening Balance'!$H$391,""))</f>
        <v/>
      </c>
      <c r="AI412" s="118" t="str">
        <f>IF(AB412="","",IF(Sheet1!AB412='Opening Balance'!$I$392,'Opening Balance'!$H$392,""))</f>
        <v/>
      </c>
      <c r="AJ412" s="118" t="str">
        <f>IF(AB412="","",IF(Sheet1!AB412='Opening Balance'!$I$393,'Opening Balance'!$H$393,""))</f>
        <v/>
      </c>
      <c r="AK412" s="118">
        <f t="shared" si="693"/>
        <v>51.300000000000026</v>
      </c>
      <c r="AL412" s="118">
        <f t="shared" si="694"/>
        <v>99.5</v>
      </c>
      <c r="AM412" s="119" t="str">
        <f>IF('Att. Dairy'!I472="","",'Att. Dairy'!I472)</f>
        <v/>
      </c>
      <c r="AN412" s="119" t="str">
        <f>IF('Att. Dairy'!J472="","",'Att. Dairy'!J472)</f>
        <v/>
      </c>
      <c r="AO412" s="119" t="str">
        <f t="shared" si="709"/>
        <v/>
      </c>
      <c r="AP412" s="119" t="str">
        <f>IF('Att. Dairy'!O472="","",'Att. Dairy'!O472)</f>
        <v/>
      </c>
      <c r="AQ412" s="119" t="str">
        <f>IF('Att. Dairy'!P472="","",'Att. Dairy'!P472)</f>
        <v/>
      </c>
      <c r="AR412" s="119" t="str">
        <f t="shared" si="695"/>
        <v/>
      </c>
      <c r="AS412" s="118">
        <f t="shared" si="696"/>
        <v>0</v>
      </c>
      <c r="AT412" s="118">
        <f t="shared" si="697"/>
        <v>0</v>
      </c>
      <c r="AU412" s="118">
        <f t="shared" si="707"/>
        <v>51.300000000000026</v>
      </c>
      <c r="AV412" s="118">
        <f t="shared" si="708"/>
        <v>99.5</v>
      </c>
      <c r="AW412" s="321" t="str">
        <f>IFERROR(IF(AND('Att. Dairy'!B472=""),"",IF(AND(AX412="अवकाश"),"",IF(AND(AR412=""),"",AR412*$AY$381))),"")</f>
        <v/>
      </c>
      <c r="AX412" s="121" t="str">
        <f>IF(AND('Att. Dairy'!B472=""),"",IF(OR(AR412="",AR412=0),"",BC412))</f>
        <v/>
      </c>
      <c r="BB412" s="329" t="str">
        <f>IF(AND('Att. Dairy'!D472=""),"",'Att. Dairy'!D472)</f>
        <v>Tuesday</v>
      </c>
      <c r="BC412" s="329" t="str">
        <f t="shared" si="698"/>
        <v>दाल चावल</v>
      </c>
      <c r="BD412" s="318" t="str">
        <f t="shared" si="668"/>
        <v>R</v>
      </c>
      <c r="BE412" s="329" t="str">
        <f>IF(AND('Att. Dairy'!C472=""),"",'Att. Dairy'!C472)</f>
        <v/>
      </c>
      <c r="BF412" s="329" t="str">
        <f t="shared" si="669"/>
        <v/>
      </c>
      <c r="BG412" s="318" t="str">
        <f t="shared" si="670"/>
        <v>R</v>
      </c>
      <c r="BJ412" s="487">
        <f>IF(AND($DG$5=$CF$382),MAX($BJ$385:BJ411)+1,0)</f>
        <v>0</v>
      </c>
      <c r="BK412" s="389">
        <v>27</v>
      </c>
      <c r="BL412" s="422">
        <f>IF(AND('Att. Dairy'!B472=""),"",'Att. Dairy'!B472)</f>
        <v>45349</v>
      </c>
      <c r="BM412" s="423" t="str">
        <f>IF(AND('Att. Dairy'!D472=""),"",'Att. Dairy'!D472)</f>
        <v>Tuesday</v>
      </c>
      <c r="BN412" s="435" t="str">
        <f>IF('Att. Dairy'!L472="","",IF('Att. Dairy'!E472='Att. Dairy'!$AD$15,'Att. Dairy'!L472,""))</f>
        <v/>
      </c>
      <c r="BO412" s="435" t="str">
        <f>IF('Att. Dairy'!M472="","",IF('Att. Dairy'!E472='Att. Dairy'!$AD$15,'Att. Dairy'!M472,""))</f>
        <v/>
      </c>
      <c r="BP412" s="436">
        <f t="shared" si="671"/>
        <v>0</v>
      </c>
      <c r="BQ412" s="453">
        <f t="shared" si="699"/>
        <v>89.9</v>
      </c>
      <c r="BR412" s="439" t="str">
        <f>IF(BL412="","",IF(BL412='Opening Balance'!$I$406,'Opening Balance'!$G$406,""))</f>
        <v/>
      </c>
      <c r="BS412" s="439" t="str">
        <f>IF(BL412="","",IF(BL412='Opening Balance'!$I$408,'Opening Balance'!$G$408,""))</f>
        <v/>
      </c>
      <c r="BT412" s="438">
        <f t="shared" si="672"/>
        <v>89.9</v>
      </c>
      <c r="BU412" s="446">
        <f>IF(BP412="","",BP412*'Opening Balance'!$G$410)</f>
        <v>0</v>
      </c>
      <c r="BV412" s="415">
        <f t="shared" si="666"/>
        <v>89.9</v>
      </c>
      <c r="BW412" s="453">
        <f t="shared" si="700"/>
        <v>3.3439999999999923</v>
      </c>
      <c r="BX412" s="446" t="str">
        <f>IF(BL412="","",IF(BL412='Opening Balance'!$I$407,'Opening Balance'!$G$407,""))</f>
        <v/>
      </c>
      <c r="BY412" s="446" t="str">
        <f>IF(BL412="","",IF(BL412='Opening Balance'!$I$409,'Opening Balance'!$G$409,""))</f>
        <v/>
      </c>
      <c r="BZ412" s="447">
        <f t="shared" si="673"/>
        <v>3.3439999999999923</v>
      </c>
      <c r="CA412" s="446">
        <f>IF(BP412="","",BP412*'Opening Balance'!$G$411)</f>
        <v>0</v>
      </c>
      <c r="CB412" s="431">
        <f t="shared" si="674"/>
        <v>3.3439999999999923</v>
      </c>
      <c r="CC412" s="474">
        <f t="shared" si="701"/>
        <v>32000</v>
      </c>
      <c r="CD412" s="468" t="str">
        <f>IF(BL412="","",IF(BL412='Opening Balance'!$I$413,'Opening Balance'!$G$413,""))</f>
        <v/>
      </c>
      <c r="CE412" s="468">
        <f t="shared" si="675"/>
        <v>32000</v>
      </c>
      <c r="CF412" s="470">
        <f>IF(BL412="","",IF(BL412='Opening Balance'!$I$415,'Opening Balance'!$G$415,0))</f>
        <v>0</v>
      </c>
      <c r="CG412" s="469">
        <f t="shared" si="702"/>
        <v>32000</v>
      </c>
      <c r="CH412" s="466"/>
      <c r="CI412" s="466"/>
      <c r="CJ412" s="389">
        <v>27</v>
      </c>
      <c r="CK412" s="422">
        <f>IF(AND('Att. Dairy'!B472=""),"",'Att. Dairy'!B472)</f>
        <v>45349</v>
      </c>
      <c r="CL412" s="423" t="str">
        <f>IF(AND('Att. Dairy'!D472=""),"",'Att. Dairy'!D472)</f>
        <v>Tuesday</v>
      </c>
      <c r="CM412" s="435" t="str">
        <f>IF('Att. Dairy'!O472="","",IF('Att. Dairy'!E472='Att. Dairy'!$AD$15,'Att. Dairy'!O472,""))</f>
        <v/>
      </c>
      <c r="CN412" s="435" t="str">
        <f>IF('Att. Dairy'!P472="","",IF('Att. Dairy'!E472='Att. Dairy'!$AD$15,'Att. Dairy'!P472,""))</f>
        <v/>
      </c>
      <c r="CO412" s="436">
        <f t="shared" si="676"/>
        <v>0</v>
      </c>
      <c r="CP412" s="453">
        <f t="shared" si="703"/>
        <v>135.13999999999993</v>
      </c>
      <c r="CQ412" s="438" t="str">
        <f>IF(CK412="","",IF(CK412='Opening Balance'!$I$406,'Opening Balance'!$H$406,""))</f>
        <v/>
      </c>
      <c r="CR412" s="438" t="str">
        <f>IF(CK412="","",IF(CK412='Opening Balance'!$I$408,'Opening Balance'!$H$408,""))</f>
        <v/>
      </c>
      <c r="CS412" s="438">
        <f t="shared" si="677"/>
        <v>135.13999999999993</v>
      </c>
      <c r="CT412" s="430">
        <f>IF(CO412="","",CO412*'Opening Balance'!$H$410)</f>
        <v>0</v>
      </c>
      <c r="CU412" s="431">
        <f t="shared" si="667"/>
        <v>135.13999999999993</v>
      </c>
      <c r="CV412" s="453">
        <f t="shared" si="704"/>
        <v>11.421399999999977</v>
      </c>
      <c r="CW412" s="430" t="str">
        <f>IF(CK412="","",IF(CK412='Opening Balance'!$I$407,'Opening Balance'!$H$407,""))</f>
        <v/>
      </c>
      <c r="CX412" s="429" t="str">
        <f>IF(CK412="","",IF(CK412='Opening Balance'!$I$409,'Opening Balance'!$H$409,""))</f>
        <v/>
      </c>
      <c r="CY412" s="438">
        <f t="shared" si="678"/>
        <v>11.421399999999977</v>
      </c>
      <c r="CZ412" s="430">
        <f>IF(CO412="","",CO412*'Opening Balance'!$H$411)</f>
        <v>0</v>
      </c>
      <c r="DA412" s="431">
        <f t="shared" si="679"/>
        <v>11.421399999999977</v>
      </c>
      <c r="DB412" s="474">
        <f t="shared" si="705"/>
        <v>35000</v>
      </c>
      <c r="DC412" s="468" t="str">
        <f>IF(CK412="","",IF(CK412='Opening Balance'!$I$413,'Opening Balance'!$H$413,""))</f>
        <v/>
      </c>
      <c r="DD412" s="468">
        <f t="shared" si="680"/>
        <v>35000</v>
      </c>
      <c r="DE412" s="470">
        <f>IF(CK412="","",IF(CK412='Opening Balance'!$I$415,'Opening Balance'!$H$415,0))</f>
        <v>0</v>
      </c>
      <c r="DF412" s="469">
        <f t="shared" si="706"/>
        <v>35000</v>
      </c>
    </row>
    <row r="413" spans="1:110" s="329" customFormat="1">
      <c r="A413" s="580"/>
      <c r="B413" s="352">
        <f>IF(AND($Z$3=$Q$381),MAX($B$385:B412)+1,0)</f>
        <v>0</v>
      </c>
      <c r="C413" s="116">
        <f>IF(AND('Att. Dairy'!B473=""),"",'Att. Dairy'!B473)</f>
        <v>45350</v>
      </c>
      <c r="D413" s="118">
        <f t="shared" si="681"/>
        <v>1.1000000000000085</v>
      </c>
      <c r="E413" s="118">
        <f t="shared" si="682"/>
        <v>55.199999999999996</v>
      </c>
      <c r="F413" s="118" t="str">
        <f>IF(C413="","",IF(Sheet1!C413='Opening Balance'!$I$388,'Opening Balance'!$G$388,""))</f>
        <v/>
      </c>
      <c r="G413" s="118" t="str">
        <f>IF(C413="","",IF(Sheet1!C413='Opening Balance'!$I$389,'Opening Balance'!$G$389,""))</f>
        <v/>
      </c>
      <c r="H413" s="118" t="str">
        <f>IF(C413="","",IF(Sheet1!C413='Opening Balance'!$I$390,'Opening Balance'!$G$390,""))</f>
        <v/>
      </c>
      <c r="I413" s="118" t="str">
        <f>IF(C413="","",IF(Sheet1!C413='Opening Balance'!$I$391,'Opening Balance'!$G$391,""))</f>
        <v/>
      </c>
      <c r="J413" s="118" t="str">
        <f>IF(C413="","",IF(Sheet1!C413='Opening Balance'!$I$392,'Opening Balance'!$G$392,""))</f>
        <v/>
      </c>
      <c r="K413" s="118" t="str">
        <f>IF(C413="","",IF(Sheet1!C413='Opening Balance'!$I$393,'Opening Balance'!$G$393,""))</f>
        <v/>
      </c>
      <c r="L413" s="118">
        <f t="shared" si="683"/>
        <v>1.1000000000000085</v>
      </c>
      <c r="M413" s="118">
        <f t="shared" si="684"/>
        <v>55.199999999999996</v>
      </c>
      <c r="N413" s="119" t="str">
        <f>IF('Att. Dairy'!F473="","",'Att. Dairy'!F473)</f>
        <v/>
      </c>
      <c r="O413" s="119" t="str">
        <f>IF('Att. Dairy'!G473="","",'Att. Dairy'!G473)</f>
        <v/>
      </c>
      <c r="P413" s="119" t="str">
        <f t="shared" si="685"/>
        <v/>
      </c>
      <c r="Q413" s="119" t="str">
        <f>IF('Att. Dairy'!L473="","",'Att. Dairy'!L473)</f>
        <v/>
      </c>
      <c r="R413" s="119" t="str">
        <f>IF('Att. Dairy'!M473="","",'Att. Dairy'!M473)</f>
        <v/>
      </c>
      <c r="S413" s="119" t="str">
        <f t="shared" si="686"/>
        <v/>
      </c>
      <c r="T413" s="118">
        <f t="shared" si="687"/>
        <v>0</v>
      </c>
      <c r="U413" s="118">
        <f t="shared" si="688"/>
        <v>0</v>
      </c>
      <c r="V413" s="118">
        <f t="shared" si="689"/>
        <v>1.1000000000000085</v>
      </c>
      <c r="W413" s="118">
        <f t="shared" si="690"/>
        <v>55.199999999999996</v>
      </c>
      <c r="X413" s="321" t="str">
        <f>IFERROR(IF(AND('Att. Dairy'!B473=""),"",IF(AND(Y413="अवकाश"),"",IF(AND(S413=""),"",S413*$Z$381))),"")</f>
        <v/>
      </c>
      <c r="Y413" s="121" t="str">
        <f>IF(AND('Att. Dairy'!B473=""),"",IF(OR(S413="",S413=0),"",BC413))</f>
        <v/>
      </c>
      <c r="AA413" s="353">
        <f>IF(AND($AY$3=$AP$381),MAX($AA$385:AA412)+1,0)</f>
        <v>0</v>
      </c>
      <c r="AB413" s="116">
        <f>IF(AND('Att. Dairy'!B473=""),"",'Att. Dairy'!B473)</f>
        <v>45350</v>
      </c>
      <c r="AC413" s="118">
        <f t="shared" si="691"/>
        <v>51.300000000000026</v>
      </c>
      <c r="AD413" s="118">
        <f t="shared" si="692"/>
        <v>99.5</v>
      </c>
      <c r="AE413" s="118" t="str">
        <f>IF(AB413="","",IF(Sheet1!AB413='Opening Balance'!$I$388,'Opening Balance'!$H$388,""))</f>
        <v/>
      </c>
      <c r="AF413" s="118" t="str">
        <f>IF(AB413="","",IF(Sheet1!AB413='Opening Balance'!$I$389,'Opening Balance'!$H$389,""))</f>
        <v/>
      </c>
      <c r="AG413" s="118" t="str">
        <f>IF(AB413="","",IF(Sheet1!AB413='Opening Balance'!$I$390,'Opening Balance'!$H$390,""))</f>
        <v/>
      </c>
      <c r="AH413" s="118" t="str">
        <f>IF(AB413="","",IF(Sheet1!AB413='Opening Balance'!$I$391,'Opening Balance'!$H$391,""))</f>
        <v/>
      </c>
      <c r="AI413" s="118" t="str">
        <f>IF(AB413="","",IF(Sheet1!AB413='Opening Balance'!$I$392,'Opening Balance'!$H$392,""))</f>
        <v/>
      </c>
      <c r="AJ413" s="118" t="str">
        <f>IF(AB413="","",IF(Sheet1!AB413='Opening Balance'!$I$393,'Opening Balance'!$H$393,""))</f>
        <v/>
      </c>
      <c r="AK413" s="118">
        <f t="shared" si="693"/>
        <v>51.300000000000026</v>
      </c>
      <c r="AL413" s="118">
        <f t="shared" si="694"/>
        <v>99.5</v>
      </c>
      <c r="AM413" s="119" t="str">
        <f>IF('Att. Dairy'!I473="","",'Att. Dairy'!I473)</f>
        <v/>
      </c>
      <c r="AN413" s="119" t="str">
        <f>IF('Att. Dairy'!J473="","",'Att. Dairy'!J473)</f>
        <v/>
      </c>
      <c r="AO413" s="119" t="str">
        <f t="shared" si="709"/>
        <v/>
      </c>
      <c r="AP413" s="119" t="str">
        <f>IF('Att. Dairy'!O473="","",'Att. Dairy'!O473)</f>
        <v/>
      </c>
      <c r="AQ413" s="119" t="str">
        <f>IF('Att. Dairy'!P473="","",'Att. Dairy'!P473)</f>
        <v/>
      </c>
      <c r="AR413" s="119" t="str">
        <f t="shared" si="695"/>
        <v/>
      </c>
      <c r="AS413" s="118">
        <f t="shared" si="696"/>
        <v>0</v>
      </c>
      <c r="AT413" s="118">
        <f t="shared" si="697"/>
        <v>0</v>
      </c>
      <c r="AU413" s="118">
        <f t="shared" si="707"/>
        <v>51.300000000000026</v>
      </c>
      <c r="AV413" s="118">
        <f t="shared" si="708"/>
        <v>99.5</v>
      </c>
      <c r="AW413" s="321" t="str">
        <f>IFERROR(IF(AND('Att. Dairy'!B473=""),"",IF(AND(AX413="अवकाश"),"",IF(AND(AR413=""),"",AR413*$AY$381))),"")</f>
        <v/>
      </c>
      <c r="AX413" s="121" t="str">
        <f>IF(AND('Att. Dairy'!B473=""),"",IF(OR(AR413="",AR413=0),"",BC413))</f>
        <v/>
      </c>
      <c r="BB413" s="329" t="str">
        <f>IF(AND('Att. Dairy'!D473=""),"",'Att. Dairy'!D473)</f>
        <v>Wednesday</v>
      </c>
      <c r="BC413" s="329" t="str">
        <f t="shared" si="698"/>
        <v>दाल रोटी</v>
      </c>
      <c r="BD413" s="318" t="str">
        <f t="shared" si="668"/>
        <v>W</v>
      </c>
      <c r="BE413" s="329" t="str">
        <f>IF(AND('Att. Dairy'!C473=""),"",'Att. Dairy'!C473)</f>
        <v/>
      </c>
      <c r="BF413" s="329" t="str">
        <f t="shared" si="669"/>
        <v/>
      </c>
      <c r="BG413" s="318" t="str">
        <f t="shared" si="670"/>
        <v>W</v>
      </c>
      <c r="BJ413" s="487">
        <f>IF(AND($DG$5=$CF$382),MAX($BJ$385:BJ412)+1,0)</f>
        <v>0</v>
      </c>
      <c r="BK413" s="389">
        <v>28</v>
      </c>
      <c r="BL413" s="422">
        <f>IF(AND('Att. Dairy'!B473=""),"",'Att. Dairy'!B473)</f>
        <v>45350</v>
      </c>
      <c r="BM413" s="423" t="str">
        <f>IF(AND('Att. Dairy'!D473=""),"",'Att. Dairy'!D473)</f>
        <v>Wednesday</v>
      </c>
      <c r="BN413" s="435" t="str">
        <f>IF('Att. Dairy'!L473="","",IF('Att. Dairy'!E473='Att. Dairy'!$AD$15,'Att. Dairy'!L473,""))</f>
        <v/>
      </c>
      <c r="BO413" s="435" t="str">
        <f>IF('Att. Dairy'!M473="","",IF('Att. Dairy'!E473='Att. Dairy'!$AD$15,'Att. Dairy'!M473,""))</f>
        <v/>
      </c>
      <c r="BP413" s="436">
        <f t="shared" si="671"/>
        <v>0</v>
      </c>
      <c r="BQ413" s="453">
        <f t="shared" si="699"/>
        <v>89.9</v>
      </c>
      <c r="BR413" s="439" t="str">
        <f>IF(BL413="","",IF(BL413='Opening Balance'!$I$406,'Opening Balance'!$G$406,""))</f>
        <v/>
      </c>
      <c r="BS413" s="439" t="str">
        <f>IF(BL413="","",IF(BL413='Opening Balance'!$I$408,'Opening Balance'!$G$408,""))</f>
        <v/>
      </c>
      <c r="BT413" s="438">
        <f t="shared" si="672"/>
        <v>89.9</v>
      </c>
      <c r="BU413" s="446">
        <f>IF(BP413="","",BP413*'Opening Balance'!$G$410)</f>
        <v>0</v>
      </c>
      <c r="BV413" s="415">
        <f t="shared" si="666"/>
        <v>89.9</v>
      </c>
      <c r="BW413" s="453">
        <f t="shared" si="700"/>
        <v>3.3439999999999923</v>
      </c>
      <c r="BX413" s="446" t="str">
        <f>IF(BL413="","",IF(BL413='Opening Balance'!$I$407,'Opening Balance'!$G$407,""))</f>
        <v/>
      </c>
      <c r="BY413" s="446" t="str">
        <f>IF(BL413="","",IF(BL413='Opening Balance'!$I$409,'Opening Balance'!$G$409,""))</f>
        <v/>
      </c>
      <c r="BZ413" s="447">
        <f t="shared" si="673"/>
        <v>3.3439999999999923</v>
      </c>
      <c r="CA413" s="446">
        <f>IF(BP413="","",BP413*'Opening Balance'!$G$411)</f>
        <v>0</v>
      </c>
      <c r="CB413" s="431">
        <f t="shared" si="674"/>
        <v>3.3439999999999923</v>
      </c>
      <c r="CC413" s="474">
        <f t="shared" si="701"/>
        <v>32000</v>
      </c>
      <c r="CD413" s="468" t="str">
        <f>IF(BL413="","",IF(BL413='Opening Balance'!$I$413,'Opening Balance'!$G$413,""))</f>
        <v/>
      </c>
      <c r="CE413" s="468">
        <f t="shared" si="675"/>
        <v>32000</v>
      </c>
      <c r="CF413" s="470">
        <f>IF(BL413="","",IF(BL413='Opening Balance'!$I$415,'Opening Balance'!$G$415,0))</f>
        <v>0</v>
      </c>
      <c r="CG413" s="469">
        <f t="shared" si="702"/>
        <v>32000</v>
      </c>
      <c r="CH413" s="466"/>
      <c r="CI413" s="466"/>
      <c r="CJ413" s="389">
        <v>28</v>
      </c>
      <c r="CK413" s="422">
        <f>IF(AND('Att. Dairy'!B473=""),"",'Att. Dairy'!B473)</f>
        <v>45350</v>
      </c>
      <c r="CL413" s="423" t="str">
        <f>IF(AND('Att. Dairy'!D473=""),"",'Att. Dairy'!D473)</f>
        <v>Wednesday</v>
      </c>
      <c r="CM413" s="435" t="str">
        <f>IF('Att. Dairy'!O473="","",IF('Att. Dairy'!E473='Att. Dairy'!$AD$15,'Att. Dairy'!O473,""))</f>
        <v/>
      </c>
      <c r="CN413" s="435" t="str">
        <f>IF('Att. Dairy'!P473="","",IF('Att. Dairy'!E473='Att. Dairy'!$AD$15,'Att. Dairy'!P473,""))</f>
        <v/>
      </c>
      <c r="CO413" s="436">
        <f t="shared" si="676"/>
        <v>0</v>
      </c>
      <c r="CP413" s="453">
        <f t="shared" si="703"/>
        <v>135.13999999999993</v>
      </c>
      <c r="CQ413" s="438" t="str">
        <f>IF(CK413="","",IF(CK413='Opening Balance'!$I$406,'Opening Balance'!$H$406,""))</f>
        <v/>
      </c>
      <c r="CR413" s="438" t="str">
        <f>IF(CK413="","",IF(CK413='Opening Balance'!$I$408,'Opening Balance'!$H$408,""))</f>
        <v/>
      </c>
      <c r="CS413" s="438">
        <f t="shared" si="677"/>
        <v>135.13999999999993</v>
      </c>
      <c r="CT413" s="430">
        <f>IF(CO413="","",CO413*'Opening Balance'!$H$410)</f>
        <v>0</v>
      </c>
      <c r="CU413" s="431">
        <f t="shared" si="667"/>
        <v>135.13999999999993</v>
      </c>
      <c r="CV413" s="453">
        <f t="shared" si="704"/>
        <v>11.421399999999977</v>
      </c>
      <c r="CW413" s="430" t="str">
        <f>IF(CK413="","",IF(CK413='Opening Balance'!$I$407,'Opening Balance'!$H$407,""))</f>
        <v/>
      </c>
      <c r="CX413" s="429" t="str">
        <f>IF(CK413="","",IF(CK413='Opening Balance'!$I$409,'Opening Balance'!$H$409,""))</f>
        <v/>
      </c>
      <c r="CY413" s="438">
        <f t="shared" si="678"/>
        <v>11.421399999999977</v>
      </c>
      <c r="CZ413" s="430">
        <f>IF(CO413="","",CO413*'Opening Balance'!$H$411)</f>
        <v>0</v>
      </c>
      <c r="DA413" s="431">
        <f t="shared" si="679"/>
        <v>11.421399999999977</v>
      </c>
      <c r="DB413" s="474">
        <f t="shared" si="705"/>
        <v>35000</v>
      </c>
      <c r="DC413" s="468" t="str">
        <f>IF(CK413="","",IF(CK413='Opening Balance'!$I$413,'Opening Balance'!$H$413,""))</f>
        <v/>
      </c>
      <c r="DD413" s="468">
        <f t="shared" si="680"/>
        <v>35000</v>
      </c>
      <c r="DE413" s="470">
        <f>IF(CK413="","",IF(CK413='Opening Balance'!$I$415,'Opening Balance'!$H$415,0))</f>
        <v>0</v>
      </c>
      <c r="DF413" s="469">
        <f t="shared" si="706"/>
        <v>35000</v>
      </c>
    </row>
    <row r="414" spans="1:110" s="329" customFormat="1">
      <c r="A414" s="580"/>
      <c r="B414" s="352">
        <f>IF(AND($Z$3=$Q$381),MAX($B$385:B413)+1,0)</f>
        <v>0</v>
      </c>
      <c r="C414" s="116">
        <f>IF(AND('Att. Dairy'!B474=""),"",'Att. Dairy'!B474)</f>
        <v>45351</v>
      </c>
      <c r="D414" s="118">
        <f t="shared" si="681"/>
        <v>1.1000000000000085</v>
      </c>
      <c r="E414" s="118">
        <f t="shared" si="682"/>
        <v>55.199999999999996</v>
      </c>
      <c r="F414" s="118" t="str">
        <f>IF(C414="","",IF(Sheet1!C414='Opening Balance'!$I$388,'Opening Balance'!$G$388,""))</f>
        <v/>
      </c>
      <c r="G414" s="118" t="str">
        <f>IF(C414="","",IF(Sheet1!C414='Opening Balance'!$I$389,'Opening Balance'!$G$389,""))</f>
        <v/>
      </c>
      <c r="H414" s="118" t="str">
        <f>IF(C414="","",IF(Sheet1!C414='Opening Balance'!$I$390,'Opening Balance'!$G$390,""))</f>
        <v/>
      </c>
      <c r="I414" s="118" t="str">
        <f>IF(C414="","",IF(Sheet1!C414='Opening Balance'!$I$391,'Opening Balance'!$G$391,""))</f>
        <v/>
      </c>
      <c r="J414" s="118" t="str">
        <f>IF(C414="","",IF(Sheet1!C414='Opening Balance'!$I$392,'Opening Balance'!$G$392,""))</f>
        <v/>
      </c>
      <c r="K414" s="118" t="str">
        <f>IF(C414="","",IF(Sheet1!C414='Opening Balance'!$I$393,'Opening Balance'!$G$393,""))</f>
        <v/>
      </c>
      <c r="L414" s="118">
        <f t="shared" si="683"/>
        <v>1.1000000000000085</v>
      </c>
      <c r="M414" s="118">
        <f t="shared" si="684"/>
        <v>55.199999999999996</v>
      </c>
      <c r="N414" s="119" t="str">
        <f>IF('Att. Dairy'!F474="","",'Att. Dairy'!F474)</f>
        <v/>
      </c>
      <c r="O414" s="119" t="str">
        <f>IF('Att. Dairy'!G474="","",'Att. Dairy'!G474)</f>
        <v/>
      </c>
      <c r="P414" s="119" t="str">
        <f t="shared" si="685"/>
        <v/>
      </c>
      <c r="Q414" s="119" t="str">
        <f>IF('Att. Dairy'!L474="","",'Att. Dairy'!L474)</f>
        <v/>
      </c>
      <c r="R414" s="119" t="str">
        <f>IF('Att. Dairy'!M474="","",'Att. Dairy'!M474)</f>
        <v/>
      </c>
      <c r="S414" s="119" t="str">
        <f t="shared" si="686"/>
        <v/>
      </c>
      <c r="T414" s="118">
        <f t="shared" si="687"/>
        <v>0</v>
      </c>
      <c r="U414" s="118">
        <f t="shared" si="688"/>
        <v>0</v>
      </c>
      <c r="V414" s="118">
        <f t="shared" si="689"/>
        <v>1.1000000000000085</v>
      </c>
      <c r="W414" s="118">
        <f t="shared" si="690"/>
        <v>55.199999999999996</v>
      </c>
      <c r="X414" s="321" t="str">
        <f>IFERROR(IF(AND('Att. Dairy'!B474=""),"",IF(AND(Y414="अवकाश"),"",IF(AND(S414=""),"",S414*$Z$381))),"")</f>
        <v/>
      </c>
      <c r="Y414" s="121" t="str">
        <f>IF(AND('Att. Dairy'!B474=""),"",IF(OR(S414="",S414=0),"",BC414))</f>
        <v/>
      </c>
      <c r="AA414" s="353">
        <f>IF(AND($AY$3=$AP$381),MAX($AA$385:AA413)+1,0)</f>
        <v>0</v>
      </c>
      <c r="AB414" s="116">
        <f>IF(AND('Att. Dairy'!B474=""),"",'Att. Dairy'!B474)</f>
        <v>45351</v>
      </c>
      <c r="AC414" s="118">
        <f t="shared" si="691"/>
        <v>51.300000000000026</v>
      </c>
      <c r="AD414" s="118">
        <f t="shared" si="692"/>
        <v>99.5</v>
      </c>
      <c r="AE414" s="118" t="str">
        <f>IF(AB414="","",IF(Sheet1!AB414='Opening Balance'!$I$388,'Opening Balance'!$H$388,""))</f>
        <v/>
      </c>
      <c r="AF414" s="118" t="str">
        <f>IF(AB414="","",IF(Sheet1!AB414='Opening Balance'!$I$389,'Opening Balance'!$H$389,""))</f>
        <v/>
      </c>
      <c r="AG414" s="118" t="str">
        <f>IF(AB414="","",IF(Sheet1!AB414='Opening Balance'!$I$390,'Opening Balance'!$H$390,""))</f>
        <v/>
      </c>
      <c r="AH414" s="118" t="str">
        <f>IF(AB414="","",IF(Sheet1!AB414='Opening Balance'!$I$391,'Opening Balance'!$H$391,""))</f>
        <v/>
      </c>
      <c r="AI414" s="118" t="str">
        <f>IF(AB414="","",IF(Sheet1!AB414='Opening Balance'!$I$392,'Opening Balance'!$H$392,""))</f>
        <v/>
      </c>
      <c r="AJ414" s="118" t="str">
        <f>IF(AB414="","",IF(Sheet1!AB414='Opening Balance'!$I$393,'Opening Balance'!$H$393,""))</f>
        <v/>
      </c>
      <c r="AK414" s="118">
        <f t="shared" si="693"/>
        <v>51.300000000000026</v>
      </c>
      <c r="AL414" s="118">
        <f t="shared" si="694"/>
        <v>99.5</v>
      </c>
      <c r="AM414" s="119" t="str">
        <f>IF('Att. Dairy'!I474="","",'Att. Dairy'!I474)</f>
        <v/>
      </c>
      <c r="AN414" s="119" t="str">
        <f>IF('Att. Dairy'!J474="","",'Att. Dairy'!J474)</f>
        <v/>
      </c>
      <c r="AO414" s="119" t="str">
        <f t="shared" si="709"/>
        <v/>
      </c>
      <c r="AP414" s="119" t="str">
        <f>IF('Att. Dairy'!O474="","",'Att. Dairy'!O474)</f>
        <v/>
      </c>
      <c r="AQ414" s="119" t="str">
        <f>IF('Att. Dairy'!P474="","",'Att. Dairy'!P474)</f>
        <v/>
      </c>
      <c r="AR414" s="119" t="str">
        <f t="shared" si="695"/>
        <v/>
      </c>
      <c r="AS414" s="118">
        <f t="shared" si="696"/>
        <v>0</v>
      </c>
      <c r="AT414" s="118">
        <f t="shared" si="697"/>
        <v>0</v>
      </c>
      <c r="AU414" s="118">
        <f t="shared" si="707"/>
        <v>51.300000000000026</v>
      </c>
      <c r="AV414" s="118">
        <f t="shared" si="708"/>
        <v>99.5</v>
      </c>
      <c r="AW414" s="321" t="str">
        <f>IFERROR(IF(AND('Att. Dairy'!B474=""),"",IF(AND(AX414="अवकाश"),"",IF(AND(AR414=""),"",AR414*$AY$381))),"")</f>
        <v/>
      </c>
      <c r="AX414" s="121" t="str">
        <f>IF(AND('Att. Dairy'!B474=""),"",IF(OR(AR414="",AR414=0),"",BC414))</f>
        <v/>
      </c>
      <c r="BB414" s="329" t="str">
        <f>IF(AND('Att. Dairy'!D474=""),"",'Att. Dairy'!D474)</f>
        <v>Thursday</v>
      </c>
      <c r="BC414" s="329" t="str">
        <f t="shared" si="698"/>
        <v>खिचड़ी</v>
      </c>
      <c r="BD414" s="318" t="str">
        <f t="shared" si="668"/>
        <v>R</v>
      </c>
      <c r="BE414" s="329" t="str">
        <f>IF(AND('Att. Dairy'!C474=""),"",'Att. Dairy'!C474)</f>
        <v/>
      </c>
      <c r="BF414" s="329" t="str">
        <f t="shared" si="669"/>
        <v/>
      </c>
      <c r="BG414" s="318" t="str">
        <f t="shared" si="670"/>
        <v>R</v>
      </c>
      <c r="BJ414" s="487">
        <f>IF(AND($DG$5=$CF$382),MAX($BJ$385:BJ413)+1,0)</f>
        <v>0</v>
      </c>
      <c r="BK414" s="389">
        <v>29</v>
      </c>
      <c r="BL414" s="422">
        <f>IF(AND('Att. Dairy'!B474=""),"",'Att. Dairy'!B474)</f>
        <v>45351</v>
      </c>
      <c r="BM414" s="423" t="str">
        <f>IF(AND('Att. Dairy'!D474=""),"",'Att. Dairy'!D474)</f>
        <v>Thursday</v>
      </c>
      <c r="BN414" s="435" t="str">
        <f>IF('Att. Dairy'!L474="","",IF('Att. Dairy'!E474='Att. Dairy'!$AD$15,'Att. Dairy'!L474,""))</f>
        <v/>
      </c>
      <c r="BO414" s="435" t="str">
        <f>IF('Att. Dairy'!M474="","",IF('Att. Dairy'!E474='Att. Dairy'!$AD$15,'Att. Dairy'!M474,""))</f>
        <v/>
      </c>
      <c r="BP414" s="436">
        <f t="shared" si="671"/>
        <v>0</v>
      </c>
      <c r="BQ414" s="453">
        <f t="shared" si="699"/>
        <v>89.9</v>
      </c>
      <c r="BR414" s="439" t="str">
        <f>IF(BL414="","",IF(BL414='Opening Balance'!$I$406,'Opening Balance'!$G$406,""))</f>
        <v/>
      </c>
      <c r="BS414" s="439" t="str">
        <f>IF(BL414="","",IF(BL414='Opening Balance'!$I$408,'Opening Balance'!$G$408,""))</f>
        <v/>
      </c>
      <c r="BT414" s="438">
        <f t="shared" si="672"/>
        <v>89.9</v>
      </c>
      <c r="BU414" s="446">
        <f>IF(BP414="","",BP414*'Opening Balance'!$G$410)</f>
        <v>0</v>
      </c>
      <c r="BV414" s="415">
        <f t="shared" si="666"/>
        <v>89.9</v>
      </c>
      <c r="BW414" s="453">
        <f t="shared" si="700"/>
        <v>3.3439999999999923</v>
      </c>
      <c r="BX414" s="446" t="str">
        <f>IF(BL414="","",IF(BL414='Opening Balance'!$I$407,'Opening Balance'!$G$407,""))</f>
        <v/>
      </c>
      <c r="BY414" s="446" t="str">
        <f>IF(BL414="","",IF(BL414='Opening Balance'!$I$409,'Opening Balance'!$G$409,""))</f>
        <v/>
      </c>
      <c r="BZ414" s="447">
        <f t="shared" si="673"/>
        <v>3.3439999999999923</v>
      </c>
      <c r="CA414" s="446">
        <f>IF(BP414="","",BP414*'Opening Balance'!$G$411)</f>
        <v>0</v>
      </c>
      <c r="CB414" s="431">
        <f t="shared" si="674"/>
        <v>3.3439999999999923</v>
      </c>
      <c r="CC414" s="474">
        <f t="shared" si="701"/>
        <v>32000</v>
      </c>
      <c r="CD414" s="468" t="str">
        <f>IF(BL414="","",IF(BL414='Opening Balance'!$I$413,'Opening Balance'!$G$413,""))</f>
        <v/>
      </c>
      <c r="CE414" s="468">
        <f t="shared" si="675"/>
        <v>32000</v>
      </c>
      <c r="CF414" s="470">
        <f>IF(BL414="","",IF(BL414='Opening Balance'!$I$415,'Opening Balance'!$G$415,0))</f>
        <v>0</v>
      </c>
      <c r="CG414" s="469">
        <f t="shared" si="702"/>
        <v>32000</v>
      </c>
      <c r="CH414" s="466"/>
      <c r="CI414" s="466"/>
      <c r="CJ414" s="389">
        <v>29</v>
      </c>
      <c r="CK414" s="422">
        <f>IF(AND('Att. Dairy'!B474=""),"",'Att. Dairy'!B474)</f>
        <v>45351</v>
      </c>
      <c r="CL414" s="423" t="str">
        <f>IF(AND('Att. Dairy'!D474=""),"",'Att. Dairy'!D474)</f>
        <v>Thursday</v>
      </c>
      <c r="CM414" s="435" t="str">
        <f>IF('Att. Dairy'!O474="","",IF('Att. Dairy'!E474='Att. Dairy'!$AD$15,'Att. Dairy'!O474,""))</f>
        <v/>
      </c>
      <c r="CN414" s="435" t="str">
        <f>IF('Att. Dairy'!P474="","",IF('Att. Dairy'!E474='Att. Dairy'!$AD$15,'Att. Dairy'!P474,""))</f>
        <v/>
      </c>
      <c r="CO414" s="436">
        <f t="shared" si="676"/>
        <v>0</v>
      </c>
      <c r="CP414" s="453">
        <f t="shared" si="703"/>
        <v>135.13999999999993</v>
      </c>
      <c r="CQ414" s="438" t="str">
        <f>IF(CK414="","",IF(CK414='Opening Balance'!$I$406,'Opening Balance'!$H$406,""))</f>
        <v/>
      </c>
      <c r="CR414" s="438" t="str">
        <f>IF(CK414="","",IF(CK414='Opening Balance'!$I$408,'Opening Balance'!$H$408,""))</f>
        <v/>
      </c>
      <c r="CS414" s="438">
        <f t="shared" si="677"/>
        <v>135.13999999999993</v>
      </c>
      <c r="CT414" s="430">
        <f>IF(CO414="","",CO414*'Opening Balance'!$H$410)</f>
        <v>0</v>
      </c>
      <c r="CU414" s="431">
        <f t="shared" si="667"/>
        <v>135.13999999999993</v>
      </c>
      <c r="CV414" s="453">
        <f t="shared" si="704"/>
        <v>11.421399999999977</v>
      </c>
      <c r="CW414" s="430" t="str">
        <f>IF(CK414="","",IF(CK414='Opening Balance'!$I$407,'Opening Balance'!$H$407,""))</f>
        <v/>
      </c>
      <c r="CX414" s="429" t="str">
        <f>IF(CK414="","",IF(CK414='Opening Balance'!$I$409,'Opening Balance'!$H$409,""))</f>
        <v/>
      </c>
      <c r="CY414" s="438">
        <f t="shared" si="678"/>
        <v>11.421399999999977</v>
      </c>
      <c r="CZ414" s="430">
        <f>IF(CO414="","",CO414*'Opening Balance'!$H$411)</f>
        <v>0</v>
      </c>
      <c r="DA414" s="431">
        <f t="shared" si="679"/>
        <v>11.421399999999977</v>
      </c>
      <c r="DB414" s="474">
        <f t="shared" si="705"/>
        <v>35000</v>
      </c>
      <c r="DC414" s="468" t="str">
        <f>IF(CK414="","",IF(CK414='Opening Balance'!$I$413,'Opening Balance'!$H$413,""))</f>
        <v/>
      </c>
      <c r="DD414" s="468">
        <f t="shared" si="680"/>
        <v>35000</v>
      </c>
      <c r="DE414" s="470">
        <f>IF(CK414="","",IF(CK414='Opening Balance'!$I$415,'Opening Balance'!$H$415,0))</f>
        <v>0</v>
      </c>
      <c r="DF414" s="469">
        <f t="shared" si="706"/>
        <v>35000</v>
      </c>
    </row>
    <row r="415" spans="1:110" s="329" customFormat="1">
      <c r="A415" s="580"/>
      <c r="B415" s="352">
        <f>IF(AND($Z$3=$Q$381),MAX($B$385:B414)+1,0)</f>
        <v>0</v>
      </c>
      <c r="C415" s="116" t="str">
        <f>IF(AND('Att. Dairy'!B475=""),"",'Att. Dairy'!B475)</f>
        <v/>
      </c>
      <c r="D415" s="118">
        <f t="shared" si="681"/>
        <v>1.1000000000000085</v>
      </c>
      <c r="E415" s="118">
        <f t="shared" si="682"/>
        <v>55.199999999999996</v>
      </c>
      <c r="F415" s="118" t="str">
        <f>IF(C415="","",IF(Sheet1!C415='Opening Balance'!$I$388,'Opening Balance'!$G$388,""))</f>
        <v/>
      </c>
      <c r="G415" s="118" t="str">
        <f>IF(C415="","",IF(Sheet1!C415='Opening Balance'!$I$389,'Opening Balance'!$G$389,""))</f>
        <v/>
      </c>
      <c r="H415" s="118" t="str">
        <f>IF(C415="","",IF(Sheet1!C415='Opening Balance'!$I$390,'Opening Balance'!$G$390,""))</f>
        <v/>
      </c>
      <c r="I415" s="118" t="str">
        <f>IF(C415="","",IF(Sheet1!C415='Opening Balance'!$I$391,'Opening Balance'!$G$391,""))</f>
        <v/>
      </c>
      <c r="J415" s="118" t="str">
        <f>IF(C415="","",IF(Sheet1!C415='Opening Balance'!$I$392,'Opening Balance'!$G$392,""))</f>
        <v/>
      </c>
      <c r="K415" s="118" t="str">
        <f>IF(C415="","",IF(Sheet1!C415='Opening Balance'!$I$393,'Opening Balance'!$G$393,""))</f>
        <v/>
      </c>
      <c r="L415" s="118">
        <f t="shared" si="683"/>
        <v>1.1000000000000085</v>
      </c>
      <c r="M415" s="118">
        <f t="shared" si="684"/>
        <v>55.199999999999996</v>
      </c>
      <c r="N415" s="119" t="str">
        <f>IF('Att. Dairy'!F475="","",'Att. Dairy'!F475)</f>
        <v/>
      </c>
      <c r="O415" s="119" t="str">
        <f>IF('Att. Dairy'!G475="","",'Att. Dairy'!G475)</f>
        <v/>
      </c>
      <c r="P415" s="119" t="str">
        <f t="shared" si="685"/>
        <v/>
      </c>
      <c r="Q415" s="119" t="str">
        <f>IF('Att. Dairy'!L475="","",'Att. Dairy'!L475)</f>
        <v/>
      </c>
      <c r="R415" s="119" t="str">
        <f>IF('Att. Dairy'!M475="","",'Att. Dairy'!M475)</f>
        <v/>
      </c>
      <c r="S415" s="119" t="str">
        <f t="shared" si="686"/>
        <v/>
      </c>
      <c r="T415" s="118">
        <f t="shared" si="687"/>
        <v>0</v>
      </c>
      <c r="U415" s="118">
        <f t="shared" si="688"/>
        <v>0</v>
      </c>
      <c r="V415" s="118">
        <f t="shared" si="689"/>
        <v>1.1000000000000085</v>
      </c>
      <c r="W415" s="118">
        <f t="shared" si="690"/>
        <v>55.199999999999996</v>
      </c>
      <c r="X415" s="321" t="str">
        <f>IFERROR(IF(AND('Att. Dairy'!B475=""),"",IF(AND(Y415="अवकाश"),"",IF(AND(S415=""),"",S415*$Z$381))),"")</f>
        <v/>
      </c>
      <c r="Y415" s="121" t="str">
        <f>IF(AND('Att. Dairy'!B475=""),"",IF(OR(S415="",S415=0),"",BC415))</f>
        <v/>
      </c>
      <c r="AA415" s="353">
        <f>IF(AND($AY$3=$AP$381),MAX($AA$385:AA414)+1,0)</f>
        <v>0</v>
      </c>
      <c r="AB415" s="116" t="str">
        <f>IF(AND('Att. Dairy'!B475=""),"",'Att. Dairy'!B475)</f>
        <v/>
      </c>
      <c r="AC415" s="118">
        <f t="shared" si="691"/>
        <v>51.300000000000026</v>
      </c>
      <c r="AD415" s="118">
        <f t="shared" si="692"/>
        <v>99.5</v>
      </c>
      <c r="AE415" s="118" t="str">
        <f>IF(AB415="","",IF(Sheet1!AB415='Opening Balance'!$I$388,'Opening Balance'!$H$388,""))</f>
        <v/>
      </c>
      <c r="AF415" s="118" t="str">
        <f>IF(AB415="","",IF(Sheet1!AB415='Opening Balance'!$I$389,'Opening Balance'!$H$389,""))</f>
        <v/>
      </c>
      <c r="AG415" s="118" t="str">
        <f>IF(AB415="","",IF(Sheet1!AB415='Opening Balance'!$I$390,'Opening Balance'!$H$390,""))</f>
        <v/>
      </c>
      <c r="AH415" s="118" t="str">
        <f>IF(AB415="","",IF(Sheet1!AB415='Opening Balance'!$I$391,'Opening Balance'!$H$391,""))</f>
        <v/>
      </c>
      <c r="AI415" s="118" t="str">
        <f>IF(AB415="","",IF(Sheet1!AB415='Opening Balance'!$I$392,'Opening Balance'!$H$392,""))</f>
        <v/>
      </c>
      <c r="AJ415" s="118" t="str">
        <f>IF(AB415="","",IF(Sheet1!AB415='Opening Balance'!$I$393,'Opening Balance'!$H$393,""))</f>
        <v/>
      </c>
      <c r="AK415" s="118">
        <f t="shared" si="693"/>
        <v>51.300000000000026</v>
      </c>
      <c r="AL415" s="118">
        <f t="shared" si="694"/>
        <v>99.5</v>
      </c>
      <c r="AM415" s="119" t="str">
        <f>IF('Att. Dairy'!I475="","",'Att. Dairy'!I475)</f>
        <v/>
      </c>
      <c r="AN415" s="119" t="str">
        <f>IF('Att. Dairy'!J475="","",'Att. Dairy'!J475)</f>
        <v/>
      </c>
      <c r="AO415" s="119" t="str">
        <f t="shared" si="709"/>
        <v/>
      </c>
      <c r="AP415" s="119" t="str">
        <f>IF('Att. Dairy'!O475="","",'Att. Dairy'!O475)</f>
        <v/>
      </c>
      <c r="AQ415" s="119" t="str">
        <f>IF('Att. Dairy'!P475="","",'Att. Dairy'!P475)</f>
        <v/>
      </c>
      <c r="AR415" s="119" t="str">
        <f t="shared" si="695"/>
        <v/>
      </c>
      <c r="AS415" s="118">
        <f t="shared" si="696"/>
        <v>0</v>
      </c>
      <c r="AT415" s="118">
        <f t="shared" si="697"/>
        <v>0</v>
      </c>
      <c r="AU415" s="118">
        <f t="shared" si="707"/>
        <v>51.300000000000026</v>
      </c>
      <c r="AV415" s="118">
        <f t="shared" si="708"/>
        <v>99.5</v>
      </c>
      <c r="AW415" s="321" t="str">
        <f>IFERROR(IF(AND('Att. Dairy'!B475=""),"",IF(AND(AX415="अवकाश"),"",IF(AND(AR415=""),"",AR415*$AY$381))),"")</f>
        <v/>
      </c>
      <c r="AX415" s="121" t="str">
        <f>IF(AND('Att. Dairy'!B475=""),"",IF(OR(AR415="",AR415=0),"",BC415))</f>
        <v/>
      </c>
      <c r="BB415" s="329" t="str">
        <f>IF(AND('Att. Dairy'!D475=""),"",'Att. Dairy'!D475)</f>
        <v xml:space="preserve"> </v>
      </c>
      <c r="BC415" s="329" t="str">
        <f t="shared" si="698"/>
        <v>अवकाश</v>
      </c>
      <c r="BD415" s="318" t="str">
        <f t="shared" si="668"/>
        <v/>
      </c>
      <c r="BE415" s="329" t="str">
        <f>IF(AND('Att. Dairy'!C475=""),"",'Att. Dairy'!C475)</f>
        <v/>
      </c>
      <c r="BF415" s="329" t="str">
        <f t="shared" si="669"/>
        <v/>
      </c>
      <c r="BG415" s="318" t="str">
        <f t="shared" si="670"/>
        <v/>
      </c>
      <c r="BJ415" s="487">
        <f>IF(AND($DG$5=$CF$382),MAX($BJ$385:BJ414)+1,0)</f>
        <v>0</v>
      </c>
      <c r="BK415" s="389">
        <v>30</v>
      </c>
      <c r="BL415" s="422" t="str">
        <f>IF(AND('Att. Dairy'!B475=""),"",'Att. Dairy'!B475)</f>
        <v/>
      </c>
      <c r="BM415" s="423" t="str">
        <f>IF(AND('Att. Dairy'!D475=""),"",'Att. Dairy'!D475)</f>
        <v xml:space="preserve"> </v>
      </c>
      <c r="BN415" s="435" t="str">
        <f>IF('Att. Dairy'!L475="","",IF('Att. Dairy'!E475='Att. Dairy'!$AD$15,'Att. Dairy'!L475,""))</f>
        <v/>
      </c>
      <c r="BO415" s="435" t="str">
        <f>IF('Att. Dairy'!M475="","",IF('Att. Dairy'!E475='Att. Dairy'!$AD$15,'Att. Dairy'!M475,""))</f>
        <v/>
      </c>
      <c r="BP415" s="436">
        <f t="shared" si="671"/>
        <v>0</v>
      </c>
      <c r="BQ415" s="453">
        <f t="shared" si="699"/>
        <v>89.9</v>
      </c>
      <c r="BR415" s="439" t="str">
        <f>IF(BL415="","",IF(BL415='Opening Balance'!$I$406,'Opening Balance'!$G$406,""))</f>
        <v/>
      </c>
      <c r="BS415" s="439" t="str">
        <f>IF(BL415="","",IF(BL415='Opening Balance'!$I$408,'Opening Balance'!$G$408,""))</f>
        <v/>
      </c>
      <c r="BT415" s="438">
        <f t="shared" si="672"/>
        <v>89.9</v>
      </c>
      <c r="BU415" s="446">
        <f>IF(BP415="","",BP415*'Opening Balance'!$G$410)</f>
        <v>0</v>
      </c>
      <c r="BV415" s="415">
        <f t="shared" si="666"/>
        <v>89.9</v>
      </c>
      <c r="BW415" s="453">
        <f t="shared" si="700"/>
        <v>3.3439999999999923</v>
      </c>
      <c r="BX415" s="446" t="str">
        <f>IF(BL415="","",IF(BL415='Opening Balance'!$I$407,'Opening Balance'!$G$407,""))</f>
        <v/>
      </c>
      <c r="BY415" s="446" t="str">
        <f>IF(BL415="","",IF(BL415='Opening Balance'!$I$409,'Opening Balance'!$G$409,""))</f>
        <v/>
      </c>
      <c r="BZ415" s="447">
        <f t="shared" si="673"/>
        <v>3.3439999999999923</v>
      </c>
      <c r="CA415" s="446">
        <f>IF(BP415="","",BP415*'Opening Balance'!$G$411)</f>
        <v>0</v>
      </c>
      <c r="CB415" s="431">
        <f t="shared" si="674"/>
        <v>3.3439999999999923</v>
      </c>
      <c r="CC415" s="474">
        <f t="shared" si="701"/>
        <v>32000</v>
      </c>
      <c r="CD415" s="468" t="str">
        <f>IF(BL415="","",IF(BL415='Opening Balance'!$I$413,'Opening Balance'!$G$413,""))</f>
        <v/>
      </c>
      <c r="CE415" s="468">
        <f t="shared" si="675"/>
        <v>32000</v>
      </c>
      <c r="CF415" s="470" t="str">
        <f>IF(BL415="","",IF(BL415='Opening Balance'!$I$415,'Opening Balance'!$G$415,0))</f>
        <v/>
      </c>
      <c r="CG415" s="469" t="str">
        <f t="shared" si="702"/>
        <v/>
      </c>
      <c r="CH415" s="466"/>
      <c r="CI415" s="466"/>
      <c r="CJ415" s="389">
        <v>30</v>
      </c>
      <c r="CK415" s="422" t="str">
        <f>IF(AND('Att. Dairy'!B475=""),"",'Att. Dairy'!B475)</f>
        <v/>
      </c>
      <c r="CL415" s="423" t="str">
        <f>IF(AND('Att. Dairy'!D475=""),"",'Att. Dairy'!D475)</f>
        <v xml:space="preserve"> </v>
      </c>
      <c r="CM415" s="435" t="str">
        <f>IF('Att. Dairy'!O475="","",IF('Att. Dairy'!E475='Att. Dairy'!$AD$15,'Att. Dairy'!O475,""))</f>
        <v/>
      </c>
      <c r="CN415" s="435" t="str">
        <f>IF('Att. Dairy'!P475="","",IF('Att. Dairy'!E475='Att. Dairy'!$AD$15,'Att. Dairy'!P475,""))</f>
        <v/>
      </c>
      <c r="CO415" s="436">
        <f t="shared" si="676"/>
        <v>0</v>
      </c>
      <c r="CP415" s="453">
        <f t="shared" si="703"/>
        <v>135.13999999999993</v>
      </c>
      <c r="CQ415" s="438" t="str">
        <f>IF(CK415="","",IF(CK415='Opening Balance'!$I$406,'Opening Balance'!$H$406,""))</f>
        <v/>
      </c>
      <c r="CR415" s="438" t="str">
        <f>IF(CK415="","",IF(CK415='Opening Balance'!$I$408,'Opening Balance'!$H$408,""))</f>
        <v/>
      </c>
      <c r="CS415" s="438">
        <f t="shared" si="677"/>
        <v>135.13999999999993</v>
      </c>
      <c r="CT415" s="430">
        <f>IF(CO415="","",CO415*'Opening Balance'!$H$410)</f>
        <v>0</v>
      </c>
      <c r="CU415" s="431">
        <f t="shared" si="667"/>
        <v>135.13999999999993</v>
      </c>
      <c r="CV415" s="453">
        <f t="shared" si="704"/>
        <v>11.421399999999977</v>
      </c>
      <c r="CW415" s="430" t="str">
        <f>IF(CK415="","",IF(CK415='Opening Balance'!$I$407,'Opening Balance'!$H$407,""))</f>
        <v/>
      </c>
      <c r="CX415" s="429" t="str">
        <f>IF(CK415="","",IF(CK415='Opening Balance'!$I$409,'Opening Balance'!$H$409,""))</f>
        <v/>
      </c>
      <c r="CY415" s="438">
        <f t="shared" si="678"/>
        <v>11.421399999999977</v>
      </c>
      <c r="CZ415" s="430">
        <f>IF(CO415="","",CO415*'Opening Balance'!$H$411)</f>
        <v>0</v>
      </c>
      <c r="DA415" s="431">
        <f t="shared" si="679"/>
        <v>11.421399999999977</v>
      </c>
      <c r="DB415" s="474">
        <f t="shared" si="705"/>
        <v>35000</v>
      </c>
      <c r="DC415" s="468" t="str">
        <f>IF(CK415="","",IF(CK415='Opening Balance'!$I$413,'Opening Balance'!$H$413,""))</f>
        <v/>
      </c>
      <c r="DD415" s="468">
        <f t="shared" si="680"/>
        <v>35000</v>
      </c>
      <c r="DE415" s="470" t="str">
        <f>IF(CK415="","",IF(CK415='Opening Balance'!$I$415,'Opening Balance'!$H$415,0))</f>
        <v/>
      </c>
      <c r="DF415" s="469" t="str">
        <f t="shared" si="706"/>
        <v/>
      </c>
    </row>
    <row r="416" spans="1:110" s="329" customFormat="1">
      <c r="A416" s="580"/>
      <c r="B416" s="352">
        <f>IF(AND($Z$3=$Q$381),MAX($B$385:B415)+1,0)</f>
        <v>0</v>
      </c>
      <c r="C416" s="116" t="str">
        <f>IF(AND('Att. Dairy'!B476=""),"",'Att. Dairy'!B476)</f>
        <v/>
      </c>
      <c r="D416" s="118">
        <f t="shared" si="681"/>
        <v>1.1000000000000085</v>
      </c>
      <c r="E416" s="118">
        <f t="shared" si="682"/>
        <v>55.199999999999996</v>
      </c>
      <c r="F416" s="118" t="str">
        <f>IF(C416="","",IF(Sheet1!C416='Opening Balance'!$I$388,'Opening Balance'!$G$388,""))</f>
        <v/>
      </c>
      <c r="G416" s="118" t="str">
        <f>IF(C416="","",IF(Sheet1!C416='Opening Balance'!$I$389,'Opening Balance'!$G$389,""))</f>
        <v/>
      </c>
      <c r="H416" s="118" t="str">
        <f>IF(C416="","",IF(Sheet1!C416='Opening Balance'!$I$390,'Opening Balance'!$G$390,""))</f>
        <v/>
      </c>
      <c r="I416" s="118" t="str">
        <f>IF(C416="","",IF(Sheet1!C416='Opening Balance'!$I$391,'Opening Balance'!$G$391,""))</f>
        <v/>
      </c>
      <c r="J416" s="118" t="str">
        <f>IF(C416="","",IF(Sheet1!C416='Opening Balance'!$I$392,'Opening Balance'!$G$392,""))</f>
        <v/>
      </c>
      <c r="K416" s="118" t="str">
        <f>IF(C416="","",IF(Sheet1!C416='Opening Balance'!$I$393,'Opening Balance'!$G$393,""))</f>
        <v/>
      </c>
      <c r="L416" s="118">
        <f t="shared" si="683"/>
        <v>1.1000000000000085</v>
      </c>
      <c r="M416" s="118">
        <f t="shared" si="684"/>
        <v>55.199999999999996</v>
      </c>
      <c r="N416" s="119" t="str">
        <f>IF('Att. Dairy'!F476="","",'Att. Dairy'!F476)</f>
        <v/>
      </c>
      <c r="O416" s="119" t="str">
        <f>IF('Att. Dairy'!G476="","",'Att. Dairy'!G476)</f>
        <v/>
      </c>
      <c r="P416" s="119" t="str">
        <f t="shared" si="685"/>
        <v/>
      </c>
      <c r="Q416" s="119" t="str">
        <f>IF('Att. Dairy'!L476="","",'Att. Dairy'!L476)</f>
        <v/>
      </c>
      <c r="R416" s="119" t="str">
        <f>IF('Att. Dairy'!M476="","",'Att. Dairy'!M476)</f>
        <v/>
      </c>
      <c r="S416" s="119" t="str">
        <f t="shared" si="686"/>
        <v/>
      </c>
      <c r="T416" s="118">
        <f t="shared" si="687"/>
        <v>0</v>
      </c>
      <c r="U416" s="118">
        <f t="shared" si="688"/>
        <v>0</v>
      </c>
      <c r="V416" s="118">
        <f t="shared" si="689"/>
        <v>1.1000000000000085</v>
      </c>
      <c r="W416" s="118">
        <f t="shared" si="690"/>
        <v>55.199999999999996</v>
      </c>
      <c r="X416" s="321" t="str">
        <f>IFERROR(IF(AND('Att. Dairy'!B476=""),"",IF(AND(Y416="अवकाश"),"",IF(AND(S416=""),"",S416*$Z$381))),"")</f>
        <v/>
      </c>
      <c r="Y416" s="121" t="str">
        <f>IF(AND('Att. Dairy'!B476=""),"",IF(OR(S416="",S416=0),"",BC416))</f>
        <v/>
      </c>
      <c r="AA416" s="353">
        <f>IF(AND($AY$3=$AP$381),MAX($AA$385:AA415)+1,0)</f>
        <v>0</v>
      </c>
      <c r="AB416" s="116" t="str">
        <f>IF(AND('Att. Dairy'!B476=""),"",'Att. Dairy'!B476)</f>
        <v/>
      </c>
      <c r="AC416" s="118">
        <f t="shared" si="691"/>
        <v>51.300000000000026</v>
      </c>
      <c r="AD416" s="118">
        <f t="shared" si="692"/>
        <v>99.5</v>
      </c>
      <c r="AE416" s="118" t="str">
        <f>IF(AB416="","",IF(Sheet1!AB416='Opening Balance'!$I$388,'Opening Balance'!$H$388,""))</f>
        <v/>
      </c>
      <c r="AF416" s="118" t="str">
        <f>IF(AB416="","",IF(Sheet1!AB416='Opening Balance'!$I$389,'Opening Balance'!$H$389,""))</f>
        <v/>
      </c>
      <c r="AG416" s="118" t="str">
        <f>IF(AB416="","",IF(Sheet1!AB416='Opening Balance'!$I$390,'Opening Balance'!$H$390,""))</f>
        <v/>
      </c>
      <c r="AH416" s="118" t="str">
        <f>IF(AB416="","",IF(Sheet1!AB416='Opening Balance'!$I$391,'Opening Balance'!$H$391,""))</f>
        <v/>
      </c>
      <c r="AI416" s="118" t="str">
        <f>IF(AB416="","",IF(Sheet1!AB416='Opening Balance'!$I$392,'Opening Balance'!$H$392,""))</f>
        <v/>
      </c>
      <c r="AJ416" s="118" t="str">
        <f>IF(AB416="","",IF(Sheet1!AB416='Opening Balance'!$I$393,'Opening Balance'!$H$393,""))</f>
        <v/>
      </c>
      <c r="AK416" s="118">
        <f t="shared" si="693"/>
        <v>51.300000000000026</v>
      </c>
      <c r="AL416" s="118">
        <f>IF(AND(AD416="",AF416="",AH416="",AJ416=""),"",SUM(AD416,AF416,AH416,AJ416))</f>
        <v>99.5</v>
      </c>
      <c r="AM416" s="119" t="str">
        <f>IF('Att. Dairy'!I476="","",'Att. Dairy'!I476)</f>
        <v/>
      </c>
      <c r="AN416" s="119" t="str">
        <f>IF('Att. Dairy'!J476="","",'Att. Dairy'!J476)</f>
        <v/>
      </c>
      <c r="AO416" s="119" t="str">
        <f t="shared" si="709"/>
        <v/>
      </c>
      <c r="AP416" s="119" t="str">
        <f>IF('Att. Dairy'!O476="","",'Att. Dairy'!O476)</f>
        <v/>
      </c>
      <c r="AQ416" s="119" t="str">
        <f>IF('Att. Dairy'!P476="","",'Att. Dairy'!P476)</f>
        <v/>
      </c>
      <c r="AR416" s="119" t="str">
        <f t="shared" si="695"/>
        <v/>
      </c>
      <c r="AS416" s="118">
        <f t="shared" si="696"/>
        <v>0</v>
      </c>
      <c r="AT416" s="118">
        <f t="shared" si="697"/>
        <v>0</v>
      </c>
      <c r="AU416" s="118">
        <f t="shared" si="707"/>
        <v>51.300000000000026</v>
      </c>
      <c r="AV416" s="118">
        <f t="shared" si="708"/>
        <v>99.5</v>
      </c>
      <c r="AW416" s="321" t="str">
        <f>IFERROR(IF(AND('Att. Dairy'!B476=""),"",IF(AND(AX416="अवकाश"),"",IF(AND(AR416=""),"",AR416*$AY$381))),"")</f>
        <v/>
      </c>
      <c r="AX416" s="121" t="str">
        <f>IF(AND('Att. Dairy'!B476=""),"",IF(OR(AR416="",AR416=0),"",BC416))</f>
        <v/>
      </c>
      <c r="BB416" s="329" t="str">
        <f>IF(AND('Att. Dairy'!D476=""),"",'Att. Dairy'!D476)</f>
        <v xml:space="preserve"> </v>
      </c>
      <c r="BC416" s="329" t="str">
        <f t="shared" si="698"/>
        <v>अवकाश</v>
      </c>
      <c r="BD416" s="318" t="str">
        <f t="shared" si="668"/>
        <v/>
      </c>
      <c r="BE416" s="329" t="str">
        <f>IF(AND('Att. Dairy'!C476=""),"",'Att. Dairy'!C476)</f>
        <v/>
      </c>
      <c r="BF416" s="329" t="str">
        <f t="shared" si="669"/>
        <v/>
      </c>
      <c r="BG416" s="318" t="str">
        <f t="shared" si="670"/>
        <v/>
      </c>
      <c r="BJ416" s="487">
        <f>IF(AND($DG$5=$CF$382),MAX($BJ$385:BJ415)+1,0)</f>
        <v>0</v>
      </c>
      <c r="BK416" s="391">
        <v>31</v>
      </c>
      <c r="BL416" s="422" t="str">
        <f>IF(AND('Att. Dairy'!B476=""),"",'Att. Dairy'!B476)</f>
        <v/>
      </c>
      <c r="BM416" s="423" t="str">
        <f>IF(AND('Att. Dairy'!D476=""),"",'Att. Dairy'!D476)</f>
        <v xml:space="preserve"> </v>
      </c>
      <c r="BN416" s="435" t="str">
        <f>IF('Att. Dairy'!L476="","",IF('Att. Dairy'!E476='Att. Dairy'!$AD$15,'Att. Dairy'!L476,""))</f>
        <v/>
      </c>
      <c r="BO416" s="435" t="str">
        <f>IF('Att. Dairy'!M476="","",IF('Att. Dairy'!E476='Att. Dairy'!$AD$15,'Att. Dairy'!M476,""))</f>
        <v/>
      </c>
      <c r="BP416" s="436">
        <f t="shared" si="671"/>
        <v>0</v>
      </c>
      <c r="BQ416" s="453">
        <f t="shared" si="699"/>
        <v>89.9</v>
      </c>
      <c r="BR416" s="439" t="str">
        <f>IF(BL416="","",IF(BL416='Opening Balance'!$I$406,'Opening Balance'!$G$406,""))</f>
        <v/>
      </c>
      <c r="BS416" s="439" t="str">
        <f>IF(BL416="","",IF(BL416='Opening Balance'!$I$408,'Opening Balance'!$G$408,""))</f>
        <v/>
      </c>
      <c r="BT416" s="438">
        <f t="shared" si="672"/>
        <v>89.9</v>
      </c>
      <c r="BU416" s="446">
        <f>IF(BP416="","",BP416*'Opening Balance'!$G$410)</f>
        <v>0</v>
      </c>
      <c r="BV416" s="415">
        <f t="shared" si="666"/>
        <v>89.9</v>
      </c>
      <c r="BW416" s="453">
        <f t="shared" si="700"/>
        <v>3.3439999999999923</v>
      </c>
      <c r="BX416" s="446" t="str">
        <f>IF(BL416="","",IF(BL416='Opening Balance'!$I$407,'Opening Balance'!$G$407,""))</f>
        <v/>
      </c>
      <c r="BY416" s="446" t="str">
        <f>IF(BL416="","",IF(BL416='Opening Balance'!$I$409,'Opening Balance'!$G$409,""))</f>
        <v/>
      </c>
      <c r="BZ416" s="447">
        <f t="shared" si="673"/>
        <v>3.3439999999999923</v>
      </c>
      <c r="CA416" s="446">
        <f>IF(BP416="","",BP416*'Opening Balance'!$G$411)</f>
        <v>0</v>
      </c>
      <c r="CB416" s="431">
        <f t="shared" si="674"/>
        <v>3.3439999999999923</v>
      </c>
      <c r="CC416" s="474" t="str">
        <f t="shared" si="701"/>
        <v/>
      </c>
      <c r="CD416" s="468" t="str">
        <f>IF(BL416="","",IF(BL416='Opening Balance'!$I$413,'Opening Balance'!$G$413,""))</f>
        <v/>
      </c>
      <c r="CE416" s="468">
        <f t="shared" si="675"/>
        <v>0</v>
      </c>
      <c r="CF416" s="470" t="str">
        <f>IF(BL416="","",IF(BL416='Opening Balance'!$I$415,'Opening Balance'!$G$415,0))</f>
        <v/>
      </c>
      <c r="CG416" s="469" t="str">
        <f>IFERROR(SUM(CE416-CF416),"")</f>
        <v/>
      </c>
      <c r="CH416" s="475"/>
      <c r="CI416" s="466"/>
      <c r="CJ416" s="391">
        <v>31</v>
      </c>
      <c r="CK416" s="422" t="str">
        <f>IF(AND('Att. Dairy'!B476=""),"",'Att. Dairy'!B476)</f>
        <v/>
      </c>
      <c r="CL416" s="423" t="str">
        <f>IF(AND('Att. Dairy'!D476=""),"",'Att. Dairy'!D476)</f>
        <v xml:space="preserve"> </v>
      </c>
      <c r="CM416" s="435" t="str">
        <f>IF('Att. Dairy'!O476="","",IF('Att. Dairy'!E476='Att. Dairy'!$AD$15,'Att. Dairy'!O476,""))</f>
        <v/>
      </c>
      <c r="CN416" s="435" t="str">
        <f>IF('Att. Dairy'!P476="","",IF('Att. Dairy'!E476='Att. Dairy'!$AD$15,'Att. Dairy'!P476,""))</f>
        <v/>
      </c>
      <c r="CO416" s="436">
        <f t="shared" si="676"/>
        <v>0</v>
      </c>
      <c r="CP416" s="453">
        <f t="shared" si="703"/>
        <v>135.13999999999993</v>
      </c>
      <c r="CQ416" s="438" t="str">
        <f>IF(CK416="","",IF(CK416='Opening Balance'!$I$406,'Opening Balance'!$H$406,""))</f>
        <v/>
      </c>
      <c r="CR416" s="438" t="str">
        <f>IF(CK416="","",IF(CK416='Opening Balance'!$I$408,'Opening Balance'!$H$408,""))</f>
        <v/>
      </c>
      <c r="CS416" s="438">
        <f t="shared" si="677"/>
        <v>135.13999999999993</v>
      </c>
      <c r="CT416" s="430">
        <f>IF(CO416="","",CO416*'Opening Balance'!$H$410)</f>
        <v>0</v>
      </c>
      <c r="CU416" s="431">
        <f t="shared" si="667"/>
        <v>135.13999999999993</v>
      </c>
      <c r="CV416" s="453">
        <f t="shared" si="704"/>
        <v>11.421399999999977</v>
      </c>
      <c r="CW416" s="430" t="str">
        <f>IF(CK416="","",IF(CK416='Opening Balance'!$I$407,'Opening Balance'!$H$407,""))</f>
        <v/>
      </c>
      <c r="CX416" s="429" t="str">
        <f>IF(CK416="","",IF(CK416='Opening Balance'!$I$409,'Opening Balance'!$H$409,""))</f>
        <v/>
      </c>
      <c r="CY416" s="438">
        <f t="shared" si="678"/>
        <v>11.421399999999977</v>
      </c>
      <c r="CZ416" s="430">
        <f>IF(CO416="","",CO416*'Opening Balance'!$H$411)</f>
        <v>0</v>
      </c>
      <c r="DA416" s="431">
        <f t="shared" si="679"/>
        <v>11.421399999999977</v>
      </c>
      <c r="DB416" s="474" t="str">
        <f t="shared" si="705"/>
        <v/>
      </c>
      <c r="DC416" s="468" t="str">
        <f>IF(CK416="","",IF(CK416='Opening Balance'!$I$413,'Opening Balance'!$H$413,""))</f>
        <v/>
      </c>
      <c r="DD416" s="468">
        <f t="shared" si="680"/>
        <v>0</v>
      </c>
      <c r="DE416" s="470" t="str">
        <f>IF(CK416="","",IF(CK416='Opening Balance'!$I$415,'Opening Balance'!$H$415,0))</f>
        <v/>
      </c>
      <c r="DF416" s="469" t="str">
        <f t="shared" si="706"/>
        <v/>
      </c>
    </row>
    <row r="417" spans="1:110" s="329" customFormat="1" ht="20.25">
      <c r="A417" s="580">
        <v>11</v>
      </c>
      <c r="C417" s="122"/>
      <c r="D417" s="858"/>
      <c r="E417" s="858"/>
      <c r="F417" s="123">
        <f t="shared" ref="F417:K417" si="710">SUM(F386:F416)</f>
        <v>0</v>
      </c>
      <c r="G417" s="123">
        <f t="shared" si="710"/>
        <v>0</v>
      </c>
      <c r="H417" s="123">
        <f t="shared" si="710"/>
        <v>0</v>
      </c>
      <c r="I417" s="123">
        <f t="shared" si="710"/>
        <v>0</v>
      </c>
      <c r="J417" s="123">
        <f t="shared" si="710"/>
        <v>0</v>
      </c>
      <c r="K417" s="123">
        <f t="shared" si="710"/>
        <v>0</v>
      </c>
      <c r="L417" s="123"/>
      <c r="M417" s="123"/>
      <c r="N417" s="124">
        <f t="shared" ref="N417:U417" si="711">SUM(N386:N416)</f>
        <v>369</v>
      </c>
      <c r="O417" s="124">
        <f t="shared" si="711"/>
        <v>363</v>
      </c>
      <c r="P417" s="124">
        <f t="shared" si="711"/>
        <v>732</v>
      </c>
      <c r="Q417" s="124">
        <f t="shared" si="711"/>
        <v>364</v>
      </c>
      <c r="R417" s="124">
        <f t="shared" si="711"/>
        <v>358</v>
      </c>
      <c r="S417" s="124">
        <f t="shared" si="711"/>
        <v>722</v>
      </c>
      <c r="T417" s="125">
        <f t="shared" si="711"/>
        <v>47.6</v>
      </c>
      <c r="U417" s="125">
        <f t="shared" si="711"/>
        <v>24.6</v>
      </c>
      <c r="V417" s="125"/>
      <c r="W417" s="125"/>
      <c r="X417" s="125">
        <f>SUM(X386:X416)</f>
        <v>3934.8999999999996</v>
      </c>
      <c r="Y417" s="126"/>
      <c r="Z417" s="329">
        <v>11</v>
      </c>
      <c r="AA417" s="353"/>
      <c r="AB417" s="122"/>
      <c r="AC417" s="858"/>
      <c r="AD417" s="858"/>
      <c r="AE417" s="123">
        <f t="shared" ref="AE417:AJ417" si="712">SUM(AE386:AE416)</f>
        <v>100</v>
      </c>
      <c r="AF417" s="123">
        <f t="shared" si="712"/>
        <v>100</v>
      </c>
      <c r="AG417" s="123">
        <f t="shared" si="712"/>
        <v>0</v>
      </c>
      <c r="AH417" s="123">
        <f t="shared" si="712"/>
        <v>0</v>
      </c>
      <c r="AI417" s="123">
        <f t="shared" si="712"/>
        <v>0</v>
      </c>
      <c r="AJ417" s="123">
        <f t="shared" si="712"/>
        <v>0</v>
      </c>
      <c r="AK417" s="123"/>
      <c r="AL417" s="123"/>
      <c r="AM417" s="124">
        <f t="shared" ref="AM417:AT417" si="713">SUM(AM386:AM416)</f>
        <v>280</v>
      </c>
      <c r="AN417" s="124">
        <f t="shared" si="713"/>
        <v>300</v>
      </c>
      <c r="AO417" s="124">
        <f t="shared" si="713"/>
        <v>580</v>
      </c>
      <c r="AP417" s="124">
        <f t="shared" si="713"/>
        <v>271</v>
      </c>
      <c r="AQ417" s="124">
        <f t="shared" si="713"/>
        <v>291</v>
      </c>
      <c r="AR417" s="124">
        <f t="shared" si="713"/>
        <v>562</v>
      </c>
      <c r="AS417" s="125">
        <f t="shared" si="713"/>
        <v>55.8</v>
      </c>
      <c r="AT417" s="125">
        <f t="shared" si="713"/>
        <v>28.5</v>
      </c>
      <c r="AU417" s="125"/>
      <c r="AV417" s="125"/>
      <c r="AW417" s="123">
        <f>SUM(AW386:AW416)</f>
        <v>4591.54</v>
      </c>
      <c r="AX417" s="126"/>
      <c r="BI417" s="329">
        <v>11</v>
      </c>
      <c r="BK417" s="844" t="s">
        <v>455</v>
      </c>
      <c r="BL417" s="844"/>
      <c r="BM417" s="844"/>
      <c r="BN417" s="488">
        <f>SUM(BN386:BN416)</f>
        <v>364</v>
      </c>
      <c r="BO417" s="488">
        <f t="shared" ref="BO417" si="714">SUM(BO386:BO416)</f>
        <v>358</v>
      </c>
      <c r="BP417" s="488">
        <f t="shared" ref="BP417" si="715">SUM(BP386:BP416)</f>
        <v>722</v>
      </c>
      <c r="BQ417" s="488"/>
      <c r="BR417" s="489">
        <f t="shared" ref="BR417" si="716">SUM(BR386:BR416)</f>
        <v>0</v>
      </c>
      <c r="BS417" s="489">
        <f t="shared" ref="BS417" si="717">SUM(BS386:BS416)</f>
        <v>0</v>
      </c>
      <c r="BT417" s="489"/>
      <c r="BU417" s="489">
        <f t="shared" ref="BU417" si="718">SUM(BU386:BU416)</f>
        <v>10.83</v>
      </c>
      <c r="BV417" s="416"/>
      <c r="BW417" s="412"/>
      <c r="BX417" s="489">
        <f t="shared" ref="BX417" si="719">SUM(BX386:BX416)</f>
        <v>0</v>
      </c>
      <c r="BY417" s="489">
        <f t="shared" ref="BY417" si="720">SUM(BY386:BY416)</f>
        <v>0</v>
      </c>
      <c r="BZ417" s="489"/>
      <c r="CA417" s="489">
        <f t="shared" ref="CA417" si="721">SUM(CA386:CA416)</f>
        <v>6.0648</v>
      </c>
      <c r="CB417" s="417"/>
      <c r="CC417" s="471"/>
      <c r="CD417" s="476">
        <f>SUM(CD386:CD416)</f>
        <v>0</v>
      </c>
      <c r="CE417" s="472"/>
      <c r="CF417" s="476">
        <f>SUM(CF386:CF416)</f>
        <v>0</v>
      </c>
      <c r="CG417" s="473"/>
      <c r="CH417" s="466"/>
      <c r="CI417" s="466"/>
      <c r="CJ417" s="844" t="s">
        <v>455</v>
      </c>
      <c r="CK417" s="844"/>
      <c r="CL417" s="844"/>
      <c r="CM417" s="488">
        <f>SUM(CM386:CM416)</f>
        <v>271</v>
      </c>
      <c r="CN417" s="488">
        <f t="shared" ref="CN417" si="722">SUM(CN386:CN416)</f>
        <v>291</v>
      </c>
      <c r="CO417" s="488">
        <f t="shared" ref="CO417" si="723">SUM(CO386:CO416)</f>
        <v>562</v>
      </c>
      <c r="CP417" s="488"/>
      <c r="CQ417" s="489">
        <f t="shared" ref="CQ417" si="724">SUM(CQ386:CQ416)</f>
        <v>0</v>
      </c>
      <c r="CR417" s="489">
        <f t="shared" ref="CR417" si="725">SUM(CR386:CR416)</f>
        <v>0</v>
      </c>
      <c r="CS417" s="489"/>
      <c r="CT417" s="489">
        <f t="shared" ref="CT417" si="726">SUM(CT386:CT416)</f>
        <v>11.24</v>
      </c>
      <c r="CU417" s="416"/>
      <c r="CV417" s="412"/>
      <c r="CW417" s="489">
        <f t="shared" ref="CW417" si="727">SUM(CW386:CW416)</f>
        <v>0</v>
      </c>
      <c r="CX417" s="489">
        <f t="shared" ref="CX417" si="728">SUM(CX386:CX416)</f>
        <v>0</v>
      </c>
      <c r="CY417" s="489"/>
      <c r="CZ417" s="489">
        <f t="shared" ref="CZ417" si="729">SUM(CZ386:CZ416)</f>
        <v>5.7324000000000002</v>
      </c>
      <c r="DA417" s="417"/>
      <c r="DB417" s="471"/>
      <c r="DC417" s="476">
        <f>SUM(DC386:DC416)</f>
        <v>0</v>
      </c>
      <c r="DD417" s="472"/>
      <c r="DE417" s="476">
        <f>SUM(DE386:DE416)</f>
        <v>0</v>
      </c>
      <c r="DF417" s="450">
        <f t="shared" ref="DF417" si="730">SUM(DD417-DE417)</f>
        <v>0</v>
      </c>
    </row>
    <row r="419" spans="1:110" s="329" customFormat="1" ht="21">
      <c r="A419" s="580"/>
      <c r="C419" s="93"/>
      <c r="D419" s="859" t="str">
        <f>D381</f>
        <v>कार्यालय का नाम ,  Mahtma Gandhi Government School (English Medium) Bar, Pali</v>
      </c>
      <c r="E419" s="859"/>
      <c r="F419" s="859"/>
      <c r="G419" s="859"/>
      <c r="H419" s="859"/>
      <c r="I419" s="859"/>
      <c r="J419" s="859"/>
      <c r="K419" s="859"/>
      <c r="L419" s="859"/>
      <c r="M419" s="859"/>
      <c r="N419" s="859"/>
      <c r="O419" s="859"/>
      <c r="P419" s="859"/>
      <c r="Q419" s="860" t="str">
        <f>'Att. Dairy'!N485</f>
        <v>March-2024</v>
      </c>
      <c r="R419" s="860"/>
      <c r="S419" s="860"/>
      <c r="T419" s="860"/>
      <c r="U419" s="860"/>
      <c r="V419" s="16"/>
      <c r="W419" s="16"/>
      <c r="X419" s="16"/>
      <c r="Y419" s="16"/>
      <c r="Z419" s="320">
        <f>'Opening Balance'!I434</f>
        <v>5.45</v>
      </c>
      <c r="AA419" s="353"/>
      <c r="AB419" s="93"/>
      <c r="AC419" s="859" t="str">
        <f>AC381</f>
        <v>कार्यालय का नाम ,  Mahtma Gandhi Government School (English Medium) Bar, Pali</v>
      </c>
      <c r="AD419" s="859"/>
      <c r="AE419" s="859"/>
      <c r="AF419" s="859"/>
      <c r="AG419" s="859"/>
      <c r="AH419" s="859"/>
      <c r="AI419" s="859"/>
      <c r="AJ419" s="859"/>
      <c r="AK419" s="859"/>
      <c r="AL419" s="859"/>
      <c r="AM419" s="859"/>
      <c r="AN419" s="859"/>
      <c r="AO419" s="859"/>
      <c r="AP419" s="860" t="str">
        <f>'Att. Dairy'!N485</f>
        <v>March-2024</v>
      </c>
      <c r="AQ419" s="860"/>
      <c r="AR419" s="860"/>
      <c r="AS419" s="860"/>
      <c r="AT419" s="860"/>
      <c r="AU419" s="16"/>
      <c r="AV419" s="16"/>
      <c r="AW419" s="16"/>
      <c r="AX419" s="16"/>
      <c r="AY419" s="319">
        <f>'Opening Balance'!I436</f>
        <v>8.17</v>
      </c>
    </row>
    <row r="420" spans="1:110" s="329" customFormat="1" ht="34.5">
      <c r="A420" s="580"/>
      <c r="C420" s="855" t="s">
        <v>115</v>
      </c>
      <c r="D420" s="854" t="s">
        <v>116</v>
      </c>
      <c r="E420" s="854"/>
      <c r="F420" s="854" t="s">
        <v>122</v>
      </c>
      <c r="G420" s="854"/>
      <c r="H420" s="861" t="s">
        <v>123</v>
      </c>
      <c r="I420" s="861"/>
      <c r="J420" s="861" t="s">
        <v>124</v>
      </c>
      <c r="K420" s="861"/>
      <c r="L420" s="855" t="s">
        <v>126</v>
      </c>
      <c r="M420" s="855"/>
      <c r="N420" s="854" t="s">
        <v>395</v>
      </c>
      <c r="O420" s="854"/>
      <c r="P420" s="854"/>
      <c r="Q420" s="854" t="s">
        <v>129</v>
      </c>
      <c r="R420" s="854"/>
      <c r="S420" s="854"/>
      <c r="T420" s="854" t="s">
        <v>132</v>
      </c>
      <c r="U420" s="854"/>
      <c r="V420" s="855" t="s">
        <v>133</v>
      </c>
      <c r="W420" s="855"/>
      <c r="X420" s="856" t="s">
        <v>134</v>
      </c>
      <c r="Y420" s="854" t="s">
        <v>135</v>
      </c>
      <c r="AA420" s="353"/>
      <c r="AB420" s="855" t="s">
        <v>115</v>
      </c>
      <c r="AC420" s="854" t="s">
        <v>116</v>
      </c>
      <c r="AD420" s="854"/>
      <c r="AE420" s="854" t="s">
        <v>122</v>
      </c>
      <c r="AF420" s="854"/>
      <c r="AG420" s="861" t="s">
        <v>123</v>
      </c>
      <c r="AH420" s="861"/>
      <c r="AI420" s="861" t="s">
        <v>124</v>
      </c>
      <c r="AJ420" s="861"/>
      <c r="AK420" s="855" t="s">
        <v>126</v>
      </c>
      <c r="AL420" s="855"/>
      <c r="AM420" s="854" t="s">
        <v>394</v>
      </c>
      <c r="AN420" s="854"/>
      <c r="AO420" s="854"/>
      <c r="AP420" s="854" t="s">
        <v>393</v>
      </c>
      <c r="AQ420" s="854"/>
      <c r="AR420" s="854"/>
      <c r="AS420" s="854" t="s">
        <v>132</v>
      </c>
      <c r="AT420" s="854"/>
      <c r="AU420" s="855" t="s">
        <v>133</v>
      </c>
      <c r="AV420" s="855"/>
      <c r="AW420" s="856" t="s">
        <v>134</v>
      </c>
      <c r="AX420" s="854" t="s">
        <v>135</v>
      </c>
      <c r="BK420" s="394"/>
      <c r="BL420" s="394"/>
      <c r="BM420" s="845" t="s">
        <v>457</v>
      </c>
      <c r="BN420" s="845"/>
      <c r="BO420" s="845"/>
      <c r="BP420" s="845"/>
      <c r="BQ420" s="845"/>
      <c r="BR420" s="845"/>
      <c r="BS420" s="845"/>
      <c r="BT420" s="845"/>
      <c r="BU420" s="845"/>
      <c r="BV420" s="845"/>
      <c r="BW420" s="845"/>
      <c r="BX420" s="845"/>
      <c r="BY420" s="845"/>
      <c r="BZ420" s="845"/>
      <c r="CA420" s="845"/>
      <c r="CB420" s="845"/>
      <c r="CC420" s="845"/>
      <c r="CD420" s="845"/>
      <c r="CE420" s="421" t="s">
        <v>19</v>
      </c>
      <c r="CF420" s="846" t="str">
        <f>'Att. Dairy'!N485</f>
        <v>March-2024</v>
      </c>
      <c r="CG420" s="846"/>
      <c r="CH420" s="466"/>
      <c r="CI420" s="466"/>
      <c r="CJ420" s="394"/>
      <c r="CK420" s="394"/>
      <c r="CL420" s="845" t="s">
        <v>458</v>
      </c>
      <c r="CM420" s="845"/>
      <c r="CN420" s="845"/>
      <c r="CO420" s="845"/>
      <c r="CP420" s="845"/>
      <c r="CQ420" s="845"/>
      <c r="CR420" s="845"/>
      <c r="CS420" s="845"/>
      <c r="CT420" s="845"/>
      <c r="CU420" s="845"/>
      <c r="CV420" s="845"/>
      <c r="CW420" s="845"/>
      <c r="CX420" s="845"/>
      <c r="CY420" s="845"/>
      <c r="CZ420" s="845"/>
      <c r="DA420" s="845"/>
      <c r="DB420" s="845"/>
      <c r="DC420" s="845"/>
      <c r="DD420" s="421" t="s">
        <v>19</v>
      </c>
      <c r="DE420" s="846" t="str">
        <f>'Att. Dairy'!N485</f>
        <v>March-2024</v>
      </c>
      <c r="DF420" s="846"/>
    </row>
    <row r="421" spans="1:110" s="329" customFormat="1" ht="21.75" customHeight="1">
      <c r="A421" s="580"/>
      <c r="C421" s="855"/>
      <c r="D421" s="854"/>
      <c r="E421" s="854"/>
      <c r="F421" s="854"/>
      <c r="G421" s="854"/>
      <c r="H421" s="861"/>
      <c r="I421" s="861"/>
      <c r="J421" s="861"/>
      <c r="K421" s="861"/>
      <c r="L421" s="855"/>
      <c r="M421" s="855"/>
      <c r="N421" s="854"/>
      <c r="O421" s="854"/>
      <c r="P421" s="854"/>
      <c r="Q421" s="854"/>
      <c r="R421" s="854"/>
      <c r="S421" s="854"/>
      <c r="T421" s="854"/>
      <c r="U421" s="854"/>
      <c r="V421" s="855"/>
      <c r="W421" s="855"/>
      <c r="X421" s="856"/>
      <c r="Y421" s="854"/>
      <c r="AA421" s="353"/>
      <c r="AB421" s="855"/>
      <c r="AC421" s="854"/>
      <c r="AD421" s="854"/>
      <c r="AE421" s="854"/>
      <c r="AF421" s="854"/>
      <c r="AG421" s="861"/>
      <c r="AH421" s="861"/>
      <c r="AI421" s="861"/>
      <c r="AJ421" s="861"/>
      <c r="AK421" s="855"/>
      <c r="AL421" s="855"/>
      <c r="AM421" s="854"/>
      <c r="AN421" s="854"/>
      <c r="AO421" s="854"/>
      <c r="AP421" s="854"/>
      <c r="AQ421" s="854"/>
      <c r="AR421" s="854"/>
      <c r="AS421" s="854"/>
      <c r="AT421" s="854"/>
      <c r="AU421" s="855"/>
      <c r="AV421" s="855"/>
      <c r="AW421" s="856"/>
      <c r="AX421" s="854"/>
      <c r="BK421" s="394"/>
      <c r="BL421" s="394"/>
      <c r="BM421" s="432"/>
      <c r="BN421" s="465"/>
      <c r="BO421" s="465"/>
      <c r="BP421" s="465"/>
      <c r="BQ421" s="432"/>
      <c r="BR421" s="432"/>
      <c r="BS421" s="432"/>
      <c r="BT421" s="432"/>
      <c r="BU421" s="432"/>
      <c r="BV421" s="432"/>
      <c r="BW421" s="432"/>
      <c r="BX421" s="432"/>
      <c r="BY421" s="432"/>
      <c r="BZ421" s="432"/>
      <c r="CA421" s="432"/>
      <c r="CB421" s="432"/>
      <c r="CC421" s="432"/>
      <c r="CD421" s="432"/>
      <c r="CE421" s="421"/>
      <c r="CF421" s="420"/>
      <c r="CG421" s="420"/>
      <c r="CH421" s="466"/>
      <c r="CI421" s="466"/>
      <c r="CJ421" s="394"/>
      <c r="CK421" s="394"/>
      <c r="CL421" s="432"/>
      <c r="CM421" s="465"/>
      <c r="CN421" s="465"/>
      <c r="CO421" s="465"/>
      <c r="CP421" s="432"/>
      <c r="CQ421" s="432"/>
      <c r="CR421" s="432"/>
      <c r="CS421" s="432"/>
      <c r="CT421" s="432"/>
      <c r="CU421" s="432"/>
      <c r="CV421" s="432"/>
      <c r="CW421" s="432"/>
      <c r="CX421" s="432"/>
      <c r="CY421" s="432"/>
      <c r="CZ421" s="432"/>
      <c r="DA421" s="432"/>
      <c r="DB421" s="432"/>
      <c r="DC421" s="432"/>
      <c r="DD421" s="421"/>
      <c r="DE421" s="420"/>
      <c r="DF421" s="420"/>
    </row>
    <row r="422" spans="1:110" s="329" customFormat="1" ht="15" customHeight="1">
      <c r="A422" s="580"/>
      <c r="C422" s="855"/>
      <c r="D422" s="854"/>
      <c r="E422" s="854"/>
      <c r="F422" s="854"/>
      <c r="G422" s="854"/>
      <c r="H422" s="857" t="s">
        <v>125</v>
      </c>
      <c r="I422" s="857"/>
      <c r="J422" s="857" t="s">
        <v>125</v>
      </c>
      <c r="K422" s="857"/>
      <c r="L422" s="855"/>
      <c r="M422" s="855"/>
      <c r="N422" s="854"/>
      <c r="O422" s="854"/>
      <c r="P422" s="854"/>
      <c r="Q422" s="854"/>
      <c r="R422" s="854"/>
      <c r="S422" s="854"/>
      <c r="T422" s="854"/>
      <c r="U422" s="854"/>
      <c r="V422" s="855"/>
      <c r="W422" s="855"/>
      <c r="X422" s="856"/>
      <c r="Y422" s="854"/>
      <c r="AA422" s="353"/>
      <c r="AB422" s="855"/>
      <c r="AC422" s="854"/>
      <c r="AD422" s="854"/>
      <c r="AE422" s="854"/>
      <c r="AF422" s="854"/>
      <c r="AG422" s="857" t="s">
        <v>125</v>
      </c>
      <c r="AH422" s="857"/>
      <c r="AI422" s="857" t="s">
        <v>125</v>
      </c>
      <c r="AJ422" s="857"/>
      <c r="AK422" s="855"/>
      <c r="AL422" s="855"/>
      <c r="AM422" s="854"/>
      <c r="AN422" s="854"/>
      <c r="AO422" s="854"/>
      <c r="AP422" s="854"/>
      <c r="AQ422" s="854"/>
      <c r="AR422" s="854"/>
      <c r="AS422" s="854"/>
      <c r="AT422" s="854"/>
      <c r="AU422" s="855"/>
      <c r="AV422" s="855"/>
      <c r="AW422" s="856"/>
      <c r="AX422" s="854"/>
      <c r="BK422" s="847" t="s">
        <v>449</v>
      </c>
      <c r="BL422" s="848" t="s">
        <v>426</v>
      </c>
      <c r="BM422" s="848" t="s">
        <v>282</v>
      </c>
      <c r="BN422" s="849" t="s">
        <v>427</v>
      </c>
      <c r="BO422" s="849"/>
      <c r="BP422" s="849"/>
      <c r="BQ422" s="850" t="s">
        <v>456</v>
      </c>
      <c r="BR422" s="850"/>
      <c r="BS422" s="850"/>
      <c r="BT422" s="850"/>
      <c r="BU422" s="850"/>
      <c r="BV422" s="850"/>
      <c r="BW422" s="850" t="s">
        <v>431</v>
      </c>
      <c r="BX422" s="850"/>
      <c r="BY422" s="850"/>
      <c r="BZ422" s="850"/>
      <c r="CA422" s="850"/>
      <c r="CB422" s="850"/>
      <c r="CC422" s="851" t="s">
        <v>438</v>
      </c>
      <c r="CD422" s="852"/>
      <c r="CE422" s="852"/>
      <c r="CF422" s="852"/>
      <c r="CG422" s="853"/>
      <c r="CH422" s="466"/>
      <c r="CI422" s="466"/>
      <c r="CJ422" s="847" t="s">
        <v>449</v>
      </c>
      <c r="CK422" s="848" t="s">
        <v>426</v>
      </c>
      <c r="CL422" s="848" t="s">
        <v>282</v>
      </c>
      <c r="CM422" s="849" t="s">
        <v>428</v>
      </c>
      <c r="CN422" s="849"/>
      <c r="CO422" s="849"/>
      <c r="CP422" s="850" t="s">
        <v>456</v>
      </c>
      <c r="CQ422" s="850"/>
      <c r="CR422" s="850"/>
      <c r="CS422" s="850"/>
      <c r="CT422" s="850"/>
      <c r="CU422" s="850"/>
      <c r="CV422" s="850" t="s">
        <v>431</v>
      </c>
      <c r="CW422" s="850"/>
      <c r="CX422" s="850"/>
      <c r="CY422" s="850"/>
      <c r="CZ422" s="850"/>
      <c r="DA422" s="850"/>
      <c r="DB422" s="851" t="s">
        <v>438</v>
      </c>
      <c r="DC422" s="852"/>
      <c r="DD422" s="852"/>
      <c r="DE422" s="852"/>
      <c r="DF422" s="853"/>
    </row>
    <row r="423" spans="1:110" s="329" customFormat="1" ht="25.5">
      <c r="A423" s="580"/>
      <c r="C423" s="855"/>
      <c r="D423" s="127" t="s">
        <v>117</v>
      </c>
      <c r="E423" s="127" t="s">
        <v>118</v>
      </c>
      <c r="F423" s="127" t="s">
        <v>117</v>
      </c>
      <c r="G423" s="127" t="s">
        <v>118</v>
      </c>
      <c r="H423" s="127" t="s">
        <v>117</v>
      </c>
      <c r="I423" s="127" t="s">
        <v>118</v>
      </c>
      <c r="J423" s="127" t="s">
        <v>117</v>
      </c>
      <c r="K423" s="127" t="s">
        <v>118</v>
      </c>
      <c r="L423" s="127" t="s">
        <v>117</v>
      </c>
      <c r="M423" s="127" t="s">
        <v>118</v>
      </c>
      <c r="N423" s="127" t="s">
        <v>119</v>
      </c>
      <c r="O423" s="127" t="s">
        <v>120</v>
      </c>
      <c r="P423" s="127" t="s">
        <v>121</v>
      </c>
      <c r="Q423" s="127" t="s">
        <v>119</v>
      </c>
      <c r="R423" s="127" t="s">
        <v>120</v>
      </c>
      <c r="S423" s="127" t="s">
        <v>121</v>
      </c>
      <c r="T423" s="127" t="s">
        <v>117</v>
      </c>
      <c r="U423" s="127" t="s">
        <v>118</v>
      </c>
      <c r="V423" s="127" t="s">
        <v>117</v>
      </c>
      <c r="W423" s="127" t="s">
        <v>118</v>
      </c>
      <c r="X423" s="856"/>
      <c r="Y423" s="854"/>
      <c r="AA423" s="353"/>
      <c r="AB423" s="855"/>
      <c r="AC423" s="127" t="s">
        <v>117</v>
      </c>
      <c r="AD423" s="127" t="s">
        <v>118</v>
      </c>
      <c r="AE423" s="127" t="s">
        <v>117</v>
      </c>
      <c r="AF423" s="127" t="s">
        <v>118</v>
      </c>
      <c r="AG423" s="127" t="s">
        <v>117</v>
      </c>
      <c r="AH423" s="127" t="s">
        <v>118</v>
      </c>
      <c r="AI423" s="127" t="s">
        <v>117</v>
      </c>
      <c r="AJ423" s="127" t="s">
        <v>118</v>
      </c>
      <c r="AK423" s="127" t="s">
        <v>117</v>
      </c>
      <c r="AL423" s="127" t="s">
        <v>118</v>
      </c>
      <c r="AM423" s="127" t="s">
        <v>119</v>
      </c>
      <c r="AN423" s="127" t="s">
        <v>120</v>
      </c>
      <c r="AO423" s="127" t="s">
        <v>121</v>
      </c>
      <c r="AP423" s="127" t="s">
        <v>119</v>
      </c>
      <c r="AQ423" s="127" t="s">
        <v>120</v>
      </c>
      <c r="AR423" s="127" t="s">
        <v>121</v>
      </c>
      <c r="AS423" s="127" t="s">
        <v>117</v>
      </c>
      <c r="AT423" s="127" t="s">
        <v>118</v>
      </c>
      <c r="AU423" s="127" t="s">
        <v>117</v>
      </c>
      <c r="AV423" s="127" t="s">
        <v>118</v>
      </c>
      <c r="AW423" s="856"/>
      <c r="AX423" s="854"/>
      <c r="BK423" s="847"/>
      <c r="BL423" s="848"/>
      <c r="BM423" s="848"/>
      <c r="BN423" s="395" t="s">
        <v>119</v>
      </c>
      <c r="BO423" s="396" t="s">
        <v>120</v>
      </c>
      <c r="BP423" s="397" t="s">
        <v>417</v>
      </c>
      <c r="BQ423" s="426" t="s">
        <v>452</v>
      </c>
      <c r="BR423" s="426" t="s">
        <v>433</v>
      </c>
      <c r="BS423" s="426" t="s">
        <v>434</v>
      </c>
      <c r="BT423" s="426" t="s">
        <v>450</v>
      </c>
      <c r="BU423" s="426" t="s">
        <v>459</v>
      </c>
      <c r="BV423" s="427" t="s">
        <v>435</v>
      </c>
      <c r="BW423" s="426" t="s">
        <v>452</v>
      </c>
      <c r="BX423" s="426" t="s">
        <v>461</v>
      </c>
      <c r="BY423" s="426" t="s">
        <v>434</v>
      </c>
      <c r="BZ423" s="426" t="s">
        <v>450</v>
      </c>
      <c r="CA423" s="426" t="s">
        <v>459</v>
      </c>
      <c r="CB423" s="427" t="s">
        <v>435</v>
      </c>
      <c r="CC423" s="428" t="s">
        <v>283</v>
      </c>
      <c r="CD423" s="428" t="s">
        <v>440</v>
      </c>
      <c r="CE423" s="428" t="s">
        <v>437</v>
      </c>
      <c r="CF423" s="449" t="s">
        <v>439</v>
      </c>
      <c r="CG423" s="427" t="s">
        <v>380</v>
      </c>
      <c r="CH423" s="466"/>
      <c r="CI423" s="466"/>
      <c r="CJ423" s="847"/>
      <c r="CK423" s="848"/>
      <c r="CL423" s="848"/>
      <c r="CM423" s="395" t="s">
        <v>119</v>
      </c>
      <c r="CN423" s="396" t="s">
        <v>120</v>
      </c>
      <c r="CO423" s="397" t="s">
        <v>417</v>
      </c>
      <c r="CP423" s="426" t="s">
        <v>452</v>
      </c>
      <c r="CQ423" s="426" t="s">
        <v>433</v>
      </c>
      <c r="CR423" s="426" t="s">
        <v>434</v>
      </c>
      <c r="CS423" s="426" t="s">
        <v>450</v>
      </c>
      <c r="CT423" s="426" t="s">
        <v>451</v>
      </c>
      <c r="CU423" s="427" t="s">
        <v>435</v>
      </c>
      <c r="CV423" s="426" t="s">
        <v>452</v>
      </c>
      <c r="CW423" s="426" t="s">
        <v>461</v>
      </c>
      <c r="CX423" s="426" t="s">
        <v>434</v>
      </c>
      <c r="CY423" s="426" t="s">
        <v>450</v>
      </c>
      <c r="CZ423" s="426" t="s">
        <v>451</v>
      </c>
      <c r="DA423" s="427" t="s">
        <v>435</v>
      </c>
      <c r="DB423" s="428" t="s">
        <v>283</v>
      </c>
      <c r="DC423" s="428" t="s">
        <v>440</v>
      </c>
      <c r="DD423" s="428" t="s">
        <v>437</v>
      </c>
      <c r="DE423" s="449" t="s">
        <v>439</v>
      </c>
      <c r="DF423" s="427" t="s">
        <v>380</v>
      </c>
    </row>
    <row r="424" spans="1:110" s="329" customFormat="1">
      <c r="A424" s="580"/>
      <c r="B424" s="352">
        <f>IF(AND($Z$3=$Q$419),1,0)</f>
        <v>0</v>
      </c>
      <c r="C424" s="116">
        <f>IF(AND('Att. Dairy'!B490=""),"",'Att. Dairy'!B490)</f>
        <v>45352</v>
      </c>
      <c r="D424" s="117">
        <f>IF(OR('Opening Balance'!G424="",'Opening Balance'!G424=0),"",'Opening Balance'!G424)</f>
        <v>1.1000000000000085</v>
      </c>
      <c r="E424" s="117">
        <f>IF(OR('Opening Balance'!G425="",'Opening Balance'!G425=0),"",'Opening Balance'!G425)</f>
        <v>55.199999999999996</v>
      </c>
      <c r="F424" s="118">
        <f>IF(C424="","",IF(Sheet1!C424='Opening Balance'!$I$426,'Opening Balance'!$G$426,""))</f>
        <v>100</v>
      </c>
      <c r="G424" s="118">
        <f>IF(C424="","",IF(Sheet1!C424='Opening Balance'!$I$427,'Opening Balance'!$G$427,""))</f>
        <v>100</v>
      </c>
      <c r="H424" s="118" t="str">
        <f>IF(C424="","",IF(Sheet1!C424='Opening Balance'!$I$428,'Opening Balance'!$G$428,""))</f>
        <v/>
      </c>
      <c r="I424" s="118" t="str">
        <f>IF(C424="","",IF(Sheet1!C424='Opening Balance'!$I$429,'Opening Balance'!$G$429,""))</f>
        <v/>
      </c>
      <c r="J424" s="118" t="str">
        <f>IF(C424="","",IF(Sheet1!C424='Opening Balance'!$I$430,'Opening Balance'!$G$430,""))</f>
        <v/>
      </c>
      <c r="K424" s="118" t="str">
        <f>IF(C424="","",IF(Sheet1!C424='Opening Balance'!$I$431,'Opening Balance'!$G$431,""))</f>
        <v/>
      </c>
      <c r="L424" s="118">
        <f>IF(AND(D424="",F424="",H424="",J424=""),"",SUM(D424,F424,H424,J424))</f>
        <v>101.10000000000001</v>
      </c>
      <c r="M424" s="118">
        <f>IF(AND(E424="",G424="",I424="",K424=""),"",SUM(E424,G424,I424,K424))</f>
        <v>155.19999999999999</v>
      </c>
      <c r="N424" s="119">
        <f>IF('Att. Dairy'!F490="","",'Att. Dairy'!F490)</f>
        <v>123</v>
      </c>
      <c r="O424" s="119">
        <f>IF('Att. Dairy'!G490="","",'Att. Dairy'!G490)</f>
        <v>123</v>
      </c>
      <c r="P424" s="119">
        <f>IF(AND(N424="",O424=""),"",SUM(N424:O424))</f>
        <v>246</v>
      </c>
      <c r="Q424" s="119">
        <f>IF('Att. Dairy'!L490="","",'Att. Dairy'!L490)</f>
        <v>123</v>
      </c>
      <c r="R424" s="119">
        <f>IF('Att. Dairy'!M490="","",'Att. Dairy'!M490)</f>
        <v>123</v>
      </c>
      <c r="S424" s="119">
        <f>IF(AND(Q424="",R424=""),"",SUM(Q424:R424))</f>
        <v>246</v>
      </c>
      <c r="T424" s="118">
        <f>IF(AND(S424=""),0,IF(AND(BG424="W"),S424*100/1000,0))</f>
        <v>24.6</v>
      </c>
      <c r="U424" s="118">
        <f>IF(AND(S424=""),0,IF(AND(BG424="R"),S424*100/1000,0))</f>
        <v>0</v>
      </c>
      <c r="V424" s="118">
        <f>SUM(L424-T424)</f>
        <v>76.5</v>
      </c>
      <c r="W424" s="118">
        <f>SUM(M424-U424)</f>
        <v>155.19999999999999</v>
      </c>
      <c r="X424" s="321">
        <f>IFERROR(IF(AND('Att. Dairy'!B490=""),"",IF(AND(Y424="अवकाश"),"",IF(AND(S424=""),"",S424*$Z$419))),"")</f>
        <v>1340.7</v>
      </c>
      <c r="Y424" s="121" t="str">
        <f>IF(AND('Att. Dairy'!B490=""),"",IF(OR(S424="",S424=0),"",BC424))</f>
        <v>दाल रोटी</v>
      </c>
      <c r="AA424" s="353">
        <f>IF(AND($AY$3=$AP$419),1,0)</f>
        <v>0</v>
      </c>
      <c r="AB424" s="116">
        <f>IF(AND('Att. Dairy'!B490=""),"",'Att. Dairy'!B490)</f>
        <v>45352</v>
      </c>
      <c r="AC424" s="117">
        <f>IF(OR('Opening Balance'!H424="",'Opening Balance'!H424=0),"",'Opening Balance'!H424)</f>
        <v>51.300000000000026</v>
      </c>
      <c r="AD424" s="117">
        <f>IF(OR('Opening Balance'!H425="",'Opening Balance'!H425=0),"",'Opening Balance'!H425)</f>
        <v>99.5</v>
      </c>
      <c r="AE424" s="118">
        <f>IF(AB424="","",IF(Sheet1!AB424='Opening Balance'!$I$426,'Opening Balance'!$H$426,""))</f>
        <v>100</v>
      </c>
      <c r="AF424" s="118">
        <f>IF(AB424="","",IF(Sheet1!AB424='Opening Balance'!$I$427,'Opening Balance'!$H$427,""))</f>
        <v>100</v>
      </c>
      <c r="AG424" s="118" t="str">
        <f>IF(AB424="","",IF(Sheet1!AB424='Opening Balance'!$I$428,'Opening Balance'!$H$428,""))</f>
        <v/>
      </c>
      <c r="AH424" s="118" t="str">
        <f>IF(AB424="","",IF(Sheet1!AB424='Opening Balance'!$I$429,'Opening Balance'!$H$429,""))</f>
        <v/>
      </c>
      <c r="AI424" s="118" t="str">
        <f>IF(AB424="","",IF(Sheet1!AB424='Opening Balance'!$I$430,'Opening Balance'!$H$430,""))</f>
        <v/>
      </c>
      <c r="AJ424" s="118" t="str">
        <f>IF(AB424="","",IF(Sheet1!AB424='Opening Balance'!$I$431,'Opening Balance'!$H$431,""))</f>
        <v/>
      </c>
      <c r="AK424" s="118">
        <f>IF(AND(AC424="",AE424="",AG424="",AI424=""),"",SUM(AC424,AE424,AG424,AI424))</f>
        <v>151.30000000000001</v>
      </c>
      <c r="AL424" s="118">
        <f>IF(AND(AD424="",AF424="",AH424="",AJ424=""),"",SUM(AD424,AF424,AH424,AJ424))</f>
        <v>199.5</v>
      </c>
      <c r="AM424" s="119">
        <f>IF('Att. Dairy'!I490="","",'Att. Dairy'!I490)</f>
        <v>90</v>
      </c>
      <c r="AN424" s="119">
        <f>IF('Att. Dairy'!J490="","",'Att. Dairy'!J490)</f>
        <v>100</v>
      </c>
      <c r="AO424" s="119">
        <f t="shared" ref="AO424:AO430" si="731">IF(AND(AM424="",AN424=""),"",SUM(AM424:AN424))</f>
        <v>190</v>
      </c>
      <c r="AP424" s="119">
        <f>IF('Att. Dairy'!O490="","",'Att. Dairy'!O490)</f>
        <v>90</v>
      </c>
      <c r="AQ424" s="119">
        <f>IF('Att. Dairy'!P490="","",'Att. Dairy'!P490)</f>
        <v>100</v>
      </c>
      <c r="AR424" s="119">
        <f>IF(AND(AP424="",AQ424=""),"",SUM(AP424:AQ424))</f>
        <v>190</v>
      </c>
      <c r="AS424" s="118">
        <f>IF(AND(AR424=""),0,IF(AND(BG424="W"),AR424*150/1000,0))</f>
        <v>28.5</v>
      </c>
      <c r="AT424" s="118">
        <f>IF(AND(AR424=""),0,IF(AND(BG424="R"),AR424*150/1000,0))</f>
        <v>0</v>
      </c>
      <c r="AU424" s="118">
        <f t="shared" ref="AU424:AV427" si="732">SUM(AK424-AS424)</f>
        <v>122.80000000000001</v>
      </c>
      <c r="AV424" s="118">
        <f t="shared" si="732"/>
        <v>199.5</v>
      </c>
      <c r="AW424" s="321">
        <f>IFERROR(IF(AND('Att. Dairy'!B490=""),"",IF(AND(AX424="अवकाश"),"",IF(AND(AR424=""),"",AR424*$AY$419))),"")</f>
        <v>1552.3</v>
      </c>
      <c r="AX424" s="121" t="str">
        <f>IF(AND('Att. Dairy'!B490=""),"",IF(OR(AR424="",AR424=0),"",BC424))</f>
        <v>दाल रोटी</v>
      </c>
      <c r="BB424" s="329" t="str">
        <f>IF(AND('Att. Dairy'!D490=""),"",'Att. Dairy'!D490)</f>
        <v>Friday</v>
      </c>
      <c r="BC424" s="329" t="str">
        <f>IF(OR(BB424=0,BB424=""),"",IF(BB424="tuesday","दाल चावल",IF(BB424="thursday","खिचड़ी",IF(OR(BB424="monday",BB424="saturday"),"सब्जी रोटी",IF(OR(BB424="wednesday",BB424="friday"),"दाल रोटी","अवकाश")))))</f>
        <v>दाल रोटी</v>
      </c>
      <c r="BD424" s="318" t="str">
        <f>IF(OR(BB424=0,BB424=""),"",IF(BB424="tuesday","R",IF(BB424="thursday","R",IF(OR(BB424="monday",BB424="saturday"),"W",IF(OR(BB424="wednesday",BB424="friday"),"W","")))))</f>
        <v>W</v>
      </c>
      <c r="BE424" s="329" t="str">
        <f>IF(AND('Att. Dairy'!C490=""),"",'Att. Dairy'!C490)</f>
        <v>Wheat</v>
      </c>
      <c r="BF424" s="329" t="str">
        <f>IF(AND(BE424=""),"",IF(BE424="Rice","R",IF(BE424="Wheat","W","")))</f>
        <v>W</v>
      </c>
      <c r="BG424" s="318" t="str">
        <f>IF(AND(BF424=""),BD424,BF424)</f>
        <v>W</v>
      </c>
      <c r="BJ424" s="487">
        <f>IF(AND($DG$5=$CF$420),1,0)</f>
        <v>0</v>
      </c>
      <c r="BK424" s="392">
        <v>1</v>
      </c>
      <c r="BL424" s="422">
        <f>IF(AND('Att. Dairy'!B490=""),"",'Att. Dairy'!B490)</f>
        <v>45352</v>
      </c>
      <c r="BM424" s="423" t="str">
        <f>IF(AND('Att. Dairy'!D490=""),"",'Att. Dairy'!D490)</f>
        <v>Friday</v>
      </c>
      <c r="BN424" s="435">
        <f>IF('Att. Dairy'!L490="","",IF('Att. Dairy'!E490='Att. Dairy'!$AD$15,'Att. Dairy'!L490,""))</f>
        <v>123</v>
      </c>
      <c r="BO424" s="435">
        <f>IF('Att. Dairy'!M490="","",IF('Att. Dairy'!E490='Att. Dairy'!$AD$15,'Att. Dairy'!M490,""))</f>
        <v>123</v>
      </c>
      <c r="BP424" s="436">
        <f>SUM(BN424,BO424)</f>
        <v>246</v>
      </c>
      <c r="BQ424" s="437">
        <f>IF(OR('Opening Balance'!G442="",'Opening Balance'!G442=0),"",'Opening Balance'!G442)</f>
        <v>89.9</v>
      </c>
      <c r="BR424" s="439" t="str">
        <f>IF(BL424="","",IF(BL424='Opening Balance'!$I$444,'Opening Balance'!$G$444,""))</f>
        <v/>
      </c>
      <c r="BS424" s="439" t="str">
        <f>IF(BL424="","",IF(BL424='Opening Balance'!$I$446,'Opening Balance'!$G$446,""))</f>
        <v/>
      </c>
      <c r="BT424" s="438">
        <f>SUM(BQ424:BS424)</f>
        <v>89.9</v>
      </c>
      <c r="BU424" s="446">
        <f>IF(BP424="","",BP424*'Opening Balance'!$G$448)</f>
        <v>3.69</v>
      </c>
      <c r="BV424" s="431">
        <f t="shared" ref="BV424:BV454" si="733">SUM(BT424-BU424)</f>
        <v>86.210000000000008</v>
      </c>
      <c r="BW424" s="437">
        <f>IF(OR('Opening Balance'!G443="",'Opening Balance'!G443=0),"",'Opening Balance'!G443)</f>
        <v>3.3439999999999923</v>
      </c>
      <c r="BX424" s="446" t="str">
        <f>IF(BL424="","",IF(BL424='Opening Balance'!$I$445,'Opening Balance'!$G$445,""))</f>
        <v/>
      </c>
      <c r="BY424" s="446" t="str">
        <f>IF(BL424="","",IF(BL424='Opening Balance'!$I$447,'Opening Balance'!$G$447,""))</f>
        <v/>
      </c>
      <c r="BZ424" s="447">
        <f>SUM(BW424:BY424)</f>
        <v>3.3439999999999923</v>
      </c>
      <c r="CA424" s="446">
        <f>IF(BP424="","",BP424*'Opening Balance'!$G$449)</f>
        <v>2.0663999999999998</v>
      </c>
      <c r="CB424" s="448">
        <f>SUM(BZ424-CA424)</f>
        <v>1.2775999999999925</v>
      </c>
      <c r="CC424" s="467">
        <f>IF(OR('Opening Balance'!G450="",'Opening Balance'!G450=0),"",'Opening Balance'!G450)</f>
        <v>35500</v>
      </c>
      <c r="CD424" s="468" t="str">
        <f>IF(BL424="","",IF(BL424='Opening Balance'!$I$451,'Opening Balance'!$G$451,""))</f>
        <v/>
      </c>
      <c r="CE424" s="468">
        <f>SUM(CC424:CD424)</f>
        <v>35500</v>
      </c>
      <c r="CF424" s="470">
        <f>IF(BL424="","",IF(BL424='Opening Balance'!$I$453,'Opening Balance'!$G$453,0))</f>
        <v>0</v>
      </c>
      <c r="CG424" s="469">
        <f>IFERROR(SUM(CE424-CF424),"")</f>
        <v>35500</v>
      </c>
      <c r="CH424" s="466"/>
      <c r="CI424" s="466"/>
      <c r="CJ424" s="392">
        <v>1</v>
      </c>
      <c r="CK424" s="422">
        <f>IF(AND('Att. Dairy'!B490=""),"",'Att. Dairy'!B490)</f>
        <v>45352</v>
      </c>
      <c r="CL424" s="423" t="str">
        <f>IF(AND('Att. Dairy'!D490=""),"",'Att. Dairy'!D490)</f>
        <v>Friday</v>
      </c>
      <c r="CM424" s="435">
        <f>IF('Att. Dairy'!O490="","",IF('Att. Dairy'!E490='Att. Dairy'!$AD$15,'Att. Dairy'!O490,""))</f>
        <v>90</v>
      </c>
      <c r="CN424" s="435">
        <f>IF('Att. Dairy'!P490="","",IF('Att. Dairy'!E490='Att. Dairy'!$AD$15,'Att. Dairy'!P490,""))</f>
        <v>100</v>
      </c>
      <c r="CO424" s="436">
        <f>SUM(CM424,CN424)</f>
        <v>190</v>
      </c>
      <c r="CP424" s="452">
        <f>IF(OR('Opening Balance'!H442="",'Opening Balance'!H442=0),"",'Opening Balance'!H442)</f>
        <v>135.13999999999993</v>
      </c>
      <c r="CQ424" s="438" t="str">
        <f>IF(CK424="","",IF(CK424='Opening Balance'!$I$444,'Opening Balance'!$H$444,""))</f>
        <v/>
      </c>
      <c r="CR424" s="438" t="str">
        <f>IF(CK424="","",IF(CK424='Opening Balance'!$I$446,'Opening Balance'!$H$446,""))</f>
        <v/>
      </c>
      <c r="CS424" s="438">
        <f>SUM(CP424:CR424)</f>
        <v>135.13999999999993</v>
      </c>
      <c r="CT424" s="430">
        <f>IF(CO424="","",CO424*'Opening Balance'!$H$448)</f>
        <v>3.8000000000000003</v>
      </c>
      <c r="CU424" s="431">
        <f t="shared" ref="CU424:CU454" si="734">SUM(CS424-CT424)</f>
        <v>131.33999999999992</v>
      </c>
      <c r="CV424" s="452">
        <f>IF(OR('Opening Balance'!H443="",'Opening Balance'!H443=0),"",'Opening Balance'!H443)</f>
        <v>11.421399999999977</v>
      </c>
      <c r="CW424" s="430" t="str">
        <f>IF(CK424="","",IF(CK424='Opening Balance'!$I$445,'Opening Balance'!$H$445,""))</f>
        <v/>
      </c>
      <c r="CX424" s="429" t="str">
        <f>IF(CK424="","",IF(CK424='Opening Balance'!$I$447,'Opening Balance'!$H$447,""))</f>
        <v/>
      </c>
      <c r="CY424" s="438">
        <f>SUM(CV424:CX424)</f>
        <v>11.421399999999977</v>
      </c>
      <c r="CZ424" s="430">
        <f>IF(CO424="","",CO424*'Opening Balance'!$H$449)</f>
        <v>1.9380000000000002</v>
      </c>
      <c r="DA424" s="431">
        <f>SUM(CY424-CZ424)</f>
        <v>9.4833999999999765</v>
      </c>
      <c r="DB424" s="467">
        <f>IF(OR('Opening Balance'!H450="",'Opening Balance'!H450=0),"",'Opening Balance'!H450)</f>
        <v>38800</v>
      </c>
      <c r="DC424" s="468" t="str">
        <f>IF(CK424="","",IF(CK424='Opening Balance'!$I$451,'Opening Balance'!$H$451,""))</f>
        <v/>
      </c>
      <c r="DD424" s="468">
        <f>SUM(DB424:DC424)</f>
        <v>38800</v>
      </c>
      <c r="DE424" s="470">
        <f>IF(CK424="","",IF(CK424='Opening Balance'!$I$453,'Opening Balance'!$H$453,0))</f>
        <v>0</v>
      </c>
      <c r="DF424" s="469">
        <f>IFERROR(SUM(DD424-DE424),"")</f>
        <v>38800</v>
      </c>
    </row>
    <row r="425" spans="1:110" s="329" customFormat="1">
      <c r="A425" s="580"/>
      <c r="B425" s="352">
        <f>IF(AND($Z$3=$Q$419),MAX($B$423:B424)+1,0)</f>
        <v>0</v>
      </c>
      <c r="C425" s="116">
        <f>IF(AND('Att. Dairy'!B491=""),"",'Att. Dairy'!B491)</f>
        <v>45353</v>
      </c>
      <c r="D425" s="118">
        <f>IFERROR(IF(AND(V424=""),"",V424),"")</f>
        <v>76.5</v>
      </c>
      <c r="E425" s="118">
        <f>IFERROR(IF(AND(W424=""),"",W424),"")</f>
        <v>155.19999999999999</v>
      </c>
      <c r="F425" s="118" t="str">
        <f>IF(C425="","",IF(Sheet1!C425='Opening Balance'!$I$426,'Opening Balance'!$G$426,""))</f>
        <v/>
      </c>
      <c r="G425" s="118" t="str">
        <f>IF(C425="","",IF(Sheet1!C425='Opening Balance'!$I$427,'Opening Balance'!$G$427,""))</f>
        <v/>
      </c>
      <c r="H425" s="118" t="str">
        <f>IF(C425="","",IF(Sheet1!C425='Opening Balance'!$I$428,'Opening Balance'!$G$428,""))</f>
        <v/>
      </c>
      <c r="I425" s="118" t="str">
        <f>IF(C425="","",IF(Sheet1!C425='Opening Balance'!$I$429,'Opening Balance'!$G$429,""))</f>
        <v/>
      </c>
      <c r="J425" s="118" t="str">
        <f>IF(C425="","",IF(Sheet1!C425='Opening Balance'!$I$430,'Opening Balance'!$G$430,""))</f>
        <v/>
      </c>
      <c r="K425" s="118" t="str">
        <f>IF(C425="","",IF(Sheet1!C425='Opening Balance'!$I$431,'Opening Balance'!$G$431,""))</f>
        <v/>
      </c>
      <c r="L425" s="118">
        <f>IF(AND(D425="",F425="",H425="",J425=""),"",SUM(D425,F425,H425,J425))</f>
        <v>76.5</v>
      </c>
      <c r="M425" s="118">
        <f>IF(AND(E425="",G425="",I425="",K425=""),"",SUM(E425,G425,I425,K425))</f>
        <v>155.19999999999999</v>
      </c>
      <c r="N425" s="119">
        <f>IF('Att. Dairy'!F491="","",'Att. Dairy'!F491)</f>
        <v>123</v>
      </c>
      <c r="O425" s="119">
        <f>IF('Att. Dairy'!G491="","",'Att. Dairy'!G491)</f>
        <v>120</v>
      </c>
      <c r="P425" s="119">
        <f>IF(AND(N425="",O425=""),"",SUM(N425:O425))</f>
        <v>243</v>
      </c>
      <c r="Q425" s="119">
        <f>IF('Att. Dairy'!L491="","",'Att. Dairy'!L491)</f>
        <v>120</v>
      </c>
      <c r="R425" s="119">
        <f>IF('Att. Dairy'!M491="","",'Att. Dairy'!M491)</f>
        <v>115</v>
      </c>
      <c r="S425" s="119">
        <f>IF(AND(Q425="",R425=""),"",SUM(Q425:R425))</f>
        <v>235</v>
      </c>
      <c r="T425" s="118">
        <f>IF(AND(S425=""),0,IF(AND(BG425="W"),S425*100/1000,0))</f>
        <v>23.5</v>
      </c>
      <c r="U425" s="118">
        <f>IF(AND(S425=""),0,IF(AND(BG425="R"),S425*100/1000,0))</f>
        <v>0</v>
      </c>
      <c r="V425" s="118">
        <f>SUM(L425-T425)</f>
        <v>53</v>
      </c>
      <c r="W425" s="118">
        <f>SUM(M425-U425)</f>
        <v>155.19999999999999</v>
      </c>
      <c r="X425" s="321">
        <f>IFERROR(IF(AND('Att. Dairy'!B491=""),"",IF(AND(Y425="अवकाश"),"",IF(AND(S425=""),"",S425*$Z$419))),"")</f>
        <v>1280.75</v>
      </c>
      <c r="Y425" s="121" t="str">
        <f>IF(AND('Att. Dairy'!B491=""),"",IF(OR(S425="",S425=0),"",BC425))</f>
        <v>सब्जी रोटी</v>
      </c>
      <c r="AA425" s="353">
        <f>IF(AND($AY$3=$AP$419),MAX($AA$423:AA424)+1,0)</f>
        <v>0</v>
      </c>
      <c r="AB425" s="116">
        <f>IF(AND('Att. Dairy'!B491=""),"",'Att. Dairy'!B491)</f>
        <v>45353</v>
      </c>
      <c r="AC425" s="118">
        <f>IFERROR(IF(AND(AU424=""),"",AU424),"")</f>
        <v>122.80000000000001</v>
      </c>
      <c r="AD425" s="118">
        <f>IFERROR(IF(AND(AV424=""),"",AV424),"")</f>
        <v>199.5</v>
      </c>
      <c r="AE425" s="118" t="str">
        <f>IF(AB425="","",IF(Sheet1!AB425='Opening Balance'!$I$426,'Opening Balance'!$H$426,""))</f>
        <v/>
      </c>
      <c r="AF425" s="118" t="str">
        <f>IF(AB425="","",IF(Sheet1!AB425='Opening Balance'!$I$427,'Opening Balance'!$H$427,""))</f>
        <v/>
      </c>
      <c r="AG425" s="118" t="str">
        <f>IF(AB425="","",IF(Sheet1!AB425='Opening Balance'!$I$428,'Opening Balance'!$H$428,""))</f>
        <v/>
      </c>
      <c r="AH425" s="118" t="str">
        <f>IF(AB425="","",IF(Sheet1!AB425='Opening Balance'!$I$429,'Opening Balance'!$H$429,""))</f>
        <v/>
      </c>
      <c r="AI425" s="118" t="str">
        <f>IF(AB425="","",IF(Sheet1!AB425='Opening Balance'!$I$430,'Opening Balance'!$H$430,""))</f>
        <v/>
      </c>
      <c r="AJ425" s="118" t="str">
        <f>IF(AB425="","",IF(Sheet1!AB425='Opening Balance'!$I$431,'Opening Balance'!$H$431,""))</f>
        <v/>
      </c>
      <c r="AK425" s="118">
        <f>IF(AND(AC425="",AE425="",AG425="",AI425=""),"",SUM(AC425,AE425,AG425,AI425))</f>
        <v>122.80000000000001</v>
      </c>
      <c r="AL425" s="118">
        <f>IF(AND(AD425="",AF425="",AH425="",AJ425=""),"",SUM(AD425,AF425,AH425,AJ425))</f>
        <v>199.5</v>
      </c>
      <c r="AM425" s="119">
        <f>IF('Att. Dairy'!I491="","",'Att. Dairy'!I491)</f>
        <v>90</v>
      </c>
      <c r="AN425" s="119">
        <f>IF('Att. Dairy'!J491="","",'Att. Dairy'!J491)</f>
        <v>100</v>
      </c>
      <c r="AO425" s="119">
        <f t="shared" si="731"/>
        <v>190</v>
      </c>
      <c r="AP425" s="119">
        <f>IF('Att. Dairy'!O491="","",'Att. Dairy'!O491)</f>
        <v>85</v>
      </c>
      <c r="AQ425" s="119">
        <f>IF('Att. Dairy'!P491="","",'Att. Dairy'!P491)</f>
        <v>95</v>
      </c>
      <c r="AR425" s="119">
        <f>IF(AND(AP425="",AQ425=""),"",SUM(AP425:AQ425))</f>
        <v>180</v>
      </c>
      <c r="AS425" s="118">
        <f>IF(AND(AR425=""),0,IF(AND(BG425="W"),AR425*150/1000,0))</f>
        <v>27</v>
      </c>
      <c r="AT425" s="118">
        <f>IF(AND(AR425=""),0,IF(AND(BG425="R"),AR425*150/1000,0))</f>
        <v>0</v>
      </c>
      <c r="AU425" s="118">
        <f t="shared" si="732"/>
        <v>95.800000000000011</v>
      </c>
      <c r="AV425" s="118">
        <f t="shared" si="732"/>
        <v>199.5</v>
      </c>
      <c r="AW425" s="321">
        <f>IFERROR(IF(AND('Att. Dairy'!B491=""),"",IF(AND(AX425="अवकाश"),"",IF(AND(AR425=""),"",AR425*$AY$419))),"")</f>
        <v>1470.6</v>
      </c>
      <c r="AX425" s="121" t="str">
        <f>IF(AND('Att. Dairy'!B491=""),"",IF(OR(AR425="",AR425=0),"",BC425))</f>
        <v>सब्जी रोटी</v>
      </c>
      <c r="BB425" s="329" t="str">
        <f>IF(AND('Att. Dairy'!D491=""),"",'Att. Dairy'!D491)</f>
        <v>Saturday</v>
      </c>
      <c r="BC425" s="329" t="str">
        <f>IF(OR(BB425=0,BB425=""),"",IF(BB425="tuesday","दाल चावल",IF(BB425="thursday","खिचड़ी",IF(OR(BB425="monday",BB425="saturday"),"सब्जी रोटी",IF(OR(BB425="wednesday",BB425="friday"),"दाल रोटी","अवकाश")))))</f>
        <v>सब्जी रोटी</v>
      </c>
      <c r="BD425" s="318" t="str">
        <f t="shared" ref="BD425:BD454" si="735">IF(OR(BB425=0,BB425=""),"",IF(BB425="tuesday","R",IF(BB425="thursday","R",IF(OR(BB425="monday",BB425="saturday"),"W",IF(OR(BB425="wednesday",BB425="friday"),"W","")))))</f>
        <v>W</v>
      </c>
      <c r="BE425" s="329" t="str">
        <f>IF(AND('Att. Dairy'!C491=""),"",'Att. Dairy'!C491)</f>
        <v>Wheat</v>
      </c>
      <c r="BF425" s="329" t="str">
        <f t="shared" ref="BF425:BF454" si="736">IF(AND(BE425=""),"",IF(BE425="Rice","R",IF(BE425="Wheat","W","")))</f>
        <v>W</v>
      </c>
      <c r="BG425" s="318" t="str">
        <f t="shared" ref="BG425:BG454" si="737">IF(AND(BF425=""),BD425,BF425)</f>
        <v>W</v>
      </c>
      <c r="BJ425" s="487">
        <f>IF(AND($DG$5=$CF$420),MAX($BJ$423:BJ424)+1,0)</f>
        <v>0</v>
      </c>
      <c r="BK425" s="389">
        <v>2</v>
      </c>
      <c r="BL425" s="422">
        <f>IF(AND('Att. Dairy'!B491=""),"",'Att. Dairy'!B491)</f>
        <v>45353</v>
      </c>
      <c r="BM425" s="423" t="str">
        <f>IF(AND('Att. Dairy'!D491=""),"",'Att. Dairy'!D491)</f>
        <v>Saturday</v>
      </c>
      <c r="BN425" s="435">
        <f>IF('Att. Dairy'!L491="","",IF('Att. Dairy'!E491='Att. Dairy'!$AD$15,'Att. Dairy'!L491,""))</f>
        <v>120</v>
      </c>
      <c r="BO425" s="435">
        <f>IF('Att. Dairy'!M491="","",IF('Att. Dairy'!E491='Att. Dairy'!$AD$15,'Att. Dairy'!M491,""))</f>
        <v>115</v>
      </c>
      <c r="BP425" s="436">
        <f t="shared" ref="BP425:BP454" si="738">SUM(BN425,BO425)</f>
        <v>235</v>
      </c>
      <c r="BQ425" s="453">
        <f>IFERROR(IF(AND(BV424=""),"",BV424),"")</f>
        <v>86.210000000000008</v>
      </c>
      <c r="BR425" s="439" t="str">
        <f>IF(BL425="","",IF(BL425='Opening Balance'!$I$444,'Opening Balance'!$G$444,""))</f>
        <v/>
      </c>
      <c r="BS425" s="439" t="str">
        <f>IF(BL425="","",IF(BL425='Opening Balance'!$I$446,'Opening Balance'!$G$446,""))</f>
        <v/>
      </c>
      <c r="BT425" s="438">
        <f t="shared" ref="BT425:BT454" si="739">SUM(BQ425:BS425)</f>
        <v>86.210000000000008</v>
      </c>
      <c r="BU425" s="446">
        <f>IF(BP425="","",BP425*'Opening Balance'!$G$448)</f>
        <v>3.5249999999999999</v>
      </c>
      <c r="BV425" s="414">
        <f t="shared" si="733"/>
        <v>82.685000000000002</v>
      </c>
      <c r="BW425" s="453">
        <f>IFERROR(IF(AND(CB424=""),"",CB424),"")</f>
        <v>1.2775999999999925</v>
      </c>
      <c r="BX425" s="446" t="str">
        <f>IF(BL425="","",IF(BL425='Opening Balance'!$I$445,'Opening Balance'!$G$445,""))</f>
        <v/>
      </c>
      <c r="BY425" s="446" t="str">
        <f>IF(BL425="","",IF(BL425='Opening Balance'!$I$447,'Opening Balance'!$G$447,""))</f>
        <v/>
      </c>
      <c r="BZ425" s="447">
        <f t="shared" ref="BZ425:BZ454" si="740">SUM(BW425:BY425)</f>
        <v>1.2775999999999925</v>
      </c>
      <c r="CA425" s="446">
        <f>IF(BP425="","",BP425*'Opening Balance'!$G$449)</f>
        <v>1.974</v>
      </c>
      <c r="CB425" s="431">
        <f t="shared" ref="CB425:CB454" si="741">SUM(BZ425-CA425)</f>
        <v>-0.69640000000000746</v>
      </c>
      <c r="CC425" s="474">
        <f>IFERROR(IF(AND(CG424=""),"",CG424),"")</f>
        <v>35500</v>
      </c>
      <c r="CD425" s="468" t="str">
        <f>IF(BL425="","",IF(BL425='Opening Balance'!$I$451,'Opening Balance'!$G$451,""))</f>
        <v/>
      </c>
      <c r="CE425" s="468">
        <f t="shared" ref="CE425:CE454" si="742">SUM(CC425:CD425)</f>
        <v>35500</v>
      </c>
      <c r="CF425" s="470">
        <f>IF(BL425="","",IF(BL425='Opening Balance'!$I$453,'Opening Balance'!$G$453,0))</f>
        <v>0</v>
      </c>
      <c r="CG425" s="469">
        <f>IFERROR(SUM(CE425-CF425),"")</f>
        <v>35500</v>
      </c>
      <c r="CH425" s="466"/>
      <c r="CI425" s="466"/>
      <c r="CJ425" s="389">
        <v>2</v>
      </c>
      <c r="CK425" s="422">
        <f>IF(AND('Att. Dairy'!B491=""),"",'Att. Dairy'!B491)</f>
        <v>45353</v>
      </c>
      <c r="CL425" s="423" t="str">
        <f>IF(AND('Att. Dairy'!D491=""),"",'Att. Dairy'!D491)</f>
        <v>Saturday</v>
      </c>
      <c r="CM425" s="435">
        <f>IF('Att. Dairy'!O491="","",IF('Att. Dairy'!E491='Att. Dairy'!$AD$15,'Att. Dairy'!O491,""))</f>
        <v>85</v>
      </c>
      <c r="CN425" s="435">
        <f>IF('Att. Dairy'!P491="","",IF('Att. Dairy'!E491='Att. Dairy'!$AD$15,'Att. Dairy'!P491,""))</f>
        <v>95</v>
      </c>
      <c r="CO425" s="436">
        <f t="shared" ref="CO425:CO454" si="743">SUM(CM425,CN425)</f>
        <v>180</v>
      </c>
      <c r="CP425" s="453">
        <f>IFERROR(IF(AND(CU424=""),"",CU424),"")</f>
        <v>131.33999999999992</v>
      </c>
      <c r="CQ425" s="438" t="str">
        <f>IF(CK425="","",IF(CK425='Opening Balance'!$I$444,'Opening Balance'!$H$444,""))</f>
        <v/>
      </c>
      <c r="CR425" s="438" t="str">
        <f>IF(CK425="","",IF(CK425='Opening Balance'!$I$446,'Opening Balance'!$H$446,""))</f>
        <v/>
      </c>
      <c r="CS425" s="438">
        <f t="shared" ref="CS425:CS454" si="744">SUM(CP425:CR425)</f>
        <v>131.33999999999992</v>
      </c>
      <c r="CT425" s="430">
        <f>IF(CO425="","",CO425*'Opening Balance'!$H$448)</f>
        <v>3.6</v>
      </c>
      <c r="CU425" s="431">
        <f t="shared" si="734"/>
        <v>127.73999999999992</v>
      </c>
      <c r="CV425" s="453">
        <f>IFERROR(IF(AND(DA424=""),"",DA424),"")</f>
        <v>9.4833999999999765</v>
      </c>
      <c r="CW425" s="430" t="str">
        <f>IF(CK425="","",IF(CK425='Opening Balance'!$I$445,'Opening Balance'!$H$445,""))</f>
        <v/>
      </c>
      <c r="CX425" s="429" t="str">
        <f>IF(CK425="","",IF(CK425='Opening Balance'!$I$447,'Opening Balance'!$H$447,""))</f>
        <v/>
      </c>
      <c r="CY425" s="438">
        <f t="shared" ref="CY425:CY454" si="745">SUM(CV425:CX425)</f>
        <v>9.4833999999999765</v>
      </c>
      <c r="CZ425" s="430">
        <f>IF(CO425="","",CO425*'Opening Balance'!$H$449)</f>
        <v>1.8360000000000001</v>
      </c>
      <c r="DA425" s="431">
        <f t="shared" ref="DA425:DA454" si="746">SUM(CY425-CZ425)</f>
        <v>7.6473999999999762</v>
      </c>
      <c r="DB425" s="474">
        <f>IFERROR(IF(AND(DF424=""),"",DF424),"")</f>
        <v>38800</v>
      </c>
      <c r="DC425" s="468" t="str">
        <f>IF(CK425="","",IF(CK425='Opening Balance'!$I$451,'Opening Balance'!$H$451,""))</f>
        <v/>
      </c>
      <c r="DD425" s="468">
        <f t="shared" ref="DD425:DD454" si="747">SUM(DB425:DC425)</f>
        <v>38800</v>
      </c>
      <c r="DE425" s="470">
        <f>IF(CK425="","",IF(CK425='Opening Balance'!$I$453,'Opening Balance'!$H$453,0))</f>
        <v>0</v>
      </c>
      <c r="DF425" s="469">
        <f>IFERROR(SUM(DD425-DE425),"")</f>
        <v>38800</v>
      </c>
    </row>
    <row r="426" spans="1:110" s="329" customFormat="1">
      <c r="A426" s="580"/>
      <c r="B426" s="352">
        <f>IF(AND($Z$3=$Q$419),MAX($B$423:B425)+1,0)</f>
        <v>0</v>
      </c>
      <c r="C426" s="116">
        <f>IF(AND('Att. Dairy'!B492=""),"",'Att. Dairy'!B492)</f>
        <v>45354</v>
      </c>
      <c r="D426" s="118">
        <f t="shared" ref="D426:D454" si="748">IFERROR(IF(AND(V425=""),"",V425),"")</f>
        <v>53</v>
      </c>
      <c r="E426" s="118">
        <f t="shared" ref="E426:E454" si="749">IFERROR(IF(AND(W425=""),"",W425),"")</f>
        <v>155.19999999999999</v>
      </c>
      <c r="F426" s="118" t="str">
        <f>IF(C426="","",IF(Sheet1!C426='Opening Balance'!$I$426,'Opening Balance'!$G$426,""))</f>
        <v/>
      </c>
      <c r="G426" s="118" t="str">
        <f>IF(C426="","",IF(Sheet1!C426='Opening Balance'!$I$427,'Opening Balance'!$G$427,""))</f>
        <v/>
      </c>
      <c r="H426" s="118" t="str">
        <f>IF(C426="","",IF(Sheet1!C426='Opening Balance'!$I$428,'Opening Balance'!$G$428,""))</f>
        <v/>
      </c>
      <c r="I426" s="118" t="str">
        <f>IF(C426="","",IF(Sheet1!C426='Opening Balance'!$I$429,'Opening Balance'!$G$429,""))</f>
        <v/>
      </c>
      <c r="J426" s="118" t="str">
        <f>IF(C426="","",IF(Sheet1!C426='Opening Balance'!$I$430,'Opening Balance'!$G$430,""))</f>
        <v/>
      </c>
      <c r="K426" s="118" t="str">
        <f>IF(C426="","",IF(Sheet1!C426='Opening Balance'!$I$431,'Opening Balance'!$G$431,""))</f>
        <v/>
      </c>
      <c r="L426" s="118">
        <f t="shared" ref="L426:L454" si="750">IF(AND(D426="",F426="",H426="",J426=""),"",SUM(D426,F426,H426,J426))</f>
        <v>53</v>
      </c>
      <c r="M426" s="118">
        <f t="shared" ref="M426:M454" si="751">IF(AND(E426="",G426="",I426="",K426=""),"",SUM(E426,G426,I426,K426))</f>
        <v>155.19999999999999</v>
      </c>
      <c r="N426" s="119" t="str">
        <f>IF('Att. Dairy'!F492="","",'Att. Dairy'!F492)</f>
        <v/>
      </c>
      <c r="O426" s="119" t="str">
        <f>IF('Att. Dairy'!G492="","",'Att. Dairy'!G492)</f>
        <v/>
      </c>
      <c r="P426" s="119" t="str">
        <f t="shared" ref="P426:P454" si="752">IF(AND(N426="",O426=""),"",SUM(N426:O426))</f>
        <v/>
      </c>
      <c r="Q426" s="119" t="str">
        <f>IF('Att. Dairy'!L492="","",'Att. Dairy'!L492)</f>
        <v/>
      </c>
      <c r="R426" s="119" t="str">
        <f>IF('Att. Dairy'!M492="","",'Att. Dairy'!M492)</f>
        <v/>
      </c>
      <c r="S426" s="119" t="str">
        <f t="shared" ref="S426:S454" si="753">IF(AND(Q426="",R426=""),"",SUM(Q426:R426))</f>
        <v/>
      </c>
      <c r="T426" s="118">
        <f t="shared" ref="T426:T454" si="754">IF(AND(S426=""),0,IF(AND(BG426="W"),S426*100/1000,0))</f>
        <v>0</v>
      </c>
      <c r="U426" s="118">
        <f t="shared" ref="U426:U454" si="755">IF(AND(S426=""),0,IF(AND(BG426="R"),S426*100/1000,0))</f>
        <v>0</v>
      </c>
      <c r="V426" s="118">
        <f t="shared" ref="V426:V454" si="756">SUM(L426-T426)</f>
        <v>53</v>
      </c>
      <c r="W426" s="118">
        <f t="shared" ref="W426:W454" si="757">SUM(M426-U426)</f>
        <v>155.19999999999999</v>
      </c>
      <c r="X426" s="321" t="str">
        <f>IFERROR(IF(AND('Att. Dairy'!B492=""),"",IF(AND(Y426="अवकाश"),"",IF(AND(S426=""),"",S426*$Z$419))),"")</f>
        <v/>
      </c>
      <c r="Y426" s="121" t="str">
        <f>IF(AND('Att. Dairy'!B492=""),"",IF(OR(S426="",S426=0),"",BC426))</f>
        <v/>
      </c>
      <c r="AA426" s="353">
        <f>IF(AND($AY$3=$AP$419),MAX($AA$423:AA425)+1,0)</f>
        <v>0</v>
      </c>
      <c r="AB426" s="116">
        <f>IF(AND('Att. Dairy'!B492=""),"",'Att. Dairy'!B492)</f>
        <v>45354</v>
      </c>
      <c r="AC426" s="118">
        <f t="shared" ref="AC426:AC454" si="758">IFERROR(IF(AND(AU425=""),"",AU425),"")</f>
        <v>95.800000000000011</v>
      </c>
      <c r="AD426" s="118">
        <f t="shared" ref="AD426:AD454" si="759">IFERROR(IF(AND(AV425=""),"",AV425),"")</f>
        <v>199.5</v>
      </c>
      <c r="AE426" s="118" t="str">
        <f>IF(AB426="","",IF(Sheet1!AB426='Opening Balance'!$I$426,'Opening Balance'!$H$426,""))</f>
        <v/>
      </c>
      <c r="AF426" s="118" t="str">
        <f>IF(AB426="","",IF(Sheet1!AB426='Opening Balance'!$I$427,'Opening Balance'!$H$427,""))</f>
        <v/>
      </c>
      <c r="AG426" s="118" t="str">
        <f>IF(AB426="","",IF(Sheet1!AB426='Opening Balance'!$I$428,'Opening Balance'!$H$428,""))</f>
        <v/>
      </c>
      <c r="AH426" s="118" t="str">
        <f>IF(AB426="","",IF(Sheet1!AB426='Opening Balance'!$I$429,'Opening Balance'!$H$429,""))</f>
        <v/>
      </c>
      <c r="AI426" s="118" t="str">
        <f>IF(AB426="","",IF(Sheet1!AB426='Opening Balance'!$I$430,'Opening Balance'!$H$430,""))</f>
        <v/>
      </c>
      <c r="AJ426" s="118" t="str">
        <f>IF(AB426="","",IF(Sheet1!AB426='Opening Balance'!$I$431,'Opening Balance'!$H$431,""))</f>
        <v/>
      </c>
      <c r="AK426" s="118">
        <f t="shared" ref="AK426:AK454" si="760">IF(AND(AC426="",AE426="",AG426="",AI426=""),"",SUM(AC426,AE426,AG426,AI426))</f>
        <v>95.800000000000011</v>
      </c>
      <c r="AL426" s="118">
        <f t="shared" ref="AL426:AL453" si="761">IF(AND(AD426="",AF426="",AH426="",AJ426=""),"",SUM(AD426,AF426,AH426,AJ426))</f>
        <v>199.5</v>
      </c>
      <c r="AM426" s="119" t="str">
        <f>IF('Att. Dairy'!I492="","",'Att. Dairy'!I492)</f>
        <v/>
      </c>
      <c r="AN426" s="119" t="str">
        <f>IF('Att. Dairy'!J492="","",'Att. Dairy'!J492)</f>
        <v/>
      </c>
      <c r="AO426" s="119" t="str">
        <f t="shared" si="731"/>
        <v/>
      </c>
      <c r="AP426" s="119" t="str">
        <f>IF('Att. Dairy'!O492="","",'Att. Dairy'!O492)</f>
        <v/>
      </c>
      <c r="AQ426" s="119" t="str">
        <f>IF('Att. Dairy'!P492="","",'Att. Dairy'!P492)</f>
        <v/>
      </c>
      <c r="AR426" s="119" t="str">
        <f t="shared" ref="AR426:AR454" si="762">IF(AND(AP426="",AQ426=""),"",SUM(AP426:AQ426))</f>
        <v/>
      </c>
      <c r="AS426" s="118">
        <f t="shared" ref="AS426:AS454" si="763">IF(AND(AR426=""),0,IF(AND(BG426="W"),AR426*150/1000,0))</f>
        <v>0</v>
      </c>
      <c r="AT426" s="118">
        <f t="shared" ref="AT426:AT454" si="764">IF(AND(AR426=""),0,IF(AND(BG426="R"),AR426*150/1000,0))</f>
        <v>0</v>
      </c>
      <c r="AU426" s="118">
        <f t="shared" si="732"/>
        <v>95.800000000000011</v>
      </c>
      <c r="AV426" s="118">
        <f t="shared" si="732"/>
        <v>199.5</v>
      </c>
      <c r="AW426" s="321" t="str">
        <f>IFERROR(IF(AND('Att. Dairy'!B492=""),"",IF(AND(AX426="अवकाश"),"",IF(AND(AR426=""),"",AR426*$AY$419))),"")</f>
        <v/>
      </c>
      <c r="AX426" s="121" t="str">
        <f>IF(AND('Att. Dairy'!B492=""),"",IF(OR(AR426="",AR426=0),"",BC426))</f>
        <v/>
      </c>
      <c r="BB426" s="329" t="str">
        <f>IF(AND('Att. Dairy'!D492=""),"",'Att. Dairy'!D492)</f>
        <v>Sunday</v>
      </c>
      <c r="BC426" s="329" t="str">
        <f t="shared" ref="BC426:BC454" si="765">IF(OR(BB426=0,BB426=""),"",IF(BB426="tuesday","दाल चावल",IF(BB426="thursday","खिचड़ी",IF(OR(BB426="monday",BB426="saturday"),"सब्जी रोटी",IF(OR(BB426="wednesday",BB426="friday"),"दाल रोटी","अवकाश")))))</f>
        <v>अवकाश</v>
      </c>
      <c r="BD426" s="318" t="str">
        <f t="shared" si="735"/>
        <v/>
      </c>
      <c r="BE426" s="329" t="str">
        <f>IF(AND('Att. Dairy'!C492=""),"",'Att. Dairy'!C492)</f>
        <v/>
      </c>
      <c r="BF426" s="329" t="str">
        <f t="shared" si="736"/>
        <v/>
      </c>
      <c r="BG426" s="318" t="str">
        <f t="shared" si="737"/>
        <v/>
      </c>
      <c r="BJ426" s="487">
        <f>IF(AND($DG$5=$CF$420),MAX($BJ$423:BJ425)+1,0)</f>
        <v>0</v>
      </c>
      <c r="BK426" s="389">
        <v>3</v>
      </c>
      <c r="BL426" s="422">
        <f>IF(AND('Att. Dairy'!B492=""),"",'Att. Dairy'!B492)</f>
        <v>45354</v>
      </c>
      <c r="BM426" s="423" t="str">
        <f>IF(AND('Att. Dairy'!D492=""),"",'Att. Dairy'!D492)</f>
        <v>Sunday</v>
      </c>
      <c r="BN426" s="435" t="str">
        <f>IF('Att. Dairy'!L492="","",IF('Att. Dairy'!E492='Att. Dairy'!$AD$15,'Att. Dairy'!L492,""))</f>
        <v/>
      </c>
      <c r="BO426" s="435" t="str">
        <f>IF('Att. Dairy'!M492="","",IF('Att. Dairy'!E492='Att. Dairy'!$AD$15,'Att. Dairy'!M492,""))</f>
        <v/>
      </c>
      <c r="BP426" s="436">
        <f t="shared" si="738"/>
        <v>0</v>
      </c>
      <c r="BQ426" s="453">
        <f t="shared" ref="BQ426:BQ454" si="766">IFERROR(IF(AND(BV425=""),"",BV425),"")</f>
        <v>82.685000000000002</v>
      </c>
      <c r="BR426" s="439" t="str">
        <f>IF(BL426="","",IF(BL426='Opening Balance'!$I$444,'Opening Balance'!$G$444,""))</f>
        <v/>
      </c>
      <c r="BS426" s="439" t="str">
        <f>IF(BL426="","",IF(BL426='Opening Balance'!$I$446,'Opening Balance'!$G$446,""))</f>
        <v/>
      </c>
      <c r="BT426" s="438">
        <f t="shared" si="739"/>
        <v>82.685000000000002</v>
      </c>
      <c r="BU426" s="446">
        <f>IF(BP426="","",BP426*'Opening Balance'!$G$448)</f>
        <v>0</v>
      </c>
      <c r="BV426" s="415">
        <f t="shared" si="733"/>
        <v>82.685000000000002</v>
      </c>
      <c r="BW426" s="453">
        <f t="shared" ref="BW426:BW454" si="767">IFERROR(IF(AND(CB425=""),"",CB425),"")</f>
        <v>-0.69640000000000746</v>
      </c>
      <c r="BX426" s="446" t="str">
        <f>IF(BL426="","",IF(BL426='Opening Balance'!$I$445,'Opening Balance'!$G$445,""))</f>
        <v/>
      </c>
      <c r="BY426" s="446" t="str">
        <f>IF(BL426="","",IF(BL426='Opening Balance'!$I$447,'Opening Balance'!$G$447,""))</f>
        <v/>
      </c>
      <c r="BZ426" s="447">
        <f t="shared" si="740"/>
        <v>-0.69640000000000746</v>
      </c>
      <c r="CA426" s="446">
        <f>IF(BP426="","",BP426*'Opening Balance'!$G$449)</f>
        <v>0</v>
      </c>
      <c r="CB426" s="431">
        <f t="shared" si="741"/>
        <v>-0.69640000000000746</v>
      </c>
      <c r="CC426" s="474">
        <f t="shared" ref="CC426:CC454" si="768">IFERROR(IF(AND(CG425=""),"",CG425),"")</f>
        <v>35500</v>
      </c>
      <c r="CD426" s="468" t="str">
        <f>IF(BL426="","",IF(BL426='Opening Balance'!$I$451,'Opening Balance'!$G$451,""))</f>
        <v/>
      </c>
      <c r="CE426" s="468">
        <f t="shared" si="742"/>
        <v>35500</v>
      </c>
      <c r="CF426" s="470">
        <f>IF(BL426="","",IF(BL426='Opening Balance'!$I$453,'Opening Balance'!$G$453,0))</f>
        <v>0</v>
      </c>
      <c r="CG426" s="469">
        <f t="shared" ref="CG426:CG453" si="769">IFERROR(SUM(CE426-CF426),"")</f>
        <v>35500</v>
      </c>
      <c r="CH426" s="466"/>
      <c r="CI426" s="466"/>
      <c r="CJ426" s="389">
        <v>3</v>
      </c>
      <c r="CK426" s="422">
        <f>IF(AND('Att. Dairy'!B492=""),"",'Att. Dairy'!B492)</f>
        <v>45354</v>
      </c>
      <c r="CL426" s="423" t="str">
        <f>IF(AND('Att. Dairy'!D492=""),"",'Att. Dairy'!D492)</f>
        <v>Sunday</v>
      </c>
      <c r="CM426" s="435" t="str">
        <f>IF('Att. Dairy'!O492="","",IF('Att. Dairy'!E492='Att. Dairy'!$AD$15,'Att. Dairy'!O492,""))</f>
        <v/>
      </c>
      <c r="CN426" s="435" t="str">
        <f>IF('Att. Dairy'!P492="","",IF('Att. Dairy'!E492='Att. Dairy'!$AD$15,'Att. Dairy'!P492,""))</f>
        <v/>
      </c>
      <c r="CO426" s="436">
        <f t="shared" si="743"/>
        <v>0</v>
      </c>
      <c r="CP426" s="453">
        <f t="shared" ref="CP426:CP454" si="770">IFERROR(IF(AND(CU425=""),"",CU425),"")</f>
        <v>127.73999999999992</v>
      </c>
      <c r="CQ426" s="438" t="str">
        <f>IF(CK426="","",IF(CK426='Opening Balance'!$I$444,'Opening Balance'!$H$444,""))</f>
        <v/>
      </c>
      <c r="CR426" s="438" t="str">
        <f>IF(CK426="","",IF(CK426='Opening Balance'!$I$446,'Opening Balance'!$H$446,""))</f>
        <v/>
      </c>
      <c r="CS426" s="438">
        <f t="shared" si="744"/>
        <v>127.73999999999992</v>
      </c>
      <c r="CT426" s="430">
        <f>IF(CO426="","",CO426*'Opening Balance'!$H$448)</f>
        <v>0</v>
      </c>
      <c r="CU426" s="431">
        <f t="shared" si="734"/>
        <v>127.73999999999992</v>
      </c>
      <c r="CV426" s="453">
        <f t="shared" ref="CV426:CV454" si="771">IFERROR(IF(AND(DA425=""),"",DA425),"")</f>
        <v>7.6473999999999762</v>
      </c>
      <c r="CW426" s="430" t="str">
        <f>IF(CK426="","",IF(CK426='Opening Balance'!$I$445,'Opening Balance'!$H$445,""))</f>
        <v/>
      </c>
      <c r="CX426" s="429" t="str">
        <f>IF(CK426="","",IF(CK426='Opening Balance'!$I$447,'Opening Balance'!$H$447,""))</f>
        <v/>
      </c>
      <c r="CY426" s="438">
        <f t="shared" si="745"/>
        <v>7.6473999999999762</v>
      </c>
      <c r="CZ426" s="430">
        <f>IF(CO426="","",CO426*'Opening Balance'!$H$449)</f>
        <v>0</v>
      </c>
      <c r="DA426" s="431">
        <f t="shared" si="746"/>
        <v>7.6473999999999762</v>
      </c>
      <c r="DB426" s="474">
        <f t="shared" ref="DB426:DB454" si="772">IFERROR(IF(AND(DF425=""),"",DF425),"")</f>
        <v>38800</v>
      </c>
      <c r="DC426" s="468" t="str">
        <f>IF(CK426="","",IF(CK426='Opening Balance'!$I$451,'Opening Balance'!$H$451,""))</f>
        <v/>
      </c>
      <c r="DD426" s="468">
        <f t="shared" si="747"/>
        <v>38800</v>
      </c>
      <c r="DE426" s="470">
        <f>IF(CK426="","",IF(CK426='Opening Balance'!$I$453,'Opening Balance'!$H$453,0))</f>
        <v>0</v>
      </c>
      <c r="DF426" s="469">
        <f t="shared" ref="DF426:DF454" si="773">IFERROR(SUM(DD426-DE426),"")</f>
        <v>38800</v>
      </c>
    </row>
    <row r="427" spans="1:110" s="329" customFormat="1">
      <c r="A427" s="580"/>
      <c r="B427" s="352">
        <f>IF(AND($Z$3=$Q$419),MAX($B$423:B426)+1,0)</f>
        <v>0</v>
      </c>
      <c r="C427" s="116">
        <f>IF(AND('Att. Dairy'!B493=""),"",'Att. Dairy'!B493)</f>
        <v>45355</v>
      </c>
      <c r="D427" s="118">
        <f t="shared" si="748"/>
        <v>53</v>
      </c>
      <c r="E427" s="118">
        <f t="shared" si="749"/>
        <v>155.19999999999999</v>
      </c>
      <c r="F427" s="118" t="str">
        <f>IF(C427="","",IF(Sheet1!C427='Opening Balance'!$I$426,'Opening Balance'!$G$426,""))</f>
        <v/>
      </c>
      <c r="G427" s="118" t="str">
        <f>IF(C427="","",IF(Sheet1!C427='Opening Balance'!$I$427,'Opening Balance'!$G$427,""))</f>
        <v/>
      </c>
      <c r="H427" s="118" t="str">
        <f>IF(C427="","",IF(Sheet1!C427='Opening Balance'!$I$428,'Opening Balance'!$G$428,""))</f>
        <v/>
      </c>
      <c r="I427" s="118" t="str">
        <f>IF(C427="","",IF(Sheet1!C427='Opening Balance'!$I$429,'Opening Balance'!$G$429,""))</f>
        <v/>
      </c>
      <c r="J427" s="118" t="str">
        <f>IF(C427="","",IF(Sheet1!C427='Opening Balance'!$I$430,'Opening Balance'!$G$430,""))</f>
        <v/>
      </c>
      <c r="K427" s="118" t="str">
        <f>IF(C427="","",IF(Sheet1!C427='Opening Balance'!$I$431,'Opening Balance'!$G$431,""))</f>
        <v/>
      </c>
      <c r="L427" s="118">
        <f t="shared" si="750"/>
        <v>53</v>
      </c>
      <c r="M427" s="118">
        <f t="shared" si="751"/>
        <v>155.19999999999999</v>
      </c>
      <c r="N427" s="119" t="str">
        <f>IF('Att. Dairy'!F493="","",'Att. Dairy'!F493)</f>
        <v/>
      </c>
      <c r="O427" s="119" t="str">
        <f>IF('Att. Dairy'!G493="","",'Att. Dairy'!G493)</f>
        <v/>
      </c>
      <c r="P427" s="119" t="str">
        <f t="shared" si="752"/>
        <v/>
      </c>
      <c r="Q427" s="119" t="str">
        <f>IF('Att. Dairy'!L493="","",'Att. Dairy'!L493)</f>
        <v/>
      </c>
      <c r="R427" s="119" t="str">
        <f>IF('Att. Dairy'!M493="","",'Att. Dairy'!M493)</f>
        <v/>
      </c>
      <c r="S427" s="119" t="str">
        <f t="shared" si="753"/>
        <v/>
      </c>
      <c r="T427" s="118">
        <f t="shared" si="754"/>
        <v>0</v>
      </c>
      <c r="U427" s="118">
        <f t="shared" si="755"/>
        <v>0</v>
      </c>
      <c r="V427" s="118">
        <f t="shared" si="756"/>
        <v>53</v>
      </c>
      <c r="W427" s="118">
        <f t="shared" si="757"/>
        <v>155.19999999999999</v>
      </c>
      <c r="X427" s="321" t="str">
        <f>IFERROR(IF(AND('Att. Dairy'!B493=""),"",IF(AND(Y427="अवकाश"),"",IF(AND(S427=""),"",S427*$Z$419))),"")</f>
        <v/>
      </c>
      <c r="Y427" s="121" t="str">
        <f>IF(AND('Att. Dairy'!B493=""),"",IF(OR(S427="",S427=0),"",BC427))</f>
        <v/>
      </c>
      <c r="AA427" s="353">
        <f>IF(AND($AY$3=$AP$419),MAX($AA$423:AA426)+1,0)</f>
        <v>0</v>
      </c>
      <c r="AB427" s="116">
        <f>IF(AND('Att. Dairy'!B493=""),"",'Att. Dairy'!B493)</f>
        <v>45355</v>
      </c>
      <c r="AC427" s="118">
        <f t="shared" si="758"/>
        <v>95.800000000000011</v>
      </c>
      <c r="AD427" s="118">
        <f t="shared" si="759"/>
        <v>199.5</v>
      </c>
      <c r="AE427" s="118" t="str">
        <f>IF(AB427="","",IF(Sheet1!AB427='Opening Balance'!$I$426,'Opening Balance'!$H$426,""))</f>
        <v/>
      </c>
      <c r="AF427" s="118" t="str">
        <f>IF(AB427="","",IF(Sheet1!AB427='Opening Balance'!$I$427,'Opening Balance'!$H$427,""))</f>
        <v/>
      </c>
      <c r="AG427" s="118" t="str">
        <f>IF(AB427="","",IF(Sheet1!AB427='Opening Balance'!$I$428,'Opening Balance'!$H$428,""))</f>
        <v/>
      </c>
      <c r="AH427" s="118" t="str">
        <f>IF(AB427="","",IF(Sheet1!AB427='Opening Balance'!$I$429,'Opening Balance'!$H$429,""))</f>
        <v/>
      </c>
      <c r="AI427" s="118" t="str">
        <f>IF(AB427="","",IF(Sheet1!AB427='Opening Balance'!$I$430,'Opening Balance'!$H$430,""))</f>
        <v/>
      </c>
      <c r="AJ427" s="118" t="str">
        <f>IF(AB427="","",IF(Sheet1!AB427='Opening Balance'!$I$431,'Opening Balance'!$H$431,""))</f>
        <v/>
      </c>
      <c r="AK427" s="118">
        <f t="shared" si="760"/>
        <v>95.800000000000011</v>
      </c>
      <c r="AL427" s="118">
        <f t="shared" si="761"/>
        <v>199.5</v>
      </c>
      <c r="AM427" s="119" t="str">
        <f>IF('Att. Dairy'!I493="","",'Att. Dairy'!I493)</f>
        <v/>
      </c>
      <c r="AN427" s="119" t="str">
        <f>IF('Att. Dairy'!J493="","",'Att. Dairy'!J493)</f>
        <v/>
      </c>
      <c r="AO427" s="119" t="str">
        <f t="shared" si="731"/>
        <v/>
      </c>
      <c r="AP427" s="119" t="str">
        <f>IF('Att. Dairy'!O493="","",'Att. Dairy'!O493)</f>
        <v/>
      </c>
      <c r="AQ427" s="119" t="str">
        <f>IF('Att. Dairy'!P493="","",'Att. Dairy'!P493)</f>
        <v/>
      </c>
      <c r="AR427" s="119" t="str">
        <f t="shared" si="762"/>
        <v/>
      </c>
      <c r="AS427" s="118">
        <f t="shared" si="763"/>
        <v>0</v>
      </c>
      <c r="AT427" s="118">
        <f t="shared" si="764"/>
        <v>0</v>
      </c>
      <c r="AU427" s="118">
        <f t="shared" si="732"/>
        <v>95.800000000000011</v>
      </c>
      <c r="AV427" s="118">
        <f t="shared" si="732"/>
        <v>199.5</v>
      </c>
      <c r="AW427" s="321" t="str">
        <f>IFERROR(IF(AND('Att. Dairy'!B493=""),"",IF(AND(AX427="अवकाश"),"",IF(AND(AR427=""),"",AR427*$AY$419))),"")</f>
        <v/>
      </c>
      <c r="AX427" s="121" t="str">
        <f>IF(AND('Att. Dairy'!B493=""),"",IF(OR(AR427="",AR427=0),"",BC427))</f>
        <v/>
      </c>
      <c r="BB427" s="329" t="str">
        <f>IF(AND('Att. Dairy'!D493=""),"",'Att. Dairy'!D493)</f>
        <v>Monday</v>
      </c>
      <c r="BC427" s="329" t="str">
        <f t="shared" si="765"/>
        <v>सब्जी रोटी</v>
      </c>
      <c r="BD427" s="318" t="str">
        <f t="shared" si="735"/>
        <v>W</v>
      </c>
      <c r="BE427" s="329" t="str">
        <f>IF(AND('Att. Dairy'!C493=""),"",'Att. Dairy'!C493)</f>
        <v/>
      </c>
      <c r="BF427" s="329" t="str">
        <f t="shared" si="736"/>
        <v/>
      </c>
      <c r="BG427" s="318" t="str">
        <f t="shared" si="737"/>
        <v>W</v>
      </c>
      <c r="BJ427" s="487">
        <f>IF(AND($DG$5=$CF$420),MAX($BJ$423:BJ426)+1,0)</f>
        <v>0</v>
      </c>
      <c r="BK427" s="389">
        <v>4</v>
      </c>
      <c r="BL427" s="422">
        <f>IF(AND('Att. Dairy'!B493=""),"",'Att. Dairy'!B493)</f>
        <v>45355</v>
      </c>
      <c r="BM427" s="423" t="str">
        <f>IF(AND('Att. Dairy'!D493=""),"",'Att. Dairy'!D493)</f>
        <v>Monday</v>
      </c>
      <c r="BN427" s="435" t="str">
        <f>IF('Att. Dairy'!L493="","",IF('Att. Dairy'!E493='Att. Dairy'!$AD$15,'Att. Dairy'!L493,""))</f>
        <v/>
      </c>
      <c r="BO427" s="435" t="str">
        <f>IF('Att. Dairy'!M493="","",IF('Att. Dairy'!E493='Att. Dairy'!$AD$15,'Att. Dairy'!M493,""))</f>
        <v/>
      </c>
      <c r="BP427" s="436">
        <f t="shared" si="738"/>
        <v>0</v>
      </c>
      <c r="BQ427" s="453">
        <f t="shared" si="766"/>
        <v>82.685000000000002</v>
      </c>
      <c r="BR427" s="439" t="str">
        <f>IF(BL427="","",IF(BL427='Opening Balance'!$I$444,'Opening Balance'!$G$444,""))</f>
        <v/>
      </c>
      <c r="BS427" s="439" t="str">
        <f>IF(BL427="","",IF(BL427='Opening Balance'!$I$446,'Opening Balance'!$G$446,""))</f>
        <v/>
      </c>
      <c r="BT427" s="438">
        <f t="shared" si="739"/>
        <v>82.685000000000002</v>
      </c>
      <c r="BU427" s="446">
        <f>IF(BP427="","",BP427*'Opening Balance'!$G$448)</f>
        <v>0</v>
      </c>
      <c r="BV427" s="415">
        <f t="shared" si="733"/>
        <v>82.685000000000002</v>
      </c>
      <c r="BW427" s="453">
        <f t="shared" si="767"/>
        <v>-0.69640000000000746</v>
      </c>
      <c r="BX427" s="446" t="str">
        <f>IF(BL427="","",IF(BL427='Opening Balance'!$I$445,'Opening Balance'!$G$445,""))</f>
        <v/>
      </c>
      <c r="BY427" s="446" t="str">
        <f>IF(BL427="","",IF(BL427='Opening Balance'!$I$447,'Opening Balance'!$G$447,""))</f>
        <v/>
      </c>
      <c r="BZ427" s="447">
        <f t="shared" si="740"/>
        <v>-0.69640000000000746</v>
      </c>
      <c r="CA427" s="446">
        <f>IF(BP427="","",BP427*'Opening Balance'!$G$449)</f>
        <v>0</v>
      </c>
      <c r="CB427" s="431">
        <f t="shared" si="741"/>
        <v>-0.69640000000000746</v>
      </c>
      <c r="CC427" s="474">
        <f t="shared" si="768"/>
        <v>35500</v>
      </c>
      <c r="CD427" s="468" t="str">
        <f>IF(BL427="","",IF(BL427='Opening Balance'!$I$451,'Opening Balance'!$G$451,""))</f>
        <v/>
      </c>
      <c r="CE427" s="468">
        <f t="shared" si="742"/>
        <v>35500</v>
      </c>
      <c r="CF427" s="470">
        <f>IF(BL427="","",IF(BL427='Opening Balance'!$I$453,'Opening Balance'!$G$453,0))</f>
        <v>0</v>
      </c>
      <c r="CG427" s="469">
        <f t="shared" si="769"/>
        <v>35500</v>
      </c>
      <c r="CH427" s="466"/>
      <c r="CI427" s="466"/>
      <c r="CJ427" s="389">
        <v>4</v>
      </c>
      <c r="CK427" s="422">
        <f>IF(AND('Att. Dairy'!B493=""),"",'Att. Dairy'!B493)</f>
        <v>45355</v>
      </c>
      <c r="CL427" s="423" t="str">
        <f>IF(AND('Att. Dairy'!D493=""),"",'Att. Dairy'!D493)</f>
        <v>Monday</v>
      </c>
      <c r="CM427" s="435" t="str">
        <f>IF('Att. Dairy'!O493="","",IF('Att. Dairy'!E493='Att. Dairy'!$AD$15,'Att. Dairy'!O493,""))</f>
        <v/>
      </c>
      <c r="CN427" s="435" t="str">
        <f>IF('Att. Dairy'!P493="","",IF('Att. Dairy'!E493='Att. Dairy'!$AD$15,'Att. Dairy'!P493,""))</f>
        <v/>
      </c>
      <c r="CO427" s="436">
        <f t="shared" si="743"/>
        <v>0</v>
      </c>
      <c r="CP427" s="453">
        <f t="shared" si="770"/>
        <v>127.73999999999992</v>
      </c>
      <c r="CQ427" s="438" t="str">
        <f>IF(CK427="","",IF(CK427='Opening Balance'!$I$444,'Opening Balance'!$H$444,""))</f>
        <v/>
      </c>
      <c r="CR427" s="438" t="str">
        <f>IF(CK427="","",IF(CK427='Opening Balance'!$I$446,'Opening Balance'!$H$446,""))</f>
        <v/>
      </c>
      <c r="CS427" s="438">
        <f t="shared" si="744"/>
        <v>127.73999999999992</v>
      </c>
      <c r="CT427" s="430">
        <f>IF(CO427="","",CO427*'Opening Balance'!$H$448)</f>
        <v>0</v>
      </c>
      <c r="CU427" s="431">
        <f t="shared" si="734"/>
        <v>127.73999999999992</v>
      </c>
      <c r="CV427" s="453">
        <f t="shared" si="771"/>
        <v>7.6473999999999762</v>
      </c>
      <c r="CW427" s="430" t="str">
        <f>IF(CK427="","",IF(CK427='Opening Balance'!$I$445,'Opening Balance'!$H$445,""))</f>
        <v/>
      </c>
      <c r="CX427" s="429" t="str">
        <f>IF(CK427="","",IF(CK427='Opening Balance'!$I$447,'Opening Balance'!$H$447,""))</f>
        <v/>
      </c>
      <c r="CY427" s="438">
        <f t="shared" si="745"/>
        <v>7.6473999999999762</v>
      </c>
      <c r="CZ427" s="430">
        <f>IF(CO427="","",CO427*'Opening Balance'!$H$449)</f>
        <v>0</v>
      </c>
      <c r="DA427" s="431">
        <f t="shared" si="746"/>
        <v>7.6473999999999762</v>
      </c>
      <c r="DB427" s="474">
        <f t="shared" si="772"/>
        <v>38800</v>
      </c>
      <c r="DC427" s="468" t="str">
        <f>IF(CK427="","",IF(CK427='Opening Balance'!$I$451,'Opening Balance'!$H$451,""))</f>
        <v/>
      </c>
      <c r="DD427" s="468">
        <f t="shared" si="747"/>
        <v>38800</v>
      </c>
      <c r="DE427" s="470">
        <f>IF(CK427="","",IF(CK427='Opening Balance'!$I$453,'Opening Balance'!$H$453,0))</f>
        <v>0</v>
      </c>
      <c r="DF427" s="469">
        <f t="shared" si="773"/>
        <v>38800</v>
      </c>
    </row>
    <row r="428" spans="1:110" s="329" customFormat="1">
      <c r="A428" s="580"/>
      <c r="B428" s="352">
        <f>IF(AND($Z$3=$Q$419),MAX($B$423:B427)+1,0)</f>
        <v>0</v>
      </c>
      <c r="C428" s="116">
        <f>IF(AND('Att. Dairy'!B494=""),"",'Att. Dairy'!B494)</f>
        <v>45356</v>
      </c>
      <c r="D428" s="118">
        <f t="shared" si="748"/>
        <v>53</v>
      </c>
      <c r="E428" s="118">
        <f t="shared" si="749"/>
        <v>155.19999999999999</v>
      </c>
      <c r="F428" s="118" t="str">
        <f>IF(C428="","",IF(Sheet1!C428='Opening Balance'!$I$426,'Opening Balance'!$G$426,""))</f>
        <v/>
      </c>
      <c r="G428" s="118" t="str">
        <f>IF(C428="","",IF(Sheet1!C428='Opening Balance'!$I$427,'Opening Balance'!$G$427,""))</f>
        <v/>
      </c>
      <c r="H428" s="118" t="str">
        <f>IF(C428="","",IF(Sheet1!C428='Opening Balance'!$I$428,'Opening Balance'!$G$428,""))</f>
        <v/>
      </c>
      <c r="I428" s="118" t="str">
        <f>IF(C428="","",IF(Sheet1!C428='Opening Balance'!$I$429,'Opening Balance'!$G$429,""))</f>
        <v/>
      </c>
      <c r="J428" s="118" t="str">
        <f>IF(C428="","",IF(Sheet1!C428='Opening Balance'!$I$430,'Opening Balance'!$G$430,""))</f>
        <v/>
      </c>
      <c r="K428" s="118" t="str">
        <f>IF(C428="","",IF(Sheet1!C428='Opening Balance'!$I$431,'Opening Balance'!$G$431,""))</f>
        <v/>
      </c>
      <c r="L428" s="118">
        <f t="shared" si="750"/>
        <v>53</v>
      </c>
      <c r="M428" s="118">
        <f t="shared" si="751"/>
        <v>155.19999999999999</v>
      </c>
      <c r="N428" s="119" t="str">
        <f>IF('Att. Dairy'!F494="","",'Att. Dairy'!F494)</f>
        <v/>
      </c>
      <c r="O428" s="119" t="str">
        <f>IF('Att. Dairy'!G494="","",'Att. Dairy'!G494)</f>
        <v/>
      </c>
      <c r="P428" s="119" t="str">
        <f t="shared" si="752"/>
        <v/>
      </c>
      <c r="Q428" s="119" t="str">
        <f>IF('Att. Dairy'!L494="","",'Att. Dairy'!L494)</f>
        <v/>
      </c>
      <c r="R428" s="119" t="str">
        <f>IF('Att. Dairy'!M494="","",'Att. Dairy'!M494)</f>
        <v/>
      </c>
      <c r="S428" s="119" t="str">
        <f t="shared" si="753"/>
        <v/>
      </c>
      <c r="T428" s="118">
        <f t="shared" si="754"/>
        <v>0</v>
      </c>
      <c r="U428" s="118">
        <f t="shared" si="755"/>
        <v>0</v>
      </c>
      <c r="V428" s="118">
        <f t="shared" si="756"/>
        <v>53</v>
      </c>
      <c r="W428" s="118">
        <f t="shared" si="757"/>
        <v>155.19999999999999</v>
      </c>
      <c r="X428" s="321" t="str">
        <f>IFERROR(IF(AND('Att. Dairy'!B494=""),"",IF(AND(Y428="अवकाश"),"",IF(AND(S428=""),"",S428*$Z$419))),"")</f>
        <v/>
      </c>
      <c r="Y428" s="121" t="str">
        <f>IF(AND('Att. Dairy'!B494=""),"",IF(OR(S428="",S428=0),"",BC428))</f>
        <v/>
      </c>
      <c r="AA428" s="353">
        <f>IF(AND($AY$3=$AP$419),MAX($AA$423:AA427)+1,0)</f>
        <v>0</v>
      </c>
      <c r="AB428" s="116">
        <f>IF(AND('Att. Dairy'!B494=""),"",'Att. Dairy'!B494)</f>
        <v>45356</v>
      </c>
      <c r="AC428" s="118">
        <f t="shared" si="758"/>
        <v>95.800000000000011</v>
      </c>
      <c r="AD428" s="118">
        <f t="shared" si="759"/>
        <v>199.5</v>
      </c>
      <c r="AE428" s="118" t="str">
        <f>IF(AB428="","",IF(Sheet1!AB428='Opening Balance'!$I$426,'Opening Balance'!$H$426,""))</f>
        <v/>
      </c>
      <c r="AF428" s="118" t="str">
        <f>IF(AB428="","",IF(Sheet1!AB428='Opening Balance'!$I$427,'Opening Balance'!$H$427,""))</f>
        <v/>
      </c>
      <c r="AG428" s="118" t="str">
        <f>IF(AB428="","",IF(Sheet1!AB428='Opening Balance'!$I$428,'Opening Balance'!$H$428,""))</f>
        <v/>
      </c>
      <c r="AH428" s="118" t="str">
        <f>IF(AB428="","",IF(Sheet1!AB428='Opening Balance'!$I$429,'Opening Balance'!$H$429,""))</f>
        <v/>
      </c>
      <c r="AI428" s="118" t="str">
        <f>IF(AB428="","",IF(Sheet1!AB428='Opening Balance'!$I$430,'Opening Balance'!$H$430,""))</f>
        <v/>
      </c>
      <c r="AJ428" s="118" t="str">
        <f>IF(AB428="","",IF(Sheet1!AB428='Opening Balance'!$I$431,'Opening Balance'!$H$431,""))</f>
        <v/>
      </c>
      <c r="AK428" s="118">
        <f t="shared" si="760"/>
        <v>95.800000000000011</v>
      </c>
      <c r="AL428" s="118">
        <f t="shared" si="761"/>
        <v>199.5</v>
      </c>
      <c r="AM428" s="119" t="str">
        <f>IF('Att. Dairy'!I494="","",'Att. Dairy'!I494)</f>
        <v/>
      </c>
      <c r="AN428" s="119" t="str">
        <f>IF('Att. Dairy'!J494="","",'Att. Dairy'!J494)</f>
        <v/>
      </c>
      <c r="AO428" s="119" t="str">
        <f t="shared" si="731"/>
        <v/>
      </c>
      <c r="AP428" s="119" t="str">
        <f>IF('Att. Dairy'!O494="","",'Att. Dairy'!O494)</f>
        <v/>
      </c>
      <c r="AQ428" s="119" t="str">
        <f>IF('Att. Dairy'!P494="","",'Att. Dairy'!P494)</f>
        <v/>
      </c>
      <c r="AR428" s="119" t="str">
        <f t="shared" si="762"/>
        <v/>
      </c>
      <c r="AS428" s="118">
        <f t="shared" si="763"/>
        <v>0</v>
      </c>
      <c r="AT428" s="118">
        <f t="shared" si="764"/>
        <v>0</v>
      </c>
      <c r="AU428" s="118">
        <f t="shared" ref="AU428:AU454" si="774">SUM(AK428-AS428)</f>
        <v>95.800000000000011</v>
      </c>
      <c r="AV428" s="118">
        <f t="shared" ref="AV428:AV454" si="775">SUM(AL428-AT428)</f>
        <v>199.5</v>
      </c>
      <c r="AW428" s="321" t="str">
        <f>IFERROR(IF(AND('Att. Dairy'!B494=""),"",IF(AND(AX428="अवकाश"),"",IF(AND(AR428=""),"",AR428*$AY$419))),"")</f>
        <v/>
      </c>
      <c r="AX428" s="121" t="str">
        <f>IF(AND('Att. Dairy'!B494=""),"",IF(OR(AR428="",AR428=0),"",BC428))</f>
        <v/>
      </c>
      <c r="BB428" s="329" t="str">
        <f>IF(AND('Att. Dairy'!D494=""),"",'Att. Dairy'!D494)</f>
        <v>Tuesday</v>
      </c>
      <c r="BC428" s="329" t="str">
        <f t="shared" si="765"/>
        <v>दाल चावल</v>
      </c>
      <c r="BD428" s="318" t="str">
        <f t="shared" si="735"/>
        <v>R</v>
      </c>
      <c r="BE428" s="329" t="str">
        <f>IF(AND('Att. Dairy'!C494=""),"",'Att. Dairy'!C494)</f>
        <v/>
      </c>
      <c r="BF428" s="329" t="str">
        <f t="shared" si="736"/>
        <v/>
      </c>
      <c r="BG428" s="318" t="str">
        <f t="shared" si="737"/>
        <v>R</v>
      </c>
      <c r="BJ428" s="487">
        <f>IF(AND($DG$5=$CF$420),MAX($BJ$423:BJ427)+1,0)</f>
        <v>0</v>
      </c>
      <c r="BK428" s="389">
        <v>5</v>
      </c>
      <c r="BL428" s="422">
        <f>IF(AND('Att. Dairy'!B494=""),"",'Att. Dairy'!B494)</f>
        <v>45356</v>
      </c>
      <c r="BM428" s="423" t="str">
        <f>IF(AND('Att. Dairy'!D494=""),"",'Att. Dairy'!D494)</f>
        <v>Tuesday</v>
      </c>
      <c r="BN428" s="435" t="str">
        <f>IF('Att. Dairy'!L494="","",IF('Att. Dairy'!E494='Att. Dairy'!$AD$15,'Att. Dairy'!L494,""))</f>
        <v/>
      </c>
      <c r="BO428" s="435" t="str">
        <f>IF('Att. Dairy'!M494="","",IF('Att. Dairy'!E494='Att. Dairy'!$AD$15,'Att. Dairy'!M494,""))</f>
        <v/>
      </c>
      <c r="BP428" s="436">
        <f t="shared" si="738"/>
        <v>0</v>
      </c>
      <c r="BQ428" s="453">
        <f t="shared" si="766"/>
        <v>82.685000000000002</v>
      </c>
      <c r="BR428" s="439" t="str">
        <f>IF(BL428="","",IF(BL428='Opening Balance'!$I$444,'Opening Balance'!$G$444,""))</f>
        <v/>
      </c>
      <c r="BS428" s="439" t="str">
        <f>IF(BL428="","",IF(BL428='Opening Balance'!$I$446,'Opening Balance'!$G$446,""))</f>
        <v/>
      </c>
      <c r="BT428" s="438">
        <f t="shared" si="739"/>
        <v>82.685000000000002</v>
      </c>
      <c r="BU428" s="446">
        <f>IF(BP428="","",BP428*'Opening Balance'!$G$448)</f>
        <v>0</v>
      </c>
      <c r="BV428" s="414">
        <f t="shared" si="733"/>
        <v>82.685000000000002</v>
      </c>
      <c r="BW428" s="453">
        <f t="shared" si="767"/>
        <v>-0.69640000000000746</v>
      </c>
      <c r="BX428" s="446" t="str">
        <f>IF(BL428="","",IF(BL428='Opening Balance'!$I$445,'Opening Balance'!$G$445,""))</f>
        <v/>
      </c>
      <c r="BY428" s="446" t="str">
        <f>IF(BL428="","",IF(BL428='Opening Balance'!$I$447,'Opening Balance'!$G$447,""))</f>
        <v/>
      </c>
      <c r="BZ428" s="447">
        <f t="shared" si="740"/>
        <v>-0.69640000000000746</v>
      </c>
      <c r="CA428" s="446">
        <f>IF(BP428="","",BP428*'Opening Balance'!$G$449)</f>
        <v>0</v>
      </c>
      <c r="CB428" s="431">
        <f t="shared" si="741"/>
        <v>-0.69640000000000746</v>
      </c>
      <c r="CC428" s="474">
        <f t="shared" si="768"/>
        <v>35500</v>
      </c>
      <c r="CD428" s="468" t="str">
        <f>IF(BL428="","",IF(BL428='Opening Balance'!$I$451,'Opening Balance'!$G$451,""))</f>
        <v/>
      </c>
      <c r="CE428" s="468">
        <f t="shared" si="742"/>
        <v>35500</v>
      </c>
      <c r="CF428" s="470">
        <f>IF(BL428="","",IF(BL428='Opening Balance'!$I$453,'Opening Balance'!$G$453,0))</f>
        <v>0</v>
      </c>
      <c r="CG428" s="469">
        <f t="shared" si="769"/>
        <v>35500</v>
      </c>
      <c r="CH428" s="466"/>
      <c r="CI428" s="466"/>
      <c r="CJ428" s="389">
        <v>5</v>
      </c>
      <c r="CK428" s="422">
        <f>IF(AND('Att. Dairy'!B494=""),"",'Att. Dairy'!B494)</f>
        <v>45356</v>
      </c>
      <c r="CL428" s="423" t="str">
        <f>IF(AND('Att. Dairy'!D494=""),"",'Att. Dairy'!D494)</f>
        <v>Tuesday</v>
      </c>
      <c r="CM428" s="435" t="str">
        <f>IF('Att. Dairy'!O494="","",IF('Att. Dairy'!E494='Att. Dairy'!$AD$15,'Att. Dairy'!O494,""))</f>
        <v/>
      </c>
      <c r="CN428" s="435" t="str">
        <f>IF('Att. Dairy'!P494="","",IF('Att. Dairy'!E494='Att. Dairy'!$AD$15,'Att. Dairy'!P494,""))</f>
        <v/>
      </c>
      <c r="CO428" s="436">
        <f t="shared" si="743"/>
        <v>0</v>
      </c>
      <c r="CP428" s="453">
        <f t="shared" si="770"/>
        <v>127.73999999999992</v>
      </c>
      <c r="CQ428" s="438" t="str">
        <f>IF(CK428="","",IF(CK428='Opening Balance'!$I$444,'Opening Balance'!$H$444,""))</f>
        <v/>
      </c>
      <c r="CR428" s="438" t="str">
        <f>IF(CK428="","",IF(CK428='Opening Balance'!$I$446,'Opening Balance'!$H$446,""))</f>
        <v/>
      </c>
      <c r="CS428" s="438">
        <f t="shared" si="744"/>
        <v>127.73999999999992</v>
      </c>
      <c r="CT428" s="430">
        <f>IF(CO428="","",CO428*'Opening Balance'!$H$448)</f>
        <v>0</v>
      </c>
      <c r="CU428" s="431">
        <f t="shared" si="734"/>
        <v>127.73999999999992</v>
      </c>
      <c r="CV428" s="453">
        <f t="shared" si="771"/>
        <v>7.6473999999999762</v>
      </c>
      <c r="CW428" s="430" t="str">
        <f>IF(CK428="","",IF(CK428='Opening Balance'!$I$445,'Opening Balance'!$H$445,""))</f>
        <v/>
      </c>
      <c r="CX428" s="429" t="str">
        <f>IF(CK428="","",IF(CK428='Opening Balance'!$I$447,'Opening Balance'!$H$447,""))</f>
        <v/>
      </c>
      <c r="CY428" s="438">
        <f t="shared" si="745"/>
        <v>7.6473999999999762</v>
      </c>
      <c r="CZ428" s="430">
        <f>IF(CO428="","",CO428*'Opening Balance'!$H$449)</f>
        <v>0</v>
      </c>
      <c r="DA428" s="431">
        <f t="shared" si="746"/>
        <v>7.6473999999999762</v>
      </c>
      <c r="DB428" s="474">
        <f t="shared" si="772"/>
        <v>38800</v>
      </c>
      <c r="DC428" s="468" t="str">
        <f>IF(CK428="","",IF(CK428='Opening Balance'!$I$451,'Opening Balance'!$H$451,""))</f>
        <v/>
      </c>
      <c r="DD428" s="468">
        <f t="shared" si="747"/>
        <v>38800</v>
      </c>
      <c r="DE428" s="470">
        <f>IF(CK428="","",IF(CK428='Opening Balance'!$I$453,'Opening Balance'!$H$453,0))</f>
        <v>0</v>
      </c>
      <c r="DF428" s="469">
        <f t="shared" si="773"/>
        <v>38800</v>
      </c>
    </row>
    <row r="429" spans="1:110" s="329" customFormat="1">
      <c r="A429" s="580"/>
      <c r="B429" s="352">
        <f>IF(AND($Z$3=$Q$419),MAX($B$423:B428)+1,0)</f>
        <v>0</v>
      </c>
      <c r="C429" s="116">
        <f>IF(AND('Att. Dairy'!B495=""),"",'Att. Dairy'!B495)</f>
        <v>45357</v>
      </c>
      <c r="D429" s="118">
        <f t="shared" si="748"/>
        <v>53</v>
      </c>
      <c r="E429" s="118">
        <f t="shared" si="749"/>
        <v>155.19999999999999</v>
      </c>
      <c r="F429" s="118" t="str">
        <f>IF(C429="","",IF(Sheet1!C429='Opening Balance'!$I$426,'Opening Balance'!$G$426,""))</f>
        <v/>
      </c>
      <c r="G429" s="118" t="str">
        <f>IF(C429="","",IF(Sheet1!C429='Opening Balance'!$I$427,'Opening Balance'!$G$427,""))</f>
        <v/>
      </c>
      <c r="H429" s="118" t="str">
        <f>IF(C429="","",IF(Sheet1!C429='Opening Balance'!$I$428,'Opening Balance'!$G$428,""))</f>
        <v/>
      </c>
      <c r="I429" s="118" t="str">
        <f>IF(C429="","",IF(Sheet1!C429='Opening Balance'!$I$429,'Opening Balance'!$G$429,""))</f>
        <v/>
      </c>
      <c r="J429" s="118" t="str">
        <f>IF(C429="","",IF(Sheet1!C429='Opening Balance'!$I$430,'Opening Balance'!$G$430,""))</f>
        <v/>
      </c>
      <c r="K429" s="118" t="str">
        <f>IF(C429="","",IF(Sheet1!C429='Opening Balance'!$I$431,'Opening Balance'!$G$431,""))</f>
        <v/>
      </c>
      <c r="L429" s="118">
        <f t="shared" si="750"/>
        <v>53</v>
      </c>
      <c r="M429" s="118">
        <f t="shared" si="751"/>
        <v>155.19999999999999</v>
      </c>
      <c r="N429" s="119">
        <f>IF('Att. Dairy'!F495="","",'Att. Dairy'!F495)</f>
        <v>123</v>
      </c>
      <c r="O429" s="119">
        <f>IF('Att. Dairy'!G495="","",'Att. Dairy'!G495)</f>
        <v>120</v>
      </c>
      <c r="P429" s="119">
        <f t="shared" si="752"/>
        <v>243</v>
      </c>
      <c r="Q429" s="119">
        <f>IF('Att. Dairy'!L495="","",'Att. Dairy'!L495)</f>
        <v>115</v>
      </c>
      <c r="R429" s="119">
        <f>IF('Att. Dairy'!M495="","",'Att. Dairy'!M495)</f>
        <v>102</v>
      </c>
      <c r="S429" s="119">
        <f t="shared" si="753"/>
        <v>217</v>
      </c>
      <c r="T429" s="118">
        <f t="shared" si="754"/>
        <v>21.7</v>
      </c>
      <c r="U429" s="118">
        <f t="shared" si="755"/>
        <v>0</v>
      </c>
      <c r="V429" s="118">
        <f t="shared" si="756"/>
        <v>31.3</v>
      </c>
      <c r="W429" s="118">
        <f t="shared" si="757"/>
        <v>155.19999999999999</v>
      </c>
      <c r="X429" s="321">
        <f>IFERROR(IF(AND('Att. Dairy'!B495=""),"",IF(AND(Y429="अवकाश"),"",IF(AND(S429=""),"",S429*$Z$419))),"")</f>
        <v>1182.6500000000001</v>
      </c>
      <c r="Y429" s="121" t="str">
        <f>IF(AND('Att. Dairy'!B495=""),"",IF(OR(S429="",S429=0),"",BC429))</f>
        <v>दाल रोटी</v>
      </c>
      <c r="AA429" s="353">
        <f>IF(AND($AY$3=$AP$419),MAX($AA$423:AA428)+1,0)</f>
        <v>0</v>
      </c>
      <c r="AB429" s="116">
        <f>IF(AND('Att. Dairy'!B495=""),"",'Att. Dairy'!B495)</f>
        <v>45357</v>
      </c>
      <c r="AC429" s="118">
        <f t="shared" si="758"/>
        <v>95.800000000000011</v>
      </c>
      <c r="AD429" s="118">
        <f t="shared" si="759"/>
        <v>199.5</v>
      </c>
      <c r="AE429" s="118" t="str">
        <f>IF(AB429="","",IF(Sheet1!AB429='Opening Balance'!$I$426,'Opening Balance'!$H$426,""))</f>
        <v/>
      </c>
      <c r="AF429" s="118" t="str">
        <f>IF(AB429="","",IF(Sheet1!AB429='Opening Balance'!$I$427,'Opening Balance'!$H$427,""))</f>
        <v/>
      </c>
      <c r="AG429" s="118" t="str">
        <f>IF(AB429="","",IF(Sheet1!AB429='Opening Balance'!$I$428,'Opening Balance'!$H$428,""))</f>
        <v/>
      </c>
      <c r="AH429" s="118" t="str">
        <f>IF(AB429="","",IF(Sheet1!AB429='Opening Balance'!$I$429,'Opening Balance'!$H$429,""))</f>
        <v/>
      </c>
      <c r="AI429" s="118" t="str">
        <f>IF(AB429="","",IF(Sheet1!AB429='Opening Balance'!$I$430,'Opening Balance'!$H$430,""))</f>
        <v/>
      </c>
      <c r="AJ429" s="118" t="str">
        <f>IF(AB429="","",IF(Sheet1!AB429='Opening Balance'!$I$431,'Opening Balance'!$H$431,""))</f>
        <v/>
      </c>
      <c r="AK429" s="118">
        <f t="shared" si="760"/>
        <v>95.800000000000011</v>
      </c>
      <c r="AL429" s="118">
        <f t="shared" si="761"/>
        <v>199.5</v>
      </c>
      <c r="AM429" s="119">
        <f>IF('Att. Dairy'!I495="","",'Att. Dairy'!I495)</f>
        <v>90</v>
      </c>
      <c r="AN429" s="119">
        <f>IF('Att. Dairy'!J495="","",'Att. Dairy'!J495)</f>
        <v>100</v>
      </c>
      <c r="AO429" s="119">
        <f t="shared" si="731"/>
        <v>190</v>
      </c>
      <c r="AP429" s="119">
        <f>IF('Att. Dairy'!O495="","",'Att. Dairy'!O495)</f>
        <v>78</v>
      </c>
      <c r="AQ429" s="119">
        <f>IF('Att. Dairy'!P495="","",'Att. Dairy'!P495)</f>
        <v>88</v>
      </c>
      <c r="AR429" s="119">
        <f t="shared" si="762"/>
        <v>166</v>
      </c>
      <c r="AS429" s="118">
        <f t="shared" si="763"/>
        <v>24.9</v>
      </c>
      <c r="AT429" s="118">
        <f t="shared" si="764"/>
        <v>0</v>
      </c>
      <c r="AU429" s="118">
        <f t="shared" si="774"/>
        <v>70.900000000000006</v>
      </c>
      <c r="AV429" s="118">
        <f t="shared" si="775"/>
        <v>199.5</v>
      </c>
      <c r="AW429" s="321">
        <f>IFERROR(IF(AND('Att. Dairy'!B495=""),"",IF(AND(AX429="अवकाश"),"",IF(AND(AR429=""),"",AR429*$AY$419))),"")</f>
        <v>1356.22</v>
      </c>
      <c r="AX429" s="121" t="str">
        <f>IF(AND('Att. Dairy'!B495=""),"",IF(OR(AR429="",AR429=0),"",BC429))</f>
        <v>दाल रोटी</v>
      </c>
      <c r="BB429" s="329" t="str">
        <f>IF(AND('Att. Dairy'!D495=""),"",'Att. Dairy'!D495)</f>
        <v>Wednesday</v>
      </c>
      <c r="BC429" s="329" t="str">
        <f t="shared" si="765"/>
        <v>दाल रोटी</v>
      </c>
      <c r="BD429" s="318" t="str">
        <f t="shared" si="735"/>
        <v>W</v>
      </c>
      <c r="BE429" s="329" t="str">
        <f>IF(AND('Att. Dairy'!C495=""),"",'Att. Dairy'!C495)</f>
        <v>Wheat</v>
      </c>
      <c r="BF429" s="329" t="str">
        <f t="shared" si="736"/>
        <v>W</v>
      </c>
      <c r="BG429" s="318" t="str">
        <f t="shared" si="737"/>
        <v>W</v>
      </c>
      <c r="BJ429" s="487">
        <f>IF(AND($DG$5=$CF$420),MAX($BJ$423:BJ428)+1,0)</f>
        <v>0</v>
      </c>
      <c r="BK429" s="389">
        <v>6</v>
      </c>
      <c r="BL429" s="422">
        <f>IF(AND('Att. Dairy'!B495=""),"",'Att. Dairy'!B495)</f>
        <v>45357</v>
      </c>
      <c r="BM429" s="423" t="str">
        <f>IF(AND('Att. Dairy'!D495=""),"",'Att. Dairy'!D495)</f>
        <v>Wednesday</v>
      </c>
      <c r="BN429" s="435">
        <f>IF('Att. Dairy'!L495="","",IF('Att. Dairy'!E495='Att. Dairy'!$AD$15,'Att. Dairy'!L495,""))</f>
        <v>115</v>
      </c>
      <c r="BO429" s="435">
        <f>IF('Att. Dairy'!M495="","",IF('Att. Dairy'!E495='Att. Dairy'!$AD$15,'Att. Dairy'!M495,""))</f>
        <v>102</v>
      </c>
      <c r="BP429" s="436">
        <f t="shared" si="738"/>
        <v>217</v>
      </c>
      <c r="BQ429" s="453">
        <f t="shared" si="766"/>
        <v>82.685000000000002</v>
      </c>
      <c r="BR429" s="439" t="str">
        <f>IF(BL429="","",IF(BL429='Opening Balance'!$I$444,'Opening Balance'!$G$444,""))</f>
        <v/>
      </c>
      <c r="BS429" s="439" t="str">
        <f>IF(BL429="","",IF(BL429='Opening Balance'!$I$446,'Opening Balance'!$G$446,""))</f>
        <v/>
      </c>
      <c r="BT429" s="438">
        <f t="shared" si="739"/>
        <v>82.685000000000002</v>
      </c>
      <c r="BU429" s="446">
        <f>IF(BP429="","",BP429*'Opening Balance'!$G$448)</f>
        <v>3.2549999999999999</v>
      </c>
      <c r="BV429" s="414">
        <f t="shared" si="733"/>
        <v>79.430000000000007</v>
      </c>
      <c r="BW429" s="453">
        <f t="shared" si="767"/>
        <v>-0.69640000000000746</v>
      </c>
      <c r="BX429" s="446" t="str">
        <f>IF(BL429="","",IF(BL429='Opening Balance'!$I$445,'Opening Balance'!$G$445,""))</f>
        <v/>
      </c>
      <c r="BY429" s="446" t="str">
        <f>IF(BL429="","",IF(BL429='Opening Balance'!$I$447,'Opening Balance'!$G$447,""))</f>
        <v/>
      </c>
      <c r="BZ429" s="447">
        <f t="shared" si="740"/>
        <v>-0.69640000000000746</v>
      </c>
      <c r="CA429" s="446">
        <f>IF(BP429="","",BP429*'Opening Balance'!$G$449)</f>
        <v>1.8228</v>
      </c>
      <c r="CB429" s="431">
        <f t="shared" si="741"/>
        <v>-2.5192000000000077</v>
      </c>
      <c r="CC429" s="474">
        <f t="shared" si="768"/>
        <v>35500</v>
      </c>
      <c r="CD429" s="468" t="str">
        <f>IF(BL429="","",IF(BL429='Opening Balance'!$I$451,'Opening Balance'!$G$451,""))</f>
        <v/>
      </c>
      <c r="CE429" s="468">
        <f t="shared" si="742"/>
        <v>35500</v>
      </c>
      <c r="CF429" s="470">
        <f>IF(BL429="","",IF(BL429='Opening Balance'!$I$453,'Opening Balance'!$G$453,0))</f>
        <v>0</v>
      </c>
      <c r="CG429" s="469">
        <f t="shared" si="769"/>
        <v>35500</v>
      </c>
      <c r="CH429" s="466"/>
      <c r="CI429" s="466"/>
      <c r="CJ429" s="389">
        <v>6</v>
      </c>
      <c r="CK429" s="422">
        <f>IF(AND('Att. Dairy'!B495=""),"",'Att. Dairy'!B495)</f>
        <v>45357</v>
      </c>
      <c r="CL429" s="423" t="str">
        <f>IF(AND('Att. Dairy'!D495=""),"",'Att. Dairy'!D495)</f>
        <v>Wednesday</v>
      </c>
      <c r="CM429" s="435">
        <f>IF('Att. Dairy'!O495="","",IF('Att. Dairy'!E495='Att. Dairy'!$AD$15,'Att. Dairy'!O495,""))</f>
        <v>78</v>
      </c>
      <c r="CN429" s="435">
        <f>IF('Att. Dairy'!P495="","",IF('Att. Dairy'!E495='Att. Dairy'!$AD$15,'Att. Dairy'!P495,""))</f>
        <v>88</v>
      </c>
      <c r="CO429" s="436">
        <f t="shared" si="743"/>
        <v>166</v>
      </c>
      <c r="CP429" s="453">
        <f t="shared" si="770"/>
        <v>127.73999999999992</v>
      </c>
      <c r="CQ429" s="438" t="str">
        <f>IF(CK429="","",IF(CK429='Opening Balance'!$I$444,'Opening Balance'!$H$444,""))</f>
        <v/>
      </c>
      <c r="CR429" s="438" t="str">
        <f>IF(CK429="","",IF(CK429='Opening Balance'!$I$446,'Opening Balance'!$H$446,""))</f>
        <v/>
      </c>
      <c r="CS429" s="438">
        <f t="shared" si="744"/>
        <v>127.73999999999992</v>
      </c>
      <c r="CT429" s="430">
        <f>IF(CO429="","",CO429*'Opening Balance'!$H$448)</f>
        <v>3.3200000000000003</v>
      </c>
      <c r="CU429" s="431">
        <f t="shared" si="734"/>
        <v>124.41999999999993</v>
      </c>
      <c r="CV429" s="453">
        <f t="shared" si="771"/>
        <v>7.6473999999999762</v>
      </c>
      <c r="CW429" s="430" t="str">
        <f>IF(CK429="","",IF(CK429='Opening Balance'!$I$445,'Opening Balance'!$H$445,""))</f>
        <v/>
      </c>
      <c r="CX429" s="429" t="str">
        <f>IF(CK429="","",IF(CK429='Opening Balance'!$I$447,'Opening Balance'!$H$447,""))</f>
        <v/>
      </c>
      <c r="CY429" s="438">
        <f t="shared" si="745"/>
        <v>7.6473999999999762</v>
      </c>
      <c r="CZ429" s="430">
        <f>IF(CO429="","",CO429*'Opening Balance'!$H$449)</f>
        <v>1.6932</v>
      </c>
      <c r="DA429" s="431">
        <f t="shared" si="746"/>
        <v>5.9541999999999762</v>
      </c>
      <c r="DB429" s="474">
        <f t="shared" si="772"/>
        <v>38800</v>
      </c>
      <c r="DC429" s="468" t="str">
        <f>IF(CK429="","",IF(CK429='Opening Balance'!$I$451,'Opening Balance'!$H$451,""))</f>
        <v/>
      </c>
      <c r="DD429" s="468">
        <f t="shared" si="747"/>
        <v>38800</v>
      </c>
      <c r="DE429" s="470">
        <f>IF(CK429="","",IF(CK429='Opening Balance'!$I$453,'Opening Balance'!$H$453,0))</f>
        <v>0</v>
      </c>
      <c r="DF429" s="469">
        <f t="shared" si="773"/>
        <v>38800</v>
      </c>
    </row>
    <row r="430" spans="1:110" s="329" customFormat="1">
      <c r="A430" s="580"/>
      <c r="B430" s="352">
        <f>IF(AND($Z$3=$Q$419),MAX($B$423:B429)+1,0)</f>
        <v>0</v>
      </c>
      <c r="C430" s="116">
        <f>IF(AND('Att. Dairy'!B496=""),"",'Att. Dairy'!B496)</f>
        <v>45358</v>
      </c>
      <c r="D430" s="118">
        <f t="shared" si="748"/>
        <v>31.3</v>
      </c>
      <c r="E430" s="118">
        <f t="shared" si="749"/>
        <v>155.19999999999999</v>
      </c>
      <c r="F430" s="118" t="str">
        <f>IF(C430="","",IF(Sheet1!C430='Opening Balance'!$I$426,'Opening Balance'!$G$426,""))</f>
        <v/>
      </c>
      <c r="G430" s="118" t="str">
        <f>IF(C430="","",IF(Sheet1!C430='Opening Balance'!$I$427,'Opening Balance'!$G$427,""))</f>
        <v/>
      </c>
      <c r="H430" s="118" t="str">
        <f>IF(C430="","",IF(Sheet1!C430='Opening Balance'!$I$428,'Opening Balance'!$G$428,""))</f>
        <v/>
      </c>
      <c r="I430" s="118" t="str">
        <f>IF(C430="","",IF(Sheet1!C430='Opening Balance'!$I$429,'Opening Balance'!$G$429,""))</f>
        <v/>
      </c>
      <c r="J430" s="118" t="str">
        <f>IF(C430="","",IF(Sheet1!C430='Opening Balance'!$I$430,'Opening Balance'!$G$430,""))</f>
        <v/>
      </c>
      <c r="K430" s="118" t="str">
        <f>IF(C430="","",IF(Sheet1!C430='Opening Balance'!$I$431,'Opening Balance'!$G$431,""))</f>
        <v/>
      </c>
      <c r="L430" s="118">
        <f t="shared" si="750"/>
        <v>31.3</v>
      </c>
      <c r="M430" s="118">
        <f t="shared" si="751"/>
        <v>155.19999999999999</v>
      </c>
      <c r="N430" s="119">
        <f>IF('Att. Dairy'!F496="","",'Att. Dairy'!F496)</f>
        <v>123</v>
      </c>
      <c r="O430" s="119">
        <f>IF('Att. Dairy'!G496="","",'Att. Dairy'!G496)</f>
        <v>120</v>
      </c>
      <c r="P430" s="119">
        <f t="shared" si="752"/>
        <v>243</v>
      </c>
      <c r="Q430" s="119">
        <f>IF('Att. Dairy'!L496="","",'Att. Dairy'!L496)</f>
        <v>115</v>
      </c>
      <c r="R430" s="119">
        <f>IF('Att. Dairy'!M496="","",'Att. Dairy'!M496)</f>
        <v>110</v>
      </c>
      <c r="S430" s="119">
        <f t="shared" si="753"/>
        <v>225</v>
      </c>
      <c r="T430" s="118">
        <f t="shared" si="754"/>
        <v>0</v>
      </c>
      <c r="U430" s="118">
        <f t="shared" si="755"/>
        <v>22.5</v>
      </c>
      <c r="V430" s="118">
        <f t="shared" si="756"/>
        <v>31.3</v>
      </c>
      <c r="W430" s="118">
        <f t="shared" si="757"/>
        <v>132.69999999999999</v>
      </c>
      <c r="X430" s="321">
        <f>IFERROR(IF(AND('Att. Dairy'!B496=""),"",IF(AND(Y430="अवकाश"),"",IF(AND(S430=""),"",S430*$Z$419))),"")</f>
        <v>1226.25</v>
      </c>
      <c r="Y430" s="121" t="str">
        <f>IF(AND('Att. Dairy'!B496=""),"",IF(OR(S430="",S430=0),"",BC430))</f>
        <v>खिचड़ी</v>
      </c>
      <c r="AA430" s="353">
        <f>IF(AND($AY$3=$AP$419),MAX($AA$423:AA429)+1,0)</f>
        <v>0</v>
      </c>
      <c r="AB430" s="116">
        <f>IF(AND('Att. Dairy'!B496=""),"",'Att. Dairy'!B496)</f>
        <v>45358</v>
      </c>
      <c r="AC430" s="118">
        <f t="shared" si="758"/>
        <v>70.900000000000006</v>
      </c>
      <c r="AD430" s="118">
        <f t="shared" si="759"/>
        <v>199.5</v>
      </c>
      <c r="AE430" s="118" t="str">
        <f>IF(AB430="","",IF(Sheet1!AB430='Opening Balance'!$I$426,'Opening Balance'!$H$426,""))</f>
        <v/>
      </c>
      <c r="AF430" s="118" t="str">
        <f>IF(AB430="","",IF(Sheet1!AB430='Opening Balance'!$I$427,'Opening Balance'!$H$427,""))</f>
        <v/>
      </c>
      <c r="AG430" s="118" t="str">
        <f>IF(AB430="","",IF(Sheet1!AB430='Opening Balance'!$I$428,'Opening Balance'!$H$428,""))</f>
        <v/>
      </c>
      <c r="AH430" s="118" t="str">
        <f>IF(AB430="","",IF(Sheet1!AB430='Opening Balance'!$I$429,'Opening Balance'!$H$429,""))</f>
        <v/>
      </c>
      <c r="AI430" s="118" t="str">
        <f>IF(AB430="","",IF(Sheet1!AB430='Opening Balance'!$I$430,'Opening Balance'!$H$430,""))</f>
        <v/>
      </c>
      <c r="AJ430" s="118" t="str">
        <f>IF(AB430="","",IF(Sheet1!AB430='Opening Balance'!$I$431,'Opening Balance'!$H$431,""))</f>
        <v/>
      </c>
      <c r="AK430" s="118">
        <f t="shared" si="760"/>
        <v>70.900000000000006</v>
      </c>
      <c r="AL430" s="118">
        <f t="shared" si="761"/>
        <v>199.5</v>
      </c>
      <c r="AM430" s="119">
        <f>IF('Att. Dairy'!I496="","",'Att. Dairy'!I496)</f>
        <v>90</v>
      </c>
      <c r="AN430" s="119">
        <f>IF('Att. Dairy'!J496="","",'Att. Dairy'!J496)</f>
        <v>100</v>
      </c>
      <c r="AO430" s="119">
        <f t="shared" si="731"/>
        <v>190</v>
      </c>
      <c r="AP430" s="119">
        <f>IF('Att. Dairy'!O496="","",'Att. Dairy'!O496)</f>
        <v>80</v>
      </c>
      <c r="AQ430" s="119">
        <f>IF('Att. Dairy'!P496="","",'Att. Dairy'!P496)</f>
        <v>90</v>
      </c>
      <c r="AR430" s="119">
        <f t="shared" si="762"/>
        <v>170</v>
      </c>
      <c r="AS430" s="118">
        <f t="shared" si="763"/>
        <v>0</v>
      </c>
      <c r="AT430" s="118">
        <f t="shared" si="764"/>
        <v>25.5</v>
      </c>
      <c r="AU430" s="118">
        <f t="shared" si="774"/>
        <v>70.900000000000006</v>
      </c>
      <c r="AV430" s="118">
        <f t="shared" si="775"/>
        <v>174</v>
      </c>
      <c r="AW430" s="321">
        <f>IFERROR(IF(AND('Att. Dairy'!B496=""),"",IF(AND(AX430="अवकाश"),"",IF(AND(AR430=""),"",AR430*$AY$419))),"")</f>
        <v>1388.9</v>
      </c>
      <c r="AX430" s="121" t="str">
        <f>IF(AND('Att. Dairy'!B496=""),"",IF(OR(AR430="",AR430=0),"",BC430))</f>
        <v>खिचड़ी</v>
      </c>
      <c r="BB430" s="329" t="str">
        <f>IF(AND('Att. Dairy'!D496=""),"",'Att. Dairy'!D496)</f>
        <v>Thursday</v>
      </c>
      <c r="BC430" s="329" t="str">
        <f t="shared" si="765"/>
        <v>खिचड़ी</v>
      </c>
      <c r="BD430" s="318" t="str">
        <f t="shared" si="735"/>
        <v>R</v>
      </c>
      <c r="BE430" s="329" t="str">
        <f>IF(AND('Att. Dairy'!C496=""),"",'Att. Dairy'!C496)</f>
        <v>Rice</v>
      </c>
      <c r="BF430" s="329" t="str">
        <f t="shared" si="736"/>
        <v>R</v>
      </c>
      <c r="BG430" s="318" t="str">
        <f t="shared" si="737"/>
        <v>R</v>
      </c>
      <c r="BJ430" s="487">
        <f>IF(AND($DG$5=$CF$420),MAX($BJ$423:BJ429)+1,0)</f>
        <v>0</v>
      </c>
      <c r="BK430" s="389">
        <v>7</v>
      </c>
      <c r="BL430" s="422">
        <f>IF(AND('Att. Dairy'!B496=""),"",'Att. Dairy'!B496)</f>
        <v>45358</v>
      </c>
      <c r="BM430" s="423" t="str">
        <f>IF(AND('Att. Dairy'!D496=""),"",'Att. Dairy'!D496)</f>
        <v>Thursday</v>
      </c>
      <c r="BN430" s="435">
        <f>IF('Att. Dairy'!L496="","",IF('Att. Dairy'!E496='Att. Dairy'!$AD$15,'Att. Dairy'!L496,""))</f>
        <v>115</v>
      </c>
      <c r="BO430" s="435">
        <f>IF('Att. Dairy'!M496="","",IF('Att. Dairy'!E496='Att. Dairy'!$AD$15,'Att. Dairy'!M496,""))</f>
        <v>110</v>
      </c>
      <c r="BP430" s="436">
        <f t="shared" si="738"/>
        <v>225</v>
      </c>
      <c r="BQ430" s="453">
        <f t="shared" si="766"/>
        <v>79.430000000000007</v>
      </c>
      <c r="BR430" s="439" t="str">
        <f>IF(BL430="","",IF(BL430='Opening Balance'!$I$444,'Opening Balance'!$G$444,""))</f>
        <v/>
      </c>
      <c r="BS430" s="439" t="str">
        <f>IF(BL430="","",IF(BL430='Opening Balance'!$I$446,'Opening Balance'!$G$446,""))</f>
        <v/>
      </c>
      <c r="BT430" s="438">
        <f t="shared" si="739"/>
        <v>79.430000000000007</v>
      </c>
      <c r="BU430" s="446">
        <f>IF(BP430="","",BP430*'Opening Balance'!$G$448)</f>
        <v>3.375</v>
      </c>
      <c r="BV430" s="415">
        <f t="shared" si="733"/>
        <v>76.055000000000007</v>
      </c>
      <c r="BW430" s="453">
        <f t="shared" si="767"/>
        <v>-2.5192000000000077</v>
      </c>
      <c r="BX430" s="446" t="str">
        <f>IF(BL430="","",IF(BL430='Opening Balance'!$I$445,'Opening Balance'!$G$445,""))</f>
        <v/>
      </c>
      <c r="BY430" s="446" t="str">
        <f>IF(BL430="","",IF(BL430='Opening Balance'!$I$447,'Opening Balance'!$G$447,""))</f>
        <v/>
      </c>
      <c r="BZ430" s="447">
        <f t="shared" si="740"/>
        <v>-2.5192000000000077</v>
      </c>
      <c r="CA430" s="446">
        <f>IF(BP430="","",BP430*'Opening Balance'!$G$449)</f>
        <v>1.89</v>
      </c>
      <c r="CB430" s="431">
        <f t="shared" si="741"/>
        <v>-4.4092000000000073</v>
      </c>
      <c r="CC430" s="474">
        <f t="shared" si="768"/>
        <v>35500</v>
      </c>
      <c r="CD430" s="468" t="str">
        <f>IF(BL430="","",IF(BL430='Opening Balance'!$I$451,'Opening Balance'!$G$451,""))</f>
        <v/>
      </c>
      <c r="CE430" s="468">
        <f t="shared" si="742"/>
        <v>35500</v>
      </c>
      <c r="CF430" s="470">
        <f>IF(BL430="","",IF(BL430='Opening Balance'!$I$453,'Opening Balance'!$G$453,0))</f>
        <v>0</v>
      </c>
      <c r="CG430" s="469">
        <f t="shared" si="769"/>
        <v>35500</v>
      </c>
      <c r="CH430" s="466"/>
      <c r="CI430" s="466"/>
      <c r="CJ430" s="389">
        <v>7</v>
      </c>
      <c r="CK430" s="422">
        <f>IF(AND('Att. Dairy'!B496=""),"",'Att. Dairy'!B496)</f>
        <v>45358</v>
      </c>
      <c r="CL430" s="423" t="str">
        <f>IF(AND('Att. Dairy'!D496=""),"",'Att. Dairy'!D496)</f>
        <v>Thursday</v>
      </c>
      <c r="CM430" s="435">
        <f>IF('Att. Dairy'!O496="","",IF('Att. Dairy'!E496='Att. Dairy'!$AD$15,'Att. Dairy'!O496,""))</f>
        <v>80</v>
      </c>
      <c r="CN430" s="435">
        <f>IF('Att. Dairy'!P496="","",IF('Att. Dairy'!E496='Att. Dairy'!$AD$15,'Att. Dairy'!P496,""))</f>
        <v>90</v>
      </c>
      <c r="CO430" s="436">
        <f t="shared" si="743"/>
        <v>170</v>
      </c>
      <c r="CP430" s="453">
        <f t="shared" si="770"/>
        <v>124.41999999999993</v>
      </c>
      <c r="CQ430" s="438" t="str">
        <f>IF(CK430="","",IF(CK430='Opening Balance'!$I$444,'Opening Balance'!$H$444,""))</f>
        <v/>
      </c>
      <c r="CR430" s="438" t="str">
        <f>IF(CK430="","",IF(CK430='Opening Balance'!$I$446,'Opening Balance'!$H$446,""))</f>
        <v/>
      </c>
      <c r="CS430" s="438">
        <f t="shared" si="744"/>
        <v>124.41999999999993</v>
      </c>
      <c r="CT430" s="430">
        <f>IF(CO430="","",CO430*'Opening Balance'!$H$448)</f>
        <v>3.4</v>
      </c>
      <c r="CU430" s="431">
        <f t="shared" si="734"/>
        <v>121.01999999999992</v>
      </c>
      <c r="CV430" s="453">
        <f t="shared" si="771"/>
        <v>5.9541999999999762</v>
      </c>
      <c r="CW430" s="430" t="str">
        <f>IF(CK430="","",IF(CK430='Opening Balance'!$I$445,'Opening Balance'!$H$445,""))</f>
        <v/>
      </c>
      <c r="CX430" s="429" t="str">
        <f>IF(CK430="","",IF(CK430='Opening Balance'!$I$447,'Opening Balance'!$H$447,""))</f>
        <v/>
      </c>
      <c r="CY430" s="438">
        <f t="shared" si="745"/>
        <v>5.9541999999999762</v>
      </c>
      <c r="CZ430" s="430">
        <f>IF(CO430="","",CO430*'Opening Balance'!$H$449)</f>
        <v>1.7340000000000002</v>
      </c>
      <c r="DA430" s="431">
        <f t="shared" si="746"/>
        <v>4.2201999999999762</v>
      </c>
      <c r="DB430" s="474">
        <f t="shared" si="772"/>
        <v>38800</v>
      </c>
      <c r="DC430" s="468" t="str">
        <f>IF(CK430="","",IF(CK430='Opening Balance'!$I$451,'Opening Balance'!$H$451,""))</f>
        <v/>
      </c>
      <c r="DD430" s="468">
        <f t="shared" si="747"/>
        <v>38800</v>
      </c>
      <c r="DE430" s="470">
        <f>IF(CK430="","",IF(CK430='Opening Balance'!$I$453,'Opening Balance'!$H$453,0))</f>
        <v>0</v>
      </c>
      <c r="DF430" s="469">
        <f t="shared" si="773"/>
        <v>38800</v>
      </c>
    </row>
    <row r="431" spans="1:110" s="329" customFormat="1">
      <c r="A431" s="580"/>
      <c r="B431" s="352">
        <f>IF(AND($Z$3=$Q$419),MAX($B$423:B430)+1,0)</f>
        <v>0</v>
      </c>
      <c r="C431" s="116">
        <f>IF(AND('Att. Dairy'!B497=""),"",'Att. Dairy'!B497)</f>
        <v>45359</v>
      </c>
      <c r="D431" s="118">
        <f t="shared" si="748"/>
        <v>31.3</v>
      </c>
      <c r="E431" s="118">
        <f t="shared" si="749"/>
        <v>132.69999999999999</v>
      </c>
      <c r="F431" s="118" t="str">
        <f>IF(C431="","",IF(Sheet1!C431='Opening Balance'!$I$426,'Opening Balance'!$G$426,""))</f>
        <v/>
      </c>
      <c r="G431" s="118" t="str">
        <f>IF(C431="","",IF(Sheet1!C431='Opening Balance'!$I$427,'Opening Balance'!$G$427,""))</f>
        <v/>
      </c>
      <c r="H431" s="118" t="str">
        <f>IF(C431="","",IF(Sheet1!C431='Opening Balance'!$I$428,'Opening Balance'!$G$428,""))</f>
        <v/>
      </c>
      <c r="I431" s="118" t="str">
        <f>IF(C431="","",IF(Sheet1!C431='Opening Balance'!$I$429,'Opening Balance'!$G$429,""))</f>
        <v/>
      </c>
      <c r="J431" s="118" t="str">
        <f>IF(C431="","",IF(Sheet1!C431='Opening Balance'!$I$430,'Opening Balance'!$G$430,""))</f>
        <v/>
      </c>
      <c r="K431" s="118" t="str">
        <f>IF(C431="","",IF(Sheet1!C431='Opening Balance'!$I$431,'Opening Balance'!$G$431,""))</f>
        <v/>
      </c>
      <c r="L431" s="118">
        <f t="shared" si="750"/>
        <v>31.3</v>
      </c>
      <c r="M431" s="118">
        <f t="shared" si="751"/>
        <v>132.69999999999999</v>
      </c>
      <c r="N431" s="119" t="str">
        <f>IF('Att. Dairy'!F497="","",'Att. Dairy'!F497)</f>
        <v/>
      </c>
      <c r="O431" s="119" t="str">
        <f>IF('Att. Dairy'!G497="","",'Att. Dairy'!G497)</f>
        <v/>
      </c>
      <c r="P431" s="119" t="str">
        <f t="shared" si="752"/>
        <v/>
      </c>
      <c r="Q431" s="119" t="str">
        <f>IF('Att. Dairy'!L497="","",'Att. Dairy'!L497)</f>
        <v/>
      </c>
      <c r="R431" s="119" t="str">
        <f>IF('Att. Dairy'!M497="","",'Att. Dairy'!M497)</f>
        <v/>
      </c>
      <c r="S431" s="119" t="str">
        <f t="shared" si="753"/>
        <v/>
      </c>
      <c r="T431" s="118">
        <f t="shared" si="754"/>
        <v>0</v>
      </c>
      <c r="U431" s="118">
        <f t="shared" si="755"/>
        <v>0</v>
      </c>
      <c r="V431" s="118">
        <f t="shared" si="756"/>
        <v>31.3</v>
      </c>
      <c r="W431" s="118">
        <f t="shared" si="757"/>
        <v>132.69999999999999</v>
      </c>
      <c r="X431" s="321" t="str">
        <f>IFERROR(IF(AND('Att. Dairy'!B497=""),"",IF(AND(Y431="अवकाश"),"",IF(AND(S431=""),"",S431*$Z$419))),"")</f>
        <v/>
      </c>
      <c r="Y431" s="121" t="str">
        <f>IF(AND('Att. Dairy'!B497=""),"",IF(OR(S431="",S431=0),"",BC431))</f>
        <v/>
      </c>
      <c r="AA431" s="353">
        <f>IF(AND($AY$3=$AP$419),MAX($AA$423:AA430)+1,0)</f>
        <v>0</v>
      </c>
      <c r="AB431" s="116">
        <f>IF(AND('Att. Dairy'!B497=""),"",'Att. Dairy'!B497)</f>
        <v>45359</v>
      </c>
      <c r="AC431" s="118">
        <f t="shared" si="758"/>
        <v>70.900000000000006</v>
      </c>
      <c r="AD431" s="118">
        <f t="shared" si="759"/>
        <v>174</v>
      </c>
      <c r="AE431" s="118" t="str">
        <f>IF(AB431="","",IF(Sheet1!AB431='Opening Balance'!$I$426,'Opening Balance'!$H$426,""))</f>
        <v/>
      </c>
      <c r="AF431" s="118" t="str">
        <f>IF(AB431="","",IF(Sheet1!AB431='Opening Balance'!$I$427,'Opening Balance'!$H$427,""))</f>
        <v/>
      </c>
      <c r="AG431" s="118" t="str">
        <f>IF(AB431="","",IF(Sheet1!AB431='Opening Balance'!$I$428,'Opening Balance'!$H$428,""))</f>
        <v/>
      </c>
      <c r="AH431" s="118" t="str">
        <f>IF(AB431="","",IF(Sheet1!AB431='Opening Balance'!$I$429,'Opening Balance'!$H$429,""))</f>
        <v/>
      </c>
      <c r="AI431" s="118" t="str">
        <f>IF(AB431="","",IF(Sheet1!AB431='Opening Balance'!$I$430,'Opening Balance'!$H$430,""))</f>
        <v/>
      </c>
      <c r="AJ431" s="118" t="str">
        <f>IF(AB431="","",IF(Sheet1!AB431='Opening Balance'!$I$431,'Opening Balance'!$H$431,""))</f>
        <v/>
      </c>
      <c r="AK431" s="118">
        <f t="shared" si="760"/>
        <v>70.900000000000006</v>
      </c>
      <c r="AL431" s="118">
        <f t="shared" si="761"/>
        <v>174</v>
      </c>
      <c r="AM431" s="119" t="str">
        <f>IF('Att. Dairy'!I497="","",'Att. Dairy'!I497)</f>
        <v/>
      </c>
      <c r="AN431" s="119" t="str">
        <f>IF('Att. Dairy'!J497="","",'Att. Dairy'!J497)</f>
        <v/>
      </c>
      <c r="AO431" s="119" t="str">
        <f t="shared" ref="AO431:AO454" si="776">IF(AND(AM431="",AN431=""),"",SUM(AM431:AN431))</f>
        <v/>
      </c>
      <c r="AP431" s="119" t="str">
        <f>IF('Att. Dairy'!O497="","",'Att. Dairy'!O497)</f>
        <v/>
      </c>
      <c r="AQ431" s="119" t="str">
        <f>IF('Att. Dairy'!P497="","",'Att. Dairy'!P497)</f>
        <v/>
      </c>
      <c r="AR431" s="119" t="str">
        <f t="shared" si="762"/>
        <v/>
      </c>
      <c r="AS431" s="118">
        <f t="shared" si="763"/>
        <v>0</v>
      </c>
      <c r="AT431" s="118">
        <f t="shared" si="764"/>
        <v>0</v>
      </c>
      <c r="AU431" s="118">
        <f t="shared" si="774"/>
        <v>70.900000000000006</v>
      </c>
      <c r="AV431" s="118">
        <f t="shared" si="775"/>
        <v>174</v>
      </c>
      <c r="AW431" s="321" t="str">
        <f>IFERROR(IF(AND('Att. Dairy'!B497=""),"",IF(AND(AX431="अवकाश"),"",IF(AND(AR431=""),"",AR431*$AY$419))),"")</f>
        <v/>
      </c>
      <c r="AX431" s="121" t="str">
        <f>IF(AND('Att. Dairy'!B497=""),"",IF(OR(AR431="",AR431=0),"",BC431))</f>
        <v/>
      </c>
      <c r="BB431" s="329" t="str">
        <f>IF(AND('Att. Dairy'!D497=""),"",'Att. Dairy'!D497)</f>
        <v>Friday</v>
      </c>
      <c r="BC431" s="329" t="str">
        <f t="shared" si="765"/>
        <v>दाल रोटी</v>
      </c>
      <c r="BD431" s="318" t="str">
        <f t="shared" si="735"/>
        <v>W</v>
      </c>
      <c r="BE431" s="329" t="str">
        <f>IF(AND('Att. Dairy'!C497=""),"",'Att. Dairy'!C497)</f>
        <v/>
      </c>
      <c r="BF431" s="329" t="str">
        <f t="shared" si="736"/>
        <v/>
      </c>
      <c r="BG431" s="318" t="str">
        <f t="shared" si="737"/>
        <v>W</v>
      </c>
      <c r="BJ431" s="487">
        <f>IF(AND($DG$5=$CF$420),MAX($BJ$423:BJ430)+1,0)</f>
        <v>0</v>
      </c>
      <c r="BK431" s="389">
        <v>8</v>
      </c>
      <c r="BL431" s="422">
        <f>IF(AND('Att. Dairy'!B497=""),"",'Att. Dairy'!B497)</f>
        <v>45359</v>
      </c>
      <c r="BM431" s="423" t="str">
        <f>IF(AND('Att. Dairy'!D497=""),"",'Att. Dairy'!D497)</f>
        <v>Friday</v>
      </c>
      <c r="BN431" s="435" t="str">
        <f>IF('Att. Dairy'!L497="","",IF('Att. Dairy'!E497='Att. Dairy'!$AD$15,'Att. Dairy'!L497,""))</f>
        <v/>
      </c>
      <c r="BO431" s="435" t="str">
        <f>IF('Att. Dairy'!M497="","",IF('Att. Dairy'!E497='Att. Dairy'!$AD$15,'Att. Dairy'!M497,""))</f>
        <v/>
      </c>
      <c r="BP431" s="436">
        <f t="shared" si="738"/>
        <v>0</v>
      </c>
      <c r="BQ431" s="453">
        <f t="shared" si="766"/>
        <v>76.055000000000007</v>
      </c>
      <c r="BR431" s="439" t="str">
        <f>IF(BL431="","",IF(BL431='Opening Balance'!$I$444,'Opening Balance'!$G$444,""))</f>
        <v/>
      </c>
      <c r="BS431" s="439" t="str">
        <f>IF(BL431="","",IF(BL431='Opening Balance'!$I$446,'Opening Balance'!$G$446,""))</f>
        <v/>
      </c>
      <c r="BT431" s="438">
        <f t="shared" si="739"/>
        <v>76.055000000000007</v>
      </c>
      <c r="BU431" s="446">
        <f>IF(BP431="","",BP431*'Opening Balance'!$G$448)</f>
        <v>0</v>
      </c>
      <c r="BV431" s="415">
        <f t="shared" si="733"/>
        <v>76.055000000000007</v>
      </c>
      <c r="BW431" s="453">
        <f t="shared" si="767"/>
        <v>-4.4092000000000073</v>
      </c>
      <c r="BX431" s="446" t="str">
        <f>IF(BL431="","",IF(BL431='Opening Balance'!$I$445,'Opening Balance'!$G$445,""))</f>
        <v/>
      </c>
      <c r="BY431" s="446" t="str">
        <f>IF(BL431="","",IF(BL431='Opening Balance'!$I$447,'Opening Balance'!$G$447,""))</f>
        <v/>
      </c>
      <c r="BZ431" s="447">
        <f t="shared" si="740"/>
        <v>-4.4092000000000073</v>
      </c>
      <c r="CA431" s="446">
        <f>IF(BP431="","",BP431*'Opening Balance'!$G$449)</f>
        <v>0</v>
      </c>
      <c r="CB431" s="431">
        <f t="shared" si="741"/>
        <v>-4.4092000000000073</v>
      </c>
      <c r="CC431" s="474">
        <f t="shared" si="768"/>
        <v>35500</v>
      </c>
      <c r="CD431" s="468" t="str">
        <f>IF(BL431="","",IF(BL431='Opening Balance'!$I$451,'Opening Balance'!$G$451,""))</f>
        <v/>
      </c>
      <c r="CE431" s="468">
        <f t="shared" si="742"/>
        <v>35500</v>
      </c>
      <c r="CF431" s="470">
        <f>IF(BL431="","",IF(BL431='Opening Balance'!$I$453,'Opening Balance'!$G$453,0))</f>
        <v>0</v>
      </c>
      <c r="CG431" s="469">
        <f t="shared" si="769"/>
        <v>35500</v>
      </c>
      <c r="CH431" s="466"/>
      <c r="CI431" s="466"/>
      <c r="CJ431" s="389">
        <v>8</v>
      </c>
      <c r="CK431" s="422">
        <f>IF(AND('Att. Dairy'!B497=""),"",'Att. Dairy'!B497)</f>
        <v>45359</v>
      </c>
      <c r="CL431" s="423" t="str">
        <f>IF(AND('Att. Dairy'!D497=""),"",'Att. Dairy'!D497)</f>
        <v>Friday</v>
      </c>
      <c r="CM431" s="435" t="str">
        <f>IF('Att. Dairy'!O497="","",IF('Att. Dairy'!E497='Att. Dairy'!$AD$15,'Att. Dairy'!O497,""))</f>
        <v/>
      </c>
      <c r="CN431" s="435" t="str">
        <f>IF('Att. Dairy'!P497="","",IF('Att. Dairy'!E497='Att. Dairy'!$AD$15,'Att. Dairy'!P497,""))</f>
        <v/>
      </c>
      <c r="CO431" s="436">
        <f t="shared" si="743"/>
        <v>0</v>
      </c>
      <c r="CP431" s="453">
        <f t="shared" si="770"/>
        <v>121.01999999999992</v>
      </c>
      <c r="CQ431" s="438" t="str">
        <f>IF(CK431="","",IF(CK431='Opening Balance'!$I$444,'Opening Balance'!$H$444,""))</f>
        <v/>
      </c>
      <c r="CR431" s="438" t="str">
        <f>IF(CK431="","",IF(CK431='Opening Balance'!$I$446,'Opening Balance'!$H$446,""))</f>
        <v/>
      </c>
      <c r="CS431" s="438">
        <f t="shared" si="744"/>
        <v>121.01999999999992</v>
      </c>
      <c r="CT431" s="430">
        <f>IF(CO431="","",CO431*'Opening Balance'!$H$448)</f>
        <v>0</v>
      </c>
      <c r="CU431" s="431">
        <f t="shared" si="734"/>
        <v>121.01999999999992</v>
      </c>
      <c r="CV431" s="453">
        <f t="shared" si="771"/>
        <v>4.2201999999999762</v>
      </c>
      <c r="CW431" s="430" t="str">
        <f>IF(CK431="","",IF(CK431='Opening Balance'!$I$445,'Opening Balance'!$H$445,""))</f>
        <v/>
      </c>
      <c r="CX431" s="429" t="str">
        <f>IF(CK431="","",IF(CK431='Opening Balance'!$I$447,'Opening Balance'!$H$447,""))</f>
        <v/>
      </c>
      <c r="CY431" s="438">
        <f t="shared" si="745"/>
        <v>4.2201999999999762</v>
      </c>
      <c r="CZ431" s="430">
        <f>IF(CO431="","",CO431*'Opening Balance'!$H$449)</f>
        <v>0</v>
      </c>
      <c r="DA431" s="431">
        <f t="shared" si="746"/>
        <v>4.2201999999999762</v>
      </c>
      <c r="DB431" s="474">
        <f t="shared" si="772"/>
        <v>38800</v>
      </c>
      <c r="DC431" s="468" t="str">
        <f>IF(CK431="","",IF(CK431='Opening Balance'!$I$451,'Opening Balance'!$H$451,""))</f>
        <v/>
      </c>
      <c r="DD431" s="468">
        <f t="shared" si="747"/>
        <v>38800</v>
      </c>
      <c r="DE431" s="470">
        <f>IF(CK431="","",IF(CK431='Opening Balance'!$I$453,'Opening Balance'!$H$453,0))</f>
        <v>0</v>
      </c>
      <c r="DF431" s="469">
        <f t="shared" si="773"/>
        <v>38800</v>
      </c>
    </row>
    <row r="432" spans="1:110" s="329" customFormat="1">
      <c r="A432" s="580"/>
      <c r="B432" s="352">
        <f>IF(AND($Z$3=$Q$419),MAX($B$423:B431)+1,0)</f>
        <v>0</v>
      </c>
      <c r="C432" s="116">
        <f>IF(AND('Att. Dairy'!B498=""),"",'Att. Dairy'!B498)</f>
        <v>45360</v>
      </c>
      <c r="D432" s="118">
        <f t="shared" si="748"/>
        <v>31.3</v>
      </c>
      <c r="E432" s="118">
        <f t="shared" si="749"/>
        <v>132.69999999999999</v>
      </c>
      <c r="F432" s="118" t="str">
        <f>IF(C432="","",IF(Sheet1!C432='Opening Balance'!$I$426,'Opening Balance'!$G$426,""))</f>
        <v/>
      </c>
      <c r="G432" s="118" t="str">
        <f>IF(C432="","",IF(Sheet1!C432='Opening Balance'!$I$427,'Opening Balance'!$G$427,""))</f>
        <v/>
      </c>
      <c r="H432" s="118" t="str">
        <f>IF(C432="","",IF(Sheet1!C432='Opening Balance'!$I$428,'Opening Balance'!$G$428,""))</f>
        <v/>
      </c>
      <c r="I432" s="118" t="str">
        <f>IF(C432="","",IF(Sheet1!C432='Opening Balance'!$I$429,'Opening Balance'!$G$429,""))</f>
        <v/>
      </c>
      <c r="J432" s="118" t="str">
        <f>IF(C432="","",IF(Sheet1!C432='Opening Balance'!$I$430,'Opening Balance'!$G$430,""))</f>
        <v/>
      </c>
      <c r="K432" s="118" t="str">
        <f>IF(C432="","",IF(Sheet1!C432='Opening Balance'!$I$431,'Opening Balance'!$G$431,""))</f>
        <v/>
      </c>
      <c r="L432" s="118">
        <f t="shared" si="750"/>
        <v>31.3</v>
      </c>
      <c r="M432" s="118">
        <f t="shared" si="751"/>
        <v>132.69999999999999</v>
      </c>
      <c r="N432" s="119" t="str">
        <f>IF('Att. Dairy'!F498="","",'Att. Dairy'!F498)</f>
        <v/>
      </c>
      <c r="O432" s="119" t="str">
        <f>IF('Att. Dairy'!G498="","",'Att. Dairy'!G498)</f>
        <v/>
      </c>
      <c r="P432" s="119" t="str">
        <f t="shared" si="752"/>
        <v/>
      </c>
      <c r="Q432" s="119" t="str">
        <f>IF('Att. Dairy'!L498="","",'Att. Dairy'!L498)</f>
        <v/>
      </c>
      <c r="R432" s="119" t="str">
        <f>IF('Att. Dairy'!M498="","",'Att. Dairy'!M498)</f>
        <v/>
      </c>
      <c r="S432" s="119" t="str">
        <f t="shared" si="753"/>
        <v/>
      </c>
      <c r="T432" s="118">
        <f t="shared" si="754"/>
        <v>0</v>
      </c>
      <c r="U432" s="118">
        <f t="shared" si="755"/>
        <v>0</v>
      </c>
      <c r="V432" s="118">
        <f t="shared" si="756"/>
        <v>31.3</v>
      </c>
      <c r="W432" s="118">
        <f t="shared" si="757"/>
        <v>132.69999999999999</v>
      </c>
      <c r="X432" s="321" t="str">
        <f>IFERROR(IF(AND('Att. Dairy'!B498=""),"",IF(AND(Y432="अवकाश"),"",IF(AND(S432=""),"",S432*$Z$419))),"")</f>
        <v/>
      </c>
      <c r="Y432" s="121" t="str">
        <f>IF(AND('Att. Dairy'!B498=""),"",IF(OR(S432="",S432=0),"",BC432))</f>
        <v/>
      </c>
      <c r="AA432" s="353">
        <f>IF(AND($AY$3=$AP$419),MAX($AA$423:AA431)+1,0)</f>
        <v>0</v>
      </c>
      <c r="AB432" s="116">
        <f>IF(AND('Att. Dairy'!B498=""),"",'Att. Dairy'!B498)</f>
        <v>45360</v>
      </c>
      <c r="AC432" s="118">
        <f t="shared" si="758"/>
        <v>70.900000000000006</v>
      </c>
      <c r="AD432" s="118">
        <f t="shared" si="759"/>
        <v>174</v>
      </c>
      <c r="AE432" s="118" t="str">
        <f>IF(AB432="","",IF(Sheet1!AB432='Opening Balance'!$I$426,'Opening Balance'!$H$426,""))</f>
        <v/>
      </c>
      <c r="AF432" s="118" t="str">
        <f>IF(AB432="","",IF(Sheet1!AB432='Opening Balance'!$I$427,'Opening Balance'!$H$427,""))</f>
        <v/>
      </c>
      <c r="AG432" s="118" t="str">
        <f>IF(AB432="","",IF(Sheet1!AB432='Opening Balance'!$I$428,'Opening Balance'!$H$428,""))</f>
        <v/>
      </c>
      <c r="AH432" s="118" t="str">
        <f>IF(AB432="","",IF(Sheet1!AB432='Opening Balance'!$I$429,'Opening Balance'!$H$429,""))</f>
        <v/>
      </c>
      <c r="AI432" s="118" t="str">
        <f>IF(AB432="","",IF(Sheet1!AB432='Opening Balance'!$I$430,'Opening Balance'!$H$430,""))</f>
        <v/>
      </c>
      <c r="AJ432" s="118" t="str">
        <f>IF(AB432="","",IF(Sheet1!AB432='Opening Balance'!$I$431,'Opening Balance'!$H$431,""))</f>
        <v/>
      </c>
      <c r="AK432" s="118">
        <f t="shared" si="760"/>
        <v>70.900000000000006</v>
      </c>
      <c r="AL432" s="118">
        <f t="shared" si="761"/>
        <v>174</v>
      </c>
      <c r="AM432" s="119" t="str">
        <f>IF('Att. Dairy'!I498="","",'Att. Dairy'!I498)</f>
        <v/>
      </c>
      <c r="AN432" s="119" t="str">
        <f>IF('Att. Dairy'!J498="","",'Att. Dairy'!J498)</f>
        <v/>
      </c>
      <c r="AO432" s="119" t="str">
        <f t="shared" si="776"/>
        <v/>
      </c>
      <c r="AP432" s="119" t="str">
        <f>IF('Att. Dairy'!O498="","",'Att. Dairy'!O498)</f>
        <v/>
      </c>
      <c r="AQ432" s="119" t="str">
        <f>IF('Att. Dairy'!P498="","",'Att. Dairy'!P498)</f>
        <v/>
      </c>
      <c r="AR432" s="119" t="str">
        <f t="shared" si="762"/>
        <v/>
      </c>
      <c r="AS432" s="118">
        <f t="shared" si="763"/>
        <v>0</v>
      </c>
      <c r="AT432" s="118">
        <f t="shared" si="764"/>
        <v>0</v>
      </c>
      <c r="AU432" s="118">
        <f t="shared" si="774"/>
        <v>70.900000000000006</v>
      </c>
      <c r="AV432" s="118">
        <f t="shared" si="775"/>
        <v>174</v>
      </c>
      <c r="AW432" s="321" t="str">
        <f>IFERROR(IF(AND('Att. Dairy'!B498=""),"",IF(AND(AX432="अवकाश"),"",IF(AND(AR432=""),"",AR432*$AY$419))),"")</f>
        <v/>
      </c>
      <c r="AX432" s="121" t="str">
        <f>IF(AND('Att. Dairy'!B498=""),"",IF(OR(AR432="",AR432=0),"",BC432))</f>
        <v/>
      </c>
      <c r="BB432" s="329" t="str">
        <f>IF(AND('Att. Dairy'!D498=""),"",'Att. Dairy'!D498)</f>
        <v>Saturday</v>
      </c>
      <c r="BC432" s="329" t="str">
        <f t="shared" si="765"/>
        <v>सब्जी रोटी</v>
      </c>
      <c r="BD432" s="318" t="str">
        <f t="shared" si="735"/>
        <v>W</v>
      </c>
      <c r="BE432" s="329" t="str">
        <f>IF(AND('Att. Dairy'!C498=""),"",'Att. Dairy'!C498)</f>
        <v/>
      </c>
      <c r="BF432" s="329" t="str">
        <f t="shared" si="736"/>
        <v/>
      </c>
      <c r="BG432" s="318" t="str">
        <f t="shared" si="737"/>
        <v>W</v>
      </c>
      <c r="BJ432" s="487">
        <f>IF(AND($DG$5=$CF$420),MAX($BJ$423:BJ431)+1,0)</f>
        <v>0</v>
      </c>
      <c r="BK432" s="389">
        <v>9</v>
      </c>
      <c r="BL432" s="422">
        <f>IF(AND('Att. Dairy'!B498=""),"",'Att. Dairy'!B498)</f>
        <v>45360</v>
      </c>
      <c r="BM432" s="423" t="str">
        <f>IF(AND('Att. Dairy'!D498=""),"",'Att. Dairy'!D498)</f>
        <v>Saturday</v>
      </c>
      <c r="BN432" s="435" t="str">
        <f>IF('Att. Dairy'!L498="","",IF('Att. Dairy'!E498='Att. Dairy'!$AD$15,'Att. Dairy'!L498,""))</f>
        <v/>
      </c>
      <c r="BO432" s="435" t="str">
        <f>IF('Att. Dairy'!M498="","",IF('Att. Dairy'!E498='Att. Dairy'!$AD$15,'Att. Dairy'!M498,""))</f>
        <v/>
      </c>
      <c r="BP432" s="436">
        <f t="shared" si="738"/>
        <v>0</v>
      </c>
      <c r="BQ432" s="453">
        <f t="shared" si="766"/>
        <v>76.055000000000007</v>
      </c>
      <c r="BR432" s="439" t="str">
        <f>IF(BL432="","",IF(BL432='Opening Balance'!$I$444,'Opening Balance'!$G$444,""))</f>
        <v/>
      </c>
      <c r="BS432" s="439" t="str">
        <f>IF(BL432="","",IF(BL432='Opening Balance'!$I$446,'Opening Balance'!$G$446,""))</f>
        <v/>
      </c>
      <c r="BT432" s="438">
        <f t="shared" si="739"/>
        <v>76.055000000000007</v>
      </c>
      <c r="BU432" s="446">
        <f>IF(BP432="","",BP432*'Opening Balance'!$G$448)</f>
        <v>0</v>
      </c>
      <c r="BV432" s="415">
        <f t="shared" si="733"/>
        <v>76.055000000000007</v>
      </c>
      <c r="BW432" s="453">
        <f t="shared" si="767"/>
        <v>-4.4092000000000073</v>
      </c>
      <c r="BX432" s="446" t="str">
        <f>IF(BL432="","",IF(BL432='Opening Balance'!$I$445,'Opening Balance'!$G$445,""))</f>
        <v/>
      </c>
      <c r="BY432" s="446" t="str">
        <f>IF(BL432="","",IF(BL432='Opening Balance'!$I$447,'Opening Balance'!$G$447,""))</f>
        <v/>
      </c>
      <c r="BZ432" s="447">
        <f t="shared" si="740"/>
        <v>-4.4092000000000073</v>
      </c>
      <c r="CA432" s="446">
        <f>IF(BP432="","",BP432*'Opening Balance'!$G$449)</f>
        <v>0</v>
      </c>
      <c r="CB432" s="431">
        <f t="shared" si="741"/>
        <v>-4.4092000000000073</v>
      </c>
      <c r="CC432" s="474">
        <f t="shared" si="768"/>
        <v>35500</v>
      </c>
      <c r="CD432" s="468" t="str">
        <f>IF(BL432="","",IF(BL432='Opening Balance'!$I$451,'Opening Balance'!$G$451,""))</f>
        <v/>
      </c>
      <c r="CE432" s="468">
        <f t="shared" si="742"/>
        <v>35500</v>
      </c>
      <c r="CF432" s="470">
        <f>IF(BL432="","",IF(BL432='Opening Balance'!$I$453,'Opening Balance'!$G$453,0))</f>
        <v>0</v>
      </c>
      <c r="CG432" s="469">
        <f t="shared" si="769"/>
        <v>35500</v>
      </c>
      <c r="CH432" s="466"/>
      <c r="CI432" s="466"/>
      <c r="CJ432" s="389">
        <v>9</v>
      </c>
      <c r="CK432" s="422">
        <f>IF(AND('Att. Dairy'!B498=""),"",'Att. Dairy'!B498)</f>
        <v>45360</v>
      </c>
      <c r="CL432" s="423" t="str">
        <f>IF(AND('Att. Dairy'!D498=""),"",'Att. Dairy'!D498)</f>
        <v>Saturday</v>
      </c>
      <c r="CM432" s="435" t="str">
        <f>IF('Att. Dairy'!O498="","",IF('Att. Dairy'!E498='Att. Dairy'!$AD$15,'Att. Dairy'!O498,""))</f>
        <v/>
      </c>
      <c r="CN432" s="435" t="str">
        <f>IF('Att. Dairy'!P498="","",IF('Att. Dairy'!E498='Att. Dairy'!$AD$15,'Att. Dairy'!P498,""))</f>
        <v/>
      </c>
      <c r="CO432" s="436">
        <f t="shared" si="743"/>
        <v>0</v>
      </c>
      <c r="CP432" s="453">
        <f t="shared" si="770"/>
        <v>121.01999999999992</v>
      </c>
      <c r="CQ432" s="438" t="str">
        <f>IF(CK432="","",IF(CK432='Opening Balance'!$I$444,'Opening Balance'!$H$444,""))</f>
        <v/>
      </c>
      <c r="CR432" s="438" t="str">
        <f>IF(CK432="","",IF(CK432='Opening Balance'!$I$446,'Opening Balance'!$H$446,""))</f>
        <v/>
      </c>
      <c r="CS432" s="438">
        <f t="shared" si="744"/>
        <v>121.01999999999992</v>
      </c>
      <c r="CT432" s="430">
        <f>IF(CO432="","",CO432*'Opening Balance'!$H$448)</f>
        <v>0</v>
      </c>
      <c r="CU432" s="431">
        <f t="shared" si="734"/>
        <v>121.01999999999992</v>
      </c>
      <c r="CV432" s="453">
        <f t="shared" si="771"/>
        <v>4.2201999999999762</v>
      </c>
      <c r="CW432" s="430" t="str">
        <f>IF(CK432="","",IF(CK432='Opening Balance'!$I$445,'Opening Balance'!$H$445,""))</f>
        <v/>
      </c>
      <c r="CX432" s="429" t="str">
        <f>IF(CK432="","",IF(CK432='Opening Balance'!$I$447,'Opening Balance'!$H$447,""))</f>
        <v/>
      </c>
      <c r="CY432" s="438">
        <f t="shared" si="745"/>
        <v>4.2201999999999762</v>
      </c>
      <c r="CZ432" s="430">
        <f>IF(CO432="","",CO432*'Opening Balance'!$H$449)</f>
        <v>0</v>
      </c>
      <c r="DA432" s="431">
        <f t="shared" si="746"/>
        <v>4.2201999999999762</v>
      </c>
      <c r="DB432" s="474">
        <f t="shared" si="772"/>
        <v>38800</v>
      </c>
      <c r="DC432" s="468" t="str">
        <f>IF(CK432="","",IF(CK432='Opening Balance'!$I$451,'Opening Balance'!$H$451,""))</f>
        <v/>
      </c>
      <c r="DD432" s="468">
        <f t="shared" si="747"/>
        <v>38800</v>
      </c>
      <c r="DE432" s="470">
        <f>IF(CK432="","",IF(CK432='Opening Balance'!$I$453,'Opening Balance'!$H$453,0))</f>
        <v>0</v>
      </c>
      <c r="DF432" s="469">
        <f t="shared" si="773"/>
        <v>38800</v>
      </c>
    </row>
    <row r="433" spans="1:110" s="329" customFormat="1">
      <c r="A433" s="580"/>
      <c r="B433" s="352">
        <f>IF(AND($Z$3=$Q$419),MAX($B$423:B432)+1,0)</f>
        <v>0</v>
      </c>
      <c r="C433" s="116">
        <f>IF(AND('Att. Dairy'!B499=""),"",'Att. Dairy'!B499)</f>
        <v>45361</v>
      </c>
      <c r="D433" s="118">
        <f t="shared" si="748"/>
        <v>31.3</v>
      </c>
      <c r="E433" s="118">
        <f t="shared" si="749"/>
        <v>132.69999999999999</v>
      </c>
      <c r="F433" s="118" t="str">
        <f>IF(C433="","",IF(Sheet1!C433='Opening Balance'!$I$426,'Opening Balance'!$G$426,""))</f>
        <v/>
      </c>
      <c r="G433" s="118" t="str">
        <f>IF(C433="","",IF(Sheet1!C433='Opening Balance'!$I$427,'Opening Balance'!$G$427,""))</f>
        <v/>
      </c>
      <c r="H433" s="118" t="str">
        <f>IF(C433="","",IF(Sheet1!C433='Opening Balance'!$I$428,'Opening Balance'!$G$428,""))</f>
        <v/>
      </c>
      <c r="I433" s="118" t="str">
        <f>IF(C433="","",IF(Sheet1!C433='Opening Balance'!$I$429,'Opening Balance'!$G$429,""))</f>
        <v/>
      </c>
      <c r="J433" s="118" t="str">
        <f>IF(C433="","",IF(Sheet1!C433='Opening Balance'!$I$430,'Opening Balance'!$G$430,""))</f>
        <v/>
      </c>
      <c r="K433" s="118" t="str">
        <f>IF(C433="","",IF(Sheet1!C433='Opening Balance'!$I$431,'Opening Balance'!$G$431,""))</f>
        <v/>
      </c>
      <c r="L433" s="118">
        <f t="shared" si="750"/>
        <v>31.3</v>
      </c>
      <c r="M433" s="118">
        <f t="shared" si="751"/>
        <v>132.69999999999999</v>
      </c>
      <c r="N433" s="119" t="str">
        <f>IF('Att. Dairy'!F499="","",'Att. Dairy'!F499)</f>
        <v/>
      </c>
      <c r="O433" s="119" t="str">
        <f>IF('Att. Dairy'!G499="","",'Att. Dairy'!G499)</f>
        <v/>
      </c>
      <c r="P433" s="119" t="str">
        <f t="shared" si="752"/>
        <v/>
      </c>
      <c r="Q433" s="119" t="str">
        <f>IF('Att. Dairy'!L499="","",'Att. Dairy'!L499)</f>
        <v/>
      </c>
      <c r="R433" s="119" t="str">
        <f>IF('Att. Dairy'!M499="","",'Att. Dairy'!M499)</f>
        <v/>
      </c>
      <c r="S433" s="119" t="str">
        <f t="shared" si="753"/>
        <v/>
      </c>
      <c r="T433" s="118">
        <f t="shared" si="754"/>
        <v>0</v>
      </c>
      <c r="U433" s="118">
        <f t="shared" si="755"/>
        <v>0</v>
      </c>
      <c r="V433" s="118">
        <f t="shared" si="756"/>
        <v>31.3</v>
      </c>
      <c r="W433" s="118">
        <f t="shared" si="757"/>
        <v>132.69999999999999</v>
      </c>
      <c r="X433" s="321" t="str">
        <f>IFERROR(IF(AND('Att. Dairy'!B499=""),"",IF(AND(Y433="अवकाश"),"",IF(AND(S433=""),"",S433*$Z$419))),"")</f>
        <v/>
      </c>
      <c r="Y433" s="121" t="str">
        <f>IF(AND('Att. Dairy'!B499=""),"",IF(OR(S433="",S433=0),"",BC433))</f>
        <v/>
      </c>
      <c r="AA433" s="353">
        <f>IF(AND($AY$3=$AP$419),MAX($AA$423:AA432)+1,0)</f>
        <v>0</v>
      </c>
      <c r="AB433" s="116">
        <f>IF(AND('Att. Dairy'!B499=""),"",'Att. Dairy'!B499)</f>
        <v>45361</v>
      </c>
      <c r="AC433" s="118">
        <f t="shared" si="758"/>
        <v>70.900000000000006</v>
      </c>
      <c r="AD433" s="118">
        <f t="shared" si="759"/>
        <v>174</v>
      </c>
      <c r="AE433" s="118" t="str">
        <f>IF(AB433="","",IF(Sheet1!AB433='Opening Balance'!$I$426,'Opening Balance'!$H$426,""))</f>
        <v/>
      </c>
      <c r="AF433" s="118" t="str">
        <f>IF(AB433="","",IF(Sheet1!AB433='Opening Balance'!$I$427,'Opening Balance'!$H$427,""))</f>
        <v/>
      </c>
      <c r="AG433" s="118" t="str">
        <f>IF(AB433="","",IF(Sheet1!AB433='Opening Balance'!$I$428,'Opening Balance'!$H$428,""))</f>
        <v/>
      </c>
      <c r="AH433" s="118" t="str">
        <f>IF(AB433="","",IF(Sheet1!AB433='Opening Balance'!$I$429,'Opening Balance'!$H$429,""))</f>
        <v/>
      </c>
      <c r="AI433" s="118" t="str">
        <f>IF(AB433="","",IF(Sheet1!AB433='Opening Balance'!$I$430,'Opening Balance'!$H$430,""))</f>
        <v/>
      </c>
      <c r="AJ433" s="118" t="str">
        <f>IF(AB433="","",IF(Sheet1!AB433='Opening Balance'!$I$431,'Opening Balance'!$H$431,""))</f>
        <v/>
      </c>
      <c r="AK433" s="118">
        <f t="shared" si="760"/>
        <v>70.900000000000006</v>
      </c>
      <c r="AL433" s="118">
        <f t="shared" si="761"/>
        <v>174</v>
      </c>
      <c r="AM433" s="119" t="str">
        <f>IF('Att. Dairy'!I499="","",'Att. Dairy'!I499)</f>
        <v/>
      </c>
      <c r="AN433" s="119" t="str">
        <f>IF('Att. Dairy'!J499="","",'Att. Dairy'!J499)</f>
        <v/>
      </c>
      <c r="AO433" s="119" t="str">
        <f t="shared" si="776"/>
        <v/>
      </c>
      <c r="AP433" s="119" t="str">
        <f>IF('Att. Dairy'!O499="","",'Att. Dairy'!O499)</f>
        <v/>
      </c>
      <c r="AQ433" s="119" t="str">
        <f>IF('Att. Dairy'!P499="","",'Att. Dairy'!P499)</f>
        <v/>
      </c>
      <c r="AR433" s="119" t="str">
        <f t="shared" si="762"/>
        <v/>
      </c>
      <c r="AS433" s="118">
        <f t="shared" si="763"/>
        <v>0</v>
      </c>
      <c r="AT433" s="118">
        <f t="shared" si="764"/>
        <v>0</v>
      </c>
      <c r="AU433" s="118">
        <f t="shared" si="774"/>
        <v>70.900000000000006</v>
      </c>
      <c r="AV433" s="118">
        <f t="shared" si="775"/>
        <v>174</v>
      </c>
      <c r="AW433" s="321" t="str">
        <f>IFERROR(IF(AND('Att. Dairy'!B499=""),"",IF(AND(AX433="अवकाश"),"",IF(AND(AR433=""),"",AR433*$AY$419))),"")</f>
        <v/>
      </c>
      <c r="AX433" s="121" t="str">
        <f>IF(AND('Att. Dairy'!B499=""),"",IF(OR(AR433="",AR433=0),"",BC433))</f>
        <v/>
      </c>
      <c r="BB433" s="329" t="str">
        <f>IF(AND('Att. Dairy'!D499=""),"",'Att. Dairy'!D499)</f>
        <v>Sunday</v>
      </c>
      <c r="BC433" s="329" t="str">
        <f t="shared" si="765"/>
        <v>अवकाश</v>
      </c>
      <c r="BD433" s="318" t="str">
        <f t="shared" si="735"/>
        <v/>
      </c>
      <c r="BE433" s="329" t="str">
        <f>IF(AND('Att. Dairy'!C499=""),"",'Att. Dairy'!C499)</f>
        <v/>
      </c>
      <c r="BF433" s="329" t="str">
        <f t="shared" si="736"/>
        <v/>
      </c>
      <c r="BG433" s="318" t="str">
        <f t="shared" si="737"/>
        <v/>
      </c>
      <c r="BJ433" s="487">
        <f>IF(AND($DG$5=$CF$420),MAX($BJ$423:BJ432)+1,0)</f>
        <v>0</v>
      </c>
      <c r="BK433" s="389">
        <v>10</v>
      </c>
      <c r="BL433" s="422">
        <f>IF(AND('Att. Dairy'!B499=""),"",'Att. Dairy'!B499)</f>
        <v>45361</v>
      </c>
      <c r="BM433" s="423" t="str">
        <f>IF(AND('Att. Dairy'!D499=""),"",'Att. Dairy'!D499)</f>
        <v>Sunday</v>
      </c>
      <c r="BN433" s="435" t="str">
        <f>IF('Att. Dairy'!L499="","",IF('Att. Dairy'!E499='Att. Dairy'!$AD$15,'Att. Dairy'!L499,""))</f>
        <v/>
      </c>
      <c r="BO433" s="435" t="str">
        <f>IF('Att. Dairy'!M499="","",IF('Att. Dairy'!E499='Att. Dairy'!$AD$15,'Att. Dairy'!M499,""))</f>
        <v/>
      </c>
      <c r="BP433" s="436">
        <f t="shared" si="738"/>
        <v>0</v>
      </c>
      <c r="BQ433" s="453">
        <f t="shared" si="766"/>
        <v>76.055000000000007</v>
      </c>
      <c r="BR433" s="439" t="str">
        <f>IF(BL433="","",IF(BL433='Opening Balance'!$I$444,'Opening Balance'!$G$444,""))</f>
        <v/>
      </c>
      <c r="BS433" s="439" t="str">
        <f>IF(BL433="","",IF(BL433='Opening Balance'!$I$446,'Opening Balance'!$G$446,""))</f>
        <v/>
      </c>
      <c r="BT433" s="438">
        <f t="shared" si="739"/>
        <v>76.055000000000007</v>
      </c>
      <c r="BU433" s="446">
        <f>IF(BP433="","",BP433*'Opening Balance'!$G$448)</f>
        <v>0</v>
      </c>
      <c r="BV433" s="415">
        <f t="shared" si="733"/>
        <v>76.055000000000007</v>
      </c>
      <c r="BW433" s="453">
        <f t="shared" si="767"/>
        <v>-4.4092000000000073</v>
      </c>
      <c r="BX433" s="446" t="str">
        <f>IF(BL433="","",IF(BL433='Opening Balance'!$I$445,'Opening Balance'!$G$445,""))</f>
        <v/>
      </c>
      <c r="BY433" s="446" t="str">
        <f>IF(BL433="","",IF(BL433='Opening Balance'!$I$447,'Opening Balance'!$G$447,""))</f>
        <v/>
      </c>
      <c r="BZ433" s="447">
        <f t="shared" si="740"/>
        <v>-4.4092000000000073</v>
      </c>
      <c r="CA433" s="446">
        <f>IF(BP433="","",BP433*'Opening Balance'!$G$449)</f>
        <v>0</v>
      </c>
      <c r="CB433" s="431">
        <f t="shared" si="741"/>
        <v>-4.4092000000000073</v>
      </c>
      <c r="CC433" s="474">
        <f t="shared" si="768"/>
        <v>35500</v>
      </c>
      <c r="CD433" s="468" t="str">
        <f>IF(BL433="","",IF(BL433='Opening Balance'!$I$451,'Opening Balance'!$G$451,""))</f>
        <v/>
      </c>
      <c r="CE433" s="468">
        <f t="shared" si="742"/>
        <v>35500</v>
      </c>
      <c r="CF433" s="470">
        <f>IF(BL433="","",IF(BL433='Opening Balance'!$I$453,'Opening Balance'!$G$453,0))</f>
        <v>0</v>
      </c>
      <c r="CG433" s="469">
        <f t="shared" si="769"/>
        <v>35500</v>
      </c>
      <c r="CH433" s="466"/>
      <c r="CI433" s="466"/>
      <c r="CJ433" s="389">
        <v>10</v>
      </c>
      <c r="CK433" s="422">
        <f>IF(AND('Att. Dairy'!B499=""),"",'Att. Dairy'!B499)</f>
        <v>45361</v>
      </c>
      <c r="CL433" s="423" t="str">
        <f>IF(AND('Att. Dairy'!D499=""),"",'Att. Dairy'!D499)</f>
        <v>Sunday</v>
      </c>
      <c r="CM433" s="435" t="str">
        <f>IF('Att. Dairy'!O499="","",IF('Att. Dairy'!E499='Att. Dairy'!$AD$15,'Att. Dairy'!O499,""))</f>
        <v/>
      </c>
      <c r="CN433" s="435" t="str">
        <f>IF('Att. Dairy'!P499="","",IF('Att. Dairy'!E499='Att. Dairy'!$AD$15,'Att. Dairy'!P499,""))</f>
        <v/>
      </c>
      <c r="CO433" s="436">
        <f t="shared" si="743"/>
        <v>0</v>
      </c>
      <c r="CP433" s="453">
        <f t="shared" si="770"/>
        <v>121.01999999999992</v>
      </c>
      <c r="CQ433" s="438" t="str">
        <f>IF(CK433="","",IF(CK433='Opening Balance'!$I$444,'Opening Balance'!$H$444,""))</f>
        <v/>
      </c>
      <c r="CR433" s="438" t="str">
        <f>IF(CK433="","",IF(CK433='Opening Balance'!$I$446,'Opening Balance'!$H$446,""))</f>
        <v/>
      </c>
      <c r="CS433" s="438">
        <f t="shared" si="744"/>
        <v>121.01999999999992</v>
      </c>
      <c r="CT433" s="430">
        <f>IF(CO433="","",CO433*'Opening Balance'!$H$448)</f>
        <v>0</v>
      </c>
      <c r="CU433" s="431">
        <f t="shared" si="734"/>
        <v>121.01999999999992</v>
      </c>
      <c r="CV433" s="453">
        <f t="shared" si="771"/>
        <v>4.2201999999999762</v>
      </c>
      <c r="CW433" s="430" t="str">
        <f>IF(CK433="","",IF(CK433='Opening Balance'!$I$445,'Opening Balance'!$H$445,""))</f>
        <v/>
      </c>
      <c r="CX433" s="429" t="str">
        <f>IF(CK433="","",IF(CK433='Opening Balance'!$I$447,'Opening Balance'!$H$447,""))</f>
        <v/>
      </c>
      <c r="CY433" s="438">
        <f t="shared" si="745"/>
        <v>4.2201999999999762</v>
      </c>
      <c r="CZ433" s="430">
        <f>IF(CO433="","",CO433*'Opening Balance'!$H$449)</f>
        <v>0</v>
      </c>
      <c r="DA433" s="431">
        <f t="shared" si="746"/>
        <v>4.2201999999999762</v>
      </c>
      <c r="DB433" s="474">
        <f t="shared" si="772"/>
        <v>38800</v>
      </c>
      <c r="DC433" s="468" t="str">
        <f>IF(CK433="","",IF(CK433='Opening Balance'!$I$451,'Opening Balance'!$H$451,""))</f>
        <v/>
      </c>
      <c r="DD433" s="468">
        <f t="shared" si="747"/>
        <v>38800</v>
      </c>
      <c r="DE433" s="470">
        <f>IF(CK433="","",IF(CK433='Opening Balance'!$I$453,'Opening Balance'!$H$453,0))</f>
        <v>0</v>
      </c>
      <c r="DF433" s="469">
        <f t="shared" si="773"/>
        <v>38800</v>
      </c>
    </row>
    <row r="434" spans="1:110" s="329" customFormat="1">
      <c r="A434" s="580"/>
      <c r="B434" s="352">
        <f>IF(AND($Z$3=$Q$419),MAX($B$423:B433)+1,0)</f>
        <v>0</v>
      </c>
      <c r="C434" s="116">
        <f>IF(AND('Att. Dairy'!B500=""),"",'Att. Dairy'!B500)</f>
        <v>45362</v>
      </c>
      <c r="D434" s="118">
        <f t="shared" si="748"/>
        <v>31.3</v>
      </c>
      <c r="E434" s="118">
        <f t="shared" si="749"/>
        <v>132.69999999999999</v>
      </c>
      <c r="F434" s="118" t="str">
        <f>IF(C434="","",IF(Sheet1!C434='Opening Balance'!$I$426,'Opening Balance'!$G$426,""))</f>
        <v/>
      </c>
      <c r="G434" s="118" t="str">
        <f>IF(C434="","",IF(Sheet1!C434='Opening Balance'!$I$427,'Opening Balance'!$G$427,""))</f>
        <v/>
      </c>
      <c r="H434" s="118" t="str">
        <f>IF(C434="","",IF(Sheet1!C434='Opening Balance'!$I$428,'Opening Balance'!$G$428,""))</f>
        <v/>
      </c>
      <c r="I434" s="118" t="str">
        <f>IF(C434="","",IF(Sheet1!C434='Opening Balance'!$I$429,'Opening Balance'!$G$429,""))</f>
        <v/>
      </c>
      <c r="J434" s="118" t="str">
        <f>IF(C434="","",IF(Sheet1!C434='Opening Balance'!$I$430,'Opening Balance'!$G$430,""))</f>
        <v/>
      </c>
      <c r="K434" s="118" t="str">
        <f>IF(C434="","",IF(Sheet1!C434='Opening Balance'!$I$431,'Opening Balance'!$G$431,""))</f>
        <v/>
      </c>
      <c r="L434" s="118">
        <f t="shared" si="750"/>
        <v>31.3</v>
      </c>
      <c r="M434" s="118">
        <f t="shared" si="751"/>
        <v>132.69999999999999</v>
      </c>
      <c r="N434" s="119" t="str">
        <f>IF('Att. Dairy'!F500="","",'Att. Dairy'!F500)</f>
        <v/>
      </c>
      <c r="O434" s="119" t="str">
        <f>IF('Att. Dairy'!G500="","",'Att. Dairy'!G500)</f>
        <v/>
      </c>
      <c r="P434" s="119" t="str">
        <f t="shared" si="752"/>
        <v/>
      </c>
      <c r="Q434" s="119" t="str">
        <f>IF('Att. Dairy'!L500="","",'Att. Dairy'!L500)</f>
        <v/>
      </c>
      <c r="R434" s="119" t="str">
        <f>IF('Att. Dairy'!M500="","",'Att. Dairy'!M500)</f>
        <v/>
      </c>
      <c r="S434" s="119" t="str">
        <f t="shared" si="753"/>
        <v/>
      </c>
      <c r="T434" s="118">
        <f t="shared" si="754"/>
        <v>0</v>
      </c>
      <c r="U434" s="118">
        <f t="shared" si="755"/>
        <v>0</v>
      </c>
      <c r="V434" s="118">
        <f t="shared" si="756"/>
        <v>31.3</v>
      </c>
      <c r="W434" s="118">
        <f t="shared" si="757"/>
        <v>132.69999999999999</v>
      </c>
      <c r="X434" s="321" t="str">
        <f>IFERROR(IF(AND('Att. Dairy'!B500=""),"",IF(AND(Y434="अवकाश"),"",IF(AND(S434=""),"",S434*$Z$419))),"")</f>
        <v/>
      </c>
      <c r="Y434" s="121" t="str">
        <f>IF(AND('Att. Dairy'!B500=""),"",IF(OR(S434="",S434=0),"",BC434))</f>
        <v/>
      </c>
      <c r="AA434" s="353">
        <f>IF(AND($AY$3=$AP$419),MAX($AA$423:AA433)+1,0)</f>
        <v>0</v>
      </c>
      <c r="AB434" s="116">
        <f>IF(AND('Att. Dairy'!B500=""),"",'Att. Dairy'!B500)</f>
        <v>45362</v>
      </c>
      <c r="AC434" s="118">
        <f t="shared" si="758"/>
        <v>70.900000000000006</v>
      </c>
      <c r="AD434" s="118">
        <f t="shared" si="759"/>
        <v>174</v>
      </c>
      <c r="AE434" s="118" t="str">
        <f>IF(AB434="","",IF(Sheet1!AB434='Opening Balance'!$I$426,'Opening Balance'!$H$426,""))</f>
        <v/>
      </c>
      <c r="AF434" s="118" t="str">
        <f>IF(AB434="","",IF(Sheet1!AB434='Opening Balance'!$I$427,'Opening Balance'!$H$427,""))</f>
        <v/>
      </c>
      <c r="AG434" s="118" t="str">
        <f>IF(AB434="","",IF(Sheet1!AB434='Opening Balance'!$I$428,'Opening Balance'!$H$428,""))</f>
        <v/>
      </c>
      <c r="AH434" s="118" t="str">
        <f>IF(AB434="","",IF(Sheet1!AB434='Opening Balance'!$I$429,'Opening Balance'!$H$429,""))</f>
        <v/>
      </c>
      <c r="AI434" s="118" t="str">
        <f>IF(AB434="","",IF(Sheet1!AB434='Opening Balance'!$I$430,'Opening Balance'!$H$430,""))</f>
        <v/>
      </c>
      <c r="AJ434" s="118" t="str">
        <f>IF(AB434="","",IF(Sheet1!AB434='Opening Balance'!$I$431,'Opening Balance'!$H$431,""))</f>
        <v/>
      </c>
      <c r="AK434" s="118">
        <f t="shared" si="760"/>
        <v>70.900000000000006</v>
      </c>
      <c r="AL434" s="118">
        <f t="shared" si="761"/>
        <v>174</v>
      </c>
      <c r="AM434" s="119" t="str">
        <f>IF('Att. Dairy'!I500="","",'Att. Dairy'!I500)</f>
        <v/>
      </c>
      <c r="AN434" s="119" t="str">
        <f>IF('Att. Dairy'!J500="","",'Att. Dairy'!J500)</f>
        <v/>
      </c>
      <c r="AO434" s="119" t="str">
        <f t="shared" si="776"/>
        <v/>
      </c>
      <c r="AP434" s="119" t="str">
        <f>IF('Att. Dairy'!O500="","",'Att. Dairy'!O500)</f>
        <v/>
      </c>
      <c r="AQ434" s="119" t="str">
        <f>IF('Att. Dairy'!P500="","",'Att. Dairy'!P500)</f>
        <v/>
      </c>
      <c r="AR434" s="119" t="str">
        <f t="shared" si="762"/>
        <v/>
      </c>
      <c r="AS434" s="118">
        <f t="shared" si="763"/>
        <v>0</v>
      </c>
      <c r="AT434" s="118">
        <f t="shared" si="764"/>
        <v>0</v>
      </c>
      <c r="AU434" s="118">
        <f t="shared" si="774"/>
        <v>70.900000000000006</v>
      </c>
      <c r="AV434" s="118">
        <f t="shared" si="775"/>
        <v>174</v>
      </c>
      <c r="AW434" s="321" t="str">
        <f>IFERROR(IF(AND('Att. Dairy'!B500=""),"",IF(AND(AX434="अवकाश"),"",IF(AND(AR434=""),"",AR434*$AY$419))),"")</f>
        <v/>
      </c>
      <c r="AX434" s="121" t="str">
        <f>IF(AND('Att. Dairy'!B500=""),"",IF(OR(AR434="",AR434=0),"",BC434))</f>
        <v/>
      </c>
      <c r="BB434" s="329" t="str">
        <f>IF(AND('Att. Dairy'!D500=""),"",'Att. Dairy'!D500)</f>
        <v>Monday</v>
      </c>
      <c r="BC434" s="329" t="str">
        <f t="shared" si="765"/>
        <v>सब्जी रोटी</v>
      </c>
      <c r="BD434" s="318" t="str">
        <f t="shared" si="735"/>
        <v>W</v>
      </c>
      <c r="BE434" s="329" t="str">
        <f>IF(AND('Att. Dairy'!C500=""),"",'Att. Dairy'!C500)</f>
        <v/>
      </c>
      <c r="BF434" s="329" t="str">
        <f t="shared" si="736"/>
        <v/>
      </c>
      <c r="BG434" s="318" t="str">
        <f t="shared" si="737"/>
        <v>W</v>
      </c>
      <c r="BJ434" s="487">
        <f>IF(AND($DG$5=$CF$420),MAX($BJ$423:BJ433)+1,0)</f>
        <v>0</v>
      </c>
      <c r="BK434" s="389">
        <v>11</v>
      </c>
      <c r="BL434" s="422">
        <f>IF(AND('Att. Dairy'!B500=""),"",'Att. Dairy'!B500)</f>
        <v>45362</v>
      </c>
      <c r="BM434" s="423" t="str">
        <f>IF(AND('Att. Dairy'!D500=""),"",'Att. Dairy'!D500)</f>
        <v>Monday</v>
      </c>
      <c r="BN434" s="435" t="str">
        <f>IF('Att. Dairy'!L500="","",IF('Att. Dairy'!E500='Att. Dairy'!$AD$15,'Att. Dairy'!L500,""))</f>
        <v/>
      </c>
      <c r="BO434" s="435" t="str">
        <f>IF('Att. Dairy'!M500="","",IF('Att. Dairy'!E500='Att. Dairy'!$AD$15,'Att. Dairy'!M500,""))</f>
        <v/>
      </c>
      <c r="BP434" s="436">
        <f t="shared" si="738"/>
        <v>0</v>
      </c>
      <c r="BQ434" s="453">
        <f t="shared" si="766"/>
        <v>76.055000000000007</v>
      </c>
      <c r="BR434" s="439" t="str">
        <f>IF(BL434="","",IF(BL434='Opening Balance'!$I$444,'Opening Balance'!$G$444,""))</f>
        <v/>
      </c>
      <c r="BS434" s="439" t="str">
        <f>IF(BL434="","",IF(BL434='Opening Balance'!$I$446,'Opening Balance'!$G$446,""))</f>
        <v/>
      </c>
      <c r="BT434" s="438">
        <f t="shared" si="739"/>
        <v>76.055000000000007</v>
      </c>
      <c r="BU434" s="446">
        <f>IF(BP434="","",BP434*'Opening Balance'!$G$448)</f>
        <v>0</v>
      </c>
      <c r="BV434" s="415">
        <f t="shared" si="733"/>
        <v>76.055000000000007</v>
      </c>
      <c r="BW434" s="453">
        <f t="shared" si="767"/>
        <v>-4.4092000000000073</v>
      </c>
      <c r="BX434" s="446" t="str">
        <f>IF(BL434="","",IF(BL434='Opening Balance'!$I$445,'Opening Balance'!$G$445,""))</f>
        <v/>
      </c>
      <c r="BY434" s="446" t="str">
        <f>IF(BL434="","",IF(BL434='Opening Balance'!$I$447,'Opening Balance'!$G$447,""))</f>
        <v/>
      </c>
      <c r="BZ434" s="447">
        <f t="shared" si="740"/>
        <v>-4.4092000000000073</v>
      </c>
      <c r="CA434" s="446">
        <f>IF(BP434="","",BP434*'Opening Balance'!$G$449)</f>
        <v>0</v>
      </c>
      <c r="CB434" s="431">
        <f t="shared" si="741"/>
        <v>-4.4092000000000073</v>
      </c>
      <c r="CC434" s="474">
        <f t="shared" si="768"/>
        <v>35500</v>
      </c>
      <c r="CD434" s="468" t="str">
        <f>IF(BL434="","",IF(BL434='Opening Balance'!$I$451,'Opening Balance'!$G$451,""))</f>
        <v/>
      </c>
      <c r="CE434" s="468">
        <f t="shared" si="742"/>
        <v>35500</v>
      </c>
      <c r="CF434" s="470">
        <f>IF(BL434="","",IF(BL434='Opening Balance'!$I$453,'Opening Balance'!$G$453,0))</f>
        <v>0</v>
      </c>
      <c r="CG434" s="469">
        <f t="shared" si="769"/>
        <v>35500</v>
      </c>
      <c r="CH434" s="466"/>
      <c r="CI434" s="466"/>
      <c r="CJ434" s="389">
        <v>11</v>
      </c>
      <c r="CK434" s="422">
        <f>IF(AND('Att. Dairy'!B500=""),"",'Att. Dairy'!B500)</f>
        <v>45362</v>
      </c>
      <c r="CL434" s="423" t="str">
        <f>IF(AND('Att. Dairy'!D500=""),"",'Att. Dairy'!D500)</f>
        <v>Monday</v>
      </c>
      <c r="CM434" s="435" t="str">
        <f>IF('Att. Dairy'!O500="","",IF('Att. Dairy'!E500='Att. Dairy'!$AD$15,'Att. Dairy'!O500,""))</f>
        <v/>
      </c>
      <c r="CN434" s="435" t="str">
        <f>IF('Att. Dairy'!P500="","",IF('Att. Dairy'!E500='Att. Dairy'!$AD$15,'Att. Dairy'!P500,""))</f>
        <v/>
      </c>
      <c r="CO434" s="436">
        <f t="shared" si="743"/>
        <v>0</v>
      </c>
      <c r="CP434" s="453">
        <f t="shared" si="770"/>
        <v>121.01999999999992</v>
      </c>
      <c r="CQ434" s="438" t="str">
        <f>IF(CK434="","",IF(CK434='Opening Balance'!$I$444,'Opening Balance'!$H$444,""))</f>
        <v/>
      </c>
      <c r="CR434" s="438" t="str">
        <f>IF(CK434="","",IF(CK434='Opening Balance'!$I$446,'Opening Balance'!$H$446,""))</f>
        <v/>
      </c>
      <c r="CS434" s="438">
        <f t="shared" si="744"/>
        <v>121.01999999999992</v>
      </c>
      <c r="CT434" s="430">
        <f>IF(CO434="","",CO434*'Opening Balance'!$H$448)</f>
        <v>0</v>
      </c>
      <c r="CU434" s="431">
        <f t="shared" si="734"/>
        <v>121.01999999999992</v>
      </c>
      <c r="CV434" s="453">
        <f t="shared" si="771"/>
        <v>4.2201999999999762</v>
      </c>
      <c r="CW434" s="430" t="str">
        <f>IF(CK434="","",IF(CK434='Opening Balance'!$I$445,'Opening Balance'!$H$445,""))</f>
        <v/>
      </c>
      <c r="CX434" s="429" t="str">
        <f>IF(CK434="","",IF(CK434='Opening Balance'!$I$447,'Opening Balance'!$H$447,""))</f>
        <v/>
      </c>
      <c r="CY434" s="438">
        <f t="shared" si="745"/>
        <v>4.2201999999999762</v>
      </c>
      <c r="CZ434" s="430">
        <f>IF(CO434="","",CO434*'Opening Balance'!$H$449)</f>
        <v>0</v>
      </c>
      <c r="DA434" s="431">
        <f t="shared" si="746"/>
        <v>4.2201999999999762</v>
      </c>
      <c r="DB434" s="474">
        <f t="shared" si="772"/>
        <v>38800</v>
      </c>
      <c r="DC434" s="468" t="str">
        <f>IF(CK434="","",IF(CK434='Opening Balance'!$I$451,'Opening Balance'!$H$451,""))</f>
        <v/>
      </c>
      <c r="DD434" s="468">
        <f t="shared" si="747"/>
        <v>38800</v>
      </c>
      <c r="DE434" s="470">
        <f>IF(CK434="","",IF(CK434='Opening Balance'!$I$453,'Opening Balance'!$H$453,0))</f>
        <v>0</v>
      </c>
      <c r="DF434" s="469">
        <f t="shared" si="773"/>
        <v>38800</v>
      </c>
    </row>
    <row r="435" spans="1:110" s="329" customFormat="1">
      <c r="A435" s="580"/>
      <c r="B435" s="352">
        <f>IF(AND($Z$3=$Q$419),MAX($B$423:B434)+1,0)</f>
        <v>0</v>
      </c>
      <c r="C435" s="116">
        <f>IF(AND('Att. Dairy'!B501=""),"",'Att. Dairy'!B501)</f>
        <v>45363</v>
      </c>
      <c r="D435" s="118">
        <f t="shared" si="748"/>
        <v>31.3</v>
      </c>
      <c r="E435" s="118">
        <f t="shared" si="749"/>
        <v>132.69999999999999</v>
      </c>
      <c r="F435" s="118" t="str">
        <f>IF(C435="","",IF(Sheet1!C435='Opening Balance'!$I$426,'Opening Balance'!$G$426,""))</f>
        <v/>
      </c>
      <c r="G435" s="118" t="str">
        <f>IF(C435="","",IF(Sheet1!C435='Opening Balance'!$I$427,'Opening Balance'!$G$427,""))</f>
        <v/>
      </c>
      <c r="H435" s="118" t="str">
        <f>IF(C435="","",IF(Sheet1!C435='Opening Balance'!$I$428,'Opening Balance'!$G$428,""))</f>
        <v/>
      </c>
      <c r="I435" s="118" t="str">
        <f>IF(C435="","",IF(Sheet1!C435='Opening Balance'!$I$429,'Opening Balance'!$G$429,""))</f>
        <v/>
      </c>
      <c r="J435" s="118" t="str">
        <f>IF(C435="","",IF(Sheet1!C435='Opening Balance'!$I$430,'Opening Balance'!$G$430,""))</f>
        <v/>
      </c>
      <c r="K435" s="118" t="str">
        <f>IF(C435="","",IF(Sheet1!C435='Opening Balance'!$I$431,'Opening Balance'!$G$431,""))</f>
        <v/>
      </c>
      <c r="L435" s="118">
        <f t="shared" si="750"/>
        <v>31.3</v>
      </c>
      <c r="M435" s="118">
        <f t="shared" si="751"/>
        <v>132.69999999999999</v>
      </c>
      <c r="N435" s="119" t="str">
        <f>IF('Att. Dairy'!F501="","",'Att. Dairy'!F501)</f>
        <v/>
      </c>
      <c r="O435" s="119" t="str">
        <f>IF('Att. Dairy'!G501="","",'Att. Dairy'!G501)</f>
        <v/>
      </c>
      <c r="P435" s="119" t="str">
        <f t="shared" si="752"/>
        <v/>
      </c>
      <c r="Q435" s="119" t="str">
        <f>IF('Att. Dairy'!L501="","",'Att. Dairy'!L501)</f>
        <v/>
      </c>
      <c r="R435" s="119" t="str">
        <f>IF('Att. Dairy'!M501="","",'Att. Dairy'!M501)</f>
        <v/>
      </c>
      <c r="S435" s="119" t="str">
        <f t="shared" si="753"/>
        <v/>
      </c>
      <c r="T435" s="118">
        <f t="shared" si="754"/>
        <v>0</v>
      </c>
      <c r="U435" s="118">
        <f t="shared" si="755"/>
        <v>0</v>
      </c>
      <c r="V435" s="118">
        <f t="shared" si="756"/>
        <v>31.3</v>
      </c>
      <c r="W435" s="118">
        <f t="shared" si="757"/>
        <v>132.69999999999999</v>
      </c>
      <c r="X435" s="321" t="str">
        <f>IFERROR(IF(AND('Att. Dairy'!B501=""),"",IF(AND(Y435="अवकाश"),"",IF(AND(S435=""),"",S435*$Z$419))),"")</f>
        <v/>
      </c>
      <c r="Y435" s="121" t="str">
        <f>IF(AND('Att. Dairy'!B501=""),"",IF(OR(S435="",S435=0),"",BC435))</f>
        <v/>
      </c>
      <c r="AA435" s="353">
        <f>IF(AND($AY$3=$AP$419),MAX($AA$423:AA434)+1,0)</f>
        <v>0</v>
      </c>
      <c r="AB435" s="116">
        <f>IF(AND('Att. Dairy'!B501=""),"",'Att. Dairy'!B501)</f>
        <v>45363</v>
      </c>
      <c r="AC435" s="118">
        <f t="shared" si="758"/>
        <v>70.900000000000006</v>
      </c>
      <c r="AD435" s="118">
        <f t="shared" si="759"/>
        <v>174</v>
      </c>
      <c r="AE435" s="118" t="str">
        <f>IF(AB435="","",IF(Sheet1!AB435='Opening Balance'!$I$426,'Opening Balance'!$H$426,""))</f>
        <v/>
      </c>
      <c r="AF435" s="118" t="str">
        <f>IF(AB435="","",IF(Sheet1!AB435='Opening Balance'!$I$427,'Opening Balance'!$H$427,""))</f>
        <v/>
      </c>
      <c r="AG435" s="118" t="str">
        <f>IF(AB435="","",IF(Sheet1!AB435='Opening Balance'!$I$428,'Opening Balance'!$H$428,""))</f>
        <v/>
      </c>
      <c r="AH435" s="118" t="str">
        <f>IF(AB435="","",IF(Sheet1!AB435='Opening Balance'!$I$429,'Opening Balance'!$H$429,""))</f>
        <v/>
      </c>
      <c r="AI435" s="118" t="str">
        <f>IF(AB435="","",IF(Sheet1!AB435='Opening Balance'!$I$430,'Opening Balance'!$H$430,""))</f>
        <v/>
      </c>
      <c r="AJ435" s="118" t="str">
        <f>IF(AB435="","",IF(Sheet1!AB435='Opening Balance'!$I$431,'Opening Balance'!$H$431,""))</f>
        <v/>
      </c>
      <c r="AK435" s="118">
        <f t="shared" si="760"/>
        <v>70.900000000000006</v>
      </c>
      <c r="AL435" s="118">
        <f t="shared" si="761"/>
        <v>174</v>
      </c>
      <c r="AM435" s="119" t="str">
        <f>IF('Att. Dairy'!I501="","",'Att. Dairy'!I501)</f>
        <v/>
      </c>
      <c r="AN435" s="119" t="str">
        <f>IF('Att. Dairy'!J501="","",'Att. Dairy'!J501)</f>
        <v/>
      </c>
      <c r="AO435" s="119" t="str">
        <f t="shared" si="776"/>
        <v/>
      </c>
      <c r="AP435" s="119" t="str">
        <f>IF('Att. Dairy'!O501="","",'Att. Dairy'!O501)</f>
        <v/>
      </c>
      <c r="AQ435" s="119" t="str">
        <f>IF('Att. Dairy'!P501="","",'Att. Dairy'!P501)</f>
        <v/>
      </c>
      <c r="AR435" s="119" t="str">
        <f t="shared" si="762"/>
        <v/>
      </c>
      <c r="AS435" s="118">
        <f t="shared" si="763"/>
        <v>0</v>
      </c>
      <c r="AT435" s="118">
        <f t="shared" si="764"/>
        <v>0</v>
      </c>
      <c r="AU435" s="118">
        <f t="shared" si="774"/>
        <v>70.900000000000006</v>
      </c>
      <c r="AV435" s="118">
        <f t="shared" si="775"/>
        <v>174</v>
      </c>
      <c r="AW435" s="321" t="str">
        <f>IFERROR(IF(AND('Att. Dairy'!B501=""),"",IF(AND(AX435="अवकाश"),"",IF(AND(AR435=""),"",AR435*$AY$419))),"")</f>
        <v/>
      </c>
      <c r="AX435" s="121" t="str">
        <f>IF(AND('Att. Dairy'!B501=""),"",IF(OR(AR435="",AR435=0),"",BC435))</f>
        <v/>
      </c>
      <c r="BB435" s="329" t="str">
        <f>IF(AND('Att. Dairy'!D501=""),"",'Att. Dairy'!D501)</f>
        <v>Tuesday</v>
      </c>
      <c r="BC435" s="329" t="str">
        <f t="shared" si="765"/>
        <v>दाल चावल</v>
      </c>
      <c r="BD435" s="318" t="str">
        <f t="shared" si="735"/>
        <v>R</v>
      </c>
      <c r="BE435" s="329" t="str">
        <f>IF(AND('Att. Dairy'!C501=""),"",'Att. Dairy'!C501)</f>
        <v/>
      </c>
      <c r="BF435" s="329" t="str">
        <f t="shared" si="736"/>
        <v/>
      </c>
      <c r="BG435" s="318" t="str">
        <f t="shared" si="737"/>
        <v>R</v>
      </c>
      <c r="BJ435" s="487">
        <f>IF(AND($DG$5=$CF$420),MAX($BJ$423:BJ434)+1,0)</f>
        <v>0</v>
      </c>
      <c r="BK435" s="389">
        <v>12</v>
      </c>
      <c r="BL435" s="422">
        <f>IF(AND('Att. Dairy'!B501=""),"",'Att. Dairy'!B501)</f>
        <v>45363</v>
      </c>
      <c r="BM435" s="423" t="str">
        <f>IF(AND('Att. Dairy'!D501=""),"",'Att. Dairy'!D501)</f>
        <v>Tuesday</v>
      </c>
      <c r="BN435" s="435" t="str">
        <f>IF('Att. Dairy'!L501="","",IF('Att. Dairy'!E501='Att. Dairy'!$AD$15,'Att. Dairy'!L501,""))</f>
        <v/>
      </c>
      <c r="BO435" s="435" t="str">
        <f>IF('Att. Dairy'!M501="","",IF('Att. Dairy'!E501='Att. Dairy'!$AD$15,'Att. Dairy'!M501,""))</f>
        <v/>
      </c>
      <c r="BP435" s="436">
        <f t="shared" si="738"/>
        <v>0</v>
      </c>
      <c r="BQ435" s="453">
        <f t="shared" si="766"/>
        <v>76.055000000000007</v>
      </c>
      <c r="BR435" s="439" t="str">
        <f>IF(BL435="","",IF(BL435='Opening Balance'!$I$444,'Opening Balance'!$G$444,""))</f>
        <v/>
      </c>
      <c r="BS435" s="439" t="str">
        <f>IF(BL435="","",IF(BL435='Opening Balance'!$I$446,'Opening Balance'!$G$446,""))</f>
        <v/>
      </c>
      <c r="BT435" s="438">
        <f t="shared" si="739"/>
        <v>76.055000000000007</v>
      </c>
      <c r="BU435" s="446">
        <f>IF(BP435="","",BP435*'Opening Balance'!$G$448)</f>
        <v>0</v>
      </c>
      <c r="BV435" s="415">
        <f t="shared" si="733"/>
        <v>76.055000000000007</v>
      </c>
      <c r="BW435" s="453">
        <f t="shared" si="767"/>
        <v>-4.4092000000000073</v>
      </c>
      <c r="BX435" s="446" t="str">
        <f>IF(BL435="","",IF(BL435='Opening Balance'!$I$445,'Opening Balance'!$G$445,""))</f>
        <v/>
      </c>
      <c r="BY435" s="446" t="str">
        <f>IF(BL435="","",IF(BL435='Opening Balance'!$I$447,'Opening Balance'!$G$447,""))</f>
        <v/>
      </c>
      <c r="BZ435" s="447">
        <f t="shared" si="740"/>
        <v>-4.4092000000000073</v>
      </c>
      <c r="CA435" s="446">
        <f>IF(BP435="","",BP435*'Opening Balance'!$G$449)</f>
        <v>0</v>
      </c>
      <c r="CB435" s="431">
        <f t="shared" si="741"/>
        <v>-4.4092000000000073</v>
      </c>
      <c r="CC435" s="474">
        <f t="shared" si="768"/>
        <v>35500</v>
      </c>
      <c r="CD435" s="468" t="str">
        <f>IF(BL435="","",IF(BL435='Opening Balance'!$I$451,'Opening Balance'!$G$451,""))</f>
        <v/>
      </c>
      <c r="CE435" s="468">
        <f t="shared" si="742"/>
        <v>35500</v>
      </c>
      <c r="CF435" s="470">
        <f>IF(BL435="","",IF(BL435='Opening Balance'!$I$453,'Opening Balance'!$G$453,0))</f>
        <v>0</v>
      </c>
      <c r="CG435" s="469">
        <f t="shared" si="769"/>
        <v>35500</v>
      </c>
      <c r="CH435" s="466"/>
      <c r="CI435" s="466"/>
      <c r="CJ435" s="389">
        <v>12</v>
      </c>
      <c r="CK435" s="422">
        <f>IF(AND('Att. Dairy'!B501=""),"",'Att. Dairy'!B501)</f>
        <v>45363</v>
      </c>
      <c r="CL435" s="423" t="str">
        <f>IF(AND('Att. Dairy'!D501=""),"",'Att. Dairy'!D501)</f>
        <v>Tuesday</v>
      </c>
      <c r="CM435" s="435" t="str">
        <f>IF('Att. Dairy'!O501="","",IF('Att. Dairy'!E501='Att. Dairy'!$AD$15,'Att. Dairy'!O501,""))</f>
        <v/>
      </c>
      <c r="CN435" s="435" t="str">
        <f>IF('Att. Dairy'!P501="","",IF('Att. Dairy'!E501='Att. Dairy'!$AD$15,'Att. Dairy'!P501,""))</f>
        <v/>
      </c>
      <c r="CO435" s="436">
        <f t="shared" si="743"/>
        <v>0</v>
      </c>
      <c r="CP435" s="453">
        <f t="shared" si="770"/>
        <v>121.01999999999992</v>
      </c>
      <c r="CQ435" s="438" t="str">
        <f>IF(CK435="","",IF(CK435='Opening Balance'!$I$444,'Opening Balance'!$H$444,""))</f>
        <v/>
      </c>
      <c r="CR435" s="438" t="str">
        <f>IF(CK435="","",IF(CK435='Opening Balance'!$I$446,'Opening Balance'!$H$446,""))</f>
        <v/>
      </c>
      <c r="CS435" s="438">
        <f t="shared" si="744"/>
        <v>121.01999999999992</v>
      </c>
      <c r="CT435" s="430">
        <f>IF(CO435="","",CO435*'Opening Balance'!$H$448)</f>
        <v>0</v>
      </c>
      <c r="CU435" s="431">
        <f t="shared" si="734"/>
        <v>121.01999999999992</v>
      </c>
      <c r="CV435" s="453">
        <f t="shared" si="771"/>
        <v>4.2201999999999762</v>
      </c>
      <c r="CW435" s="430" t="str">
        <f>IF(CK435="","",IF(CK435='Opening Balance'!$I$445,'Opening Balance'!$H$445,""))</f>
        <v/>
      </c>
      <c r="CX435" s="429" t="str">
        <f>IF(CK435="","",IF(CK435='Opening Balance'!$I$447,'Opening Balance'!$H$447,""))</f>
        <v/>
      </c>
      <c r="CY435" s="438">
        <f t="shared" si="745"/>
        <v>4.2201999999999762</v>
      </c>
      <c r="CZ435" s="430">
        <f>IF(CO435="","",CO435*'Opening Balance'!$H$449)</f>
        <v>0</v>
      </c>
      <c r="DA435" s="431">
        <f t="shared" si="746"/>
        <v>4.2201999999999762</v>
      </c>
      <c r="DB435" s="474">
        <f t="shared" si="772"/>
        <v>38800</v>
      </c>
      <c r="DC435" s="468" t="str">
        <f>IF(CK435="","",IF(CK435='Opening Balance'!$I$451,'Opening Balance'!$H$451,""))</f>
        <v/>
      </c>
      <c r="DD435" s="468">
        <f t="shared" si="747"/>
        <v>38800</v>
      </c>
      <c r="DE435" s="470">
        <f>IF(CK435="","",IF(CK435='Opening Balance'!$I$453,'Opening Balance'!$H$453,0))</f>
        <v>0</v>
      </c>
      <c r="DF435" s="469">
        <f t="shared" si="773"/>
        <v>38800</v>
      </c>
    </row>
    <row r="436" spans="1:110" s="329" customFormat="1">
      <c r="A436" s="580"/>
      <c r="B436" s="352">
        <f>IF(AND($Z$3=$Q$419),MAX($B$423:B435)+1,0)</f>
        <v>0</v>
      </c>
      <c r="C436" s="116">
        <f>IF(AND('Att. Dairy'!B502=""),"",'Att. Dairy'!B502)</f>
        <v>45364</v>
      </c>
      <c r="D436" s="118">
        <f t="shared" si="748"/>
        <v>31.3</v>
      </c>
      <c r="E436" s="118">
        <f t="shared" si="749"/>
        <v>132.69999999999999</v>
      </c>
      <c r="F436" s="118" t="str">
        <f>IF(C436="","",IF(Sheet1!C436='Opening Balance'!$I$426,'Opening Balance'!$G$426,""))</f>
        <v/>
      </c>
      <c r="G436" s="118" t="str">
        <f>IF(C436="","",IF(Sheet1!C436='Opening Balance'!$I$427,'Opening Balance'!$G$427,""))</f>
        <v/>
      </c>
      <c r="H436" s="118" t="str">
        <f>IF(C436="","",IF(Sheet1!C436='Opening Balance'!$I$428,'Opening Balance'!$G$428,""))</f>
        <v/>
      </c>
      <c r="I436" s="118" t="str">
        <f>IF(C436="","",IF(Sheet1!C436='Opening Balance'!$I$429,'Opening Balance'!$G$429,""))</f>
        <v/>
      </c>
      <c r="J436" s="118" t="str">
        <f>IF(C436="","",IF(Sheet1!C436='Opening Balance'!$I$430,'Opening Balance'!$G$430,""))</f>
        <v/>
      </c>
      <c r="K436" s="118" t="str">
        <f>IF(C436="","",IF(Sheet1!C436='Opening Balance'!$I$431,'Opening Balance'!$G$431,""))</f>
        <v/>
      </c>
      <c r="L436" s="118">
        <f t="shared" si="750"/>
        <v>31.3</v>
      </c>
      <c r="M436" s="118">
        <f t="shared" si="751"/>
        <v>132.69999999999999</v>
      </c>
      <c r="N436" s="119" t="str">
        <f>IF('Att. Dairy'!F502="","",'Att. Dairy'!F502)</f>
        <v/>
      </c>
      <c r="O436" s="119" t="str">
        <f>IF('Att. Dairy'!G502="","",'Att. Dairy'!G502)</f>
        <v/>
      </c>
      <c r="P436" s="119" t="str">
        <f t="shared" si="752"/>
        <v/>
      </c>
      <c r="Q436" s="119" t="str">
        <f>IF('Att. Dairy'!L502="","",'Att. Dairy'!L502)</f>
        <v/>
      </c>
      <c r="R436" s="119" t="str">
        <f>IF('Att. Dairy'!M502="","",'Att. Dairy'!M502)</f>
        <v/>
      </c>
      <c r="S436" s="119" t="str">
        <f t="shared" si="753"/>
        <v/>
      </c>
      <c r="T436" s="118">
        <f t="shared" si="754"/>
        <v>0</v>
      </c>
      <c r="U436" s="118">
        <f t="shared" si="755"/>
        <v>0</v>
      </c>
      <c r="V436" s="118">
        <f t="shared" si="756"/>
        <v>31.3</v>
      </c>
      <c r="W436" s="118">
        <f t="shared" si="757"/>
        <v>132.69999999999999</v>
      </c>
      <c r="X436" s="321" t="str">
        <f>IFERROR(IF(AND('Att. Dairy'!B502=""),"",IF(AND(Y436="अवकाश"),"",IF(AND(S436=""),"",S436*$Z$419))),"")</f>
        <v/>
      </c>
      <c r="Y436" s="121" t="str">
        <f>IF(AND('Att. Dairy'!B502=""),"",IF(OR(S436="",S436=0),"",BC436))</f>
        <v/>
      </c>
      <c r="AA436" s="353">
        <f>IF(AND($AY$3=$AP$419),MAX($AA$423:AA435)+1,0)</f>
        <v>0</v>
      </c>
      <c r="AB436" s="116">
        <f>IF(AND('Att. Dairy'!B502=""),"",'Att. Dairy'!B502)</f>
        <v>45364</v>
      </c>
      <c r="AC436" s="118">
        <f t="shared" si="758"/>
        <v>70.900000000000006</v>
      </c>
      <c r="AD436" s="118">
        <f t="shared" si="759"/>
        <v>174</v>
      </c>
      <c r="AE436" s="118" t="str">
        <f>IF(AB436="","",IF(Sheet1!AB436='Opening Balance'!$I$426,'Opening Balance'!$H$426,""))</f>
        <v/>
      </c>
      <c r="AF436" s="118" t="str">
        <f>IF(AB436="","",IF(Sheet1!AB436='Opening Balance'!$I$427,'Opening Balance'!$H$427,""))</f>
        <v/>
      </c>
      <c r="AG436" s="118" t="str">
        <f>IF(AB436="","",IF(Sheet1!AB436='Opening Balance'!$I$428,'Opening Balance'!$H$428,""))</f>
        <v/>
      </c>
      <c r="AH436" s="118" t="str">
        <f>IF(AB436="","",IF(Sheet1!AB436='Opening Balance'!$I$429,'Opening Balance'!$H$429,""))</f>
        <v/>
      </c>
      <c r="AI436" s="118" t="str">
        <f>IF(AB436="","",IF(Sheet1!AB436='Opening Balance'!$I$430,'Opening Balance'!$H$430,""))</f>
        <v/>
      </c>
      <c r="AJ436" s="118" t="str">
        <f>IF(AB436="","",IF(Sheet1!AB436='Opening Balance'!$I$431,'Opening Balance'!$H$431,""))</f>
        <v/>
      </c>
      <c r="AK436" s="118">
        <f t="shared" si="760"/>
        <v>70.900000000000006</v>
      </c>
      <c r="AL436" s="118">
        <f t="shared" si="761"/>
        <v>174</v>
      </c>
      <c r="AM436" s="119" t="str">
        <f>IF('Att. Dairy'!I502="","",'Att. Dairy'!I502)</f>
        <v/>
      </c>
      <c r="AN436" s="119" t="str">
        <f>IF('Att. Dairy'!J502="","",'Att. Dairy'!J502)</f>
        <v/>
      </c>
      <c r="AO436" s="119" t="str">
        <f t="shared" si="776"/>
        <v/>
      </c>
      <c r="AP436" s="119" t="str">
        <f>IF('Att. Dairy'!O502="","",'Att. Dairy'!O502)</f>
        <v/>
      </c>
      <c r="AQ436" s="119" t="str">
        <f>IF('Att. Dairy'!P502="","",'Att. Dairy'!P502)</f>
        <v/>
      </c>
      <c r="AR436" s="119" t="str">
        <f t="shared" si="762"/>
        <v/>
      </c>
      <c r="AS436" s="118">
        <f t="shared" si="763"/>
        <v>0</v>
      </c>
      <c r="AT436" s="118">
        <f t="shared" si="764"/>
        <v>0</v>
      </c>
      <c r="AU436" s="118">
        <f t="shared" si="774"/>
        <v>70.900000000000006</v>
      </c>
      <c r="AV436" s="118">
        <f t="shared" si="775"/>
        <v>174</v>
      </c>
      <c r="AW436" s="321" t="str">
        <f>IFERROR(IF(AND('Att. Dairy'!B502=""),"",IF(AND(AX436="अवकाश"),"",IF(AND(AR436=""),"",AR436*$AY$419))),"")</f>
        <v/>
      </c>
      <c r="AX436" s="121" t="str">
        <f>IF(AND('Att. Dairy'!B502=""),"",IF(OR(AR436="",AR436=0),"",BC436))</f>
        <v/>
      </c>
      <c r="BB436" s="329" t="str">
        <f>IF(AND('Att. Dairy'!D502=""),"",'Att. Dairy'!D502)</f>
        <v>Wednesday</v>
      </c>
      <c r="BC436" s="329" t="str">
        <f t="shared" si="765"/>
        <v>दाल रोटी</v>
      </c>
      <c r="BD436" s="318" t="str">
        <f t="shared" si="735"/>
        <v>W</v>
      </c>
      <c r="BE436" s="329" t="str">
        <f>IF(AND('Att. Dairy'!C502=""),"",'Att. Dairy'!C502)</f>
        <v/>
      </c>
      <c r="BF436" s="329" t="str">
        <f t="shared" si="736"/>
        <v/>
      </c>
      <c r="BG436" s="318" t="str">
        <f t="shared" si="737"/>
        <v>W</v>
      </c>
      <c r="BJ436" s="487">
        <f>IF(AND($DG$5=$CF$420),MAX($BJ$423:BJ435)+1,0)</f>
        <v>0</v>
      </c>
      <c r="BK436" s="389">
        <v>13</v>
      </c>
      <c r="BL436" s="422">
        <f>IF(AND('Att. Dairy'!B502=""),"",'Att. Dairy'!B502)</f>
        <v>45364</v>
      </c>
      <c r="BM436" s="423" t="str">
        <f>IF(AND('Att. Dairy'!D502=""),"",'Att. Dairy'!D502)</f>
        <v>Wednesday</v>
      </c>
      <c r="BN436" s="435" t="str">
        <f>IF('Att. Dairy'!L502="","",IF('Att. Dairy'!E502='Att. Dairy'!$AD$15,'Att. Dairy'!L502,""))</f>
        <v/>
      </c>
      <c r="BO436" s="435" t="str">
        <f>IF('Att. Dairy'!M502="","",IF('Att. Dairy'!E502='Att. Dairy'!$AD$15,'Att. Dairy'!M502,""))</f>
        <v/>
      </c>
      <c r="BP436" s="436">
        <f t="shared" si="738"/>
        <v>0</v>
      </c>
      <c r="BQ436" s="453">
        <f t="shared" si="766"/>
        <v>76.055000000000007</v>
      </c>
      <c r="BR436" s="439" t="str">
        <f>IF(BL436="","",IF(BL436='Opening Balance'!$I$444,'Opening Balance'!$G$444,""))</f>
        <v/>
      </c>
      <c r="BS436" s="439" t="str">
        <f>IF(BL436="","",IF(BL436='Opening Balance'!$I$446,'Opening Balance'!$G$446,""))</f>
        <v/>
      </c>
      <c r="BT436" s="438">
        <f t="shared" si="739"/>
        <v>76.055000000000007</v>
      </c>
      <c r="BU436" s="446">
        <f>IF(BP436="","",BP436*'Opening Balance'!$G$448)</f>
        <v>0</v>
      </c>
      <c r="BV436" s="415">
        <f t="shared" si="733"/>
        <v>76.055000000000007</v>
      </c>
      <c r="BW436" s="453">
        <f t="shared" si="767"/>
        <v>-4.4092000000000073</v>
      </c>
      <c r="BX436" s="446" t="str">
        <f>IF(BL436="","",IF(BL436='Opening Balance'!$I$445,'Opening Balance'!$G$445,""))</f>
        <v/>
      </c>
      <c r="BY436" s="446" t="str">
        <f>IF(BL436="","",IF(BL436='Opening Balance'!$I$447,'Opening Balance'!$G$447,""))</f>
        <v/>
      </c>
      <c r="BZ436" s="447">
        <f t="shared" si="740"/>
        <v>-4.4092000000000073</v>
      </c>
      <c r="CA436" s="446">
        <f>IF(BP436="","",BP436*'Opening Balance'!$G$449)</f>
        <v>0</v>
      </c>
      <c r="CB436" s="431">
        <f t="shared" si="741"/>
        <v>-4.4092000000000073</v>
      </c>
      <c r="CC436" s="474">
        <f t="shared" si="768"/>
        <v>35500</v>
      </c>
      <c r="CD436" s="468" t="str">
        <f>IF(BL436="","",IF(BL436='Opening Balance'!$I$451,'Opening Balance'!$G$451,""))</f>
        <v/>
      </c>
      <c r="CE436" s="468">
        <f t="shared" si="742"/>
        <v>35500</v>
      </c>
      <c r="CF436" s="470">
        <f>IF(BL436="","",IF(BL436='Opening Balance'!$I$453,'Opening Balance'!$G$453,0))</f>
        <v>0</v>
      </c>
      <c r="CG436" s="469">
        <f t="shared" si="769"/>
        <v>35500</v>
      </c>
      <c r="CH436" s="466"/>
      <c r="CI436" s="466"/>
      <c r="CJ436" s="389">
        <v>13</v>
      </c>
      <c r="CK436" s="422">
        <f>IF(AND('Att. Dairy'!B502=""),"",'Att. Dairy'!B502)</f>
        <v>45364</v>
      </c>
      <c r="CL436" s="423" t="str">
        <f>IF(AND('Att. Dairy'!D502=""),"",'Att. Dairy'!D502)</f>
        <v>Wednesday</v>
      </c>
      <c r="CM436" s="435" t="str">
        <f>IF('Att. Dairy'!O502="","",IF('Att. Dairy'!E502='Att. Dairy'!$AD$15,'Att. Dairy'!O502,""))</f>
        <v/>
      </c>
      <c r="CN436" s="435" t="str">
        <f>IF('Att. Dairy'!P502="","",IF('Att. Dairy'!E502='Att. Dairy'!$AD$15,'Att. Dairy'!P502,""))</f>
        <v/>
      </c>
      <c r="CO436" s="436">
        <f t="shared" si="743"/>
        <v>0</v>
      </c>
      <c r="CP436" s="453">
        <f t="shared" si="770"/>
        <v>121.01999999999992</v>
      </c>
      <c r="CQ436" s="438" t="str">
        <f>IF(CK436="","",IF(CK436='Opening Balance'!$I$444,'Opening Balance'!$H$444,""))</f>
        <v/>
      </c>
      <c r="CR436" s="438" t="str">
        <f>IF(CK436="","",IF(CK436='Opening Balance'!$I$446,'Opening Balance'!$H$446,""))</f>
        <v/>
      </c>
      <c r="CS436" s="438">
        <f t="shared" si="744"/>
        <v>121.01999999999992</v>
      </c>
      <c r="CT436" s="430">
        <f>IF(CO436="","",CO436*'Opening Balance'!$H$448)</f>
        <v>0</v>
      </c>
      <c r="CU436" s="431">
        <f t="shared" si="734"/>
        <v>121.01999999999992</v>
      </c>
      <c r="CV436" s="453">
        <f t="shared" si="771"/>
        <v>4.2201999999999762</v>
      </c>
      <c r="CW436" s="430" t="str">
        <f>IF(CK436="","",IF(CK436='Opening Balance'!$I$445,'Opening Balance'!$H$445,""))</f>
        <v/>
      </c>
      <c r="CX436" s="429" t="str">
        <f>IF(CK436="","",IF(CK436='Opening Balance'!$I$447,'Opening Balance'!$H$447,""))</f>
        <v/>
      </c>
      <c r="CY436" s="438">
        <f t="shared" si="745"/>
        <v>4.2201999999999762</v>
      </c>
      <c r="CZ436" s="430">
        <f>IF(CO436="","",CO436*'Opening Balance'!$H$449)</f>
        <v>0</v>
      </c>
      <c r="DA436" s="431">
        <f t="shared" si="746"/>
        <v>4.2201999999999762</v>
      </c>
      <c r="DB436" s="474">
        <f t="shared" si="772"/>
        <v>38800</v>
      </c>
      <c r="DC436" s="468" t="str">
        <f>IF(CK436="","",IF(CK436='Opening Balance'!$I$451,'Opening Balance'!$H$451,""))</f>
        <v/>
      </c>
      <c r="DD436" s="468">
        <f t="shared" si="747"/>
        <v>38800</v>
      </c>
      <c r="DE436" s="470">
        <f>IF(CK436="","",IF(CK436='Opening Balance'!$I$453,'Opening Balance'!$H$453,0))</f>
        <v>0</v>
      </c>
      <c r="DF436" s="469">
        <f t="shared" si="773"/>
        <v>38800</v>
      </c>
    </row>
    <row r="437" spans="1:110" s="329" customFormat="1">
      <c r="A437" s="580"/>
      <c r="B437" s="352">
        <f>IF(AND($Z$3=$Q$419),MAX($B$423:B436)+1,0)</f>
        <v>0</v>
      </c>
      <c r="C437" s="116">
        <f>IF(AND('Att. Dairy'!B503=""),"",'Att. Dairy'!B503)</f>
        <v>45365</v>
      </c>
      <c r="D437" s="118">
        <f t="shared" si="748"/>
        <v>31.3</v>
      </c>
      <c r="E437" s="118">
        <f t="shared" si="749"/>
        <v>132.69999999999999</v>
      </c>
      <c r="F437" s="118" t="str">
        <f>IF(C437="","",IF(Sheet1!C437='Opening Balance'!$I$426,'Opening Balance'!$G$426,""))</f>
        <v/>
      </c>
      <c r="G437" s="118" t="str">
        <f>IF(C437="","",IF(Sheet1!C437='Opening Balance'!$I$427,'Opening Balance'!$G$427,""))</f>
        <v/>
      </c>
      <c r="H437" s="118" t="str">
        <f>IF(C437="","",IF(Sheet1!C437='Opening Balance'!$I$428,'Opening Balance'!$G$428,""))</f>
        <v/>
      </c>
      <c r="I437" s="118" t="str">
        <f>IF(C437="","",IF(Sheet1!C437='Opening Balance'!$I$429,'Opening Balance'!$G$429,""))</f>
        <v/>
      </c>
      <c r="J437" s="118" t="str">
        <f>IF(C437="","",IF(Sheet1!C437='Opening Balance'!$I$430,'Opening Balance'!$G$430,""))</f>
        <v/>
      </c>
      <c r="K437" s="118" t="str">
        <f>IF(C437="","",IF(Sheet1!C437='Opening Balance'!$I$431,'Opening Balance'!$G$431,""))</f>
        <v/>
      </c>
      <c r="L437" s="118">
        <f t="shared" si="750"/>
        <v>31.3</v>
      </c>
      <c r="M437" s="118">
        <f t="shared" si="751"/>
        <v>132.69999999999999</v>
      </c>
      <c r="N437" s="119" t="str">
        <f>IF('Att. Dairy'!F503="","",'Att. Dairy'!F503)</f>
        <v/>
      </c>
      <c r="O437" s="119" t="str">
        <f>IF('Att. Dairy'!G503="","",'Att. Dairy'!G503)</f>
        <v/>
      </c>
      <c r="P437" s="119" t="str">
        <f t="shared" si="752"/>
        <v/>
      </c>
      <c r="Q437" s="119" t="str">
        <f>IF('Att. Dairy'!L503="","",'Att. Dairy'!L503)</f>
        <v/>
      </c>
      <c r="R437" s="119" t="str">
        <f>IF('Att. Dairy'!M503="","",'Att. Dairy'!M503)</f>
        <v/>
      </c>
      <c r="S437" s="119" t="str">
        <f t="shared" si="753"/>
        <v/>
      </c>
      <c r="T437" s="118">
        <f t="shared" si="754"/>
        <v>0</v>
      </c>
      <c r="U437" s="118">
        <f t="shared" si="755"/>
        <v>0</v>
      </c>
      <c r="V437" s="118">
        <f t="shared" si="756"/>
        <v>31.3</v>
      </c>
      <c r="W437" s="118">
        <f t="shared" si="757"/>
        <v>132.69999999999999</v>
      </c>
      <c r="X437" s="321" t="str">
        <f>IFERROR(IF(AND('Att. Dairy'!B503=""),"",IF(AND(Y437="अवकाश"),"",IF(AND(S437=""),"",S437*$Z$419))),"")</f>
        <v/>
      </c>
      <c r="Y437" s="121" t="str">
        <f>IF(AND('Att. Dairy'!B503=""),"",IF(OR(S437="",S437=0),"",BC437))</f>
        <v/>
      </c>
      <c r="AA437" s="353">
        <f>IF(AND($AY$3=$AP$419),MAX($AA$423:AA436)+1,0)</f>
        <v>0</v>
      </c>
      <c r="AB437" s="116">
        <f>IF(AND('Att. Dairy'!B503=""),"",'Att. Dairy'!B503)</f>
        <v>45365</v>
      </c>
      <c r="AC437" s="118">
        <f t="shared" si="758"/>
        <v>70.900000000000006</v>
      </c>
      <c r="AD437" s="118">
        <f t="shared" si="759"/>
        <v>174</v>
      </c>
      <c r="AE437" s="118" t="str">
        <f>IF(AB437="","",IF(Sheet1!AB437='Opening Balance'!$I$426,'Opening Balance'!$H$426,""))</f>
        <v/>
      </c>
      <c r="AF437" s="118" t="str">
        <f>IF(AB437="","",IF(Sheet1!AB437='Opening Balance'!$I$427,'Opening Balance'!$H$427,""))</f>
        <v/>
      </c>
      <c r="AG437" s="118" t="str">
        <f>IF(AB437="","",IF(Sheet1!AB437='Opening Balance'!$I$428,'Opening Balance'!$H$428,""))</f>
        <v/>
      </c>
      <c r="AH437" s="118" t="str">
        <f>IF(AB437="","",IF(Sheet1!AB437='Opening Balance'!$I$429,'Opening Balance'!$H$429,""))</f>
        <v/>
      </c>
      <c r="AI437" s="118" t="str">
        <f>IF(AB437="","",IF(Sheet1!AB437='Opening Balance'!$I$430,'Opening Balance'!$H$430,""))</f>
        <v/>
      </c>
      <c r="AJ437" s="118" t="str">
        <f>IF(AB437="","",IF(Sheet1!AB437='Opening Balance'!$I$431,'Opening Balance'!$H$431,""))</f>
        <v/>
      </c>
      <c r="AK437" s="118">
        <f t="shared" si="760"/>
        <v>70.900000000000006</v>
      </c>
      <c r="AL437" s="118">
        <f t="shared" si="761"/>
        <v>174</v>
      </c>
      <c r="AM437" s="119" t="str">
        <f>IF('Att. Dairy'!I503="","",'Att. Dairy'!I503)</f>
        <v/>
      </c>
      <c r="AN437" s="119" t="str">
        <f>IF('Att. Dairy'!J503="","",'Att. Dairy'!J503)</f>
        <v/>
      </c>
      <c r="AO437" s="119" t="str">
        <f t="shared" si="776"/>
        <v/>
      </c>
      <c r="AP437" s="119" t="str">
        <f>IF('Att. Dairy'!O503="","",'Att. Dairy'!O503)</f>
        <v/>
      </c>
      <c r="AQ437" s="119" t="str">
        <f>IF('Att. Dairy'!P503="","",'Att. Dairy'!P503)</f>
        <v/>
      </c>
      <c r="AR437" s="119" t="str">
        <f t="shared" si="762"/>
        <v/>
      </c>
      <c r="AS437" s="118">
        <f t="shared" si="763"/>
        <v>0</v>
      </c>
      <c r="AT437" s="118">
        <f t="shared" si="764"/>
        <v>0</v>
      </c>
      <c r="AU437" s="118">
        <f t="shared" si="774"/>
        <v>70.900000000000006</v>
      </c>
      <c r="AV437" s="118">
        <f t="shared" si="775"/>
        <v>174</v>
      </c>
      <c r="AW437" s="321" t="str">
        <f>IFERROR(IF(AND('Att. Dairy'!B503=""),"",IF(AND(AX437="अवकाश"),"",IF(AND(AR437=""),"",AR437*$AY$419))),"")</f>
        <v/>
      </c>
      <c r="AX437" s="121" t="str">
        <f>IF(AND('Att. Dairy'!B503=""),"",IF(OR(AR437="",AR437=0),"",BC437))</f>
        <v/>
      </c>
      <c r="BB437" s="329" t="str">
        <f>IF(AND('Att. Dairy'!D503=""),"",'Att. Dairy'!D503)</f>
        <v>Thursday</v>
      </c>
      <c r="BC437" s="329" t="str">
        <f t="shared" si="765"/>
        <v>खिचड़ी</v>
      </c>
      <c r="BD437" s="318" t="str">
        <f t="shared" si="735"/>
        <v>R</v>
      </c>
      <c r="BE437" s="329" t="str">
        <f>IF(AND('Att. Dairy'!C503=""),"",'Att. Dairy'!C503)</f>
        <v/>
      </c>
      <c r="BF437" s="329" t="str">
        <f t="shared" si="736"/>
        <v/>
      </c>
      <c r="BG437" s="318" t="str">
        <f t="shared" si="737"/>
        <v>R</v>
      </c>
      <c r="BJ437" s="487">
        <f>IF(AND($DG$5=$CF$420),MAX($BJ$423:BJ436)+1,0)</f>
        <v>0</v>
      </c>
      <c r="BK437" s="389">
        <v>14</v>
      </c>
      <c r="BL437" s="422">
        <f>IF(AND('Att. Dairy'!B503=""),"",'Att. Dairy'!B503)</f>
        <v>45365</v>
      </c>
      <c r="BM437" s="423" t="str">
        <f>IF(AND('Att. Dairy'!D503=""),"",'Att. Dairy'!D503)</f>
        <v>Thursday</v>
      </c>
      <c r="BN437" s="435" t="str">
        <f>IF('Att. Dairy'!L503="","",IF('Att. Dairy'!E503='Att. Dairy'!$AD$15,'Att. Dairy'!L503,""))</f>
        <v/>
      </c>
      <c r="BO437" s="435" t="str">
        <f>IF('Att. Dairy'!M503="","",IF('Att. Dairy'!E503='Att. Dairy'!$AD$15,'Att. Dairy'!M503,""))</f>
        <v/>
      </c>
      <c r="BP437" s="436">
        <f t="shared" si="738"/>
        <v>0</v>
      </c>
      <c r="BQ437" s="453">
        <f t="shared" si="766"/>
        <v>76.055000000000007</v>
      </c>
      <c r="BR437" s="439" t="str">
        <f>IF(BL437="","",IF(BL437='Opening Balance'!$I$444,'Opening Balance'!$G$444,""))</f>
        <v/>
      </c>
      <c r="BS437" s="439" t="str">
        <f>IF(BL437="","",IF(BL437='Opening Balance'!$I$446,'Opening Balance'!$G$446,""))</f>
        <v/>
      </c>
      <c r="BT437" s="438">
        <f t="shared" si="739"/>
        <v>76.055000000000007</v>
      </c>
      <c r="BU437" s="446">
        <f>IF(BP437="","",BP437*'Opening Balance'!$G$448)</f>
        <v>0</v>
      </c>
      <c r="BV437" s="415">
        <f t="shared" si="733"/>
        <v>76.055000000000007</v>
      </c>
      <c r="BW437" s="453">
        <f t="shared" si="767"/>
        <v>-4.4092000000000073</v>
      </c>
      <c r="BX437" s="446" t="str">
        <f>IF(BL437="","",IF(BL437='Opening Balance'!$I$445,'Opening Balance'!$G$445,""))</f>
        <v/>
      </c>
      <c r="BY437" s="446" t="str">
        <f>IF(BL437="","",IF(BL437='Opening Balance'!$I$447,'Opening Balance'!$G$447,""))</f>
        <v/>
      </c>
      <c r="BZ437" s="447">
        <f t="shared" si="740"/>
        <v>-4.4092000000000073</v>
      </c>
      <c r="CA437" s="446">
        <f>IF(BP437="","",BP437*'Opening Balance'!$G$449)</f>
        <v>0</v>
      </c>
      <c r="CB437" s="431">
        <f t="shared" si="741"/>
        <v>-4.4092000000000073</v>
      </c>
      <c r="CC437" s="474">
        <f t="shared" si="768"/>
        <v>35500</v>
      </c>
      <c r="CD437" s="468" t="str">
        <f>IF(BL437="","",IF(BL437='Opening Balance'!$I$451,'Opening Balance'!$G$451,""))</f>
        <v/>
      </c>
      <c r="CE437" s="468">
        <f t="shared" si="742"/>
        <v>35500</v>
      </c>
      <c r="CF437" s="470">
        <f>IF(BL437="","",IF(BL437='Opening Balance'!$I$453,'Opening Balance'!$G$453,0))</f>
        <v>0</v>
      </c>
      <c r="CG437" s="469">
        <f t="shared" si="769"/>
        <v>35500</v>
      </c>
      <c r="CH437" s="466"/>
      <c r="CI437" s="466"/>
      <c r="CJ437" s="389">
        <v>14</v>
      </c>
      <c r="CK437" s="422">
        <f>IF(AND('Att. Dairy'!B503=""),"",'Att. Dairy'!B503)</f>
        <v>45365</v>
      </c>
      <c r="CL437" s="423" t="str">
        <f>IF(AND('Att. Dairy'!D503=""),"",'Att. Dairy'!D503)</f>
        <v>Thursday</v>
      </c>
      <c r="CM437" s="435" t="str">
        <f>IF('Att. Dairy'!O503="","",IF('Att. Dairy'!E503='Att. Dairy'!$AD$15,'Att. Dairy'!O503,""))</f>
        <v/>
      </c>
      <c r="CN437" s="435" t="str">
        <f>IF('Att. Dairy'!P503="","",IF('Att. Dairy'!E503='Att. Dairy'!$AD$15,'Att. Dairy'!P503,""))</f>
        <v/>
      </c>
      <c r="CO437" s="436">
        <f t="shared" si="743"/>
        <v>0</v>
      </c>
      <c r="CP437" s="453">
        <f t="shared" si="770"/>
        <v>121.01999999999992</v>
      </c>
      <c r="CQ437" s="438" t="str">
        <f>IF(CK437="","",IF(CK437='Opening Balance'!$I$444,'Opening Balance'!$H$444,""))</f>
        <v/>
      </c>
      <c r="CR437" s="438" t="str">
        <f>IF(CK437="","",IF(CK437='Opening Balance'!$I$446,'Opening Balance'!$H$446,""))</f>
        <v/>
      </c>
      <c r="CS437" s="438">
        <f t="shared" si="744"/>
        <v>121.01999999999992</v>
      </c>
      <c r="CT437" s="430">
        <f>IF(CO437="","",CO437*'Opening Balance'!$H$448)</f>
        <v>0</v>
      </c>
      <c r="CU437" s="431">
        <f t="shared" si="734"/>
        <v>121.01999999999992</v>
      </c>
      <c r="CV437" s="453">
        <f t="shared" si="771"/>
        <v>4.2201999999999762</v>
      </c>
      <c r="CW437" s="430" t="str">
        <f>IF(CK437="","",IF(CK437='Opening Balance'!$I$445,'Opening Balance'!$H$445,""))</f>
        <v/>
      </c>
      <c r="CX437" s="429" t="str">
        <f>IF(CK437="","",IF(CK437='Opening Balance'!$I$447,'Opening Balance'!$H$447,""))</f>
        <v/>
      </c>
      <c r="CY437" s="438">
        <f t="shared" si="745"/>
        <v>4.2201999999999762</v>
      </c>
      <c r="CZ437" s="430">
        <f>IF(CO437="","",CO437*'Opening Balance'!$H$449)</f>
        <v>0</v>
      </c>
      <c r="DA437" s="431">
        <f t="shared" si="746"/>
        <v>4.2201999999999762</v>
      </c>
      <c r="DB437" s="474">
        <f t="shared" si="772"/>
        <v>38800</v>
      </c>
      <c r="DC437" s="468" t="str">
        <f>IF(CK437="","",IF(CK437='Opening Balance'!$I$451,'Opening Balance'!$H$451,""))</f>
        <v/>
      </c>
      <c r="DD437" s="468">
        <f t="shared" si="747"/>
        <v>38800</v>
      </c>
      <c r="DE437" s="470">
        <f>IF(CK437="","",IF(CK437='Opening Balance'!$I$453,'Opening Balance'!$H$453,0))</f>
        <v>0</v>
      </c>
      <c r="DF437" s="469">
        <f t="shared" si="773"/>
        <v>38800</v>
      </c>
    </row>
    <row r="438" spans="1:110" s="329" customFormat="1">
      <c r="A438" s="580"/>
      <c r="B438" s="352">
        <f>IF(AND($Z$3=$Q$419),MAX($B$423:B437)+1,0)</f>
        <v>0</v>
      </c>
      <c r="C438" s="116">
        <f>IF(AND('Att. Dairy'!B504=""),"",'Att. Dairy'!B504)</f>
        <v>45366</v>
      </c>
      <c r="D438" s="118">
        <f t="shared" si="748"/>
        <v>31.3</v>
      </c>
      <c r="E438" s="118">
        <f t="shared" si="749"/>
        <v>132.69999999999999</v>
      </c>
      <c r="F438" s="118" t="str">
        <f>IF(C438="","",IF(Sheet1!C438='Opening Balance'!$I$426,'Opening Balance'!$G$426,""))</f>
        <v/>
      </c>
      <c r="G438" s="118" t="str">
        <f>IF(C438="","",IF(Sheet1!C438='Opening Balance'!$I$427,'Opening Balance'!$G$427,""))</f>
        <v/>
      </c>
      <c r="H438" s="118" t="str">
        <f>IF(C438="","",IF(Sheet1!C438='Opening Balance'!$I$428,'Opening Balance'!$G$428,""))</f>
        <v/>
      </c>
      <c r="I438" s="118" t="str">
        <f>IF(C438="","",IF(Sheet1!C438='Opening Balance'!$I$429,'Opening Balance'!$G$429,""))</f>
        <v/>
      </c>
      <c r="J438" s="118" t="str">
        <f>IF(C438="","",IF(Sheet1!C438='Opening Balance'!$I$430,'Opening Balance'!$G$430,""))</f>
        <v/>
      </c>
      <c r="K438" s="118" t="str">
        <f>IF(C438="","",IF(Sheet1!C438='Opening Balance'!$I$431,'Opening Balance'!$G$431,""))</f>
        <v/>
      </c>
      <c r="L438" s="118">
        <f t="shared" si="750"/>
        <v>31.3</v>
      </c>
      <c r="M438" s="118">
        <f t="shared" si="751"/>
        <v>132.69999999999999</v>
      </c>
      <c r="N438" s="119" t="str">
        <f>IF('Att. Dairy'!F504="","",'Att. Dairy'!F504)</f>
        <v/>
      </c>
      <c r="O438" s="119" t="str">
        <f>IF('Att. Dairy'!G504="","",'Att. Dairy'!G504)</f>
        <v/>
      </c>
      <c r="P438" s="119" t="str">
        <f t="shared" si="752"/>
        <v/>
      </c>
      <c r="Q438" s="119" t="str">
        <f>IF('Att. Dairy'!L504="","",'Att. Dairy'!L504)</f>
        <v/>
      </c>
      <c r="R438" s="119" t="str">
        <f>IF('Att. Dairy'!M504="","",'Att. Dairy'!M504)</f>
        <v/>
      </c>
      <c r="S438" s="119" t="str">
        <f t="shared" si="753"/>
        <v/>
      </c>
      <c r="T438" s="118">
        <f t="shared" si="754"/>
        <v>0</v>
      </c>
      <c r="U438" s="118">
        <f t="shared" si="755"/>
        <v>0</v>
      </c>
      <c r="V438" s="118">
        <f t="shared" si="756"/>
        <v>31.3</v>
      </c>
      <c r="W438" s="118">
        <f t="shared" si="757"/>
        <v>132.69999999999999</v>
      </c>
      <c r="X438" s="321" t="str">
        <f>IFERROR(IF(AND('Att. Dairy'!B504=""),"",IF(AND(Y438="अवकाश"),"",IF(AND(S438=""),"",S438*$Z$419))),"")</f>
        <v/>
      </c>
      <c r="Y438" s="121" t="str">
        <f>IF(AND('Att. Dairy'!B504=""),"",IF(OR(S438="",S438=0),"",BC438))</f>
        <v/>
      </c>
      <c r="AA438" s="353">
        <f>IF(AND($AY$3=$AP$419),MAX($AA$423:AA437)+1,0)</f>
        <v>0</v>
      </c>
      <c r="AB438" s="116">
        <f>IF(AND('Att. Dairy'!B504=""),"",'Att. Dairy'!B504)</f>
        <v>45366</v>
      </c>
      <c r="AC438" s="118">
        <f t="shared" si="758"/>
        <v>70.900000000000006</v>
      </c>
      <c r="AD438" s="118">
        <f t="shared" si="759"/>
        <v>174</v>
      </c>
      <c r="AE438" s="118" t="str">
        <f>IF(AB438="","",IF(Sheet1!AB438='Opening Balance'!$I$426,'Opening Balance'!$H$426,""))</f>
        <v/>
      </c>
      <c r="AF438" s="118" t="str">
        <f>IF(AB438="","",IF(Sheet1!AB438='Opening Balance'!$I$427,'Opening Balance'!$H$427,""))</f>
        <v/>
      </c>
      <c r="AG438" s="118" t="str">
        <f>IF(AB438="","",IF(Sheet1!AB438='Opening Balance'!$I$428,'Opening Balance'!$H$428,""))</f>
        <v/>
      </c>
      <c r="AH438" s="118" t="str">
        <f>IF(AB438="","",IF(Sheet1!AB438='Opening Balance'!$I$429,'Opening Balance'!$H$429,""))</f>
        <v/>
      </c>
      <c r="AI438" s="118" t="str">
        <f>IF(AB438="","",IF(Sheet1!AB438='Opening Balance'!$I$430,'Opening Balance'!$H$430,""))</f>
        <v/>
      </c>
      <c r="AJ438" s="118" t="str">
        <f>IF(AB438="","",IF(Sheet1!AB438='Opening Balance'!$I$431,'Opening Balance'!$H$431,""))</f>
        <v/>
      </c>
      <c r="AK438" s="118">
        <f t="shared" si="760"/>
        <v>70.900000000000006</v>
      </c>
      <c r="AL438" s="118">
        <f t="shared" si="761"/>
        <v>174</v>
      </c>
      <c r="AM438" s="119" t="str">
        <f>IF('Att. Dairy'!I504="","",'Att. Dairy'!I504)</f>
        <v/>
      </c>
      <c r="AN438" s="119" t="str">
        <f>IF('Att. Dairy'!J504="","",'Att. Dairy'!J504)</f>
        <v/>
      </c>
      <c r="AO438" s="119" t="str">
        <f t="shared" si="776"/>
        <v/>
      </c>
      <c r="AP438" s="119" t="str">
        <f>IF('Att. Dairy'!O504="","",'Att. Dairy'!O504)</f>
        <v/>
      </c>
      <c r="AQ438" s="119" t="str">
        <f>IF('Att. Dairy'!P504="","",'Att. Dairy'!P504)</f>
        <v/>
      </c>
      <c r="AR438" s="119" t="str">
        <f t="shared" si="762"/>
        <v/>
      </c>
      <c r="AS438" s="118">
        <f t="shared" si="763"/>
        <v>0</v>
      </c>
      <c r="AT438" s="118">
        <f t="shared" si="764"/>
        <v>0</v>
      </c>
      <c r="AU438" s="118">
        <f t="shared" si="774"/>
        <v>70.900000000000006</v>
      </c>
      <c r="AV438" s="118">
        <f t="shared" si="775"/>
        <v>174</v>
      </c>
      <c r="AW438" s="321" t="str">
        <f>IFERROR(IF(AND('Att. Dairy'!B504=""),"",IF(AND(AX438="अवकाश"),"",IF(AND(AR438=""),"",AR438*$AY$419))),"")</f>
        <v/>
      </c>
      <c r="AX438" s="121" t="str">
        <f>IF(AND('Att. Dairy'!B504=""),"",IF(OR(AR438="",AR438=0),"",BC438))</f>
        <v/>
      </c>
      <c r="BB438" s="329" t="str">
        <f>IF(AND('Att. Dairy'!D504=""),"",'Att. Dairy'!D504)</f>
        <v>Friday</v>
      </c>
      <c r="BC438" s="329" t="str">
        <f t="shared" si="765"/>
        <v>दाल रोटी</v>
      </c>
      <c r="BD438" s="318" t="str">
        <f t="shared" si="735"/>
        <v>W</v>
      </c>
      <c r="BE438" s="329" t="str">
        <f>IF(AND('Att. Dairy'!C504=""),"",'Att. Dairy'!C504)</f>
        <v/>
      </c>
      <c r="BF438" s="329" t="str">
        <f t="shared" si="736"/>
        <v/>
      </c>
      <c r="BG438" s="318" t="str">
        <f t="shared" si="737"/>
        <v>W</v>
      </c>
      <c r="BJ438" s="487">
        <f>IF(AND($DG$5=$CF$420),MAX($BJ$423:BJ437)+1,0)</f>
        <v>0</v>
      </c>
      <c r="BK438" s="389">
        <v>15</v>
      </c>
      <c r="BL438" s="422">
        <f>IF(AND('Att. Dairy'!B504=""),"",'Att. Dairy'!B504)</f>
        <v>45366</v>
      </c>
      <c r="BM438" s="423" t="str">
        <f>IF(AND('Att. Dairy'!D504=""),"",'Att. Dairy'!D504)</f>
        <v>Friday</v>
      </c>
      <c r="BN438" s="435" t="str">
        <f>IF('Att. Dairy'!L504="","",IF('Att. Dairy'!E504='Att. Dairy'!$AD$15,'Att. Dairy'!L504,""))</f>
        <v/>
      </c>
      <c r="BO438" s="435" t="str">
        <f>IF('Att. Dairy'!M504="","",IF('Att. Dairy'!E504='Att. Dairy'!$AD$15,'Att. Dairy'!M504,""))</f>
        <v/>
      </c>
      <c r="BP438" s="436">
        <f t="shared" si="738"/>
        <v>0</v>
      </c>
      <c r="BQ438" s="453">
        <f t="shared" si="766"/>
        <v>76.055000000000007</v>
      </c>
      <c r="BR438" s="439" t="str">
        <f>IF(BL438="","",IF(BL438='Opening Balance'!$I$444,'Opening Balance'!$G$444,""))</f>
        <v/>
      </c>
      <c r="BS438" s="439" t="str">
        <f>IF(BL438="","",IF(BL438='Opening Balance'!$I$446,'Opening Balance'!$G$446,""))</f>
        <v/>
      </c>
      <c r="BT438" s="438">
        <f t="shared" si="739"/>
        <v>76.055000000000007</v>
      </c>
      <c r="BU438" s="446">
        <f>IF(BP438="","",BP438*'Opening Balance'!$G$448)</f>
        <v>0</v>
      </c>
      <c r="BV438" s="415">
        <f t="shared" si="733"/>
        <v>76.055000000000007</v>
      </c>
      <c r="BW438" s="453">
        <f t="shared" si="767"/>
        <v>-4.4092000000000073</v>
      </c>
      <c r="BX438" s="446" t="str">
        <f>IF(BL438="","",IF(BL438='Opening Balance'!$I$445,'Opening Balance'!$G$445,""))</f>
        <v/>
      </c>
      <c r="BY438" s="446" t="str">
        <f>IF(BL438="","",IF(BL438='Opening Balance'!$I$447,'Opening Balance'!$G$447,""))</f>
        <v/>
      </c>
      <c r="BZ438" s="447">
        <f t="shared" si="740"/>
        <v>-4.4092000000000073</v>
      </c>
      <c r="CA438" s="446">
        <f>IF(BP438="","",BP438*'Opening Balance'!$G$449)</f>
        <v>0</v>
      </c>
      <c r="CB438" s="431">
        <f t="shared" si="741"/>
        <v>-4.4092000000000073</v>
      </c>
      <c r="CC438" s="474">
        <f t="shared" si="768"/>
        <v>35500</v>
      </c>
      <c r="CD438" s="468" t="str">
        <f>IF(BL438="","",IF(BL438='Opening Balance'!$I$451,'Opening Balance'!$G$451,""))</f>
        <v/>
      </c>
      <c r="CE438" s="468">
        <f t="shared" si="742"/>
        <v>35500</v>
      </c>
      <c r="CF438" s="470">
        <f>IF(BL438="","",IF(BL438='Opening Balance'!$I$453,'Opening Balance'!$G$453,0))</f>
        <v>0</v>
      </c>
      <c r="CG438" s="469">
        <f t="shared" si="769"/>
        <v>35500</v>
      </c>
      <c r="CH438" s="466"/>
      <c r="CI438" s="466"/>
      <c r="CJ438" s="389">
        <v>15</v>
      </c>
      <c r="CK438" s="422">
        <f>IF(AND('Att. Dairy'!B504=""),"",'Att. Dairy'!B504)</f>
        <v>45366</v>
      </c>
      <c r="CL438" s="423" t="str">
        <f>IF(AND('Att. Dairy'!D504=""),"",'Att. Dairy'!D504)</f>
        <v>Friday</v>
      </c>
      <c r="CM438" s="435" t="str">
        <f>IF('Att. Dairy'!O504="","",IF('Att. Dairy'!E504='Att. Dairy'!$AD$15,'Att. Dairy'!O504,""))</f>
        <v/>
      </c>
      <c r="CN438" s="435" t="str">
        <f>IF('Att. Dairy'!P504="","",IF('Att. Dairy'!E504='Att. Dairy'!$AD$15,'Att. Dairy'!P504,""))</f>
        <v/>
      </c>
      <c r="CO438" s="436">
        <f t="shared" si="743"/>
        <v>0</v>
      </c>
      <c r="CP438" s="453">
        <f t="shared" si="770"/>
        <v>121.01999999999992</v>
      </c>
      <c r="CQ438" s="438" t="str">
        <f>IF(CK438="","",IF(CK438='Opening Balance'!$I$444,'Opening Balance'!$H$444,""))</f>
        <v/>
      </c>
      <c r="CR438" s="438" t="str">
        <f>IF(CK438="","",IF(CK438='Opening Balance'!$I$446,'Opening Balance'!$H$446,""))</f>
        <v/>
      </c>
      <c r="CS438" s="438">
        <f t="shared" si="744"/>
        <v>121.01999999999992</v>
      </c>
      <c r="CT438" s="430">
        <f>IF(CO438="","",CO438*'Opening Balance'!$H$448)</f>
        <v>0</v>
      </c>
      <c r="CU438" s="431">
        <f t="shared" si="734"/>
        <v>121.01999999999992</v>
      </c>
      <c r="CV438" s="453">
        <f t="shared" si="771"/>
        <v>4.2201999999999762</v>
      </c>
      <c r="CW438" s="430" t="str">
        <f>IF(CK438="","",IF(CK438='Opening Balance'!$I$445,'Opening Balance'!$H$445,""))</f>
        <v/>
      </c>
      <c r="CX438" s="429" t="str">
        <f>IF(CK438="","",IF(CK438='Opening Balance'!$I$447,'Opening Balance'!$H$447,""))</f>
        <v/>
      </c>
      <c r="CY438" s="438">
        <f t="shared" si="745"/>
        <v>4.2201999999999762</v>
      </c>
      <c r="CZ438" s="430">
        <f>IF(CO438="","",CO438*'Opening Balance'!$H$449)</f>
        <v>0</v>
      </c>
      <c r="DA438" s="431">
        <f t="shared" si="746"/>
        <v>4.2201999999999762</v>
      </c>
      <c r="DB438" s="474">
        <f t="shared" si="772"/>
        <v>38800</v>
      </c>
      <c r="DC438" s="468" t="str">
        <f>IF(CK438="","",IF(CK438='Opening Balance'!$I$451,'Opening Balance'!$H$451,""))</f>
        <v/>
      </c>
      <c r="DD438" s="468">
        <f t="shared" si="747"/>
        <v>38800</v>
      </c>
      <c r="DE438" s="470">
        <f>IF(CK438="","",IF(CK438='Opening Balance'!$I$453,'Opening Balance'!$H$453,0))</f>
        <v>0</v>
      </c>
      <c r="DF438" s="469">
        <f t="shared" si="773"/>
        <v>38800</v>
      </c>
    </row>
    <row r="439" spans="1:110" s="329" customFormat="1">
      <c r="A439" s="580"/>
      <c r="B439" s="352">
        <f>IF(AND($Z$3=$Q$419),MAX($B$423:B438)+1,0)</f>
        <v>0</v>
      </c>
      <c r="C439" s="116">
        <f>IF(AND('Att. Dairy'!B505=""),"",'Att. Dairy'!B505)</f>
        <v>45367</v>
      </c>
      <c r="D439" s="118">
        <f t="shared" si="748"/>
        <v>31.3</v>
      </c>
      <c r="E439" s="118">
        <f t="shared" si="749"/>
        <v>132.69999999999999</v>
      </c>
      <c r="F439" s="118" t="str">
        <f>IF(C439="","",IF(Sheet1!C439='Opening Balance'!$I$426,'Opening Balance'!$G$426,""))</f>
        <v/>
      </c>
      <c r="G439" s="118" t="str">
        <f>IF(C439="","",IF(Sheet1!C439='Opening Balance'!$I$427,'Opening Balance'!$G$427,""))</f>
        <v/>
      </c>
      <c r="H439" s="118" t="str">
        <f>IF(C439="","",IF(Sheet1!C439='Opening Balance'!$I$428,'Opening Balance'!$G$428,""))</f>
        <v/>
      </c>
      <c r="I439" s="118" t="str">
        <f>IF(C439="","",IF(Sheet1!C439='Opening Balance'!$I$429,'Opening Balance'!$G$429,""))</f>
        <v/>
      </c>
      <c r="J439" s="118" t="str">
        <f>IF(C439="","",IF(Sheet1!C439='Opening Balance'!$I$430,'Opening Balance'!$G$430,""))</f>
        <v/>
      </c>
      <c r="K439" s="118" t="str">
        <f>IF(C439="","",IF(Sheet1!C439='Opening Balance'!$I$431,'Opening Balance'!$G$431,""))</f>
        <v/>
      </c>
      <c r="L439" s="118">
        <f t="shared" si="750"/>
        <v>31.3</v>
      </c>
      <c r="M439" s="118">
        <f t="shared" si="751"/>
        <v>132.69999999999999</v>
      </c>
      <c r="N439" s="119" t="str">
        <f>IF('Att. Dairy'!F505="","",'Att. Dairy'!F505)</f>
        <v/>
      </c>
      <c r="O439" s="119" t="str">
        <f>IF('Att. Dairy'!G505="","",'Att. Dairy'!G505)</f>
        <v/>
      </c>
      <c r="P439" s="119" t="str">
        <f t="shared" si="752"/>
        <v/>
      </c>
      <c r="Q439" s="119" t="str">
        <f>IF('Att. Dairy'!L505="","",'Att. Dairy'!L505)</f>
        <v/>
      </c>
      <c r="R439" s="119" t="str">
        <f>IF('Att. Dairy'!M505="","",'Att. Dairy'!M505)</f>
        <v/>
      </c>
      <c r="S439" s="119" t="str">
        <f t="shared" si="753"/>
        <v/>
      </c>
      <c r="T439" s="118">
        <f t="shared" si="754"/>
        <v>0</v>
      </c>
      <c r="U439" s="118">
        <f t="shared" si="755"/>
        <v>0</v>
      </c>
      <c r="V439" s="118">
        <f t="shared" si="756"/>
        <v>31.3</v>
      </c>
      <c r="W439" s="118">
        <f t="shared" si="757"/>
        <v>132.69999999999999</v>
      </c>
      <c r="X439" s="321" t="str">
        <f>IFERROR(IF(AND('Att. Dairy'!B505=""),"",IF(AND(Y439="अवकाश"),"",IF(AND(S439=""),"",S439*$Z$419))),"")</f>
        <v/>
      </c>
      <c r="Y439" s="121" t="str">
        <f>IF(AND('Att. Dairy'!B505=""),"",IF(OR(S439="",S439=0),"",BC439))</f>
        <v/>
      </c>
      <c r="AA439" s="353">
        <f>IF(AND($AY$3=$AP$419),MAX($AA$423:AA438)+1,0)</f>
        <v>0</v>
      </c>
      <c r="AB439" s="116">
        <f>IF(AND('Att. Dairy'!B505=""),"",'Att. Dairy'!B505)</f>
        <v>45367</v>
      </c>
      <c r="AC439" s="118">
        <f t="shared" si="758"/>
        <v>70.900000000000006</v>
      </c>
      <c r="AD439" s="118">
        <f t="shared" si="759"/>
        <v>174</v>
      </c>
      <c r="AE439" s="118" t="str">
        <f>IF(AB439="","",IF(Sheet1!AB439='Opening Balance'!$I$426,'Opening Balance'!$H$426,""))</f>
        <v/>
      </c>
      <c r="AF439" s="118" t="str">
        <f>IF(AB439="","",IF(Sheet1!AB439='Opening Balance'!$I$427,'Opening Balance'!$H$427,""))</f>
        <v/>
      </c>
      <c r="AG439" s="118" t="str">
        <f>IF(AB439="","",IF(Sheet1!AB439='Opening Balance'!$I$428,'Opening Balance'!$H$428,""))</f>
        <v/>
      </c>
      <c r="AH439" s="118" t="str">
        <f>IF(AB439="","",IF(Sheet1!AB439='Opening Balance'!$I$429,'Opening Balance'!$H$429,""))</f>
        <v/>
      </c>
      <c r="AI439" s="118" t="str">
        <f>IF(AB439="","",IF(Sheet1!AB439='Opening Balance'!$I$430,'Opening Balance'!$H$430,""))</f>
        <v/>
      </c>
      <c r="AJ439" s="118" t="str">
        <f>IF(AB439="","",IF(Sheet1!AB439='Opening Balance'!$I$431,'Opening Balance'!$H$431,""))</f>
        <v/>
      </c>
      <c r="AK439" s="118">
        <f t="shared" si="760"/>
        <v>70.900000000000006</v>
      </c>
      <c r="AL439" s="118">
        <f t="shared" si="761"/>
        <v>174</v>
      </c>
      <c r="AM439" s="119" t="str">
        <f>IF('Att. Dairy'!I505="","",'Att. Dairy'!I505)</f>
        <v/>
      </c>
      <c r="AN439" s="119" t="str">
        <f>IF('Att. Dairy'!J505="","",'Att. Dairy'!J505)</f>
        <v/>
      </c>
      <c r="AO439" s="119" t="str">
        <f t="shared" si="776"/>
        <v/>
      </c>
      <c r="AP439" s="119" t="str">
        <f>IF('Att. Dairy'!O505="","",'Att. Dairy'!O505)</f>
        <v/>
      </c>
      <c r="AQ439" s="119" t="str">
        <f>IF('Att. Dairy'!P505="","",'Att. Dairy'!P505)</f>
        <v/>
      </c>
      <c r="AR439" s="119" t="str">
        <f t="shared" si="762"/>
        <v/>
      </c>
      <c r="AS439" s="118">
        <f t="shared" si="763"/>
        <v>0</v>
      </c>
      <c r="AT439" s="118">
        <f t="shared" si="764"/>
        <v>0</v>
      </c>
      <c r="AU439" s="118">
        <f t="shared" si="774"/>
        <v>70.900000000000006</v>
      </c>
      <c r="AV439" s="118">
        <f t="shared" si="775"/>
        <v>174</v>
      </c>
      <c r="AW439" s="321" t="str">
        <f>IFERROR(IF(AND('Att. Dairy'!B505=""),"",IF(AND(AX439="अवकाश"),"",IF(AND(AR439=""),"",AR439*$AY$419))),"")</f>
        <v/>
      </c>
      <c r="AX439" s="121" t="str">
        <f>IF(AND('Att. Dairy'!B505=""),"",IF(OR(AR439="",AR439=0),"",BC439))</f>
        <v/>
      </c>
      <c r="BB439" s="329" t="str">
        <f>IF(AND('Att. Dairy'!D505=""),"",'Att. Dairy'!D505)</f>
        <v>Saturday</v>
      </c>
      <c r="BC439" s="329" t="str">
        <f t="shared" si="765"/>
        <v>सब्जी रोटी</v>
      </c>
      <c r="BD439" s="318" t="str">
        <f t="shared" si="735"/>
        <v>W</v>
      </c>
      <c r="BE439" s="329" t="str">
        <f>IF(AND('Att. Dairy'!C505=""),"",'Att. Dairy'!C505)</f>
        <v/>
      </c>
      <c r="BF439" s="329" t="str">
        <f t="shared" si="736"/>
        <v/>
      </c>
      <c r="BG439" s="318" t="str">
        <f t="shared" si="737"/>
        <v>W</v>
      </c>
      <c r="BJ439" s="487">
        <f>IF(AND($DG$5=$CF$420),MAX($BJ$423:BJ438)+1,0)</f>
        <v>0</v>
      </c>
      <c r="BK439" s="389">
        <v>16</v>
      </c>
      <c r="BL439" s="422">
        <f>IF(AND('Att. Dairy'!B505=""),"",'Att. Dairy'!B505)</f>
        <v>45367</v>
      </c>
      <c r="BM439" s="423" t="str">
        <f>IF(AND('Att. Dairy'!D505=""),"",'Att. Dairy'!D505)</f>
        <v>Saturday</v>
      </c>
      <c r="BN439" s="435" t="str">
        <f>IF('Att. Dairy'!L505="","",IF('Att. Dairy'!E505='Att. Dairy'!$AD$15,'Att. Dairy'!L505,""))</f>
        <v/>
      </c>
      <c r="BO439" s="435" t="str">
        <f>IF('Att. Dairy'!M505="","",IF('Att. Dairy'!E505='Att. Dairy'!$AD$15,'Att. Dairy'!M505,""))</f>
        <v/>
      </c>
      <c r="BP439" s="436">
        <f t="shared" si="738"/>
        <v>0</v>
      </c>
      <c r="BQ439" s="453">
        <f t="shared" si="766"/>
        <v>76.055000000000007</v>
      </c>
      <c r="BR439" s="439" t="str">
        <f>IF(BL439="","",IF(BL439='Opening Balance'!$I$444,'Opening Balance'!$G$444,""))</f>
        <v/>
      </c>
      <c r="BS439" s="439" t="str">
        <f>IF(BL439="","",IF(BL439='Opening Balance'!$I$446,'Opening Balance'!$G$446,""))</f>
        <v/>
      </c>
      <c r="BT439" s="438">
        <f t="shared" si="739"/>
        <v>76.055000000000007</v>
      </c>
      <c r="BU439" s="446">
        <f>IF(BP439="","",BP439*'Opening Balance'!$G$448)</f>
        <v>0</v>
      </c>
      <c r="BV439" s="415">
        <f t="shared" si="733"/>
        <v>76.055000000000007</v>
      </c>
      <c r="BW439" s="453">
        <f t="shared" si="767"/>
        <v>-4.4092000000000073</v>
      </c>
      <c r="BX439" s="446" t="str">
        <f>IF(BL439="","",IF(BL439='Opening Balance'!$I$445,'Opening Balance'!$G$445,""))</f>
        <v/>
      </c>
      <c r="BY439" s="446" t="str">
        <f>IF(BL439="","",IF(BL439='Opening Balance'!$I$447,'Opening Balance'!$G$447,""))</f>
        <v/>
      </c>
      <c r="BZ439" s="447">
        <f t="shared" si="740"/>
        <v>-4.4092000000000073</v>
      </c>
      <c r="CA439" s="446">
        <f>IF(BP439="","",BP439*'Opening Balance'!$G$449)</f>
        <v>0</v>
      </c>
      <c r="CB439" s="431">
        <f t="shared" si="741"/>
        <v>-4.4092000000000073</v>
      </c>
      <c r="CC439" s="474">
        <f t="shared" si="768"/>
        <v>35500</v>
      </c>
      <c r="CD439" s="468" t="str">
        <f>IF(BL439="","",IF(BL439='Opening Balance'!$I$451,'Opening Balance'!$G$451,""))</f>
        <v/>
      </c>
      <c r="CE439" s="468">
        <f t="shared" si="742"/>
        <v>35500</v>
      </c>
      <c r="CF439" s="470">
        <f>IF(BL439="","",IF(BL439='Opening Balance'!$I$453,'Opening Balance'!$G$453,0))</f>
        <v>0</v>
      </c>
      <c r="CG439" s="469">
        <f t="shared" si="769"/>
        <v>35500</v>
      </c>
      <c r="CH439" s="466"/>
      <c r="CI439" s="466"/>
      <c r="CJ439" s="389">
        <v>16</v>
      </c>
      <c r="CK439" s="422">
        <f>IF(AND('Att. Dairy'!B505=""),"",'Att. Dairy'!B505)</f>
        <v>45367</v>
      </c>
      <c r="CL439" s="423" t="str">
        <f>IF(AND('Att. Dairy'!D505=""),"",'Att. Dairy'!D505)</f>
        <v>Saturday</v>
      </c>
      <c r="CM439" s="435" t="str">
        <f>IF('Att. Dairy'!O505="","",IF('Att. Dairy'!E505='Att. Dairy'!$AD$15,'Att. Dairy'!O505,""))</f>
        <v/>
      </c>
      <c r="CN439" s="435" t="str">
        <f>IF('Att. Dairy'!P505="","",IF('Att. Dairy'!E505='Att. Dairy'!$AD$15,'Att. Dairy'!P505,""))</f>
        <v/>
      </c>
      <c r="CO439" s="436">
        <f t="shared" si="743"/>
        <v>0</v>
      </c>
      <c r="CP439" s="453">
        <f t="shared" si="770"/>
        <v>121.01999999999992</v>
      </c>
      <c r="CQ439" s="438" t="str">
        <f>IF(CK439="","",IF(CK439='Opening Balance'!$I$444,'Opening Balance'!$H$444,""))</f>
        <v/>
      </c>
      <c r="CR439" s="438" t="str">
        <f>IF(CK439="","",IF(CK439='Opening Balance'!$I$446,'Opening Balance'!$H$446,""))</f>
        <v/>
      </c>
      <c r="CS439" s="438">
        <f t="shared" si="744"/>
        <v>121.01999999999992</v>
      </c>
      <c r="CT439" s="430">
        <f>IF(CO439="","",CO439*'Opening Balance'!$H$448)</f>
        <v>0</v>
      </c>
      <c r="CU439" s="431">
        <f t="shared" si="734"/>
        <v>121.01999999999992</v>
      </c>
      <c r="CV439" s="453">
        <f t="shared" si="771"/>
        <v>4.2201999999999762</v>
      </c>
      <c r="CW439" s="430" t="str">
        <f>IF(CK439="","",IF(CK439='Opening Balance'!$I$445,'Opening Balance'!$H$445,""))</f>
        <v/>
      </c>
      <c r="CX439" s="429" t="str">
        <f>IF(CK439="","",IF(CK439='Opening Balance'!$I$447,'Opening Balance'!$H$447,""))</f>
        <v/>
      </c>
      <c r="CY439" s="438">
        <f t="shared" si="745"/>
        <v>4.2201999999999762</v>
      </c>
      <c r="CZ439" s="430">
        <f>IF(CO439="","",CO439*'Opening Balance'!$H$449)</f>
        <v>0</v>
      </c>
      <c r="DA439" s="431">
        <f t="shared" si="746"/>
        <v>4.2201999999999762</v>
      </c>
      <c r="DB439" s="474">
        <f t="shared" si="772"/>
        <v>38800</v>
      </c>
      <c r="DC439" s="468" t="str">
        <f>IF(CK439="","",IF(CK439='Opening Balance'!$I$451,'Opening Balance'!$H$451,""))</f>
        <v/>
      </c>
      <c r="DD439" s="468">
        <f t="shared" si="747"/>
        <v>38800</v>
      </c>
      <c r="DE439" s="470">
        <f>IF(CK439="","",IF(CK439='Opening Balance'!$I$453,'Opening Balance'!$H$453,0))</f>
        <v>0</v>
      </c>
      <c r="DF439" s="469">
        <f t="shared" si="773"/>
        <v>38800</v>
      </c>
    </row>
    <row r="440" spans="1:110" s="329" customFormat="1">
      <c r="A440" s="580"/>
      <c r="B440" s="352">
        <f>IF(AND($Z$3=$Q$419),MAX($B$423:B439)+1,0)</f>
        <v>0</v>
      </c>
      <c r="C440" s="116">
        <f>IF(AND('Att. Dairy'!B506=""),"",'Att. Dairy'!B506)</f>
        <v>45368</v>
      </c>
      <c r="D440" s="118">
        <f t="shared" si="748"/>
        <v>31.3</v>
      </c>
      <c r="E440" s="118">
        <f t="shared" si="749"/>
        <v>132.69999999999999</v>
      </c>
      <c r="F440" s="118" t="str">
        <f>IF(C440="","",IF(Sheet1!C440='Opening Balance'!$I$426,'Opening Balance'!$G$426,""))</f>
        <v/>
      </c>
      <c r="G440" s="118" t="str">
        <f>IF(C440="","",IF(Sheet1!C440='Opening Balance'!$I$427,'Opening Balance'!$G$427,""))</f>
        <v/>
      </c>
      <c r="H440" s="118" t="str">
        <f>IF(C440="","",IF(Sheet1!C440='Opening Balance'!$I$428,'Opening Balance'!$G$428,""))</f>
        <v/>
      </c>
      <c r="I440" s="118" t="str">
        <f>IF(C440="","",IF(Sheet1!C440='Opening Balance'!$I$429,'Opening Balance'!$G$429,""))</f>
        <v/>
      </c>
      <c r="J440" s="118" t="str">
        <f>IF(C440="","",IF(Sheet1!C440='Opening Balance'!$I$430,'Opening Balance'!$G$430,""))</f>
        <v/>
      </c>
      <c r="K440" s="118" t="str">
        <f>IF(C440="","",IF(Sheet1!C440='Opening Balance'!$I$431,'Opening Balance'!$G$431,""))</f>
        <v/>
      </c>
      <c r="L440" s="118">
        <f t="shared" si="750"/>
        <v>31.3</v>
      </c>
      <c r="M440" s="118">
        <f t="shared" si="751"/>
        <v>132.69999999999999</v>
      </c>
      <c r="N440" s="119" t="str">
        <f>IF('Att. Dairy'!F506="","",'Att. Dairy'!F506)</f>
        <v/>
      </c>
      <c r="O440" s="119" t="str">
        <f>IF('Att. Dairy'!G506="","",'Att. Dairy'!G506)</f>
        <v/>
      </c>
      <c r="P440" s="119" t="str">
        <f t="shared" si="752"/>
        <v/>
      </c>
      <c r="Q440" s="119" t="str">
        <f>IF('Att. Dairy'!L506="","",'Att. Dairy'!L506)</f>
        <v/>
      </c>
      <c r="R440" s="119" t="str">
        <f>IF('Att. Dairy'!M506="","",'Att. Dairy'!M506)</f>
        <v/>
      </c>
      <c r="S440" s="119" t="str">
        <f t="shared" si="753"/>
        <v/>
      </c>
      <c r="T440" s="118">
        <f t="shared" si="754"/>
        <v>0</v>
      </c>
      <c r="U440" s="118">
        <f t="shared" si="755"/>
        <v>0</v>
      </c>
      <c r="V440" s="118">
        <f t="shared" si="756"/>
        <v>31.3</v>
      </c>
      <c r="W440" s="118">
        <f t="shared" si="757"/>
        <v>132.69999999999999</v>
      </c>
      <c r="X440" s="321" t="str">
        <f>IFERROR(IF(AND('Att. Dairy'!B506=""),"",IF(AND(Y440="अवकाश"),"",IF(AND(S440=""),"",S440*$Z$419))),"")</f>
        <v/>
      </c>
      <c r="Y440" s="121" t="str">
        <f>IF(AND('Att. Dairy'!B506=""),"",IF(OR(S440="",S440=0),"",BC440))</f>
        <v/>
      </c>
      <c r="AA440" s="353">
        <f>IF(AND($AY$3=$AP$419),MAX($AA$423:AA439)+1,0)</f>
        <v>0</v>
      </c>
      <c r="AB440" s="116">
        <f>IF(AND('Att. Dairy'!B506=""),"",'Att. Dairy'!B506)</f>
        <v>45368</v>
      </c>
      <c r="AC440" s="118">
        <f t="shared" si="758"/>
        <v>70.900000000000006</v>
      </c>
      <c r="AD440" s="118">
        <f t="shared" si="759"/>
        <v>174</v>
      </c>
      <c r="AE440" s="118" t="str">
        <f>IF(AB440="","",IF(Sheet1!AB440='Opening Balance'!$I$426,'Opening Balance'!$H$426,""))</f>
        <v/>
      </c>
      <c r="AF440" s="118" t="str">
        <f>IF(AB440="","",IF(Sheet1!AB440='Opening Balance'!$I$427,'Opening Balance'!$H$427,""))</f>
        <v/>
      </c>
      <c r="AG440" s="118" t="str">
        <f>IF(AB440="","",IF(Sheet1!AB440='Opening Balance'!$I$428,'Opening Balance'!$H$428,""))</f>
        <v/>
      </c>
      <c r="AH440" s="118" t="str">
        <f>IF(AB440="","",IF(Sheet1!AB440='Opening Balance'!$I$429,'Opening Balance'!$H$429,""))</f>
        <v/>
      </c>
      <c r="AI440" s="118" t="str">
        <f>IF(AB440="","",IF(Sheet1!AB440='Opening Balance'!$I$430,'Opening Balance'!$H$430,""))</f>
        <v/>
      </c>
      <c r="AJ440" s="118" t="str">
        <f>IF(AB440="","",IF(Sheet1!AB440='Opening Balance'!$I$431,'Opening Balance'!$H$431,""))</f>
        <v/>
      </c>
      <c r="AK440" s="118">
        <f t="shared" si="760"/>
        <v>70.900000000000006</v>
      </c>
      <c r="AL440" s="118">
        <f t="shared" si="761"/>
        <v>174</v>
      </c>
      <c r="AM440" s="119" t="str">
        <f>IF('Att. Dairy'!I506="","",'Att. Dairy'!I506)</f>
        <v/>
      </c>
      <c r="AN440" s="119" t="str">
        <f>IF('Att. Dairy'!J506="","",'Att. Dairy'!J506)</f>
        <v/>
      </c>
      <c r="AO440" s="119" t="str">
        <f t="shared" si="776"/>
        <v/>
      </c>
      <c r="AP440" s="119" t="str">
        <f>IF('Att. Dairy'!O506="","",'Att. Dairy'!O506)</f>
        <v/>
      </c>
      <c r="AQ440" s="119" t="str">
        <f>IF('Att. Dairy'!P506="","",'Att. Dairy'!P506)</f>
        <v/>
      </c>
      <c r="AR440" s="119" t="str">
        <f t="shared" si="762"/>
        <v/>
      </c>
      <c r="AS440" s="118">
        <f t="shared" si="763"/>
        <v>0</v>
      </c>
      <c r="AT440" s="118">
        <f t="shared" si="764"/>
        <v>0</v>
      </c>
      <c r="AU440" s="118">
        <f t="shared" si="774"/>
        <v>70.900000000000006</v>
      </c>
      <c r="AV440" s="118">
        <f t="shared" si="775"/>
        <v>174</v>
      </c>
      <c r="AW440" s="321" t="str">
        <f>IFERROR(IF(AND('Att. Dairy'!B506=""),"",IF(AND(AX440="अवकाश"),"",IF(AND(AR440=""),"",AR440*$AY$419))),"")</f>
        <v/>
      </c>
      <c r="AX440" s="121" t="str">
        <f>IF(AND('Att. Dairy'!B506=""),"",IF(OR(AR440="",AR440=0),"",BC440))</f>
        <v/>
      </c>
      <c r="BB440" s="329" t="str">
        <f>IF(AND('Att. Dairy'!D506=""),"",'Att. Dairy'!D506)</f>
        <v>Sunday</v>
      </c>
      <c r="BC440" s="329" t="str">
        <f t="shared" si="765"/>
        <v>अवकाश</v>
      </c>
      <c r="BD440" s="318" t="str">
        <f t="shared" si="735"/>
        <v/>
      </c>
      <c r="BE440" s="329" t="str">
        <f>IF(AND('Att. Dairy'!C506=""),"",'Att. Dairy'!C506)</f>
        <v/>
      </c>
      <c r="BF440" s="329" t="str">
        <f t="shared" si="736"/>
        <v/>
      </c>
      <c r="BG440" s="318" t="str">
        <f t="shared" si="737"/>
        <v/>
      </c>
      <c r="BJ440" s="487">
        <f>IF(AND($DG$5=$CF$420),MAX($BJ$423:BJ439)+1,0)</f>
        <v>0</v>
      </c>
      <c r="BK440" s="389">
        <v>17</v>
      </c>
      <c r="BL440" s="422">
        <f>IF(AND('Att. Dairy'!B506=""),"",'Att. Dairy'!B506)</f>
        <v>45368</v>
      </c>
      <c r="BM440" s="423" t="str">
        <f>IF(AND('Att. Dairy'!D506=""),"",'Att. Dairy'!D506)</f>
        <v>Sunday</v>
      </c>
      <c r="BN440" s="435" t="str">
        <f>IF('Att. Dairy'!L506="","",IF('Att. Dairy'!E506='Att. Dairy'!$AD$15,'Att. Dairy'!L506,""))</f>
        <v/>
      </c>
      <c r="BO440" s="435" t="str">
        <f>IF('Att. Dairy'!M506="","",IF('Att. Dairy'!E506='Att. Dairy'!$AD$15,'Att. Dairy'!M506,""))</f>
        <v/>
      </c>
      <c r="BP440" s="436">
        <f t="shared" si="738"/>
        <v>0</v>
      </c>
      <c r="BQ440" s="453">
        <f t="shared" si="766"/>
        <v>76.055000000000007</v>
      </c>
      <c r="BR440" s="439" t="str">
        <f>IF(BL440="","",IF(BL440='Opening Balance'!$I$444,'Opening Balance'!$G$444,""))</f>
        <v/>
      </c>
      <c r="BS440" s="439" t="str">
        <f>IF(BL440="","",IF(BL440='Opening Balance'!$I$446,'Opening Balance'!$G$446,""))</f>
        <v/>
      </c>
      <c r="BT440" s="438">
        <f t="shared" si="739"/>
        <v>76.055000000000007</v>
      </c>
      <c r="BU440" s="446">
        <f>IF(BP440="","",BP440*'Opening Balance'!$G$448)</f>
        <v>0</v>
      </c>
      <c r="BV440" s="415">
        <f t="shared" si="733"/>
        <v>76.055000000000007</v>
      </c>
      <c r="BW440" s="453">
        <f t="shared" si="767"/>
        <v>-4.4092000000000073</v>
      </c>
      <c r="BX440" s="446" t="str">
        <f>IF(BL440="","",IF(BL440='Opening Balance'!$I$445,'Opening Balance'!$G$445,""))</f>
        <v/>
      </c>
      <c r="BY440" s="446" t="str">
        <f>IF(BL440="","",IF(BL440='Opening Balance'!$I$447,'Opening Balance'!$G$447,""))</f>
        <v/>
      </c>
      <c r="BZ440" s="447">
        <f t="shared" si="740"/>
        <v>-4.4092000000000073</v>
      </c>
      <c r="CA440" s="446">
        <f>IF(BP440="","",BP440*'Opening Balance'!$G$449)</f>
        <v>0</v>
      </c>
      <c r="CB440" s="431">
        <f t="shared" si="741"/>
        <v>-4.4092000000000073</v>
      </c>
      <c r="CC440" s="474">
        <f t="shared" si="768"/>
        <v>35500</v>
      </c>
      <c r="CD440" s="468" t="str">
        <f>IF(BL440="","",IF(BL440='Opening Balance'!$I$451,'Opening Balance'!$G$451,""))</f>
        <v/>
      </c>
      <c r="CE440" s="468">
        <f t="shared" si="742"/>
        <v>35500</v>
      </c>
      <c r="CF440" s="470">
        <f>IF(BL440="","",IF(BL440='Opening Balance'!$I$453,'Opening Balance'!$G$453,0))</f>
        <v>0</v>
      </c>
      <c r="CG440" s="469">
        <f t="shared" si="769"/>
        <v>35500</v>
      </c>
      <c r="CH440" s="466"/>
      <c r="CI440" s="466"/>
      <c r="CJ440" s="389">
        <v>17</v>
      </c>
      <c r="CK440" s="422">
        <f>IF(AND('Att. Dairy'!B506=""),"",'Att. Dairy'!B506)</f>
        <v>45368</v>
      </c>
      <c r="CL440" s="423" t="str">
        <f>IF(AND('Att. Dairy'!D506=""),"",'Att. Dairy'!D506)</f>
        <v>Sunday</v>
      </c>
      <c r="CM440" s="435" t="str">
        <f>IF('Att. Dairy'!O506="","",IF('Att. Dairy'!E506='Att. Dairy'!$AD$15,'Att. Dairy'!O506,""))</f>
        <v/>
      </c>
      <c r="CN440" s="435" t="str">
        <f>IF('Att. Dairy'!P506="","",IF('Att. Dairy'!E506='Att. Dairy'!$AD$15,'Att. Dairy'!P506,""))</f>
        <v/>
      </c>
      <c r="CO440" s="436">
        <f t="shared" si="743"/>
        <v>0</v>
      </c>
      <c r="CP440" s="453">
        <f t="shared" si="770"/>
        <v>121.01999999999992</v>
      </c>
      <c r="CQ440" s="438" t="str">
        <f>IF(CK440="","",IF(CK440='Opening Balance'!$I$444,'Opening Balance'!$H$444,""))</f>
        <v/>
      </c>
      <c r="CR440" s="438" t="str">
        <f>IF(CK440="","",IF(CK440='Opening Balance'!$I$446,'Opening Balance'!$H$446,""))</f>
        <v/>
      </c>
      <c r="CS440" s="438">
        <f t="shared" si="744"/>
        <v>121.01999999999992</v>
      </c>
      <c r="CT440" s="430">
        <f>IF(CO440="","",CO440*'Opening Balance'!$H$448)</f>
        <v>0</v>
      </c>
      <c r="CU440" s="431">
        <f t="shared" si="734"/>
        <v>121.01999999999992</v>
      </c>
      <c r="CV440" s="453">
        <f t="shared" si="771"/>
        <v>4.2201999999999762</v>
      </c>
      <c r="CW440" s="430" t="str">
        <f>IF(CK440="","",IF(CK440='Opening Balance'!$I$445,'Opening Balance'!$H$445,""))</f>
        <v/>
      </c>
      <c r="CX440" s="429" t="str">
        <f>IF(CK440="","",IF(CK440='Opening Balance'!$I$447,'Opening Balance'!$H$447,""))</f>
        <v/>
      </c>
      <c r="CY440" s="438">
        <f t="shared" si="745"/>
        <v>4.2201999999999762</v>
      </c>
      <c r="CZ440" s="430">
        <f>IF(CO440="","",CO440*'Opening Balance'!$H$449)</f>
        <v>0</v>
      </c>
      <c r="DA440" s="431">
        <f t="shared" si="746"/>
        <v>4.2201999999999762</v>
      </c>
      <c r="DB440" s="474">
        <f t="shared" si="772"/>
        <v>38800</v>
      </c>
      <c r="DC440" s="468" t="str">
        <f>IF(CK440="","",IF(CK440='Opening Balance'!$I$451,'Opening Balance'!$H$451,""))</f>
        <v/>
      </c>
      <c r="DD440" s="468">
        <f t="shared" si="747"/>
        <v>38800</v>
      </c>
      <c r="DE440" s="470">
        <f>IF(CK440="","",IF(CK440='Opening Balance'!$I$453,'Opening Balance'!$H$453,0))</f>
        <v>0</v>
      </c>
      <c r="DF440" s="469">
        <f t="shared" si="773"/>
        <v>38800</v>
      </c>
    </row>
    <row r="441" spans="1:110" s="329" customFormat="1">
      <c r="A441" s="580"/>
      <c r="B441" s="352">
        <f>IF(AND($Z$3=$Q$419),MAX($B$423:B440)+1,0)</f>
        <v>0</v>
      </c>
      <c r="C441" s="116">
        <f>IF(AND('Att. Dairy'!B507=""),"",'Att. Dairy'!B507)</f>
        <v>45369</v>
      </c>
      <c r="D441" s="118">
        <f t="shared" si="748"/>
        <v>31.3</v>
      </c>
      <c r="E441" s="118">
        <f t="shared" si="749"/>
        <v>132.69999999999999</v>
      </c>
      <c r="F441" s="118" t="str">
        <f>IF(C441="","",IF(Sheet1!C441='Opening Balance'!$I$426,'Opening Balance'!$G$426,""))</f>
        <v/>
      </c>
      <c r="G441" s="118" t="str">
        <f>IF(C441="","",IF(Sheet1!C441='Opening Balance'!$I$427,'Opening Balance'!$G$427,""))</f>
        <v/>
      </c>
      <c r="H441" s="118" t="str">
        <f>IF(C441="","",IF(Sheet1!C441='Opening Balance'!$I$428,'Opening Balance'!$G$428,""))</f>
        <v/>
      </c>
      <c r="I441" s="118" t="str">
        <f>IF(C441="","",IF(Sheet1!C441='Opening Balance'!$I$429,'Opening Balance'!$G$429,""))</f>
        <v/>
      </c>
      <c r="J441" s="118" t="str">
        <f>IF(C441="","",IF(Sheet1!C441='Opening Balance'!$I$430,'Opening Balance'!$G$430,""))</f>
        <v/>
      </c>
      <c r="K441" s="118" t="str">
        <f>IF(C441="","",IF(Sheet1!C441='Opening Balance'!$I$431,'Opening Balance'!$G$431,""))</f>
        <v/>
      </c>
      <c r="L441" s="118">
        <f t="shared" si="750"/>
        <v>31.3</v>
      </c>
      <c r="M441" s="118">
        <f t="shared" si="751"/>
        <v>132.69999999999999</v>
      </c>
      <c r="N441" s="119" t="str">
        <f>IF('Att. Dairy'!F507="","",'Att. Dairy'!F507)</f>
        <v/>
      </c>
      <c r="O441" s="119" t="str">
        <f>IF('Att. Dairy'!G507="","",'Att. Dairy'!G507)</f>
        <v/>
      </c>
      <c r="P441" s="119" t="str">
        <f t="shared" si="752"/>
        <v/>
      </c>
      <c r="Q441" s="119" t="str">
        <f>IF('Att. Dairy'!L507="","",'Att. Dairy'!L507)</f>
        <v/>
      </c>
      <c r="R441" s="119" t="str">
        <f>IF('Att. Dairy'!M507="","",'Att. Dairy'!M507)</f>
        <v/>
      </c>
      <c r="S441" s="119" t="str">
        <f t="shared" si="753"/>
        <v/>
      </c>
      <c r="T441" s="118">
        <f t="shared" si="754"/>
        <v>0</v>
      </c>
      <c r="U441" s="118">
        <f t="shared" si="755"/>
        <v>0</v>
      </c>
      <c r="V441" s="118">
        <f t="shared" si="756"/>
        <v>31.3</v>
      </c>
      <c r="W441" s="118">
        <f t="shared" si="757"/>
        <v>132.69999999999999</v>
      </c>
      <c r="X441" s="321" t="str">
        <f>IFERROR(IF(AND('Att. Dairy'!B507=""),"",IF(AND(Y441="अवकाश"),"",IF(AND(S441=""),"",S441*$Z$419))),"")</f>
        <v/>
      </c>
      <c r="Y441" s="121" t="str">
        <f>IF(AND('Att. Dairy'!B507=""),"",IF(OR(S441="",S441=0),"",BC441))</f>
        <v/>
      </c>
      <c r="AA441" s="353">
        <f>IF(AND($AY$3=$AP$419),MAX($AA$423:AA440)+1,0)</f>
        <v>0</v>
      </c>
      <c r="AB441" s="116">
        <f>IF(AND('Att. Dairy'!B507=""),"",'Att. Dairy'!B507)</f>
        <v>45369</v>
      </c>
      <c r="AC441" s="118">
        <f t="shared" si="758"/>
        <v>70.900000000000006</v>
      </c>
      <c r="AD441" s="118">
        <f t="shared" si="759"/>
        <v>174</v>
      </c>
      <c r="AE441" s="118" t="str">
        <f>IF(AB441="","",IF(Sheet1!AB441='Opening Balance'!$I$426,'Opening Balance'!$H$426,""))</f>
        <v/>
      </c>
      <c r="AF441" s="118" t="str">
        <f>IF(AB441="","",IF(Sheet1!AB441='Opening Balance'!$I$427,'Opening Balance'!$H$427,""))</f>
        <v/>
      </c>
      <c r="AG441" s="118" t="str">
        <f>IF(AB441="","",IF(Sheet1!AB441='Opening Balance'!$I$428,'Opening Balance'!$H$428,""))</f>
        <v/>
      </c>
      <c r="AH441" s="118" t="str">
        <f>IF(AB441="","",IF(Sheet1!AB441='Opening Balance'!$I$429,'Opening Balance'!$H$429,""))</f>
        <v/>
      </c>
      <c r="AI441" s="118" t="str">
        <f>IF(AB441="","",IF(Sheet1!AB441='Opening Balance'!$I$430,'Opening Balance'!$H$430,""))</f>
        <v/>
      </c>
      <c r="AJ441" s="118" t="str">
        <f>IF(AB441="","",IF(Sheet1!AB441='Opening Balance'!$I$431,'Opening Balance'!$H$431,""))</f>
        <v/>
      </c>
      <c r="AK441" s="118">
        <f t="shared" si="760"/>
        <v>70.900000000000006</v>
      </c>
      <c r="AL441" s="118">
        <f t="shared" si="761"/>
        <v>174</v>
      </c>
      <c r="AM441" s="119" t="str">
        <f>IF('Att. Dairy'!I507="","",'Att. Dairy'!I507)</f>
        <v/>
      </c>
      <c r="AN441" s="119" t="str">
        <f>IF('Att. Dairy'!J507="","",'Att. Dairy'!J507)</f>
        <v/>
      </c>
      <c r="AO441" s="119" t="str">
        <f t="shared" si="776"/>
        <v/>
      </c>
      <c r="AP441" s="119" t="str">
        <f>IF('Att. Dairy'!O507="","",'Att. Dairy'!O507)</f>
        <v/>
      </c>
      <c r="AQ441" s="119" t="str">
        <f>IF('Att. Dairy'!P507="","",'Att. Dairy'!P507)</f>
        <v/>
      </c>
      <c r="AR441" s="119" t="str">
        <f t="shared" si="762"/>
        <v/>
      </c>
      <c r="AS441" s="118">
        <f t="shared" si="763"/>
        <v>0</v>
      </c>
      <c r="AT441" s="118">
        <f t="shared" si="764"/>
        <v>0</v>
      </c>
      <c r="AU441" s="118">
        <f t="shared" si="774"/>
        <v>70.900000000000006</v>
      </c>
      <c r="AV441" s="118">
        <f t="shared" si="775"/>
        <v>174</v>
      </c>
      <c r="AW441" s="321" t="str">
        <f>IFERROR(IF(AND('Att. Dairy'!B507=""),"",IF(AND(AX441="अवकाश"),"",IF(AND(AR441=""),"",AR441*$AY$419))),"")</f>
        <v/>
      </c>
      <c r="AX441" s="121" t="str">
        <f>IF(AND('Att. Dairy'!B507=""),"",IF(OR(AR441="",AR441=0),"",BC441))</f>
        <v/>
      </c>
      <c r="BB441" s="329" t="str">
        <f>IF(AND('Att. Dairy'!D507=""),"",'Att. Dairy'!D507)</f>
        <v>Monday</v>
      </c>
      <c r="BC441" s="329" t="str">
        <f t="shared" si="765"/>
        <v>सब्जी रोटी</v>
      </c>
      <c r="BD441" s="318" t="str">
        <f t="shared" si="735"/>
        <v>W</v>
      </c>
      <c r="BE441" s="329" t="str">
        <f>IF(AND('Att. Dairy'!C507=""),"",'Att. Dairy'!C507)</f>
        <v/>
      </c>
      <c r="BF441" s="329" t="str">
        <f t="shared" si="736"/>
        <v/>
      </c>
      <c r="BG441" s="318" t="str">
        <f t="shared" si="737"/>
        <v>W</v>
      </c>
      <c r="BJ441" s="487">
        <f>IF(AND($DG$5=$CF$420),MAX($BJ$423:BJ440)+1,0)</f>
        <v>0</v>
      </c>
      <c r="BK441" s="389">
        <v>18</v>
      </c>
      <c r="BL441" s="422">
        <f>IF(AND('Att. Dairy'!B507=""),"",'Att. Dairy'!B507)</f>
        <v>45369</v>
      </c>
      <c r="BM441" s="423" t="str">
        <f>IF(AND('Att. Dairy'!D507=""),"",'Att. Dairy'!D507)</f>
        <v>Monday</v>
      </c>
      <c r="BN441" s="435" t="str">
        <f>IF('Att. Dairy'!L507="","",IF('Att. Dairy'!E507='Att. Dairy'!$AD$15,'Att. Dairy'!L507,""))</f>
        <v/>
      </c>
      <c r="BO441" s="435" t="str">
        <f>IF('Att. Dairy'!M507="","",IF('Att. Dairy'!E507='Att. Dairy'!$AD$15,'Att. Dairy'!M507,""))</f>
        <v/>
      </c>
      <c r="BP441" s="436">
        <f t="shared" si="738"/>
        <v>0</v>
      </c>
      <c r="BQ441" s="453">
        <f t="shared" si="766"/>
        <v>76.055000000000007</v>
      </c>
      <c r="BR441" s="439" t="str">
        <f>IF(BL441="","",IF(BL441='Opening Balance'!$I$444,'Opening Balance'!$G$444,""))</f>
        <v/>
      </c>
      <c r="BS441" s="439" t="str">
        <f>IF(BL441="","",IF(BL441='Opening Balance'!$I$446,'Opening Balance'!$G$446,""))</f>
        <v/>
      </c>
      <c r="BT441" s="438">
        <f t="shared" si="739"/>
        <v>76.055000000000007</v>
      </c>
      <c r="BU441" s="446">
        <f>IF(BP441="","",BP441*'Opening Balance'!$G$448)</f>
        <v>0</v>
      </c>
      <c r="BV441" s="415">
        <f t="shared" si="733"/>
        <v>76.055000000000007</v>
      </c>
      <c r="BW441" s="453">
        <f t="shared" si="767"/>
        <v>-4.4092000000000073</v>
      </c>
      <c r="BX441" s="446" t="str">
        <f>IF(BL441="","",IF(BL441='Opening Balance'!$I$445,'Opening Balance'!$G$445,""))</f>
        <v/>
      </c>
      <c r="BY441" s="446" t="str">
        <f>IF(BL441="","",IF(BL441='Opening Balance'!$I$447,'Opening Balance'!$G$447,""))</f>
        <v/>
      </c>
      <c r="BZ441" s="447">
        <f t="shared" si="740"/>
        <v>-4.4092000000000073</v>
      </c>
      <c r="CA441" s="446">
        <f>IF(BP441="","",BP441*'Opening Balance'!$G$449)</f>
        <v>0</v>
      </c>
      <c r="CB441" s="431">
        <f t="shared" si="741"/>
        <v>-4.4092000000000073</v>
      </c>
      <c r="CC441" s="474">
        <f t="shared" si="768"/>
        <v>35500</v>
      </c>
      <c r="CD441" s="468" t="str">
        <f>IF(BL441="","",IF(BL441='Opening Balance'!$I$451,'Opening Balance'!$G$451,""))</f>
        <v/>
      </c>
      <c r="CE441" s="468">
        <f t="shared" si="742"/>
        <v>35500</v>
      </c>
      <c r="CF441" s="470">
        <f>IF(BL441="","",IF(BL441='Opening Balance'!$I$453,'Opening Balance'!$G$453,0))</f>
        <v>0</v>
      </c>
      <c r="CG441" s="469">
        <f t="shared" si="769"/>
        <v>35500</v>
      </c>
      <c r="CH441" s="466"/>
      <c r="CI441" s="466"/>
      <c r="CJ441" s="389">
        <v>18</v>
      </c>
      <c r="CK441" s="422">
        <f>IF(AND('Att. Dairy'!B507=""),"",'Att. Dairy'!B507)</f>
        <v>45369</v>
      </c>
      <c r="CL441" s="423" t="str">
        <f>IF(AND('Att. Dairy'!D507=""),"",'Att. Dairy'!D507)</f>
        <v>Monday</v>
      </c>
      <c r="CM441" s="435" t="str">
        <f>IF('Att. Dairy'!O507="","",IF('Att. Dairy'!E507='Att. Dairy'!$AD$15,'Att. Dairy'!O507,""))</f>
        <v/>
      </c>
      <c r="CN441" s="435" t="str">
        <f>IF('Att. Dairy'!P507="","",IF('Att. Dairy'!E507='Att. Dairy'!$AD$15,'Att. Dairy'!P507,""))</f>
        <v/>
      </c>
      <c r="CO441" s="436">
        <f t="shared" si="743"/>
        <v>0</v>
      </c>
      <c r="CP441" s="453">
        <f t="shared" si="770"/>
        <v>121.01999999999992</v>
      </c>
      <c r="CQ441" s="438" t="str">
        <f>IF(CK441="","",IF(CK441='Opening Balance'!$I$444,'Opening Balance'!$H$444,""))</f>
        <v/>
      </c>
      <c r="CR441" s="438" t="str">
        <f>IF(CK441="","",IF(CK441='Opening Balance'!$I$446,'Opening Balance'!$H$446,""))</f>
        <v/>
      </c>
      <c r="CS441" s="438">
        <f t="shared" si="744"/>
        <v>121.01999999999992</v>
      </c>
      <c r="CT441" s="430">
        <f>IF(CO441="","",CO441*'Opening Balance'!$H$448)</f>
        <v>0</v>
      </c>
      <c r="CU441" s="431">
        <f t="shared" si="734"/>
        <v>121.01999999999992</v>
      </c>
      <c r="CV441" s="453">
        <f t="shared" si="771"/>
        <v>4.2201999999999762</v>
      </c>
      <c r="CW441" s="430" t="str">
        <f>IF(CK441="","",IF(CK441='Opening Balance'!$I$445,'Opening Balance'!$H$445,""))</f>
        <v/>
      </c>
      <c r="CX441" s="429" t="str">
        <f>IF(CK441="","",IF(CK441='Opening Balance'!$I$447,'Opening Balance'!$H$447,""))</f>
        <v/>
      </c>
      <c r="CY441" s="438">
        <f t="shared" si="745"/>
        <v>4.2201999999999762</v>
      </c>
      <c r="CZ441" s="430">
        <f>IF(CO441="","",CO441*'Opening Balance'!$H$449)</f>
        <v>0</v>
      </c>
      <c r="DA441" s="431">
        <f t="shared" si="746"/>
        <v>4.2201999999999762</v>
      </c>
      <c r="DB441" s="474">
        <f t="shared" si="772"/>
        <v>38800</v>
      </c>
      <c r="DC441" s="468" t="str">
        <f>IF(CK441="","",IF(CK441='Opening Balance'!$I$451,'Opening Balance'!$H$451,""))</f>
        <v/>
      </c>
      <c r="DD441" s="468">
        <f t="shared" si="747"/>
        <v>38800</v>
      </c>
      <c r="DE441" s="470">
        <f>IF(CK441="","",IF(CK441='Opening Balance'!$I$453,'Opening Balance'!$H$453,0))</f>
        <v>0</v>
      </c>
      <c r="DF441" s="469">
        <f t="shared" si="773"/>
        <v>38800</v>
      </c>
    </row>
    <row r="442" spans="1:110" s="329" customFormat="1">
      <c r="A442" s="580"/>
      <c r="B442" s="352">
        <f>IF(AND($Z$3=$Q$419),MAX($B$423:B441)+1,0)</f>
        <v>0</v>
      </c>
      <c r="C442" s="116">
        <f>IF(AND('Att. Dairy'!B508=""),"",'Att. Dairy'!B508)</f>
        <v>45370</v>
      </c>
      <c r="D442" s="118">
        <f t="shared" si="748"/>
        <v>31.3</v>
      </c>
      <c r="E442" s="118">
        <f t="shared" si="749"/>
        <v>132.69999999999999</v>
      </c>
      <c r="F442" s="118" t="str">
        <f>IF(C442="","",IF(Sheet1!C442='Opening Balance'!$I$426,'Opening Balance'!$G$426,""))</f>
        <v/>
      </c>
      <c r="G442" s="118" t="str">
        <f>IF(C442="","",IF(Sheet1!C442='Opening Balance'!$I$427,'Opening Balance'!$G$427,""))</f>
        <v/>
      </c>
      <c r="H442" s="118" t="str">
        <f>IF(C442="","",IF(Sheet1!C442='Opening Balance'!$I$428,'Opening Balance'!$G$428,""))</f>
        <v/>
      </c>
      <c r="I442" s="118" t="str">
        <f>IF(C442="","",IF(Sheet1!C442='Opening Balance'!$I$429,'Opening Balance'!$G$429,""))</f>
        <v/>
      </c>
      <c r="J442" s="118" t="str">
        <f>IF(C442="","",IF(Sheet1!C442='Opening Balance'!$I$430,'Opening Balance'!$G$430,""))</f>
        <v/>
      </c>
      <c r="K442" s="118" t="str">
        <f>IF(C442="","",IF(Sheet1!C442='Opening Balance'!$I$431,'Opening Balance'!$G$431,""))</f>
        <v/>
      </c>
      <c r="L442" s="118">
        <f t="shared" si="750"/>
        <v>31.3</v>
      </c>
      <c r="M442" s="118">
        <f t="shared" si="751"/>
        <v>132.69999999999999</v>
      </c>
      <c r="N442" s="119" t="str">
        <f>IF('Att. Dairy'!F508="","",'Att. Dairy'!F508)</f>
        <v/>
      </c>
      <c r="O442" s="119" t="str">
        <f>IF('Att. Dairy'!G508="","",'Att. Dairy'!G508)</f>
        <v/>
      </c>
      <c r="P442" s="119" t="str">
        <f t="shared" si="752"/>
        <v/>
      </c>
      <c r="Q442" s="119" t="str">
        <f>IF('Att. Dairy'!L508="","",'Att. Dairy'!L508)</f>
        <v/>
      </c>
      <c r="R442" s="119" t="str">
        <f>IF('Att. Dairy'!M508="","",'Att. Dairy'!M508)</f>
        <v/>
      </c>
      <c r="S442" s="119" t="str">
        <f t="shared" si="753"/>
        <v/>
      </c>
      <c r="T442" s="118">
        <f t="shared" si="754"/>
        <v>0</v>
      </c>
      <c r="U442" s="118">
        <f t="shared" si="755"/>
        <v>0</v>
      </c>
      <c r="V442" s="118">
        <f t="shared" si="756"/>
        <v>31.3</v>
      </c>
      <c r="W442" s="118">
        <f t="shared" si="757"/>
        <v>132.69999999999999</v>
      </c>
      <c r="X442" s="321" t="str">
        <f>IFERROR(IF(AND('Att. Dairy'!B508=""),"",IF(AND(Y442="अवकाश"),"",IF(AND(S442=""),"",S442*$Z$419))),"")</f>
        <v/>
      </c>
      <c r="Y442" s="121" t="str">
        <f>IF(AND('Att. Dairy'!B508=""),"",IF(OR(S442="",S442=0),"",BC442))</f>
        <v/>
      </c>
      <c r="AA442" s="353">
        <f>IF(AND($AY$3=$AP$419),MAX($AA$423:AA441)+1,0)</f>
        <v>0</v>
      </c>
      <c r="AB442" s="116">
        <f>IF(AND('Att. Dairy'!B508=""),"",'Att. Dairy'!B508)</f>
        <v>45370</v>
      </c>
      <c r="AC442" s="118">
        <f t="shared" si="758"/>
        <v>70.900000000000006</v>
      </c>
      <c r="AD442" s="118">
        <f t="shared" si="759"/>
        <v>174</v>
      </c>
      <c r="AE442" s="118" t="str">
        <f>IF(AB442="","",IF(Sheet1!AB442='Opening Balance'!$I$426,'Opening Balance'!$H$426,""))</f>
        <v/>
      </c>
      <c r="AF442" s="118" t="str">
        <f>IF(AB442="","",IF(Sheet1!AB442='Opening Balance'!$I$427,'Opening Balance'!$H$427,""))</f>
        <v/>
      </c>
      <c r="AG442" s="118" t="str">
        <f>IF(AB442="","",IF(Sheet1!AB442='Opening Balance'!$I$428,'Opening Balance'!$H$428,""))</f>
        <v/>
      </c>
      <c r="AH442" s="118" t="str">
        <f>IF(AB442="","",IF(Sheet1!AB442='Opening Balance'!$I$429,'Opening Balance'!$H$429,""))</f>
        <v/>
      </c>
      <c r="AI442" s="118" t="str">
        <f>IF(AB442="","",IF(Sheet1!AB442='Opening Balance'!$I$430,'Opening Balance'!$H$430,""))</f>
        <v/>
      </c>
      <c r="AJ442" s="118" t="str">
        <f>IF(AB442="","",IF(Sheet1!AB442='Opening Balance'!$I$431,'Opening Balance'!$H$431,""))</f>
        <v/>
      </c>
      <c r="AK442" s="118">
        <f t="shared" si="760"/>
        <v>70.900000000000006</v>
      </c>
      <c r="AL442" s="118">
        <f t="shared" si="761"/>
        <v>174</v>
      </c>
      <c r="AM442" s="119" t="str">
        <f>IF('Att. Dairy'!I508="","",'Att. Dairy'!I508)</f>
        <v/>
      </c>
      <c r="AN442" s="119" t="str">
        <f>IF('Att. Dairy'!J508="","",'Att. Dairy'!J508)</f>
        <v/>
      </c>
      <c r="AO442" s="119" t="str">
        <f t="shared" si="776"/>
        <v/>
      </c>
      <c r="AP442" s="119" t="str">
        <f>IF('Att. Dairy'!O508="","",'Att. Dairy'!O508)</f>
        <v/>
      </c>
      <c r="AQ442" s="119" t="str">
        <f>IF('Att. Dairy'!P508="","",'Att. Dairy'!P508)</f>
        <v/>
      </c>
      <c r="AR442" s="119" t="str">
        <f t="shared" si="762"/>
        <v/>
      </c>
      <c r="AS442" s="118">
        <f t="shared" si="763"/>
        <v>0</v>
      </c>
      <c r="AT442" s="118">
        <f t="shared" si="764"/>
        <v>0</v>
      </c>
      <c r="AU442" s="118">
        <f t="shared" si="774"/>
        <v>70.900000000000006</v>
      </c>
      <c r="AV442" s="118">
        <f t="shared" si="775"/>
        <v>174</v>
      </c>
      <c r="AW442" s="321" t="str">
        <f>IFERROR(IF(AND('Att. Dairy'!B508=""),"",IF(AND(AX442="अवकाश"),"",IF(AND(AR442=""),"",AR442*$AY$419))),"")</f>
        <v/>
      </c>
      <c r="AX442" s="121" t="str">
        <f>IF(AND('Att. Dairy'!B508=""),"",IF(OR(AR442="",AR442=0),"",BC442))</f>
        <v/>
      </c>
      <c r="BB442" s="329" t="str">
        <f>IF(AND('Att. Dairy'!D508=""),"",'Att. Dairy'!D508)</f>
        <v>Tuesday</v>
      </c>
      <c r="BC442" s="329" t="str">
        <f t="shared" si="765"/>
        <v>दाल चावल</v>
      </c>
      <c r="BD442" s="318" t="str">
        <f t="shared" si="735"/>
        <v>R</v>
      </c>
      <c r="BE442" s="329" t="str">
        <f>IF(AND('Att. Dairy'!C508=""),"",'Att. Dairy'!C508)</f>
        <v/>
      </c>
      <c r="BF442" s="329" t="str">
        <f t="shared" si="736"/>
        <v/>
      </c>
      <c r="BG442" s="318" t="str">
        <f t="shared" si="737"/>
        <v>R</v>
      </c>
      <c r="BJ442" s="487">
        <f>IF(AND($DG$5=$CF$420),MAX($BJ$423:BJ441)+1,0)</f>
        <v>0</v>
      </c>
      <c r="BK442" s="389">
        <v>19</v>
      </c>
      <c r="BL442" s="422">
        <f>IF(AND('Att. Dairy'!B508=""),"",'Att. Dairy'!B508)</f>
        <v>45370</v>
      </c>
      <c r="BM442" s="423" t="str">
        <f>IF(AND('Att. Dairy'!D508=""),"",'Att. Dairy'!D508)</f>
        <v>Tuesday</v>
      </c>
      <c r="BN442" s="435" t="str">
        <f>IF('Att. Dairy'!L508="","",IF('Att. Dairy'!E508='Att. Dairy'!$AD$15,'Att. Dairy'!L508,""))</f>
        <v/>
      </c>
      <c r="BO442" s="435" t="str">
        <f>IF('Att. Dairy'!M508="","",IF('Att. Dairy'!E508='Att. Dairy'!$AD$15,'Att. Dairy'!M508,""))</f>
        <v/>
      </c>
      <c r="BP442" s="436">
        <f t="shared" si="738"/>
        <v>0</v>
      </c>
      <c r="BQ442" s="453">
        <f t="shared" si="766"/>
        <v>76.055000000000007</v>
      </c>
      <c r="BR442" s="439" t="str">
        <f>IF(BL442="","",IF(BL442='Opening Balance'!$I$444,'Opening Balance'!$G$444,""))</f>
        <v/>
      </c>
      <c r="BS442" s="439" t="str">
        <f>IF(BL442="","",IF(BL442='Opening Balance'!$I$446,'Opening Balance'!$G$446,""))</f>
        <v/>
      </c>
      <c r="BT442" s="438">
        <f t="shared" si="739"/>
        <v>76.055000000000007</v>
      </c>
      <c r="BU442" s="446">
        <f>IF(BP442="","",BP442*'Opening Balance'!$G$448)</f>
        <v>0</v>
      </c>
      <c r="BV442" s="415">
        <f t="shared" si="733"/>
        <v>76.055000000000007</v>
      </c>
      <c r="BW442" s="453">
        <f t="shared" si="767"/>
        <v>-4.4092000000000073</v>
      </c>
      <c r="BX442" s="446" t="str">
        <f>IF(BL442="","",IF(BL442='Opening Balance'!$I$445,'Opening Balance'!$G$445,""))</f>
        <v/>
      </c>
      <c r="BY442" s="446" t="str">
        <f>IF(BL442="","",IF(BL442='Opening Balance'!$I$447,'Opening Balance'!$G$447,""))</f>
        <v/>
      </c>
      <c r="BZ442" s="447">
        <f t="shared" si="740"/>
        <v>-4.4092000000000073</v>
      </c>
      <c r="CA442" s="446">
        <f>IF(BP442="","",BP442*'Opening Balance'!$G$449)</f>
        <v>0</v>
      </c>
      <c r="CB442" s="431">
        <f t="shared" si="741"/>
        <v>-4.4092000000000073</v>
      </c>
      <c r="CC442" s="474">
        <f t="shared" si="768"/>
        <v>35500</v>
      </c>
      <c r="CD442" s="468" t="str">
        <f>IF(BL442="","",IF(BL442='Opening Balance'!$I$451,'Opening Balance'!$G$451,""))</f>
        <v/>
      </c>
      <c r="CE442" s="468">
        <f t="shared" si="742"/>
        <v>35500</v>
      </c>
      <c r="CF442" s="470">
        <f>IF(BL442="","",IF(BL442='Opening Balance'!$I$453,'Opening Balance'!$G$453,0))</f>
        <v>0</v>
      </c>
      <c r="CG442" s="469">
        <f t="shared" si="769"/>
        <v>35500</v>
      </c>
      <c r="CH442" s="466"/>
      <c r="CI442" s="466"/>
      <c r="CJ442" s="389">
        <v>19</v>
      </c>
      <c r="CK442" s="422">
        <f>IF(AND('Att. Dairy'!B508=""),"",'Att. Dairy'!B508)</f>
        <v>45370</v>
      </c>
      <c r="CL442" s="423" t="str">
        <f>IF(AND('Att. Dairy'!D508=""),"",'Att. Dairy'!D508)</f>
        <v>Tuesday</v>
      </c>
      <c r="CM442" s="435" t="str">
        <f>IF('Att. Dairy'!O508="","",IF('Att. Dairy'!E508='Att. Dairy'!$AD$15,'Att. Dairy'!O508,""))</f>
        <v/>
      </c>
      <c r="CN442" s="435" t="str">
        <f>IF('Att. Dairy'!P508="","",IF('Att. Dairy'!E508='Att. Dairy'!$AD$15,'Att. Dairy'!P508,""))</f>
        <v/>
      </c>
      <c r="CO442" s="436">
        <f t="shared" si="743"/>
        <v>0</v>
      </c>
      <c r="CP442" s="453">
        <f t="shared" si="770"/>
        <v>121.01999999999992</v>
      </c>
      <c r="CQ442" s="438" t="str">
        <f>IF(CK442="","",IF(CK442='Opening Balance'!$I$444,'Opening Balance'!$H$444,""))</f>
        <v/>
      </c>
      <c r="CR442" s="438" t="str">
        <f>IF(CK442="","",IF(CK442='Opening Balance'!$I$446,'Opening Balance'!$H$446,""))</f>
        <v/>
      </c>
      <c r="CS442" s="438">
        <f t="shared" si="744"/>
        <v>121.01999999999992</v>
      </c>
      <c r="CT442" s="430">
        <f>IF(CO442="","",CO442*'Opening Balance'!$H$448)</f>
        <v>0</v>
      </c>
      <c r="CU442" s="431">
        <f t="shared" si="734"/>
        <v>121.01999999999992</v>
      </c>
      <c r="CV442" s="453">
        <f t="shared" si="771"/>
        <v>4.2201999999999762</v>
      </c>
      <c r="CW442" s="430" t="str">
        <f>IF(CK442="","",IF(CK442='Opening Balance'!$I$445,'Opening Balance'!$H$445,""))</f>
        <v/>
      </c>
      <c r="CX442" s="429" t="str">
        <f>IF(CK442="","",IF(CK442='Opening Balance'!$I$447,'Opening Balance'!$H$447,""))</f>
        <v/>
      </c>
      <c r="CY442" s="438">
        <f t="shared" si="745"/>
        <v>4.2201999999999762</v>
      </c>
      <c r="CZ442" s="430">
        <f>IF(CO442="","",CO442*'Opening Balance'!$H$449)</f>
        <v>0</v>
      </c>
      <c r="DA442" s="431">
        <f t="shared" si="746"/>
        <v>4.2201999999999762</v>
      </c>
      <c r="DB442" s="474">
        <f t="shared" si="772"/>
        <v>38800</v>
      </c>
      <c r="DC442" s="468" t="str">
        <f>IF(CK442="","",IF(CK442='Opening Balance'!$I$451,'Opening Balance'!$H$451,""))</f>
        <v/>
      </c>
      <c r="DD442" s="468">
        <f t="shared" si="747"/>
        <v>38800</v>
      </c>
      <c r="DE442" s="470">
        <f>IF(CK442="","",IF(CK442='Opening Balance'!$I$453,'Opening Balance'!$H$453,0))</f>
        <v>0</v>
      </c>
      <c r="DF442" s="469">
        <f t="shared" si="773"/>
        <v>38800</v>
      </c>
    </row>
    <row r="443" spans="1:110" s="329" customFormat="1">
      <c r="A443" s="580"/>
      <c r="B443" s="352">
        <f>IF(AND($Z$3=$Q$419),MAX($B$423:B442)+1,0)</f>
        <v>0</v>
      </c>
      <c r="C443" s="116">
        <f>IF(AND('Att. Dairy'!B509=""),"",'Att. Dairy'!B509)</f>
        <v>45371</v>
      </c>
      <c r="D443" s="118">
        <f t="shared" si="748"/>
        <v>31.3</v>
      </c>
      <c r="E443" s="118">
        <f t="shared" si="749"/>
        <v>132.69999999999999</v>
      </c>
      <c r="F443" s="118" t="str">
        <f>IF(C443="","",IF(Sheet1!C443='Opening Balance'!$I$426,'Opening Balance'!$G$426,""))</f>
        <v/>
      </c>
      <c r="G443" s="118" t="str">
        <f>IF(C443="","",IF(Sheet1!C443='Opening Balance'!$I$427,'Opening Balance'!$G$427,""))</f>
        <v/>
      </c>
      <c r="H443" s="118" t="str">
        <f>IF(C443="","",IF(Sheet1!C443='Opening Balance'!$I$428,'Opening Balance'!$G$428,""))</f>
        <v/>
      </c>
      <c r="I443" s="118" t="str">
        <f>IF(C443="","",IF(Sheet1!C443='Opening Balance'!$I$429,'Opening Balance'!$G$429,""))</f>
        <v/>
      </c>
      <c r="J443" s="118" t="str">
        <f>IF(C443="","",IF(Sheet1!C443='Opening Balance'!$I$430,'Opening Balance'!$G$430,""))</f>
        <v/>
      </c>
      <c r="K443" s="118" t="str">
        <f>IF(C443="","",IF(Sheet1!C443='Opening Balance'!$I$431,'Opening Balance'!$G$431,""))</f>
        <v/>
      </c>
      <c r="L443" s="118">
        <f t="shared" si="750"/>
        <v>31.3</v>
      </c>
      <c r="M443" s="118">
        <f t="shared" si="751"/>
        <v>132.69999999999999</v>
      </c>
      <c r="N443" s="119" t="str">
        <f>IF('Att. Dairy'!F509="","",'Att. Dairy'!F509)</f>
        <v/>
      </c>
      <c r="O443" s="119" t="str">
        <f>IF('Att. Dairy'!G509="","",'Att. Dairy'!G509)</f>
        <v/>
      </c>
      <c r="P443" s="119" t="str">
        <f t="shared" si="752"/>
        <v/>
      </c>
      <c r="Q443" s="119" t="str">
        <f>IF('Att. Dairy'!L509="","",'Att. Dairy'!L509)</f>
        <v/>
      </c>
      <c r="R443" s="119" t="str">
        <f>IF('Att. Dairy'!M509="","",'Att. Dairy'!M509)</f>
        <v/>
      </c>
      <c r="S443" s="119" t="str">
        <f t="shared" si="753"/>
        <v/>
      </c>
      <c r="T443" s="118">
        <f t="shared" si="754"/>
        <v>0</v>
      </c>
      <c r="U443" s="118">
        <f t="shared" si="755"/>
        <v>0</v>
      </c>
      <c r="V443" s="118">
        <f t="shared" si="756"/>
        <v>31.3</v>
      </c>
      <c r="W443" s="118">
        <f t="shared" si="757"/>
        <v>132.69999999999999</v>
      </c>
      <c r="X443" s="321" t="str">
        <f>IFERROR(IF(AND('Att. Dairy'!B509=""),"",IF(AND(Y443="अवकाश"),"",IF(AND(S443=""),"",S443*$Z$419))),"")</f>
        <v/>
      </c>
      <c r="Y443" s="121" t="str">
        <f>IF(AND('Att. Dairy'!B509=""),"",IF(OR(S443="",S443=0),"",BC443))</f>
        <v/>
      </c>
      <c r="AA443" s="353">
        <f>IF(AND($AY$3=$AP$419),MAX($AA$423:AA442)+1,0)</f>
        <v>0</v>
      </c>
      <c r="AB443" s="116">
        <f>IF(AND('Att. Dairy'!B509=""),"",'Att. Dairy'!B509)</f>
        <v>45371</v>
      </c>
      <c r="AC443" s="118">
        <f t="shared" si="758"/>
        <v>70.900000000000006</v>
      </c>
      <c r="AD443" s="118">
        <f t="shared" si="759"/>
        <v>174</v>
      </c>
      <c r="AE443" s="118" t="str">
        <f>IF(AB443="","",IF(Sheet1!AB443='Opening Balance'!$I$426,'Opening Balance'!$H$426,""))</f>
        <v/>
      </c>
      <c r="AF443" s="118" t="str">
        <f>IF(AB443="","",IF(Sheet1!AB443='Opening Balance'!$I$427,'Opening Balance'!$H$427,""))</f>
        <v/>
      </c>
      <c r="AG443" s="118" t="str">
        <f>IF(AB443="","",IF(Sheet1!AB443='Opening Balance'!$I$428,'Opening Balance'!$H$428,""))</f>
        <v/>
      </c>
      <c r="AH443" s="118" t="str">
        <f>IF(AB443="","",IF(Sheet1!AB443='Opening Balance'!$I$429,'Opening Balance'!$H$429,""))</f>
        <v/>
      </c>
      <c r="AI443" s="118" t="str">
        <f>IF(AB443="","",IF(Sheet1!AB443='Opening Balance'!$I$430,'Opening Balance'!$H$430,""))</f>
        <v/>
      </c>
      <c r="AJ443" s="118" t="str">
        <f>IF(AB443="","",IF(Sheet1!AB443='Opening Balance'!$I$431,'Opening Balance'!$H$431,""))</f>
        <v/>
      </c>
      <c r="AK443" s="118">
        <f t="shared" si="760"/>
        <v>70.900000000000006</v>
      </c>
      <c r="AL443" s="118">
        <f t="shared" si="761"/>
        <v>174</v>
      </c>
      <c r="AM443" s="119" t="str">
        <f>IF('Att. Dairy'!I509="","",'Att. Dairy'!I509)</f>
        <v/>
      </c>
      <c r="AN443" s="119" t="str">
        <f>IF('Att. Dairy'!J509="","",'Att. Dairy'!J509)</f>
        <v/>
      </c>
      <c r="AO443" s="119" t="str">
        <f t="shared" si="776"/>
        <v/>
      </c>
      <c r="AP443" s="119" t="str">
        <f>IF('Att. Dairy'!O509="","",'Att. Dairy'!O509)</f>
        <v/>
      </c>
      <c r="AQ443" s="119" t="str">
        <f>IF('Att. Dairy'!P509="","",'Att. Dairy'!P509)</f>
        <v/>
      </c>
      <c r="AR443" s="119" t="str">
        <f t="shared" si="762"/>
        <v/>
      </c>
      <c r="AS443" s="118">
        <f t="shared" si="763"/>
        <v>0</v>
      </c>
      <c r="AT443" s="118">
        <f t="shared" si="764"/>
        <v>0</v>
      </c>
      <c r="AU443" s="118">
        <f t="shared" si="774"/>
        <v>70.900000000000006</v>
      </c>
      <c r="AV443" s="118">
        <f t="shared" si="775"/>
        <v>174</v>
      </c>
      <c r="AW443" s="321" t="str">
        <f>IFERROR(IF(AND('Att. Dairy'!B509=""),"",IF(AND(AX443="अवकाश"),"",IF(AND(AR443=""),"",AR443*$AY$419))),"")</f>
        <v/>
      </c>
      <c r="AX443" s="121" t="str">
        <f>IF(AND('Att. Dairy'!B509=""),"",IF(OR(AR443="",AR443=0),"",BC443))</f>
        <v/>
      </c>
      <c r="BB443" s="329" t="str">
        <f>IF(AND('Att. Dairy'!D509=""),"",'Att. Dairy'!D509)</f>
        <v>Wednesday</v>
      </c>
      <c r="BC443" s="329" t="str">
        <f t="shared" si="765"/>
        <v>दाल रोटी</v>
      </c>
      <c r="BD443" s="318" t="str">
        <f t="shared" si="735"/>
        <v>W</v>
      </c>
      <c r="BE443" s="329" t="str">
        <f>IF(AND('Att. Dairy'!C509=""),"",'Att. Dairy'!C509)</f>
        <v/>
      </c>
      <c r="BF443" s="329" t="str">
        <f t="shared" si="736"/>
        <v/>
      </c>
      <c r="BG443" s="318" t="str">
        <f t="shared" si="737"/>
        <v>W</v>
      </c>
      <c r="BJ443" s="487">
        <f>IF(AND($DG$5=$CF$420),MAX($BJ$423:BJ442)+1,0)</f>
        <v>0</v>
      </c>
      <c r="BK443" s="389">
        <v>20</v>
      </c>
      <c r="BL443" s="422">
        <f>IF(AND('Att. Dairy'!B509=""),"",'Att. Dairy'!B509)</f>
        <v>45371</v>
      </c>
      <c r="BM443" s="423" t="str">
        <f>IF(AND('Att. Dairy'!D509=""),"",'Att. Dairy'!D509)</f>
        <v>Wednesday</v>
      </c>
      <c r="BN443" s="435" t="str">
        <f>IF('Att. Dairy'!L509="","",IF('Att. Dairy'!E509='Att. Dairy'!$AD$15,'Att. Dairy'!L509,""))</f>
        <v/>
      </c>
      <c r="BO443" s="435" t="str">
        <f>IF('Att. Dairy'!M509="","",IF('Att. Dairy'!E509='Att. Dairy'!$AD$15,'Att. Dairy'!M509,""))</f>
        <v/>
      </c>
      <c r="BP443" s="436">
        <f t="shared" si="738"/>
        <v>0</v>
      </c>
      <c r="BQ443" s="453">
        <f t="shared" si="766"/>
        <v>76.055000000000007</v>
      </c>
      <c r="BR443" s="439" t="str">
        <f>IF(BL443="","",IF(BL443='Opening Balance'!$I$444,'Opening Balance'!$G$444,""))</f>
        <v/>
      </c>
      <c r="BS443" s="439" t="str">
        <f>IF(BL443="","",IF(BL443='Opening Balance'!$I$446,'Opening Balance'!$G$446,""))</f>
        <v/>
      </c>
      <c r="BT443" s="438">
        <f t="shared" si="739"/>
        <v>76.055000000000007</v>
      </c>
      <c r="BU443" s="446">
        <f>IF(BP443="","",BP443*'Opening Balance'!$G$448)</f>
        <v>0</v>
      </c>
      <c r="BV443" s="415">
        <f t="shared" si="733"/>
        <v>76.055000000000007</v>
      </c>
      <c r="BW443" s="453">
        <f t="shared" si="767"/>
        <v>-4.4092000000000073</v>
      </c>
      <c r="BX443" s="446" t="str">
        <f>IF(BL443="","",IF(BL443='Opening Balance'!$I$445,'Opening Balance'!$G$445,""))</f>
        <v/>
      </c>
      <c r="BY443" s="446" t="str">
        <f>IF(BL443="","",IF(BL443='Opening Balance'!$I$447,'Opening Balance'!$G$447,""))</f>
        <v/>
      </c>
      <c r="BZ443" s="447">
        <f t="shared" si="740"/>
        <v>-4.4092000000000073</v>
      </c>
      <c r="CA443" s="446">
        <f>IF(BP443="","",BP443*'Opening Balance'!$G$449)</f>
        <v>0</v>
      </c>
      <c r="CB443" s="431">
        <f t="shared" si="741"/>
        <v>-4.4092000000000073</v>
      </c>
      <c r="CC443" s="474">
        <f t="shared" si="768"/>
        <v>35500</v>
      </c>
      <c r="CD443" s="468" t="str">
        <f>IF(BL443="","",IF(BL443='Opening Balance'!$I$451,'Opening Balance'!$G$451,""))</f>
        <v/>
      </c>
      <c r="CE443" s="468">
        <f t="shared" si="742"/>
        <v>35500</v>
      </c>
      <c r="CF443" s="470">
        <f>IF(BL443="","",IF(BL443='Opening Balance'!$I$453,'Opening Balance'!$G$453,0))</f>
        <v>0</v>
      </c>
      <c r="CG443" s="469">
        <f t="shared" si="769"/>
        <v>35500</v>
      </c>
      <c r="CH443" s="466"/>
      <c r="CI443" s="466"/>
      <c r="CJ443" s="389">
        <v>20</v>
      </c>
      <c r="CK443" s="422">
        <f>IF(AND('Att. Dairy'!B509=""),"",'Att. Dairy'!B509)</f>
        <v>45371</v>
      </c>
      <c r="CL443" s="423" t="str">
        <f>IF(AND('Att. Dairy'!D509=""),"",'Att. Dairy'!D509)</f>
        <v>Wednesday</v>
      </c>
      <c r="CM443" s="435" t="str">
        <f>IF('Att. Dairy'!O509="","",IF('Att. Dairy'!E509='Att. Dairy'!$AD$15,'Att. Dairy'!O509,""))</f>
        <v/>
      </c>
      <c r="CN443" s="435" t="str">
        <f>IF('Att. Dairy'!P509="","",IF('Att. Dairy'!E509='Att. Dairy'!$AD$15,'Att. Dairy'!P509,""))</f>
        <v/>
      </c>
      <c r="CO443" s="436">
        <f t="shared" si="743"/>
        <v>0</v>
      </c>
      <c r="CP443" s="453">
        <f t="shared" si="770"/>
        <v>121.01999999999992</v>
      </c>
      <c r="CQ443" s="438" t="str">
        <f>IF(CK443="","",IF(CK443='Opening Balance'!$I$444,'Opening Balance'!$H$444,""))</f>
        <v/>
      </c>
      <c r="CR443" s="438" t="str">
        <f>IF(CK443="","",IF(CK443='Opening Balance'!$I$446,'Opening Balance'!$H$446,""))</f>
        <v/>
      </c>
      <c r="CS443" s="438">
        <f t="shared" si="744"/>
        <v>121.01999999999992</v>
      </c>
      <c r="CT443" s="430">
        <f>IF(CO443="","",CO443*'Opening Balance'!$H$448)</f>
        <v>0</v>
      </c>
      <c r="CU443" s="431">
        <f t="shared" si="734"/>
        <v>121.01999999999992</v>
      </c>
      <c r="CV443" s="453">
        <f t="shared" si="771"/>
        <v>4.2201999999999762</v>
      </c>
      <c r="CW443" s="430" t="str">
        <f>IF(CK443="","",IF(CK443='Opening Balance'!$I$445,'Opening Balance'!$H$445,""))</f>
        <v/>
      </c>
      <c r="CX443" s="429" t="str">
        <f>IF(CK443="","",IF(CK443='Opening Balance'!$I$447,'Opening Balance'!$H$447,""))</f>
        <v/>
      </c>
      <c r="CY443" s="438">
        <f t="shared" si="745"/>
        <v>4.2201999999999762</v>
      </c>
      <c r="CZ443" s="430">
        <f>IF(CO443="","",CO443*'Opening Balance'!$H$449)</f>
        <v>0</v>
      </c>
      <c r="DA443" s="431">
        <f t="shared" si="746"/>
        <v>4.2201999999999762</v>
      </c>
      <c r="DB443" s="474">
        <f t="shared" si="772"/>
        <v>38800</v>
      </c>
      <c r="DC443" s="468" t="str">
        <f>IF(CK443="","",IF(CK443='Opening Balance'!$I$451,'Opening Balance'!$H$451,""))</f>
        <v/>
      </c>
      <c r="DD443" s="468">
        <f t="shared" si="747"/>
        <v>38800</v>
      </c>
      <c r="DE443" s="470">
        <f>IF(CK443="","",IF(CK443='Opening Balance'!$I$453,'Opening Balance'!$H$453,0))</f>
        <v>0</v>
      </c>
      <c r="DF443" s="469">
        <f t="shared" si="773"/>
        <v>38800</v>
      </c>
    </row>
    <row r="444" spans="1:110" s="329" customFormat="1">
      <c r="A444" s="580"/>
      <c r="B444" s="352">
        <f>IF(AND($Z$3=$Q$419),MAX($B$423:B443)+1,0)</f>
        <v>0</v>
      </c>
      <c r="C444" s="116">
        <f>IF(AND('Att. Dairy'!B510=""),"",'Att. Dairy'!B510)</f>
        <v>45372</v>
      </c>
      <c r="D444" s="118">
        <f t="shared" si="748"/>
        <v>31.3</v>
      </c>
      <c r="E444" s="118">
        <f t="shared" si="749"/>
        <v>132.69999999999999</v>
      </c>
      <c r="F444" s="118" t="str">
        <f>IF(C444="","",IF(Sheet1!C444='Opening Balance'!$I$426,'Opening Balance'!$G$426,""))</f>
        <v/>
      </c>
      <c r="G444" s="118" t="str">
        <f>IF(C444="","",IF(Sheet1!C444='Opening Balance'!$I$427,'Opening Balance'!$G$427,""))</f>
        <v/>
      </c>
      <c r="H444" s="118" t="str">
        <f>IF(C444="","",IF(Sheet1!C444='Opening Balance'!$I$428,'Opening Balance'!$G$428,""))</f>
        <v/>
      </c>
      <c r="I444" s="118" t="str">
        <f>IF(C444="","",IF(Sheet1!C444='Opening Balance'!$I$429,'Opening Balance'!$G$429,""))</f>
        <v/>
      </c>
      <c r="J444" s="118" t="str">
        <f>IF(C444="","",IF(Sheet1!C444='Opening Balance'!$I$430,'Opening Balance'!$G$430,""))</f>
        <v/>
      </c>
      <c r="K444" s="118" t="str">
        <f>IF(C444="","",IF(Sheet1!C444='Opening Balance'!$I$431,'Opening Balance'!$G$431,""))</f>
        <v/>
      </c>
      <c r="L444" s="118">
        <f t="shared" si="750"/>
        <v>31.3</v>
      </c>
      <c r="M444" s="118">
        <f t="shared" si="751"/>
        <v>132.69999999999999</v>
      </c>
      <c r="N444" s="119" t="str">
        <f>IF('Att. Dairy'!F510="","",'Att. Dairy'!F510)</f>
        <v/>
      </c>
      <c r="O444" s="119" t="str">
        <f>IF('Att. Dairy'!G510="","",'Att. Dairy'!G510)</f>
        <v/>
      </c>
      <c r="P444" s="119" t="str">
        <f t="shared" si="752"/>
        <v/>
      </c>
      <c r="Q444" s="119" t="str">
        <f>IF('Att. Dairy'!L510="","",'Att. Dairy'!L510)</f>
        <v/>
      </c>
      <c r="R444" s="119" t="str">
        <f>IF('Att. Dairy'!M510="","",'Att. Dairy'!M510)</f>
        <v/>
      </c>
      <c r="S444" s="119" t="str">
        <f t="shared" si="753"/>
        <v/>
      </c>
      <c r="T444" s="118">
        <f t="shared" si="754"/>
        <v>0</v>
      </c>
      <c r="U444" s="118">
        <f t="shared" si="755"/>
        <v>0</v>
      </c>
      <c r="V444" s="118">
        <f t="shared" si="756"/>
        <v>31.3</v>
      </c>
      <c r="W444" s="118">
        <f t="shared" si="757"/>
        <v>132.69999999999999</v>
      </c>
      <c r="X444" s="321" t="str">
        <f>IFERROR(IF(AND('Att. Dairy'!B510=""),"",IF(AND(Y444="अवकाश"),"",IF(AND(S444=""),"",S444*$Z$419))),"")</f>
        <v/>
      </c>
      <c r="Y444" s="121" t="str">
        <f>IF(AND('Att. Dairy'!B510=""),"",IF(OR(S444="",S444=0),"",BC444))</f>
        <v/>
      </c>
      <c r="AA444" s="353">
        <f>IF(AND($AY$3=$AP$419),MAX($AA$423:AA443)+1,0)</f>
        <v>0</v>
      </c>
      <c r="AB444" s="116">
        <f>IF(AND('Att. Dairy'!B510=""),"",'Att. Dairy'!B510)</f>
        <v>45372</v>
      </c>
      <c r="AC444" s="118">
        <f t="shared" si="758"/>
        <v>70.900000000000006</v>
      </c>
      <c r="AD444" s="118">
        <f t="shared" si="759"/>
        <v>174</v>
      </c>
      <c r="AE444" s="118" t="str">
        <f>IF(AB444="","",IF(Sheet1!AB444='Opening Balance'!$I$426,'Opening Balance'!$H$426,""))</f>
        <v/>
      </c>
      <c r="AF444" s="118" t="str">
        <f>IF(AB444="","",IF(Sheet1!AB444='Opening Balance'!$I$427,'Opening Balance'!$H$427,""))</f>
        <v/>
      </c>
      <c r="AG444" s="118" t="str">
        <f>IF(AB444="","",IF(Sheet1!AB444='Opening Balance'!$I$428,'Opening Balance'!$H$428,""))</f>
        <v/>
      </c>
      <c r="AH444" s="118" t="str">
        <f>IF(AB444="","",IF(Sheet1!AB444='Opening Balance'!$I$429,'Opening Balance'!$H$429,""))</f>
        <v/>
      </c>
      <c r="AI444" s="118" t="str">
        <f>IF(AB444="","",IF(Sheet1!AB444='Opening Balance'!$I$430,'Opening Balance'!$H$430,""))</f>
        <v/>
      </c>
      <c r="AJ444" s="118" t="str">
        <f>IF(AB444="","",IF(Sheet1!AB444='Opening Balance'!$I$431,'Opening Balance'!$H$431,""))</f>
        <v/>
      </c>
      <c r="AK444" s="118">
        <f t="shared" si="760"/>
        <v>70.900000000000006</v>
      </c>
      <c r="AL444" s="118">
        <f t="shared" si="761"/>
        <v>174</v>
      </c>
      <c r="AM444" s="119" t="str">
        <f>IF('Att. Dairy'!I510="","",'Att. Dairy'!I510)</f>
        <v/>
      </c>
      <c r="AN444" s="119" t="str">
        <f>IF('Att. Dairy'!J510="","",'Att. Dairy'!J510)</f>
        <v/>
      </c>
      <c r="AO444" s="119" t="str">
        <f t="shared" si="776"/>
        <v/>
      </c>
      <c r="AP444" s="119" t="str">
        <f>IF('Att. Dairy'!O510="","",'Att. Dairy'!O510)</f>
        <v/>
      </c>
      <c r="AQ444" s="119" t="str">
        <f>IF('Att. Dairy'!P510="","",'Att. Dairy'!P510)</f>
        <v/>
      </c>
      <c r="AR444" s="119" t="str">
        <f t="shared" si="762"/>
        <v/>
      </c>
      <c r="AS444" s="118">
        <f t="shared" si="763"/>
        <v>0</v>
      </c>
      <c r="AT444" s="118">
        <f t="shared" si="764"/>
        <v>0</v>
      </c>
      <c r="AU444" s="118">
        <f t="shared" si="774"/>
        <v>70.900000000000006</v>
      </c>
      <c r="AV444" s="118">
        <f t="shared" si="775"/>
        <v>174</v>
      </c>
      <c r="AW444" s="321" t="str">
        <f>IFERROR(IF(AND('Att. Dairy'!B510=""),"",IF(AND(AX444="अवकाश"),"",IF(AND(AR444=""),"",AR444*$AY$419))),"")</f>
        <v/>
      </c>
      <c r="AX444" s="121" t="str">
        <f>IF(AND('Att. Dairy'!B510=""),"",IF(OR(AR444="",AR444=0),"",BC444))</f>
        <v/>
      </c>
      <c r="BB444" s="329" t="str">
        <f>IF(AND('Att. Dairy'!D510=""),"",'Att. Dairy'!D510)</f>
        <v>Thursday</v>
      </c>
      <c r="BC444" s="329" t="str">
        <f t="shared" si="765"/>
        <v>खिचड़ी</v>
      </c>
      <c r="BD444" s="318" t="str">
        <f t="shared" si="735"/>
        <v>R</v>
      </c>
      <c r="BE444" s="329" t="str">
        <f>IF(AND('Att. Dairy'!C510=""),"",'Att. Dairy'!C510)</f>
        <v/>
      </c>
      <c r="BF444" s="329" t="str">
        <f t="shared" si="736"/>
        <v/>
      </c>
      <c r="BG444" s="318" t="str">
        <f t="shared" si="737"/>
        <v>R</v>
      </c>
      <c r="BJ444" s="487">
        <f>IF(AND($DG$5=$CF$420),MAX($BJ$423:BJ443)+1,0)</f>
        <v>0</v>
      </c>
      <c r="BK444" s="389">
        <v>21</v>
      </c>
      <c r="BL444" s="422">
        <f>IF(AND('Att. Dairy'!B510=""),"",'Att. Dairy'!B510)</f>
        <v>45372</v>
      </c>
      <c r="BM444" s="423" t="str">
        <f>IF(AND('Att. Dairy'!D510=""),"",'Att. Dairy'!D510)</f>
        <v>Thursday</v>
      </c>
      <c r="BN444" s="435" t="str">
        <f>IF('Att. Dairy'!L510="","",IF('Att. Dairy'!E510='Att. Dairy'!$AD$15,'Att. Dairy'!L510,""))</f>
        <v/>
      </c>
      <c r="BO444" s="435" t="str">
        <f>IF('Att. Dairy'!M510="","",IF('Att. Dairy'!E510='Att. Dairy'!$AD$15,'Att. Dairy'!M510,""))</f>
        <v/>
      </c>
      <c r="BP444" s="436">
        <f t="shared" si="738"/>
        <v>0</v>
      </c>
      <c r="BQ444" s="453">
        <f t="shared" si="766"/>
        <v>76.055000000000007</v>
      </c>
      <c r="BR444" s="439" t="str">
        <f>IF(BL444="","",IF(BL444='Opening Balance'!$I$444,'Opening Balance'!$G$444,""))</f>
        <v/>
      </c>
      <c r="BS444" s="439" t="str">
        <f>IF(BL444="","",IF(BL444='Opening Balance'!$I$446,'Opening Balance'!$G$446,""))</f>
        <v/>
      </c>
      <c r="BT444" s="438">
        <f t="shared" si="739"/>
        <v>76.055000000000007</v>
      </c>
      <c r="BU444" s="446">
        <f>IF(BP444="","",BP444*'Opening Balance'!$G$448)</f>
        <v>0</v>
      </c>
      <c r="BV444" s="415">
        <f t="shared" si="733"/>
        <v>76.055000000000007</v>
      </c>
      <c r="BW444" s="453">
        <f t="shared" si="767"/>
        <v>-4.4092000000000073</v>
      </c>
      <c r="BX444" s="446" t="str">
        <f>IF(BL444="","",IF(BL444='Opening Balance'!$I$445,'Opening Balance'!$G$445,""))</f>
        <v/>
      </c>
      <c r="BY444" s="446" t="str">
        <f>IF(BL444="","",IF(BL444='Opening Balance'!$I$447,'Opening Balance'!$G$447,""))</f>
        <v/>
      </c>
      <c r="BZ444" s="447">
        <f t="shared" si="740"/>
        <v>-4.4092000000000073</v>
      </c>
      <c r="CA444" s="446">
        <f>IF(BP444="","",BP444*'Opening Balance'!$G$449)</f>
        <v>0</v>
      </c>
      <c r="CB444" s="431">
        <f t="shared" si="741"/>
        <v>-4.4092000000000073</v>
      </c>
      <c r="CC444" s="474">
        <f t="shared" si="768"/>
        <v>35500</v>
      </c>
      <c r="CD444" s="468" t="str">
        <f>IF(BL444="","",IF(BL444='Opening Balance'!$I$451,'Opening Balance'!$G$451,""))</f>
        <v/>
      </c>
      <c r="CE444" s="468">
        <f t="shared" si="742"/>
        <v>35500</v>
      </c>
      <c r="CF444" s="470">
        <f>IF(BL444="","",IF(BL444='Opening Balance'!$I$453,'Opening Balance'!$G$453,0))</f>
        <v>0</v>
      </c>
      <c r="CG444" s="469">
        <f t="shared" si="769"/>
        <v>35500</v>
      </c>
      <c r="CH444" s="466"/>
      <c r="CI444" s="466"/>
      <c r="CJ444" s="389">
        <v>21</v>
      </c>
      <c r="CK444" s="422">
        <f>IF(AND('Att. Dairy'!B510=""),"",'Att. Dairy'!B510)</f>
        <v>45372</v>
      </c>
      <c r="CL444" s="423" t="str">
        <f>IF(AND('Att. Dairy'!D510=""),"",'Att. Dairy'!D510)</f>
        <v>Thursday</v>
      </c>
      <c r="CM444" s="435" t="str">
        <f>IF('Att. Dairy'!O510="","",IF('Att. Dairy'!E510='Att. Dairy'!$AD$15,'Att. Dairy'!O510,""))</f>
        <v/>
      </c>
      <c r="CN444" s="435" t="str">
        <f>IF('Att. Dairy'!P510="","",IF('Att. Dairy'!E510='Att. Dairy'!$AD$15,'Att. Dairy'!P510,""))</f>
        <v/>
      </c>
      <c r="CO444" s="436">
        <f t="shared" si="743"/>
        <v>0</v>
      </c>
      <c r="CP444" s="453">
        <f t="shared" si="770"/>
        <v>121.01999999999992</v>
      </c>
      <c r="CQ444" s="438" t="str">
        <f>IF(CK444="","",IF(CK444='Opening Balance'!$I$444,'Opening Balance'!$H$444,""))</f>
        <v/>
      </c>
      <c r="CR444" s="438" t="str">
        <f>IF(CK444="","",IF(CK444='Opening Balance'!$I$446,'Opening Balance'!$H$446,""))</f>
        <v/>
      </c>
      <c r="CS444" s="438">
        <f t="shared" si="744"/>
        <v>121.01999999999992</v>
      </c>
      <c r="CT444" s="430">
        <f>IF(CO444="","",CO444*'Opening Balance'!$H$448)</f>
        <v>0</v>
      </c>
      <c r="CU444" s="431">
        <f t="shared" si="734"/>
        <v>121.01999999999992</v>
      </c>
      <c r="CV444" s="453">
        <f t="shared" si="771"/>
        <v>4.2201999999999762</v>
      </c>
      <c r="CW444" s="430" t="str">
        <f>IF(CK444="","",IF(CK444='Opening Balance'!$I$445,'Opening Balance'!$H$445,""))</f>
        <v/>
      </c>
      <c r="CX444" s="429" t="str">
        <f>IF(CK444="","",IF(CK444='Opening Balance'!$I$447,'Opening Balance'!$H$447,""))</f>
        <v/>
      </c>
      <c r="CY444" s="438">
        <f t="shared" si="745"/>
        <v>4.2201999999999762</v>
      </c>
      <c r="CZ444" s="430">
        <f>IF(CO444="","",CO444*'Opening Balance'!$H$449)</f>
        <v>0</v>
      </c>
      <c r="DA444" s="431">
        <f t="shared" si="746"/>
        <v>4.2201999999999762</v>
      </c>
      <c r="DB444" s="474">
        <f t="shared" si="772"/>
        <v>38800</v>
      </c>
      <c r="DC444" s="468" t="str">
        <f>IF(CK444="","",IF(CK444='Opening Balance'!$I$451,'Opening Balance'!$H$451,""))</f>
        <v/>
      </c>
      <c r="DD444" s="468">
        <f t="shared" si="747"/>
        <v>38800</v>
      </c>
      <c r="DE444" s="470">
        <f>IF(CK444="","",IF(CK444='Opening Balance'!$I$453,'Opening Balance'!$H$453,0))</f>
        <v>0</v>
      </c>
      <c r="DF444" s="469">
        <f t="shared" si="773"/>
        <v>38800</v>
      </c>
    </row>
    <row r="445" spans="1:110" s="329" customFormat="1">
      <c r="A445" s="580"/>
      <c r="B445" s="352">
        <f>IF(AND($Z$3=$Q$419),MAX($B$423:B444)+1,0)</f>
        <v>0</v>
      </c>
      <c r="C445" s="116">
        <f>IF(AND('Att. Dairy'!B511=""),"",'Att. Dairy'!B511)</f>
        <v>45373</v>
      </c>
      <c r="D445" s="118">
        <f t="shared" si="748"/>
        <v>31.3</v>
      </c>
      <c r="E445" s="118">
        <f t="shared" si="749"/>
        <v>132.69999999999999</v>
      </c>
      <c r="F445" s="118" t="str">
        <f>IF(C445="","",IF(Sheet1!C445='Opening Balance'!$I$426,'Opening Balance'!$G$426,""))</f>
        <v/>
      </c>
      <c r="G445" s="118" t="str">
        <f>IF(C445="","",IF(Sheet1!C445='Opening Balance'!$I$427,'Opening Balance'!$G$427,""))</f>
        <v/>
      </c>
      <c r="H445" s="118" t="str">
        <f>IF(C445="","",IF(Sheet1!C445='Opening Balance'!$I$428,'Opening Balance'!$G$428,""))</f>
        <v/>
      </c>
      <c r="I445" s="118" t="str">
        <f>IF(C445="","",IF(Sheet1!C445='Opening Balance'!$I$429,'Opening Balance'!$G$429,""))</f>
        <v/>
      </c>
      <c r="J445" s="118" t="str">
        <f>IF(C445="","",IF(Sheet1!C445='Opening Balance'!$I$430,'Opening Balance'!$G$430,""))</f>
        <v/>
      </c>
      <c r="K445" s="118" t="str">
        <f>IF(C445="","",IF(Sheet1!C445='Opening Balance'!$I$431,'Opening Balance'!$G$431,""))</f>
        <v/>
      </c>
      <c r="L445" s="118">
        <f t="shared" si="750"/>
        <v>31.3</v>
      </c>
      <c r="M445" s="118">
        <f t="shared" si="751"/>
        <v>132.69999999999999</v>
      </c>
      <c r="N445" s="119" t="str">
        <f>IF('Att. Dairy'!F511="","",'Att. Dairy'!F511)</f>
        <v/>
      </c>
      <c r="O445" s="119" t="str">
        <f>IF('Att. Dairy'!G511="","",'Att. Dairy'!G511)</f>
        <v/>
      </c>
      <c r="P445" s="119" t="str">
        <f t="shared" si="752"/>
        <v/>
      </c>
      <c r="Q445" s="119" t="str">
        <f>IF('Att. Dairy'!L511="","",'Att. Dairy'!L511)</f>
        <v/>
      </c>
      <c r="R445" s="119" t="str">
        <f>IF('Att. Dairy'!M511="","",'Att. Dairy'!M511)</f>
        <v/>
      </c>
      <c r="S445" s="119" t="str">
        <f t="shared" si="753"/>
        <v/>
      </c>
      <c r="T445" s="118">
        <f t="shared" si="754"/>
        <v>0</v>
      </c>
      <c r="U445" s="118">
        <f t="shared" si="755"/>
        <v>0</v>
      </c>
      <c r="V445" s="118">
        <f t="shared" si="756"/>
        <v>31.3</v>
      </c>
      <c r="W445" s="118">
        <f t="shared" si="757"/>
        <v>132.69999999999999</v>
      </c>
      <c r="X445" s="321" t="str">
        <f>IFERROR(IF(AND('Att. Dairy'!B511=""),"",IF(AND(Y445="अवकाश"),"",IF(AND(S445=""),"",S445*$Z$419))),"")</f>
        <v/>
      </c>
      <c r="Y445" s="121" t="str">
        <f>IF(AND('Att. Dairy'!B511=""),"",IF(OR(S445="",S445=0),"",BC445))</f>
        <v/>
      </c>
      <c r="AA445" s="353">
        <f>IF(AND($AY$3=$AP$419),MAX($AA$423:AA444)+1,0)</f>
        <v>0</v>
      </c>
      <c r="AB445" s="116">
        <f>IF(AND('Att. Dairy'!B511=""),"",'Att. Dairy'!B511)</f>
        <v>45373</v>
      </c>
      <c r="AC445" s="118">
        <f t="shared" si="758"/>
        <v>70.900000000000006</v>
      </c>
      <c r="AD445" s="118">
        <f t="shared" si="759"/>
        <v>174</v>
      </c>
      <c r="AE445" s="118" t="str">
        <f>IF(AB445="","",IF(Sheet1!AB445='Opening Balance'!$I$426,'Opening Balance'!$H$426,""))</f>
        <v/>
      </c>
      <c r="AF445" s="118" t="str">
        <f>IF(AB445="","",IF(Sheet1!AB445='Opening Balance'!$I$427,'Opening Balance'!$H$427,""))</f>
        <v/>
      </c>
      <c r="AG445" s="118" t="str">
        <f>IF(AB445="","",IF(Sheet1!AB445='Opening Balance'!$I$428,'Opening Balance'!$H$428,""))</f>
        <v/>
      </c>
      <c r="AH445" s="118" t="str">
        <f>IF(AB445="","",IF(Sheet1!AB445='Opening Balance'!$I$429,'Opening Balance'!$H$429,""))</f>
        <v/>
      </c>
      <c r="AI445" s="118" t="str">
        <f>IF(AB445="","",IF(Sheet1!AB445='Opening Balance'!$I$430,'Opening Balance'!$H$430,""))</f>
        <v/>
      </c>
      <c r="AJ445" s="118" t="str">
        <f>IF(AB445="","",IF(Sheet1!AB445='Opening Balance'!$I$431,'Opening Balance'!$H$431,""))</f>
        <v/>
      </c>
      <c r="AK445" s="118">
        <f t="shared" si="760"/>
        <v>70.900000000000006</v>
      </c>
      <c r="AL445" s="118">
        <f t="shared" si="761"/>
        <v>174</v>
      </c>
      <c r="AM445" s="119" t="str">
        <f>IF('Att. Dairy'!I511="","",'Att. Dairy'!I511)</f>
        <v/>
      </c>
      <c r="AN445" s="119" t="str">
        <f>IF('Att. Dairy'!J511="","",'Att. Dairy'!J511)</f>
        <v/>
      </c>
      <c r="AO445" s="119" t="str">
        <f t="shared" si="776"/>
        <v/>
      </c>
      <c r="AP445" s="119" t="str">
        <f>IF('Att. Dairy'!O511="","",'Att. Dairy'!O511)</f>
        <v/>
      </c>
      <c r="AQ445" s="119" t="str">
        <f>IF('Att. Dairy'!P511="","",'Att. Dairy'!P511)</f>
        <v/>
      </c>
      <c r="AR445" s="119" t="str">
        <f t="shared" si="762"/>
        <v/>
      </c>
      <c r="AS445" s="118">
        <f t="shared" si="763"/>
        <v>0</v>
      </c>
      <c r="AT445" s="118">
        <f t="shared" si="764"/>
        <v>0</v>
      </c>
      <c r="AU445" s="118">
        <f t="shared" si="774"/>
        <v>70.900000000000006</v>
      </c>
      <c r="AV445" s="118">
        <f t="shared" si="775"/>
        <v>174</v>
      </c>
      <c r="AW445" s="321" t="str">
        <f>IFERROR(IF(AND('Att. Dairy'!B511=""),"",IF(AND(AX445="अवकाश"),"",IF(AND(AR445=""),"",AR445*$AY$419))),"")</f>
        <v/>
      </c>
      <c r="AX445" s="121" t="str">
        <f>IF(AND('Att. Dairy'!B511=""),"",IF(OR(AR445="",AR445=0),"",BC445))</f>
        <v/>
      </c>
      <c r="BB445" s="329" t="str">
        <f>IF(AND('Att. Dairy'!D511=""),"",'Att. Dairy'!D511)</f>
        <v>Friday</v>
      </c>
      <c r="BC445" s="329" t="str">
        <f t="shared" si="765"/>
        <v>दाल रोटी</v>
      </c>
      <c r="BD445" s="318" t="str">
        <f t="shared" si="735"/>
        <v>W</v>
      </c>
      <c r="BE445" s="329" t="str">
        <f>IF(AND('Att. Dairy'!C511=""),"",'Att. Dairy'!C511)</f>
        <v/>
      </c>
      <c r="BF445" s="329" t="str">
        <f t="shared" si="736"/>
        <v/>
      </c>
      <c r="BG445" s="318" t="str">
        <f t="shared" si="737"/>
        <v>W</v>
      </c>
      <c r="BJ445" s="487">
        <f>IF(AND($DG$5=$CF$420),MAX($BJ$423:BJ444)+1,0)</f>
        <v>0</v>
      </c>
      <c r="BK445" s="389">
        <v>22</v>
      </c>
      <c r="BL445" s="422">
        <f>IF(AND('Att. Dairy'!B511=""),"",'Att. Dairy'!B511)</f>
        <v>45373</v>
      </c>
      <c r="BM445" s="423" t="str">
        <f>IF(AND('Att. Dairy'!D511=""),"",'Att. Dairy'!D511)</f>
        <v>Friday</v>
      </c>
      <c r="BN445" s="435" t="str">
        <f>IF('Att. Dairy'!L511="","",IF('Att. Dairy'!E511='Att. Dairy'!$AD$15,'Att. Dairy'!L511,""))</f>
        <v/>
      </c>
      <c r="BO445" s="435" t="str">
        <f>IF('Att. Dairy'!M511="","",IF('Att. Dairy'!E511='Att. Dairy'!$AD$15,'Att. Dairy'!M511,""))</f>
        <v/>
      </c>
      <c r="BP445" s="436">
        <f t="shared" si="738"/>
        <v>0</v>
      </c>
      <c r="BQ445" s="453">
        <f t="shared" si="766"/>
        <v>76.055000000000007</v>
      </c>
      <c r="BR445" s="439" t="str">
        <f>IF(BL445="","",IF(BL445='Opening Balance'!$I$444,'Opening Balance'!$G$444,""))</f>
        <v/>
      </c>
      <c r="BS445" s="439" t="str">
        <f>IF(BL445="","",IF(BL445='Opening Balance'!$I$446,'Opening Balance'!$G$446,""))</f>
        <v/>
      </c>
      <c r="BT445" s="438">
        <f t="shared" si="739"/>
        <v>76.055000000000007</v>
      </c>
      <c r="BU445" s="446">
        <f>IF(BP445="","",BP445*'Opening Balance'!$G$448)</f>
        <v>0</v>
      </c>
      <c r="BV445" s="415">
        <f t="shared" si="733"/>
        <v>76.055000000000007</v>
      </c>
      <c r="BW445" s="453">
        <f t="shared" si="767"/>
        <v>-4.4092000000000073</v>
      </c>
      <c r="BX445" s="446" t="str">
        <f>IF(BL445="","",IF(BL445='Opening Balance'!$I$445,'Opening Balance'!$G$445,""))</f>
        <v/>
      </c>
      <c r="BY445" s="446" t="str">
        <f>IF(BL445="","",IF(BL445='Opening Balance'!$I$447,'Opening Balance'!$G$447,""))</f>
        <v/>
      </c>
      <c r="BZ445" s="447">
        <f t="shared" si="740"/>
        <v>-4.4092000000000073</v>
      </c>
      <c r="CA445" s="446">
        <f>IF(BP445="","",BP445*'Opening Balance'!$G$449)</f>
        <v>0</v>
      </c>
      <c r="CB445" s="431">
        <f t="shared" si="741"/>
        <v>-4.4092000000000073</v>
      </c>
      <c r="CC445" s="474">
        <f t="shared" si="768"/>
        <v>35500</v>
      </c>
      <c r="CD445" s="468" t="str">
        <f>IF(BL445="","",IF(BL445='Opening Balance'!$I$451,'Opening Balance'!$G$451,""))</f>
        <v/>
      </c>
      <c r="CE445" s="468">
        <f t="shared" si="742"/>
        <v>35500</v>
      </c>
      <c r="CF445" s="470">
        <f>IF(BL445="","",IF(BL445='Opening Balance'!$I$453,'Opening Balance'!$G$453,0))</f>
        <v>0</v>
      </c>
      <c r="CG445" s="469">
        <f t="shared" si="769"/>
        <v>35500</v>
      </c>
      <c r="CH445" s="466"/>
      <c r="CI445" s="466"/>
      <c r="CJ445" s="389">
        <v>22</v>
      </c>
      <c r="CK445" s="422">
        <f>IF(AND('Att. Dairy'!B511=""),"",'Att. Dairy'!B511)</f>
        <v>45373</v>
      </c>
      <c r="CL445" s="423" t="str">
        <f>IF(AND('Att. Dairy'!D511=""),"",'Att. Dairy'!D511)</f>
        <v>Friday</v>
      </c>
      <c r="CM445" s="435" t="str">
        <f>IF('Att. Dairy'!O511="","",IF('Att. Dairy'!E511='Att. Dairy'!$AD$15,'Att. Dairy'!O511,""))</f>
        <v/>
      </c>
      <c r="CN445" s="435" t="str">
        <f>IF('Att. Dairy'!P511="","",IF('Att. Dairy'!E511='Att. Dairy'!$AD$15,'Att. Dairy'!P511,""))</f>
        <v/>
      </c>
      <c r="CO445" s="436">
        <f t="shared" si="743"/>
        <v>0</v>
      </c>
      <c r="CP445" s="453">
        <f t="shared" si="770"/>
        <v>121.01999999999992</v>
      </c>
      <c r="CQ445" s="438" t="str">
        <f>IF(CK445="","",IF(CK445='Opening Balance'!$I$444,'Opening Balance'!$H$444,""))</f>
        <v/>
      </c>
      <c r="CR445" s="438" t="str">
        <f>IF(CK445="","",IF(CK445='Opening Balance'!$I$446,'Opening Balance'!$H$446,""))</f>
        <v/>
      </c>
      <c r="CS445" s="438">
        <f t="shared" si="744"/>
        <v>121.01999999999992</v>
      </c>
      <c r="CT445" s="430">
        <f>IF(CO445="","",CO445*'Opening Balance'!$H$448)</f>
        <v>0</v>
      </c>
      <c r="CU445" s="431">
        <f t="shared" si="734"/>
        <v>121.01999999999992</v>
      </c>
      <c r="CV445" s="453">
        <f t="shared" si="771"/>
        <v>4.2201999999999762</v>
      </c>
      <c r="CW445" s="430" t="str">
        <f>IF(CK445="","",IF(CK445='Opening Balance'!$I$445,'Opening Balance'!$H$445,""))</f>
        <v/>
      </c>
      <c r="CX445" s="429" t="str">
        <f>IF(CK445="","",IF(CK445='Opening Balance'!$I$447,'Opening Balance'!$H$447,""))</f>
        <v/>
      </c>
      <c r="CY445" s="438">
        <f t="shared" si="745"/>
        <v>4.2201999999999762</v>
      </c>
      <c r="CZ445" s="430">
        <f>IF(CO445="","",CO445*'Opening Balance'!$H$449)</f>
        <v>0</v>
      </c>
      <c r="DA445" s="431">
        <f t="shared" si="746"/>
        <v>4.2201999999999762</v>
      </c>
      <c r="DB445" s="474">
        <f t="shared" si="772"/>
        <v>38800</v>
      </c>
      <c r="DC445" s="468" t="str">
        <f>IF(CK445="","",IF(CK445='Opening Balance'!$I$451,'Opening Balance'!$H$451,""))</f>
        <v/>
      </c>
      <c r="DD445" s="468">
        <f t="shared" si="747"/>
        <v>38800</v>
      </c>
      <c r="DE445" s="470">
        <f>IF(CK445="","",IF(CK445='Opening Balance'!$I$453,'Opening Balance'!$H$453,0))</f>
        <v>0</v>
      </c>
      <c r="DF445" s="469">
        <f t="shared" si="773"/>
        <v>38800</v>
      </c>
    </row>
    <row r="446" spans="1:110" s="329" customFormat="1">
      <c r="A446" s="580"/>
      <c r="B446" s="352">
        <f>IF(AND($Z$3=$Q$419),MAX($B$423:B445)+1,0)</f>
        <v>0</v>
      </c>
      <c r="C446" s="116">
        <f>IF(AND('Att. Dairy'!B512=""),"",'Att. Dairy'!B512)</f>
        <v>45374</v>
      </c>
      <c r="D446" s="118">
        <f t="shared" si="748"/>
        <v>31.3</v>
      </c>
      <c r="E446" s="118">
        <f t="shared" si="749"/>
        <v>132.69999999999999</v>
      </c>
      <c r="F446" s="118" t="str">
        <f>IF(C446="","",IF(Sheet1!C446='Opening Balance'!$I$426,'Opening Balance'!$G$426,""))</f>
        <v/>
      </c>
      <c r="G446" s="118" t="str">
        <f>IF(C446="","",IF(Sheet1!C446='Opening Balance'!$I$427,'Opening Balance'!$G$427,""))</f>
        <v/>
      </c>
      <c r="H446" s="118" t="str">
        <f>IF(C446="","",IF(Sheet1!C446='Opening Balance'!$I$428,'Opening Balance'!$G$428,""))</f>
        <v/>
      </c>
      <c r="I446" s="118" t="str">
        <f>IF(C446="","",IF(Sheet1!C446='Opening Balance'!$I$429,'Opening Balance'!$G$429,""))</f>
        <v/>
      </c>
      <c r="J446" s="118" t="str">
        <f>IF(C446="","",IF(Sheet1!C446='Opening Balance'!$I$430,'Opening Balance'!$G$430,""))</f>
        <v/>
      </c>
      <c r="K446" s="118" t="str">
        <f>IF(C446="","",IF(Sheet1!C446='Opening Balance'!$I$431,'Opening Balance'!$G$431,""))</f>
        <v/>
      </c>
      <c r="L446" s="118">
        <f t="shared" si="750"/>
        <v>31.3</v>
      </c>
      <c r="M446" s="118">
        <f t="shared" si="751"/>
        <v>132.69999999999999</v>
      </c>
      <c r="N446" s="119" t="str">
        <f>IF('Att. Dairy'!F512="","",'Att. Dairy'!F512)</f>
        <v/>
      </c>
      <c r="O446" s="119" t="str">
        <f>IF('Att. Dairy'!G512="","",'Att. Dairy'!G512)</f>
        <v/>
      </c>
      <c r="P446" s="119" t="str">
        <f t="shared" si="752"/>
        <v/>
      </c>
      <c r="Q446" s="119" t="str">
        <f>IF('Att. Dairy'!L512="","",'Att. Dairy'!L512)</f>
        <v/>
      </c>
      <c r="R446" s="119" t="str">
        <f>IF('Att. Dairy'!M512="","",'Att. Dairy'!M512)</f>
        <v/>
      </c>
      <c r="S446" s="119" t="str">
        <f t="shared" si="753"/>
        <v/>
      </c>
      <c r="T446" s="118">
        <f t="shared" si="754"/>
        <v>0</v>
      </c>
      <c r="U446" s="118">
        <f t="shared" si="755"/>
        <v>0</v>
      </c>
      <c r="V446" s="118">
        <f t="shared" si="756"/>
        <v>31.3</v>
      </c>
      <c r="W446" s="118">
        <f t="shared" si="757"/>
        <v>132.69999999999999</v>
      </c>
      <c r="X446" s="321" t="str">
        <f>IFERROR(IF(AND('Att. Dairy'!B512=""),"",IF(AND(Y446="अवकाश"),"",IF(AND(S446=""),"",S446*$Z$419))),"")</f>
        <v/>
      </c>
      <c r="Y446" s="121" t="str">
        <f>IF(AND('Att. Dairy'!B512=""),"",IF(OR(S446="",S446=0),"",BC446))</f>
        <v/>
      </c>
      <c r="AA446" s="353">
        <f>IF(AND($AY$3=$AP$419),MAX($AA$423:AA445)+1,0)</f>
        <v>0</v>
      </c>
      <c r="AB446" s="116">
        <f>IF(AND('Att. Dairy'!B512=""),"",'Att. Dairy'!B512)</f>
        <v>45374</v>
      </c>
      <c r="AC446" s="118">
        <f t="shared" si="758"/>
        <v>70.900000000000006</v>
      </c>
      <c r="AD446" s="118">
        <f t="shared" si="759"/>
        <v>174</v>
      </c>
      <c r="AE446" s="118" t="str">
        <f>IF(AB446="","",IF(Sheet1!AB446='Opening Balance'!$I$426,'Opening Balance'!$H$426,""))</f>
        <v/>
      </c>
      <c r="AF446" s="118" t="str">
        <f>IF(AB446="","",IF(Sheet1!AB446='Opening Balance'!$I$427,'Opening Balance'!$H$427,""))</f>
        <v/>
      </c>
      <c r="AG446" s="118" t="str">
        <f>IF(AB446="","",IF(Sheet1!AB446='Opening Balance'!$I$428,'Opening Balance'!$H$428,""))</f>
        <v/>
      </c>
      <c r="AH446" s="118" t="str">
        <f>IF(AB446="","",IF(Sheet1!AB446='Opening Balance'!$I$429,'Opening Balance'!$H$429,""))</f>
        <v/>
      </c>
      <c r="AI446" s="118" t="str">
        <f>IF(AB446="","",IF(Sheet1!AB446='Opening Balance'!$I$430,'Opening Balance'!$H$430,""))</f>
        <v/>
      </c>
      <c r="AJ446" s="118" t="str">
        <f>IF(AB446="","",IF(Sheet1!AB446='Opening Balance'!$I$431,'Opening Balance'!$H$431,""))</f>
        <v/>
      </c>
      <c r="AK446" s="118">
        <f t="shared" si="760"/>
        <v>70.900000000000006</v>
      </c>
      <c r="AL446" s="118">
        <f t="shared" si="761"/>
        <v>174</v>
      </c>
      <c r="AM446" s="119" t="str">
        <f>IF('Att. Dairy'!I512="","",'Att. Dairy'!I512)</f>
        <v/>
      </c>
      <c r="AN446" s="119" t="str">
        <f>IF('Att. Dairy'!J512="","",'Att. Dairy'!J512)</f>
        <v/>
      </c>
      <c r="AO446" s="119" t="str">
        <f t="shared" si="776"/>
        <v/>
      </c>
      <c r="AP446" s="119" t="str">
        <f>IF('Att. Dairy'!O512="","",'Att. Dairy'!O512)</f>
        <v/>
      </c>
      <c r="AQ446" s="119" t="str">
        <f>IF('Att. Dairy'!P512="","",'Att. Dairy'!P512)</f>
        <v/>
      </c>
      <c r="AR446" s="119" t="str">
        <f t="shared" si="762"/>
        <v/>
      </c>
      <c r="AS446" s="118">
        <f t="shared" si="763"/>
        <v>0</v>
      </c>
      <c r="AT446" s="118">
        <f t="shared" si="764"/>
        <v>0</v>
      </c>
      <c r="AU446" s="118">
        <f t="shared" si="774"/>
        <v>70.900000000000006</v>
      </c>
      <c r="AV446" s="118">
        <f t="shared" si="775"/>
        <v>174</v>
      </c>
      <c r="AW446" s="321" t="str">
        <f>IFERROR(IF(AND('Att. Dairy'!B512=""),"",IF(AND(AX446="अवकाश"),"",IF(AND(AR446=""),"",AR446*$AY$419))),"")</f>
        <v/>
      </c>
      <c r="AX446" s="121" t="str">
        <f>IF(AND('Att. Dairy'!B512=""),"",IF(OR(AR446="",AR446=0),"",BC446))</f>
        <v/>
      </c>
      <c r="BB446" s="329" t="str">
        <f>IF(AND('Att. Dairy'!D512=""),"",'Att. Dairy'!D512)</f>
        <v>Saturday</v>
      </c>
      <c r="BC446" s="329" t="str">
        <f t="shared" si="765"/>
        <v>सब्जी रोटी</v>
      </c>
      <c r="BD446" s="318" t="str">
        <f t="shared" si="735"/>
        <v>W</v>
      </c>
      <c r="BE446" s="329" t="str">
        <f>IF(AND('Att. Dairy'!C512=""),"",'Att. Dairy'!C512)</f>
        <v/>
      </c>
      <c r="BF446" s="329" t="str">
        <f t="shared" si="736"/>
        <v/>
      </c>
      <c r="BG446" s="318" t="str">
        <f t="shared" si="737"/>
        <v>W</v>
      </c>
      <c r="BJ446" s="487">
        <f>IF(AND($DG$5=$CF$420),MAX($BJ$423:BJ445)+1,0)</f>
        <v>0</v>
      </c>
      <c r="BK446" s="389">
        <v>23</v>
      </c>
      <c r="BL446" s="422">
        <f>IF(AND('Att. Dairy'!B512=""),"",'Att. Dairy'!B512)</f>
        <v>45374</v>
      </c>
      <c r="BM446" s="423" t="str">
        <f>IF(AND('Att. Dairy'!D512=""),"",'Att. Dairy'!D512)</f>
        <v>Saturday</v>
      </c>
      <c r="BN446" s="435" t="str">
        <f>IF('Att. Dairy'!L512="","",IF('Att. Dairy'!E512='Att. Dairy'!$AD$15,'Att. Dairy'!L512,""))</f>
        <v/>
      </c>
      <c r="BO446" s="435" t="str">
        <f>IF('Att. Dairy'!M512="","",IF('Att. Dairy'!E512='Att. Dairy'!$AD$15,'Att. Dairy'!M512,""))</f>
        <v/>
      </c>
      <c r="BP446" s="436">
        <f t="shared" si="738"/>
        <v>0</v>
      </c>
      <c r="BQ446" s="453">
        <f t="shared" si="766"/>
        <v>76.055000000000007</v>
      </c>
      <c r="BR446" s="439" t="str">
        <f>IF(BL446="","",IF(BL446='Opening Balance'!$I$444,'Opening Balance'!$G$444,""))</f>
        <v/>
      </c>
      <c r="BS446" s="439" t="str">
        <f>IF(BL446="","",IF(BL446='Opening Balance'!$I$446,'Opening Balance'!$G$446,""))</f>
        <v/>
      </c>
      <c r="BT446" s="438">
        <f t="shared" si="739"/>
        <v>76.055000000000007</v>
      </c>
      <c r="BU446" s="446">
        <f>IF(BP446="","",BP446*'Opening Balance'!$G$448)</f>
        <v>0</v>
      </c>
      <c r="BV446" s="415">
        <f t="shared" si="733"/>
        <v>76.055000000000007</v>
      </c>
      <c r="BW446" s="453">
        <f t="shared" si="767"/>
        <v>-4.4092000000000073</v>
      </c>
      <c r="BX446" s="446" t="str">
        <f>IF(BL446="","",IF(BL446='Opening Balance'!$I$445,'Opening Balance'!$G$445,""))</f>
        <v/>
      </c>
      <c r="BY446" s="446" t="str">
        <f>IF(BL446="","",IF(BL446='Opening Balance'!$I$447,'Opening Balance'!$G$447,""))</f>
        <v/>
      </c>
      <c r="BZ446" s="447">
        <f t="shared" si="740"/>
        <v>-4.4092000000000073</v>
      </c>
      <c r="CA446" s="446">
        <f>IF(BP446="","",BP446*'Opening Balance'!$G$449)</f>
        <v>0</v>
      </c>
      <c r="CB446" s="431">
        <f t="shared" si="741"/>
        <v>-4.4092000000000073</v>
      </c>
      <c r="CC446" s="474">
        <f t="shared" si="768"/>
        <v>35500</v>
      </c>
      <c r="CD446" s="468" t="str">
        <f>IF(BL446="","",IF(BL446='Opening Balance'!$I$451,'Opening Balance'!$G$451,""))</f>
        <v/>
      </c>
      <c r="CE446" s="468">
        <f t="shared" si="742"/>
        <v>35500</v>
      </c>
      <c r="CF446" s="470">
        <f>IF(BL446="","",IF(BL446='Opening Balance'!$I$453,'Opening Balance'!$G$453,0))</f>
        <v>0</v>
      </c>
      <c r="CG446" s="469">
        <f t="shared" si="769"/>
        <v>35500</v>
      </c>
      <c r="CH446" s="466"/>
      <c r="CI446" s="466"/>
      <c r="CJ446" s="389">
        <v>23</v>
      </c>
      <c r="CK446" s="422">
        <f>IF(AND('Att. Dairy'!B512=""),"",'Att. Dairy'!B512)</f>
        <v>45374</v>
      </c>
      <c r="CL446" s="423" t="str">
        <f>IF(AND('Att. Dairy'!D512=""),"",'Att. Dairy'!D512)</f>
        <v>Saturday</v>
      </c>
      <c r="CM446" s="435" t="str">
        <f>IF('Att. Dairy'!O512="","",IF('Att. Dairy'!E512='Att. Dairy'!$AD$15,'Att. Dairy'!O512,""))</f>
        <v/>
      </c>
      <c r="CN446" s="435" t="str">
        <f>IF('Att. Dairy'!P512="","",IF('Att. Dairy'!E512='Att. Dairy'!$AD$15,'Att. Dairy'!P512,""))</f>
        <v/>
      </c>
      <c r="CO446" s="436">
        <f t="shared" si="743"/>
        <v>0</v>
      </c>
      <c r="CP446" s="453">
        <f t="shared" si="770"/>
        <v>121.01999999999992</v>
      </c>
      <c r="CQ446" s="438" t="str">
        <f>IF(CK446="","",IF(CK446='Opening Balance'!$I$444,'Opening Balance'!$H$444,""))</f>
        <v/>
      </c>
      <c r="CR446" s="438" t="str">
        <f>IF(CK446="","",IF(CK446='Opening Balance'!$I$446,'Opening Balance'!$H$446,""))</f>
        <v/>
      </c>
      <c r="CS446" s="438">
        <f t="shared" si="744"/>
        <v>121.01999999999992</v>
      </c>
      <c r="CT446" s="430">
        <f>IF(CO446="","",CO446*'Opening Balance'!$H$448)</f>
        <v>0</v>
      </c>
      <c r="CU446" s="431">
        <f t="shared" si="734"/>
        <v>121.01999999999992</v>
      </c>
      <c r="CV446" s="453">
        <f t="shared" si="771"/>
        <v>4.2201999999999762</v>
      </c>
      <c r="CW446" s="430" t="str">
        <f>IF(CK446="","",IF(CK446='Opening Balance'!$I$445,'Opening Balance'!$H$445,""))</f>
        <v/>
      </c>
      <c r="CX446" s="429" t="str">
        <f>IF(CK446="","",IF(CK446='Opening Balance'!$I$447,'Opening Balance'!$H$447,""))</f>
        <v/>
      </c>
      <c r="CY446" s="438">
        <f t="shared" si="745"/>
        <v>4.2201999999999762</v>
      </c>
      <c r="CZ446" s="430">
        <f>IF(CO446="","",CO446*'Opening Balance'!$H$449)</f>
        <v>0</v>
      </c>
      <c r="DA446" s="431">
        <f t="shared" si="746"/>
        <v>4.2201999999999762</v>
      </c>
      <c r="DB446" s="474">
        <f t="shared" si="772"/>
        <v>38800</v>
      </c>
      <c r="DC446" s="468" t="str">
        <f>IF(CK446="","",IF(CK446='Opening Balance'!$I$451,'Opening Balance'!$H$451,""))</f>
        <v/>
      </c>
      <c r="DD446" s="468">
        <f t="shared" si="747"/>
        <v>38800</v>
      </c>
      <c r="DE446" s="470">
        <f>IF(CK446="","",IF(CK446='Opening Balance'!$I$453,'Opening Balance'!$H$453,0))</f>
        <v>0</v>
      </c>
      <c r="DF446" s="469">
        <f t="shared" si="773"/>
        <v>38800</v>
      </c>
    </row>
    <row r="447" spans="1:110" s="329" customFormat="1">
      <c r="A447" s="580"/>
      <c r="B447" s="352">
        <f>IF(AND($Z$3=$Q$419),MAX($B$423:B446)+1,0)</f>
        <v>0</v>
      </c>
      <c r="C447" s="116">
        <f>IF(AND('Att. Dairy'!B513=""),"",'Att. Dairy'!B513)</f>
        <v>45375</v>
      </c>
      <c r="D447" s="118">
        <f t="shared" si="748"/>
        <v>31.3</v>
      </c>
      <c r="E447" s="118">
        <f t="shared" si="749"/>
        <v>132.69999999999999</v>
      </c>
      <c r="F447" s="118" t="str">
        <f>IF(C447="","",IF(Sheet1!C447='Opening Balance'!$I$426,'Opening Balance'!$G$426,""))</f>
        <v/>
      </c>
      <c r="G447" s="118" t="str">
        <f>IF(C447="","",IF(Sheet1!C447='Opening Balance'!$I$427,'Opening Balance'!$G$427,""))</f>
        <v/>
      </c>
      <c r="H447" s="118" t="str">
        <f>IF(C447="","",IF(Sheet1!C447='Opening Balance'!$I$428,'Opening Balance'!$G$428,""))</f>
        <v/>
      </c>
      <c r="I447" s="118" t="str">
        <f>IF(C447="","",IF(Sheet1!C447='Opening Balance'!$I$429,'Opening Balance'!$G$429,""))</f>
        <v/>
      </c>
      <c r="J447" s="118" t="str">
        <f>IF(C447="","",IF(Sheet1!C447='Opening Balance'!$I$430,'Opening Balance'!$G$430,""))</f>
        <v/>
      </c>
      <c r="K447" s="118" t="str">
        <f>IF(C447="","",IF(Sheet1!C447='Opening Balance'!$I$431,'Opening Balance'!$G$431,""))</f>
        <v/>
      </c>
      <c r="L447" s="118">
        <f t="shared" si="750"/>
        <v>31.3</v>
      </c>
      <c r="M447" s="118">
        <f t="shared" si="751"/>
        <v>132.69999999999999</v>
      </c>
      <c r="N447" s="119" t="str">
        <f>IF('Att. Dairy'!F513="","",'Att. Dairy'!F513)</f>
        <v/>
      </c>
      <c r="O447" s="119" t="str">
        <f>IF('Att. Dairy'!G513="","",'Att. Dairy'!G513)</f>
        <v/>
      </c>
      <c r="P447" s="119" t="str">
        <f t="shared" si="752"/>
        <v/>
      </c>
      <c r="Q447" s="119" t="str">
        <f>IF('Att. Dairy'!L513="","",'Att. Dairy'!L513)</f>
        <v/>
      </c>
      <c r="R447" s="119" t="str">
        <f>IF('Att. Dairy'!M513="","",'Att. Dairy'!M513)</f>
        <v/>
      </c>
      <c r="S447" s="119" t="str">
        <f t="shared" si="753"/>
        <v/>
      </c>
      <c r="T447" s="118">
        <f t="shared" si="754"/>
        <v>0</v>
      </c>
      <c r="U447" s="118">
        <f t="shared" si="755"/>
        <v>0</v>
      </c>
      <c r="V447" s="118">
        <f t="shared" si="756"/>
        <v>31.3</v>
      </c>
      <c r="W447" s="118">
        <f t="shared" si="757"/>
        <v>132.69999999999999</v>
      </c>
      <c r="X447" s="321" t="str">
        <f>IFERROR(IF(AND('Att. Dairy'!B513=""),"",IF(AND(Y447="अवकाश"),"",IF(AND(S447=""),"",S447*$Z$419))),"")</f>
        <v/>
      </c>
      <c r="Y447" s="121" t="str">
        <f>IF(AND('Att. Dairy'!B513=""),"",IF(OR(S447="",S447=0),"",BC447))</f>
        <v/>
      </c>
      <c r="AA447" s="353">
        <f>IF(AND($AY$3=$AP$419),MAX($AA$423:AA446)+1,0)</f>
        <v>0</v>
      </c>
      <c r="AB447" s="116">
        <f>IF(AND('Att. Dairy'!B513=""),"",'Att. Dairy'!B513)</f>
        <v>45375</v>
      </c>
      <c r="AC447" s="118">
        <f t="shared" si="758"/>
        <v>70.900000000000006</v>
      </c>
      <c r="AD447" s="118">
        <f t="shared" si="759"/>
        <v>174</v>
      </c>
      <c r="AE447" s="118" t="str">
        <f>IF(AB447="","",IF(Sheet1!AB447='Opening Balance'!$I$426,'Opening Balance'!$H$426,""))</f>
        <v/>
      </c>
      <c r="AF447" s="118" t="str">
        <f>IF(AB447="","",IF(Sheet1!AB447='Opening Balance'!$I$427,'Opening Balance'!$H$427,""))</f>
        <v/>
      </c>
      <c r="AG447" s="118" t="str">
        <f>IF(AB447="","",IF(Sheet1!AB447='Opening Balance'!$I$428,'Opening Balance'!$H$428,""))</f>
        <v/>
      </c>
      <c r="AH447" s="118" t="str">
        <f>IF(AB447="","",IF(Sheet1!AB447='Opening Balance'!$I$429,'Opening Balance'!$H$429,""))</f>
        <v/>
      </c>
      <c r="AI447" s="118" t="str">
        <f>IF(AB447="","",IF(Sheet1!AB447='Opening Balance'!$I$430,'Opening Balance'!$H$430,""))</f>
        <v/>
      </c>
      <c r="AJ447" s="118" t="str">
        <f>IF(AB447="","",IF(Sheet1!AB447='Opening Balance'!$I$431,'Opening Balance'!$H$431,""))</f>
        <v/>
      </c>
      <c r="AK447" s="118">
        <f t="shared" si="760"/>
        <v>70.900000000000006</v>
      </c>
      <c r="AL447" s="118">
        <f t="shared" si="761"/>
        <v>174</v>
      </c>
      <c r="AM447" s="119" t="str">
        <f>IF('Att. Dairy'!I513="","",'Att. Dairy'!I513)</f>
        <v/>
      </c>
      <c r="AN447" s="119" t="str">
        <f>IF('Att. Dairy'!J513="","",'Att. Dairy'!J513)</f>
        <v/>
      </c>
      <c r="AO447" s="119" t="str">
        <f t="shared" si="776"/>
        <v/>
      </c>
      <c r="AP447" s="119" t="str">
        <f>IF('Att. Dairy'!O513="","",'Att. Dairy'!O513)</f>
        <v/>
      </c>
      <c r="AQ447" s="119" t="str">
        <f>IF('Att. Dairy'!P513="","",'Att. Dairy'!P513)</f>
        <v/>
      </c>
      <c r="AR447" s="119" t="str">
        <f t="shared" si="762"/>
        <v/>
      </c>
      <c r="AS447" s="118">
        <f t="shared" si="763"/>
        <v>0</v>
      </c>
      <c r="AT447" s="118">
        <f t="shared" si="764"/>
        <v>0</v>
      </c>
      <c r="AU447" s="118">
        <f t="shared" si="774"/>
        <v>70.900000000000006</v>
      </c>
      <c r="AV447" s="118">
        <f t="shared" si="775"/>
        <v>174</v>
      </c>
      <c r="AW447" s="321" t="str">
        <f>IFERROR(IF(AND('Att. Dairy'!B513=""),"",IF(AND(AX447="अवकाश"),"",IF(AND(AR447=""),"",AR447*$AY$419))),"")</f>
        <v/>
      </c>
      <c r="AX447" s="121" t="str">
        <f>IF(AND('Att. Dairy'!B513=""),"",IF(OR(AR447="",AR447=0),"",BC447))</f>
        <v/>
      </c>
      <c r="BB447" s="329" t="str">
        <f>IF(AND('Att. Dairy'!D513=""),"",'Att. Dairy'!D513)</f>
        <v>Sunday</v>
      </c>
      <c r="BC447" s="329" t="str">
        <f t="shared" si="765"/>
        <v>अवकाश</v>
      </c>
      <c r="BD447" s="318" t="str">
        <f t="shared" si="735"/>
        <v/>
      </c>
      <c r="BE447" s="329" t="str">
        <f>IF(AND('Att. Dairy'!C513=""),"",'Att. Dairy'!C513)</f>
        <v/>
      </c>
      <c r="BF447" s="329" t="str">
        <f t="shared" si="736"/>
        <v/>
      </c>
      <c r="BG447" s="318" t="str">
        <f t="shared" si="737"/>
        <v/>
      </c>
      <c r="BJ447" s="487">
        <f>IF(AND($DG$5=$CF$420),MAX($BJ$423:BJ446)+1,0)</f>
        <v>0</v>
      </c>
      <c r="BK447" s="389">
        <v>24</v>
      </c>
      <c r="BL447" s="422">
        <f>IF(AND('Att. Dairy'!B513=""),"",'Att. Dairy'!B513)</f>
        <v>45375</v>
      </c>
      <c r="BM447" s="423" t="str">
        <f>IF(AND('Att. Dairy'!D513=""),"",'Att. Dairy'!D513)</f>
        <v>Sunday</v>
      </c>
      <c r="BN447" s="435" t="str">
        <f>IF('Att. Dairy'!L513="","",IF('Att. Dairy'!E513='Att. Dairy'!$AD$15,'Att. Dairy'!L513,""))</f>
        <v/>
      </c>
      <c r="BO447" s="435" t="str">
        <f>IF('Att. Dairy'!M513="","",IF('Att. Dairy'!E513='Att. Dairy'!$AD$15,'Att. Dairy'!M513,""))</f>
        <v/>
      </c>
      <c r="BP447" s="436">
        <f t="shared" si="738"/>
        <v>0</v>
      </c>
      <c r="BQ447" s="453">
        <f t="shared" si="766"/>
        <v>76.055000000000007</v>
      </c>
      <c r="BR447" s="439" t="str">
        <f>IF(BL447="","",IF(BL447='Opening Balance'!$I$444,'Opening Balance'!$G$444,""))</f>
        <v/>
      </c>
      <c r="BS447" s="439" t="str">
        <f>IF(BL447="","",IF(BL447='Opening Balance'!$I$446,'Opening Balance'!$G$446,""))</f>
        <v/>
      </c>
      <c r="BT447" s="438">
        <f t="shared" si="739"/>
        <v>76.055000000000007</v>
      </c>
      <c r="BU447" s="446">
        <f>IF(BP447="","",BP447*'Opening Balance'!$G$448)</f>
        <v>0</v>
      </c>
      <c r="BV447" s="415">
        <f t="shared" si="733"/>
        <v>76.055000000000007</v>
      </c>
      <c r="BW447" s="453">
        <f t="shared" si="767"/>
        <v>-4.4092000000000073</v>
      </c>
      <c r="BX447" s="446" t="str">
        <f>IF(BL447="","",IF(BL447='Opening Balance'!$I$445,'Opening Balance'!$G$445,""))</f>
        <v/>
      </c>
      <c r="BY447" s="446" t="str">
        <f>IF(BL447="","",IF(BL447='Opening Balance'!$I$447,'Opening Balance'!$G$447,""))</f>
        <v/>
      </c>
      <c r="BZ447" s="447">
        <f t="shared" si="740"/>
        <v>-4.4092000000000073</v>
      </c>
      <c r="CA447" s="446">
        <f>IF(BP447="","",BP447*'Opening Balance'!$G$449)</f>
        <v>0</v>
      </c>
      <c r="CB447" s="431">
        <f t="shared" si="741"/>
        <v>-4.4092000000000073</v>
      </c>
      <c r="CC447" s="474">
        <f t="shared" si="768"/>
        <v>35500</v>
      </c>
      <c r="CD447" s="468" t="str">
        <f>IF(BL447="","",IF(BL447='Opening Balance'!$I$451,'Opening Balance'!$G$451,""))</f>
        <v/>
      </c>
      <c r="CE447" s="468">
        <f t="shared" si="742"/>
        <v>35500</v>
      </c>
      <c r="CF447" s="470">
        <f>IF(BL447="","",IF(BL447='Opening Balance'!$I$453,'Opening Balance'!$G$453,0))</f>
        <v>0</v>
      </c>
      <c r="CG447" s="469">
        <f t="shared" si="769"/>
        <v>35500</v>
      </c>
      <c r="CH447" s="466"/>
      <c r="CI447" s="466"/>
      <c r="CJ447" s="389">
        <v>24</v>
      </c>
      <c r="CK447" s="422">
        <f>IF(AND('Att. Dairy'!B513=""),"",'Att. Dairy'!B513)</f>
        <v>45375</v>
      </c>
      <c r="CL447" s="423" t="str">
        <f>IF(AND('Att. Dairy'!D513=""),"",'Att. Dairy'!D513)</f>
        <v>Sunday</v>
      </c>
      <c r="CM447" s="435" t="str">
        <f>IF('Att. Dairy'!O513="","",IF('Att. Dairy'!E513='Att. Dairy'!$AD$15,'Att. Dairy'!O513,""))</f>
        <v/>
      </c>
      <c r="CN447" s="435" t="str">
        <f>IF('Att. Dairy'!P513="","",IF('Att. Dairy'!E513='Att. Dairy'!$AD$15,'Att. Dairy'!P513,""))</f>
        <v/>
      </c>
      <c r="CO447" s="436">
        <f t="shared" si="743"/>
        <v>0</v>
      </c>
      <c r="CP447" s="453">
        <f t="shared" si="770"/>
        <v>121.01999999999992</v>
      </c>
      <c r="CQ447" s="438" t="str">
        <f>IF(CK447="","",IF(CK447='Opening Balance'!$I$444,'Opening Balance'!$H$444,""))</f>
        <v/>
      </c>
      <c r="CR447" s="438" t="str">
        <f>IF(CK447="","",IF(CK447='Opening Balance'!$I$446,'Opening Balance'!$H$446,""))</f>
        <v/>
      </c>
      <c r="CS447" s="438">
        <f t="shared" si="744"/>
        <v>121.01999999999992</v>
      </c>
      <c r="CT447" s="430">
        <f>IF(CO447="","",CO447*'Opening Balance'!$H$448)</f>
        <v>0</v>
      </c>
      <c r="CU447" s="431">
        <f t="shared" si="734"/>
        <v>121.01999999999992</v>
      </c>
      <c r="CV447" s="453">
        <f t="shared" si="771"/>
        <v>4.2201999999999762</v>
      </c>
      <c r="CW447" s="430" t="str">
        <f>IF(CK447="","",IF(CK447='Opening Balance'!$I$445,'Opening Balance'!$H$445,""))</f>
        <v/>
      </c>
      <c r="CX447" s="429" t="str">
        <f>IF(CK447="","",IF(CK447='Opening Balance'!$I$447,'Opening Balance'!$H$447,""))</f>
        <v/>
      </c>
      <c r="CY447" s="438">
        <f t="shared" si="745"/>
        <v>4.2201999999999762</v>
      </c>
      <c r="CZ447" s="430">
        <f>IF(CO447="","",CO447*'Opening Balance'!$H$449)</f>
        <v>0</v>
      </c>
      <c r="DA447" s="431">
        <f t="shared" si="746"/>
        <v>4.2201999999999762</v>
      </c>
      <c r="DB447" s="474">
        <f t="shared" si="772"/>
        <v>38800</v>
      </c>
      <c r="DC447" s="468" t="str">
        <f>IF(CK447="","",IF(CK447='Opening Balance'!$I$451,'Opening Balance'!$H$451,""))</f>
        <v/>
      </c>
      <c r="DD447" s="468">
        <f t="shared" si="747"/>
        <v>38800</v>
      </c>
      <c r="DE447" s="470">
        <f>IF(CK447="","",IF(CK447='Opening Balance'!$I$453,'Opening Balance'!$H$453,0))</f>
        <v>0</v>
      </c>
      <c r="DF447" s="469">
        <f t="shared" si="773"/>
        <v>38800</v>
      </c>
    </row>
    <row r="448" spans="1:110" s="329" customFormat="1">
      <c r="A448" s="580"/>
      <c r="B448" s="352">
        <f>IF(AND($Z$3=$Q$419),MAX($B$423:B447)+1,0)</f>
        <v>0</v>
      </c>
      <c r="C448" s="116">
        <f>IF(AND('Att. Dairy'!B514=""),"",'Att. Dairy'!B514)</f>
        <v>45376</v>
      </c>
      <c r="D448" s="118">
        <f t="shared" si="748"/>
        <v>31.3</v>
      </c>
      <c r="E448" s="118">
        <f t="shared" si="749"/>
        <v>132.69999999999999</v>
      </c>
      <c r="F448" s="118" t="str">
        <f>IF(C448="","",IF(Sheet1!C448='Opening Balance'!$I$426,'Opening Balance'!$G$426,""))</f>
        <v/>
      </c>
      <c r="G448" s="118" t="str">
        <f>IF(C448="","",IF(Sheet1!C448='Opening Balance'!$I$427,'Opening Balance'!$G$427,""))</f>
        <v/>
      </c>
      <c r="H448" s="118" t="str">
        <f>IF(C448="","",IF(Sheet1!C448='Opening Balance'!$I$428,'Opening Balance'!$G$428,""))</f>
        <v/>
      </c>
      <c r="I448" s="118" t="str">
        <f>IF(C448="","",IF(Sheet1!C448='Opening Balance'!$I$429,'Opening Balance'!$G$429,""))</f>
        <v/>
      </c>
      <c r="J448" s="118" t="str">
        <f>IF(C448="","",IF(Sheet1!C448='Opening Balance'!$I$430,'Opening Balance'!$G$430,""))</f>
        <v/>
      </c>
      <c r="K448" s="118" t="str">
        <f>IF(C448="","",IF(Sheet1!C448='Opening Balance'!$I$431,'Opening Balance'!$G$431,""))</f>
        <v/>
      </c>
      <c r="L448" s="118">
        <f t="shared" si="750"/>
        <v>31.3</v>
      </c>
      <c r="M448" s="118">
        <f t="shared" si="751"/>
        <v>132.69999999999999</v>
      </c>
      <c r="N448" s="119" t="str">
        <f>IF('Att. Dairy'!F514="","",'Att. Dairy'!F514)</f>
        <v/>
      </c>
      <c r="O448" s="119" t="str">
        <f>IF('Att. Dairy'!G514="","",'Att. Dairy'!G514)</f>
        <v/>
      </c>
      <c r="P448" s="119" t="str">
        <f t="shared" si="752"/>
        <v/>
      </c>
      <c r="Q448" s="119" t="str">
        <f>IF('Att. Dairy'!L514="","",'Att. Dairy'!L514)</f>
        <v/>
      </c>
      <c r="R448" s="119" t="str">
        <f>IF('Att. Dairy'!M514="","",'Att. Dairy'!M514)</f>
        <v/>
      </c>
      <c r="S448" s="119" t="str">
        <f t="shared" si="753"/>
        <v/>
      </c>
      <c r="T448" s="118">
        <f t="shared" si="754"/>
        <v>0</v>
      </c>
      <c r="U448" s="118">
        <f t="shared" si="755"/>
        <v>0</v>
      </c>
      <c r="V448" s="118">
        <f t="shared" si="756"/>
        <v>31.3</v>
      </c>
      <c r="W448" s="118">
        <f t="shared" si="757"/>
        <v>132.69999999999999</v>
      </c>
      <c r="X448" s="321" t="str">
        <f>IFERROR(IF(AND('Att. Dairy'!B514=""),"",IF(AND(Y448="अवकाश"),"",IF(AND(S448=""),"",S448*$Z$419))),"")</f>
        <v/>
      </c>
      <c r="Y448" s="121" t="str">
        <f>IF(AND('Att. Dairy'!B514=""),"",IF(OR(S448="",S448=0),"",BC448))</f>
        <v/>
      </c>
      <c r="AA448" s="353">
        <f>IF(AND($AY$3=$AP$419),MAX($AA$423:AA447)+1,0)</f>
        <v>0</v>
      </c>
      <c r="AB448" s="116">
        <f>IF(AND('Att. Dairy'!B514=""),"",'Att. Dairy'!B514)</f>
        <v>45376</v>
      </c>
      <c r="AC448" s="118">
        <f t="shared" si="758"/>
        <v>70.900000000000006</v>
      </c>
      <c r="AD448" s="118">
        <f t="shared" si="759"/>
        <v>174</v>
      </c>
      <c r="AE448" s="118" t="str">
        <f>IF(AB448="","",IF(Sheet1!AB448='Opening Balance'!$I$426,'Opening Balance'!$H$426,""))</f>
        <v/>
      </c>
      <c r="AF448" s="118" t="str">
        <f>IF(AB448="","",IF(Sheet1!AB448='Opening Balance'!$I$427,'Opening Balance'!$H$427,""))</f>
        <v/>
      </c>
      <c r="AG448" s="118" t="str">
        <f>IF(AB448="","",IF(Sheet1!AB448='Opening Balance'!$I$428,'Opening Balance'!$H$428,""))</f>
        <v/>
      </c>
      <c r="AH448" s="118" t="str">
        <f>IF(AB448="","",IF(Sheet1!AB448='Opening Balance'!$I$429,'Opening Balance'!$H$429,""))</f>
        <v/>
      </c>
      <c r="AI448" s="118" t="str">
        <f>IF(AB448="","",IF(Sheet1!AB448='Opening Balance'!$I$430,'Opening Balance'!$H$430,""))</f>
        <v/>
      </c>
      <c r="AJ448" s="118" t="str">
        <f>IF(AB448="","",IF(Sheet1!AB448='Opening Balance'!$I$431,'Opening Balance'!$H$431,""))</f>
        <v/>
      </c>
      <c r="AK448" s="118">
        <f t="shared" si="760"/>
        <v>70.900000000000006</v>
      </c>
      <c r="AL448" s="118">
        <f t="shared" si="761"/>
        <v>174</v>
      </c>
      <c r="AM448" s="119" t="str">
        <f>IF('Att. Dairy'!I514="","",'Att. Dairy'!I514)</f>
        <v/>
      </c>
      <c r="AN448" s="119" t="str">
        <f>IF('Att. Dairy'!J514="","",'Att. Dairy'!J514)</f>
        <v/>
      </c>
      <c r="AO448" s="119" t="str">
        <f t="shared" si="776"/>
        <v/>
      </c>
      <c r="AP448" s="119" t="str">
        <f>IF('Att. Dairy'!O514="","",'Att. Dairy'!O514)</f>
        <v/>
      </c>
      <c r="AQ448" s="119" t="str">
        <f>IF('Att. Dairy'!P514="","",'Att. Dairy'!P514)</f>
        <v/>
      </c>
      <c r="AR448" s="119" t="str">
        <f t="shared" si="762"/>
        <v/>
      </c>
      <c r="AS448" s="118">
        <f t="shared" si="763"/>
        <v>0</v>
      </c>
      <c r="AT448" s="118">
        <f t="shared" si="764"/>
        <v>0</v>
      </c>
      <c r="AU448" s="118">
        <f t="shared" si="774"/>
        <v>70.900000000000006</v>
      </c>
      <c r="AV448" s="118">
        <f t="shared" si="775"/>
        <v>174</v>
      </c>
      <c r="AW448" s="321" t="str">
        <f>IFERROR(IF(AND('Att. Dairy'!B514=""),"",IF(AND(AX448="अवकाश"),"",IF(AND(AR448=""),"",AR448*$AY$419))),"")</f>
        <v/>
      </c>
      <c r="AX448" s="121" t="str">
        <f>IF(AND('Att. Dairy'!B514=""),"",IF(OR(AR448="",AR448=0),"",BC448))</f>
        <v/>
      </c>
      <c r="BB448" s="329" t="str">
        <f>IF(AND('Att. Dairy'!D514=""),"",'Att. Dairy'!D514)</f>
        <v>Monday</v>
      </c>
      <c r="BC448" s="329" t="str">
        <f t="shared" si="765"/>
        <v>सब्जी रोटी</v>
      </c>
      <c r="BD448" s="318" t="str">
        <f t="shared" si="735"/>
        <v>W</v>
      </c>
      <c r="BE448" s="329" t="str">
        <f>IF(AND('Att. Dairy'!C514=""),"",'Att. Dairy'!C514)</f>
        <v/>
      </c>
      <c r="BF448" s="329" t="str">
        <f t="shared" si="736"/>
        <v/>
      </c>
      <c r="BG448" s="318" t="str">
        <f t="shared" si="737"/>
        <v>W</v>
      </c>
      <c r="BJ448" s="487">
        <f>IF(AND($DG$5=$CF$420),MAX($BJ$423:BJ447)+1,0)</f>
        <v>0</v>
      </c>
      <c r="BK448" s="389">
        <v>25</v>
      </c>
      <c r="BL448" s="422">
        <f>IF(AND('Att. Dairy'!B514=""),"",'Att. Dairy'!B514)</f>
        <v>45376</v>
      </c>
      <c r="BM448" s="423" t="str">
        <f>IF(AND('Att. Dairy'!D514=""),"",'Att. Dairy'!D514)</f>
        <v>Monday</v>
      </c>
      <c r="BN448" s="435" t="str">
        <f>IF('Att. Dairy'!L514="","",IF('Att. Dairy'!E514='Att. Dairy'!$AD$15,'Att. Dairy'!L514,""))</f>
        <v/>
      </c>
      <c r="BO448" s="435" t="str">
        <f>IF('Att. Dairy'!M514="","",IF('Att. Dairy'!E514='Att. Dairy'!$AD$15,'Att. Dairy'!M514,""))</f>
        <v/>
      </c>
      <c r="BP448" s="436">
        <f t="shared" si="738"/>
        <v>0</v>
      </c>
      <c r="BQ448" s="453">
        <f t="shared" si="766"/>
        <v>76.055000000000007</v>
      </c>
      <c r="BR448" s="439" t="str">
        <f>IF(BL448="","",IF(BL448='Opening Balance'!$I$444,'Opening Balance'!$G$444,""))</f>
        <v/>
      </c>
      <c r="BS448" s="439" t="str">
        <f>IF(BL448="","",IF(BL448='Opening Balance'!$I$446,'Opening Balance'!$G$446,""))</f>
        <v/>
      </c>
      <c r="BT448" s="438">
        <f t="shared" si="739"/>
        <v>76.055000000000007</v>
      </c>
      <c r="BU448" s="446">
        <f>IF(BP448="","",BP448*'Opening Balance'!$G$448)</f>
        <v>0</v>
      </c>
      <c r="BV448" s="415">
        <f t="shared" si="733"/>
        <v>76.055000000000007</v>
      </c>
      <c r="BW448" s="453">
        <f t="shared" si="767"/>
        <v>-4.4092000000000073</v>
      </c>
      <c r="BX448" s="446" t="str">
        <f>IF(BL448="","",IF(BL448='Opening Balance'!$I$445,'Opening Balance'!$G$445,""))</f>
        <v/>
      </c>
      <c r="BY448" s="446" t="str">
        <f>IF(BL448="","",IF(BL448='Opening Balance'!$I$447,'Opening Balance'!$G$447,""))</f>
        <v/>
      </c>
      <c r="BZ448" s="447">
        <f t="shared" si="740"/>
        <v>-4.4092000000000073</v>
      </c>
      <c r="CA448" s="446">
        <f>IF(BP448="","",BP448*'Opening Balance'!$G$449)</f>
        <v>0</v>
      </c>
      <c r="CB448" s="431">
        <f t="shared" si="741"/>
        <v>-4.4092000000000073</v>
      </c>
      <c r="CC448" s="474">
        <f t="shared" si="768"/>
        <v>35500</v>
      </c>
      <c r="CD448" s="468" t="str">
        <f>IF(BL448="","",IF(BL448='Opening Balance'!$I$451,'Opening Balance'!$G$451,""))</f>
        <v/>
      </c>
      <c r="CE448" s="468">
        <f t="shared" si="742"/>
        <v>35500</v>
      </c>
      <c r="CF448" s="470">
        <f>IF(BL448="","",IF(BL448='Opening Balance'!$I$453,'Opening Balance'!$G$453,0))</f>
        <v>0</v>
      </c>
      <c r="CG448" s="469">
        <f t="shared" si="769"/>
        <v>35500</v>
      </c>
      <c r="CH448" s="466"/>
      <c r="CI448" s="466"/>
      <c r="CJ448" s="389">
        <v>25</v>
      </c>
      <c r="CK448" s="422">
        <f>IF(AND('Att. Dairy'!B514=""),"",'Att. Dairy'!B514)</f>
        <v>45376</v>
      </c>
      <c r="CL448" s="423" t="str">
        <f>IF(AND('Att. Dairy'!D514=""),"",'Att. Dairy'!D514)</f>
        <v>Monday</v>
      </c>
      <c r="CM448" s="435" t="str">
        <f>IF('Att. Dairy'!O514="","",IF('Att. Dairy'!E514='Att. Dairy'!$AD$15,'Att. Dairy'!O514,""))</f>
        <v/>
      </c>
      <c r="CN448" s="435" t="str">
        <f>IF('Att. Dairy'!P514="","",IF('Att. Dairy'!E514='Att. Dairy'!$AD$15,'Att. Dairy'!P514,""))</f>
        <v/>
      </c>
      <c r="CO448" s="436">
        <f t="shared" si="743"/>
        <v>0</v>
      </c>
      <c r="CP448" s="453">
        <f t="shared" si="770"/>
        <v>121.01999999999992</v>
      </c>
      <c r="CQ448" s="438" t="str">
        <f>IF(CK448="","",IF(CK448='Opening Balance'!$I$444,'Opening Balance'!$H$444,""))</f>
        <v/>
      </c>
      <c r="CR448" s="438" t="str">
        <f>IF(CK448="","",IF(CK448='Opening Balance'!$I$446,'Opening Balance'!$H$446,""))</f>
        <v/>
      </c>
      <c r="CS448" s="438">
        <f t="shared" si="744"/>
        <v>121.01999999999992</v>
      </c>
      <c r="CT448" s="430">
        <f>IF(CO448="","",CO448*'Opening Balance'!$H$448)</f>
        <v>0</v>
      </c>
      <c r="CU448" s="431">
        <f t="shared" si="734"/>
        <v>121.01999999999992</v>
      </c>
      <c r="CV448" s="453">
        <f t="shared" si="771"/>
        <v>4.2201999999999762</v>
      </c>
      <c r="CW448" s="430" t="str">
        <f>IF(CK448="","",IF(CK448='Opening Balance'!$I$445,'Opening Balance'!$H$445,""))</f>
        <v/>
      </c>
      <c r="CX448" s="429" t="str">
        <f>IF(CK448="","",IF(CK448='Opening Balance'!$I$447,'Opening Balance'!$H$447,""))</f>
        <v/>
      </c>
      <c r="CY448" s="438">
        <f t="shared" si="745"/>
        <v>4.2201999999999762</v>
      </c>
      <c r="CZ448" s="430">
        <f>IF(CO448="","",CO448*'Opening Balance'!$H$449)</f>
        <v>0</v>
      </c>
      <c r="DA448" s="431">
        <f t="shared" si="746"/>
        <v>4.2201999999999762</v>
      </c>
      <c r="DB448" s="474">
        <f t="shared" si="772"/>
        <v>38800</v>
      </c>
      <c r="DC448" s="468" t="str">
        <f>IF(CK448="","",IF(CK448='Opening Balance'!$I$451,'Opening Balance'!$H$451,""))</f>
        <v/>
      </c>
      <c r="DD448" s="468">
        <f t="shared" si="747"/>
        <v>38800</v>
      </c>
      <c r="DE448" s="470">
        <f>IF(CK448="","",IF(CK448='Opening Balance'!$I$453,'Opening Balance'!$H$453,0))</f>
        <v>0</v>
      </c>
      <c r="DF448" s="469">
        <f t="shared" si="773"/>
        <v>38800</v>
      </c>
    </row>
    <row r="449" spans="1:110" s="329" customFormat="1">
      <c r="A449" s="580"/>
      <c r="B449" s="352">
        <f>IF(AND($Z$3=$Q$419),MAX($B$423:B448)+1,0)</f>
        <v>0</v>
      </c>
      <c r="C449" s="116">
        <f>IF(AND('Att. Dairy'!B515=""),"",'Att. Dairy'!B515)</f>
        <v>45377</v>
      </c>
      <c r="D449" s="118">
        <f t="shared" si="748"/>
        <v>31.3</v>
      </c>
      <c r="E449" s="118">
        <f t="shared" si="749"/>
        <v>132.69999999999999</v>
      </c>
      <c r="F449" s="118" t="str">
        <f>IF(C449="","",IF(Sheet1!C449='Opening Balance'!$I$426,'Opening Balance'!$G$426,""))</f>
        <v/>
      </c>
      <c r="G449" s="118" t="str">
        <f>IF(C449="","",IF(Sheet1!C449='Opening Balance'!$I$427,'Opening Balance'!$G$427,""))</f>
        <v/>
      </c>
      <c r="H449" s="118" t="str">
        <f>IF(C449="","",IF(Sheet1!C449='Opening Balance'!$I$428,'Opening Balance'!$G$428,""))</f>
        <v/>
      </c>
      <c r="I449" s="118" t="str">
        <f>IF(C449="","",IF(Sheet1!C449='Opening Balance'!$I$429,'Opening Balance'!$G$429,""))</f>
        <v/>
      </c>
      <c r="J449" s="118" t="str">
        <f>IF(C449="","",IF(Sheet1!C449='Opening Balance'!$I$430,'Opening Balance'!$G$430,""))</f>
        <v/>
      </c>
      <c r="K449" s="118" t="str">
        <f>IF(C449="","",IF(Sheet1!C449='Opening Balance'!$I$431,'Opening Balance'!$G$431,""))</f>
        <v/>
      </c>
      <c r="L449" s="118">
        <f t="shared" si="750"/>
        <v>31.3</v>
      </c>
      <c r="M449" s="118">
        <f t="shared" si="751"/>
        <v>132.69999999999999</v>
      </c>
      <c r="N449" s="119" t="str">
        <f>IF('Att. Dairy'!F515="","",'Att. Dairy'!F515)</f>
        <v/>
      </c>
      <c r="O449" s="119" t="str">
        <f>IF('Att. Dairy'!G515="","",'Att. Dairy'!G515)</f>
        <v/>
      </c>
      <c r="P449" s="119" t="str">
        <f t="shared" si="752"/>
        <v/>
      </c>
      <c r="Q449" s="119" t="str">
        <f>IF('Att. Dairy'!L515="","",'Att. Dairy'!L515)</f>
        <v/>
      </c>
      <c r="R449" s="119" t="str">
        <f>IF('Att. Dairy'!M515="","",'Att. Dairy'!M515)</f>
        <v/>
      </c>
      <c r="S449" s="119" t="str">
        <f t="shared" si="753"/>
        <v/>
      </c>
      <c r="T449" s="118">
        <f t="shared" si="754"/>
        <v>0</v>
      </c>
      <c r="U449" s="118">
        <f t="shared" si="755"/>
        <v>0</v>
      </c>
      <c r="V449" s="118">
        <f t="shared" si="756"/>
        <v>31.3</v>
      </c>
      <c r="W449" s="118">
        <f t="shared" si="757"/>
        <v>132.69999999999999</v>
      </c>
      <c r="X449" s="321" t="str">
        <f>IFERROR(IF(AND('Att. Dairy'!B515=""),"",IF(AND(Y449="अवकाश"),"",IF(AND(S449=""),"",S449*$Z$419))),"")</f>
        <v/>
      </c>
      <c r="Y449" s="121" t="str">
        <f>IF(AND('Att. Dairy'!B515=""),"",IF(OR(S449="",S449=0),"",BC449))</f>
        <v/>
      </c>
      <c r="AA449" s="353">
        <f>IF(AND($AY$3=$AP$419),MAX($AA$423:AA448)+1,0)</f>
        <v>0</v>
      </c>
      <c r="AB449" s="116">
        <f>IF(AND('Att. Dairy'!B515=""),"",'Att. Dairy'!B515)</f>
        <v>45377</v>
      </c>
      <c r="AC449" s="118">
        <f t="shared" si="758"/>
        <v>70.900000000000006</v>
      </c>
      <c r="AD449" s="118">
        <f t="shared" si="759"/>
        <v>174</v>
      </c>
      <c r="AE449" s="118" t="str">
        <f>IF(AB449="","",IF(Sheet1!AB449='Opening Balance'!$I$426,'Opening Balance'!$H$426,""))</f>
        <v/>
      </c>
      <c r="AF449" s="118" t="str">
        <f>IF(AB449="","",IF(Sheet1!AB449='Opening Balance'!$I$427,'Opening Balance'!$H$427,""))</f>
        <v/>
      </c>
      <c r="AG449" s="118" t="str">
        <f>IF(AB449="","",IF(Sheet1!AB449='Opening Balance'!$I$428,'Opening Balance'!$H$428,""))</f>
        <v/>
      </c>
      <c r="AH449" s="118" t="str">
        <f>IF(AB449="","",IF(Sheet1!AB449='Opening Balance'!$I$429,'Opening Balance'!$H$429,""))</f>
        <v/>
      </c>
      <c r="AI449" s="118" t="str">
        <f>IF(AB449="","",IF(Sheet1!AB449='Opening Balance'!$I$430,'Opening Balance'!$H$430,""))</f>
        <v/>
      </c>
      <c r="AJ449" s="118" t="str">
        <f>IF(AB449="","",IF(Sheet1!AB449='Opening Balance'!$I$431,'Opening Balance'!$H$431,""))</f>
        <v/>
      </c>
      <c r="AK449" s="118">
        <f t="shared" si="760"/>
        <v>70.900000000000006</v>
      </c>
      <c r="AL449" s="118">
        <f t="shared" si="761"/>
        <v>174</v>
      </c>
      <c r="AM449" s="119" t="str">
        <f>IF('Att. Dairy'!I515="","",'Att. Dairy'!I515)</f>
        <v/>
      </c>
      <c r="AN449" s="119" t="str">
        <f>IF('Att. Dairy'!J515="","",'Att. Dairy'!J515)</f>
        <v/>
      </c>
      <c r="AO449" s="119" t="str">
        <f t="shared" si="776"/>
        <v/>
      </c>
      <c r="AP449" s="119" t="str">
        <f>IF('Att. Dairy'!O515="","",'Att. Dairy'!O515)</f>
        <v/>
      </c>
      <c r="AQ449" s="119" t="str">
        <f>IF('Att. Dairy'!P515="","",'Att. Dairy'!P515)</f>
        <v/>
      </c>
      <c r="AR449" s="119" t="str">
        <f t="shared" si="762"/>
        <v/>
      </c>
      <c r="AS449" s="118">
        <f t="shared" si="763"/>
        <v>0</v>
      </c>
      <c r="AT449" s="118">
        <f t="shared" si="764"/>
        <v>0</v>
      </c>
      <c r="AU449" s="118">
        <f t="shared" si="774"/>
        <v>70.900000000000006</v>
      </c>
      <c r="AV449" s="118">
        <f t="shared" si="775"/>
        <v>174</v>
      </c>
      <c r="AW449" s="321" t="str">
        <f>IFERROR(IF(AND('Att. Dairy'!B515=""),"",IF(AND(AX449="अवकाश"),"",IF(AND(AR449=""),"",AR449*$AY$419))),"")</f>
        <v/>
      </c>
      <c r="AX449" s="121" t="str">
        <f>IF(AND('Att. Dairy'!B515=""),"",IF(OR(AR449="",AR449=0),"",BC449))</f>
        <v/>
      </c>
      <c r="BB449" s="329" t="str">
        <f>IF(AND('Att. Dairy'!D515=""),"",'Att. Dairy'!D515)</f>
        <v>Tuesday</v>
      </c>
      <c r="BC449" s="329" t="str">
        <f t="shared" si="765"/>
        <v>दाल चावल</v>
      </c>
      <c r="BD449" s="318" t="str">
        <f t="shared" si="735"/>
        <v>R</v>
      </c>
      <c r="BE449" s="329" t="str">
        <f>IF(AND('Att. Dairy'!C515=""),"",'Att. Dairy'!C515)</f>
        <v/>
      </c>
      <c r="BF449" s="329" t="str">
        <f t="shared" si="736"/>
        <v/>
      </c>
      <c r="BG449" s="318" t="str">
        <f t="shared" si="737"/>
        <v>R</v>
      </c>
      <c r="BJ449" s="487">
        <f>IF(AND($DG$5=$CF$420),MAX($BJ$423:BJ448)+1,0)</f>
        <v>0</v>
      </c>
      <c r="BK449" s="389">
        <v>26</v>
      </c>
      <c r="BL449" s="422">
        <f>IF(AND('Att. Dairy'!B515=""),"",'Att. Dairy'!B515)</f>
        <v>45377</v>
      </c>
      <c r="BM449" s="423" t="str">
        <f>IF(AND('Att. Dairy'!D515=""),"",'Att. Dairy'!D515)</f>
        <v>Tuesday</v>
      </c>
      <c r="BN449" s="435" t="str">
        <f>IF('Att. Dairy'!L515="","",IF('Att. Dairy'!E515='Att. Dairy'!$AD$15,'Att. Dairy'!L515,""))</f>
        <v/>
      </c>
      <c r="BO449" s="435" t="str">
        <f>IF('Att. Dairy'!M515="","",IF('Att. Dairy'!E515='Att. Dairy'!$AD$15,'Att. Dairy'!M515,""))</f>
        <v/>
      </c>
      <c r="BP449" s="436">
        <f t="shared" si="738"/>
        <v>0</v>
      </c>
      <c r="BQ449" s="453">
        <f t="shared" si="766"/>
        <v>76.055000000000007</v>
      </c>
      <c r="BR449" s="439" t="str">
        <f>IF(BL449="","",IF(BL449='Opening Balance'!$I$444,'Opening Balance'!$G$444,""))</f>
        <v/>
      </c>
      <c r="BS449" s="439" t="str">
        <f>IF(BL449="","",IF(BL449='Opening Balance'!$I$446,'Opening Balance'!$G$446,""))</f>
        <v/>
      </c>
      <c r="BT449" s="438">
        <f t="shared" si="739"/>
        <v>76.055000000000007</v>
      </c>
      <c r="BU449" s="446">
        <f>IF(BP449="","",BP449*'Opening Balance'!$G$448)</f>
        <v>0</v>
      </c>
      <c r="BV449" s="415">
        <f t="shared" si="733"/>
        <v>76.055000000000007</v>
      </c>
      <c r="BW449" s="453">
        <f t="shared" si="767"/>
        <v>-4.4092000000000073</v>
      </c>
      <c r="BX449" s="446" t="str">
        <f>IF(BL449="","",IF(BL449='Opening Balance'!$I$445,'Opening Balance'!$G$445,""))</f>
        <v/>
      </c>
      <c r="BY449" s="446" t="str">
        <f>IF(BL449="","",IF(BL449='Opening Balance'!$I$447,'Opening Balance'!$G$447,""))</f>
        <v/>
      </c>
      <c r="BZ449" s="447">
        <f t="shared" si="740"/>
        <v>-4.4092000000000073</v>
      </c>
      <c r="CA449" s="446">
        <f>IF(BP449="","",BP449*'Opening Balance'!$G$449)</f>
        <v>0</v>
      </c>
      <c r="CB449" s="431">
        <f t="shared" si="741"/>
        <v>-4.4092000000000073</v>
      </c>
      <c r="CC449" s="474">
        <f t="shared" si="768"/>
        <v>35500</v>
      </c>
      <c r="CD449" s="468" t="str">
        <f>IF(BL449="","",IF(BL449='Opening Balance'!$I$451,'Opening Balance'!$G$451,""))</f>
        <v/>
      </c>
      <c r="CE449" s="468">
        <f t="shared" si="742"/>
        <v>35500</v>
      </c>
      <c r="CF449" s="470">
        <f>IF(BL449="","",IF(BL449='Opening Balance'!$I$453,'Opening Balance'!$G$453,0))</f>
        <v>0</v>
      </c>
      <c r="CG449" s="469">
        <f t="shared" si="769"/>
        <v>35500</v>
      </c>
      <c r="CH449" s="466"/>
      <c r="CI449" s="466"/>
      <c r="CJ449" s="389">
        <v>26</v>
      </c>
      <c r="CK449" s="422">
        <f>IF(AND('Att. Dairy'!B515=""),"",'Att. Dairy'!B515)</f>
        <v>45377</v>
      </c>
      <c r="CL449" s="423" t="str">
        <f>IF(AND('Att. Dairy'!D515=""),"",'Att. Dairy'!D515)</f>
        <v>Tuesday</v>
      </c>
      <c r="CM449" s="435" t="str">
        <f>IF('Att. Dairy'!O515="","",IF('Att. Dairy'!E515='Att. Dairy'!$AD$15,'Att. Dairy'!O515,""))</f>
        <v/>
      </c>
      <c r="CN449" s="435" t="str">
        <f>IF('Att. Dairy'!P515="","",IF('Att. Dairy'!E515='Att. Dairy'!$AD$15,'Att. Dairy'!P515,""))</f>
        <v/>
      </c>
      <c r="CO449" s="436">
        <f t="shared" si="743"/>
        <v>0</v>
      </c>
      <c r="CP449" s="453">
        <f t="shared" si="770"/>
        <v>121.01999999999992</v>
      </c>
      <c r="CQ449" s="438" t="str">
        <f>IF(CK449="","",IF(CK449='Opening Balance'!$I$444,'Opening Balance'!$H$444,""))</f>
        <v/>
      </c>
      <c r="CR449" s="438" t="str">
        <f>IF(CK449="","",IF(CK449='Opening Balance'!$I$446,'Opening Balance'!$H$446,""))</f>
        <v/>
      </c>
      <c r="CS449" s="438">
        <f t="shared" si="744"/>
        <v>121.01999999999992</v>
      </c>
      <c r="CT449" s="430">
        <f>IF(CO449="","",CO449*'Opening Balance'!$H$448)</f>
        <v>0</v>
      </c>
      <c r="CU449" s="431">
        <f t="shared" si="734"/>
        <v>121.01999999999992</v>
      </c>
      <c r="CV449" s="453">
        <f t="shared" si="771"/>
        <v>4.2201999999999762</v>
      </c>
      <c r="CW449" s="430" t="str">
        <f>IF(CK449="","",IF(CK449='Opening Balance'!$I$445,'Opening Balance'!$H$445,""))</f>
        <v/>
      </c>
      <c r="CX449" s="429" t="str">
        <f>IF(CK449="","",IF(CK449='Opening Balance'!$I$447,'Opening Balance'!$H$447,""))</f>
        <v/>
      </c>
      <c r="CY449" s="438">
        <f t="shared" si="745"/>
        <v>4.2201999999999762</v>
      </c>
      <c r="CZ449" s="430">
        <f>IF(CO449="","",CO449*'Opening Balance'!$H$449)</f>
        <v>0</v>
      </c>
      <c r="DA449" s="431">
        <f t="shared" si="746"/>
        <v>4.2201999999999762</v>
      </c>
      <c r="DB449" s="474">
        <f t="shared" si="772"/>
        <v>38800</v>
      </c>
      <c r="DC449" s="468" t="str">
        <f>IF(CK449="","",IF(CK449='Opening Balance'!$I$451,'Opening Balance'!$H$451,""))</f>
        <v/>
      </c>
      <c r="DD449" s="468">
        <f t="shared" si="747"/>
        <v>38800</v>
      </c>
      <c r="DE449" s="470">
        <f>IF(CK449="","",IF(CK449='Opening Balance'!$I$453,'Opening Balance'!$H$453,0))</f>
        <v>0</v>
      </c>
      <c r="DF449" s="469">
        <f t="shared" si="773"/>
        <v>38800</v>
      </c>
    </row>
    <row r="450" spans="1:110" s="329" customFormat="1">
      <c r="A450" s="580"/>
      <c r="B450" s="352">
        <f>IF(AND($Z$3=$Q$419),MAX($B$423:B449)+1,0)</f>
        <v>0</v>
      </c>
      <c r="C450" s="116">
        <f>IF(AND('Att. Dairy'!B516=""),"",'Att. Dairy'!B516)</f>
        <v>45378</v>
      </c>
      <c r="D450" s="118">
        <f t="shared" si="748"/>
        <v>31.3</v>
      </c>
      <c r="E450" s="118">
        <f t="shared" si="749"/>
        <v>132.69999999999999</v>
      </c>
      <c r="F450" s="118" t="str">
        <f>IF(C450="","",IF(Sheet1!C450='Opening Balance'!$I$426,'Opening Balance'!$G$426,""))</f>
        <v/>
      </c>
      <c r="G450" s="118" t="str">
        <f>IF(C450="","",IF(Sheet1!C450='Opening Balance'!$I$427,'Opening Balance'!$G$427,""))</f>
        <v/>
      </c>
      <c r="H450" s="118" t="str">
        <f>IF(C450="","",IF(Sheet1!C450='Opening Balance'!$I$428,'Opening Balance'!$G$428,""))</f>
        <v/>
      </c>
      <c r="I450" s="118" t="str">
        <f>IF(C450="","",IF(Sheet1!C450='Opening Balance'!$I$429,'Opening Balance'!$G$429,""))</f>
        <v/>
      </c>
      <c r="J450" s="118" t="str">
        <f>IF(C450="","",IF(Sheet1!C450='Opening Balance'!$I$430,'Opening Balance'!$G$430,""))</f>
        <v/>
      </c>
      <c r="K450" s="118" t="str">
        <f>IF(C450="","",IF(Sheet1!C450='Opening Balance'!$I$431,'Opening Balance'!$G$431,""))</f>
        <v/>
      </c>
      <c r="L450" s="118">
        <f t="shared" si="750"/>
        <v>31.3</v>
      </c>
      <c r="M450" s="118">
        <f t="shared" si="751"/>
        <v>132.69999999999999</v>
      </c>
      <c r="N450" s="119" t="str">
        <f>IF('Att. Dairy'!F516="","",'Att. Dairy'!F516)</f>
        <v/>
      </c>
      <c r="O450" s="119" t="str">
        <f>IF('Att. Dairy'!G516="","",'Att. Dairy'!G516)</f>
        <v/>
      </c>
      <c r="P450" s="119" t="str">
        <f t="shared" si="752"/>
        <v/>
      </c>
      <c r="Q450" s="119" t="str">
        <f>IF('Att. Dairy'!L516="","",'Att. Dairy'!L516)</f>
        <v/>
      </c>
      <c r="R450" s="119" t="str">
        <f>IF('Att. Dairy'!M516="","",'Att. Dairy'!M516)</f>
        <v/>
      </c>
      <c r="S450" s="119" t="str">
        <f t="shared" si="753"/>
        <v/>
      </c>
      <c r="T450" s="118">
        <f t="shared" si="754"/>
        <v>0</v>
      </c>
      <c r="U450" s="118">
        <f t="shared" si="755"/>
        <v>0</v>
      </c>
      <c r="V450" s="118">
        <f t="shared" si="756"/>
        <v>31.3</v>
      </c>
      <c r="W450" s="118">
        <f t="shared" si="757"/>
        <v>132.69999999999999</v>
      </c>
      <c r="X450" s="321" t="str">
        <f>IFERROR(IF(AND('Att. Dairy'!B516=""),"",IF(AND(Y450="अवकाश"),"",IF(AND(S450=""),"",S450*$Z$419))),"")</f>
        <v/>
      </c>
      <c r="Y450" s="121" t="str">
        <f>IF(AND('Att. Dairy'!B516=""),"",IF(OR(S450="",S450=0),"",BC450))</f>
        <v/>
      </c>
      <c r="AA450" s="353">
        <f>IF(AND($AY$3=$AP$419),MAX($AA$423:AA449)+1,0)</f>
        <v>0</v>
      </c>
      <c r="AB450" s="116">
        <f>IF(AND('Att. Dairy'!B516=""),"",'Att. Dairy'!B516)</f>
        <v>45378</v>
      </c>
      <c r="AC450" s="118">
        <f t="shared" si="758"/>
        <v>70.900000000000006</v>
      </c>
      <c r="AD450" s="118">
        <f t="shared" si="759"/>
        <v>174</v>
      </c>
      <c r="AE450" s="118" t="str">
        <f>IF(AB450="","",IF(Sheet1!AB450='Opening Balance'!$I$426,'Opening Balance'!$H$426,""))</f>
        <v/>
      </c>
      <c r="AF450" s="118" t="str">
        <f>IF(AB450="","",IF(Sheet1!AB450='Opening Balance'!$I$427,'Opening Balance'!$H$427,""))</f>
        <v/>
      </c>
      <c r="AG450" s="118" t="str">
        <f>IF(AB450="","",IF(Sheet1!AB450='Opening Balance'!$I$428,'Opening Balance'!$H$428,""))</f>
        <v/>
      </c>
      <c r="AH450" s="118" t="str">
        <f>IF(AB450="","",IF(Sheet1!AB450='Opening Balance'!$I$429,'Opening Balance'!$H$429,""))</f>
        <v/>
      </c>
      <c r="AI450" s="118" t="str">
        <f>IF(AB450="","",IF(Sheet1!AB450='Opening Balance'!$I$430,'Opening Balance'!$H$430,""))</f>
        <v/>
      </c>
      <c r="AJ450" s="118" t="str">
        <f>IF(AB450="","",IF(Sheet1!AB450='Opening Balance'!$I$431,'Opening Balance'!$H$431,""))</f>
        <v/>
      </c>
      <c r="AK450" s="118">
        <f t="shared" si="760"/>
        <v>70.900000000000006</v>
      </c>
      <c r="AL450" s="118">
        <f t="shared" si="761"/>
        <v>174</v>
      </c>
      <c r="AM450" s="119" t="str">
        <f>IF('Att. Dairy'!I516="","",'Att. Dairy'!I516)</f>
        <v/>
      </c>
      <c r="AN450" s="119" t="str">
        <f>IF('Att. Dairy'!J516="","",'Att. Dairy'!J516)</f>
        <v/>
      </c>
      <c r="AO450" s="119" t="str">
        <f t="shared" si="776"/>
        <v/>
      </c>
      <c r="AP450" s="119" t="str">
        <f>IF('Att. Dairy'!O516="","",'Att. Dairy'!O516)</f>
        <v/>
      </c>
      <c r="AQ450" s="119" t="str">
        <f>IF('Att. Dairy'!P516="","",'Att. Dairy'!P516)</f>
        <v/>
      </c>
      <c r="AR450" s="119" t="str">
        <f t="shared" si="762"/>
        <v/>
      </c>
      <c r="AS450" s="118">
        <f t="shared" si="763"/>
        <v>0</v>
      </c>
      <c r="AT450" s="118">
        <f t="shared" si="764"/>
        <v>0</v>
      </c>
      <c r="AU450" s="118">
        <f t="shared" si="774"/>
        <v>70.900000000000006</v>
      </c>
      <c r="AV450" s="118">
        <f t="shared" si="775"/>
        <v>174</v>
      </c>
      <c r="AW450" s="321" t="str">
        <f>IFERROR(IF(AND('Att. Dairy'!B516=""),"",IF(AND(AX450="अवकाश"),"",IF(AND(AR450=""),"",AR450*$AY$419))),"")</f>
        <v/>
      </c>
      <c r="AX450" s="121" t="str">
        <f>IF(AND('Att. Dairy'!B516=""),"",IF(OR(AR450="",AR450=0),"",BC450))</f>
        <v/>
      </c>
      <c r="BB450" s="329" t="str">
        <f>IF(AND('Att. Dairy'!D516=""),"",'Att. Dairy'!D516)</f>
        <v>Wednesday</v>
      </c>
      <c r="BC450" s="329" t="str">
        <f t="shared" si="765"/>
        <v>दाल रोटी</v>
      </c>
      <c r="BD450" s="318" t="str">
        <f t="shared" si="735"/>
        <v>W</v>
      </c>
      <c r="BE450" s="329" t="str">
        <f>IF(AND('Att. Dairy'!C516=""),"",'Att. Dairy'!C516)</f>
        <v/>
      </c>
      <c r="BF450" s="329" t="str">
        <f t="shared" si="736"/>
        <v/>
      </c>
      <c r="BG450" s="318" t="str">
        <f t="shared" si="737"/>
        <v>W</v>
      </c>
      <c r="BJ450" s="487">
        <f>IF(AND($DG$5=$CF$420),MAX($BJ$423:BJ449)+1,0)</f>
        <v>0</v>
      </c>
      <c r="BK450" s="389">
        <v>27</v>
      </c>
      <c r="BL450" s="422">
        <f>IF(AND('Att. Dairy'!B516=""),"",'Att. Dairy'!B516)</f>
        <v>45378</v>
      </c>
      <c r="BM450" s="423" t="str">
        <f>IF(AND('Att. Dairy'!D516=""),"",'Att. Dairy'!D516)</f>
        <v>Wednesday</v>
      </c>
      <c r="BN450" s="435" t="str">
        <f>IF('Att. Dairy'!L516="","",IF('Att. Dairy'!E516='Att. Dairy'!$AD$15,'Att. Dairy'!L516,""))</f>
        <v/>
      </c>
      <c r="BO450" s="435" t="str">
        <f>IF('Att. Dairy'!M516="","",IF('Att. Dairy'!E516='Att. Dairy'!$AD$15,'Att. Dairy'!M516,""))</f>
        <v/>
      </c>
      <c r="BP450" s="436">
        <f t="shared" si="738"/>
        <v>0</v>
      </c>
      <c r="BQ450" s="453">
        <f t="shared" si="766"/>
        <v>76.055000000000007</v>
      </c>
      <c r="BR450" s="439" t="str">
        <f>IF(BL450="","",IF(BL450='Opening Balance'!$I$444,'Opening Balance'!$G$444,""))</f>
        <v/>
      </c>
      <c r="BS450" s="439" t="str">
        <f>IF(BL450="","",IF(BL450='Opening Balance'!$I$446,'Opening Balance'!$G$446,""))</f>
        <v/>
      </c>
      <c r="BT450" s="438">
        <f t="shared" si="739"/>
        <v>76.055000000000007</v>
      </c>
      <c r="BU450" s="446">
        <f>IF(BP450="","",BP450*'Opening Balance'!$G$448)</f>
        <v>0</v>
      </c>
      <c r="BV450" s="415">
        <f t="shared" si="733"/>
        <v>76.055000000000007</v>
      </c>
      <c r="BW450" s="453">
        <f t="shared" si="767"/>
        <v>-4.4092000000000073</v>
      </c>
      <c r="BX450" s="446" t="str">
        <f>IF(BL450="","",IF(BL450='Opening Balance'!$I$445,'Opening Balance'!$G$445,""))</f>
        <v/>
      </c>
      <c r="BY450" s="446" t="str">
        <f>IF(BL450="","",IF(BL450='Opening Balance'!$I$447,'Opening Balance'!$G$447,""))</f>
        <v/>
      </c>
      <c r="BZ450" s="447">
        <f t="shared" si="740"/>
        <v>-4.4092000000000073</v>
      </c>
      <c r="CA450" s="446">
        <f>IF(BP450="","",BP450*'Opening Balance'!$G$449)</f>
        <v>0</v>
      </c>
      <c r="CB450" s="431">
        <f t="shared" si="741"/>
        <v>-4.4092000000000073</v>
      </c>
      <c r="CC450" s="474">
        <f t="shared" si="768"/>
        <v>35500</v>
      </c>
      <c r="CD450" s="468" t="str">
        <f>IF(BL450="","",IF(BL450='Opening Balance'!$I$451,'Opening Balance'!$G$451,""))</f>
        <v/>
      </c>
      <c r="CE450" s="468">
        <f t="shared" si="742"/>
        <v>35500</v>
      </c>
      <c r="CF450" s="470">
        <f>IF(BL450="","",IF(BL450='Opening Balance'!$I$453,'Opening Balance'!$G$453,0))</f>
        <v>0</v>
      </c>
      <c r="CG450" s="469">
        <f t="shared" si="769"/>
        <v>35500</v>
      </c>
      <c r="CH450" s="466"/>
      <c r="CI450" s="466"/>
      <c r="CJ450" s="389">
        <v>27</v>
      </c>
      <c r="CK450" s="422">
        <f>IF(AND('Att. Dairy'!B516=""),"",'Att. Dairy'!B516)</f>
        <v>45378</v>
      </c>
      <c r="CL450" s="423" t="str">
        <f>IF(AND('Att. Dairy'!D516=""),"",'Att. Dairy'!D516)</f>
        <v>Wednesday</v>
      </c>
      <c r="CM450" s="435" t="str">
        <f>IF('Att. Dairy'!O516="","",IF('Att. Dairy'!E516='Att. Dairy'!$AD$15,'Att. Dairy'!O516,""))</f>
        <v/>
      </c>
      <c r="CN450" s="435" t="str">
        <f>IF('Att. Dairy'!P516="","",IF('Att. Dairy'!E516='Att. Dairy'!$AD$15,'Att. Dairy'!P516,""))</f>
        <v/>
      </c>
      <c r="CO450" s="436">
        <f t="shared" si="743"/>
        <v>0</v>
      </c>
      <c r="CP450" s="453">
        <f t="shared" si="770"/>
        <v>121.01999999999992</v>
      </c>
      <c r="CQ450" s="438" t="str">
        <f>IF(CK450="","",IF(CK450='Opening Balance'!$I$444,'Opening Balance'!$H$444,""))</f>
        <v/>
      </c>
      <c r="CR450" s="438" t="str">
        <f>IF(CK450="","",IF(CK450='Opening Balance'!$I$446,'Opening Balance'!$H$446,""))</f>
        <v/>
      </c>
      <c r="CS450" s="438">
        <f t="shared" si="744"/>
        <v>121.01999999999992</v>
      </c>
      <c r="CT450" s="430">
        <f>IF(CO450="","",CO450*'Opening Balance'!$H$448)</f>
        <v>0</v>
      </c>
      <c r="CU450" s="431">
        <f t="shared" si="734"/>
        <v>121.01999999999992</v>
      </c>
      <c r="CV450" s="453">
        <f t="shared" si="771"/>
        <v>4.2201999999999762</v>
      </c>
      <c r="CW450" s="430" t="str">
        <f>IF(CK450="","",IF(CK450='Opening Balance'!$I$445,'Opening Balance'!$H$445,""))</f>
        <v/>
      </c>
      <c r="CX450" s="429" t="str">
        <f>IF(CK450="","",IF(CK450='Opening Balance'!$I$447,'Opening Balance'!$H$447,""))</f>
        <v/>
      </c>
      <c r="CY450" s="438">
        <f t="shared" si="745"/>
        <v>4.2201999999999762</v>
      </c>
      <c r="CZ450" s="430">
        <f>IF(CO450="","",CO450*'Opening Balance'!$H$449)</f>
        <v>0</v>
      </c>
      <c r="DA450" s="431">
        <f t="shared" si="746"/>
        <v>4.2201999999999762</v>
      </c>
      <c r="DB450" s="474">
        <f t="shared" si="772"/>
        <v>38800</v>
      </c>
      <c r="DC450" s="468" t="str">
        <f>IF(CK450="","",IF(CK450='Opening Balance'!$I$451,'Opening Balance'!$H$451,""))</f>
        <v/>
      </c>
      <c r="DD450" s="468">
        <f t="shared" si="747"/>
        <v>38800</v>
      </c>
      <c r="DE450" s="470">
        <f>IF(CK450="","",IF(CK450='Opening Balance'!$I$453,'Opening Balance'!$H$453,0))</f>
        <v>0</v>
      </c>
      <c r="DF450" s="469">
        <f t="shared" si="773"/>
        <v>38800</v>
      </c>
    </row>
    <row r="451" spans="1:110" s="329" customFormat="1">
      <c r="A451" s="580"/>
      <c r="B451" s="352">
        <f>IF(AND($Z$3=$Q$419),MAX($B$423:B450)+1,0)</f>
        <v>0</v>
      </c>
      <c r="C451" s="116">
        <f>IF(AND('Att. Dairy'!B517=""),"",'Att. Dairy'!B517)</f>
        <v>45379</v>
      </c>
      <c r="D451" s="118">
        <f t="shared" si="748"/>
        <v>31.3</v>
      </c>
      <c r="E451" s="118">
        <f t="shared" si="749"/>
        <v>132.69999999999999</v>
      </c>
      <c r="F451" s="118" t="str">
        <f>IF(C451="","",IF(Sheet1!C451='Opening Balance'!$I$426,'Opening Balance'!$G$426,""))</f>
        <v/>
      </c>
      <c r="G451" s="118" t="str">
        <f>IF(C451="","",IF(Sheet1!C451='Opening Balance'!$I$427,'Opening Balance'!$G$427,""))</f>
        <v/>
      </c>
      <c r="H451" s="118" t="str">
        <f>IF(C451="","",IF(Sheet1!C451='Opening Balance'!$I$428,'Opening Balance'!$G$428,""))</f>
        <v/>
      </c>
      <c r="I451" s="118" t="str">
        <f>IF(C451="","",IF(Sheet1!C451='Opening Balance'!$I$429,'Opening Balance'!$G$429,""))</f>
        <v/>
      </c>
      <c r="J451" s="118" t="str">
        <f>IF(C451="","",IF(Sheet1!C451='Opening Balance'!$I$430,'Opening Balance'!$G$430,""))</f>
        <v/>
      </c>
      <c r="K451" s="118" t="str">
        <f>IF(C451="","",IF(Sheet1!C451='Opening Balance'!$I$431,'Opening Balance'!$G$431,""))</f>
        <v/>
      </c>
      <c r="L451" s="118">
        <f t="shared" si="750"/>
        <v>31.3</v>
      </c>
      <c r="M451" s="118">
        <f t="shared" si="751"/>
        <v>132.69999999999999</v>
      </c>
      <c r="N451" s="119" t="str">
        <f>IF('Att. Dairy'!F517="","",'Att. Dairy'!F517)</f>
        <v/>
      </c>
      <c r="O451" s="119" t="str">
        <f>IF('Att. Dairy'!G517="","",'Att. Dairy'!G517)</f>
        <v/>
      </c>
      <c r="P451" s="119" t="str">
        <f t="shared" si="752"/>
        <v/>
      </c>
      <c r="Q451" s="119" t="str">
        <f>IF('Att. Dairy'!L517="","",'Att. Dairy'!L517)</f>
        <v/>
      </c>
      <c r="R451" s="119" t="str">
        <f>IF('Att. Dairy'!M517="","",'Att. Dairy'!M517)</f>
        <v/>
      </c>
      <c r="S451" s="119" t="str">
        <f t="shared" si="753"/>
        <v/>
      </c>
      <c r="T451" s="118">
        <f t="shared" si="754"/>
        <v>0</v>
      </c>
      <c r="U451" s="118">
        <f t="shared" si="755"/>
        <v>0</v>
      </c>
      <c r="V451" s="118">
        <f t="shared" si="756"/>
        <v>31.3</v>
      </c>
      <c r="W451" s="118">
        <f t="shared" si="757"/>
        <v>132.69999999999999</v>
      </c>
      <c r="X451" s="321" t="str">
        <f>IFERROR(IF(AND('Att. Dairy'!B517=""),"",IF(AND(Y451="अवकाश"),"",IF(AND(S451=""),"",S451*$Z$419))),"")</f>
        <v/>
      </c>
      <c r="Y451" s="121" t="str">
        <f>IF(AND('Att. Dairy'!B517=""),"",IF(OR(S451="",S451=0),"",BC451))</f>
        <v/>
      </c>
      <c r="AA451" s="353">
        <f>IF(AND($AY$3=$AP$419),MAX($AA$423:AA450)+1,0)</f>
        <v>0</v>
      </c>
      <c r="AB451" s="116">
        <f>IF(AND('Att. Dairy'!B517=""),"",'Att. Dairy'!B517)</f>
        <v>45379</v>
      </c>
      <c r="AC451" s="118">
        <f t="shared" si="758"/>
        <v>70.900000000000006</v>
      </c>
      <c r="AD451" s="118">
        <f t="shared" si="759"/>
        <v>174</v>
      </c>
      <c r="AE451" s="118" t="str">
        <f>IF(AB451="","",IF(Sheet1!AB451='Opening Balance'!$I$426,'Opening Balance'!$H$426,""))</f>
        <v/>
      </c>
      <c r="AF451" s="118" t="str">
        <f>IF(AB451="","",IF(Sheet1!AB451='Opening Balance'!$I$427,'Opening Balance'!$H$427,""))</f>
        <v/>
      </c>
      <c r="AG451" s="118" t="str">
        <f>IF(AB451="","",IF(Sheet1!AB451='Opening Balance'!$I$428,'Opening Balance'!$H$428,""))</f>
        <v/>
      </c>
      <c r="AH451" s="118" t="str">
        <f>IF(AB451="","",IF(Sheet1!AB451='Opening Balance'!$I$429,'Opening Balance'!$H$429,""))</f>
        <v/>
      </c>
      <c r="AI451" s="118" t="str">
        <f>IF(AB451="","",IF(Sheet1!AB451='Opening Balance'!$I$430,'Opening Balance'!$H$430,""))</f>
        <v/>
      </c>
      <c r="AJ451" s="118" t="str">
        <f>IF(AB451="","",IF(Sheet1!AB451='Opening Balance'!$I$431,'Opening Balance'!$H$431,""))</f>
        <v/>
      </c>
      <c r="AK451" s="118">
        <f t="shared" si="760"/>
        <v>70.900000000000006</v>
      </c>
      <c r="AL451" s="118">
        <f t="shared" si="761"/>
        <v>174</v>
      </c>
      <c r="AM451" s="119" t="str">
        <f>IF('Att. Dairy'!I517="","",'Att. Dairy'!I517)</f>
        <v/>
      </c>
      <c r="AN451" s="119" t="str">
        <f>IF('Att. Dairy'!J517="","",'Att. Dairy'!J517)</f>
        <v/>
      </c>
      <c r="AO451" s="119" t="str">
        <f t="shared" si="776"/>
        <v/>
      </c>
      <c r="AP451" s="119" t="str">
        <f>IF('Att. Dairy'!O517="","",'Att. Dairy'!O517)</f>
        <v/>
      </c>
      <c r="AQ451" s="119" t="str">
        <f>IF('Att. Dairy'!P517="","",'Att. Dairy'!P517)</f>
        <v/>
      </c>
      <c r="AR451" s="119" t="str">
        <f t="shared" si="762"/>
        <v/>
      </c>
      <c r="AS451" s="118">
        <f t="shared" si="763"/>
        <v>0</v>
      </c>
      <c r="AT451" s="118">
        <f t="shared" si="764"/>
        <v>0</v>
      </c>
      <c r="AU451" s="118">
        <f t="shared" si="774"/>
        <v>70.900000000000006</v>
      </c>
      <c r="AV451" s="118">
        <f t="shared" si="775"/>
        <v>174</v>
      </c>
      <c r="AW451" s="321" t="str">
        <f>IFERROR(IF(AND('Att. Dairy'!B517=""),"",IF(AND(AX451="अवकाश"),"",IF(AND(AR451=""),"",AR451*$AY$419))),"")</f>
        <v/>
      </c>
      <c r="AX451" s="121" t="str">
        <f>IF(AND('Att. Dairy'!B517=""),"",IF(OR(AR451="",AR451=0),"",BC451))</f>
        <v/>
      </c>
      <c r="BB451" s="329" t="str">
        <f>IF(AND('Att. Dairy'!D517=""),"",'Att. Dairy'!D517)</f>
        <v>Thursday</v>
      </c>
      <c r="BC451" s="329" t="str">
        <f t="shared" si="765"/>
        <v>खिचड़ी</v>
      </c>
      <c r="BD451" s="318" t="str">
        <f t="shared" si="735"/>
        <v>R</v>
      </c>
      <c r="BE451" s="329" t="str">
        <f>IF(AND('Att. Dairy'!C517=""),"",'Att. Dairy'!C517)</f>
        <v/>
      </c>
      <c r="BF451" s="329" t="str">
        <f t="shared" si="736"/>
        <v/>
      </c>
      <c r="BG451" s="318" t="str">
        <f t="shared" si="737"/>
        <v>R</v>
      </c>
      <c r="BJ451" s="487">
        <f>IF(AND($DG$5=$CF$420),MAX($BJ$423:BJ450)+1,0)</f>
        <v>0</v>
      </c>
      <c r="BK451" s="389">
        <v>28</v>
      </c>
      <c r="BL451" s="422">
        <f>IF(AND('Att. Dairy'!B517=""),"",'Att. Dairy'!B517)</f>
        <v>45379</v>
      </c>
      <c r="BM451" s="423" t="str">
        <f>IF(AND('Att. Dairy'!D517=""),"",'Att. Dairy'!D517)</f>
        <v>Thursday</v>
      </c>
      <c r="BN451" s="435" t="str">
        <f>IF('Att. Dairy'!L517="","",IF('Att. Dairy'!E517='Att. Dairy'!$AD$15,'Att. Dairy'!L517,""))</f>
        <v/>
      </c>
      <c r="BO451" s="435" t="str">
        <f>IF('Att. Dairy'!M517="","",IF('Att. Dairy'!E517='Att. Dairy'!$AD$15,'Att. Dairy'!M517,""))</f>
        <v/>
      </c>
      <c r="BP451" s="436">
        <f t="shared" si="738"/>
        <v>0</v>
      </c>
      <c r="BQ451" s="453">
        <f t="shared" si="766"/>
        <v>76.055000000000007</v>
      </c>
      <c r="BR451" s="439" t="str">
        <f>IF(BL451="","",IF(BL451='Opening Balance'!$I$444,'Opening Balance'!$G$444,""))</f>
        <v/>
      </c>
      <c r="BS451" s="439" t="str">
        <f>IF(BL451="","",IF(BL451='Opening Balance'!$I$446,'Opening Balance'!$G$446,""))</f>
        <v/>
      </c>
      <c r="BT451" s="438">
        <f t="shared" si="739"/>
        <v>76.055000000000007</v>
      </c>
      <c r="BU451" s="446">
        <f>IF(BP451="","",BP451*'Opening Balance'!$G$448)</f>
        <v>0</v>
      </c>
      <c r="BV451" s="415">
        <f t="shared" si="733"/>
        <v>76.055000000000007</v>
      </c>
      <c r="BW451" s="453">
        <f t="shared" si="767"/>
        <v>-4.4092000000000073</v>
      </c>
      <c r="BX451" s="446" t="str">
        <f>IF(BL451="","",IF(BL451='Opening Balance'!$I$445,'Opening Balance'!$G$445,""))</f>
        <v/>
      </c>
      <c r="BY451" s="446" t="str">
        <f>IF(BL451="","",IF(BL451='Opening Balance'!$I$447,'Opening Balance'!$G$447,""))</f>
        <v/>
      </c>
      <c r="BZ451" s="447">
        <f t="shared" si="740"/>
        <v>-4.4092000000000073</v>
      </c>
      <c r="CA451" s="446">
        <f>IF(BP451="","",BP451*'Opening Balance'!$G$449)</f>
        <v>0</v>
      </c>
      <c r="CB451" s="431">
        <f t="shared" si="741"/>
        <v>-4.4092000000000073</v>
      </c>
      <c r="CC451" s="474">
        <f t="shared" si="768"/>
        <v>35500</v>
      </c>
      <c r="CD451" s="468" t="str">
        <f>IF(BL451="","",IF(BL451='Opening Balance'!$I$451,'Opening Balance'!$G$451,""))</f>
        <v/>
      </c>
      <c r="CE451" s="468">
        <f t="shared" si="742"/>
        <v>35500</v>
      </c>
      <c r="CF451" s="470">
        <f>IF(BL451="","",IF(BL451='Opening Balance'!$I$453,'Opening Balance'!$G$453,0))</f>
        <v>0</v>
      </c>
      <c r="CG451" s="469">
        <f t="shared" si="769"/>
        <v>35500</v>
      </c>
      <c r="CH451" s="466"/>
      <c r="CI451" s="466"/>
      <c r="CJ451" s="389">
        <v>28</v>
      </c>
      <c r="CK451" s="422">
        <f>IF(AND('Att. Dairy'!B517=""),"",'Att. Dairy'!B517)</f>
        <v>45379</v>
      </c>
      <c r="CL451" s="423" t="str">
        <f>IF(AND('Att. Dairy'!D517=""),"",'Att. Dairy'!D517)</f>
        <v>Thursday</v>
      </c>
      <c r="CM451" s="435" t="str">
        <f>IF('Att. Dairy'!O517="","",IF('Att. Dairy'!E517='Att. Dairy'!$AD$15,'Att. Dairy'!O517,""))</f>
        <v/>
      </c>
      <c r="CN451" s="435" t="str">
        <f>IF('Att. Dairy'!P517="","",IF('Att. Dairy'!E517='Att. Dairy'!$AD$15,'Att. Dairy'!P517,""))</f>
        <v/>
      </c>
      <c r="CO451" s="436">
        <f t="shared" si="743"/>
        <v>0</v>
      </c>
      <c r="CP451" s="453">
        <f t="shared" si="770"/>
        <v>121.01999999999992</v>
      </c>
      <c r="CQ451" s="438" t="str">
        <f>IF(CK451="","",IF(CK451='Opening Balance'!$I$444,'Opening Balance'!$H$444,""))</f>
        <v/>
      </c>
      <c r="CR451" s="438" t="str">
        <f>IF(CK451="","",IF(CK451='Opening Balance'!$I$446,'Opening Balance'!$H$446,""))</f>
        <v/>
      </c>
      <c r="CS451" s="438">
        <f t="shared" si="744"/>
        <v>121.01999999999992</v>
      </c>
      <c r="CT451" s="430">
        <f>IF(CO451="","",CO451*'Opening Balance'!$H$448)</f>
        <v>0</v>
      </c>
      <c r="CU451" s="431">
        <f t="shared" si="734"/>
        <v>121.01999999999992</v>
      </c>
      <c r="CV451" s="453">
        <f t="shared" si="771"/>
        <v>4.2201999999999762</v>
      </c>
      <c r="CW451" s="430" t="str">
        <f>IF(CK451="","",IF(CK451='Opening Balance'!$I$445,'Opening Balance'!$H$445,""))</f>
        <v/>
      </c>
      <c r="CX451" s="429" t="str">
        <f>IF(CK451="","",IF(CK451='Opening Balance'!$I$447,'Opening Balance'!$H$447,""))</f>
        <v/>
      </c>
      <c r="CY451" s="438">
        <f t="shared" si="745"/>
        <v>4.2201999999999762</v>
      </c>
      <c r="CZ451" s="430">
        <f>IF(CO451="","",CO451*'Opening Balance'!$H$449)</f>
        <v>0</v>
      </c>
      <c r="DA451" s="431">
        <f t="shared" si="746"/>
        <v>4.2201999999999762</v>
      </c>
      <c r="DB451" s="474">
        <f t="shared" si="772"/>
        <v>38800</v>
      </c>
      <c r="DC451" s="468" t="str">
        <f>IF(CK451="","",IF(CK451='Opening Balance'!$I$451,'Opening Balance'!$H$451,""))</f>
        <v/>
      </c>
      <c r="DD451" s="468">
        <f t="shared" si="747"/>
        <v>38800</v>
      </c>
      <c r="DE451" s="470">
        <f>IF(CK451="","",IF(CK451='Opening Balance'!$I$453,'Opening Balance'!$H$453,0))</f>
        <v>0</v>
      </c>
      <c r="DF451" s="469">
        <f t="shared" si="773"/>
        <v>38800</v>
      </c>
    </row>
    <row r="452" spans="1:110" s="329" customFormat="1">
      <c r="A452" s="580"/>
      <c r="B452" s="352">
        <f>IF(AND($Z$3=$Q$419),MAX($B$423:B451)+1,0)</f>
        <v>0</v>
      </c>
      <c r="C452" s="116">
        <f>IF(AND('Att. Dairy'!B518=""),"",'Att. Dairy'!B518)</f>
        <v>45380</v>
      </c>
      <c r="D452" s="118">
        <f t="shared" si="748"/>
        <v>31.3</v>
      </c>
      <c r="E452" s="118">
        <f t="shared" si="749"/>
        <v>132.69999999999999</v>
      </c>
      <c r="F452" s="118" t="str">
        <f>IF(C452="","",IF(Sheet1!C452='Opening Balance'!$I$426,'Opening Balance'!$G$426,""))</f>
        <v/>
      </c>
      <c r="G452" s="118" t="str">
        <f>IF(C452="","",IF(Sheet1!C452='Opening Balance'!$I$427,'Opening Balance'!$G$427,""))</f>
        <v/>
      </c>
      <c r="H452" s="118" t="str">
        <f>IF(C452="","",IF(Sheet1!C452='Opening Balance'!$I$428,'Opening Balance'!$G$428,""))</f>
        <v/>
      </c>
      <c r="I452" s="118" t="str">
        <f>IF(C452="","",IF(Sheet1!C452='Opening Balance'!$I$429,'Opening Balance'!$G$429,""))</f>
        <v/>
      </c>
      <c r="J452" s="118" t="str">
        <f>IF(C452="","",IF(Sheet1!C452='Opening Balance'!$I$430,'Opening Balance'!$G$430,""))</f>
        <v/>
      </c>
      <c r="K452" s="118" t="str">
        <f>IF(C452="","",IF(Sheet1!C452='Opening Balance'!$I$431,'Opening Balance'!$G$431,""))</f>
        <v/>
      </c>
      <c r="L452" s="118">
        <f t="shared" si="750"/>
        <v>31.3</v>
      </c>
      <c r="M452" s="118">
        <f t="shared" si="751"/>
        <v>132.69999999999999</v>
      </c>
      <c r="N452" s="119" t="str">
        <f>IF('Att. Dairy'!F518="","",'Att. Dairy'!F518)</f>
        <v/>
      </c>
      <c r="O452" s="119" t="str">
        <f>IF('Att. Dairy'!G518="","",'Att. Dairy'!G518)</f>
        <v/>
      </c>
      <c r="P452" s="119" t="str">
        <f t="shared" si="752"/>
        <v/>
      </c>
      <c r="Q452" s="119" t="str">
        <f>IF('Att. Dairy'!L518="","",'Att. Dairy'!L518)</f>
        <v/>
      </c>
      <c r="R452" s="119" t="str">
        <f>IF('Att. Dairy'!M518="","",'Att. Dairy'!M518)</f>
        <v/>
      </c>
      <c r="S452" s="119" t="str">
        <f t="shared" si="753"/>
        <v/>
      </c>
      <c r="T452" s="118">
        <f t="shared" si="754"/>
        <v>0</v>
      </c>
      <c r="U452" s="118">
        <f t="shared" si="755"/>
        <v>0</v>
      </c>
      <c r="V452" s="118">
        <f t="shared" si="756"/>
        <v>31.3</v>
      </c>
      <c r="W452" s="118">
        <f t="shared" si="757"/>
        <v>132.69999999999999</v>
      </c>
      <c r="X452" s="321" t="str">
        <f>IFERROR(IF(AND('Att. Dairy'!B518=""),"",IF(AND(Y452="अवकाश"),"",IF(AND(S452=""),"",S452*$Z$419))),"")</f>
        <v/>
      </c>
      <c r="Y452" s="121" t="str">
        <f>IF(AND('Att. Dairy'!B518=""),"",IF(OR(S452="",S452=0),"",BC452))</f>
        <v/>
      </c>
      <c r="AA452" s="353">
        <f>IF(AND($AY$3=$AP$419),MAX($AA$423:AA451)+1,0)</f>
        <v>0</v>
      </c>
      <c r="AB452" s="116">
        <f>IF(AND('Att. Dairy'!B518=""),"",'Att. Dairy'!B518)</f>
        <v>45380</v>
      </c>
      <c r="AC452" s="118">
        <f t="shared" si="758"/>
        <v>70.900000000000006</v>
      </c>
      <c r="AD452" s="118">
        <f t="shared" si="759"/>
        <v>174</v>
      </c>
      <c r="AE452" s="118" t="str">
        <f>IF(AB452="","",IF(Sheet1!AB452='Opening Balance'!$I$426,'Opening Balance'!$H$426,""))</f>
        <v/>
      </c>
      <c r="AF452" s="118" t="str">
        <f>IF(AB452="","",IF(Sheet1!AB452='Opening Balance'!$I$427,'Opening Balance'!$H$427,""))</f>
        <v/>
      </c>
      <c r="AG452" s="118" t="str">
        <f>IF(AB452="","",IF(Sheet1!AB452='Opening Balance'!$I$428,'Opening Balance'!$H$428,""))</f>
        <v/>
      </c>
      <c r="AH452" s="118" t="str">
        <f>IF(AB452="","",IF(Sheet1!AB452='Opening Balance'!$I$429,'Opening Balance'!$H$429,""))</f>
        <v/>
      </c>
      <c r="AI452" s="118" t="str">
        <f>IF(AB452="","",IF(Sheet1!AB452='Opening Balance'!$I$430,'Opening Balance'!$H$430,""))</f>
        <v/>
      </c>
      <c r="AJ452" s="118" t="str">
        <f>IF(AB452="","",IF(Sheet1!AB452='Opening Balance'!$I$431,'Opening Balance'!$H$431,""))</f>
        <v/>
      </c>
      <c r="AK452" s="118">
        <f t="shared" si="760"/>
        <v>70.900000000000006</v>
      </c>
      <c r="AL452" s="118">
        <f t="shared" si="761"/>
        <v>174</v>
      </c>
      <c r="AM452" s="119" t="str">
        <f>IF('Att. Dairy'!I518="","",'Att. Dairy'!I518)</f>
        <v/>
      </c>
      <c r="AN452" s="119" t="str">
        <f>IF('Att. Dairy'!J518="","",'Att. Dairy'!J518)</f>
        <v/>
      </c>
      <c r="AO452" s="119" t="str">
        <f t="shared" si="776"/>
        <v/>
      </c>
      <c r="AP452" s="119" t="str">
        <f>IF('Att. Dairy'!O518="","",'Att. Dairy'!O518)</f>
        <v/>
      </c>
      <c r="AQ452" s="119" t="str">
        <f>IF('Att. Dairy'!P518="","",'Att. Dairy'!P518)</f>
        <v/>
      </c>
      <c r="AR452" s="119" t="str">
        <f t="shared" si="762"/>
        <v/>
      </c>
      <c r="AS452" s="118">
        <f t="shared" si="763"/>
        <v>0</v>
      </c>
      <c r="AT452" s="118">
        <f t="shared" si="764"/>
        <v>0</v>
      </c>
      <c r="AU452" s="118">
        <f t="shared" si="774"/>
        <v>70.900000000000006</v>
      </c>
      <c r="AV452" s="118">
        <f t="shared" si="775"/>
        <v>174</v>
      </c>
      <c r="AW452" s="321" t="str">
        <f>IFERROR(IF(AND('Att. Dairy'!B518=""),"",IF(AND(AX452="अवकाश"),"",IF(AND(AR452=""),"",AR452*$AY$419))),"")</f>
        <v/>
      </c>
      <c r="AX452" s="121" t="str">
        <f>IF(AND('Att. Dairy'!B518=""),"",IF(OR(AR452="",AR452=0),"",BC452))</f>
        <v/>
      </c>
      <c r="BB452" s="329" t="str">
        <f>IF(AND('Att. Dairy'!D518=""),"",'Att. Dairy'!D518)</f>
        <v>Friday</v>
      </c>
      <c r="BC452" s="329" t="str">
        <f t="shared" si="765"/>
        <v>दाल रोटी</v>
      </c>
      <c r="BD452" s="318" t="str">
        <f t="shared" si="735"/>
        <v>W</v>
      </c>
      <c r="BE452" s="329" t="str">
        <f>IF(AND('Att. Dairy'!C518=""),"",'Att. Dairy'!C518)</f>
        <v/>
      </c>
      <c r="BF452" s="329" t="str">
        <f t="shared" si="736"/>
        <v/>
      </c>
      <c r="BG452" s="318" t="str">
        <f t="shared" si="737"/>
        <v>W</v>
      </c>
      <c r="BJ452" s="487">
        <f>IF(AND($DG$5=$CF$420),MAX($BJ$423:BJ451)+1,0)</f>
        <v>0</v>
      </c>
      <c r="BK452" s="389">
        <v>29</v>
      </c>
      <c r="BL452" s="422">
        <f>IF(AND('Att. Dairy'!B518=""),"",'Att. Dairy'!B518)</f>
        <v>45380</v>
      </c>
      <c r="BM452" s="423" t="str">
        <f>IF(AND('Att. Dairy'!D518=""),"",'Att. Dairy'!D518)</f>
        <v>Friday</v>
      </c>
      <c r="BN452" s="435" t="str">
        <f>IF('Att. Dairy'!L518="","",IF('Att. Dairy'!E518='Att. Dairy'!$AD$15,'Att. Dairy'!L518,""))</f>
        <v/>
      </c>
      <c r="BO452" s="435" t="str">
        <f>IF('Att. Dairy'!M518="","",IF('Att. Dairy'!E518='Att. Dairy'!$AD$15,'Att. Dairy'!M518,""))</f>
        <v/>
      </c>
      <c r="BP452" s="436">
        <f t="shared" si="738"/>
        <v>0</v>
      </c>
      <c r="BQ452" s="453">
        <f t="shared" si="766"/>
        <v>76.055000000000007</v>
      </c>
      <c r="BR452" s="439" t="str">
        <f>IF(BL452="","",IF(BL452='Opening Balance'!$I$444,'Opening Balance'!$G$444,""))</f>
        <v/>
      </c>
      <c r="BS452" s="439" t="str">
        <f>IF(BL452="","",IF(BL452='Opening Balance'!$I$446,'Opening Balance'!$G$446,""))</f>
        <v/>
      </c>
      <c r="BT452" s="438">
        <f t="shared" si="739"/>
        <v>76.055000000000007</v>
      </c>
      <c r="BU452" s="446">
        <f>IF(BP452="","",BP452*'Opening Balance'!$G$448)</f>
        <v>0</v>
      </c>
      <c r="BV452" s="415">
        <f t="shared" si="733"/>
        <v>76.055000000000007</v>
      </c>
      <c r="BW452" s="453">
        <f t="shared" si="767"/>
        <v>-4.4092000000000073</v>
      </c>
      <c r="BX452" s="446" t="str">
        <f>IF(BL452="","",IF(BL452='Opening Balance'!$I$445,'Opening Balance'!$G$445,""))</f>
        <v/>
      </c>
      <c r="BY452" s="446" t="str">
        <f>IF(BL452="","",IF(BL452='Opening Balance'!$I$447,'Opening Balance'!$G$447,""))</f>
        <v/>
      </c>
      <c r="BZ452" s="447">
        <f t="shared" si="740"/>
        <v>-4.4092000000000073</v>
      </c>
      <c r="CA452" s="446">
        <f>IF(BP452="","",BP452*'Opening Balance'!$G$449)</f>
        <v>0</v>
      </c>
      <c r="CB452" s="431">
        <f t="shared" si="741"/>
        <v>-4.4092000000000073</v>
      </c>
      <c r="CC452" s="474">
        <f t="shared" si="768"/>
        <v>35500</v>
      </c>
      <c r="CD452" s="468" t="str">
        <f>IF(BL452="","",IF(BL452='Opening Balance'!$I$451,'Opening Balance'!$G$451,""))</f>
        <v/>
      </c>
      <c r="CE452" s="468">
        <f t="shared" si="742"/>
        <v>35500</v>
      </c>
      <c r="CF452" s="470">
        <f>IF(BL452="","",IF(BL452='Opening Balance'!$I$453,'Opening Balance'!$G$453,0))</f>
        <v>0</v>
      </c>
      <c r="CG452" s="469">
        <f t="shared" si="769"/>
        <v>35500</v>
      </c>
      <c r="CH452" s="466"/>
      <c r="CI452" s="466"/>
      <c r="CJ452" s="389">
        <v>29</v>
      </c>
      <c r="CK452" s="422">
        <f>IF(AND('Att. Dairy'!B518=""),"",'Att. Dairy'!B518)</f>
        <v>45380</v>
      </c>
      <c r="CL452" s="423" t="str">
        <f>IF(AND('Att. Dairy'!D518=""),"",'Att. Dairy'!D518)</f>
        <v>Friday</v>
      </c>
      <c r="CM452" s="435" t="str">
        <f>IF('Att. Dairy'!O518="","",IF('Att. Dairy'!E518='Att. Dairy'!$AD$15,'Att. Dairy'!O518,""))</f>
        <v/>
      </c>
      <c r="CN452" s="435" t="str">
        <f>IF('Att. Dairy'!P518="","",IF('Att. Dairy'!E518='Att. Dairy'!$AD$15,'Att. Dairy'!P518,""))</f>
        <v/>
      </c>
      <c r="CO452" s="436">
        <f t="shared" si="743"/>
        <v>0</v>
      </c>
      <c r="CP452" s="453">
        <f t="shared" si="770"/>
        <v>121.01999999999992</v>
      </c>
      <c r="CQ452" s="438" t="str">
        <f>IF(CK452="","",IF(CK452='Opening Balance'!$I$444,'Opening Balance'!$H$444,""))</f>
        <v/>
      </c>
      <c r="CR452" s="438" t="str">
        <f>IF(CK452="","",IF(CK452='Opening Balance'!$I$446,'Opening Balance'!$H$446,""))</f>
        <v/>
      </c>
      <c r="CS452" s="438">
        <f t="shared" si="744"/>
        <v>121.01999999999992</v>
      </c>
      <c r="CT452" s="430">
        <f>IF(CO452="","",CO452*'Opening Balance'!$H$448)</f>
        <v>0</v>
      </c>
      <c r="CU452" s="431">
        <f t="shared" si="734"/>
        <v>121.01999999999992</v>
      </c>
      <c r="CV452" s="453">
        <f t="shared" si="771"/>
        <v>4.2201999999999762</v>
      </c>
      <c r="CW452" s="430" t="str">
        <f>IF(CK452="","",IF(CK452='Opening Balance'!$I$445,'Opening Balance'!$H$445,""))</f>
        <v/>
      </c>
      <c r="CX452" s="429" t="str">
        <f>IF(CK452="","",IF(CK452='Opening Balance'!$I$447,'Opening Balance'!$H$447,""))</f>
        <v/>
      </c>
      <c r="CY452" s="438">
        <f t="shared" si="745"/>
        <v>4.2201999999999762</v>
      </c>
      <c r="CZ452" s="430">
        <f>IF(CO452="","",CO452*'Opening Balance'!$H$449)</f>
        <v>0</v>
      </c>
      <c r="DA452" s="431">
        <f t="shared" si="746"/>
        <v>4.2201999999999762</v>
      </c>
      <c r="DB452" s="474">
        <f t="shared" si="772"/>
        <v>38800</v>
      </c>
      <c r="DC452" s="468" t="str">
        <f>IF(CK452="","",IF(CK452='Opening Balance'!$I$451,'Opening Balance'!$H$451,""))</f>
        <v/>
      </c>
      <c r="DD452" s="468">
        <f t="shared" si="747"/>
        <v>38800</v>
      </c>
      <c r="DE452" s="470">
        <f>IF(CK452="","",IF(CK452='Opening Balance'!$I$453,'Opening Balance'!$H$453,0))</f>
        <v>0</v>
      </c>
      <c r="DF452" s="469">
        <f t="shared" si="773"/>
        <v>38800</v>
      </c>
    </row>
    <row r="453" spans="1:110" s="329" customFormat="1">
      <c r="A453" s="580"/>
      <c r="B453" s="352">
        <f>IF(AND($Z$3=$Q$419),MAX($B$423:B452)+1,0)</f>
        <v>0</v>
      </c>
      <c r="C453" s="116">
        <f>IF(AND('Att. Dairy'!B519=""),"",'Att. Dairy'!B519)</f>
        <v>45381</v>
      </c>
      <c r="D453" s="118">
        <f t="shared" si="748"/>
        <v>31.3</v>
      </c>
      <c r="E453" s="118">
        <f t="shared" si="749"/>
        <v>132.69999999999999</v>
      </c>
      <c r="F453" s="118" t="str">
        <f>IF(C453="","",IF(Sheet1!C453='Opening Balance'!$I$426,'Opening Balance'!$G$426,""))</f>
        <v/>
      </c>
      <c r="G453" s="118" t="str">
        <f>IF(C453="","",IF(Sheet1!C453='Opening Balance'!$I$427,'Opening Balance'!$G$427,""))</f>
        <v/>
      </c>
      <c r="H453" s="118" t="str">
        <f>IF(C453="","",IF(Sheet1!C453='Opening Balance'!$I$428,'Opening Balance'!$G$428,""))</f>
        <v/>
      </c>
      <c r="I453" s="118" t="str">
        <f>IF(C453="","",IF(Sheet1!C453='Opening Balance'!$I$429,'Opening Balance'!$G$429,""))</f>
        <v/>
      </c>
      <c r="J453" s="118" t="str">
        <f>IF(C453="","",IF(Sheet1!C453='Opening Balance'!$I$430,'Opening Balance'!$G$430,""))</f>
        <v/>
      </c>
      <c r="K453" s="118" t="str">
        <f>IF(C453="","",IF(Sheet1!C453='Opening Balance'!$I$431,'Opening Balance'!$G$431,""))</f>
        <v/>
      </c>
      <c r="L453" s="118">
        <f t="shared" si="750"/>
        <v>31.3</v>
      </c>
      <c r="M453" s="118">
        <f t="shared" si="751"/>
        <v>132.69999999999999</v>
      </c>
      <c r="N453" s="119" t="str">
        <f>IF('Att. Dairy'!F519="","",'Att. Dairy'!F519)</f>
        <v/>
      </c>
      <c r="O453" s="119" t="str">
        <f>IF('Att. Dairy'!G519="","",'Att. Dairy'!G519)</f>
        <v/>
      </c>
      <c r="P453" s="119" t="str">
        <f t="shared" si="752"/>
        <v/>
      </c>
      <c r="Q453" s="119" t="str">
        <f>IF('Att. Dairy'!L519="","",'Att. Dairy'!L519)</f>
        <v/>
      </c>
      <c r="R453" s="119" t="str">
        <f>IF('Att. Dairy'!M519="","",'Att. Dairy'!M519)</f>
        <v/>
      </c>
      <c r="S453" s="119" t="str">
        <f t="shared" si="753"/>
        <v/>
      </c>
      <c r="T453" s="118">
        <f t="shared" si="754"/>
        <v>0</v>
      </c>
      <c r="U453" s="118">
        <f t="shared" si="755"/>
        <v>0</v>
      </c>
      <c r="V453" s="118">
        <f t="shared" si="756"/>
        <v>31.3</v>
      </c>
      <c r="W453" s="118">
        <f t="shared" si="757"/>
        <v>132.69999999999999</v>
      </c>
      <c r="X453" s="321" t="str">
        <f>IFERROR(IF(AND('Att. Dairy'!B519=""),"",IF(AND(Y453="अवकाश"),"",IF(AND(S453=""),"",S453*$Z$419))),"")</f>
        <v/>
      </c>
      <c r="Y453" s="121" t="str">
        <f>IF(AND('Att. Dairy'!B519=""),"",IF(OR(S453="",S453=0),"",BC453))</f>
        <v/>
      </c>
      <c r="AA453" s="353">
        <f>IF(AND($AY$3=$AP$419),MAX($AA$423:AA452)+1,0)</f>
        <v>0</v>
      </c>
      <c r="AB453" s="116">
        <f>IF(AND('Att. Dairy'!B519=""),"",'Att. Dairy'!B519)</f>
        <v>45381</v>
      </c>
      <c r="AC453" s="118">
        <f t="shared" si="758"/>
        <v>70.900000000000006</v>
      </c>
      <c r="AD453" s="118">
        <f t="shared" si="759"/>
        <v>174</v>
      </c>
      <c r="AE453" s="118" t="str">
        <f>IF(AB453="","",IF(Sheet1!AB453='Opening Balance'!$I$426,'Opening Balance'!$H$426,""))</f>
        <v/>
      </c>
      <c r="AF453" s="118" t="str">
        <f>IF(AB453="","",IF(Sheet1!AB453='Opening Balance'!$I$427,'Opening Balance'!$H$427,""))</f>
        <v/>
      </c>
      <c r="AG453" s="118" t="str">
        <f>IF(AB453="","",IF(Sheet1!AB453='Opening Balance'!$I$428,'Opening Balance'!$H$428,""))</f>
        <v/>
      </c>
      <c r="AH453" s="118" t="str">
        <f>IF(AB453="","",IF(Sheet1!AB453='Opening Balance'!$I$429,'Opening Balance'!$H$429,""))</f>
        <v/>
      </c>
      <c r="AI453" s="118" t="str">
        <f>IF(AB453="","",IF(Sheet1!AB453='Opening Balance'!$I$430,'Opening Balance'!$H$430,""))</f>
        <v/>
      </c>
      <c r="AJ453" s="118" t="str">
        <f>IF(AB453="","",IF(Sheet1!AB453='Opening Balance'!$I$431,'Opening Balance'!$H$431,""))</f>
        <v/>
      </c>
      <c r="AK453" s="118">
        <f t="shared" si="760"/>
        <v>70.900000000000006</v>
      </c>
      <c r="AL453" s="118">
        <f t="shared" si="761"/>
        <v>174</v>
      </c>
      <c r="AM453" s="119" t="str">
        <f>IF('Att. Dairy'!I519="","",'Att. Dairy'!I519)</f>
        <v/>
      </c>
      <c r="AN453" s="119" t="str">
        <f>IF('Att. Dairy'!J519="","",'Att. Dairy'!J519)</f>
        <v/>
      </c>
      <c r="AO453" s="119" t="str">
        <f t="shared" si="776"/>
        <v/>
      </c>
      <c r="AP453" s="119" t="str">
        <f>IF('Att. Dairy'!O519="","",'Att. Dairy'!O519)</f>
        <v/>
      </c>
      <c r="AQ453" s="119" t="str">
        <f>IF('Att. Dairy'!P519="","",'Att. Dairy'!P519)</f>
        <v/>
      </c>
      <c r="AR453" s="119" t="str">
        <f t="shared" si="762"/>
        <v/>
      </c>
      <c r="AS453" s="118">
        <f t="shared" si="763"/>
        <v>0</v>
      </c>
      <c r="AT453" s="118">
        <f t="shared" si="764"/>
        <v>0</v>
      </c>
      <c r="AU453" s="118">
        <f t="shared" si="774"/>
        <v>70.900000000000006</v>
      </c>
      <c r="AV453" s="118">
        <f t="shared" si="775"/>
        <v>174</v>
      </c>
      <c r="AW453" s="321" t="str">
        <f>IFERROR(IF(AND('Att. Dairy'!B519=""),"",IF(AND(AX453="अवकाश"),"",IF(AND(AR453=""),"",AR453*$AY$419))),"")</f>
        <v/>
      </c>
      <c r="AX453" s="121" t="str">
        <f>IF(AND('Att. Dairy'!B519=""),"",IF(OR(AR453="",AR453=0),"",BC453))</f>
        <v/>
      </c>
      <c r="BB453" s="329" t="str">
        <f>IF(AND('Att. Dairy'!D519=""),"",'Att. Dairy'!D519)</f>
        <v>Saturday</v>
      </c>
      <c r="BC453" s="329" t="str">
        <f t="shared" si="765"/>
        <v>सब्जी रोटी</v>
      </c>
      <c r="BD453" s="318" t="str">
        <f t="shared" si="735"/>
        <v>W</v>
      </c>
      <c r="BE453" s="329" t="str">
        <f>IF(AND('Att. Dairy'!C519=""),"",'Att. Dairy'!C519)</f>
        <v/>
      </c>
      <c r="BF453" s="329" t="str">
        <f t="shared" si="736"/>
        <v/>
      </c>
      <c r="BG453" s="318" t="str">
        <f t="shared" si="737"/>
        <v>W</v>
      </c>
      <c r="BJ453" s="487">
        <f>IF(AND($DG$5=$CF$420),MAX($BJ$423:BJ452)+1,0)</f>
        <v>0</v>
      </c>
      <c r="BK453" s="389">
        <v>30</v>
      </c>
      <c r="BL453" s="422">
        <f>IF(AND('Att. Dairy'!B519=""),"",'Att. Dairy'!B519)</f>
        <v>45381</v>
      </c>
      <c r="BM453" s="423" t="str">
        <f>IF(AND('Att. Dairy'!D519=""),"",'Att. Dairy'!D519)</f>
        <v>Saturday</v>
      </c>
      <c r="BN453" s="435" t="str">
        <f>IF('Att. Dairy'!L519="","",IF('Att. Dairy'!E519='Att. Dairy'!$AD$15,'Att. Dairy'!L519,""))</f>
        <v/>
      </c>
      <c r="BO453" s="435" t="str">
        <f>IF('Att. Dairy'!M519="","",IF('Att. Dairy'!E519='Att. Dairy'!$AD$15,'Att. Dairy'!M519,""))</f>
        <v/>
      </c>
      <c r="BP453" s="436">
        <f t="shared" si="738"/>
        <v>0</v>
      </c>
      <c r="BQ453" s="453">
        <f t="shared" si="766"/>
        <v>76.055000000000007</v>
      </c>
      <c r="BR453" s="439" t="str">
        <f>IF(BL453="","",IF(BL453='Opening Balance'!$I$444,'Opening Balance'!$G$444,""))</f>
        <v/>
      </c>
      <c r="BS453" s="439" t="str">
        <f>IF(BL453="","",IF(BL453='Opening Balance'!$I$446,'Opening Balance'!$G$446,""))</f>
        <v/>
      </c>
      <c r="BT453" s="438">
        <f t="shared" si="739"/>
        <v>76.055000000000007</v>
      </c>
      <c r="BU453" s="446">
        <f>IF(BP453="","",BP453*'Opening Balance'!$G$448)</f>
        <v>0</v>
      </c>
      <c r="BV453" s="415">
        <f t="shared" si="733"/>
        <v>76.055000000000007</v>
      </c>
      <c r="BW453" s="453">
        <f t="shared" si="767"/>
        <v>-4.4092000000000073</v>
      </c>
      <c r="BX453" s="446" t="str">
        <f>IF(BL453="","",IF(BL453='Opening Balance'!$I$445,'Opening Balance'!$G$445,""))</f>
        <v/>
      </c>
      <c r="BY453" s="446" t="str">
        <f>IF(BL453="","",IF(BL453='Opening Balance'!$I$447,'Opening Balance'!$G$447,""))</f>
        <v/>
      </c>
      <c r="BZ453" s="447">
        <f t="shared" si="740"/>
        <v>-4.4092000000000073</v>
      </c>
      <c r="CA453" s="446">
        <f>IF(BP453="","",BP453*'Opening Balance'!$G$449)</f>
        <v>0</v>
      </c>
      <c r="CB453" s="431">
        <f t="shared" si="741"/>
        <v>-4.4092000000000073</v>
      </c>
      <c r="CC453" s="474">
        <f t="shared" si="768"/>
        <v>35500</v>
      </c>
      <c r="CD453" s="468" t="str">
        <f>IF(BL453="","",IF(BL453='Opening Balance'!$I$451,'Opening Balance'!$G$451,""))</f>
        <v/>
      </c>
      <c r="CE453" s="468">
        <f t="shared" si="742"/>
        <v>35500</v>
      </c>
      <c r="CF453" s="470">
        <f>IF(BL453="","",IF(BL453='Opening Balance'!$I$453,'Opening Balance'!$G$453,0))</f>
        <v>0</v>
      </c>
      <c r="CG453" s="469">
        <f t="shared" si="769"/>
        <v>35500</v>
      </c>
      <c r="CH453" s="466"/>
      <c r="CI453" s="466"/>
      <c r="CJ453" s="389">
        <v>30</v>
      </c>
      <c r="CK453" s="422">
        <f>IF(AND('Att. Dairy'!B519=""),"",'Att. Dairy'!B519)</f>
        <v>45381</v>
      </c>
      <c r="CL453" s="423" t="str">
        <f>IF(AND('Att. Dairy'!D519=""),"",'Att. Dairy'!D519)</f>
        <v>Saturday</v>
      </c>
      <c r="CM453" s="435" t="str">
        <f>IF('Att. Dairy'!O519="","",IF('Att. Dairy'!E519='Att. Dairy'!$AD$15,'Att. Dairy'!O519,""))</f>
        <v/>
      </c>
      <c r="CN453" s="435" t="str">
        <f>IF('Att. Dairy'!P519="","",IF('Att. Dairy'!E519='Att. Dairy'!$AD$15,'Att. Dairy'!P519,""))</f>
        <v/>
      </c>
      <c r="CO453" s="436">
        <f t="shared" si="743"/>
        <v>0</v>
      </c>
      <c r="CP453" s="453">
        <f t="shared" si="770"/>
        <v>121.01999999999992</v>
      </c>
      <c r="CQ453" s="438" t="str">
        <f>IF(CK453="","",IF(CK453='Opening Balance'!$I$444,'Opening Balance'!$H$444,""))</f>
        <v/>
      </c>
      <c r="CR453" s="438" t="str">
        <f>IF(CK453="","",IF(CK453='Opening Balance'!$I$446,'Opening Balance'!$H$446,""))</f>
        <v/>
      </c>
      <c r="CS453" s="438">
        <f t="shared" si="744"/>
        <v>121.01999999999992</v>
      </c>
      <c r="CT453" s="430">
        <f>IF(CO453="","",CO453*'Opening Balance'!$H$448)</f>
        <v>0</v>
      </c>
      <c r="CU453" s="431">
        <f t="shared" si="734"/>
        <v>121.01999999999992</v>
      </c>
      <c r="CV453" s="453">
        <f t="shared" si="771"/>
        <v>4.2201999999999762</v>
      </c>
      <c r="CW453" s="430" t="str">
        <f>IF(CK453="","",IF(CK453='Opening Balance'!$I$445,'Opening Balance'!$H$445,""))</f>
        <v/>
      </c>
      <c r="CX453" s="429" t="str">
        <f>IF(CK453="","",IF(CK453='Opening Balance'!$I$447,'Opening Balance'!$H$447,""))</f>
        <v/>
      </c>
      <c r="CY453" s="438">
        <f t="shared" si="745"/>
        <v>4.2201999999999762</v>
      </c>
      <c r="CZ453" s="430">
        <f>IF(CO453="","",CO453*'Opening Balance'!$H$449)</f>
        <v>0</v>
      </c>
      <c r="DA453" s="431">
        <f t="shared" si="746"/>
        <v>4.2201999999999762</v>
      </c>
      <c r="DB453" s="474">
        <f t="shared" si="772"/>
        <v>38800</v>
      </c>
      <c r="DC453" s="468" t="str">
        <f>IF(CK453="","",IF(CK453='Opening Balance'!$I$451,'Opening Balance'!$H$451,""))</f>
        <v/>
      </c>
      <c r="DD453" s="468">
        <f t="shared" si="747"/>
        <v>38800</v>
      </c>
      <c r="DE453" s="470">
        <f>IF(CK453="","",IF(CK453='Opening Balance'!$I$453,'Opening Balance'!$H$453,0))</f>
        <v>0</v>
      </c>
      <c r="DF453" s="469">
        <f t="shared" si="773"/>
        <v>38800</v>
      </c>
    </row>
    <row r="454" spans="1:110" s="329" customFormat="1">
      <c r="A454" s="580"/>
      <c r="B454" s="352">
        <f>IF(AND($Z$3=$Q$419),MAX($B$423:B453)+1,0)</f>
        <v>0</v>
      </c>
      <c r="C454" s="116">
        <f>IF(AND('Att. Dairy'!B520=""),"",'Att. Dairy'!B520)</f>
        <v>45382</v>
      </c>
      <c r="D454" s="118">
        <f t="shared" si="748"/>
        <v>31.3</v>
      </c>
      <c r="E454" s="118">
        <f t="shared" si="749"/>
        <v>132.69999999999999</v>
      </c>
      <c r="F454" s="118" t="str">
        <f>IF(C454="","",IF(Sheet1!C454='Opening Balance'!$I$426,'Opening Balance'!$G$426,""))</f>
        <v/>
      </c>
      <c r="G454" s="118" t="str">
        <f>IF(C454="","",IF(Sheet1!C454='Opening Balance'!$I$427,'Opening Balance'!$G$427,""))</f>
        <v/>
      </c>
      <c r="H454" s="118" t="str">
        <f>IF(C454="","",IF(Sheet1!C454='Opening Balance'!$I$428,'Opening Balance'!$G$428,""))</f>
        <v/>
      </c>
      <c r="I454" s="118" t="str">
        <f>IF(C454="","",IF(Sheet1!C454='Opening Balance'!$I$429,'Opening Balance'!$G$429,""))</f>
        <v/>
      </c>
      <c r="J454" s="118" t="str">
        <f>IF(C454="","",IF(Sheet1!C454='Opening Balance'!$I$430,'Opening Balance'!$G$430,""))</f>
        <v/>
      </c>
      <c r="K454" s="118" t="str">
        <f>IF(C454="","",IF(Sheet1!C454='Opening Balance'!$I$431,'Opening Balance'!$G$431,""))</f>
        <v/>
      </c>
      <c r="L454" s="118">
        <f t="shared" si="750"/>
        <v>31.3</v>
      </c>
      <c r="M454" s="118">
        <f t="shared" si="751"/>
        <v>132.69999999999999</v>
      </c>
      <c r="N454" s="119" t="str">
        <f>IF('Att. Dairy'!F520="","",'Att. Dairy'!F520)</f>
        <v/>
      </c>
      <c r="O454" s="119" t="str">
        <f>IF('Att. Dairy'!G520="","",'Att. Dairy'!G520)</f>
        <v/>
      </c>
      <c r="P454" s="119" t="str">
        <f t="shared" si="752"/>
        <v/>
      </c>
      <c r="Q454" s="119" t="str">
        <f>IF('Att. Dairy'!L520="","",'Att. Dairy'!L520)</f>
        <v/>
      </c>
      <c r="R454" s="119" t="str">
        <f>IF('Att. Dairy'!M520="","",'Att. Dairy'!M520)</f>
        <v/>
      </c>
      <c r="S454" s="119" t="str">
        <f t="shared" si="753"/>
        <v/>
      </c>
      <c r="T454" s="118">
        <f t="shared" si="754"/>
        <v>0</v>
      </c>
      <c r="U454" s="118">
        <f t="shared" si="755"/>
        <v>0</v>
      </c>
      <c r="V454" s="118">
        <f t="shared" si="756"/>
        <v>31.3</v>
      </c>
      <c r="W454" s="118">
        <f t="shared" si="757"/>
        <v>132.69999999999999</v>
      </c>
      <c r="X454" s="321" t="str">
        <f>IFERROR(IF(AND('Att. Dairy'!B520=""),"",IF(AND(Y454="अवकाश"),"",IF(AND(S454=""),"",S454*$Z$419))),"")</f>
        <v/>
      </c>
      <c r="Y454" s="121" t="str">
        <f>IF(AND('Att. Dairy'!B520=""),"",IF(OR(S454="",S454=0),"",BC454))</f>
        <v/>
      </c>
      <c r="AA454" s="353">
        <f>IF(AND($AY$3=$AP$419),MAX($AA$423:AA453)+1,0)</f>
        <v>0</v>
      </c>
      <c r="AB454" s="116">
        <f>IF(AND('Att. Dairy'!B520=""),"",'Att. Dairy'!B520)</f>
        <v>45382</v>
      </c>
      <c r="AC454" s="118">
        <f t="shared" si="758"/>
        <v>70.900000000000006</v>
      </c>
      <c r="AD454" s="118">
        <f t="shared" si="759"/>
        <v>174</v>
      </c>
      <c r="AE454" s="118" t="str">
        <f>IF(AB454="","",IF(Sheet1!AB454='Opening Balance'!$I$426,'Opening Balance'!$H$426,""))</f>
        <v/>
      </c>
      <c r="AF454" s="118" t="str">
        <f>IF(AB454="","",IF(Sheet1!AB454='Opening Balance'!$I$427,'Opening Balance'!$H$427,""))</f>
        <v/>
      </c>
      <c r="AG454" s="118" t="str">
        <f>IF(AB454="","",IF(Sheet1!AB454='Opening Balance'!$I$428,'Opening Balance'!$H$428,""))</f>
        <v/>
      </c>
      <c r="AH454" s="118" t="str">
        <f>IF(AB454="","",IF(Sheet1!AB454='Opening Balance'!$I$429,'Opening Balance'!$H$429,""))</f>
        <v/>
      </c>
      <c r="AI454" s="118" t="str">
        <f>IF(AB454="","",IF(Sheet1!AB454='Opening Balance'!$I$430,'Opening Balance'!$H$430,""))</f>
        <v/>
      </c>
      <c r="AJ454" s="118" t="str">
        <f>IF(AB454="","",IF(Sheet1!AB454='Opening Balance'!$I$431,'Opening Balance'!$H$431,""))</f>
        <v/>
      </c>
      <c r="AK454" s="118">
        <f t="shared" si="760"/>
        <v>70.900000000000006</v>
      </c>
      <c r="AL454" s="118">
        <f>IF(AND(AD454="",AF454="",AH454="",AJ454=""),"",SUM(AD454,AF454,AH454,AJ454))</f>
        <v>174</v>
      </c>
      <c r="AM454" s="119" t="str">
        <f>IF('Att. Dairy'!I520="","",'Att. Dairy'!I520)</f>
        <v/>
      </c>
      <c r="AN454" s="119" t="str">
        <f>IF('Att. Dairy'!J520="","",'Att. Dairy'!J520)</f>
        <v/>
      </c>
      <c r="AO454" s="119" t="str">
        <f t="shared" si="776"/>
        <v/>
      </c>
      <c r="AP454" s="119" t="str">
        <f>IF('Att. Dairy'!O520="","",'Att. Dairy'!O520)</f>
        <v/>
      </c>
      <c r="AQ454" s="119" t="str">
        <f>IF('Att. Dairy'!P520="","",'Att. Dairy'!P520)</f>
        <v/>
      </c>
      <c r="AR454" s="119" t="str">
        <f t="shared" si="762"/>
        <v/>
      </c>
      <c r="AS454" s="118">
        <f t="shared" si="763"/>
        <v>0</v>
      </c>
      <c r="AT454" s="118">
        <f t="shared" si="764"/>
        <v>0</v>
      </c>
      <c r="AU454" s="118">
        <f t="shared" si="774"/>
        <v>70.900000000000006</v>
      </c>
      <c r="AV454" s="118">
        <f t="shared" si="775"/>
        <v>174</v>
      </c>
      <c r="AW454" s="321" t="str">
        <f>IFERROR(IF(AND('Att. Dairy'!B520=""),"",IF(AND(AX454="अवकाश"),"",IF(AND(AR454=""),"",AR454*$AY$419))),"")</f>
        <v/>
      </c>
      <c r="AX454" s="121" t="str">
        <f>IF(AND('Att. Dairy'!B520=""),"",IF(OR(AR454="",AR454=0),"",BC454))</f>
        <v/>
      </c>
      <c r="BB454" s="329" t="str">
        <f>IF(AND('Att. Dairy'!D520=""),"",'Att. Dairy'!D520)</f>
        <v>Sunday</v>
      </c>
      <c r="BC454" s="329" t="str">
        <f t="shared" si="765"/>
        <v>अवकाश</v>
      </c>
      <c r="BD454" s="318" t="str">
        <f t="shared" si="735"/>
        <v/>
      </c>
      <c r="BE454" s="329" t="str">
        <f>IF(AND('Att. Dairy'!C520=""),"",'Att. Dairy'!C520)</f>
        <v/>
      </c>
      <c r="BF454" s="329" t="str">
        <f t="shared" si="736"/>
        <v/>
      </c>
      <c r="BG454" s="318" t="str">
        <f t="shared" si="737"/>
        <v/>
      </c>
      <c r="BJ454" s="487">
        <f>IF(AND($DG$5=$CF$420),MAX($BJ$423:BJ453)+1,0)</f>
        <v>0</v>
      </c>
      <c r="BK454" s="391">
        <v>31</v>
      </c>
      <c r="BL454" s="422">
        <f>IF(AND('Att. Dairy'!B520=""),"",'Att. Dairy'!B520)</f>
        <v>45382</v>
      </c>
      <c r="BM454" s="423" t="str">
        <f>IF(AND('Att. Dairy'!D520=""),"",'Att. Dairy'!D520)</f>
        <v>Sunday</v>
      </c>
      <c r="BN454" s="435" t="str">
        <f>IF('Att. Dairy'!L520="","",IF('Att. Dairy'!E520='Att. Dairy'!$AD$15,'Att. Dairy'!L520,""))</f>
        <v/>
      </c>
      <c r="BO454" s="435" t="str">
        <f>IF('Att. Dairy'!M520="","",IF('Att. Dairy'!E520='Att. Dairy'!$AD$15,'Att. Dairy'!M520,""))</f>
        <v/>
      </c>
      <c r="BP454" s="436">
        <f t="shared" si="738"/>
        <v>0</v>
      </c>
      <c r="BQ454" s="453">
        <f t="shared" si="766"/>
        <v>76.055000000000007</v>
      </c>
      <c r="BR454" s="439" t="str">
        <f>IF(BL454="","",IF(BL454='Opening Balance'!$I$444,'Opening Balance'!$G$444,""))</f>
        <v/>
      </c>
      <c r="BS454" s="439" t="str">
        <f>IF(BL454="","",IF(BL454='Opening Balance'!$I$446,'Opening Balance'!$G$446,""))</f>
        <v/>
      </c>
      <c r="BT454" s="438">
        <f t="shared" si="739"/>
        <v>76.055000000000007</v>
      </c>
      <c r="BU454" s="446">
        <f>IF(BP454="","",BP454*'Opening Balance'!$G$448)</f>
        <v>0</v>
      </c>
      <c r="BV454" s="415">
        <f t="shared" si="733"/>
        <v>76.055000000000007</v>
      </c>
      <c r="BW454" s="453">
        <f t="shared" si="767"/>
        <v>-4.4092000000000073</v>
      </c>
      <c r="BX454" s="446" t="str">
        <f>IF(BL454="","",IF(BL454='Opening Balance'!$I$445,'Opening Balance'!$G$445,""))</f>
        <v/>
      </c>
      <c r="BY454" s="446" t="str">
        <f>IF(BL454="","",IF(BL454='Opening Balance'!$I$447,'Opening Balance'!$G$447,""))</f>
        <v/>
      </c>
      <c r="BZ454" s="447">
        <f t="shared" si="740"/>
        <v>-4.4092000000000073</v>
      </c>
      <c r="CA454" s="446">
        <f>IF(BP454="","",BP454*'Opening Balance'!$G$449)</f>
        <v>0</v>
      </c>
      <c r="CB454" s="431">
        <f t="shared" si="741"/>
        <v>-4.4092000000000073</v>
      </c>
      <c r="CC454" s="474">
        <f t="shared" si="768"/>
        <v>35500</v>
      </c>
      <c r="CD454" s="468" t="str">
        <f>IF(BL454="","",IF(BL454='Opening Balance'!$I$451,'Opening Balance'!$G$451,""))</f>
        <v/>
      </c>
      <c r="CE454" s="468">
        <f t="shared" si="742"/>
        <v>35500</v>
      </c>
      <c r="CF454" s="470">
        <f>IF(BL454="","",IF(BL454='Opening Balance'!$I$453,'Opening Balance'!$G$453,0))</f>
        <v>0</v>
      </c>
      <c r="CG454" s="469">
        <f>IFERROR(SUM(CE454-CF454),"")</f>
        <v>35500</v>
      </c>
      <c r="CH454" s="475"/>
      <c r="CI454" s="466"/>
      <c r="CJ454" s="391">
        <v>31</v>
      </c>
      <c r="CK454" s="422">
        <f>IF(AND('Att. Dairy'!B520=""),"",'Att. Dairy'!B520)</f>
        <v>45382</v>
      </c>
      <c r="CL454" s="423" t="str">
        <f>IF(AND('Att. Dairy'!D520=""),"",'Att. Dairy'!D520)</f>
        <v>Sunday</v>
      </c>
      <c r="CM454" s="435" t="str">
        <f>IF('Att. Dairy'!O520="","",IF('Att. Dairy'!E520='Att. Dairy'!$AD$15,'Att. Dairy'!O520,""))</f>
        <v/>
      </c>
      <c r="CN454" s="435" t="str">
        <f>IF('Att. Dairy'!P520="","",IF('Att. Dairy'!E520='Att. Dairy'!$AD$15,'Att. Dairy'!P520,""))</f>
        <v/>
      </c>
      <c r="CO454" s="436">
        <f t="shared" si="743"/>
        <v>0</v>
      </c>
      <c r="CP454" s="453">
        <f t="shared" si="770"/>
        <v>121.01999999999992</v>
      </c>
      <c r="CQ454" s="438" t="str">
        <f>IF(CK454="","",IF(CK454='Opening Balance'!$I$444,'Opening Balance'!$H$444,""))</f>
        <v/>
      </c>
      <c r="CR454" s="438" t="str">
        <f>IF(CK454="","",IF(CK454='Opening Balance'!$I$446,'Opening Balance'!$H$446,""))</f>
        <v/>
      </c>
      <c r="CS454" s="438">
        <f t="shared" si="744"/>
        <v>121.01999999999992</v>
      </c>
      <c r="CT454" s="430">
        <f>IF(CO454="","",CO454*'Opening Balance'!$H$448)</f>
        <v>0</v>
      </c>
      <c r="CU454" s="431">
        <f t="shared" si="734"/>
        <v>121.01999999999992</v>
      </c>
      <c r="CV454" s="453">
        <f t="shared" si="771"/>
        <v>4.2201999999999762</v>
      </c>
      <c r="CW454" s="430" t="str">
        <f>IF(CK454="","",IF(CK454='Opening Balance'!$I$445,'Opening Balance'!$H$445,""))</f>
        <v/>
      </c>
      <c r="CX454" s="429" t="str">
        <f>IF(CK454="","",IF(CK454='Opening Balance'!$I$447,'Opening Balance'!$H$447,""))</f>
        <v/>
      </c>
      <c r="CY454" s="438">
        <f t="shared" si="745"/>
        <v>4.2201999999999762</v>
      </c>
      <c r="CZ454" s="430">
        <f>IF(CO454="","",CO454*'Opening Balance'!$H$449)</f>
        <v>0</v>
      </c>
      <c r="DA454" s="431">
        <f t="shared" si="746"/>
        <v>4.2201999999999762</v>
      </c>
      <c r="DB454" s="474">
        <f t="shared" si="772"/>
        <v>38800</v>
      </c>
      <c r="DC454" s="468" t="str">
        <f>IF(CK454="","",IF(CK454='Opening Balance'!$I$451,'Opening Balance'!$H$451,""))</f>
        <v/>
      </c>
      <c r="DD454" s="468">
        <f t="shared" si="747"/>
        <v>38800</v>
      </c>
      <c r="DE454" s="470">
        <f>IF(CK454="","",IF(CK454='Opening Balance'!$I$453,'Opening Balance'!$H$453,0))</f>
        <v>0</v>
      </c>
      <c r="DF454" s="469">
        <f t="shared" si="773"/>
        <v>38800</v>
      </c>
    </row>
    <row r="455" spans="1:110" s="329" customFormat="1" ht="20.25">
      <c r="A455" s="580">
        <v>12</v>
      </c>
      <c r="C455" s="122"/>
      <c r="D455" s="858"/>
      <c r="E455" s="858"/>
      <c r="F455" s="123">
        <f t="shared" ref="F455:K455" si="777">SUM(F424:F454)</f>
        <v>100</v>
      </c>
      <c r="G455" s="123">
        <f t="shared" si="777"/>
        <v>100</v>
      </c>
      <c r="H455" s="123">
        <f t="shared" si="777"/>
        <v>0</v>
      </c>
      <c r="I455" s="123">
        <f t="shared" si="777"/>
        <v>0</v>
      </c>
      <c r="J455" s="123">
        <f t="shared" si="777"/>
        <v>0</v>
      </c>
      <c r="K455" s="123">
        <f t="shared" si="777"/>
        <v>0</v>
      </c>
      <c r="L455" s="123"/>
      <c r="M455" s="123"/>
      <c r="N455" s="124">
        <f t="shared" ref="N455:U455" si="778">SUM(N424:N454)</f>
        <v>492</v>
      </c>
      <c r="O455" s="124">
        <f t="shared" si="778"/>
        <v>483</v>
      </c>
      <c r="P455" s="124">
        <f t="shared" si="778"/>
        <v>975</v>
      </c>
      <c r="Q455" s="124">
        <f t="shared" si="778"/>
        <v>473</v>
      </c>
      <c r="R455" s="124">
        <f t="shared" si="778"/>
        <v>450</v>
      </c>
      <c r="S455" s="124">
        <f t="shared" si="778"/>
        <v>923</v>
      </c>
      <c r="T455" s="125">
        <f t="shared" si="778"/>
        <v>69.8</v>
      </c>
      <c r="U455" s="125">
        <f t="shared" si="778"/>
        <v>22.5</v>
      </c>
      <c r="V455" s="125"/>
      <c r="W455" s="125"/>
      <c r="X455" s="125">
        <f>SUM(X424:X454)</f>
        <v>5030.3500000000004</v>
      </c>
      <c r="Y455" s="126"/>
      <c r="Z455" s="329">
        <v>12</v>
      </c>
      <c r="AA455" s="353"/>
      <c r="AB455" s="122"/>
      <c r="AC455" s="858"/>
      <c r="AD455" s="858"/>
      <c r="AE455" s="123">
        <f t="shared" ref="AE455:AJ455" si="779">SUM(AE424:AE454)</f>
        <v>100</v>
      </c>
      <c r="AF455" s="123">
        <f t="shared" si="779"/>
        <v>100</v>
      </c>
      <c r="AG455" s="123">
        <f t="shared" si="779"/>
        <v>0</v>
      </c>
      <c r="AH455" s="123">
        <f t="shared" si="779"/>
        <v>0</v>
      </c>
      <c r="AI455" s="123">
        <f t="shared" si="779"/>
        <v>0</v>
      </c>
      <c r="AJ455" s="123">
        <f t="shared" si="779"/>
        <v>0</v>
      </c>
      <c r="AK455" s="123"/>
      <c r="AL455" s="123"/>
      <c r="AM455" s="124">
        <f t="shared" ref="AM455:AT455" si="780">SUM(AM424:AM454)</f>
        <v>360</v>
      </c>
      <c r="AN455" s="124">
        <f t="shared" si="780"/>
        <v>400</v>
      </c>
      <c r="AO455" s="124">
        <f t="shared" si="780"/>
        <v>760</v>
      </c>
      <c r="AP455" s="124">
        <f t="shared" si="780"/>
        <v>333</v>
      </c>
      <c r="AQ455" s="124">
        <f t="shared" si="780"/>
        <v>373</v>
      </c>
      <c r="AR455" s="124">
        <f t="shared" si="780"/>
        <v>706</v>
      </c>
      <c r="AS455" s="125">
        <f t="shared" si="780"/>
        <v>80.400000000000006</v>
      </c>
      <c r="AT455" s="125">
        <f t="shared" si="780"/>
        <v>25.5</v>
      </c>
      <c r="AU455" s="125"/>
      <c r="AV455" s="125"/>
      <c r="AW455" s="123">
        <f>SUM(AW424:AW454)</f>
        <v>5768.02</v>
      </c>
      <c r="AX455" s="126"/>
      <c r="BI455" s="329">
        <v>12</v>
      </c>
      <c r="BK455" s="844" t="s">
        <v>455</v>
      </c>
      <c r="BL455" s="844"/>
      <c r="BM455" s="844"/>
      <c r="BN455" s="488">
        <f>SUM(BN424:BN454)</f>
        <v>473</v>
      </c>
      <c r="BO455" s="488">
        <f t="shared" ref="BO455:BP455" si="781">SUM(BO424:BO454)</f>
        <v>450</v>
      </c>
      <c r="BP455" s="488">
        <f t="shared" si="781"/>
        <v>923</v>
      </c>
      <c r="BQ455" s="488"/>
      <c r="BR455" s="489">
        <f t="shared" ref="BR455:BS455" si="782">SUM(BR424:BR454)</f>
        <v>0</v>
      </c>
      <c r="BS455" s="489">
        <f t="shared" si="782"/>
        <v>0</v>
      </c>
      <c r="BT455" s="489"/>
      <c r="BU455" s="489">
        <f t="shared" ref="BU455" si="783">SUM(BU424:BU454)</f>
        <v>13.844999999999999</v>
      </c>
      <c r="BV455" s="416"/>
      <c r="BW455" s="412"/>
      <c r="BX455" s="489">
        <f t="shared" ref="BX455" si="784">SUM(BX424:BX454)</f>
        <v>0</v>
      </c>
      <c r="BY455" s="489">
        <f t="shared" ref="BY455" si="785">SUM(BY424:BY454)</f>
        <v>0</v>
      </c>
      <c r="BZ455" s="489"/>
      <c r="CA455" s="489">
        <f t="shared" ref="CA455" si="786">SUM(CA424:CA454)</f>
        <v>7.7531999999999996</v>
      </c>
      <c r="CB455" s="417"/>
      <c r="CC455" s="471"/>
      <c r="CD455" s="476">
        <f>SUM(CD424:CD454)</f>
        <v>0</v>
      </c>
      <c r="CE455" s="472"/>
      <c r="CF455" s="476">
        <f>SUM(CF424:CF454)</f>
        <v>0</v>
      </c>
      <c r="CG455" s="473"/>
      <c r="CH455" s="466"/>
      <c r="CI455" s="466"/>
      <c r="CJ455" s="844" t="s">
        <v>455</v>
      </c>
      <c r="CK455" s="844"/>
      <c r="CL455" s="844"/>
      <c r="CM455" s="488">
        <f>SUM(CM424:CM454)</f>
        <v>333</v>
      </c>
      <c r="CN455" s="488">
        <f t="shared" ref="CN455" si="787">SUM(CN424:CN454)</f>
        <v>373</v>
      </c>
      <c r="CO455" s="488">
        <f t="shared" ref="CO455" si="788">SUM(CO424:CO454)</f>
        <v>706</v>
      </c>
      <c r="CP455" s="488"/>
      <c r="CQ455" s="489">
        <f t="shared" ref="CQ455" si="789">SUM(CQ424:CQ454)</f>
        <v>0</v>
      </c>
      <c r="CR455" s="489">
        <f t="shared" ref="CR455" si="790">SUM(CR424:CR454)</f>
        <v>0</v>
      </c>
      <c r="CS455" s="489"/>
      <c r="CT455" s="489">
        <f t="shared" ref="CT455" si="791">SUM(CT424:CT454)</f>
        <v>14.120000000000001</v>
      </c>
      <c r="CU455" s="416"/>
      <c r="CV455" s="412"/>
      <c r="CW455" s="489">
        <f t="shared" ref="CW455" si="792">SUM(CW424:CW454)</f>
        <v>0</v>
      </c>
      <c r="CX455" s="489">
        <f t="shared" ref="CX455" si="793">SUM(CX424:CX454)</f>
        <v>0</v>
      </c>
      <c r="CY455" s="489"/>
      <c r="CZ455" s="489">
        <f t="shared" ref="CZ455" si="794">SUM(CZ424:CZ454)</f>
        <v>7.2012</v>
      </c>
      <c r="DA455" s="417"/>
      <c r="DB455" s="471"/>
      <c r="DC455" s="476">
        <f>SUM(DC424:DC454)</f>
        <v>0</v>
      </c>
      <c r="DD455" s="472"/>
      <c r="DE455" s="476">
        <f>SUM(DE424:DE454)</f>
        <v>0</v>
      </c>
      <c r="DF455" s="450">
        <f t="shared" ref="DF455" si="795">SUM(DD455-DE455)</f>
        <v>0</v>
      </c>
    </row>
  </sheetData>
  <sheetProtection password="C1FB" sheet="1" objects="1" scenarios="1"/>
  <mergeCells count="648">
    <mergeCell ref="BK455:BM455"/>
    <mergeCell ref="CJ455:CL455"/>
    <mergeCell ref="BK417:BM417"/>
    <mergeCell ref="CJ417:CL417"/>
    <mergeCell ref="BM420:CD420"/>
    <mergeCell ref="CF420:CG420"/>
    <mergeCell ref="CL420:DC420"/>
    <mergeCell ref="DE420:DF420"/>
    <mergeCell ref="BK422:BK423"/>
    <mergeCell ref="BL422:BL423"/>
    <mergeCell ref="BM422:BM423"/>
    <mergeCell ref="BN422:BP422"/>
    <mergeCell ref="BQ422:BV422"/>
    <mergeCell ref="BW422:CB422"/>
    <mergeCell ref="CC422:CG422"/>
    <mergeCell ref="CJ422:CJ423"/>
    <mergeCell ref="CK422:CK423"/>
    <mergeCell ref="CL422:CL423"/>
    <mergeCell ref="CM422:CO422"/>
    <mergeCell ref="CP422:CU422"/>
    <mergeCell ref="CV422:DA422"/>
    <mergeCell ref="DB422:DF422"/>
    <mergeCell ref="BK379:BM379"/>
    <mergeCell ref="CJ379:CL379"/>
    <mergeCell ref="BM382:CD382"/>
    <mergeCell ref="CF382:CG382"/>
    <mergeCell ref="CL382:DC382"/>
    <mergeCell ref="DE382:DF382"/>
    <mergeCell ref="BK384:BK385"/>
    <mergeCell ref="BL384:BL385"/>
    <mergeCell ref="BM384:BM385"/>
    <mergeCell ref="BN384:BP384"/>
    <mergeCell ref="BQ384:BV384"/>
    <mergeCell ref="BW384:CB384"/>
    <mergeCell ref="CC384:CG384"/>
    <mergeCell ref="CJ384:CJ385"/>
    <mergeCell ref="CK384:CK385"/>
    <mergeCell ref="CL384:CL385"/>
    <mergeCell ref="CM384:CO384"/>
    <mergeCell ref="CP384:CU384"/>
    <mergeCell ref="CV384:DA384"/>
    <mergeCell ref="DB384:DF384"/>
    <mergeCell ref="BK341:BM341"/>
    <mergeCell ref="CJ341:CL341"/>
    <mergeCell ref="BM344:CD344"/>
    <mergeCell ref="CF344:CG344"/>
    <mergeCell ref="CL344:DC344"/>
    <mergeCell ref="DE344:DF344"/>
    <mergeCell ref="BK346:BK347"/>
    <mergeCell ref="BL346:BL347"/>
    <mergeCell ref="BM346:BM347"/>
    <mergeCell ref="BN346:BP346"/>
    <mergeCell ref="BQ346:BV346"/>
    <mergeCell ref="BW346:CB346"/>
    <mergeCell ref="CC346:CG346"/>
    <mergeCell ref="CJ346:CJ347"/>
    <mergeCell ref="CK346:CK347"/>
    <mergeCell ref="CL346:CL347"/>
    <mergeCell ref="CM346:CO346"/>
    <mergeCell ref="CP346:CU346"/>
    <mergeCell ref="CV346:DA346"/>
    <mergeCell ref="DB346:DF346"/>
    <mergeCell ref="BK303:BM303"/>
    <mergeCell ref="CJ303:CL303"/>
    <mergeCell ref="BM306:CD306"/>
    <mergeCell ref="CF306:CG306"/>
    <mergeCell ref="CL306:DC306"/>
    <mergeCell ref="DE306:DF306"/>
    <mergeCell ref="BK308:BK309"/>
    <mergeCell ref="BL308:BL309"/>
    <mergeCell ref="BM308:BM309"/>
    <mergeCell ref="BN308:BP308"/>
    <mergeCell ref="BQ308:BV308"/>
    <mergeCell ref="BW308:CB308"/>
    <mergeCell ref="CC308:CG308"/>
    <mergeCell ref="CJ308:CJ309"/>
    <mergeCell ref="CK308:CK309"/>
    <mergeCell ref="CL308:CL309"/>
    <mergeCell ref="CM308:CO308"/>
    <mergeCell ref="CP308:CU308"/>
    <mergeCell ref="CV308:DA308"/>
    <mergeCell ref="DB308:DF308"/>
    <mergeCell ref="BK265:BM265"/>
    <mergeCell ref="CJ265:CL265"/>
    <mergeCell ref="BM268:CD268"/>
    <mergeCell ref="CF268:CG268"/>
    <mergeCell ref="CL268:DC268"/>
    <mergeCell ref="DE268:DF268"/>
    <mergeCell ref="BK270:BK271"/>
    <mergeCell ref="BL270:BL271"/>
    <mergeCell ref="BM270:BM271"/>
    <mergeCell ref="BN270:BP270"/>
    <mergeCell ref="BQ270:BV270"/>
    <mergeCell ref="BW270:CB270"/>
    <mergeCell ref="CC270:CG270"/>
    <mergeCell ref="CJ270:CJ271"/>
    <mergeCell ref="CK270:CK271"/>
    <mergeCell ref="CL270:CL271"/>
    <mergeCell ref="CM270:CO270"/>
    <mergeCell ref="CP270:CU270"/>
    <mergeCell ref="CV270:DA270"/>
    <mergeCell ref="DB270:DF270"/>
    <mergeCell ref="BK227:BM227"/>
    <mergeCell ref="CJ227:CL227"/>
    <mergeCell ref="BM230:CD230"/>
    <mergeCell ref="CF230:CG230"/>
    <mergeCell ref="CL230:DC230"/>
    <mergeCell ref="DE230:DF230"/>
    <mergeCell ref="BK232:BK233"/>
    <mergeCell ref="BL232:BL233"/>
    <mergeCell ref="BM232:BM233"/>
    <mergeCell ref="BN232:BP232"/>
    <mergeCell ref="BQ232:BV232"/>
    <mergeCell ref="BW232:CB232"/>
    <mergeCell ref="CC232:CG232"/>
    <mergeCell ref="CJ232:CJ233"/>
    <mergeCell ref="CK232:CK233"/>
    <mergeCell ref="CL232:CL233"/>
    <mergeCell ref="CM232:CO232"/>
    <mergeCell ref="CP232:CU232"/>
    <mergeCell ref="CV232:DA232"/>
    <mergeCell ref="DB232:DF232"/>
    <mergeCell ref="BK189:BM189"/>
    <mergeCell ref="CJ189:CL189"/>
    <mergeCell ref="BM192:CD192"/>
    <mergeCell ref="CF192:CG192"/>
    <mergeCell ref="CL192:DC192"/>
    <mergeCell ref="DE192:DF192"/>
    <mergeCell ref="BK194:BK195"/>
    <mergeCell ref="BL194:BL195"/>
    <mergeCell ref="BM194:BM195"/>
    <mergeCell ref="BN194:BP194"/>
    <mergeCell ref="BQ194:BV194"/>
    <mergeCell ref="BW194:CB194"/>
    <mergeCell ref="CC194:CG194"/>
    <mergeCell ref="CJ194:CJ195"/>
    <mergeCell ref="CK194:CK195"/>
    <mergeCell ref="CL194:CL195"/>
    <mergeCell ref="CM194:CO194"/>
    <mergeCell ref="CP194:CU194"/>
    <mergeCell ref="CV194:DA194"/>
    <mergeCell ref="DB194:DF194"/>
    <mergeCell ref="BK151:BM151"/>
    <mergeCell ref="CJ151:CL151"/>
    <mergeCell ref="BM154:CD154"/>
    <mergeCell ref="CF154:CG154"/>
    <mergeCell ref="CL154:DC154"/>
    <mergeCell ref="DE154:DF154"/>
    <mergeCell ref="BK156:BK157"/>
    <mergeCell ref="BL156:BL157"/>
    <mergeCell ref="BM156:BM157"/>
    <mergeCell ref="BN156:BP156"/>
    <mergeCell ref="BQ156:BV156"/>
    <mergeCell ref="BW156:CB156"/>
    <mergeCell ref="CC156:CG156"/>
    <mergeCell ref="CJ156:CJ157"/>
    <mergeCell ref="CK156:CK157"/>
    <mergeCell ref="CL156:CL157"/>
    <mergeCell ref="CM156:CO156"/>
    <mergeCell ref="CP156:CU156"/>
    <mergeCell ref="CV156:DA156"/>
    <mergeCell ref="DB156:DF156"/>
    <mergeCell ref="BK113:BM113"/>
    <mergeCell ref="CJ113:CL113"/>
    <mergeCell ref="BM116:CD116"/>
    <mergeCell ref="CF116:CG116"/>
    <mergeCell ref="CL116:DC116"/>
    <mergeCell ref="DE116:DF116"/>
    <mergeCell ref="BK118:BK119"/>
    <mergeCell ref="BL118:BL119"/>
    <mergeCell ref="BM118:BM119"/>
    <mergeCell ref="BN118:BP118"/>
    <mergeCell ref="BQ118:BV118"/>
    <mergeCell ref="BW118:CB118"/>
    <mergeCell ref="CC118:CG118"/>
    <mergeCell ref="CJ118:CJ119"/>
    <mergeCell ref="CK118:CK119"/>
    <mergeCell ref="CL118:CL119"/>
    <mergeCell ref="CM118:CO118"/>
    <mergeCell ref="CP118:CU118"/>
    <mergeCell ref="CV118:DA118"/>
    <mergeCell ref="DB118:DF118"/>
    <mergeCell ref="BK75:BM75"/>
    <mergeCell ref="CJ75:CL75"/>
    <mergeCell ref="BM78:CD78"/>
    <mergeCell ref="CF78:CG78"/>
    <mergeCell ref="CL78:DC78"/>
    <mergeCell ref="DE78:DF78"/>
    <mergeCell ref="BK80:BK81"/>
    <mergeCell ref="BL80:BL81"/>
    <mergeCell ref="BM80:BM81"/>
    <mergeCell ref="BN80:BP80"/>
    <mergeCell ref="BQ80:BV80"/>
    <mergeCell ref="BW80:CB80"/>
    <mergeCell ref="CC80:CG80"/>
    <mergeCell ref="CJ80:CJ81"/>
    <mergeCell ref="CK80:CK81"/>
    <mergeCell ref="CL80:CL81"/>
    <mergeCell ref="CM80:CO80"/>
    <mergeCell ref="CP80:CU80"/>
    <mergeCell ref="CV80:DA80"/>
    <mergeCell ref="DB80:DF80"/>
    <mergeCell ref="BM40:CD40"/>
    <mergeCell ref="CF40:CG40"/>
    <mergeCell ref="CL40:DC40"/>
    <mergeCell ref="DE40:DF40"/>
    <mergeCell ref="BK42:BK43"/>
    <mergeCell ref="BL42:BL43"/>
    <mergeCell ref="BM42:BM43"/>
    <mergeCell ref="BN42:BP42"/>
    <mergeCell ref="BQ42:BV42"/>
    <mergeCell ref="BW42:CB42"/>
    <mergeCell ref="CC42:CG42"/>
    <mergeCell ref="CJ42:CJ43"/>
    <mergeCell ref="CK42:CK43"/>
    <mergeCell ref="CL42:CL43"/>
    <mergeCell ref="CM42:CO42"/>
    <mergeCell ref="CP42:CU42"/>
    <mergeCell ref="CV42:DA42"/>
    <mergeCell ref="DB42:DF42"/>
    <mergeCell ref="AS268:AT270"/>
    <mergeCell ref="AU268:AV270"/>
    <mergeCell ref="AW268:AW271"/>
    <mergeCell ref="AX268:AX271"/>
    <mergeCell ref="H270:I270"/>
    <mergeCell ref="J270:K270"/>
    <mergeCell ref="AG270:AH270"/>
    <mergeCell ref="AI270:AJ270"/>
    <mergeCell ref="D303:E303"/>
    <mergeCell ref="AC303:AD303"/>
    <mergeCell ref="D267:P267"/>
    <mergeCell ref="Q267:U267"/>
    <mergeCell ref="AC267:AO267"/>
    <mergeCell ref="AP267:AT267"/>
    <mergeCell ref="C268:C271"/>
    <mergeCell ref="D268:E270"/>
    <mergeCell ref="F268:G270"/>
    <mergeCell ref="H268:I269"/>
    <mergeCell ref="J268:K269"/>
    <mergeCell ref="L268:M270"/>
    <mergeCell ref="N268:P270"/>
    <mergeCell ref="Q268:S270"/>
    <mergeCell ref="T268:U270"/>
    <mergeCell ref="V268:W270"/>
    <mergeCell ref="X268:X271"/>
    <mergeCell ref="Y268:Y271"/>
    <mergeCell ref="AB268:AB271"/>
    <mergeCell ref="AC268:AD270"/>
    <mergeCell ref="AE268:AF270"/>
    <mergeCell ref="AG268:AH269"/>
    <mergeCell ref="AI268:AJ269"/>
    <mergeCell ref="AK268:AL270"/>
    <mergeCell ref="AM268:AO270"/>
    <mergeCell ref="AP268:AR270"/>
    <mergeCell ref="AS230:AT232"/>
    <mergeCell ref="AU230:AV232"/>
    <mergeCell ref="AW230:AW233"/>
    <mergeCell ref="AX230:AX233"/>
    <mergeCell ref="H232:I232"/>
    <mergeCell ref="J232:K232"/>
    <mergeCell ref="AG232:AH232"/>
    <mergeCell ref="AI232:AJ232"/>
    <mergeCell ref="D265:E265"/>
    <mergeCell ref="AC265:AD265"/>
    <mergeCell ref="D229:P229"/>
    <mergeCell ref="Q229:U229"/>
    <mergeCell ref="AC229:AO229"/>
    <mergeCell ref="AP229:AT229"/>
    <mergeCell ref="C230:C233"/>
    <mergeCell ref="D230:E232"/>
    <mergeCell ref="F230:G232"/>
    <mergeCell ref="H230:I231"/>
    <mergeCell ref="J230:K231"/>
    <mergeCell ref="L230:M232"/>
    <mergeCell ref="N230:P232"/>
    <mergeCell ref="Q230:S232"/>
    <mergeCell ref="T230:U232"/>
    <mergeCell ref="V230:W232"/>
    <mergeCell ref="X230:X233"/>
    <mergeCell ref="Y230:Y233"/>
    <mergeCell ref="AB230:AB233"/>
    <mergeCell ref="AC230:AD232"/>
    <mergeCell ref="AE230:AF232"/>
    <mergeCell ref="AG230:AH231"/>
    <mergeCell ref="AI230:AJ231"/>
    <mergeCell ref="AK230:AL232"/>
    <mergeCell ref="AM230:AO232"/>
    <mergeCell ref="AP230:AR232"/>
    <mergeCell ref="AS192:AT194"/>
    <mergeCell ref="AU192:AV194"/>
    <mergeCell ref="AW192:AW195"/>
    <mergeCell ref="AX192:AX195"/>
    <mergeCell ref="H194:I194"/>
    <mergeCell ref="J194:K194"/>
    <mergeCell ref="AG194:AH194"/>
    <mergeCell ref="AI194:AJ194"/>
    <mergeCell ref="D227:E227"/>
    <mergeCell ref="AC227:AD227"/>
    <mergeCell ref="D191:P191"/>
    <mergeCell ref="Q191:U191"/>
    <mergeCell ref="AC191:AO191"/>
    <mergeCell ref="AP191:AT191"/>
    <mergeCell ref="C192:C195"/>
    <mergeCell ref="D192:E194"/>
    <mergeCell ref="F192:G194"/>
    <mergeCell ref="H192:I193"/>
    <mergeCell ref="J192:K193"/>
    <mergeCell ref="L192:M194"/>
    <mergeCell ref="N192:P194"/>
    <mergeCell ref="Q192:S194"/>
    <mergeCell ref="T192:U194"/>
    <mergeCell ref="V192:W194"/>
    <mergeCell ref="X192:X195"/>
    <mergeCell ref="Y192:Y195"/>
    <mergeCell ref="AB192:AB195"/>
    <mergeCell ref="AC192:AD194"/>
    <mergeCell ref="AE192:AF194"/>
    <mergeCell ref="AG192:AH193"/>
    <mergeCell ref="AI192:AJ193"/>
    <mergeCell ref="AK192:AL194"/>
    <mergeCell ref="AM192:AO194"/>
    <mergeCell ref="AP192:AR194"/>
    <mergeCell ref="AS154:AT156"/>
    <mergeCell ref="AU154:AV156"/>
    <mergeCell ref="AW154:AW157"/>
    <mergeCell ref="AX154:AX157"/>
    <mergeCell ref="H156:I156"/>
    <mergeCell ref="J156:K156"/>
    <mergeCell ref="AG156:AH156"/>
    <mergeCell ref="AI156:AJ156"/>
    <mergeCell ref="D189:E189"/>
    <mergeCell ref="AC189:AD189"/>
    <mergeCell ref="D153:P153"/>
    <mergeCell ref="Q153:U153"/>
    <mergeCell ref="AC153:AO153"/>
    <mergeCell ref="AP153:AT153"/>
    <mergeCell ref="C154:C157"/>
    <mergeCell ref="D154:E156"/>
    <mergeCell ref="F154:G156"/>
    <mergeCell ref="H154:I155"/>
    <mergeCell ref="J154:K155"/>
    <mergeCell ref="L154:M156"/>
    <mergeCell ref="N154:P156"/>
    <mergeCell ref="Q154:S156"/>
    <mergeCell ref="T154:U156"/>
    <mergeCell ref="V154:W156"/>
    <mergeCell ref="X154:X157"/>
    <mergeCell ref="Y154:Y157"/>
    <mergeCell ref="AB154:AB157"/>
    <mergeCell ref="AC154:AD156"/>
    <mergeCell ref="AE154:AF156"/>
    <mergeCell ref="AG154:AH155"/>
    <mergeCell ref="AI154:AJ155"/>
    <mergeCell ref="AK154:AL156"/>
    <mergeCell ref="AM154:AO156"/>
    <mergeCell ref="AP154:AR156"/>
    <mergeCell ref="Q1:U1"/>
    <mergeCell ref="C2:C5"/>
    <mergeCell ref="D2:E4"/>
    <mergeCell ref="F2:G4"/>
    <mergeCell ref="H2:I3"/>
    <mergeCell ref="J2:K3"/>
    <mergeCell ref="L2:M4"/>
    <mergeCell ref="N2:P4"/>
    <mergeCell ref="Q2:S4"/>
    <mergeCell ref="AP2:AR4"/>
    <mergeCell ref="AS2:AT4"/>
    <mergeCell ref="AU2:AV4"/>
    <mergeCell ref="AW2:AW5"/>
    <mergeCell ref="AX2:AX5"/>
    <mergeCell ref="AG4:AH4"/>
    <mergeCell ref="AI4:AJ4"/>
    <mergeCell ref="D37:E37"/>
    <mergeCell ref="AC1:AO1"/>
    <mergeCell ref="AP1:AT1"/>
    <mergeCell ref="AB2:AB5"/>
    <mergeCell ref="AC2:AD4"/>
    <mergeCell ref="AE2:AF4"/>
    <mergeCell ref="AG2:AH3"/>
    <mergeCell ref="AI2:AJ3"/>
    <mergeCell ref="AK2:AL4"/>
    <mergeCell ref="AM2:AO4"/>
    <mergeCell ref="T2:U4"/>
    <mergeCell ref="V2:W4"/>
    <mergeCell ref="X2:X5"/>
    <mergeCell ref="Y2:Y5"/>
    <mergeCell ref="H4:I4"/>
    <mergeCell ref="J4:K4"/>
    <mergeCell ref="D1:P1"/>
    <mergeCell ref="X40:X43"/>
    <mergeCell ref="AC37:AD37"/>
    <mergeCell ref="D39:P39"/>
    <mergeCell ref="Q39:U39"/>
    <mergeCell ref="AC39:AO39"/>
    <mergeCell ref="AP39:AT39"/>
    <mergeCell ref="C40:C43"/>
    <mergeCell ref="D40:E42"/>
    <mergeCell ref="F40:G42"/>
    <mergeCell ref="H40:I41"/>
    <mergeCell ref="J40:K41"/>
    <mergeCell ref="AX40:AX43"/>
    <mergeCell ref="H42:I42"/>
    <mergeCell ref="J42:K42"/>
    <mergeCell ref="AG42:AH42"/>
    <mergeCell ref="AI42:AJ42"/>
    <mergeCell ref="D75:E75"/>
    <mergeCell ref="AC75:AD75"/>
    <mergeCell ref="AK40:AL42"/>
    <mergeCell ref="AM40:AO42"/>
    <mergeCell ref="AP40:AR42"/>
    <mergeCell ref="AS40:AT42"/>
    <mergeCell ref="AU40:AV42"/>
    <mergeCell ref="AW40:AW43"/>
    <mergeCell ref="Y40:Y43"/>
    <mergeCell ref="AB40:AB43"/>
    <mergeCell ref="AC40:AD42"/>
    <mergeCell ref="AE40:AF42"/>
    <mergeCell ref="AG40:AH41"/>
    <mergeCell ref="AI40:AJ41"/>
    <mergeCell ref="L40:M42"/>
    <mergeCell ref="N40:P42"/>
    <mergeCell ref="Q40:S42"/>
    <mergeCell ref="T40:U42"/>
    <mergeCell ref="V40:W42"/>
    <mergeCell ref="D77:P77"/>
    <mergeCell ref="Q77:U77"/>
    <mergeCell ref="AC77:AO77"/>
    <mergeCell ref="AP77:AT77"/>
    <mergeCell ref="C78:C81"/>
    <mergeCell ref="D78:E80"/>
    <mergeCell ref="F78:G80"/>
    <mergeCell ref="H78:I79"/>
    <mergeCell ref="J78:K79"/>
    <mergeCell ref="L78:M80"/>
    <mergeCell ref="H80:I80"/>
    <mergeCell ref="J80:K80"/>
    <mergeCell ref="AU78:AV80"/>
    <mergeCell ref="AW78:AW81"/>
    <mergeCell ref="AX78:AX81"/>
    <mergeCell ref="AB78:AB81"/>
    <mergeCell ref="AC78:AD80"/>
    <mergeCell ref="AE78:AF80"/>
    <mergeCell ref="AG78:AH79"/>
    <mergeCell ref="AI78:AJ79"/>
    <mergeCell ref="AK78:AL80"/>
    <mergeCell ref="AG80:AH80"/>
    <mergeCell ref="AI80:AJ80"/>
    <mergeCell ref="D113:E113"/>
    <mergeCell ref="AC113:AD113"/>
    <mergeCell ref="AM78:AO80"/>
    <mergeCell ref="AP78:AR80"/>
    <mergeCell ref="AS78:AT80"/>
    <mergeCell ref="N78:P80"/>
    <mergeCell ref="Q78:S80"/>
    <mergeCell ref="T78:U80"/>
    <mergeCell ref="V78:W80"/>
    <mergeCell ref="X78:X81"/>
    <mergeCell ref="Y78:Y81"/>
    <mergeCell ref="D115:P115"/>
    <mergeCell ref="Q115:U115"/>
    <mergeCell ref="AC115:AO115"/>
    <mergeCell ref="AP115:AT115"/>
    <mergeCell ref="C116:C119"/>
    <mergeCell ref="D116:E118"/>
    <mergeCell ref="F116:G118"/>
    <mergeCell ref="H116:I117"/>
    <mergeCell ref="J116:K117"/>
    <mergeCell ref="L116:M118"/>
    <mergeCell ref="H118:I118"/>
    <mergeCell ref="J118:K118"/>
    <mergeCell ref="AU116:AV118"/>
    <mergeCell ref="AW116:AW119"/>
    <mergeCell ref="AX116:AX119"/>
    <mergeCell ref="AB116:AB119"/>
    <mergeCell ref="AC116:AD118"/>
    <mergeCell ref="AE116:AF118"/>
    <mergeCell ref="AG116:AH117"/>
    <mergeCell ref="AI116:AJ117"/>
    <mergeCell ref="AK116:AL118"/>
    <mergeCell ref="AG118:AH118"/>
    <mergeCell ref="AI118:AJ118"/>
    <mergeCell ref="D151:E151"/>
    <mergeCell ref="AC151:AD151"/>
    <mergeCell ref="AM116:AO118"/>
    <mergeCell ref="AP116:AR118"/>
    <mergeCell ref="AS116:AT118"/>
    <mergeCell ref="N116:P118"/>
    <mergeCell ref="Q116:S118"/>
    <mergeCell ref="T116:U118"/>
    <mergeCell ref="V116:W118"/>
    <mergeCell ref="X116:X119"/>
    <mergeCell ref="Y116:Y119"/>
    <mergeCell ref="D305:P305"/>
    <mergeCell ref="Q305:U305"/>
    <mergeCell ref="AC305:AO305"/>
    <mergeCell ref="AP305:AT305"/>
    <mergeCell ref="C306:C309"/>
    <mergeCell ref="D306:E308"/>
    <mergeCell ref="F306:G308"/>
    <mergeCell ref="H306:I307"/>
    <mergeCell ref="J306:K307"/>
    <mergeCell ref="L306:M308"/>
    <mergeCell ref="N306:P308"/>
    <mergeCell ref="Q306:S308"/>
    <mergeCell ref="T306:U308"/>
    <mergeCell ref="V306:W308"/>
    <mergeCell ref="X306:X309"/>
    <mergeCell ref="Y306:Y309"/>
    <mergeCell ref="AB306:AB309"/>
    <mergeCell ref="AC306:AD308"/>
    <mergeCell ref="AE306:AF308"/>
    <mergeCell ref="AG306:AH307"/>
    <mergeCell ref="AI306:AJ307"/>
    <mergeCell ref="AK306:AL308"/>
    <mergeCell ref="AM306:AO308"/>
    <mergeCell ref="AP306:AR308"/>
    <mergeCell ref="AS306:AT308"/>
    <mergeCell ref="AU306:AV308"/>
    <mergeCell ref="AW306:AW309"/>
    <mergeCell ref="AX306:AX309"/>
    <mergeCell ref="H308:I308"/>
    <mergeCell ref="J308:K308"/>
    <mergeCell ref="AG308:AH308"/>
    <mergeCell ref="AI308:AJ308"/>
    <mergeCell ref="D341:E341"/>
    <mergeCell ref="AC341:AD341"/>
    <mergeCell ref="D343:P343"/>
    <mergeCell ref="Q343:U343"/>
    <mergeCell ref="AC343:AO343"/>
    <mergeCell ref="AP343:AT343"/>
    <mergeCell ref="C344:C347"/>
    <mergeCell ref="D344:E346"/>
    <mergeCell ref="F344:G346"/>
    <mergeCell ref="H344:I345"/>
    <mergeCell ref="J344:K345"/>
    <mergeCell ref="L344:M346"/>
    <mergeCell ref="N344:P346"/>
    <mergeCell ref="Q344:S346"/>
    <mergeCell ref="T344:U346"/>
    <mergeCell ref="V344:W346"/>
    <mergeCell ref="X344:X347"/>
    <mergeCell ref="Y344:Y347"/>
    <mergeCell ref="AB344:AB347"/>
    <mergeCell ref="AC344:AD346"/>
    <mergeCell ref="AE344:AF346"/>
    <mergeCell ref="AG344:AH345"/>
    <mergeCell ref="AI344:AJ345"/>
    <mergeCell ref="AK344:AL346"/>
    <mergeCell ref="AM344:AO346"/>
    <mergeCell ref="AP344:AR346"/>
    <mergeCell ref="AS344:AT346"/>
    <mergeCell ref="AU344:AV346"/>
    <mergeCell ref="AW344:AW347"/>
    <mergeCell ref="AX344:AX347"/>
    <mergeCell ref="H346:I346"/>
    <mergeCell ref="J346:K346"/>
    <mergeCell ref="AG346:AH346"/>
    <mergeCell ref="AI346:AJ346"/>
    <mergeCell ref="D379:E379"/>
    <mergeCell ref="AC379:AD379"/>
    <mergeCell ref="D381:P381"/>
    <mergeCell ref="Q381:U381"/>
    <mergeCell ref="AC381:AO381"/>
    <mergeCell ref="AP381:AT381"/>
    <mergeCell ref="C382:C385"/>
    <mergeCell ref="D382:E384"/>
    <mergeCell ref="F382:G384"/>
    <mergeCell ref="H382:I383"/>
    <mergeCell ref="J382:K383"/>
    <mergeCell ref="L382:M384"/>
    <mergeCell ref="N382:P384"/>
    <mergeCell ref="Q382:S384"/>
    <mergeCell ref="T382:U384"/>
    <mergeCell ref="V382:W384"/>
    <mergeCell ref="X382:X385"/>
    <mergeCell ref="Y382:Y385"/>
    <mergeCell ref="AB382:AB385"/>
    <mergeCell ref="AC382:AD384"/>
    <mergeCell ref="AE382:AF384"/>
    <mergeCell ref="AG382:AH383"/>
    <mergeCell ref="AI382:AJ383"/>
    <mergeCell ref="AK382:AL384"/>
    <mergeCell ref="AM382:AO384"/>
    <mergeCell ref="AP382:AR384"/>
    <mergeCell ref="AS382:AT384"/>
    <mergeCell ref="AU382:AV384"/>
    <mergeCell ref="AW382:AW385"/>
    <mergeCell ref="AX382:AX385"/>
    <mergeCell ref="H384:I384"/>
    <mergeCell ref="J384:K384"/>
    <mergeCell ref="AG384:AH384"/>
    <mergeCell ref="AI384:AJ384"/>
    <mergeCell ref="D417:E417"/>
    <mergeCell ref="AC417:AD417"/>
    <mergeCell ref="D419:P419"/>
    <mergeCell ref="Q419:U419"/>
    <mergeCell ref="AC419:AO419"/>
    <mergeCell ref="AP419:AT419"/>
    <mergeCell ref="C420:C423"/>
    <mergeCell ref="D420:E422"/>
    <mergeCell ref="F420:G422"/>
    <mergeCell ref="H420:I421"/>
    <mergeCell ref="J420:K421"/>
    <mergeCell ref="L420:M422"/>
    <mergeCell ref="N420:P422"/>
    <mergeCell ref="Q420:S422"/>
    <mergeCell ref="T420:U422"/>
    <mergeCell ref="V420:W422"/>
    <mergeCell ref="X420:X423"/>
    <mergeCell ref="Y420:Y423"/>
    <mergeCell ref="AB420:AB423"/>
    <mergeCell ref="AC420:AD422"/>
    <mergeCell ref="AE420:AF422"/>
    <mergeCell ref="AG420:AH421"/>
    <mergeCell ref="AI420:AJ421"/>
    <mergeCell ref="AK420:AL422"/>
    <mergeCell ref="AM420:AO422"/>
    <mergeCell ref="AP420:AR422"/>
    <mergeCell ref="AS420:AT422"/>
    <mergeCell ref="AU420:AV422"/>
    <mergeCell ref="AW420:AW423"/>
    <mergeCell ref="AX420:AX423"/>
    <mergeCell ref="H422:I422"/>
    <mergeCell ref="J422:K422"/>
    <mergeCell ref="AG422:AH422"/>
    <mergeCell ref="AI422:AJ422"/>
    <mergeCell ref="D455:E455"/>
    <mergeCell ref="AC455:AD455"/>
    <mergeCell ref="BK37:BM37"/>
    <mergeCell ref="CL2:DC2"/>
    <mergeCell ref="DE2:DF2"/>
    <mergeCell ref="CJ4:CJ5"/>
    <mergeCell ref="CK4:CK5"/>
    <mergeCell ref="CL4:CL5"/>
    <mergeCell ref="CM4:CO4"/>
    <mergeCell ref="CP4:CU4"/>
    <mergeCell ref="CV4:DA4"/>
    <mergeCell ref="DB4:DF4"/>
    <mergeCell ref="CJ37:CL37"/>
    <mergeCell ref="BM2:CD2"/>
    <mergeCell ref="CF2:CG2"/>
    <mergeCell ref="BK4:BK5"/>
    <mergeCell ref="BL4:BL5"/>
    <mergeCell ref="BM4:BM5"/>
    <mergeCell ref="BN4:BP4"/>
    <mergeCell ref="BQ4:BV4"/>
    <mergeCell ref="BW4:CB4"/>
    <mergeCell ref="CC4:CG4"/>
  </mergeCells>
  <conditionalFormatting sqref="D7:Y36 L45:W74 AK45:AV74 L83:W112 AK83:AL112 AO83:AO112 AR83:AV112 L121:M150 P121:P150 S121:W150 AK121:AL150 AO121:AO150 AR121:AV150 L159:M188 P159:P188 S159:W188 AK159:AL188 AO159:AO188 AR159:AV188 L197:M226 P197:P226 S197:W226 AK197:AL226 AO197:AO226 AR197:AV226 L235:M264 P235:P264 S235:W264 AK235:AL264 AO235:AO264 AR235:AV264 L273:M302 P273:P302 S273:W302 AK273:AL302 AO273:AO302 AR273:AV302 L311:M340 P311:P340 S311:W340 AK311:AL340 AO311:AO340 AR311:AV340 L349:M378 P349:P378 S349:W378 AK349:AL378 AO349:AO378 AR349:AV378 L387:M416 P387:P416 S387:W416 AK387:AL416 AO387:AO416 AR387:AV416 L425:M454 P425:P454 S425:W454 AK425:AL454 AO425:AO454 AR425:AV454">
    <cfRule type="expression" dxfId="505" priority="418">
      <formula>$S7=""</formula>
    </cfRule>
  </conditionalFormatting>
  <conditionalFormatting sqref="AC7:AX36">
    <cfRule type="expression" dxfId="504" priority="417">
      <formula>$S7=""</formula>
    </cfRule>
  </conditionalFormatting>
  <conditionalFormatting sqref="D45:E74">
    <cfRule type="expression" dxfId="503" priority="416">
      <formula>$S45=""</formula>
    </cfRule>
  </conditionalFormatting>
  <conditionalFormatting sqref="AC45:AD74">
    <cfRule type="expression" dxfId="502" priority="415">
      <formula>$S45=""</formula>
    </cfRule>
  </conditionalFormatting>
  <conditionalFormatting sqref="D83:E112">
    <cfRule type="expression" dxfId="501" priority="414">
      <formula>$S83=""</formula>
    </cfRule>
  </conditionalFormatting>
  <conditionalFormatting sqref="AC83:AD112">
    <cfRule type="expression" dxfId="500" priority="413">
      <formula>$S83=""</formula>
    </cfRule>
  </conditionalFormatting>
  <conditionalFormatting sqref="D121:E150">
    <cfRule type="expression" dxfId="499" priority="412">
      <formula>$S121=""</formula>
    </cfRule>
  </conditionalFormatting>
  <conditionalFormatting sqref="AC121:AD150">
    <cfRule type="expression" dxfId="498" priority="411">
      <formula>$S121=""</formula>
    </cfRule>
  </conditionalFormatting>
  <conditionalFormatting sqref="D159:E188">
    <cfRule type="expression" dxfId="497" priority="410">
      <formula>$S159=""</formula>
    </cfRule>
  </conditionalFormatting>
  <conditionalFormatting sqref="AC159:AD188">
    <cfRule type="expression" dxfId="496" priority="409">
      <formula>$S159=""</formula>
    </cfRule>
  </conditionalFormatting>
  <conditionalFormatting sqref="D197:E226">
    <cfRule type="expression" dxfId="495" priority="408">
      <formula>$S197=""</formula>
    </cfRule>
  </conditionalFormatting>
  <conditionalFormatting sqref="AC197:AD226">
    <cfRule type="expression" dxfId="494" priority="407">
      <formula>$S197=""</formula>
    </cfRule>
  </conditionalFormatting>
  <conditionalFormatting sqref="D235:E264">
    <cfRule type="expression" dxfId="493" priority="406">
      <formula>$S235=""</formula>
    </cfRule>
  </conditionalFormatting>
  <conditionalFormatting sqref="AC235:AD264">
    <cfRule type="expression" dxfId="492" priority="405">
      <formula>$S235=""</formula>
    </cfRule>
  </conditionalFormatting>
  <conditionalFormatting sqref="D273:E302">
    <cfRule type="expression" dxfId="491" priority="404">
      <formula>$S273=""</formula>
    </cfRule>
  </conditionalFormatting>
  <conditionalFormatting sqref="AC273:AD302">
    <cfRule type="expression" dxfId="490" priority="403">
      <formula>$S273=""</formula>
    </cfRule>
  </conditionalFormatting>
  <conditionalFormatting sqref="D311:E340">
    <cfRule type="expression" dxfId="489" priority="402">
      <formula>$S311=""</formula>
    </cfRule>
  </conditionalFormatting>
  <conditionalFormatting sqref="AC311:AD340">
    <cfRule type="expression" dxfId="488" priority="401">
      <formula>$S311=""</formula>
    </cfRule>
  </conditionalFormatting>
  <conditionalFormatting sqref="D349:E378">
    <cfRule type="expression" dxfId="487" priority="400">
      <formula>$S349=""</formula>
    </cfRule>
  </conditionalFormatting>
  <conditionalFormatting sqref="AC349:AD378">
    <cfRule type="expression" dxfId="486" priority="399">
      <formula>$S349=""</formula>
    </cfRule>
  </conditionalFormatting>
  <conditionalFormatting sqref="D387:E416">
    <cfRule type="expression" dxfId="485" priority="398">
      <formula>$S387=""</formula>
    </cfRule>
  </conditionalFormatting>
  <conditionalFormatting sqref="AC387:AD416">
    <cfRule type="expression" dxfId="484" priority="397">
      <formula>$S387=""</formula>
    </cfRule>
  </conditionalFormatting>
  <conditionalFormatting sqref="D425:E454">
    <cfRule type="expression" dxfId="483" priority="396">
      <formula>$S425=""</formula>
    </cfRule>
  </conditionalFormatting>
  <conditionalFormatting sqref="AC425:AD454">
    <cfRule type="expression" dxfId="482" priority="395">
      <formula>$S425=""</formula>
    </cfRule>
  </conditionalFormatting>
  <conditionalFormatting sqref="BM6:BP36">
    <cfRule type="expression" dxfId="481" priority="393">
      <formula>$D6=""</formula>
    </cfRule>
  </conditionalFormatting>
  <conditionalFormatting sqref="BM6:BP36">
    <cfRule type="expression" dxfId="480" priority="392">
      <formula>$D6=0</formula>
    </cfRule>
  </conditionalFormatting>
  <conditionalFormatting sqref="BM6:BP36 CL6:CO36">
    <cfRule type="cellIs" dxfId="479" priority="391" operator="equal">
      <formula>"Sunday"</formula>
    </cfRule>
  </conditionalFormatting>
  <conditionalFormatting sqref="BM6:CG36 CL6:DF36">
    <cfRule type="cellIs" dxfId="478" priority="390" operator="equal">
      <formula>0</formula>
    </cfRule>
  </conditionalFormatting>
  <conditionalFormatting sqref="DF6:DF37 CL6:DE36 CL44:DE74 CL82:DE112 CL120:DE150 CL158:DE188 CL196:DE226 CL234:DE264 CL272:DE302 CL310:DE340 CL348:DE378 CL386:DE416 CL424:DE454">
    <cfRule type="expression" dxfId="477" priority="389">
      <formula>$C6=0</formula>
    </cfRule>
  </conditionalFormatting>
  <conditionalFormatting sqref="CL6:CO36">
    <cfRule type="expression" dxfId="476" priority="388">
      <formula>$D6=""</formula>
    </cfRule>
  </conditionalFormatting>
  <conditionalFormatting sqref="CL6:CO36">
    <cfRule type="expression" dxfId="475" priority="387">
      <formula>$D6=0</formula>
    </cfRule>
  </conditionalFormatting>
  <conditionalFormatting sqref="CM6:CN36">
    <cfRule type="expression" dxfId="474" priority="384">
      <formula>$C6=0</formula>
    </cfRule>
  </conditionalFormatting>
  <conditionalFormatting sqref="CM6:CN36">
    <cfRule type="expression" dxfId="473" priority="383">
      <formula>$D6=""</formula>
    </cfRule>
  </conditionalFormatting>
  <conditionalFormatting sqref="CM6:CN36">
    <cfRule type="expression" dxfId="472" priority="382">
      <formula>$D6=0</formula>
    </cfRule>
  </conditionalFormatting>
  <conditionalFormatting sqref="CO6:CO36">
    <cfRule type="expression" dxfId="471" priority="379">
      <formula>$C6=0</formula>
    </cfRule>
  </conditionalFormatting>
  <conditionalFormatting sqref="CO6:CO36">
    <cfRule type="expression" dxfId="470" priority="378">
      <formula>$D6=""</formula>
    </cfRule>
  </conditionalFormatting>
  <conditionalFormatting sqref="CO6:CO36">
    <cfRule type="expression" dxfId="469" priority="377">
      <formula>$D6=0</formula>
    </cfRule>
  </conditionalFormatting>
  <conditionalFormatting sqref="BQ7:CB36 BX6:CB36 BR45:BU74 BX44:CB74 BR83:BU112 BX82:CB112 BR121:BU150 BX120:CB150 BR159:BU188 BX158:CB188 BR197:BU226 BX196:CB226 BR235:BU264 BX234:CB264 BR273:BU302 BX272:CB302 BR311:BU340 BX310:CB340 BR349:BU378 BX348:CB378 BR387:BU416 BX386:CB416 BR425:BU454 BX424:CB454">
    <cfRule type="expression" dxfId="468" priority="372">
      <formula>$BP6=0</formula>
    </cfRule>
  </conditionalFormatting>
  <conditionalFormatting sqref="BR6:BV6">
    <cfRule type="expression" dxfId="467" priority="371">
      <formula>$BP6=0</formula>
    </cfRule>
  </conditionalFormatting>
  <conditionalFormatting sqref="CQ6:CQ36">
    <cfRule type="expression" dxfId="466" priority="370">
      <formula>$BP6=0</formula>
    </cfRule>
  </conditionalFormatting>
  <conditionalFormatting sqref="CR6:CR36">
    <cfRule type="expression" dxfId="465" priority="369">
      <formula>$BP6=0</formula>
    </cfRule>
  </conditionalFormatting>
  <conditionalFormatting sqref="CS6:CS36">
    <cfRule type="expression" dxfId="464" priority="368">
      <formula>$BP6=0</formula>
    </cfRule>
  </conditionalFormatting>
  <conditionalFormatting sqref="CT6:CT36">
    <cfRule type="expression" dxfId="463" priority="367">
      <formula>$BP6=0</formula>
    </cfRule>
  </conditionalFormatting>
  <conditionalFormatting sqref="CU6:CU36">
    <cfRule type="expression" dxfId="462" priority="366">
      <formula>$BP6=0</formula>
    </cfRule>
  </conditionalFormatting>
  <conditionalFormatting sqref="CP7:CP36">
    <cfRule type="expression" dxfId="461" priority="365">
      <formula>$BP7=0</formula>
    </cfRule>
  </conditionalFormatting>
  <conditionalFormatting sqref="CW6:CW36">
    <cfRule type="expression" dxfId="460" priority="364">
      <formula>$BP6=0</formula>
    </cfRule>
  </conditionalFormatting>
  <conditionalFormatting sqref="CY6:CY36">
    <cfRule type="expression" dxfId="459" priority="363">
      <formula>$BP6=0</formula>
    </cfRule>
  </conditionalFormatting>
  <conditionalFormatting sqref="CZ6:CZ36">
    <cfRule type="expression" dxfId="458" priority="362">
      <formula>$BP6=0</formula>
    </cfRule>
  </conditionalFormatting>
  <conditionalFormatting sqref="DA6:DA36">
    <cfRule type="expression" dxfId="457" priority="361">
      <formula>$BP6=0</formula>
    </cfRule>
  </conditionalFormatting>
  <conditionalFormatting sqref="CV7:CV36">
    <cfRule type="expression" dxfId="456" priority="360">
      <formula>$BP7=0</formula>
    </cfRule>
  </conditionalFormatting>
  <conditionalFormatting sqref="CC7:CC36">
    <cfRule type="expression" dxfId="455" priority="358">
      <formula>$BP7=0</formula>
    </cfRule>
  </conditionalFormatting>
  <conditionalFormatting sqref="CE7:CE36">
    <cfRule type="expression" dxfId="454" priority="357">
      <formula>$BP7=0</formula>
    </cfRule>
  </conditionalFormatting>
  <conditionalFormatting sqref="CG7:CG36">
    <cfRule type="expression" dxfId="453" priority="356">
      <formula>$BP7=0</formula>
    </cfRule>
  </conditionalFormatting>
  <conditionalFormatting sqref="DB7:DB36">
    <cfRule type="expression" dxfId="452" priority="355">
      <formula>$BP7=0</formula>
    </cfRule>
  </conditionalFormatting>
  <conditionalFormatting sqref="DD7:DD36">
    <cfRule type="expression" dxfId="451" priority="354">
      <formula>$BP7=0</formula>
    </cfRule>
  </conditionalFormatting>
  <conditionalFormatting sqref="DF7:DF36">
    <cfRule type="expression" dxfId="450" priority="353">
      <formula>$BP7=0</formula>
    </cfRule>
  </conditionalFormatting>
  <conditionalFormatting sqref="BM44:BP74">
    <cfRule type="expression" dxfId="449" priority="352">
      <formula>$D44=""</formula>
    </cfRule>
  </conditionalFormatting>
  <conditionalFormatting sqref="BM44:BP74">
    <cfRule type="expression" dxfId="448" priority="351">
      <formula>$D44=0</formula>
    </cfRule>
  </conditionalFormatting>
  <conditionalFormatting sqref="BM44:BP74 CL44:CO74">
    <cfRule type="cellIs" dxfId="447" priority="350" operator="equal">
      <formula>"Sunday"</formula>
    </cfRule>
  </conditionalFormatting>
  <conditionalFormatting sqref="BM44:CG74 CL44:DF74">
    <cfRule type="cellIs" dxfId="446" priority="349" operator="equal">
      <formula>0</formula>
    </cfRule>
  </conditionalFormatting>
  <conditionalFormatting sqref="DF44:DF75">
    <cfRule type="expression" dxfId="445" priority="348">
      <formula>$C44=0</formula>
    </cfRule>
  </conditionalFormatting>
  <conditionalFormatting sqref="CL44:CO74">
    <cfRule type="expression" dxfId="444" priority="347">
      <formula>$D44=""</formula>
    </cfRule>
  </conditionalFormatting>
  <conditionalFormatting sqref="CL44:CO74">
    <cfRule type="expression" dxfId="443" priority="346">
      <formula>$D44=0</formula>
    </cfRule>
  </conditionalFormatting>
  <conditionalFormatting sqref="CM44:CN74">
    <cfRule type="expression" dxfId="442" priority="345">
      <formula>$C44=0</formula>
    </cfRule>
  </conditionalFormatting>
  <conditionalFormatting sqref="CM44:CN74">
    <cfRule type="expression" dxfId="441" priority="344">
      <formula>$D44=""</formula>
    </cfRule>
  </conditionalFormatting>
  <conditionalFormatting sqref="CM44:CN74">
    <cfRule type="expression" dxfId="440" priority="343">
      <formula>$D44=0</formula>
    </cfRule>
  </conditionalFormatting>
  <conditionalFormatting sqref="CO44:CO74">
    <cfRule type="expression" dxfId="439" priority="342">
      <formula>$C44=0</formula>
    </cfRule>
  </conditionalFormatting>
  <conditionalFormatting sqref="CO44:CO74">
    <cfRule type="expression" dxfId="438" priority="341">
      <formula>$D44=""</formula>
    </cfRule>
  </conditionalFormatting>
  <conditionalFormatting sqref="CO44:CO74">
    <cfRule type="expression" dxfId="437" priority="340">
      <formula>$D44=0</formula>
    </cfRule>
  </conditionalFormatting>
  <conditionalFormatting sqref="BQ45:CB74">
    <cfRule type="expression" dxfId="436" priority="339">
      <formula>$BP45=0</formula>
    </cfRule>
  </conditionalFormatting>
  <conditionalFormatting sqref="BR44:BV44">
    <cfRule type="expression" dxfId="435" priority="338">
      <formula>$BP44=0</formula>
    </cfRule>
  </conditionalFormatting>
  <conditionalFormatting sqref="CQ44:CQ74">
    <cfRule type="expression" dxfId="434" priority="337">
      <formula>$BP44=0</formula>
    </cfRule>
  </conditionalFormatting>
  <conditionalFormatting sqref="CR44:CR74">
    <cfRule type="expression" dxfId="433" priority="336">
      <formula>$BP44=0</formula>
    </cfRule>
  </conditionalFormatting>
  <conditionalFormatting sqref="CS44:CS74">
    <cfRule type="expression" dxfId="432" priority="335">
      <formula>$BP44=0</formula>
    </cfRule>
  </conditionalFormatting>
  <conditionalFormatting sqref="CT44:CT74">
    <cfRule type="expression" dxfId="431" priority="334">
      <formula>$BP44=0</formula>
    </cfRule>
  </conditionalFormatting>
  <conditionalFormatting sqref="CU44:CU74">
    <cfRule type="expression" dxfId="430" priority="333">
      <formula>$BP44=0</formula>
    </cfRule>
  </conditionalFormatting>
  <conditionalFormatting sqref="CP45:CP74">
    <cfRule type="expression" dxfId="429" priority="332">
      <formula>$BP45=0</formula>
    </cfRule>
  </conditionalFormatting>
  <conditionalFormatting sqref="CW44:CW74">
    <cfRule type="expression" dxfId="428" priority="331">
      <formula>$BP44=0</formula>
    </cfRule>
  </conditionalFormatting>
  <conditionalFormatting sqref="CY44:CY74">
    <cfRule type="expression" dxfId="427" priority="330">
      <formula>$BP44=0</formula>
    </cfRule>
  </conditionalFormatting>
  <conditionalFormatting sqref="CZ44:CZ74">
    <cfRule type="expression" dxfId="426" priority="329">
      <formula>$BP44=0</formula>
    </cfRule>
  </conditionalFormatting>
  <conditionalFormatting sqref="DA44:DA74">
    <cfRule type="expression" dxfId="425" priority="328">
      <formula>$BP44=0</formula>
    </cfRule>
  </conditionalFormatting>
  <conditionalFormatting sqref="CV45:CV74">
    <cfRule type="expression" dxfId="424" priority="327">
      <formula>$BP45=0</formula>
    </cfRule>
  </conditionalFormatting>
  <conditionalFormatting sqref="CC45:CC74">
    <cfRule type="expression" dxfId="423" priority="326">
      <formula>$BP45=0</formula>
    </cfRule>
  </conditionalFormatting>
  <conditionalFormatting sqref="CE45:CE74">
    <cfRule type="expression" dxfId="422" priority="325">
      <formula>$BP45=0</formula>
    </cfRule>
  </conditionalFormatting>
  <conditionalFormatting sqref="CG45:CG74">
    <cfRule type="expression" dxfId="421" priority="324">
      <formula>$BP45=0</formula>
    </cfRule>
  </conditionalFormatting>
  <conditionalFormatting sqref="DB45:DB74">
    <cfRule type="expression" dxfId="420" priority="323">
      <formula>$BP45=0</formula>
    </cfRule>
  </conditionalFormatting>
  <conditionalFormatting sqref="DD45:DD74">
    <cfRule type="expression" dxfId="419" priority="322">
      <formula>$BP45=0</formula>
    </cfRule>
  </conditionalFormatting>
  <conditionalFormatting sqref="DF45:DF74">
    <cfRule type="expression" dxfId="418" priority="321">
      <formula>$BP45=0</formula>
    </cfRule>
  </conditionalFormatting>
  <conditionalFormatting sqref="BM82:BP112">
    <cfRule type="expression" dxfId="417" priority="320">
      <formula>$D82=""</formula>
    </cfRule>
  </conditionalFormatting>
  <conditionalFormatting sqref="BM82:BP112">
    <cfRule type="expression" dxfId="416" priority="319">
      <formula>$D82=0</formula>
    </cfRule>
  </conditionalFormatting>
  <conditionalFormatting sqref="BM82:BP112 CL82:CO112">
    <cfRule type="cellIs" dxfId="415" priority="318" operator="equal">
      <formula>"Sunday"</formula>
    </cfRule>
  </conditionalFormatting>
  <conditionalFormatting sqref="BM82:CG112 CL82:DF112">
    <cfRule type="cellIs" dxfId="414" priority="317" operator="equal">
      <formula>0</formula>
    </cfRule>
  </conditionalFormatting>
  <conditionalFormatting sqref="DF82:DF113">
    <cfRule type="expression" dxfId="413" priority="316">
      <formula>$C82=0</formula>
    </cfRule>
  </conditionalFormatting>
  <conditionalFormatting sqref="CL82:CO112">
    <cfRule type="expression" dxfId="412" priority="315">
      <formula>$D82=""</formula>
    </cfRule>
  </conditionalFormatting>
  <conditionalFormatting sqref="CL82:CO112">
    <cfRule type="expression" dxfId="411" priority="314">
      <formula>$D82=0</formula>
    </cfRule>
  </conditionalFormatting>
  <conditionalFormatting sqref="CM82:CN112">
    <cfRule type="expression" dxfId="410" priority="313">
      <formula>$C82=0</formula>
    </cfRule>
  </conditionalFormatting>
  <conditionalFormatting sqref="CM82:CN112">
    <cfRule type="expression" dxfId="409" priority="312">
      <formula>$D82=""</formula>
    </cfRule>
  </conditionalFormatting>
  <conditionalFormatting sqref="CM82:CN112">
    <cfRule type="expression" dxfId="408" priority="311">
      <formula>$D82=0</formula>
    </cfRule>
  </conditionalFormatting>
  <conditionalFormatting sqref="CO82:CO112">
    <cfRule type="expression" dxfId="407" priority="310">
      <formula>$C82=0</formula>
    </cfRule>
  </conditionalFormatting>
  <conditionalFormatting sqref="CO82:CO112">
    <cfRule type="expression" dxfId="406" priority="309">
      <formula>$D82=""</formula>
    </cfRule>
  </conditionalFormatting>
  <conditionalFormatting sqref="CO82:CO112">
    <cfRule type="expression" dxfId="405" priority="308">
      <formula>$D82=0</formula>
    </cfRule>
  </conditionalFormatting>
  <conditionalFormatting sqref="BQ83:CB112">
    <cfRule type="expression" dxfId="404" priority="307">
      <formula>$BP83=0</formula>
    </cfRule>
  </conditionalFormatting>
  <conditionalFormatting sqref="BR82:BV82">
    <cfRule type="expression" dxfId="403" priority="306">
      <formula>$BP82=0</formula>
    </cfRule>
  </conditionalFormatting>
  <conditionalFormatting sqref="CQ82:CQ112">
    <cfRule type="expression" dxfId="402" priority="305">
      <formula>$BP82=0</formula>
    </cfRule>
  </conditionalFormatting>
  <conditionalFormatting sqref="CR82:CR112">
    <cfRule type="expression" dxfId="401" priority="304">
      <formula>$BP82=0</formula>
    </cfRule>
  </conditionalFormatting>
  <conditionalFormatting sqref="CS82:CS112">
    <cfRule type="expression" dxfId="400" priority="303">
      <formula>$BP82=0</formula>
    </cfRule>
  </conditionalFormatting>
  <conditionalFormatting sqref="CT82:CT112">
    <cfRule type="expression" dxfId="399" priority="302">
      <formula>$BP82=0</formula>
    </cfRule>
  </conditionalFormatting>
  <conditionalFormatting sqref="CU82:CU112">
    <cfRule type="expression" dxfId="398" priority="301">
      <formula>$BP82=0</formula>
    </cfRule>
  </conditionalFormatting>
  <conditionalFormatting sqref="CP83:CP112">
    <cfRule type="expression" dxfId="397" priority="300">
      <formula>$BP83=0</formula>
    </cfRule>
  </conditionalFormatting>
  <conditionalFormatting sqref="CW82:CW112">
    <cfRule type="expression" dxfId="396" priority="299">
      <formula>$BP82=0</formula>
    </cfRule>
  </conditionalFormatting>
  <conditionalFormatting sqref="CY82:CY112">
    <cfRule type="expression" dxfId="395" priority="298">
      <formula>$BP82=0</formula>
    </cfRule>
  </conditionalFormatting>
  <conditionalFormatting sqref="CZ82:CZ112">
    <cfRule type="expression" dxfId="394" priority="297">
      <formula>$BP82=0</formula>
    </cfRule>
  </conditionalFormatting>
  <conditionalFormatting sqref="DA82:DA112">
    <cfRule type="expression" dxfId="393" priority="296">
      <formula>$BP82=0</formula>
    </cfRule>
  </conditionalFormatting>
  <conditionalFormatting sqref="CV83:CV112">
    <cfRule type="expression" dxfId="392" priority="295">
      <formula>$BP83=0</formula>
    </cfRule>
  </conditionalFormatting>
  <conditionalFormatting sqref="CC83:CC112">
    <cfRule type="expression" dxfId="391" priority="294">
      <formula>$BP83=0</formula>
    </cfRule>
  </conditionalFormatting>
  <conditionalFormatting sqref="CE83:CE112">
    <cfRule type="expression" dxfId="390" priority="293">
      <formula>$BP83=0</formula>
    </cfRule>
  </conditionalFormatting>
  <conditionalFormatting sqref="CG83:CG112">
    <cfRule type="expression" dxfId="389" priority="292">
      <formula>$BP83=0</formula>
    </cfRule>
  </conditionalFormatting>
  <conditionalFormatting sqref="DB83:DB112">
    <cfRule type="expression" dxfId="388" priority="291">
      <formula>$BP83=0</formula>
    </cfRule>
  </conditionalFormatting>
  <conditionalFormatting sqref="DD83:DD112">
    <cfRule type="expression" dxfId="387" priority="290">
      <formula>$BP83=0</formula>
    </cfRule>
  </conditionalFormatting>
  <conditionalFormatting sqref="DF83:DF112">
    <cfRule type="expression" dxfId="386" priority="289">
      <formula>$BP83=0</formula>
    </cfRule>
  </conditionalFormatting>
  <conditionalFormatting sqref="BM120:BP150">
    <cfRule type="expression" dxfId="385" priority="288">
      <formula>$D120=""</formula>
    </cfRule>
  </conditionalFormatting>
  <conditionalFormatting sqref="BM120:BP150">
    <cfRule type="expression" dxfId="384" priority="287">
      <formula>$D120=0</formula>
    </cfRule>
  </conditionalFormatting>
  <conditionalFormatting sqref="BM120:BP150 CL120:CO150">
    <cfRule type="cellIs" dxfId="383" priority="286" operator="equal">
      <formula>"Sunday"</formula>
    </cfRule>
  </conditionalFormatting>
  <conditionalFormatting sqref="BM120:CG150 CL120:DF150">
    <cfRule type="cellIs" dxfId="382" priority="285" operator="equal">
      <formula>0</formula>
    </cfRule>
  </conditionalFormatting>
  <conditionalFormatting sqref="DF120:DF151">
    <cfRule type="expression" dxfId="381" priority="284">
      <formula>$C120=0</formula>
    </cfRule>
  </conditionalFormatting>
  <conditionalFormatting sqref="CL120:CO150">
    <cfRule type="expression" dxfId="380" priority="283">
      <formula>$D120=""</formula>
    </cfRule>
  </conditionalFormatting>
  <conditionalFormatting sqref="CL120:CO150">
    <cfRule type="expression" dxfId="379" priority="282">
      <formula>$D120=0</formula>
    </cfRule>
  </conditionalFormatting>
  <conditionalFormatting sqref="CM120:CN150">
    <cfRule type="expression" dxfId="378" priority="281">
      <formula>$C120=0</formula>
    </cfRule>
  </conditionalFormatting>
  <conditionalFormatting sqref="CM120:CN150">
    <cfRule type="expression" dxfId="377" priority="280">
      <formula>$D120=""</formula>
    </cfRule>
  </conditionalFormatting>
  <conditionalFormatting sqref="CM120:CN150">
    <cfRule type="expression" dxfId="376" priority="279">
      <formula>$D120=0</formula>
    </cfRule>
  </conditionalFormatting>
  <conditionalFormatting sqref="CO120:CO150">
    <cfRule type="expression" dxfId="375" priority="278">
      <formula>$C120=0</formula>
    </cfRule>
  </conditionalFormatting>
  <conditionalFormatting sqref="CO120:CO150">
    <cfRule type="expression" dxfId="374" priority="277">
      <formula>$D120=""</formula>
    </cfRule>
  </conditionalFormatting>
  <conditionalFormatting sqref="CO120:CO150">
    <cfRule type="expression" dxfId="373" priority="276">
      <formula>$D120=0</formula>
    </cfRule>
  </conditionalFormatting>
  <conditionalFormatting sqref="BQ121:CB150">
    <cfRule type="expression" dxfId="372" priority="275">
      <formula>$BP121=0</formula>
    </cfRule>
  </conditionalFormatting>
  <conditionalFormatting sqref="BR120:BV120">
    <cfRule type="expression" dxfId="371" priority="274">
      <formula>$BP120=0</formula>
    </cfRule>
  </conditionalFormatting>
  <conditionalFormatting sqref="CQ120:CQ150">
    <cfRule type="expression" dxfId="370" priority="273">
      <formula>$BP120=0</formula>
    </cfRule>
  </conditionalFormatting>
  <conditionalFormatting sqref="CR120:CR150">
    <cfRule type="expression" dxfId="369" priority="272">
      <formula>$BP120=0</formula>
    </cfRule>
  </conditionalFormatting>
  <conditionalFormatting sqref="CS120:CS150">
    <cfRule type="expression" dxfId="368" priority="271">
      <formula>$BP120=0</formula>
    </cfRule>
  </conditionalFormatting>
  <conditionalFormatting sqref="CT120:CT150">
    <cfRule type="expression" dxfId="367" priority="270">
      <formula>$BP120=0</formula>
    </cfRule>
  </conditionalFormatting>
  <conditionalFormatting sqref="CU120:CU150">
    <cfRule type="expression" dxfId="366" priority="269">
      <formula>$BP120=0</formula>
    </cfRule>
  </conditionalFormatting>
  <conditionalFormatting sqref="CP121:CP150">
    <cfRule type="expression" dxfId="365" priority="268">
      <formula>$BP121=0</formula>
    </cfRule>
  </conditionalFormatting>
  <conditionalFormatting sqref="CW120:CW150">
    <cfRule type="expression" dxfId="364" priority="267">
      <formula>$BP120=0</formula>
    </cfRule>
  </conditionalFormatting>
  <conditionalFormatting sqref="CY120:CY150">
    <cfRule type="expression" dxfId="363" priority="266">
      <formula>$BP120=0</formula>
    </cfRule>
  </conditionalFormatting>
  <conditionalFormatting sqref="CZ120:CZ150">
    <cfRule type="expression" dxfId="362" priority="265">
      <formula>$BP120=0</formula>
    </cfRule>
  </conditionalFormatting>
  <conditionalFormatting sqref="DA120:DA150">
    <cfRule type="expression" dxfId="361" priority="264">
      <formula>$BP120=0</formula>
    </cfRule>
  </conditionalFormatting>
  <conditionalFormatting sqref="CV121:CV150">
    <cfRule type="expression" dxfId="360" priority="263">
      <formula>$BP121=0</formula>
    </cfRule>
  </conditionalFormatting>
  <conditionalFormatting sqref="CC121:CC150">
    <cfRule type="expression" dxfId="359" priority="262">
      <formula>$BP121=0</formula>
    </cfRule>
  </conditionalFormatting>
  <conditionalFormatting sqref="CE121:CE150">
    <cfRule type="expression" dxfId="358" priority="261">
      <formula>$BP121=0</formula>
    </cfRule>
  </conditionalFormatting>
  <conditionalFormatting sqref="CG121:CG150">
    <cfRule type="expression" dxfId="357" priority="260">
      <formula>$BP121=0</formula>
    </cfRule>
  </conditionalFormatting>
  <conditionalFormatting sqref="DB121:DB150">
    <cfRule type="expression" dxfId="356" priority="259">
      <formula>$BP121=0</formula>
    </cfRule>
  </conditionalFormatting>
  <conditionalFormatting sqref="DD121:DD150">
    <cfRule type="expression" dxfId="355" priority="258">
      <formula>$BP121=0</formula>
    </cfRule>
  </conditionalFormatting>
  <conditionalFormatting sqref="DF121:DF150">
    <cfRule type="expression" dxfId="354" priority="257">
      <formula>$BP121=0</formula>
    </cfRule>
  </conditionalFormatting>
  <conditionalFormatting sqref="BM158:BP188">
    <cfRule type="expression" dxfId="353" priority="256">
      <formula>$D158=""</formula>
    </cfRule>
  </conditionalFormatting>
  <conditionalFormatting sqref="BM158:BP188">
    <cfRule type="expression" dxfId="352" priority="255">
      <formula>$D158=0</formula>
    </cfRule>
  </conditionalFormatting>
  <conditionalFormatting sqref="BM158:BP188 CL158:CO188">
    <cfRule type="cellIs" dxfId="351" priority="254" operator="equal">
      <formula>"Sunday"</formula>
    </cfRule>
  </conditionalFormatting>
  <conditionalFormatting sqref="BM158:CG188 CL158:DF188">
    <cfRule type="cellIs" dxfId="350" priority="253" operator="equal">
      <formula>0</formula>
    </cfRule>
  </conditionalFormatting>
  <conditionalFormatting sqref="DF158:DF189">
    <cfRule type="expression" dxfId="349" priority="252">
      <formula>$C158=0</formula>
    </cfRule>
  </conditionalFormatting>
  <conditionalFormatting sqref="CL158:CO188">
    <cfRule type="expression" dxfId="348" priority="251">
      <formula>$D158=""</formula>
    </cfRule>
  </conditionalFormatting>
  <conditionalFormatting sqref="CL158:CO188">
    <cfRule type="expression" dxfId="347" priority="250">
      <formula>$D158=0</formula>
    </cfRule>
  </conditionalFormatting>
  <conditionalFormatting sqref="CM158:CN188">
    <cfRule type="expression" dxfId="346" priority="249">
      <formula>$C158=0</formula>
    </cfRule>
  </conditionalFormatting>
  <conditionalFormatting sqref="CM158:CN188">
    <cfRule type="expression" dxfId="345" priority="248">
      <formula>$D158=""</formula>
    </cfRule>
  </conditionalFormatting>
  <conditionalFormatting sqref="CM158:CN188">
    <cfRule type="expression" dxfId="344" priority="247">
      <formula>$D158=0</formula>
    </cfRule>
  </conditionalFormatting>
  <conditionalFormatting sqref="CO158:CO188">
    <cfRule type="expression" dxfId="343" priority="246">
      <formula>$C158=0</formula>
    </cfRule>
  </conditionalFormatting>
  <conditionalFormatting sqref="CO158:CO188">
    <cfRule type="expression" dxfId="342" priority="245">
      <formula>$D158=""</formula>
    </cfRule>
  </conditionalFormatting>
  <conditionalFormatting sqref="CO158:CO188">
    <cfRule type="expression" dxfId="341" priority="244">
      <formula>$D158=0</formula>
    </cfRule>
  </conditionalFormatting>
  <conditionalFormatting sqref="BQ159:CB188">
    <cfRule type="expression" dxfId="340" priority="243">
      <formula>$BP159=0</formula>
    </cfRule>
  </conditionalFormatting>
  <conditionalFormatting sqref="BR158:BV158">
    <cfRule type="expression" dxfId="339" priority="242">
      <formula>$BP158=0</formula>
    </cfRule>
  </conditionalFormatting>
  <conditionalFormatting sqref="CQ158:CQ188">
    <cfRule type="expression" dxfId="338" priority="241">
      <formula>$BP158=0</formula>
    </cfRule>
  </conditionalFormatting>
  <conditionalFormatting sqref="CR158:CR188">
    <cfRule type="expression" dxfId="337" priority="240">
      <formula>$BP158=0</formula>
    </cfRule>
  </conditionalFormatting>
  <conditionalFormatting sqref="CS158:CS188">
    <cfRule type="expression" dxfId="336" priority="239">
      <formula>$BP158=0</formula>
    </cfRule>
  </conditionalFormatting>
  <conditionalFormatting sqref="CT158:CT188">
    <cfRule type="expression" dxfId="335" priority="238">
      <formula>$BP158=0</formula>
    </cfRule>
  </conditionalFormatting>
  <conditionalFormatting sqref="CU158:CU188">
    <cfRule type="expression" dxfId="334" priority="237">
      <formula>$BP158=0</formula>
    </cfRule>
  </conditionalFormatting>
  <conditionalFormatting sqref="CP159:CP188">
    <cfRule type="expression" dxfId="333" priority="236">
      <formula>$BP159=0</formula>
    </cfRule>
  </conditionalFormatting>
  <conditionalFormatting sqref="CW158:CW188">
    <cfRule type="expression" dxfId="332" priority="235">
      <formula>$BP158=0</formula>
    </cfRule>
  </conditionalFormatting>
  <conditionalFormatting sqref="CY158:CY188">
    <cfRule type="expression" dxfId="331" priority="234">
      <formula>$BP158=0</formula>
    </cfRule>
  </conditionalFormatting>
  <conditionalFormatting sqref="CZ158:CZ188">
    <cfRule type="expression" dxfId="330" priority="233">
      <formula>$BP158=0</formula>
    </cfRule>
  </conditionalFormatting>
  <conditionalFormatting sqref="DA158:DA188">
    <cfRule type="expression" dxfId="329" priority="232">
      <formula>$BP158=0</formula>
    </cfRule>
  </conditionalFormatting>
  <conditionalFormatting sqref="CV159:CV188">
    <cfRule type="expression" dxfId="328" priority="231">
      <formula>$BP159=0</formula>
    </cfRule>
  </conditionalFormatting>
  <conditionalFormatting sqref="CC159:CC188">
    <cfRule type="expression" dxfId="327" priority="230">
      <formula>$BP159=0</formula>
    </cfRule>
  </conditionalFormatting>
  <conditionalFormatting sqref="CE159:CE188">
    <cfRule type="expression" dxfId="326" priority="229">
      <formula>$BP159=0</formula>
    </cfRule>
  </conditionalFormatting>
  <conditionalFormatting sqref="CG159:CG188">
    <cfRule type="expression" dxfId="325" priority="228">
      <formula>$BP159=0</formula>
    </cfRule>
  </conditionalFormatting>
  <conditionalFormatting sqref="DB159:DB188">
    <cfRule type="expression" dxfId="324" priority="227">
      <formula>$BP159=0</formula>
    </cfRule>
  </conditionalFormatting>
  <conditionalFormatting sqref="DD159:DD188">
    <cfRule type="expression" dxfId="323" priority="226">
      <formula>$BP159=0</formula>
    </cfRule>
  </conditionalFormatting>
  <conditionalFormatting sqref="DF159:DF188">
    <cfRule type="expression" dxfId="322" priority="225">
      <formula>$BP159=0</formula>
    </cfRule>
  </conditionalFormatting>
  <conditionalFormatting sqref="BM196:BP226">
    <cfRule type="expression" dxfId="321" priority="224">
      <formula>$D196=""</formula>
    </cfRule>
  </conditionalFormatting>
  <conditionalFormatting sqref="BM196:BP226">
    <cfRule type="expression" dxfId="320" priority="223">
      <formula>$D196=0</formula>
    </cfRule>
  </conditionalFormatting>
  <conditionalFormatting sqref="BM196:BP226 CL196:CO226">
    <cfRule type="cellIs" dxfId="319" priority="222" operator="equal">
      <formula>"Sunday"</formula>
    </cfRule>
  </conditionalFormatting>
  <conditionalFormatting sqref="BM196:CG226 CL196:DF226">
    <cfRule type="cellIs" dxfId="318" priority="221" operator="equal">
      <formula>0</formula>
    </cfRule>
  </conditionalFormatting>
  <conditionalFormatting sqref="DF196:DF227">
    <cfRule type="expression" dxfId="317" priority="220">
      <formula>$C196=0</formula>
    </cfRule>
  </conditionalFormatting>
  <conditionalFormatting sqref="CL196:CO226">
    <cfRule type="expression" dxfId="316" priority="219">
      <formula>$D196=""</formula>
    </cfRule>
  </conditionalFormatting>
  <conditionalFormatting sqref="CL196:CO226">
    <cfRule type="expression" dxfId="315" priority="218">
      <formula>$D196=0</formula>
    </cfRule>
  </conditionalFormatting>
  <conditionalFormatting sqref="CM196:CN226">
    <cfRule type="expression" dxfId="314" priority="217">
      <formula>$C196=0</formula>
    </cfRule>
  </conditionalFormatting>
  <conditionalFormatting sqref="CM196:CN226">
    <cfRule type="expression" dxfId="313" priority="216">
      <formula>$D196=""</formula>
    </cfRule>
  </conditionalFormatting>
  <conditionalFormatting sqref="CM196:CN226">
    <cfRule type="expression" dxfId="312" priority="215">
      <formula>$D196=0</formula>
    </cfRule>
  </conditionalFormatting>
  <conditionalFormatting sqref="CO196:CO226">
    <cfRule type="expression" dxfId="311" priority="214">
      <formula>$C196=0</formula>
    </cfRule>
  </conditionalFormatting>
  <conditionalFormatting sqref="CO196:CO226">
    <cfRule type="expression" dxfId="310" priority="213">
      <formula>$D196=""</formula>
    </cfRule>
  </conditionalFormatting>
  <conditionalFormatting sqref="CO196:CO226">
    <cfRule type="expression" dxfId="309" priority="212">
      <formula>$D196=0</formula>
    </cfRule>
  </conditionalFormatting>
  <conditionalFormatting sqref="BQ197:CB226">
    <cfRule type="expression" dxfId="308" priority="211">
      <formula>$BP197=0</formula>
    </cfRule>
  </conditionalFormatting>
  <conditionalFormatting sqref="BR196:BV196">
    <cfRule type="expression" dxfId="307" priority="210">
      <formula>$BP196=0</formula>
    </cfRule>
  </conditionalFormatting>
  <conditionalFormatting sqref="CQ196:CQ226">
    <cfRule type="expression" dxfId="306" priority="209">
      <formula>$BP196=0</formula>
    </cfRule>
  </conditionalFormatting>
  <conditionalFormatting sqref="CR196:CR226">
    <cfRule type="expression" dxfId="305" priority="208">
      <formula>$BP196=0</formula>
    </cfRule>
  </conditionalFormatting>
  <conditionalFormatting sqref="CS196:CS226">
    <cfRule type="expression" dxfId="304" priority="207">
      <formula>$BP196=0</formula>
    </cfRule>
  </conditionalFormatting>
  <conditionalFormatting sqref="CT196:CT226">
    <cfRule type="expression" dxfId="303" priority="206">
      <formula>$BP196=0</formula>
    </cfRule>
  </conditionalFormatting>
  <conditionalFormatting sqref="CU196:CU226">
    <cfRule type="expression" dxfId="302" priority="205">
      <formula>$BP196=0</formula>
    </cfRule>
  </conditionalFormatting>
  <conditionalFormatting sqref="CP197:CP226">
    <cfRule type="expression" dxfId="301" priority="204">
      <formula>$BP197=0</formula>
    </cfRule>
  </conditionalFormatting>
  <conditionalFormatting sqref="CW196:CW226">
    <cfRule type="expression" dxfId="300" priority="203">
      <formula>$BP196=0</formula>
    </cfRule>
  </conditionalFormatting>
  <conditionalFormatting sqref="CY196:CY226">
    <cfRule type="expression" dxfId="299" priority="202">
      <formula>$BP196=0</formula>
    </cfRule>
  </conditionalFormatting>
  <conditionalFormatting sqref="CZ196:CZ226">
    <cfRule type="expression" dxfId="298" priority="201">
      <formula>$BP196=0</formula>
    </cfRule>
  </conditionalFormatting>
  <conditionalFormatting sqref="DA196:DA226">
    <cfRule type="expression" dxfId="297" priority="200">
      <formula>$BP196=0</formula>
    </cfRule>
  </conditionalFormatting>
  <conditionalFormatting sqref="CV197:CV226">
    <cfRule type="expression" dxfId="296" priority="199">
      <formula>$BP197=0</formula>
    </cfRule>
  </conditionalFormatting>
  <conditionalFormatting sqref="CC197:CC226">
    <cfRule type="expression" dxfId="295" priority="198">
      <formula>$BP197=0</formula>
    </cfRule>
  </conditionalFormatting>
  <conditionalFormatting sqref="CE197:CE226">
    <cfRule type="expression" dxfId="294" priority="197">
      <formula>$BP197=0</formula>
    </cfRule>
  </conditionalFormatting>
  <conditionalFormatting sqref="CG197:CG226">
    <cfRule type="expression" dxfId="293" priority="196">
      <formula>$BP197=0</formula>
    </cfRule>
  </conditionalFormatting>
  <conditionalFormatting sqref="DB197:DB226">
    <cfRule type="expression" dxfId="292" priority="195">
      <formula>$BP197=0</formula>
    </cfRule>
  </conditionalFormatting>
  <conditionalFormatting sqref="DD197:DD226">
    <cfRule type="expression" dxfId="291" priority="194">
      <formula>$BP197=0</formula>
    </cfRule>
  </conditionalFormatting>
  <conditionalFormatting sqref="DF197:DF226">
    <cfRule type="expression" dxfId="290" priority="193">
      <formula>$BP197=0</formula>
    </cfRule>
  </conditionalFormatting>
  <conditionalFormatting sqref="BM234:BP264">
    <cfRule type="expression" dxfId="289" priority="192">
      <formula>$D234=""</formula>
    </cfRule>
  </conditionalFormatting>
  <conditionalFormatting sqref="BM234:BP264">
    <cfRule type="expression" dxfId="288" priority="191">
      <formula>$D234=0</formula>
    </cfRule>
  </conditionalFormatting>
  <conditionalFormatting sqref="BM234:BP264 CL234:CO264">
    <cfRule type="cellIs" dxfId="287" priority="190" operator="equal">
      <formula>"Sunday"</formula>
    </cfRule>
  </conditionalFormatting>
  <conditionalFormatting sqref="BM234:CG264 CL234:DF264">
    <cfRule type="cellIs" dxfId="286" priority="189" operator="equal">
      <formula>0</formula>
    </cfRule>
  </conditionalFormatting>
  <conditionalFormatting sqref="DF234:DF265">
    <cfRule type="expression" dxfId="285" priority="188">
      <formula>$C234=0</formula>
    </cfRule>
  </conditionalFormatting>
  <conditionalFormatting sqref="CL234:CO264">
    <cfRule type="expression" dxfId="284" priority="187">
      <formula>$D234=""</formula>
    </cfRule>
  </conditionalFormatting>
  <conditionalFormatting sqref="CL234:CO264">
    <cfRule type="expression" dxfId="283" priority="186">
      <formula>$D234=0</formula>
    </cfRule>
  </conditionalFormatting>
  <conditionalFormatting sqref="CM234:CN264">
    <cfRule type="expression" dxfId="282" priority="185">
      <formula>$C234=0</formula>
    </cfRule>
  </conditionalFormatting>
  <conditionalFormatting sqref="CM234:CN264">
    <cfRule type="expression" dxfId="281" priority="184">
      <formula>$D234=""</formula>
    </cfRule>
  </conditionalFormatting>
  <conditionalFormatting sqref="CM234:CN264">
    <cfRule type="expression" dxfId="280" priority="183">
      <formula>$D234=0</formula>
    </cfRule>
  </conditionalFormatting>
  <conditionalFormatting sqref="CO234:CO264">
    <cfRule type="expression" dxfId="279" priority="182">
      <formula>$C234=0</formula>
    </cfRule>
  </conditionalFormatting>
  <conditionalFormatting sqref="CO234:CO264">
    <cfRule type="expression" dxfId="278" priority="181">
      <formula>$D234=""</formula>
    </cfRule>
  </conditionalFormatting>
  <conditionalFormatting sqref="CO234:CO264">
    <cfRule type="expression" dxfId="277" priority="180">
      <formula>$D234=0</formula>
    </cfRule>
  </conditionalFormatting>
  <conditionalFormatting sqref="BQ235:CB264">
    <cfRule type="expression" dxfId="276" priority="179">
      <formula>$BP235=0</formula>
    </cfRule>
  </conditionalFormatting>
  <conditionalFormatting sqref="BR234:BV234">
    <cfRule type="expression" dxfId="275" priority="178">
      <formula>$BP234=0</formula>
    </cfRule>
  </conditionalFormatting>
  <conditionalFormatting sqref="CQ234:CQ264">
    <cfRule type="expression" dxfId="274" priority="177">
      <formula>$BP234=0</formula>
    </cfRule>
  </conditionalFormatting>
  <conditionalFormatting sqref="CR234:CR264">
    <cfRule type="expression" dxfId="273" priority="176">
      <formula>$BP234=0</formula>
    </cfRule>
  </conditionalFormatting>
  <conditionalFormatting sqref="CS234:CS264">
    <cfRule type="expression" dxfId="272" priority="175">
      <formula>$BP234=0</formula>
    </cfRule>
  </conditionalFormatting>
  <conditionalFormatting sqref="CT234:CT264">
    <cfRule type="expression" dxfId="271" priority="174">
      <formula>$BP234=0</formula>
    </cfRule>
  </conditionalFormatting>
  <conditionalFormatting sqref="CU234:CU264">
    <cfRule type="expression" dxfId="270" priority="173">
      <formula>$BP234=0</formula>
    </cfRule>
  </conditionalFormatting>
  <conditionalFormatting sqref="CP235:CP264">
    <cfRule type="expression" dxfId="269" priority="172">
      <formula>$BP235=0</formula>
    </cfRule>
  </conditionalFormatting>
  <conditionalFormatting sqref="CW234:CW264">
    <cfRule type="expression" dxfId="268" priority="171">
      <formula>$BP234=0</formula>
    </cfRule>
  </conditionalFormatting>
  <conditionalFormatting sqref="CY234:CY264">
    <cfRule type="expression" dxfId="267" priority="170">
      <formula>$BP234=0</formula>
    </cfRule>
  </conditionalFormatting>
  <conditionalFormatting sqref="CZ234:CZ264">
    <cfRule type="expression" dxfId="266" priority="169">
      <formula>$BP234=0</formula>
    </cfRule>
  </conditionalFormatting>
  <conditionalFormatting sqref="DA234:DA264">
    <cfRule type="expression" dxfId="265" priority="168">
      <formula>$BP234=0</formula>
    </cfRule>
  </conditionalFormatting>
  <conditionalFormatting sqref="CV235:CV264">
    <cfRule type="expression" dxfId="264" priority="167">
      <formula>$BP235=0</formula>
    </cfRule>
  </conditionalFormatting>
  <conditionalFormatting sqref="CC235:CC264">
    <cfRule type="expression" dxfId="263" priority="166">
      <formula>$BP235=0</formula>
    </cfRule>
  </conditionalFormatting>
  <conditionalFormatting sqref="CE235:CE264">
    <cfRule type="expression" dxfId="262" priority="165">
      <formula>$BP235=0</formula>
    </cfRule>
  </conditionalFormatting>
  <conditionalFormatting sqref="CG235:CG264">
    <cfRule type="expression" dxfId="261" priority="164">
      <formula>$BP235=0</formula>
    </cfRule>
  </conditionalFormatting>
  <conditionalFormatting sqref="DB235:DB264">
    <cfRule type="expression" dxfId="260" priority="163">
      <formula>$BP235=0</formula>
    </cfRule>
  </conditionalFormatting>
  <conditionalFormatting sqref="DD235:DD264">
    <cfRule type="expression" dxfId="259" priority="162">
      <formula>$BP235=0</formula>
    </cfRule>
  </conditionalFormatting>
  <conditionalFormatting sqref="DF235:DF264">
    <cfRule type="expression" dxfId="258" priority="161">
      <formula>$BP235=0</formula>
    </cfRule>
  </conditionalFormatting>
  <conditionalFormatting sqref="BM272:BP302">
    <cfRule type="expression" dxfId="257" priority="160">
      <formula>$D272=""</formula>
    </cfRule>
  </conditionalFormatting>
  <conditionalFormatting sqref="BM272:BP302">
    <cfRule type="expression" dxfId="256" priority="159">
      <formula>$D272=0</formula>
    </cfRule>
  </conditionalFormatting>
  <conditionalFormatting sqref="BM272:BP302 CL272:CO302">
    <cfRule type="cellIs" dxfId="255" priority="158" operator="equal">
      <formula>"Sunday"</formula>
    </cfRule>
  </conditionalFormatting>
  <conditionalFormatting sqref="BM272:CG302 CL272:DF302">
    <cfRule type="cellIs" dxfId="254" priority="157" operator="equal">
      <formula>0</formula>
    </cfRule>
  </conditionalFormatting>
  <conditionalFormatting sqref="DF272:DF303">
    <cfRule type="expression" dxfId="253" priority="156">
      <formula>$C272=0</formula>
    </cfRule>
  </conditionalFormatting>
  <conditionalFormatting sqref="CL272:CO302">
    <cfRule type="expression" dxfId="252" priority="155">
      <formula>$D272=""</formula>
    </cfRule>
  </conditionalFormatting>
  <conditionalFormatting sqref="CL272:CO302">
    <cfRule type="expression" dxfId="251" priority="154">
      <formula>$D272=0</formula>
    </cfRule>
  </conditionalFormatting>
  <conditionalFormatting sqref="CM272:CN302">
    <cfRule type="expression" dxfId="250" priority="153">
      <formula>$C272=0</formula>
    </cfRule>
  </conditionalFormatting>
  <conditionalFormatting sqref="CM272:CN302">
    <cfRule type="expression" dxfId="249" priority="152">
      <formula>$D272=""</formula>
    </cfRule>
  </conditionalFormatting>
  <conditionalFormatting sqref="CM272:CN302">
    <cfRule type="expression" dxfId="248" priority="151">
      <formula>$D272=0</formula>
    </cfRule>
  </conditionalFormatting>
  <conditionalFormatting sqref="CO272:CO302">
    <cfRule type="expression" dxfId="247" priority="150">
      <formula>$C272=0</formula>
    </cfRule>
  </conditionalFormatting>
  <conditionalFormatting sqref="CO272:CO302">
    <cfRule type="expression" dxfId="246" priority="149">
      <formula>$D272=""</formula>
    </cfRule>
  </conditionalFormatting>
  <conditionalFormatting sqref="CO272:CO302">
    <cfRule type="expression" dxfId="245" priority="148">
      <formula>$D272=0</formula>
    </cfRule>
  </conditionalFormatting>
  <conditionalFormatting sqref="BQ273:CB302">
    <cfRule type="expression" dxfId="244" priority="147">
      <formula>$BP273=0</formula>
    </cfRule>
  </conditionalFormatting>
  <conditionalFormatting sqref="BR272:BV272">
    <cfRule type="expression" dxfId="243" priority="146">
      <formula>$BP272=0</formula>
    </cfRule>
  </conditionalFormatting>
  <conditionalFormatting sqref="CQ272:CQ302">
    <cfRule type="expression" dxfId="242" priority="145">
      <formula>$BP272=0</formula>
    </cfRule>
  </conditionalFormatting>
  <conditionalFormatting sqref="CR272:CR302">
    <cfRule type="expression" dxfId="241" priority="144">
      <formula>$BP272=0</formula>
    </cfRule>
  </conditionalFormatting>
  <conditionalFormatting sqref="CS272:CS302">
    <cfRule type="expression" dxfId="240" priority="143">
      <formula>$BP272=0</formula>
    </cfRule>
  </conditionalFormatting>
  <conditionalFormatting sqref="CT272:CT302">
    <cfRule type="expression" dxfId="239" priority="142">
      <formula>$BP272=0</formula>
    </cfRule>
  </conditionalFormatting>
  <conditionalFormatting sqref="CU272:CU302">
    <cfRule type="expression" dxfId="238" priority="141">
      <formula>$BP272=0</formula>
    </cfRule>
  </conditionalFormatting>
  <conditionalFormatting sqref="CP273:CP302">
    <cfRule type="expression" dxfId="237" priority="140">
      <formula>$BP273=0</formula>
    </cfRule>
  </conditionalFormatting>
  <conditionalFormatting sqref="CW272:CW302">
    <cfRule type="expression" dxfId="236" priority="139">
      <formula>$BP272=0</formula>
    </cfRule>
  </conditionalFormatting>
  <conditionalFormatting sqref="CY272:CY302">
    <cfRule type="expression" dxfId="235" priority="138">
      <formula>$BP272=0</formula>
    </cfRule>
  </conditionalFormatting>
  <conditionalFormatting sqref="CZ272:CZ302">
    <cfRule type="expression" dxfId="234" priority="137">
      <formula>$BP272=0</formula>
    </cfRule>
  </conditionalFormatting>
  <conditionalFormatting sqref="DA272:DA302">
    <cfRule type="expression" dxfId="233" priority="136">
      <formula>$BP272=0</formula>
    </cfRule>
  </conditionalFormatting>
  <conditionalFormatting sqref="CV273:CV302">
    <cfRule type="expression" dxfId="232" priority="135">
      <formula>$BP273=0</formula>
    </cfRule>
  </conditionalFormatting>
  <conditionalFormatting sqref="CC273:CC302">
    <cfRule type="expression" dxfId="231" priority="134">
      <formula>$BP273=0</formula>
    </cfRule>
  </conditionalFormatting>
  <conditionalFormatting sqref="CE273:CE302">
    <cfRule type="expression" dxfId="230" priority="133">
      <formula>$BP273=0</formula>
    </cfRule>
  </conditionalFormatting>
  <conditionalFormatting sqref="CG273:CG302">
    <cfRule type="expression" dxfId="229" priority="132">
      <formula>$BP273=0</formula>
    </cfRule>
  </conditionalFormatting>
  <conditionalFormatting sqref="DB273:DB302">
    <cfRule type="expression" dxfId="228" priority="131">
      <formula>$BP273=0</formula>
    </cfRule>
  </conditionalFormatting>
  <conditionalFormatting sqref="DD273:DD302">
    <cfRule type="expression" dxfId="227" priority="130">
      <formula>$BP273=0</formula>
    </cfRule>
  </conditionalFormatting>
  <conditionalFormatting sqref="DF273:DF302">
    <cfRule type="expression" dxfId="226" priority="129">
      <formula>$BP273=0</formula>
    </cfRule>
  </conditionalFormatting>
  <conditionalFormatting sqref="BM310:BP340">
    <cfRule type="expression" dxfId="225" priority="128">
      <formula>$D310=""</formula>
    </cfRule>
  </conditionalFormatting>
  <conditionalFormatting sqref="BM310:BP340">
    <cfRule type="expression" dxfId="224" priority="127">
      <formula>$D310=0</formula>
    </cfRule>
  </conditionalFormatting>
  <conditionalFormatting sqref="BM310:BP340 CL310:CO340">
    <cfRule type="cellIs" dxfId="223" priority="126" operator="equal">
      <formula>"Sunday"</formula>
    </cfRule>
  </conditionalFormatting>
  <conditionalFormatting sqref="BM310:CG340 CL310:DF340">
    <cfRule type="cellIs" dxfId="222" priority="125" operator="equal">
      <formula>0</formula>
    </cfRule>
  </conditionalFormatting>
  <conditionalFormatting sqref="DF310:DF341">
    <cfRule type="expression" dxfId="221" priority="124">
      <formula>$C310=0</formula>
    </cfRule>
  </conditionalFormatting>
  <conditionalFormatting sqref="CL310:CO340">
    <cfRule type="expression" dxfId="220" priority="123">
      <formula>$D310=""</formula>
    </cfRule>
  </conditionalFormatting>
  <conditionalFormatting sqref="CL310:CO340">
    <cfRule type="expression" dxfId="219" priority="122">
      <formula>$D310=0</formula>
    </cfRule>
  </conditionalFormatting>
  <conditionalFormatting sqref="CM310:CN340">
    <cfRule type="expression" dxfId="218" priority="121">
      <formula>$C310=0</formula>
    </cfRule>
  </conditionalFormatting>
  <conditionalFormatting sqref="CM310:CN340">
    <cfRule type="expression" dxfId="217" priority="120">
      <formula>$D310=""</formula>
    </cfRule>
  </conditionalFormatting>
  <conditionalFormatting sqref="CM310:CN340">
    <cfRule type="expression" dxfId="216" priority="119">
      <formula>$D310=0</formula>
    </cfRule>
  </conditionalFormatting>
  <conditionalFormatting sqref="CO310:CO340">
    <cfRule type="expression" dxfId="215" priority="118">
      <formula>$C310=0</formula>
    </cfRule>
  </conditionalFormatting>
  <conditionalFormatting sqref="CO310:CO340">
    <cfRule type="expression" dxfId="214" priority="117">
      <formula>$D310=""</formula>
    </cfRule>
  </conditionalFormatting>
  <conditionalFormatting sqref="CO310:CO340">
    <cfRule type="expression" dxfId="213" priority="116">
      <formula>$D310=0</formula>
    </cfRule>
  </conditionalFormatting>
  <conditionalFormatting sqref="BQ311:CB340">
    <cfRule type="expression" dxfId="212" priority="115">
      <formula>$BP311=0</formula>
    </cfRule>
  </conditionalFormatting>
  <conditionalFormatting sqref="BR310:BV310">
    <cfRule type="expression" dxfId="211" priority="114">
      <formula>$BP310=0</formula>
    </cfRule>
  </conditionalFormatting>
  <conditionalFormatting sqref="CQ310:CQ340">
    <cfRule type="expression" dxfId="210" priority="113">
      <formula>$BP310=0</formula>
    </cfRule>
  </conditionalFormatting>
  <conditionalFormatting sqref="CR310:CR340">
    <cfRule type="expression" dxfId="209" priority="112">
      <formula>$BP310=0</formula>
    </cfRule>
  </conditionalFormatting>
  <conditionalFormatting sqref="CS310:CS340">
    <cfRule type="expression" dxfId="208" priority="111">
      <formula>$BP310=0</formula>
    </cfRule>
  </conditionalFormatting>
  <conditionalFormatting sqref="CT310:CT340">
    <cfRule type="expression" dxfId="207" priority="110">
      <formula>$BP310=0</formula>
    </cfRule>
  </conditionalFormatting>
  <conditionalFormatting sqref="CU310:CU340">
    <cfRule type="expression" dxfId="206" priority="109">
      <formula>$BP310=0</formula>
    </cfRule>
  </conditionalFormatting>
  <conditionalFormatting sqref="CP311:CP340">
    <cfRule type="expression" dxfId="205" priority="108">
      <formula>$BP311=0</formula>
    </cfRule>
  </conditionalFormatting>
  <conditionalFormatting sqref="CW310:CW340">
    <cfRule type="expression" dxfId="204" priority="107">
      <formula>$BP310=0</formula>
    </cfRule>
  </conditionalFormatting>
  <conditionalFormatting sqref="CY310:CY340">
    <cfRule type="expression" dxfId="203" priority="106">
      <formula>$BP310=0</formula>
    </cfRule>
  </conditionalFormatting>
  <conditionalFormatting sqref="CZ310:CZ340">
    <cfRule type="expression" dxfId="202" priority="105">
      <formula>$BP310=0</formula>
    </cfRule>
  </conditionalFormatting>
  <conditionalFormatting sqref="DA310:DA340">
    <cfRule type="expression" dxfId="201" priority="104">
      <formula>$BP310=0</formula>
    </cfRule>
  </conditionalFormatting>
  <conditionalFormatting sqref="CV311:CV340">
    <cfRule type="expression" dxfId="200" priority="103">
      <formula>$BP311=0</formula>
    </cfRule>
  </conditionalFormatting>
  <conditionalFormatting sqref="CC311:CC340">
    <cfRule type="expression" dxfId="199" priority="102">
      <formula>$BP311=0</formula>
    </cfRule>
  </conditionalFormatting>
  <conditionalFormatting sqref="CE311:CE340">
    <cfRule type="expression" dxfId="198" priority="101">
      <formula>$BP311=0</formula>
    </cfRule>
  </conditionalFormatting>
  <conditionalFormatting sqref="CG311:CG340">
    <cfRule type="expression" dxfId="197" priority="100">
      <formula>$BP311=0</formula>
    </cfRule>
  </conditionalFormatting>
  <conditionalFormatting sqref="DB311:DB340">
    <cfRule type="expression" dxfId="196" priority="99">
      <formula>$BP311=0</formula>
    </cfRule>
  </conditionalFormatting>
  <conditionalFormatting sqref="DD311:DD340">
    <cfRule type="expression" dxfId="195" priority="98">
      <formula>$BP311=0</formula>
    </cfRule>
  </conditionalFormatting>
  <conditionalFormatting sqref="DF311:DF340">
    <cfRule type="expression" dxfId="194" priority="97">
      <formula>$BP311=0</formula>
    </cfRule>
  </conditionalFormatting>
  <conditionalFormatting sqref="BM348:BP378">
    <cfRule type="expression" dxfId="193" priority="96">
      <formula>$D348=""</formula>
    </cfRule>
  </conditionalFormatting>
  <conditionalFormatting sqref="BM348:BP378">
    <cfRule type="expression" dxfId="192" priority="95">
      <formula>$D348=0</formula>
    </cfRule>
  </conditionalFormatting>
  <conditionalFormatting sqref="BM348:BP378 CL348:CO378">
    <cfRule type="cellIs" dxfId="191" priority="94" operator="equal">
      <formula>"Sunday"</formula>
    </cfRule>
  </conditionalFormatting>
  <conditionalFormatting sqref="BM348:CG378 CL348:DF378">
    <cfRule type="cellIs" dxfId="190" priority="93" operator="equal">
      <formula>0</formula>
    </cfRule>
  </conditionalFormatting>
  <conditionalFormatting sqref="DF348:DF379">
    <cfRule type="expression" dxfId="189" priority="92">
      <formula>$C348=0</formula>
    </cfRule>
  </conditionalFormatting>
  <conditionalFormatting sqref="CL348:CO378">
    <cfRule type="expression" dxfId="188" priority="91">
      <formula>$D348=""</formula>
    </cfRule>
  </conditionalFormatting>
  <conditionalFormatting sqref="CL348:CO378">
    <cfRule type="expression" dxfId="187" priority="90">
      <formula>$D348=0</formula>
    </cfRule>
  </conditionalFormatting>
  <conditionalFormatting sqref="CM348:CN378">
    <cfRule type="expression" dxfId="186" priority="89">
      <formula>$C348=0</formula>
    </cfRule>
  </conditionalFormatting>
  <conditionalFormatting sqref="CM348:CN378">
    <cfRule type="expression" dxfId="185" priority="88">
      <formula>$D348=""</formula>
    </cfRule>
  </conditionalFormatting>
  <conditionalFormatting sqref="CM348:CN378">
    <cfRule type="expression" dxfId="184" priority="87">
      <formula>$D348=0</formula>
    </cfRule>
  </conditionalFormatting>
  <conditionalFormatting sqref="CO348:CO378">
    <cfRule type="expression" dxfId="183" priority="86">
      <formula>$C348=0</formula>
    </cfRule>
  </conditionalFormatting>
  <conditionalFormatting sqref="CO348:CO378">
    <cfRule type="expression" dxfId="182" priority="85">
      <formula>$D348=""</formula>
    </cfRule>
  </conditionalFormatting>
  <conditionalFormatting sqref="CO348:CO378">
    <cfRule type="expression" dxfId="181" priority="84">
      <formula>$D348=0</formula>
    </cfRule>
  </conditionalFormatting>
  <conditionalFormatting sqref="BQ349:CB378">
    <cfRule type="expression" dxfId="180" priority="83">
      <formula>$BP349=0</formula>
    </cfRule>
  </conditionalFormatting>
  <conditionalFormatting sqref="BR348:BV348">
    <cfRule type="expression" dxfId="179" priority="82">
      <formula>$BP348=0</formula>
    </cfRule>
  </conditionalFormatting>
  <conditionalFormatting sqref="CQ348:CQ378">
    <cfRule type="expression" dxfId="178" priority="81">
      <formula>$BP348=0</formula>
    </cfRule>
  </conditionalFormatting>
  <conditionalFormatting sqref="CR348:CR378">
    <cfRule type="expression" dxfId="177" priority="80">
      <formula>$BP348=0</formula>
    </cfRule>
  </conditionalFormatting>
  <conditionalFormatting sqref="CS348:CS378">
    <cfRule type="expression" dxfId="176" priority="79">
      <formula>$BP348=0</formula>
    </cfRule>
  </conditionalFormatting>
  <conditionalFormatting sqref="CT348:CT378">
    <cfRule type="expression" dxfId="175" priority="78">
      <formula>$BP348=0</formula>
    </cfRule>
  </conditionalFormatting>
  <conditionalFormatting sqref="CU348:CU378">
    <cfRule type="expression" dxfId="174" priority="77">
      <formula>$BP348=0</formula>
    </cfRule>
  </conditionalFormatting>
  <conditionalFormatting sqref="CP349:CP378">
    <cfRule type="expression" dxfId="173" priority="76">
      <formula>$BP349=0</formula>
    </cfRule>
  </conditionalFormatting>
  <conditionalFormatting sqref="CW348:CW378">
    <cfRule type="expression" dxfId="172" priority="75">
      <formula>$BP348=0</formula>
    </cfRule>
  </conditionalFormatting>
  <conditionalFormatting sqref="CY348:CY378">
    <cfRule type="expression" dxfId="171" priority="74">
      <formula>$BP348=0</formula>
    </cfRule>
  </conditionalFormatting>
  <conditionalFormatting sqref="CZ348:CZ378">
    <cfRule type="expression" dxfId="170" priority="73">
      <formula>$BP348=0</formula>
    </cfRule>
  </conditionalFormatting>
  <conditionalFormatting sqref="DA348:DA378">
    <cfRule type="expression" dxfId="169" priority="72">
      <formula>$BP348=0</formula>
    </cfRule>
  </conditionalFormatting>
  <conditionalFormatting sqref="CV349:CV378">
    <cfRule type="expression" dxfId="168" priority="71">
      <formula>$BP349=0</formula>
    </cfRule>
  </conditionalFormatting>
  <conditionalFormatting sqref="CC349:CC378">
    <cfRule type="expression" dxfId="167" priority="70">
      <formula>$BP349=0</formula>
    </cfRule>
  </conditionalFormatting>
  <conditionalFormatting sqref="CE349:CE378">
    <cfRule type="expression" dxfId="166" priority="69">
      <formula>$BP349=0</formula>
    </cfRule>
  </conditionalFormatting>
  <conditionalFormatting sqref="CG349:CG378">
    <cfRule type="expression" dxfId="165" priority="68">
      <formula>$BP349=0</formula>
    </cfRule>
  </conditionalFormatting>
  <conditionalFormatting sqref="DB349:DB378">
    <cfRule type="expression" dxfId="164" priority="67">
      <formula>$BP349=0</formula>
    </cfRule>
  </conditionalFormatting>
  <conditionalFormatting sqref="DD349:DD378">
    <cfRule type="expression" dxfId="163" priority="66">
      <formula>$BP349=0</formula>
    </cfRule>
  </conditionalFormatting>
  <conditionalFormatting sqref="DF349:DF378">
    <cfRule type="expression" dxfId="162" priority="65">
      <formula>$BP349=0</formula>
    </cfRule>
  </conditionalFormatting>
  <conditionalFormatting sqref="BM386:BP416">
    <cfRule type="expression" dxfId="161" priority="64">
      <formula>$D386=""</formula>
    </cfRule>
  </conditionalFormatting>
  <conditionalFormatting sqref="BM386:BP416">
    <cfRule type="expression" dxfId="160" priority="63">
      <formula>$D386=0</formula>
    </cfRule>
  </conditionalFormatting>
  <conditionalFormatting sqref="BM386:BP416 CL386:CO416">
    <cfRule type="cellIs" dxfId="159" priority="62" operator="equal">
      <formula>"Sunday"</formula>
    </cfRule>
  </conditionalFormatting>
  <conditionalFormatting sqref="BM386:CG416 CL386:DF416">
    <cfRule type="cellIs" dxfId="158" priority="61" operator="equal">
      <formula>0</formula>
    </cfRule>
  </conditionalFormatting>
  <conditionalFormatting sqref="DF386:DF417">
    <cfRule type="expression" dxfId="157" priority="60">
      <formula>$C386=0</formula>
    </cfRule>
  </conditionalFormatting>
  <conditionalFormatting sqref="CL386:CO416">
    <cfRule type="expression" dxfId="156" priority="59">
      <formula>$D386=""</formula>
    </cfRule>
  </conditionalFormatting>
  <conditionalFormatting sqref="CL386:CO416">
    <cfRule type="expression" dxfId="155" priority="58">
      <formula>$D386=0</formula>
    </cfRule>
  </conditionalFormatting>
  <conditionalFormatting sqref="CM386:CN416">
    <cfRule type="expression" dxfId="154" priority="57">
      <formula>$C386=0</formula>
    </cfRule>
  </conditionalFormatting>
  <conditionalFormatting sqref="CM386:CN416">
    <cfRule type="expression" dxfId="153" priority="56">
      <formula>$D386=""</formula>
    </cfRule>
  </conditionalFormatting>
  <conditionalFormatting sqref="CM386:CN416">
    <cfRule type="expression" dxfId="152" priority="55">
      <formula>$D386=0</formula>
    </cfRule>
  </conditionalFormatting>
  <conditionalFormatting sqref="CO386:CO416">
    <cfRule type="expression" dxfId="151" priority="54">
      <formula>$C386=0</formula>
    </cfRule>
  </conditionalFormatting>
  <conditionalFormatting sqref="CO386:CO416">
    <cfRule type="expression" dxfId="150" priority="53">
      <formula>$D386=""</formula>
    </cfRule>
  </conditionalFormatting>
  <conditionalFormatting sqref="CO386:CO416">
    <cfRule type="expression" dxfId="149" priority="52">
      <formula>$D386=0</formula>
    </cfRule>
  </conditionalFormatting>
  <conditionalFormatting sqref="BQ387:CB416">
    <cfRule type="expression" dxfId="148" priority="51">
      <formula>$BP387=0</formula>
    </cfRule>
  </conditionalFormatting>
  <conditionalFormatting sqref="BR386:BV386">
    <cfRule type="expression" dxfId="147" priority="50">
      <formula>$BP386=0</formula>
    </cfRule>
  </conditionalFormatting>
  <conditionalFormatting sqref="CQ386:CQ416">
    <cfRule type="expression" dxfId="146" priority="49">
      <formula>$BP386=0</formula>
    </cfRule>
  </conditionalFormatting>
  <conditionalFormatting sqref="CR386:CR416">
    <cfRule type="expression" dxfId="145" priority="48">
      <formula>$BP386=0</formula>
    </cfRule>
  </conditionalFormatting>
  <conditionalFormatting sqref="CS386:CS416">
    <cfRule type="expression" dxfId="144" priority="47">
      <formula>$BP386=0</formula>
    </cfRule>
  </conditionalFormatting>
  <conditionalFormatting sqref="CT386:CT416">
    <cfRule type="expression" dxfId="143" priority="46">
      <formula>$BP386=0</formula>
    </cfRule>
  </conditionalFormatting>
  <conditionalFormatting sqref="CU386:CU416">
    <cfRule type="expression" dxfId="142" priority="45">
      <formula>$BP386=0</formula>
    </cfRule>
  </conditionalFormatting>
  <conditionalFormatting sqref="CP387:CP416">
    <cfRule type="expression" dxfId="141" priority="44">
      <formula>$BP387=0</formula>
    </cfRule>
  </conditionalFormatting>
  <conditionalFormatting sqref="CW386:CW416">
    <cfRule type="expression" dxfId="140" priority="43">
      <formula>$BP386=0</formula>
    </cfRule>
  </conditionalFormatting>
  <conditionalFormatting sqref="CY386:CY416">
    <cfRule type="expression" dxfId="139" priority="42">
      <formula>$BP386=0</formula>
    </cfRule>
  </conditionalFormatting>
  <conditionalFormatting sqref="CZ386:CZ416">
    <cfRule type="expression" dxfId="138" priority="41">
      <formula>$BP386=0</formula>
    </cfRule>
  </conditionalFormatting>
  <conditionalFormatting sqref="DA386:DA416">
    <cfRule type="expression" dxfId="137" priority="40">
      <formula>$BP386=0</formula>
    </cfRule>
  </conditionalFormatting>
  <conditionalFormatting sqref="CV387:CV416">
    <cfRule type="expression" dxfId="136" priority="39">
      <formula>$BP387=0</formula>
    </cfRule>
  </conditionalFormatting>
  <conditionalFormatting sqref="CC387:CC416">
    <cfRule type="expression" dxfId="135" priority="38">
      <formula>$BP387=0</formula>
    </cfRule>
  </conditionalFormatting>
  <conditionalFormatting sqref="CE387:CE416">
    <cfRule type="expression" dxfId="134" priority="37">
      <formula>$BP387=0</formula>
    </cfRule>
  </conditionalFormatting>
  <conditionalFormatting sqref="CG387:CG416">
    <cfRule type="expression" dxfId="133" priority="36">
      <formula>$BP387=0</formula>
    </cfRule>
  </conditionalFormatting>
  <conditionalFormatting sqref="DB387:DB416">
    <cfRule type="expression" dxfId="132" priority="35">
      <formula>$BP387=0</formula>
    </cfRule>
  </conditionalFormatting>
  <conditionalFormatting sqref="DD387:DD416">
    <cfRule type="expression" dxfId="131" priority="34">
      <formula>$BP387=0</formula>
    </cfRule>
  </conditionalFormatting>
  <conditionalFormatting sqref="DF387:DF416">
    <cfRule type="expression" dxfId="130" priority="33">
      <formula>$BP387=0</formula>
    </cfRule>
  </conditionalFormatting>
  <conditionalFormatting sqref="BM424:BP454">
    <cfRule type="expression" dxfId="129" priority="32">
      <formula>$D424=""</formula>
    </cfRule>
  </conditionalFormatting>
  <conditionalFormatting sqref="BM424:BP454">
    <cfRule type="expression" dxfId="128" priority="31">
      <formula>$D424=0</formula>
    </cfRule>
  </conditionalFormatting>
  <conditionalFormatting sqref="BM424:BP454 CL424:CO454">
    <cfRule type="cellIs" dxfId="127" priority="30" operator="equal">
      <formula>"Sunday"</formula>
    </cfRule>
  </conditionalFormatting>
  <conditionalFormatting sqref="BM424:CG454 CL424:DF454">
    <cfRule type="cellIs" dxfId="126" priority="29" operator="equal">
      <formula>0</formula>
    </cfRule>
  </conditionalFormatting>
  <conditionalFormatting sqref="DF424:DF455">
    <cfRule type="expression" dxfId="125" priority="28">
      <formula>$C424=0</formula>
    </cfRule>
  </conditionalFormatting>
  <conditionalFormatting sqref="CL424:CO454">
    <cfRule type="expression" dxfId="124" priority="27">
      <formula>$D424=""</formula>
    </cfRule>
  </conditionalFormatting>
  <conditionalFormatting sqref="CL424:CO454">
    <cfRule type="expression" dxfId="123" priority="26">
      <formula>$D424=0</formula>
    </cfRule>
  </conditionalFormatting>
  <conditionalFormatting sqref="CM424:CN454">
    <cfRule type="expression" dxfId="122" priority="25">
      <formula>$C424=0</formula>
    </cfRule>
  </conditionalFormatting>
  <conditionalFormatting sqref="CM424:CN454">
    <cfRule type="expression" dxfId="121" priority="24">
      <formula>$D424=""</formula>
    </cfRule>
  </conditionalFormatting>
  <conditionalFormatting sqref="CM424:CN454">
    <cfRule type="expression" dxfId="120" priority="23">
      <formula>$D424=0</formula>
    </cfRule>
  </conditionalFormatting>
  <conditionalFormatting sqref="CO424:CO454">
    <cfRule type="expression" dxfId="119" priority="22">
      <formula>$C424=0</formula>
    </cfRule>
  </conditionalFormatting>
  <conditionalFormatting sqref="CO424:CO454">
    <cfRule type="expression" dxfId="118" priority="21">
      <formula>$D424=""</formula>
    </cfRule>
  </conditionalFormatting>
  <conditionalFormatting sqref="CO424:CO454">
    <cfRule type="expression" dxfId="117" priority="20">
      <formula>$D424=0</formula>
    </cfRule>
  </conditionalFormatting>
  <conditionalFormatting sqref="BQ425:CB454">
    <cfRule type="expression" dxfId="116" priority="19">
      <formula>$BP425=0</formula>
    </cfRule>
  </conditionalFormatting>
  <conditionalFormatting sqref="BR424:BV424">
    <cfRule type="expression" dxfId="115" priority="18">
      <formula>$BP424=0</formula>
    </cfRule>
  </conditionalFormatting>
  <conditionalFormatting sqref="CQ424:CQ454">
    <cfRule type="expression" dxfId="114" priority="17">
      <formula>$BP424=0</formula>
    </cfRule>
  </conditionalFormatting>
  <conditionalFormatting sqref="CR424:CR454">
    <cfRule type="expression" dxfId="113" priority="16">
      <formula>$BP424=0</formula>
    </cfRule>
  </conditionalFormatting>
  <conditionalFormatting sqref="CS424:CS454">
    <cfRule type="expression" dxfId="112" priority="15">
      <formula>$BP424=0</formula>
    </cfRule>
  </conditionalFormatting>
  <conditionalFormatting sqref="CT424:CT454">
    <cfRule type="expression" dxfId="111" priority="14">
      <formula>$BP424=0</formula>
    </cfRule>
  </conditionalFormatting>
  <conditionalFormatting sqref="CU424:CU454">
    <cfRule type="expression" dxfId="110" priority="13">
      <formula>$BP424=0</formula>
    </cfRule>
  </conditionalFormatting>
  <conditionalFormatting sqref="CP425:CP454">
    <cfRule type="expression" dxfId="109" priority="12">
      <formula>$BP425=0</formula>
    </cfRule>
  </conditionalFormatting>
  <conditionalFormatting sqref="CW424:CW454">
    <cfRule type="expression" dxfId="108" priority="11">
      <formula>$BP424=0</formula>
    </cfRule>
  </conditionalFormatting>
  <conditionalFormatting sqref="CY424:CY454">
    <cfRule type="expression" dxfId="107" priority="10">
      <formula>$BP424=0</formula>
    </cfRule>
  </conditionalFormatting>
  <conditionalFormatting sqref="CZ424:CZ454">
    <cfRule type="expression" dxfId="106" priority="9">
      <formula>$BP424=0</formula>
    </cfRule>
  </conditionalFormatting>
  <conditionalFormatting sqref="DA424:DA454">
    <cfRule type="expression" dxfId="105" priority="8">
      <formula>$BP424=0</formula>
    </cfRule>
  </conditionalFormatting>
  <conditionalFormatting sqref="CV425:CV454">
    <cfRule type="expression" dxfId="104" priority="7">
      <formula>$BP425=0</formula>
    </cfRule>
  </conditionalFormatting>
  <conditionalFormatting sqref="CC425:CC454">
    <cfRule type="expression" dxfId="103" priority="6">
      <formula>$BP425=0</formula>
    </cfRule>
  </conditionalFormatting>
  <conditionalFormatting sqref="CE425:CE454">
    <cfRule type="expression" dxfId="102" priority="5">
      <formula>$BP425=0</formula>
    </cfRule>
  </conditionalFormatting>
  <conditionalFormatting sqref="CG425:CG454">
    <cfRule type="expression" dxfId="101" priority="4">
      <formula>$BP425=0</formula>
    </cfRule>
  </conditionalFormatting>
  <conditionalFormatting sqref="DB425:DB454">
    <cfRule type="expression" dxfId="100" priority="3">
      <formula>$BP425=0</formula>
    </cfRule>
  </conditionalFormatting>
  <conditionalFormatting sqref="DD425:DD454">
    <cfRule type="expression" dxfId="99" priority="2">
      <formula>$BP425=0</formula>
    </cfRule>
  </conditionalFormatting>
  <conditionalFormatting sqref="DF425:DF454">
    <cfRule type="expression" dxfId="98" priority="1">
      <formula>$BP425=0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BN47"/>
  <sheetViews>
    <sheetView topLeftCell="B1" workbookViewId="0">
      <selection activeCell="F12" sqref="F12"/>
    </sheetView>
  </sheetViews>
  <sheetFormatPr defaultColWidth="8.875" defaultRowHeight="15"/>
  <cols>
    <col min="1" max="1" width="3" style="16" hidden="1" customWidth="1"/>
    <col min="2" max="2" width="11.625" style="16" customWidth="1"/>
    <col min="3" max="4" width="11.25" style="16" customWidth="1"/>
    <col min="5" max="5" width="9.375" style="16" customWidth="1"/>
    <col min="6" max="6" width="9.625" style="16" customWidth="1"/>
    <col min="7" max="7" width="10.75" style="16" customWidth="1"/>
    <col min="8" max="8" width="10.375" style="16" customWidth="1"/>
    <col min="9" max="9" width="10.125" style="16" customWidth="1"/>
    <col min="10" max="10" width="9.75" style="16" customWidth="1"/>
    <col min="11" max="11" width="10.25" style="16" customWidth="1"/>
    <col min="12" max="12" width="10.375" style="16" customWidth="1"/>
    <col min="13" max="13" width="9.25" style="16" customWidth="1"/>
    <col min="14" max="15" width="8.125" style="16" customWidth="1"/>
    <col min="16" max="16" width="9.25" style="16" customWidth="1"/>
    <col min="17" max="17" width="8.875" style="16" customWidth="1"/>
    <col min="18" max="18" width="8.125" style="16" customWidth="1"/>
    <col min="19" max="19" width="12.125" style="16" customWidth="1"/>
    <col min="20" max="20" width="12.625" style="16" customWidth="1"/>
    <col min="21" max="21" width="10" style="16" customWidth="1"/>
    <col min="22" max="22" width="10.875" style="16" customWidth="1"/>
    <col min="23" max="23" width="14.125" style="16" customWidth="1"/>
    <col min="24" max="24" width="10.75" style="16" customWidth="1"/>
    <col min="25" max="25" width="8.875" style="16"/>
    <col min="26" max="28" width="8.875" style="16" customWidth="1"/>
    <col min="29" max="44" width="8.875" style="16"/>
    <col min="45" max="46" width="7" style="16" customWidth="1"/>
    <col min="47" max="52" width="6.75" style="16" customWidth="1"/>
    <col min="53" max="54" width="7.75" style="16" customWidth="1"/>
    <col min="55" max="60" width="5.75" style="16" customWidth="1"/>
    <col min="61" max="62" width="7.75" style="16" customWidth="1"/>
    <col min="63" max="64" width="8.25" style="16" customWidth="1"/>
    <col min="65" max="65" width="9" style="16" bestFit="1" customWidth="1"/>
    <col min="66" max="16384" width="8.875" style="16"/>
  </cols>
  <sheetData>
    <row r="1" spans="1:66" ht="36" customHeight="1">
      <c r="A1" s="90"/>
      <c r="B1" s="868" t="s">
        <v>109</v>
      </c>
      <c r="C1" s="869"/>
      <c r="D1" s="869"/>
      <c r="E1" s="870" t="s">
        <v>110</v>
      </c>
      <c r="F1" s="870"/>
      <c r="G1" s="870"/>
      <c r="H1" s="870"/>
      <c r="I1" s="870"/>
      <c r="J1" s="870"/>
      <c r="K1" s="870"/>
      <c r="L1" s="130"/>
      <c r="M1" s="131"/>
      <c r="N1" s="132"/>
      <c r="O1" s="133"/>
      <c r="P1" s="367" t="s">
        <v>19</v>
      </c>
      <c r="Q1" s="865" t="str">
        <f>IF(AND('Master Data'!K7=""),"",'Master Data'!K7)</f>
        <v>July-2023</v>
      </c>
      <c r="R1" s="865"/>
      <c r="S1" s="865"/>
      <c r="T1" s="134"/>
      <c r="U1" s="134"/>
      <c r="V1" s="134"/>
      <c r="W1" s="134"/>
      <c r="X1" s="135"/>
      <c r="Y1" s="91"/>
      <c r="Z1" s="93"/>
      <c r="AA1" s="93"/>
      <c r="AB1" s="93"/>
      <c r="AC1" s="93"/>
      <c r="AD1" s="93"/>
      <c r="AE1" s="93"/>
      <c r="AF1" s="93"/>
      <c r="AG1" s="93"/>
      <c r="AH1" s="93"/>
      <c r="AI1" s="93"/>
      <c r="AJ1" s="93"/>
      <c r="AK1" s="93"/>
      <c r="AL1" s="93"/>
      <c r="AM1" s="93"/>
      <c r="AN1" s="93"/>
      <c r="AO1" s="93"/>
      <c r="AP1" s="93"/>
      <c r="AQ1" s="93"/>
      <c r="AR1" s="863" t="str">
        <f>CONCATENATE("School Name"," :-  ",'Master Data'!D5)</f>
        <v>School Name :-  Mahtma Gandhi Government School (English Medium) Bar, Pali</v>
      </c>
      <c r="AS1" s="863"/>
      <c r="AT1" s="863"/>
      <c r="AU1" s="863"/>
      <c r="AV1" s="863"/>
      <c r="AW1" s="863"/>
      <c r="AX1" s="863"/>
      <c r="AY1" s="863"/>
      <c r="AZ1" s="863"/>
      <c r="BA1" s="863"/>
      <c r="BB1" s="863"/>
      <c r="BC1" s="863"/>
      <c r="BD1" s="863"/>
      <c r="BE1" s="863"/>
      <c r="BF1" s="863"/>
      <c r="BG1" s="863"/>
      <c r="BH1" s="863"/>
      <c r="BI1" s="372"/>
      <c r="BJ1" s="864" t="str">
        <f>CONCATENATE("Month :-","  ",Q1)</f>
        <v>Month :-  July-2023</v>
      </c>
      <c r="BK1" s="864"/>
      <c r="BL1" s="864"/>
      <c r="BM1" s="864"/>
      <c r="BN1" s="864"/>
    </row>
    <row r="2" spans="1:66" ht="16.5" customHeight="1">
      <c r="A2" s="128"/>
      <c r="B2" s="871" t="s">
        <v>115</v>
      </c>
      <c r="C2" s="873" t="s">
        <v>116</v>
      </c>
      <c r="D2" s="873"/>
      <c r="E2" s="874" t="s">
        <v>122</v>
      </c>
      <c r="F2" s="874"/>
      <c r="G2" s="875" t="s">
        <v>123</v>
      </c>
      <c r="H2" s="875"/>
      <c r="I2" s="875" t="s">
        <v>569</v>
      </c>
      <c r="J2" s="875"/>
      <c r="K2" s="876" t="s">
        <v>126</v>
      </c>
      <c r="L2" s="876"/>
      <c r="M2" s="877" t="s">
        <v>128</v>
      </c>
      <c r="N2" s="877"/>
      <c r="O2" s="877"/>
      <c r="P2" s="877" t="s">
        <v>130</v>
      </c>
      <c r="Q2" s="877"/>
      <c r="R2" s="877"/>
      <c r="S2" s="877" t="s">
        <v>132</v>
      </c>
      <c r="T2" s="877"/>
      <c r="U2" s="876" t="s">
        <v>133</v>
      </c>
      <c r="V2" s="876"/>
      <c r="W2" s="878" t="s">
        <v>134</v>
      </c>
      <c r="X2" s="877" t="s">
        <v>135</v>
      </c>
      <c r="Y2" s="94"/>
      <c r="Z2" s="96"/>
      <c r="AA2" s="96"/>
      <c r="AB2" s="96"/>
      <c r="AC2" s="96"/>
      <c r="AD2" s="96"/>
      <c r="AE2" s="96"/>
      <c r="AF2" s="96"/>
      <c r="AG2" s="96"/>
      <c r="AH2" s="96"/>
      <c r="AI2" s="96"/>
      <c r="AJ2" s="96"/>
      <c r="AK2" s="96"/>
      <c r="AL2" s="96"/>
      <c r="AM2" s="96"/>
      <c r="AN2" s="96"/>
      <c r="AO2" s="96"/>
      <c r="AP2" s="96"/>
      <c r="AQ2" s="96"/>
      <c r="AR2" s="855" t="s">
        <v>115</v>
      </c>
      <c r="AS2" s="854" t="s">
        <v>116</v>
      </c>
      <c r="AT2" s="854"/>
      <c r="AU2" s="854" t="s">
        <v>122</v>
      </c>
      <c r="AV2" s="854"/>
      <c r="AW2" s="861" t="s">
        <v>123</v>
      </c>
      <c r="AX2" s="861"/>
      <c r="AY2" s="861" t="s">
        <v>124</v>
      </c>
      <c r="AZ2" s="861"/>
      <c r="BA2" s="855" t="s">
        <v>126</v>
      </c>
      <c r="BB2" s="855"/>
      <c r="BC2" s="854" t="s">
        <v>127</v>
      </c>
      <c r="BD2" s="854"/>
      <c r="BE2" s="854"/>
      <c r="BF2" s="854" t="s">
        <v>129</v>
      </c>
      <c r="BG2" s="854"/>
      <c r="BH2" s="854"/>
      <c r="BI2" s="854" t="s">
        <v>132</v>
      </c>
      <c r="BJ2" s="854"/>
      <c r="BK2" s="855" t="s">
        <v>133</v>
      </c>
      <c r="BL2" s="855"/>
      <c r="BM2" s="856" t="s">
        <v>134</v>
      </c>
      <c r="BN2" s="854" t="s">
        <v>135</v>
      </c>
    </row>
    <row r="3" spans="1:66" ht="19.5" customHeight="1">
      <c r="A3" s="128"/>
      <c r="B3" s="871"/>
      <c r="C3" s="873"/>
      <c r="D3" s="873"/>
      <c r="E3" s="874"/>
      <c r="F3" s="874"/>
      <c r="G3" s="875"/>
      <c r="H3" s="875"/>
      <c r="I3" s="875"/>
      <c r="J3" s="875"/>
      <c r="K3" s="876"/>
      <c r="L3" s="876"/>
      <c r="M3" s="877"/>
      <c r="N3" s="877"/>
      <c r="O3" s="877"/>
      <c r="P3" s="877"/>
      <c r="Q3" s="877"/>
      <c r="R3" s="877"/>
      <c r="S3" s="877"/>
      <c r="T3" s="877"/>
      <c r="U3" s="876"/>
      <c r="V3" s="876"/>
      <c r="W3" s="878"/>
      <c r="X3" s="877"/>
      <c r="Y3" s="94"/>
      <c r="Z3" s="96"/>
      <c r="AA3" s="96"/>
      <c r="AB3" s="96"/>
      <c r="AC3" s="96"/>
      <c r="AD3" s="96"/>
      <c r="AE3" s="96"/>
      <c r="AF3" s="96"/>
      <c r="AG3" s="96"/>
      <c r="AH3" s="96"/>
      <c r="AI3" s="96"/>
      <c r="AJ3" s="96"/>
      <c r="AK3" s="96"/>
      <c r="AL3" s="96"/>
      <c r="AM3" s="96"/>
      <c r="AN3" s="96"/>
      <c r="AO3" s="96"/>
      <c r="AP3" s="96"/>
      <c r="AQ3" s="96"/>
      <c r="AR3" s="855"/>
      <c r="AS3" s="854"/>
      <c r="AT3" s="854"/>
      <c r="AU3" s="854"/>
      <c r="AV3" s="854"/>
      <c r="AW3" s="861"/>
      <c r="AX3" s="861"/>
      <c r="AY3" s="861"/>
      <c r="AZ3" s="861"/>
      <c r="BA3" s="855"/>
      <c r="BB3" s="855"/>
      <c r="BC3" s="854"/>
      <c r="BD3" s="854"/>
      <c r="BE3" s="854"/>
      <c r="BF3" s="854"/>
      <c r="BG3" s="854"/>
      <c r="BH3" s="854"/>
      <c r="BI3" s="854"/>
      <c r="BJ3" s="854"/>
      <c r="BK3" s="855"/>
      <c r="BL3" s="855"/>
      <c r="BM3" s="856"/>
      <c r="BN3" s="854"/>
    </row>
    <row r="4" spans="1:66" ht="18" customHeight="1">
      <c r="A4" s="128"/>
      <c r="B4" s="871"/>
      <c r="C4" s="873"/>
      <c r="D4" s="873"/>
      <c r="E4" s="874"/>
      <c r="F4" s="874"/>
      <c r="G4" s="862" t="s">
        <v>125</v>
      </c>
      <c r="H4" s="862"/>
      <c r="I4" s="862" t="s">
        <v>125</v>
      </c>
      <c r="J4" s="862"/>
      <c r="K4" s="876"/>
      <c r="L4" s="876"/>
      <c r="M4" s="877"/>
      <c r="N4" s="877"/>
      <c r="O4" s="877"/>
      <c r="P4" s="877"/>
      <c r="Q4" s="877"/>
      <c r="R4" s="877"/>
      <c r="S4" s="877"/>
      <c r="T4" s="877"/>
      <c r="U4" s="876"/>
      <c r="V4" s="876"/>
      <c r="W4" s="878"/>
      <c r="X4" s="877"/>
      <c r="Y4" s="94"/>
      <c r="Z4" s="96"/>
      <c r="AA4" s="96"/>
      <c r="AB4" s="96"/>
      <c r="AC4" s="96"/>
      <c r="AD4" s="96"/>
      <c r="AE4" s="96"/>
      <c r="AF4" s="96"/>
      <c r="AG4" s="96"/>
      <c r="AH4" s="96"/>
      <c r="AI4" s="96"/>
      <c r="AJ4" s="96"/>
      <c r="AK4" s="96"/>
      <c r="AL4" s="96"/>
      <c r="AM4" s="96"/>
      <c r="AN4" s="96"/>
      <c r="AO4" s="96"/>
      <c r="AP4" s="96"/>
      <c r="AQ4" s="96"/>
      <c r="AR4" s="855"/>
      <c r="AS4" s="854"/>
      <c r="AT4" s="854"/>
      <c r="AU4" s="854"/>
      <c r="AV4" s="854"/>
      <c r="AW4" s="857" t="s">
        <v>125</v>
      </c>
      <c r="AX4" s="857"/>
      <c r="AY4" s="857" t="s">
        <v>125</v>
      </c>
      <c r="AZ4" s="857"/>
      <c r="BA4" s="855"/>
      <c r="BB4" s="855"/>
      <c r="BC4" s="854"/>
      <c r="BD4" s="854"/>
      <c r="BE4" s="854"/>
      <c r="BF4" s="854"/>
      <c r="BG4" s="854"/>
      <c r="BH4" s="854"/>
      <c r="BI4" s="854"/>
      <c r="BJ4" s="854"/>
      <c r="BK4" s="855"/>
      <c r="BL4" s="855"/>
      <c r="BM4" s="856"/>
      <c r="BN4" s="854"/>
    </row>
    <row r="5" spans="1:66" ht="17.25" customHeight="1">
      <c r="A5" s="129" t="s">
        <v>111</v>
      </c>
      <c r="B5" s="872"/>
      <c r="C5" s="142" t="s">
        <v>117</v>
      </c>
      <c r="D5" s="143" t="s">
        <v>118</v>
      </c>
      <c r="E5" s="142" t="s">
        <v>117</v>
      </c>
      <c r="F5" s="143" t="s">
        <v>118</v>
      </c>
      <c r="G5" s="142" t="s">
        <v>117</v>
      </c>
      <c r="H5" s="143" t="s">
        <v>118</v>
      </c>
      <c r="I5" s="142" t="s">
        <v>117</v>
      </c>
      <c r="J5" s="143" t="s">
        <v>118</v>
      </c>
      <c r="K5" s="142" t="s">
        <v>117</v>
      </c>
      <c r="L5" s="143" t="s">
        <v>118</v>
      </c>
      <c r="M5" s="144" t="s">
        <v>119</v>
      </c>
      <c r="N5" s="144" t="s">
        <v>120</v>
      </c>
      <c r="O5" s="144" t="s">
        <v>121</v>
      </c>
      <c r="P5" s="144" t="s">
        <v>119</v>
      </c>
      <c r="Q5" s="144" t="s">
        <v>120</v>
      </c>
      <c r="R5" s="144" t="s">
        <v>121</v>
      </c>
      <c r="S5" s="142" t="s">
        <v>117</v>
      </c>
      <c r="T5" s="143" t="s">
        <v>118</v>
      </c>
      <c r="U5" s="142" t="s">
        <v>117</v>
      </c>
      <c r="V5" s="143" t="s">
        <v>118</v>
      </c>
      <c r="W5" s="878"/>
      <c r="X5" s="877"/>
      <c r="Y5" s="97"/>
      <c r="Z5" s="96"/>
      <c r="AA5" s="96"/>
      <c r="AB5" s="96"/>
      <c r="AC5" s="96"/>
      <c r="AD5" s="96"/>
      <c r="AE5" s="96"/>
      <c r="AF5" s="96"/>
      <c r="AG5" s="96"/>
      <c r="AH5" s="96"/>
      <c r="AI5" s="96"/>
      <c r="AJ5" s="96"/>
      <c r="AK5" s="96"/>
      <c r="AL5" s="96"/>
      <c r="AM5" s="96"/>
      <c r="AN5" s="96"/>
      <c r="AO5" s="96"/>
      <c r="AP5" s="96"/>
      <c r="AQ5" s="96"/>
      <c r="AR5" s="855"/>
      <c r="AS5" s="127" t="s">
        <v>117</v>
      </c>
      <c r="AT5" s="127" t="s">
        <v>118</v>
      </c>
      <c r="AU5" s="127" t="s">
        <v>117</v>
      </c>
      <c r="AV5" s="127" t="s">
        <v>118</v>
      </c>
      <c r="AW5" s="127" t="s">
        <v>117</v>
      </c>
      <c r="AX5" s="127" t="s">
        <v>118</v>
      </c>
      <c r="AY5" s="127" t="s">
        <v>117</v>
      </c>
      <c r="AZ5" s="127" t="s">
        <v>118</v>
      </c>
      <c r="BA5" s="127" t="s">
        <v>117</v>
      </c>
      <c r="BB5" s="127" t="s">
        <v>118</v>
      </c>
      <c r="BC5" s="127" t="s">
        <v>119</v>
      </c>
      <c r="BD5" s="127" t="s">
        <v>120</v>
      </c>
      <c r="BE5" s="127" t="s">
        <v>121</v>
      </c>
      <c r="BF5" s="127" t="s">
        <v>119</v>
      </c>
      <c r="BG5" s="127" t="s">
        <v>120</v>
      </c>
      <c r="BH5" s="127" t="s">
        <v>121</v>
      </c>
      <c r="BI5" s="127" t="s">
        <v>117</v>
      </c>
      <c r="BJ5" s="127" t="s">
        <v>118</v>
      </c>
      <c r="BK5" s="127" t="s">
        <v>117</v>
      </c>
      <c r="BL5" s="127" t="s">
        <v>118</v>
      </c>
      <c r="BM5" s="856"/>
      <c r="BN5" s="854"/>
    </row>
    <row r="6" spans="1:66" ht="18.75" customHeight="1">
      <c r="A6" s="368">
        <v>1</v>
      </c>
      <c r="B6" s="369">
        <f t="shared" ref="B6:B36" si="0">IFERROR(IF(AND($Q$1=""),"",IF(VLOOKUP(A6,psbalance,2,0)=0,"",VLOOKUP(A6,psbalance,2,0))),"")</f>
        <v>45108</v>
      </c>
      <c r="C6" s="99">
        <f t="shared" ref="C6:C36" si="1">IFERROR(IF(AND($Q$1=""),"",IF(VLOOKUP(A6,psbalance,3,0)=0,"",VLOOKUP(A6,psbalance,3,0))),"")</f>
        <v>117.99999999999999</v>
      </c>
      <c r="D6" s="100">
        <f t="shared" ref="D6:D36" si="2">IFERROR(IF(AND($Q$1=""),"",IF(VLOOKUP(A6,psbalance,4,0)=0,"",VLOOKUP(A6,psbalance,4,0))),"")</f>
        <v>83.699999999999989</v>
      </c>
      <c r="E6" s="370" t="str">
        <f t="shared" ref="E6:E36" si="3">IFERROR(IF(AND($Q$1=""),"",IF(VLOOKUP(A6,psbalance,5,0)=0,"",VLOOKUP(A6,psbalance,5,0))),"")</f>
        <v/>
      </c>
      <c r="F6" s="370" t="str">
        <f t="shared" ref="F6:F36" si="4">IFERROR(IF(AND($Q$1=""),"",IF(VLOOKUP(A6,psbalance,6,0)=0,"",VLOOKUP(A6,psbalance,6,0))),"")</f>
        <v/>
      </c>
      <c r="G6" s="370" t="str">
        <f t="shared" ref="G6:G36" si="5">IFERROR(IF(AND($Q$1=""),"",IF(VLOOKUP(A6,psbalance,7,0)=0,"",VLOOKUP(A6,psbalance,7,0))),"")</f>
        <v/>
      </c>
      <c r="H6" s="370" t="str">
        <f t="shared" ref="H6:H36" si="6">IFERROR(IF(AND($Q$1=""),"",IF(VLOOKUP(A6,psbalance,8,0)=0,"",VLOOKUP(A6,psbalance,8,0))),"")</f>
        <v/>
      </c>
      <c r="I6" s="370" t="str">
        <f t="shared" ref="I6:I36" si="7">IFERROR(IF(AND($Q$1=""),"",IF(VLOOKUP(A6,psbalance,9,0)=0,"",VLOOKUP(A6,psbalance,9,0))),"")</f>
        <v/>
      </c>
      <c r="J6" s="370" t="str">
        <f t="shared" ref="J6:J36" si="8">IFERROR(IF(AND($Q$1=""),"",IF(VLOOKUP(A6,psbalance,10,0)=0,"",VLOOKUP(A6,psbalance,10,0))),"")</f>
        <v/>
      </c>
      <c r="K6" s="136">
        <f t="shared" ref="K6:K36" si="9">IFERROR(IF(AND($Q$1=""),"",IF(VLOOKUP(A6,psbalance,11,0)=0,"",VLOOKUP(A6,psbalance,11,0))),"")</f>
        <v>117.99999999999999</v>
      </c>
      <c r="L6" s="137">
        <f t="shared" ref="L6:L36" si="10">IFERROR(IF(AND($Q$1=""),"",IF(VLOOKUP(A6,psbalance,12,0)=0,"",VLOOKUP(A6,psbalance,12,0))),"")</f>
        <v>83.699999999999989</v>
      </c>
      <c r="M6" s="138">
        <f t="shared" ref="M6:M36" si="11">IFERROR(IF(AND($Q$1=""),"",IF(VLOOKUP(A6,psbalance,13,0)=0,"",VLOOKUP(A6,psbalance,13,0))),"")</f>
        <v>123</v>
      </c>
      <c r="N6" s="138">
        <f t="shared" ref="N6:N36" si="12">IFERROR(IF(AND($Q$1=""),"",IF(VLOOKUP(A6,psbalance,14,0)=0,"",VLOOKUP(A6,psbalance,14,0))),"")</f>
        <v>123</v>
      </c>
      <c r="O6" s="139">
        <f t="shared" ref="O6:O36" si="13">IFERROR(IF(AND($Q$1=""),"",IF(VLOOKUP(A6,psbalance,15,0)=0,"",VLOOKUP(A6,psbalance,15,0))),"")</f>
        <v>246</v>
      </c>
      <c r="P6" s="138">
        <f t="shared" ref="P6:P36" si="14">IFERROR(IF(AND($Q$1=""),"",IF(VLOOKUP(A6,psbalance,16,0)=0,"",VLOOKUP(A6,psbalance,16,0))),"")</f>
        <v>123</v>
      </c>
      <c r="Q6" s="138">
        <f t="shared" ref="Q6:Q36" si="15">IFERROR(IF(AND($Q$1=""),"",IF(VLOOKUP(A6,psbalance,17,0)=0,"",VLOOKUP(A6,psbalance,17,0))),"")</f>
        <v>123</v>
      </c>
      <c r="R6" s="139">
        <f>IFERROR(IF(AND($Q$1=""),"",IF(VLOOKUP(A6,psbalance,18,0)=0,"",VLOOKUP(A6,psbalance,18,0))),"")</f>
        <v>246</v>
      </c>
      <c r="S6" s="136">
        <f t="shared" ref="S6:S36" si="16">IFERROR(IF(AND($Q$1=""),"",IF(VLOOKUP(A6,psbalance,19,0)=0,"",VLOOKUP(A6,psbalance,19,0))),"")</f>
        <v>24.6</v>
      </c>
      <c r="T6" s="137" t="str">
        <f t="shared" ref="T6:T36" si="17">IFERROR(IF(AND($Q$1=""),"",IF(VLOOKUP(A6,psbalance,20,0)=0,"",VLOOKUP(A6,psbalance,20,0))),"")</f>
        <v/>
      </c>
      <c r="U6" s="136">
        <f t="shared" ref="U6:U36" si="18">IFERROR(IF(AND($Q$1=""),"",IF(VLOOKUP(A6,psbalance,21,0)=0,"",VLOOKUP(A6,psbalance,21,0))),"")</f>
        <v>93.399999999999977</v>
      </c>
      <c r="V6" s="137">
        <f t="shared" ref="V6:V36" si="19">IFERROR(IF(AND($Q$1=""),"",IF(VLOOKUP(A6,psbalance,22,0)=0,"",VLOOKUP(A6,psbalance,22,0))),"")</f>
        <v>83.699999999999989</v>
      </c>
      <c r="W6" s="140">
        <f t="shared" ref="W6:W36" si="20">IFERROR(IF(AND($Q$1=""),"",IF(VLOOKUP(A6,psbalance,23,0)=0,"",VLOOKUP(A6,psbalance,23,0))),"")</f>
        <v>1340.7</v>
      </c>
      <c r="X6" s="141" t="str">
        <f t="shared" ref="X6:X36" si="21">IFERROR(IF(AND($Q$1=""),"",IF(VLOOKUP(A6,psbalance,24,0)=0,"",VLOOKUP(A6,psbalance,24,0))),"")</f>
        <v>सब्जी रोटी</v>
      </c>
      <c r="Y6" s="101" t="s">
        <v>131</v>
      </c>
      <c r="AR6" s="116">
        <f>IF(AND(B6=""),"",B6)</f>
        <v>45108</v>
      </c>
      <c r="AS6" s="117">
        <f>IF(OR(C6="",C6=0),"",C6)</f>
        <v>117.99999999999999</v>
      </c>
      <c r="AT6" s="117">
        <f t="shared" ref="AT6:AZ21" si="22">IF(OR(D6="",D6=0),"",D6)</f>
        <v>83.699999999999989</v>
      </c>
      <c r="AU6" s="118" t="str">
        <f t="shared" si="22"/>
        <v/>
      </c>
      <c r="AV6" s="118" t="str">
        <f t="shared" si="22"/>
        <v/>
      </c>
      <c r="AW6" s="118" t="str">
        <f t="shared" si="22"/>
        <v/>
      </c>
      <c r="AX6" s="118" t="str">
        <f t="shared" si="22"/>
        <v/>
      </c>
      <c r="AY6" s="118" t="str">
        <f t="shared" si="22"/>
        <v/>
      </c>
      <c r="AZ6" s="118" t="str">
        <f t="shared" si="22"/>
        <v/>
      </c>
      <c r="BA6" s="118">
        <f t="shared" ref="BA6:BA36" si="23">IF(OR(K6="",K6=0,BH6=""),"",K6)</f>
        <v>117.99999999999999</v>
      </c>
      <c r="BB6" s="118">
        <f t="shared" ref="BB6:BB36" si="24">IF(OR(L6="",L6=0,BH6=""),"",L6)</f>
        <v>83.699999999999989</v>
      </c>
      <c r="BC6" s="119">
        <f>IF(OR(M6="",M6=0),"",M6)</f>
        <v>123</v>
      </c>
      <c r="BD6" s="119">
        <f t="shared" ref="BD6:BJ21" si="25">IF(OR(N6="",N6=0),"",N6)</f>
        <v>123</v>
      </c>
      <c r="BE6" s="119">
        <f t="shared" si="25"/>
        <v>246</v>
      </c>
      <c r="BF6" s="119">
        <f t="shared" si="25"/>
        <v>123</v>
      </c>
      <c r="BG6" s="119">
        <f t="shared" si="25"/>
        <v>123</v>
      </c>
      <c r="BH6" s="119">
        <f t="shared" si="25"/>
        <v>246</v>
      </c>
      <c r="BI6" s="119">
        <f t="shared" si="25"/>
        <v>24.6</v>
      </c>
      <c r="BJ6" s="119" t="str">
        <f t="shared" si="25"/>
        <v/>
      </c>
      <c r="BK6" s="120" t="str">
        <f>IF(OR(U6="",U6=0,BH7=""),"",U6)</f>
        <v/>
      </c>
      <c r="BL6" s="120" t="str">
        <f>IF(OR(V6="",V6=0,BH7=""),"",V6)</f>
        <v/>
      </c>
      <c r="BM6" s="119">
        <f t="shared" ref="BM6:BN21" si="26">IF(OR(W6="",W6=0),"",W6)</f>
        <v>1340.7</v>
      </c>
      <c r="BN6" s="121" t="str">
        <f t="shared" si="26"/>
        <v>सब्जी रोटी</v>
      </c>
    </row>
    <row r="7" spans="1:66" ht="17.100000000000001" customHeight="1">
      <c r="A7" s="98">
        <v>2</v>
      </c>
      <c r="B7" s="369">
        <f t="shared" si="0"/>
        <v>45109</v>
      </c>
      <c r="C7" s="99">
        <f t="shared" si="1"/>
        <v>93.399999999999977</v>
      </c>
      <c r="D7" s="100">
        <f t="shared" si="2"/>
        <v>83.699999999999989</v>
      </c>
      <c r="E7" s="370" t="str">
        <f t="shared" si="3"/>
        <v/>
      </c>
      <c r="F7" s="370" t="str">
        <f t="shared" si="4"/>
        <v/>
      </c>
      <c r="G7" s="370" t="str">
        <f t="shared" si="5"/>
        <v/>
      </c>
      <c r="H7" s="370" t="str">
        <f t="shared" si="6"/>
        <v/>
      </c>
      <c r="I7" s="370" t="str">
        <f t="shared" si="7"/>
        <v/>
      </c>
      <c r="J7" s="370" t="str">
        <f t="shared" si="8"/>
        <v/>
      </c>
      <c r="K7" s="136">
        <f t="shared" si="9"/>
        <v>93.399999999999977</v>
      </c>
      <c r="L7" s="137">
        <f t="shared" si="10"/>
        <v>83.699999999999989</v>
      </c>
      <c r="M7" s="138" t="str">
        <f t="shared" si="11"/>
        <v/>
      </c>
      <c r="N7" s="138" t="str">
        <f t="shared" si="12"/>
        <v/>
      </c>
      <c r="O7" s="139" t="str">
        <f t="shared" si="13"/>
        <v/>
      </c>
      <c r="P7" s="138" t="str">
        <f t="shared" si="14"/>
        <v/>
      </c>
      <c r="Q7" s="138" t="str">
        <f t="shared" si="15"/>
        <v/>
      </c>
      <c r="R7" s="139" t="str">
        <f t="shared" ref="R7:R36" si="27">IFERROR(IF(AND($Q$1=""),"",IF(VLOOKUP(A7,psbalance,18,0)=0,"",VLOOKUP(A7,psbalance,18,0))),"")</f>
        <v/>
      </c>
      <c r="S7" s="136" t="str">
        <f t="shared" si="16"/>
        <v/>
      </c>
      <c r="T7" s="137" t="str">
        <f t="shared" si="17"/>
        <v/>
      </c>
      <c r="U7" s="136">
        <f t="shared" si="18"/>
        <v>93.399999999999977</v>
      </c>
      <c r="V7" s="137">
        <f t="shared" si="19"/>
        <v>83.699999999999989</v>
      </c>
      <c r="W7" s="140" t="str">
        <f t="shared" si="20"/>
        <v/>
      </c>
      <c r="X7" s="141" t="str">
        <f t="shared" si="21"/>
        <v/>
      </c>
      <c r="Y7" s="101"/>
      <c r="AR7" s="116">
        <f t="shared" ref="AR7:AR36" si="28">IF(AND(B7=""),"",B7)</f>
        <v>45109</v>
      </c>
      <c r="AS7" s="118" t="str">
        <f t="shared" ref="AS7:AS36" si="29">IF(OR(C7="",C7=0,BH7=""),"",C7)</f>
        <v/>
      </c>
      <c r="AT7" s="118" t="str">
        <f t="shared" ref="AT7:AT36" si="30">IF(OR(D7="",D7=0,BH7=""),"",D7)</f>
        <v/>
      </c>
      <c r="AU7" s="118" t="str">
        <f t="shared" si="22"/>
        <v/>
      </c>
      <c r="AV7" s="118" t="str">
        <f t="shared" si="22"/>
        <v/>
      </c>
      <c r="AW7" s="118" t="str">
        <f t="shared" si="22"/>
        <v/>
      </c>
      <c r="AX7" s="118" t="str">
        <f t="shared" si="22"/>
        <v/>
      </c>
      <c r="AY7" s="118" t="str">
        <f t="shared" si="22"/>
        <v/>
      </c>
      <c r="AZ7" s="118" t="str">
        <f t="shared" si="22"/>
        <v/>
      </c>
      <c r="BA7" s="118" t="str">
        <f t="shared" si="23"/>
        <v/>
      </c>
      <c r="BB7" s="118" t="str">
        <f t="shared" si="24"/>
        <v/>
      </c>
      <c r="BC7" s="119" t="str">
        <f t="shared" ref="BC7:BJ36" si="31">IF(OR(M7="",M7=0),"",M7)</f>
        <v/>
      </c>
      <c r="BD7" s="119" t="str">
        <f t="shared" si="25"/>
        <v/>
      </c>
      <c r="BE7" s="119" t="str">
        <f t="shared" si="25"/>
        <v/>
      </c>
      <c r="BF7" s="119" t="str">
        <f t="shared" si="25"/>
        <v/>
      </c>
      <c r="BG7" s="119" t="str">
        <f t="shared" si="25"/>
        <v/>
      </c>
      <c r="BH7" s="119" t="str">
        <f t="shared" si="25"/>
        <v/>
      </c>
      <c r="BI7" s="119" t="str">
        <f t="shared" si="25"/>
        <v/>
      </c>
      <c r="BJ7" s="119" t="str">
        <f t="shared" si="25"/>
        <v/>
      </c>
      <c r="BK7" s="120" t="str">
        <f t="shared" ref="BK7:BK36" si="32">IF(OR(U7="",U7=0,BH7=""),"",U7)</f>
        <v/>
      </c>
      <c r="BL7" s="120" t="str">
        <f t="shared" ref="BL7:BL36" si="33">IF(OR(V7="",V7=0,BH7=""),"",V7)</f>
        <v/>
      </c>
      <c r="BM7" s="119" t="str">
        <f t="shared" si="26"/>
        <v/>
      </c>
      <c r="BN7" s="121" t="str">
        <f t="shared" si="26"/>
        <v/>
      </c>
    </row>
    <row r="8" spans="1:66" ht="17.100000000000001" customHeight="1">
      <c r="A8" s="98">
        <v>3</v>
      </c>
      <c r="B8" s="369">
        <f t="shared" si="0"/>
        <v>45110</v>
      </c>
      <c r="C8" s="99">
        <f t="shared" si="1"/>
        <v>93.399999999999977</v>
      </c>
      <c r="D8" s="100">
        <f t="shared" si="2"/>
        <v>83.699999999999989</v>
      </c>
      <c r="E8" s="370" t="str">
        <f t="shared" si="3"/>
        <v/>
      </c>
      <c r="F8" s="370" t="str">
        <f t="shared" si="4"/>
        <v/>
      </c>
      <c r="G8" s="370" t="str">
        <f t="shared" si="5"/>
        <v/>
      </c>
      <c r="H8" s="370" t="str">
        <f t="shared" si="6"/>
        <v/>
      </c>
      <c r="I8" s="370" t="str">
        <f t="shared" si="7"/>
        <v/>
      </c>
      <c r="J8" s="370" t="str">
        <f t="shared" si="8"/>
        <v/>
      </c>
      <c r="K8" s="136">
        <f t="shared" si="9"/>
        <v>93.399999999999977</v>
      </c>
      <c r="L8" s="137">
        <f t="shared" si="10"/>
        <v>83.699999999999989</v>
      </c>
      <c r="M8" s="138">
        <f t="shared" si="11"/>
        <v>120</v>
      </c>
      <c r="N8" s="138">
        <f t="shared" si="12"/>
        <v>115</v>
      </c>
      <c r="O8" s="139">
        <f t="shared" si="13"/>
        <v>235</v>
      </c>
      <c r="P8" s="138">
        <f t="shared" si="14"/>
        <v>115</v>
      </c>
      <c r="Q8" s="138">
        <f t="shared" si="15"/>
        <v>110</v>
      </c>
      <c r="R8" s="139">
        <f t="shared" si="27"/>
        <v>225</v>
      </c>
      <c r="S8" s="136">
        <f t="shared" si="16"/>
        <v>22.5</v>
      </c>
      <c r="T8" s="137" t="str">
        <f t="shared" si="17"/>
        <v/>
      </c>
      <c r="U8" s="136">
        <f t="shared" si="18"/>
        <v>70.899999999999977</v>
      </c>
      <c r="V8" s="137">
        <f t="shared" si="19"/>
        <v>83.699999999999989</v>
      </c>
      <c r="W8" s="140">
        <f t="shared" si="20"/>
        <v>1226.25</v>
      </c>
      <c r="X8" s="141" t="str">
        <f t="shared" si="21"/>
        <v>सब्जी रोटी</v>
      </c>
      <c r="Y8" s="101"/>
      <c r="AR8" s="116">
        <f t="shared" si="28"/>
        <v>45110</v>
      </c>
      <c r="AS8" s="118">
        <f t="shared" si="29"/>
        <v>93.399999999999977</v>
      </c>
      <c r="AT8" s="118">
        <f t="shared" si="30"/>
        <v>83.699999999999989</v>
      </c>
      <c r="AU8" s="118" t="str">
        <f t="shared" si="22"/>
        <v/>
      </c>
      <c r="AV8" s="118" t="str">
        <f t="shared" si="22"/>
        <v/>
      </c>
      <c r="AW8" s="118" t="str">
        <f t="shared" si="22"/>
        <v/>
      </c>
      <c r="AX8" s="118" t="str">
        <f t="shared" si="22"/>
        <v/>
      </c>
      <c r="AY8" s="118" t="str">
        <f t="shared" si="22"/>
        <v/>
      </c>
      <c r="AZ8" s="118" t="str">
        <f t="shared" si="22"/>
        <v/>
      </c>
      <c r="BA8" s="118">
        <f t="shared" si="23"/>
        <v>93.399999999999977</v>
      </c>
      <c r="BB8" s="118">
        <f t="shared" si="24"/>
        <v>83.699999999999989</v>
      </c>
      <c r="BC8" s="119">
        <f t="shared" si="31"/>
        <v>120</v>
      </c>
      <c r="BD8" s="119">
        <f t="shared" si="25"/>
        <v>115</v>
      </c>
      <c r="BE8" s="119">
        <f t="shared" si="25"/>
        <v>235</v>
      </c>
      <c r="BF8" s="119">
        <f t="shared" si="25"/>
        <v>115</v>
      </c>
      <c r="BG8" s="119">
        <f t="shared" si="25"/>
        <v>110</v>
      </c>
      <c r="BH8" s="119">
        <f t="shared" si="25"/>
        <v>225</v>
      </c>
      <c r="BI8" s="119">
        <f t="shared" si="25"/>
        <v>22.5</v>
      </c>
      <c r="BJ8" s="119" t="str">
        <f t="shared" si="25"/>
        <v/>
      </c>
      <c r="BK8" s="120">
        <f t="shared" si="32"/>
        <v>70.899999999999977</v>
      </c>
      <c r="BL8" s="120">
        <f t="shared" si="33"/>
        <v>83.699999999999989</v>
      </c>
      <c r="BM8" s="119">
        <f t="shared" si="26"/>
        <v>1226.25</v>
      </c>
      <c r="BN8" s="121" t="str">
        <f t="shared" si="26"/>
        <v>सब्जी रोटी</v>
      </c>
    </row>
    <row r="9" spans="1:66" ht="17.100000000000001" customHeight="1">
      <c r="A9" s="98">
        <v>4</v>
      </c>
      <c r="B9" s="369">
        <f t="shared" si="0"/>
        <v>45111</v>
      </c>
      <c r="C9" s="99">
        <f t="shared" si="1"/>
        <v>70.899999999999977</v>
      </c>
      <c r="D9" s="100">
        <f t="shared" si="2"/>
        <v>83.699999999999989</v>
      </c>
      <c r="E9" s="370" t="str">
        <f t="shared" si="3"/>
        <v/>
      </c>
      <c r="F9" s="370" t="str">
        <f t="shared" si="4"/>
        <v/>
      </c>
      <c r="G9" s="370" t="str">
        <f t="shared" si="5"/>
        <v/>
      </c>
      <c r="H9" s="370" t="str">
        <f t="shared" si="6"/>
        <v/>
      </c>
      <c r="I9" s="370" t="str">
        <f t="shared" si="7"/>
        <v/>
      </c>
      <c r="J9" s="370" t="str">
        <f t="shared" si="8"/>
        <v/>
      </c>
      <c r="K9" s="136">
        <f t="shared" si="9"/>
        <v>70.899999999999977</v>
      </c>
      <c r="L9" s="137">
        <f t="shared" si="10"/>
        <v>83.699999999999989</v>
      </c>
      <c r="M9" s="138">
        <f t="shared" si="11"/>
        <v>120</v>
      </c>
      <c r="N9" s="138">
        <f t="shared" si="12"/>
        <v>115</v>
      </c>
      <c r="O9" s="139">
        <f t="shared" si="13"/>
        <v>235</v>
      </c>
      <c r="P9" s="138">
        <f t="shared" si="14"/>
        <v>114</v>
      </c>
      <c r="Q9" s="138">
        <f t="shared" si="15"/>
        <v>110</v>
      </c>
      <c r="R9" s="139">
        <f t="shared" si="27"/>
        <v>224</v>
      </c>
      <c r="S9" s="136" t="str">
        <f t="shared" si="16"/>
        <v/>
      </c>
      <c r="T9" s="137">
        <f t="shared" si="17"/>
        <v>22.4</v>
      </c>
      <c r="U9" s="136">
        <f t="shared" si="18"/>
        <v>70.899999999999977</v>
      </c>
      <c r="V9" s="137">
        <f t="shared" si="19"/>
        <v>61.29999999999999</v>
      </c>
      <c r="W9" s="140">
        <f t="shared" si="20"/>
        <v>1220.8</v>
      </c>
      <c r="X9" s="141" t="str">
        <f t="shared" si="21"/>
        <v>दाल चावल</v>
      </c>
      <c r="Y9" s="101"/>
      <c r="AR9" s="116">
        <f t="shared" si="28"/>
        <v>45111</v>
      </c>
      <c r="AS9" s="118">
        <f t="shared" si="29"/>
        <v>70.899999999999977</v>
      </c>
      <c r="AT9" s="118">
        <f t="shared" si="30"/>
        <v>83.699999999999989</v>
      </c>
      <c r="AU9" s="118" t="str">
        <f t="shared" si="22"/>
        <v/>
      </c>
      <c r="AV9" s="118" t="str">
        <f t="shared" si="22"/>
        <v/>
      </c>
      <c r="AW9" s="118" t="str">
        <f t="shared" si="22"/>
        <v/>
      </c>
      <c r="AX9" s="118" t="str">
        <f t="shared" si="22"/>
        <v/>
      </c>
      <c r="AY9" s="118" t="str">
        <f t="shared" si="22"/>
        <v/>
      </c>
      <c r="AZ9" s="118" t="str">
        <f t="shared" si="22"/>
        <v/>
      </c>
      <c r="BA9" s="118">
        <f t="shared" si="23"/>
        <v>70.899999999999977</v>
      </c>
      <c r="BB9" s="118">
        <f t="shared" si="24"/>
        <v>83.699999999999989</v>
      </c>
      <c r="BC9" s="119">
        <f t="shared" si="31"/>
        <v>120</v>
      </c>
      <c r="BD9" s="119">
        <f t="shared" si="25"/>
        <v>115</v>
      </c>
      <c r="BE9" s="119">
        <f t="shared" si="25"/>
        <v>235</v>
      </c>
      <c r="BF9" s="119">
        <f t="shared" si="25"/>
        <v>114</v>
      </c>
      <c r="BG9" s="119">
        <f t="shared" si="25"/>
        <v>110</v>
      </c>
      <c r="BH9" s="119">
        <f t="shared" si="25"/>
        <v>224</v>
      </c>
      <c r="BI9" s="119" t="str">
        <f t="shared" si="25"/>
        <v/>
      </c>
      <c r="BJ9" s="119">
        <f t="shared" si="25"/>
        <v>22.4</v>
      </c>
      <c r="BK9" s="120">
        <f t="shared" si="32"/>
        <v>70.899999999999977</v>
      </c>
      <c r="BL9" s="120">
        <f t="shared" si="33"/>
        <v>61.29999999999999</v>
      </c>
      <c r="BM9" s="119">
        <f t="shared" si="26"/>
        <v>1220.8</v>
      </c>
      <c r="BN9" s="121" t="str">
        <f t="shared" si="26"/>
        <v>दाल चावल</v>
      </c>
    </row>
    <row r="10" spans="1:66" ht="17.100000000000001" customHeight="1">
      <c r="A10" s="98">
        <v>5</v>
      </c>
      <c r="B10" s="369">
        <f t="shared" si="0"/>
        <v>45112</v>
      </c>
      <c r="C10" s="99">
        <f t="shared" si="1"/>
        <v>70.899999999999977</v>
      </c>
      <c r="D10" s="100">
        <f t="shared" si="2"/>
        <v>61.29999999999999</v>
      </c>
      <c r="E10" s="370" t="str">
        <f t="shared" si="3"/>
        <v/>
      </c>
      <c r="F10" s="370" t="str">
        <f t="shared" si="4"/>
        <v/>
      </c>
      <c r="G10" s="370" t="str">
        <f t="shared" si="5"/>
        <v/>
      </c>
      <c r="H10" s="370" t="str">
        <f t="shared" si="6"/>
        <v/>
      </c>
      <c r="I10" s="370" t="str">
        <f t="shared" si="7"/>
        <v/>
      </c>
      <c r="J10" s="370" t="str">
        <f t="shared" si="8"/>
        <v/>
      </c>
      <c r="K10" s="136">
        <f t="shared" si="9"/>
        <v>70.899999999999977</v>
      </c>
      <c r="L10" s="137">
        <f t="shared" si="10"/>
        <v>61.29999999999999</v>
      </c>
      <c r="M10" s="138">
        <f t="shared" si="11"/>
        <v>120</v>
      </c>
      <c r="N10" s="138">
        <f t="shared" si="12"/>
        <v>115</v>
      </c>
      <c r="O10" s="139">
        <f t="shared" si="13"/>
        <v>235</v>
      </c>
      <c r="P10" s="138">
        <f t="shared" si="14"/>
        <v>110</v>
      </c>
      <c r="Q10" s="138">
        <f t="shared" si="15"/>
        <v>105</v>
      </c>
      <c r="R10" s="139">
        <f t="shared" si="27"/>
        <v>215</v>
      </c>
      <c r="S10" s="136">
        <f t="shared" si="16"/>
        <v>21.5</v>
      </c>
      <c r="T10" s="137" t="str">
        <f t="shared" si="17"/>
        <v/>
      </c>
      <c r="U10" s="136">
        <f t="shared" si="18"/>
        <v>49.399999999999977</v>
      </c>
      <c r="V10" s="137">
        <f t="shared" si="19"/>
        <v>61.29999999999999</v>
      </c>
      <c r="W10" s="140">
        <f t="shared" si="20"/>
        <v>1171.75</v>
      </c>
      <c r="X10" s="141" t="str">
        <f t="shared" si="21"/>
        <v>दाल रोटी</v>
      </c>
      <c r="Y10" s="101"/>
      <c r="AR10" s="116">
        <f t="shared" si="28"/>
        <v>45112</v>
      </c>
      <c r="AS10" s="118">
        <f t="shared" si="29"/>
        <v>70.899999999999977</v>
      </c>
      <c r="AT10" s="118">
        <f t="shared" si="30"/>
        <v>61.29999999999999</v>
      </c>
      <c r="AU10" s="118" t="str">
        <f t="shared" si="22"/>
        <v/>
      </c>
      <c r="AV10" s="118" t="str">
        <f t="shared" si="22"/>
        <v/>
      </c>
      <c r="AW10" s="118" t="str">
        <f t="shared" si="22"/>
        <v/>
      </c>
      <c r="AX10" s="118" t="str">
        <f t="shared" si="22"/>
        <v/>
      </c>
      <c r="AY10" s="118" t="str">
        <f t="shared" si="22"/>
        <v/>
      </c>
      <c r="AZ10" s="118" t="str">
        <f t="shared" si="22"/>
        <v/>
      </c>
      <c r="BA10" s="118">
        <f t="shared" si="23"/>
        <v>70.899999999999977</v>
      </c>
      <c r="BB10" s="118">
        <f t="shared" si="24"/>
        <v>61.29999999999999</v>
      </c>
      <c r="BC10" s="119">
        <f t="shared" si="31"/>
        <v>120</v>
      </c>
      <c r="BD10" s="119">
        <f t="shared" si="25"/>
        <v>115</v>
      </c>
      <c r="BE10" s="119">
        <f t="shared" si="25"/>
        <v>235</v>
      </c>
      <c r="BF10" s="119">
        <f t="shared" si="25"/>
        <v>110</v>
      </c>
      <c r="BG10" s="119">
        <f t="shared" si="25"/>
        <v>105</v>
      </c>
      <c r="BH10" s="119">
        <f t="shared" si="25"/>
        <v>215</v>
      </c>
      <c r="BI10" s="119">
        <f t="shared" si="25"/>
        <v>21.5</v>
      </c>
      <c r="BJ10" s="119" t="str">
        <f t="shared" si="25"/>
        <v/>
      </c>
      <c r="BK10" s="120">
        <f t="shared" si="32"/>
        <v>49.399999999999977</v>
      </c>
      <c r="BL10" s="120">
        <f t="shared" si="33"/>
        <v>61.29999999999999</v>
      </c>
      <c r="BM10" s="119">
        <f t="shared" si="26"/>
        <v>1171.75</v>
      </c>
      <c r="BN10" s="121" t="str">
        <f t="shared" si="26"/>
        <v>दाल रोटी</v>
      </c>
    </row>
    <row r="11" spans="1:66" ht="17.100000000000001" customHeight="1">
      <c r="A11" s="98">
        <v>6</v>
      </c>
      <c r="B11" s="369">
        <f t="shared" si="0"/>
        <v>45113</v>
      </c>
      <c r="C11" s="99">
        <f t="shared" si="1"/>
        <v>49.399999999999977</v>
      </c>
      <c r="D11" s="100">
        <f t="shared" si="2"/>
        <v>61.29999999999999</v>
      </c>
      <c r="E11" s="370" t="str">
        <f t="shared" si="3"/>
        <v/>
      </c>
      <c r="F11" s="370" t="str">
        <f t="shared" si="4"/>
        <v/>
      </c>
      <c r="G11" s="370" t="str">
        <f t="shared" si="5"/>
        <v/>
      </c>
      <c r="H11" s="370" t="str">
        <f t="shared" si="6"/>
        <v/>
      </c>
      <c r="I11" s="370" t="str">
        <f t="shared" si="7"/>
        <v/>
      </c>
      <c r="J11" s="370" t="str">
        <f t="shared" si="8"/>
        <v/>
      </c>
      <c r="K11" s="136">
        <f t="shared" si="9"/>
        <v>49.399999999999977</v>
      </c>
      <c r="L11" s="137">
        <f t="shared" si="10"/>
        <v>61.29999999999999</v>
      </c>
      <c r="M11" s="138">
        <f t="shared" si="11"/>
        <v>120</v>
      </c>
      <c r="N11" s="138">
        <f t="shared" si="12"/>
        <v>115</v>
      </c>
      <c r="O11" s="139">
        <f t="shared" si="13"/>
        <v>235</v>
      </c>
      <c r="P11" s="138" t="str">
        <f t="shared" si="14"/>
        <v/>
      </c>
      <c r="Q11" s="138" t="str">
        <f t="shared" si="15"/>
        <v/>
      </c>
      <c r="R11" s="139" t="str">
        <f t="shared" si="27"/>
        <v/>
      </c>
      <c r="S11" s="136" t="str">
        <f t="shared" si="16"/>
        <v/>
      </c>
      <c r="T11" s="137" t="str">
        <f t="shared" si="17"/>
        <v/>
      </c>
      <c r="U11" s="136">
        <f t="shared" si="18"/>
        <v>49.399999999999977</v>
      </c>
      <c r="V11" s="137">
        <f t="shared" si="19"/>
        <v>61.29999999999999</v>
      </c>
      <c r="W11" s="140" t="str">
        <f t="shared" si="20"/>
        <v/>
      </c>
      <c r="X11" s="141" t="str">
        <f t="shared" si="21"/>
        <v/>
      </c>
      <c r="Y11" s="101"/>
      <c r="AR11" s="116">
        <f t="shared" si="28"/>
        <v>45113</v>
      </c>
      <c r="AS11" s="118" t="str">
        <f t="shared" si="29"/>
        <v/>
      </c>
      <c r="AT11" s="118" t="str">
        <f t="shared" si="30"/>
        <v/>
      </c>
      <c r="AU11" s="118" t="str">
        <f t="shared" si="22"/>
        <v/>
      </c>
      <c r="AV11" s="118" t="str">
        <f t="shared" si="22"/>
        <v/>
      </c>
      <c r="AW11" s="118" t="str">
        <f t="shared" si="22"/>
        <v/>
      </c>
      <c r="AX11" s="118" t="str">
        <f t="shared" si="22"/>
        <v/>
      </c>
      <c r="AY11" s="118" t="str">
        <f t="shared" si="22"/>
        <v/>
      </c>
      <c r="AZ11" s="118" t="str">
        <f t="shared" si="22"/>
        <v/>
      </c>
      <c r="BA11" s="118" t="str">
        <f t="shared" si="23"/>
        <v/>
      </c>
      <c r="BB11" s="118" t="str">
        <f t="shared" si="24"/>
        <v/>
      </c>
      <c r="BC11" s="119">
        <f t="shared" si="31"/>
        <v>120</v>
      </c>
      <c r="BD11" s="119">
        <f t="shared" si="25"/>
        <v>115</v>
      </c>
      <c r="BE11" s="119">
        <f t="shared" si="25"/>
        <v>235</v>
      </c>
      <c r="BF11" s="119" t="str">
        <f t="shared" si="25"/>
        <v/>
      </c>
      <c r="BG11" s="119" t="str">
        <f t="shared" si="25"/>
        <v/>
      </c>
      <c r="BH11" s="119" t="str">
        <f t="shared" si="25"/>
        <v/>
      </c>
      <c r="BI11" s="119" t="str">
        <f t="shared" si="25"/>
        <v/>
      </c>
      <c r="BJ11" s="119" t="str">
        <f t="shared" si="25"/>
        <v/>
      </c>
      <c r="BK11" s="120" t="str">
        <f t="shared" si="32"/>
        <v/>
      </c>
      <c r="BL11" s="120" t="str">
        <f t="shared" si="33"/>
        <v/>
      </c>
      <c r="BM11" s="119" t="str">
        <f t="shared" si="26"/>
        <v/>
      </c>
      <c r="BN11" s="121" t="str">
        <f t="shared" si="26"/>
        <v/>
      </c>
    </row>
    <row r="12" spans="1:66" ht="17.100000000000001" customHeight="1">
      <c r="A12" s="98">
        <v>7</v>
      </c>
      <c r="B12" s="369">
        <f t="shared" si="0"/>
        <v>45114</v>
      </c>
      <c r="C12" s="99">
        <f t="shared" si="1"/>
        <v>49.399999999999977</v>
      </c>
      <c r="D12" s="100">
        <f t="shared" si="2"/>
        <v>61.29999999999999</v>
      </c>
      <c r="E12" s="370" t="str">
        <f t="shared" si="3"/>
        <v/>
      </c>
      <c r="F12" s="370" t="str">
        <f t="shared" si="4"/>
        <v/>
      </c>
      <c r="G12" s="370" t="str">
        <f t="shared" si="5"/>
        <v/>
      </c>
      <c r="H12" s="370" t="str">
        <f t="shared" si="6"/>
        <v/>
      </c>
      <c r="I12" s="370" t="str">
        <f t="shared" si="7"/>
        <v/>
      </c>
      <c r="J12" s="370" t="str">
        <f t="shared" si="8"/>
        <v/>
      </c>
      <c r="K12" s="136">
        <f t="shared" si="9"/>
        <v>49.399999999999977</v>
      </c>
      <c r="L12" s="137">
        <f t="shared" si="10"/>
        <v>61.29999999999999</v>
      </c>
      <c r="M12" s="138" t="str">
        <f t="shared" si="11"/>
        <v/>
      </c>
      <c r="N12" s="138" t="str">
        <f t="shared" si="12"/>
        <v/>
      </c>
      <c r="O12" s="139" t="str">
        <f t="shared" si="13"/>
        <v/>
      </c>
      <c r="P12" s="138" t="str">
        <f t="shared" si="14"/>
        <v/>
      </c>
      <c r="Q12" s="138" t="str">
        <f t="shared" si="15"/>
        <v/>
      </c>
      <c r="R12" s="139" t="str">
        <f t="shared" si="27"/>
        <v/>
      </c>
      <c r="S12" s="136" t="str">
        <f t="shared" si="16"/>
        <v/>
      </c>
      <c r="T12" s="137" t="str">
        <f t="shared" si="17"/>
        <v/>
      </c>
      <c r="U12" s="136">
        <f t="shared" si="18"/>
        <v>49.399999999999977</v>
      </c>
      <c r="V12" s="137">
        <f t="shared" si="19"/>
        <v>61.29999999999999</v>
      </c>
      <c r="W12" s="140" t="str">
        <f t="shared" si="20"/>
        <v/>
      </c>
      <c r="X12" s="141" t="str">
        <f t="shared" si="21"/>
        <v/>
      </c>
      <c r="Y12" s="101"/>
      <c r="AR12" s="116">
        <f t="shared" si="28"/>
        <v>45114</v>
      </c>
      <c r="AS12" s="118" t="str">
        <f t="shared" si="29"/>
        <v/>
      </c>
      <c r="AT12" s="118" t="str">
        <f t="shared" si="30"/>
        <v/>
      </c>
      <c r="AU12" s="118" t="str">
        <f t="shared" si="22"/>
        <v/>
      </c>
      <c r="AV12" s="118" t="str">
        <f t="shared" si="22"/>
        <v/>
      </c>
      <c r="AW12" s="118" t="str">
        <f t="shared" si="22"/>
        <v/>
      </c>
      <c r="AX12" s="118" t="str">
        <f t="shared" si="22"/>
        <v/>
      </c>
      <c r="AY12" s="118" t="str">
        <f t="shared" si="22"/>
        <v/>
      </c>
      <c r="AZ12" s="118" t="str">
        <f t="shared" si="22"/>
        <v/>
      </c>
      <c r="BA12" s="118" t="str">
        <f t="shared" si="23"/>
        <v/>
      </c>
      <c r="BB12" s="118" t="str">
        <f t="shared" si="24"/>
        <v/>
      </c>
      <c r="BC12" s="119" t="str">
        <f t="shared" si="31"/>
        <v/>
      </c>
      <c r="BD12" s="119" t="str">
        <f t="shared" si="25"/>
        <v/>
      </c>
      <c r="BE12" s="119" t="str">
        <f t="shared" si="25"/>
        <v/>
      </c>
      <c r="BF12" s="119" t="str">
        <f t="shared" si="25"/>
        <v/>
      </c>
      <c r="BG12" s="119" t="str">
        <f t="shared" si="25"/>
        <v/>
      </c>
      <c r="BH12" s="119" t="str">
        <f t="shared" si="25"/>
        <v/>
      </c>
      <c r="BI12" s="119" t="str">
        <f t="shared" si="25"/>
        <v/>
      </c>
      <c r="BJ12" s="119" t="str">
        <f t="shared" si="25"/>
        <v/>
      </c>
      <c r="BK12" s="120" t="str">
        <f t="shared" si="32"/>
        <v/>
      </c>
      <c r="BL12" s="120" t="str">
        <f t="shared" si="33"/>
        <v/>
      </c>
      <c r="BM12" s="119" t="str">
        <f t="shared" si="26"/>
        <v/>
      </c>
      <c r="BN12" s="121" t="str">
        <f t="shared" si="26"/>
        <v/>
      </c>
    </row>
    <row r="13" spans="1:66" ht="17.100000000000001" customHeight="1">
      <c r="A13" s="98">
        <v>8</v>
      </c>
      <c r="B13" s="369">
        <f t="shared" si="0"/>
        <v>45115</v>
      </c>
      <c r="C13" s="99">
        <f t="shared" si="1"/>
        <v>49.399999999999977</v>
      </c>
      <c r="D13" s="100">
        <f t="shared" si="2"/>
        <v>61.29999999999999</v>
      </c>
      <c r="E13" s="370" t="str">
        <f t="shared" si="3"/>
        <v/>
      </c>
      <c r="F13" s="370" t="str">
        <f t="shared" si="4"/>
        <v/>
      </c>
      <c r="G13" s="370" t="str">
        <f t="shared" si="5"/>
        <v/>
      </c>
      <c r="H13" s="370" t="str">
        <f t="shared" si="6"/>
        <v/>
      </c>
      <c r="I13" s="370" t="str">
        <f t="shared" si="7"/>
        <v/>
      </c>
      <c r="J13" s="370" t="str">
        <f t="shared" si="8"/>
        <v/>
      </c>
      <c r="K13" s="136">
        <f t="shared" si="9"/>
        <v>49.399999999999977</v>
      </c>
      <c r="L13" s="137">
        <f t="shared" si="10"/>
        <v>61.29999999999999</v>
      </c>
      <c r="M13" s="138" t="str">
        <f t="shared" si="11"/>
        <v/>
      </c>
      <c r="N13" s="138" t="str">
        <f t="shared" si="12"/>
        <v/>
      </c>
      <c r="O13" s="139" t="str">
        <f t="shared" si="13"/>
        <v/>
      </c>
      <c r="P13" s="138" t="str">
        <f t="shared" si="14"/>
        <v/>
      </c>
      <c r="Q13" s="138" t="str">
        <f t="shared" si="15"/>
        <v/>
      </c>
      <c r="R13" s="139" t="str">
        <f t="shared" si="27"/>
        <v/>
      </c>
      <c r="S13" s="136" t="str">
        <f t="shared" si="16"/>
        <v/>
      </c>
      <c r="T13" s="137" t="str">
        <f t="shared" si="17"/>
        <v/>
      </c>
      <c r="U13" s="136">
        <f t="shared" si="18"/>
        <v>49.399999999999977</v>
      </c>
      <c r="V13" s="137">
        <f t="shared" si="19"/>
        <v>61.29999999999999</v>
      </c>
      <c r="W13" s="140" t="str">
        <f t="shared" si="20"/>
        <v/>
      </c>
      <c r="X13" s="141" t="str">
        <f t="shared" si="21"/>
        <v/>
      </c>
      <c r="Y13" s="101"/>
      <c r="AR13" s="116">
        <f t="shared" si="28"/>
        <v>45115</v>
      </c>
      <c r="AS13" s="118" t="str">
        <f t="shared" si="29"/>
        <v/>
      </c>
      <c r="AT13" s="118" t="str">
        <f t="shared" si="30"/>
        <v/>
      </c>
      <c r="AU13" s="118" t="str">
        <f t="shared" si="22"/>
        <v/>
      </c>
      <c r="AV13" s="118" t="str">
        <f t="shared" si="22"/>
        <v/>
      </c>
      <c r="AW13" s="118" t="str">
        <f>IF(OR(G13="",G13=0),"",G13)</f>
        <v/>
      </c>
      <c r="AX13" s="118" t="str">
        <f t="shared" si="22"/>
        <v/>
      </c>
      <c r="AY13" s="118" t="str">
        <f t="shared" si="22"/>
        <v/>
      </c>
      <c r="AZ13" s="118" t="str">
        <f t="shared" si="22"/>
        <v/>
      </c>
      <c r="BA13" s="118" t="str">
        <f t="shared" si="23"/>
        <v/>
      </c>
      <c r="BB13" s="118" t="str">
        <f t="shared" si="24"/>
        <v/>
      </c>
      <c r="BC13" s="119" t="str">
        <f t="shared" si="31"/>
        <v/>
      </c>
      <c r="BD13" s="119" t="str">
        <f t="shared" si="25"/>
        <v/>
      </c>
      <c r="BE13" s="119" t="str">
        <f t="shared" si="25"/>
        <v/>
      </c>
      <c r="BF13" s="119" t="str">
        <f t="shared" si="25"/>
        <v/>
      </c>
      <c r="BG13" s="119" t="str">
        <f t="shared" si="25"/>
        <v/>
      </c>
      <c r="BH13" s="119" t="str">
        <f t="shared" si="25"/>
        <v/>
      </c>
      <c r="BI13" s="119" t="str">
        <f t="shared" si="25"/>
        <v/>
      </c>
      <c r="BJ13" s="119" t="str">
        <f t="shared" si="25"/>
        <v/>
      </c>
      <c r="BK13" s="120" t="str">
        <f t="shared" si="32"/>
        <v/>
      </c>
      <c r="BL13" s="120" t="str">
        <f t="shared" si="33"/>
        <v/>
      </c>
      <c r="BM13" s="119" t="str">
        <f t="shared" si="26"/>
        <v/>
      </c>
      <c r="BN13" s="121" t="str">
        <f t="shared" si="26"/>
        <v/>
      </c>
    </row>
    <row r="14" spans="1:66" ht="17.100000000000001" customHeight="1">
      <c r="A14" s="98">
        <v>9</v>
      </c>
      <c r="B14" s="369">
        <f t="shared" si="0"/>
        <v>45116</v>
      </c>
      <c r="C14" s="99">
        <f t="shared" si="1"/>
        <v>49.399999999999977</v>
      </c>
      <c r="D14" s="100">
        <f t="shared" si="2"/>
        <v>61.29999999999999</v>
      </c>
      <c r="E14" s="370" t="str">
        <f t="shared" si="3"/>
        <v/>
      </c>
      <c r="F14" s="370" t="str">
        <f t="shared" si="4"/>
        <v/>
      </c>
      <c r="G14" s="370" t="str">
        <f t="shared" si="5"/>
        <v/>
      </c>
      <c r="H14" s="370" t="str">
        <f t="shared" si="6"/>
        <v/>
      </c>
      <c r="I14" s="370" t="str">
        <f t="shared" si="7"/>
        <v/>
      </c>
      <c r="J14" s="370" t="str">
        <f t="shared" si="8"/>
        <v/>
      </c>
      <c r="K14" s="136">
        <f t="shared" si="9"/>
        <v>49.399999999999977</v>
      </c>
      <c r="L14" s="137">
        <f t="shared" si="10"/>
        <v>61.29999999999999</v>
      </c>
      <c r="M14" s="138" t="str">
        <f t="shared" si="11"/>
        <v/>
      </c>
      <c r="N14" s="138" t="str">
        <f t="shared" si="12"/>
        <v/>
      </c>
      <c r="O14" s="139" t="str">
        <f t="shared" si="13"/>
        <v/>
      </c>
      <c r="P14" s="138" t="str">
        <f t="shared" si="14"/>
        <v/>
      </c>
      <c r="Q14" s="138" t="str">
        <f t="shared" si="15"/>
        <v/>
      </c>
      <c r="R14" s="139" t="str">
        <f t="shared" si="27"/>
        <v/>
      </c>
      <c r="S14" s="136" t="str">
        <f t="shared" si="16"/>
        <v/>
      </c>
      <c r="T14" s="137" t="str">
        <f t="shared" si="17"/>
        <v/>
      </c>
      <c r="U14" s="136">
        <f t="shared" si="18"/>
        <v>49.399999999999977</v>
      </c>
      <c r="V14" s="137">
        <f t="shared" si="19"/>
        <v>61.29999999999999</v>
      </c>
      <c r="W14" s="140" t="str">
        <f t="shared" si="20"/>
        <v/>
      </c>
      <c r="X14" s="141" t="str">
        <f t="shared" si="21"/>
        <v/>
      </c>
      <c r="Y14" s="101"/>
      <c r="AR14" s="116">
        <f t="shared" si="28"/>
        <v>45116</v>
      </c>
      <c r="AS14" s="118" t="str">
        <f t="shared" si="29"/>
        <v/>
      </c>
      <c r="AT14" s="118" t="str">
        <f t="shared" si="30"/>
        <v/>
      </c>
      <c r="AU14" s="118" t="str">
        <f t="shared" si="22"/>
        <v/>
      </c>
      <c r="AV14" s="118" t="str">
        <f t="shared" si="22"/>
        <v/>
      </c>
      <c r="AW14" s="118" t="str">
        <f t="shared" si="22"/>
        <v/>
      </c>
      <c r="AX14" s="118" t="str">
        <f t="shared" si="22"/>
        <v/>
      </c>
      <c r="AY14" s="118" t="str">
        <f t="shared" si="22"/>
        <v/>
      </c>
      <c r="AZ14" s="118" t="str">
        <f t="shared" si="22"/>
        <v/>
      </c>
      <c r="BA14" s="118" t="str">
        <f t="shared" si="23"/>
        <v/>
      </c>
      <c r="BB14" s="118" t="str">
        <f t="shared" si="24"/>
        <v/>
      </c>
      <c r="BC14" s="119" t="str">
        <f t="shared" si="31"/>
        <v/>
      </c>
      <c r="BD14" s="119" t="str">
        <f t="shared" si="25"/>
        <v/>
      </c>
      <c r="BE14" s="119" t="str">
        <f t="shared" si="25"/>
        <v/>
      </c>
      <c r="BF14" s="119" t="str">
        <f t="shared" si="25"/>
        <v/>
      </c>
      <c r="BG14" s="119" t="str">
        <f t="shared" si="25"/>
        <v/>
      </c>
      <c r="BH14" s="119" t="str">
        <f t="shared" si="25"/>
        <v/>
      </c>
      <c r="BI14" s="119" t="str">
        <f t="shared" si="25"/>
        <v/>
      </c>
      <c r="BJ14" s="119" t="str">
        <f t="shared" si="25"/>
        <v/>
      </c>
      <c r="BK14" s="120" t="str">
        <f t="shared" si="32"/>
        <v/>
      </c>
      <c r="BL14" s="120" t="str">
        <f t="shared" si="33"/>
        <v/>
      </c>
      <c r="BM14" s="119" t="str">
        <f t="shared" si="26"/>
        <v/>
      </c>
      <c r="BN14" s="121" t="str">
        <f t="shared" si="26"/>
        <v/>
      </c>
    </row>
    <row r="15" spans="1:66" ht="17.100000000000001" customHeight="1">
      <c r="A15" s="98">
        <v>10</v>
      </c>
      <c r="B15" s="369">
        <f t="shared" si="0"/>
        <v>45117</v>
      </c>
      <c r="C15" s="99">
        <f t="shared" si="1"/>
        <v>49.399999999999977</v>
      </c>
      <c r="D15" s="100">
        <f t="shared" si="2"/>
        <v>61.29999999999999</v>
      </c>
      <c r="E15" s="370" t="str">
        <f t="shared" si="3"/>
        <v/>
      </c>
      <c r="F15" s="370" t="str">
        <f t="shared" si="4"/>
        <v/>
      </c>
      <c r="G15" s="370" t="str">
        <f t="shared" si="5"/>
        <v/>
      </c>
      <c r="H15" s="370" t="str">
        <f t="shared" si="6"/>
        <v/>
      </c>
      <c r="I15" s="370" t="str">
        <f t="shared" si="7"/>
        <v/>
      </c>
      <c r="J15" s="370" t="str">
        <f t="shared" si="8"/>
        <v/>
      </c>
      <c r="K15" s="136">
        <f t="shared" si="9"/>
        <v>49.399999999999977</v>
      </c>
      <c r="L15" s="137">
        <f t="shared" si="10"/>
        <v>61.29999999999999</v>
      </c>
      <c r="M15" s="138" t="str">
        <f t="shared" si="11"/>
        <v/>
      </c>
      <c r="N15" s="138" t="str">
        <f t="shared" si="12"/>
        <v/>
      </c>
      <c r="O15" s="139" t="str">
        <f t="shared" si="13"/>
        <v/>
      </c>
      <c r="P15" s="138" t="str">
        <f t="shared" si="14"/>
        <v/>
      </c>
      <c r="Q15" s="138" t="str">
        <f t="shared" si="15"/>
        <v/>
      </c>
      <c r="R15" s="139" t="str">
        <f t="shared" si="27"/>
        <v/>
      </c>
      <c r="S15" s="136" t="str">
        <f t="shared" si="16"/>
        <v/>
      </c>
      <c r="T15" s="137" t="str">
        <f t="shared" si="17"/>
        <v/>
      </c>
      <c r="U15" s="136">
        <f t="shared" si="18"/>
        <v>49.399999999999977</v>
      </c>
      <c r="V15" s="137">
        <f t="shared" si="19"/>
        <v>61.29999999999999</v>
      </c>
      <c r="W15" s="140" t="str">
        <f t="shared" si="20"/>
        <v/>
      </c>
      <c r="X15" s="141" t="str">
        <f t="shared" si="21"/>
        <v/>
      </c>
      <c r="Y15" s="101"/>
      <c r="AR15" s="116">
        <f t="shared" si="28"/>
        <v>45117</v>
      </c>
      <c r="AS15" s="118" t="str">
        <f t="shared" si="29"/>
        <v/>
      </c>
      <c r="AT15" s="118" t="str">
        <f t="shared" si="30"/>
        <v/>
      </c>
      <c r="AU15" s="118" t="str">
        <f t="shared" si="22"/>
        <v/>
      </c>
      <c r="AV15" s="118" t="str">
        <f t="shared" si="22"/>
        <v/>
      </c>
      <c r="AW15" s="118" t="str">
        <f t="shared" si="22"/>
        <v/>
      </c>
      <c r="AX15" s="118" t="str">
        <f t="shared" si="22"/>
        <v/>
      </c>
      <c r="AY15" s="118" t="str">
        <f t="shared" si="22"/>
        <v/>
      </c>
      <c r="AZ15" s="118" t="str">
        <f t="shared" si="22"/>
        <v/>
      </c>
      <c r="BA15" s="118" t="str">
        <f t="shared" si="23"/>
        <v/>
      </c>
      <c r="BB15" s="118" t="str">
        <f t="shared" si="24"/>
        <v/>
      </c>
      <c r="BC15" s="119" t="str">
        <f t="shared" si="31"/>
        <v/>
      </c>
      <c r="BD15" s="119" t="str">
        <f t="shared" si="25"/>
        <v/>
      </c>
      <c r="BE15" s="119" t="str">
        <f t="shared" si="25"/>
        <v/>
      </c>
      <c r="BF15" s="119" t="str">
        <f t="shared" si="25"/>
        <v/>
      </c>
      <c r="BG15" s="119" t="str">
        <f t="shared" si="25"/>
        <v/>
      </c>
      <c r="BH15" s="119" t="str">
        <f t="shared" si="25"/>
        <v/>
      </c>
      <c r="BI15" s="119" t="str">
        <f t="shared" si="25"/>
        <v/>
      </c>
      <c r="BJ15" s="119" t="str">
        <f t="shared" si="25"/>
        <v/>
      </c>
      <c r="BK15" s="120" t="str">
        <f t="shared" si="32"/>
        <v/>
      </c>
      <c r="BL15" s="120" t="str">
        <f t="shared" si="33"/>
        <v/>
      </c>
      <c r="BM15" s="119" t="str">
        <f t="shared" si="26"/>
        <v/>
      </c>
      <c r="BN15" s="121" t="str">
        <f t="shared" si="26"/>
        <v/>
      </c>
    </row>
    <row r="16" spans="1:66" ht="17.100000000000001" customHeight="1">
      <c r="A16" s="98">
        <v>11</v>
      </c>
      <c r="B16" s="369">
        <f t="shared" si="0"/>
        <v>45118</v>
      </c>
      <c r="C16" s="99">
        <f t="shared" si="1"/>
        <v>49.399999999999977</v>
      </c>
      <c r="D16" s="100">
        <f t="shared" si="2"/>
        <v>61.29999999999999</v>
      </c>
      <c r="E16" s="370" t="str">
        <f t="shared" si="3"/>
        <v/>
      </c>
      <c r="F16" s="370" t="str">
        <f t="shared" si="4"/>
        <v/>
      </c>
      <c r="G16" s="370" t="str">
        <f t="shared" si="5"/>
        <v/>
      </c>
      <c r="H16" s="370" t="str">
        <f t="shared" si="6"/>
        <v/>
      </c>
      <c r="I16" s="370" t="str">
        <f t="shared" si="7"/>
        <v/>
      </c>
      <c r="J16" s="370" t="str">
        <f t="shared" si="8"/>
        <v/>
      </c>
      <c r="K16" s="136">
        <f t="shared" si="9"/>
        <v>49.399999999999977</v>
      </c>
      <c r="L16" s="137">
        <f t="shared" si="10"/>
        <v>61.29999999999999</v>
      </c>
      <c r="M16" s="138" t="str">
        <f t="shared" si="11"/>
        <v/>
      </c>
      <c r="N16" s="138" t="str">
        <f t="shared" si="12"/>
        <v/>
      </c>
      <c r="O16" s="139" t="str">
        <f t="shared" si="13"/>
        <v/>
      </c>
      <c r="P16" s="138" t="str">
        <f t="shared" si="14"/>
        <v/>
      </c>
      <c r="Q16" s="138" t="str">
        <f t="shared" si="15"/>
        <v/>
      </c>
      <c r="R16" s="139" t="str">
        <f t="shared" si="27"/>
        <v/>
      </c>
      <c r="S16" s="136" t="str">
        <f t="shared" si="16"/>
        <v/>
      </c>
      <c r="T16" s="137" t="str">
        <f t="shared" si="17"/>
        <v/>
      </c>
      <c r="U16" s="136">
        <f t="shared" si="18"/>
        <v>49.399999999999977</v>
      </c>
      <c r="V16" s="137">
        <f t="shared" si="19"/>
        <v>61.29999999999999</v>
      </c>
      <c r="W16" s="140" t="str">
        <f t="shared" si="20"/>
        <v/>
      </c>
      <c r="X16" s="141" t="str">
        <f t="shared" si="21"/>
        <v/>
      </c>
      <c r="Y16" s="101"/>
      <c r="AR16" s="116">
        <f t="shared" si="28"/>
        <v>45118</v>
      </c>
      <c r="AS16" s="118" t="str">
        <f t="shared" si="29"/>
        <v/>
      </c>
      <c r="AT16" s="118" t="str">
        <f t="shared" si="30"/>
        <v/>
      </c>
      <c r="AU16" s="118" t="str">
        <f t="shared" si="22"/>
        <v/>
      </c>
      <c r="AV16" s="118" t="str">
        <f t="shared" si="22"/>
        <v/>
      </c>
      <c r="AW16" s="118" t="str">
        <f t="shared" si="22"/>
        <v/>
      </c>
      <c r="AX16" s="118" t="str">
        <f t="shared" si="22"/>
        <v/>
      </c>
      <c r="AY16" s="118" t="str">
        <f t="shared" si="22"/>
        <v/>
      </c>
      <c r="AZ16" s="118" t="str">
        <f t="shared" si="22"/>
        <v/>
      </c>
      <c r="BA16" s="118" t="str">
        <f t="shared" si="23"/>
        <v/>
      </c>
      <c r="BB16" s="118" t="str">
        <f t="shared" si="24"/>
        <v/>
      </c>
      <c r="BC16" s="119" t="str">
        <f t="shared" si="31"/>
        <v/>
      </c>
      <c r="BD16" s="119" t="str">
        <f t="shared" si="25"/>
        <v/>
      </c>
      <c r="BE16" s="119" t="str">
        <f t="shared" si="25"/>
        <v/>
      </c>
      <c r="BF16" s="119" t="str">
        <f t="shared" si="25"/>
        <v/>
      </c>
      <c r="BG16" s="119" t="str">
        <f t="shared" si="25"/>
        <v/>
      </c>
      <c r="BH16" s="119" t="str">
        <f t="shared" si="25"/>
        <v/>
      </c>
      <c r="BI16" s="119" t="str">
        <f t="shared" si="25"/>
        <v/>
      </c>
      <c r="BJ16" s="119" t="str">
        <f t="shared" si="25"/>
        <v/>
      </c>
      <c r="BK16" s="120" t="str">
        <f t="shared" si="32"/>
        <v/>
      </c>
      <c r="BL16" s="120" t="str">
        <f t="shared" si="33"/>
        <v/>
      </c>
      <c r="BM16" s="119" t="str">
        <f t="shared" si="26"/>
        <v/>
      </c>
      <c r="BN16" s="121" t="str">
        <f t="shared" si="26"/>
        <v/>
      </c>
    </row>
    <row r="17" spans="1:66" ht="17.100000000000001" customHeight="1">
      <c r="A17" s="98">
        <v>12</v>
      </c>
      <c r="B17" s="369">
        <f t="shared" si="0"/>
        <v>45119</v>
      </c>
      <c r="C17" s="99">
        <f t="shared" si="1"/>
        <v>49.399999999999977</v>
      </c>
      <c r="D17" s="100">
        <f t="shared" si="2"/>
        <v>61.29999999999999</v>
      </c>
      <c r="E17" s="370" t="str">
        <f t="shared" si="3"/>
        <v/>
      </c>
      <c r="F17" s="370" t="str">
        <f t="shared" si="4"/>
        <v/>
      </c>
      <c r="G17" s="370" t="str">
        <f t="shared" si="5"/>
        <v/>
      </c>
      <c r="H17" s="370" t="str">
        <f t="shared" si="6"/>
        <v/>
      </c>
      <c r="I17" s="370" t="str">
        <f t="shared" si="7"/>
        <v/>
      </c>
      <c r="J17" s="370" t="str">
        <f t="shared" si="8"/>
        <v/>
      </c>
      <c r="K17" s="136">
        <f t="shared" si="9"/>
        <v>49.399999999999977</v>
      </c>
      <c r="L17" s="137">
        <f t="shared" si="10"/>
        <v>61.29999999999999</v>
      </c>
      <c r="M17" s="138" t="str">
        <f t="shared" si="11"/>
        <v/>
      </c>
      <c r="N17" s="138" t="str">
        <f t="shared" si="12"/>
        <v/>
      </c>
      <c r="O17" s="139" t="str">
        <f t="shared" si="13"/>
        <v/>
      </c>
      <c r="P17" s="138" t="str">
        <f t="shared" si="14"/>
        <v/>
      </c>
      <c r="Q17" s="138" t="str">
        <f t="shared" si="15"/>
        <v/>
      </c>
      <c r="R17" s="139" t="str">
        <f t="shared" si="27"/>
        <v/>
      </c>
      <c r="S17" s="136" t="str">
        <f t="shared" si="16"/>
        <v/>
      </c>
      <c r="T17" s="137" t="str">
        <f t="shared" si="17"/>
        <v/>
      </c>
      <c r="U17" s="136">
        <f t="shared" si="18"/>
        <v>49.399999999999977</v>
      </c>
      <c r="V17" s="137">
        <f t="shared" si="19"/>
        <v>61.29999999999999</v>
      </c>
      <c r="W17" s="140" t="str">
        <f t="shared" si="20"/>
        <v/>
      </c>
      <c r="X17" s="141" t="str">
        <f t="shared" si="21"/>
        <v/>
      </c>
      <c r="Y17" s="101"/>
      <c r="AR17" s="116">
        <f t="shared" si="28"/>
        <v>45119</v>
      </c>
      <c r="AS17" s="118" t="str">
        <f t="shared" si="29"/>
        <v/>
      </c>
      <c r="AT17" s="118" t="str">
        <f t="shared" si="30"/>
        <v/>
      </c>
      <c r="AU17" s="118" t="str">
        <f t="shared" si="22"/>
        <v/>
      </c>
      <c r="AV17" s="118" t="str">
        <f t="shared" si="22"/>
        <v/>
      </c>
      <c r="AW17" s="118" t="str">
        <f t="shared" si="22"/>
        <v/>
      </c>
      <c r="AX17" s="118" t="str">
        <f t="shared" si="22"/>
        <v/>
      </c>
      <c r="AY17" s="118" t="str">
        <f t="shared" si="22"/>
        <v/>
      </c>
      <c r="AZ17" s="118" t="str">
        <f t="shared" si="22"/>
        <v/>
      </c>
      <c r="BA17" s="118" t="str">
        <f t="shared" si="23"/>
        <v/>
      </c>
      <c r="BB17" s="118" t="str">
        <f t="shared" si="24"/>
        <v/>
      </c>
      <c r="BC17" s="119" t="str">
        <f t="shared" si="31"/>
        <v/>
      </c>
      <c r="BD17" s="119" t="str">
        <f t="shared" si="25"/>
        <v/>
      </c>
      <c r="BE17" s="119" t="str">
        <f t="shared" si="25"/>
        <v/>
      </c>
      <c r="BF17" s="119" t="str">
        <f t="shared" si="25"/>
        <v/>
      </c>
      <c r="BG17" s="119" t="str">
        <f t="shared" si="25"/>
        <v/>
      </c>
      <c r="BH17" s="119" t="str">
        <f t="shared" si="25"/>
        <v/>
      </c>
      <c r="BI17" s="119" t="str">
        <f t="shared" si="25"/>
        <v/>
      </c>
      <c r="BJ17" s="119" t="str">
        <f t="shared" si="25"/>
        <v/>
      </c>
      <c r="BK17" s="120" t="str">
        <f t="shared" si="32"/>
        <v/>
      </c>
      <c r="BL17" s="120" t="str">
        <f t="shared" si="33"/>
        <v/>
      </c>
      <c r="BM17" s="119" t="str">
        <f t="shared" si="26"/>
        <v/>
      </c>
      <c r="BN17" s="121" t="str">
        <f t="shared" si="26"/>
        <v/>
      </c>
    </row>
    <row r="18" spans="1:66" ht="17.100000000000001" customHeight="1">
      <c r="A18" s="98">
        <v>13</v>
      </c>
      <c r="B18" s="369">
        <f t="shared" si="0"/>
        <v>45120</v>
      </c>
      <c r="C18" s="99">
        <f t="shared" si="1"/>
        <v>49.399999999999977</v>
      </c>
      <c r="D18" s="100">
        <f t="shared" si="2"/>
        <v>61.29999999999999</v>
      </c>
      <c r="E18" s="370" t="str">
        <f t="shared" si="3"/>
        <v/>
      </c>
      <c r="F18" s="370" t="str">
        <f t="shared" si="4"/>
        <v/>
      </c>
      <c r="G18" s="370" t="str">
        <f t="shared" si="5"/>
        <v/>
      </c>
      <c r="H18" s="370" t="str">
        <f t="shared" si="6"/>
        <v/>
      </c>
      <c r="I18" s="370" t="str">
        <f t="shared" si="7"/>
        <v/>
      </c>
      <c r="J18" s="370" t="str">
        <f t="shared" si="8"/>
        <v/>
      </c>
      <c r="K18" s="136">
        <f t="shared" si="9"/>
        <v>49.399999999999977</v>
      </c>
      <c r="L18" s="137">
        <f t="shared" si="10"/>
        <v>61.29999999999999</v>
      </c>
      <c r="M18" s="138" t="str">
        <f t="shared" si="11"/>
        <v/>
      </c>
      <c r="N18" s="138" t="str">
        <f t="shared" si="12"/>
        <v/>
      </c>
      <c r="O18" s="139" t="str">
        <f t="shared" si="13"/>
        <v/>
      </c>
      <c r="P18" s="138" t="str">
        <f t="shared" si="14"/>
        <v/>
      </c>
      <c r="Q18" s="138" t="str">
        <f t="shared" si="15"/>
        <v/>
      </c>
      <c r="R18" s="139" t="str">
        <f t="shared" si="27"/>
        <v/>
      </c>
      <c r="S18" s="136" t="str">
        <f t="shared" si="16"/>
        <v/>
      </c>
      <c r="T18" s="137" t="str">
        <f t="shared" si="17"/>
        <v/>
      </c>
      <c r="U18" s="136">
        <f t="shared" si="18"/>
        <v>49.399999999999977</v>
      </c>
      <c r="V18" s="137">
        <f t="shared" si="19"/>
        <v>61.29999999999999</v>
      </c>
      <c r="W18" s="140" t="str">
        <f t="shared" si="20"/>
        <v/>
      </c>
      <c r="X18" s="141" t="str">
        <f t="shared" si="21"/>
        <v/>
      </c>
      <c r="Y18" s="101"/>
      <c r="AR18" s="116">
        <f t="shared" si="28"/>
        <v>45120</v>
      </c>
      <c r="AS18" s="118" t="str">
        <f t="shared" si="29"/>
        <v/>
      </c>
      <c r="AT18" s="118" t="str">
        <f t="shared" si="30"/>
        <v/>
      </c>
      <c r="AU18" s="118" t="str">
        <f t="shared" si="22"/>
        <v/>
      </c>
      <c r="AV18" s="118" t="str">
        <f t="shared" si="22"/>
        <v/>
      </c>
      <c r="AW18" s="118" t="str">
        <f t="shared" si="22"/>
        <v/>
      </c>
      <c r="AX18" s="118" t="str">
        <f t="shared" si="22"/>
        <v/>
      </c>
      <c r="AY18" s="118" t="str">
        <f t="shared" si="22"/>
        <v/>
      </c>
      <c r="AZ18" s="118" t="str">
        <f t="shared" si="22"/>
        <v/>
      </c>
      <c r="BA18" s="118" t="str">
        <f t="shared" si="23"/>
        <v/>
      </c>
      <c r="BB18" s="118" t="str">
        <f t="shared" si="24"/>
        <v/>
      </c>
      <c r="BC18" s="119" t="str">
        <f t="shared" si="31"/>
        <v/>
      </c>
      <c r="BD18" s="119" t="str">
        <f t="shared" si="25"/>
        <v/>
      </c>
      <c r="BE18" s="119" t="str">
        <f t="shared" si="25"/>
        <v/>
      </c>
      <c r="BF18" s="119" t="str">
        <f t="shared" si="25"/>
        <v/>
      </c>
      <c r="BG18" s="119" t="str">
        <f t="shared" si="25"/>
        <v/>
      </c>
      <c r="BH18" s="119" t="str">
        <f t="shared" si="25"/>
        <v/>
      </c>
      <c r="BI18" s="119" t="str">
        <f t="shared" si="25"/>
        <v/>
      </c>
      <c r="BJ18" s="119" t="str">
        <f t="shared" si="25"/>
        <v/>
      </c>
      <c r="BK18" s="120" t="str">
        <f t="shared" si="32"/>
        <v/>
      </c>
      <c r="BL18" s="120" t="str">
        <f t="shared" si="33"/>
        <v/>
      </c>
      <c r="BM18" s="119" t="str">
        <f t="shared" si="26"/>
        <v/>
      </c>
      <c r="BN18" s="121" t="str">
        <f t="shared" si="26"/>
        <v/>
      </c>
    </row>
    <row r="19" spans="1:66" ht="17.100000000000001" customHeight="1">
      <c r="A19" s="98">
        <v>14</v>
      </c>
      <c r="B19" s="369">
        <f t="shared" si="0"/>
        <v>45121</v>
      </c>
      <c r="C19" s="99">
        <f t="shared" si="1"/>
        <v>49.399999999999977</v>
      </c>
      <c r="D19" s="100">
        <f t="shared" si="2"/>
        <v>61.29999999999999</v>
      </c>
      <c r="E19" s="370" t="str">
        <f t="shared" si="3"/>
        <v/>
      </c>
      <c r="F19" s="370" t="str">
        <f t="shared" si="4"/>
        <v/>
      </c>
      <c r="G19" s="370" t="str">
        <f t="shared" si="5"/>
        <v/>
      </c>
      <c r="H19" s="370" t="str">
        <f t="shared" si="6"/>
        <v/>
      </c>
      <c r="I19" s="370" t="str">
        <f t="shared" si="7"/>
        <v/>
      </c>
      <c r="J19" s="370" t="str">
        <f t="shared" si="8"/>
        <v/>
      </c>
      <c r="K19" s="136">
        <f t="shared" si="9"/>
        <v>49.399999999999977</v>
      </c>
      <c r="L19" s="137">
        <f t="shared" si="10"/>
        <v>61.29999999999999</v>
      </c>
      <c r="M19" s="138" t="str">
        <f t="shared" si="11"/>
        <v/>
      </c>
      <c r="N19" s="138" t="str">
        <f t="shared" si="12"/>
        <v/>
      </c>
      <c r="O19" s="139" t="str">
        <f t="shared" si="13"/>
        <v/>
      </c>
      <c r="P19" s="138" t="str">
        <f t="shared" si="14"/>
        <v/>
      </c>
      <c r="Q19" s="138" t="str">
        <f t="shared" si="15"/>
        <v/>
      </c>
      <c r="R19" s="139" t="str">
        <f t="shared" si="27"/>
        <v/>
      </c>
      <c r="S19" s="136" t="str">
        <f t="shared" si="16"/>
        <v/>
      </c>
      <c r="T19" s="137" t="str">
        <f t="shared" si="17"/>
        <v/>
      </c>
      <c r="U19" s="136">
        <f t="shared" si="18"/>
        <v>49.399999999999977</v>
      </c>
      <c r="V19" s="137">
        <f t="shared" si="19"/>
        <v>61.29999999999999</v>
      </c>
      <c r="W19" s="140" t="str">
        <f t="shared" si="20"/>
        <v/>
      </c>
      <c r="X19" s="141" t="str">
        <f t="shared" si="21"/>
        <v/>
      </c>
      <c r="Y19" s="101"/>
      <c r="AR19" s="116">
        <f t="shared" si="28"/>
        <v>45121</v>
      </c>
      <c r="AS19" s="118" t="str">
        <f t="shared" si="29"/>
        <v/>
      </c>
      <c r="AT19" s="118" t="str">
        <f t="shared" si="30"/>
        <v/>
      </c>
      <c r="AU19" s="118" t="str">
        <f t="shared" si="22"/>
        <v/>
      </c>
      <c r="AV19" s="118" t="str">
        <f t="shared" si="22"/>
        <v/>
      </c>
      <c r="AW19" s="118" t="str">
        <f t="shared" si="22"/>
        <v/>
      </c>
      <c r="AX19" s="118" t="str">
        <f t="shared" si="22"/>
        <v/>
      </c>
      <c r="AY19" s="118" t="str">
        <f t="shared" si="22"/>
        <v/>
      </c>
      <c r="AZ19" s="118" t="str">
        <f t="shared" si="22"/>
        <v/>
      </c>
      <c r="BA19" s="118" t="str">
        <f t="shared" si="23"/>
        <v/>
      </c>
      <c r="BB19" s="118" t="str">
        <f t="shared" si="24"/>
        <v/>
      </c>
      <c r="BC19" s="119" t="str">
        <f t="shared" si="31"/>
        <v/>
      </c>
      <c r="BD19" s="119" t="str">
        <f t="shared" si="25"/>
        <v/>
      </c>
      <c r="BE19" s="119" t="str">
        <f t="shared" si="25"/>
        <v/>
      </c>
      <c r="BF19" s="119" t="str">
        <f t="shared" si="25"/>
        <v/>
      </c>
      <c r="BG19" s="119" t="str">
        <f t="shared" si="25"/>
        <v/>
      </c>
      <c r="BH19" s="119" t="str">
        <f t="shared" si="25"/>
        <v/>
      </c>
      <c r="BI19" s="119" t="str">
        <f t="shared" si="25"/>
        <v/>
      </c>
      <c r="BJ19" s="119" t="str">
        <f t="shared" si="25"/>
        <v/>
      </c>
      <c r="BK19" s="120" t="str">
        <f t="shared" si="32"/>
        <v/>
      </c>
      <c r="BL19" s="120" t="str">
        <f t="shared" si="33"/>
        <v/>
      </c>
      <c r="BM19" s="119" t="str">
        <f t="shared" si="26"/>
        <v/>
      </c>
      <c r="BN19" s="121" t="str">
        <f t="shared" si="26"/>
        <v/>
      </c>
    </row>
    <row r="20" spans="1:66" ht="17.100000000000001" customHeight="1">
      <c r="A20" s="98">
        <v>15</v>
      </c>
      <c r="B20" s="369">
        <f t="shared" si="0"/>
        <v>45122</v>
      </c>
      <c r="C20" s="99">
        <f t="shared" si="1"/>
        <v>49.399999999999977</v>
      </c>
      <c r="D20" s="100">
        <f t="shared" si="2"/>
        <v>61.29999999999999</v>
      </c>
      <c r="E20" s="370" t="str">
        <f t="shared" si="3"/>
        <v/>
      </c>
      <c r="F20" s="370" t="str">
        <f t="shared" si="4"/>
        <v/>
      </c>
      <c r="G20" s="370" t="str">
        <f t="shared" si="5"/>
        <v/>
      </c>
      <c r="H20" s="370" t="str">
        <f t="shared" si="6"/>
        <v/>
      </c>
      <c r="I20" s="370" t="str">
        <f t="shared" si="7"/>
        <v/>
      </c>
      <c r="J20" s="370" t="str">
        <f t="shared" si="8"/>
        <v/>
      </c>
      <c r="K20" s="136">
        <f t="shared" si="9"/>
        <v>49.399999999999977</v>
      </c>
      <c r="L20" s="137">
        <f t="shared" si="10"/>
        <v>61.29999999999999</v>
      </c>
      <c r="M20" s="138" t="str">
        <f t="shared" si="11"/>
        <v/>
      </c>
      <c r="N20" s="138" t="str">
        <f t="shared" si="12"/>
        <v/>
      </c>
      <c r="O20" s="139" t="str">
        <f t="shared" si="13"/>
        <v/>
      </c>
      <c r="P20" s="138" t="str">
        <f t="shared" si="14"/>
        <v/>
      </c>
      <c r="Q20" s="138" t="str">
        <f t="shared" si="15"/>
        <v/>
      </c>
      <c r="R20" s="139" t="str">
        <f t="shared" si="27"/>
        <v/>
      </c>
      <c r="S20" s="136" t="str">
        <f t="shared" si="16"/>
        <v/>
      </c>
      <c r="T20" s="137" t="str">
        <f t="shared" si="17"/>
        <v/>
      </c>
      <c r="U20" s="136">
        <f t="shared" si="18"/>
        <v>49.399999999999977</v>
      </c>
      <c r="V20" s="137">
        <f t="shared" si="19"/>
        <v>61.29999999999999</v>
      </c>
      <c r="W20" s="140" t="str">
        <f t="shared" si="20"/>
        <v/>
      </c>
      <c r="X20" s="141" t="str">
        <f t="shared" si="21"/>
        <v/>
      </c>
      <c r="Y20" s="101"/>
      <c r="AR20" s="116">
        <f t="shared" si="28"/>
        <v>45122</v>
      </c>
      <c r="AS20" s="118" t="str">
        <f t="shared" si="29"/>
        <v/>
      </c>
      <c r="AT20" s="118" t="str">
        <f t="shared" si="30"/>
        <v/>
      </c>
      <c r="AU20" s="118" t="str">
        <f t="shared" si="22"/>
        <v/>
      </c>
      <c r="AV20" s="118" t="str">
        <f t="shared" si="22"/>
        <v/>
      </c>
      <c r="AW20" s="118" t="str">
        <f t="shared" si="22"/>
        <v/>
      </c>
      <c r="AX20" s="118" t="str">
        <f t="shared" si="22"/>
        <v/>
      </c>
      <c r="AY20" s="118" t="str">
        <f t="shared" si="22"/>
        <v/>
      </c>
      <c r="AZ20" s="118" t="str">
        <f t="shared" si="22"/>
        <v/>
      </c>
      <c r="BA20" s="118" t="str">
        <f t="shared" si="23"/>
        <v/>
      </c>
      <c r="BB20" s="118" t="str">
        <f t="shared" si="24"/>
        <v/>
      </c>
      <c r="BC20" s="119" t="str">
        <f t="shared" si="31"/>
        <v/>
      </c>
      <c r="BD20" s="119" t="str">
        <f t="shared" si="25"/>
        <v/>
      </c>
      <c r="BE20" s="119" t="str">
        <f t="shared" si="25"/>
        <v/>
      </c>
      <c r="BF20" s="119" t="str">
        <f t="shared" si="25"/>
        <v/>
      </c>
      <c r="BG20" s="119" t="str">
        <f t="shared" si="25"/>
        <v/>
      </c>
      <c r="BH20" s="119" t="str">
        <f t="shared" si="25"/>
        <v/>
      </c>
      <c r="BI20" s="119" t="str">
        <f t="shared" si="25"/>
        <v/>
      </c>
      <c r="BJ20" s="119" t="str">
        <f t="shared" si="25"/>
        <v/>
      </c>
      <c r="BK20" s="120" t="str">
        <f t="shared" si="32"/>
        <v/>
      </c>
      <c r="BL20" s="120" t="str">
        <f t="shared" si="33"/>
        <v/>
      </c>
      <c r="BM20" s="119" t="str">
        <f t="shared" si="26"/>
        <v/>
      </c>
      <c r="BN20" s="121" t="str">
        <f t="shared" si="26"/>
        <v/>
      </c>
    </row>
    <row r="21" spans="1:66" ht="17.100000000000001" customHeight="1">
      <c r="A21" s="98">
        <v>16</v>
      </c>
      <c r="B21" s="369">
        <f t="shared" si="0"/>
        <v>45123</v>
      </c>
      <c r="C21" s="99">
        <f t="shared" si="1"/>
        <v>49.399999999999977</v>
      </c>
      <c r="D21" s="100">
        <f t="shared" si="2"/>
        <v>61.29999999999999</v>
      </c>
      <c r="E21" s="370" t="str">
        <f t="shared" si="3"/>
        <v/>
      </c>
      <c r="F21" s="370" t="str">
        <f t="shared" si="4"/>
        <v/>
      </c>
      <c r="G21" s="370" t="str">
        <f t="shared" si="5"/>
        <v/>
      </c>
      <c r="H21" s="370" t="str">
        <f t="shared" si="6"/>
        <v/>
      </c>
      <c r="I21" s="370" t="str">
        <f t="shared" si="7"/>
        <v/>
      </c>
      <c r="J21" s="370" t="str">
        <f t="shared" si="8"/>
        <v/>
      </c>
      <c r="K21" s="136">
        <f t="shared" si="9"/>
        <v>49.399999999999977</v>
      </c>
      <c r="L21" s="137">
        <f t="shared" si="10"/>
        <v>61.29999999999999</v>
      </c>
      <c r="M21" s="138" t="str">
        <f t="shared" si="11"/>
        <v/>
      </c>
      <c r="N21" s="138" t="str">
        <f t="shared" si="12"/>
        <v/>
      </c>
      <c r="O21" s="139" t="str">
        <f t="shared" si="13"/>
        <v/>
      </c>
      <c r="P21" s="138" t="str">
        <f t="shared" si="14"/>
        <v/>
      </c>
      <c r="Q21" s="138" t="str">
        <f t="shared" si="15"/>
        <v/>
      </c>
      <c r="R21" s="139" t="str">
        <f t="shared" si="27"/>
        <v/>
      </c>
      <c r="S21" s="136" t="str">
        <f t="shared" si="16"/>
        <v/>
      </c>
      <c r="T21" s="137" t="str">
        <f t="shared" si="17"/>
        <v/>
      </c>
      <c r="U21" s="136">
        <f t="shared" si="18"/>
        <v>49.399999999999977</v>
      </c>
      <c r="V21" s="137">
        <f t="shared" si="19"/>
        <v>61.29999999999999</v>
      </c>
      <c r="W21" s="140" t="str">
        <f t="shared" si="20"/>
        <v/>
      </c>
      <c r="X21" s="141" t="str">
        <f t="shared" si="21"/>
        <v/>
      </c>
      <c r="Y21" s="101"/>
      <c r="AR21" s="116">
        <f t="shared" si="28"/>
        <v>45123</v>
      </c>
      <c r="AS21" s="118" t="str">
        <f t="shared" si="29"/>
        <v/>
      </c>
      <c r="AT21" s="118" t="str">
        <f t="shared" si="30"/>
        <v/>
      </c>
      <c r="AU21" s="118" t="str">
        <f t="shared" si="22"/>
        <v/>
      </c>
      <c r="AV21" s="118" t="str">
        <f t="shared" si="22"/>
        <v/>
      </c>
      <c r="AW21" s="118" t="str">
        <f t="shared" si="22"/>
        <v/>
      </c>
      <c r="AX21" s="118" t="str">
        <f t="shared" si="22"/>
        <v/>
      </c>
      <c r="AY21" s="118" t="str">
        <f t="shared" si="22"/>
        <v/>
      </c>
      <c r="AZ21" s="118" t="str">
        <f t="shared" si="22"/>
        <v/>
      </c>
      <c r="BA21" s="118" t="str">
        <f t="shared" si="23"/>
        <v/>
      </c>
      <c r="BB21" s="118" t="str">
        <f t="shared" si="24"/>
        <v/>
      </c>
      <c r="BC21" s="119" t="str">
        <f t="shared" si="31"/>
        <v/>
      </c>
      <c r="BD21" s="119" t="str">
        <f t="shared" si="25"/>
        <v/>
      </c>
      <c r="BE21" s="119" t="str">
        <f t="shared" si="25"/>
        <v/>
      </c>
      <c r="BF21" s="119" t="str">
        <f t="shared" si="25"/>
        <v/>
      </c>
      <c r="BG21" s="119" t="str">
        <f t="shared" si="25"/>
        <v/>
      </c>
      <c r="BH21" s="119" t="str">
        <f t="shared" si="25"/>
        <v/>
      </c>
      <c r="BI21" s="119" t="str">
        <f t="shared" si="25"/>
        <v/>
      </c>
      <c r="BJ21" s="119" t="str">
        <f t="shared" si="25"/>
        <v/>
      </c>
      <c r="BK21" s="120" t="str">
        <f t="shared" si="32"/>
        <v/>
      </c>
      <c r="BL21" s="120" t="str">
        <f t="shared" si="33"/>
        <v/>
      </c>
      <c r="BM21" s="119" t="str">
        <f t="shared" si="26"/>
        <v/>
      </c>
      <c r="BN21" s="121" t="str">
        <f t="shared" si="26"/>
        <v/>
      </c>
    </row>
    <row r="22" spans="1:66" ht="17.100000000000001" customHeight="1">
      <c r="A22" s="98">
        <v>17</v>
      </c>
      <c r="B22" s="369">
        <f t="shared" si="0"/>
        <v>45124</v>
      </c>
      <c r="C22" s="99">
        <f t="shared" si="1"/>
        <v>49.399999999999977</v>
      </c>
      <c r="D22" s="100">
        <f t="shared" si="2"/>
        <v>61.29999999999999</v>
      </c>
      <c r="E22" s="370" t="str">
        <f t="shared" si="3"/>
        <v/>
      </c>
      <c r="F22" s="370" t="str">
        <f t="shared" si="4"/>
        <v/>
      </c>
      <c r="G22" s="370" t="str">
        <f t="shared" si="5"/>
        <v/>
      </c>
      <c r="H22" s="370" t="str">
        <f t="shared" si="6"/>
        <v/>
      </c>
      <c r="I22" s="370" t="str">
        <f t="shared" si="7"/>
        <v/>
      </c>
      <c r="J22" s="370" t="str">
        <f t="shared" si="8"/>
        <v/>
      </c>
      <c r="K22" s="136">
        <f t="shared" si="9"/>
        <v>49.399999999999977</v>
      </c>
      <c r="L22" s="137">
        <f t="shared" si="10"/>
        <v>61.29999999999999</v>
      </c>
      <c r="M22" s="138" t="str">
        <f t="shared" si="11"/>
        <v/>
      </c>
      <c r="N22" s="138" t="str">
        <f t="shared" si="12"/>
        <v/>
      </c>
      <c r="O22" s="139" t="str">
        <f t="shared" si="13"/>
        <v/>
      </c>
      <c r="P22" s="138" t="str">
        <f t="shared" si="14"/>
        <v/>
      </c>
      <c r="Q22" s="138" t="str">
        <f t="shared" si="15"/>
        <v/>
      </c>
      <c r="R22" s="139" t="str">
        <f t="shared" si="27"/>
        <v/>
      </c>
      <c r="S22" s="136" t="str">
        <f t="shared" si="16"/>
        <v/>
      </c>
      <c r="T22" s="137" t="str">
        <f t="shared" si="17"/>
        <v/>
      </c>
      <c r="U22" s="136">
        <f t="shared" si="18"/>
        <v>49.399999999999977</v>
      </c>
      <c r="V22" s="137">
        <f t="shared" si="19"/>
        <v>61.29999999999999</v>
      </c>
      <c r="W22" s="140" t="str">
        <f t="shared" si="20"/>
        <v/>
      </c>
      <c r="X22" s="141" t="str">
        <f t="shared" si="21"/>
        <v/>
      </c>
      <c r="Y22" s="101"/>
      <c r="AR22" s="116">
        <f t="shared" si="28"/>
        <v>45124</v>
      </c>
      <c r="AS22" s="118" t="str">
        <f t="shared" si="29"/>
        <v/>
      </c>
      <c r="AT22" s="118" t="str">
        <f t="shared" si="30"/>
        <v/>
      </c>
      <c r="AU22" s="118" t="str">
        <f t="shared" ref="AU22:AZ36" si="34">IF(OR(E22="",E22=0),"",E22)</f>
        <v/>
      </c>
      <c r="AV22" s="118" t="str">
        <f t="shared" si="34"/>
        <v/>
      </c>
      <c r="AW22" s="118" t="str">
        <f t="shared" si="34"/>
        <v/>
      </c>
      <c r="AX22" s="118" t="str">
        <f t="shared" si="34"/>
        <v/>
      </c>
      <c r="AY22" s="118" t="str">
        <f t="shared" si="34"/>
        <v/>
      </c>
      <c r="AZ22" s="118" t="str">
        <f t="shared" si="34"/>
        <v/>
      </c>
      <c r="BA22" s="118" t="str">
        <f t="shared" si="23"/>
        <v/>
      </c>
      <c r="BB22" s="118" t="str">
        <f t="shared" si="24"/>
        <v/>
      </c>
      <c r="BC22" s="119" t="str">
        <f t="shared" si="31"/>
        <v/>
      </c>
      <c r="BD22" s="119" t="str">
        <f t="shared" si="31"/>
        <v/>
      </c>
      <c r="BE22" s="119" t="str">
        <f t="shared" si="31"/>
        <v/>
      </c>
      <c r="BF22" s="119" t="str">
        <f t="shared" si="31"/>
        <v/>
      </c>
      <c r="BG22" s="119" t="str">
        <f t="shared" si="31"/>
        <v/>
      </c>
      <c r="BH22" s="119" t="str">
        <f t="shared" si="31"/>
        <v/>
      </c>
      <c r="BI22" s="119" t="str">
        <f t="shared" si="31"/>
        <v/>
      </c>
      <c r="BJ22" s="119" t="str">
        <f t="shared" si="31"/>
        <v/>
      </c>
      <c r="BK22" s="120" t="str">
        <f t="shared" si="32"/>
        <v/>
      </c>
      <c r="BL22" s="120" t="str">
        <f t="shared" si="33"/>
        <v/>
      </c>
      <c r="BM22" s="119" t="str">
        <f t="shared" ref="BM22:BN36" si="35">IF(OR(W22="",W22=0),"",W22)</f>
        <v/>
      </c>
      <c r="BN22" s="121" t="str">
        <f t="shared" si="35"/>
        <v/>
      </c>
    </row>
    <row r="23" spans="1:66" ht="17.100000000000001" customHeight="1">
      <c r="A23" s="98">
        <v>18</v>
      </c>
      <c r="B23" s="369">
        <f t="shared" si="0"/>
        <v>45125</v>
      </c>
      <c r="C23" s="99">
        <f t="shared" si="1"/>
        <v>49.399999999999977</v>
      </c>
      <c r="D23" s="100">
        <f t="shared" si="2"/>
        <v>61.29999999999999</v>
      </c>
      <c r="E23" s="370" t="str">
        <f t="shared" si="3"/>
        <v/>
      </c>
      <c r="F23" s="370" t="str">
        <f t="shared" si="4"/>
        <v/>
      </c>
      <c r="G23" s="370" t="str">
        <f t="shared" si="5"/>
        <v/>
      </c>
      <c r="H23" s="370" t="str">
        <f t="shared" si="6"/>
        <v/>
      </c>
      <c r="I23" s="370" t="str">
        <f t="shared" si="7"/>
        <v/>
      </c>
      <c r="J23" s="370" t="str">
        <f t="shared" si="8"/>
        <v/>
      </c>
      <c r="K23" s="136">
        <f t="shared" si="9"/>
        <v>49.399999999999977</v>
      </c>
      <c r="L23" s="137">
        <f t="shared" si="10"/>
        <v>61.29999999999999</v>
      </c>
      <c r="M23" s="138" t="str">
        <f t="shared" si="11"/>
        <v/>
      </c>
      <c r="N23" s="138" t="str">
        <f t="shared" si="12"/>
        <v/>
      </c>
      <c r="O23" s="139" t="str">
        <f t="shared" si="13"/>
        <v/>
      </c>
      <c r="P23" s="138" t="str">
        <f t="shared" si="14"/>
        <v/>
      </c>
      <c r="Q23" s="138" t="str">
        <f t="shared" si="15"/>
        <v/>
      </c>
      <c r="R23" s="139" t="str">
        <f t="shared" si="27"/>
        <v/>
      </c>
      <c r="S23" s="136" t="str">
        <f t="shared" si="16"/>
        <v/>
      </c>
      <c r="T23" s="137" t="str">
        <f t="shared" si="17"/>
        <v/>
      </c>
      <c r="U23" s="136">
        <f t="shared" si="18"/>
        <v>49.399999999999977</v>
      </c>
      <c r="V23" s="137">
        <f t="shared" si="19"/>
        <v>61.29999999999999</v>
      </c>
      <c r="W23" s="140" t="str">
        <f t="shared" si="20"/>
        <v/>
      </c>
      <c r="X23" s="141" t="str">
        <f t="shared" si="21"/>
        <v/>
      </c>
      <c r="Y23" s="101"/>
      <c r="AR23" s="116">
        <f t="shared" si="28"/>
        <v>45125</v>
      </c>
      <c r="AS23" s="118" t="str">
        <f t="shared" si="29"/>
        <v/>
      </c>
      <c r="AT23" s="118" t="str">
        <f t="shared" si="30"/>
        <v/>
      </c>
      <c r="AU23" s="118" t="str">
        <f t="shared" si="34"/>
        <v/>
      </c>
      <c r="AV23" s="118" t="str">
        <f t="shared" si="34"/>
        <v/>
      </c>
      <c r="AW23" s="118" t="str">
        <f t="shared" si="34"/>
        <v/>
      </c>
      <c r="AX23" s="118" t="str">
        <f t="shared" si="34"/>
        <v/>
      </c>
      <c r="AY23" s="118" t="str">
        <f t="shared" si="34"/>
        <v/>
      </c>
      <c r="AZ23" s="118" t="str">
        <f t="shared" si="34"/>
        <v/>
      </c>
      <c r="BA23" s="118" t="str">
        <f t="shared" si="23"/>
        <v/>
      </c>
      <c r="BB23" s="118" t="str">
        <f t="shared" si="24"/>
        <v/>
      </c>
      <c r="BC23" s="119" t="str">
        <f t="shared" si="31"/>
        <v/>
      </c>
      <c r="BD23" s="119" t="str">
        <f t="shared" si="31"/>
        <v/>
      </c>
      <c r="BE23" s="119" t="str">
        <f t="shared" si="31"/>
        <v/>
      </c>
      <c r="BF23" s="119" t="str">
        <f t="shared" si="31"/>
        <v/>
      </c>
      <c r="BG23" s="119" t="str">
        <f t="shared" si="31"/>
        <v/>
      </c>
      <c r="BH23" s="119" t="str">
        <f t="shared" si="31"/>
        <v/>
      </c>
      <c r="BI23" s="119" t="str">
        <f t="shared" si="31"/>
        <v/>
      </c>
      <c r="BJ23" s="119" t="str">
        <f t="shared" si="31"/>
        <v/>
      </c>
      <c r="BK23" s="120" t="str">
        <f t="shared" si="32"/>
        <v/>
      </c>
      <c r="BL23" s="120" t="str">
        <f t="shared" si="33"/>
        <v/>
      </c>
      <c r="BM23" s="119" t="str">
        <f t="shared" si="35"/>
        <v/>
      </c>
      <c r="BN23" s="121" t="str">
        <f t="shared" si="35"/>
        <v/>
      </c>
    </row>
    <row r="24" spans="1:66" ht="17.100000000000001" customHeight="1">
      <c r="A24" s="98">
        <v>19</v>
      </c>
      <c r="B24" s="369">
        <f t="shared" si="0"/>
        <v>45126</v>
      </c>
      <c r="C24" s="99">
        <f t="shared" si="1"/>
        <v>49.399999999999977</v>
      </c>
      <c r="D24" s="100">
        <f t="shared" si="2"/>
        <v>61.29999999999999</v>
      </c>
      <c r="E24" s="370" t="str">
        <f t="shared" si="3"/>
        <v/>
      </c>
      <c r="F24" s="370" t="str">
        <f t="shared" si="4"/>
        <v/>
      </c>
      <c r="G24" s="370" t="str">
        <f t="shared" si="5"/>
        <v/>
      </c>
      <c r="H24" s="370" t="str">
        <f t="shared" si="6"/>
        <v/>
      </c>
      <c r="I24" s="370" t="str">
        <f t="shared" si="7"/>
        <v/>
      </c>
      <c r="J24" s="370" t="str">
        <f t="shared" si="8"/>
        <v/>
      </c>
      <c r="K24" s="136">
        <f t="shared" si="9"/>
        <v>49.399999999999977</v>
      </c>
      <c r="L24" s="137">
        <f t="shared" si="10"/>
        <v>61.29999999999999</v>
      </c>
      <c r="M24" s="138" t="str">
        <f t="shared" si="11"/>
        <v/>
      </c>
      <c r="N24" s="138" t="str">
        <f t="shared" si="12"/>
        <v/>
      </c>
      <c r="O24" s="139" t="str">
        <f t="shared" si="13"/>
        <v/>
      </c>
      <c r="P24" s="138" t="str">
        <f t="shared" si="14"/>
        <v/>
      </c>
      <c r="Q24" s="138" t="str">
        <f t="shared" si="15"/>
        <v/>
      </c>
      <c r="R24" s="139" t="str">
        <f t="shared" si="27"/>
        <v/>
      </c>
      <c r="S24" s="136" t="str">
        <f t="shared" si="16"/>
        <v/>
      </c>
      <c r="T24" s="137" t="str">
        <f t="shared" si="17"/>
        <v/>
      </c>
      <c r="U24" s="136">
        <f t="shared" si="18"/>
        <v>49.399999999999977</v>
      </c>
      <c r="V24" s="137">
        <f t="shared" si="19"/>
        <v>61.29999999999999</v>
      </c>
      <c r="W24" s="140" t="str">
        <f t="shared" si="20"/>
        <v/>
      </c>
      <c r="X24" s="141" t="str">
        <f t="shared" si="21"/>
        <v/>
      </c>
      <c r="Y24" s="101"/>
      <c r="AR24" s="116">
        <f t="shared" si="28"/>
        <v>45126</v>
      </c>
      <c r="AS24" s="118" t="str">
        <f t="shared" si="29"/>
        <v/>
      </c>
      <c r="AT24" s="118" t="str">
        <f t="shared" si="30"/>
        <v/>
      </c>
      <c r="AU24" s="118" t="str">
        <f t="shared" si="34"/>
        <v/>
      </c>
      <c r="AV24" s="118" t="str">
        <f t="shared" si="34"/>
        <v/>
      </c>
      <c r="AW24" s="118" t="str">
        <f t="shared" si="34"/>
        <v/>
      </c>
      <c r="AX24" s="118" t="str">
        <f t="shared" si="34"/>
        <v/>
      </c>
      <c r="AY24" s="118" t="str">
        <f t="shared" si="34"/>
        <v/>
      </c>
      <c r="AZ24" s="118" t="str">
        <f t="shared" si="34"/>
        <v/>
      </c>
      <c r="BA24" s="118" t="str">
        <f t="shared" si="23"/>
        <v/>
      </c>
      <c r="BB24" s="118" t="str">
        <f t="shared" si="24"/>
        <v/>
      </c>
      <c r="BC24" s="119" t="str">
        <f t="shared" si="31"/>
        <v/>
      </c>
      <c r="BD24" s="119" t="str">
        <f t="shared" si="31"/>
        <v/>
      </c>
      <c r="BE24" s="119" t="str">
        <f t="shared" si="31"/>
        <v/>
      </c>
      <c r="BF24" s="119" t="str">
        <f t="shared" si="31"/>
        <v/>
      </c>
      <c r="BG24" s="119" t="str">
        <f t="shared" si="31"/>
        <v/>
      </c>
      <c r="BH24" s="119" t="str">
        <f t="shared" si="31"/>
        <v/>
      </c>
      <c r="BI24" s="119" t="str">
        <f t="shared" si="31"/>
        <v/>
      </c>
      <c r="BJ24" s="119" t="str">
        <f t="shared" si="31"/>
        <v/>
      </c>
      <c r="BK24" s="120" t="str">
        <f t="shared" si="32"/>
        <v/>
      </c>
      <c r="BL24" s="120" t="str">
        <f t="shared" si="33"/>
        <v/>
      </c>
      <c r="BM24" s="119" t="str">
        <f t="shared" si="35"/>
        <v/>
      </c>
      <c r="BN24" s="121" t="str">
        <f t="shared" si="35"/>
        <v/>
      </c>
    </row>
    <row r="25" spans="1:66" ht="17.100000000000001" customHeight="1">
      <c r="A25" s="98">
        <v>20</v>
      </c>
      <c r="B25" s="369">
        <f t="shared" si="0"/>
        <v>45127</v>
      </c>
      <c r="C25" s="99">
        <f t="shared" si="1"/>
        <v>49.399999999999977</v>
      </c>
      <c r="D25" s="100">
        <f t="shared" si="2"/>
        <v>61.29999999999999</v>
      </c>
      <c r="E25" s="370" t="str">
        <f t="shared" si="3"/>
        <v/>
      </c>
      <c r="F25" s="370" t="str">
        <f t="shared" si="4"/>
        <v/>
      </c>
      <c r="G25" s="370" t="str">
        <f t="shared" si="5"/>
        <v/>
      </c>
      <c r="H25" s="370" t="str">
        <f t="shared" si="6"/>
        <v/>
      </c>
      <c r="I25" s="370" t="str">
        <f t="shared" si="7"/>
        <v/>
      </c>
      <c r="J25" s="370" t="str">
        <f t="shared" si="8"/>
        <v/>
      </c>
      <c r="K25" s="136">
        <f t="shared" si="9"/>
        <v>49.399999999999977</v>
      </c>
      <c r="L25" s="137">
        <f t="shared" si="10"/>
        <v>61.29999999999999</v>
      </c>
      <c r="M25" s="138" t="str">
        <f t="shared" si="11"/>
        <v/>
      </c>
      <c r="N25" s="138" t="str">
        <f t="shared" si="12"/>
        <v/>
      </c>
      <c r="O25" s="139" t="str">
        <f t="shared" si="13"/>
        <v/>
      </c>
      <c r="P25" s="138" t="str">
        <f t="shared" si="14"/>
        <v/>
      </c>
      <c r="Q25" s="138" t="str">
        <f t="shared" si="15"/>
        <v/>
      </c>
      <c r="R25" s="139" t="str">
        <f t="shared" si="27"/>
        <v/>
      </c>
      <c r="S25" s="136" t="str">
        <f t="shared" si="16"/>
        <v/>
      </c>
      <c r="T25" s="137" t="str">
        <f t="shared" si="17"/>
        <v/>
      </c>
      <c r="U25" s="136">
        <f t="shared" si="18"/>
        <v>49.399999999999977</v>
      </c>
      <c r="V25" s="137">
        <f t="shared" si="19"/>
        <v>61.29999999999999</v>
      </c>
      <c r="W25" s="140" t="str">
        <f t="shared" si="20"/>
        <v/>
      </c>
      <c r="X25" s="141" t="str">
        <f t="shared" si="21"/>
        <v/>
      </c>
      <c r="Y25" s="101"/>
      <c r="AR25" s="116">
        <f t="shared" si="28"/>
        <v>45127</v>
      </c>
      <c r="AS25" s="118" t="str">
        <f t="shared" si="29"/>
        <v/>
      </c>
      <c r="AT25" s="118" t="str">
        <f t="shared" si="30"/>
        <v/>
      </c>
      <c r="AU25" s="118" t="str">
        <f t="shared" si="34"/>
        <v/>
      </c>
      <c r="AV25" s="118" t="str">
        <f t="shared" si="34"/>
        <v/>
      </c>
      <c r="AW25" s="118" t="str">
        <f t="shared" si="34"/>
        <v/>
      </c>
      <c r="AX25" s="118" t="str">
        <f t="shared" si="34"/>
        <v/>
      </c>
      <c r="AY25" s="118" t="str">
        <f t="shared" si="34"/>
        <v/>
      </c>
      <c r="AZ25" s="118" t="str">
        <f t="shared" si="34"/>
        <v/>
      </c>
      <c r="BA25" s="118" t="str">
        <f t="shared" si="23"/>
        <v/>
      </c>
      <c r="BB25" s="118" t="str">
        <f t="shared" si="24"/>
        <v/>
      </c>
      <c r="BC25" s="119" t="str">
        <f t="shared" si="31"/>
        <v/>
      </c>
      <c r="BD25" s="119" t="str">
        <f t="shared" si="31"/>
        <v/>
      </c>
      <c r="BE25" s="119" t="str">
        <f t="shared" si="31"/>
        <v/>
      </c>
      <c r="BF25" s="119" t="str">
        <f t="shared" si="31"/>
        <v/>
      </c>
      <c r="BG25" s="119" t="str">
        <f t="shared" si="31"/>
        <v/>
      </c>
      <c r="BH25" s="119" t="str">
        <f t="shared" si="31"/>
        <v/>
      </c>
      <c r="BI25" s="119" t="str">
        <f t="shared" si="31"/>
        <v/>
      </c>
      <c r="BJ25" s="119" t="str">
        <f t="shared" si="31"/>
        <v/>
      </c>
      <c r="BK25" s="120" t="str">
        <f t="shared" si="32"/>
        <v/>
      </c>
      <c r="BL25" s="120" t="str">
        <f t="shared" si="33"/>
        <v/>
      </c>
      <c r="BM25" s="119" t="str">
        <f t="shared" si="35"/>
        <v/>
      </c>
      <c r="BN25" s="121" t="str">
        <f t="shared" si="35"/>
        <v/>
      </c>
    </row>
    <row r="26" spans="1:66" ht="17.100000000000001" customHeight="1">
      <c r="A26" s="98">
        <v>21</v>
      </c>
      <c r="B26" s="369">
        <f t="shared" si="0"/>
        <v>45128</v>
      </c>
      <c r="C26" s="99">
        <f t="shared" si="1"/>
        <v>49.399999999999977</v>
      </c>
      <c r="D26" s="100">
        <f t="shared" si="2"/>
        <v>61.29999999999999</v>
      </c>
      <c r="E26" s="370" t="str">
        <f t="shared" si="3"/>
        <v/>
      </c>
      <c r="F26" s="370" t="str">
        <f t="shared" si="4"/>
        <v/>
      </c>
      <c r="G26" s="370" t="str">
        <f t="shared" si="5"/>
        <v/>
      </c>
      <c r="H26" s="370" t="str">
        <f t="shared" si="6"/>
        <v/>
      </c>
      <c r="I26" s="370" t="str">
        <f t="shared" si="7"/>
        <v/>
      </c>
      <c r="J26" s="370" t="str">
        <f t="shared" si="8"/>
        <v/>
      </c>
      <c r="K26" s="136">
        <f t="shared" si="9"/>
        <v>49.399999999999977</v>
      </c>
      <c r="L26" s="137">
        <f t="shared" si="10"/>
        <v>61.29999999999999</v>
      </c>
      <c r="M26" s="138" t="str">
        <f t="shared" si="11"/>
        <v/>
      </c>
      <c r="N26" s="138" t="str">
        <f t="shared" si="12"/>
        <v/>
      </c>
      <c r="O26" s="139" t="str">
        <f t="shared" si="13"/>
        <v/>
      </c>
      <c r="P26" s="138" t="str">
        <f t="shared" si="14"/>
        <v/>
      </c>
      <c r="Q26" s="138" t="str">
        <f t="shared" si="15"/>
        <v/>
      </c>
      <c r="R26" s="139" t="str">
        <f t="shared" si="27"/>
        <v/>
      </c>
      <c r="S26" s="136" t="str">
        <f t="shared" si="16"/>
        <v/>
      </c>
      <c r="T26" s="137" t="str">
        <f t="shared" si="17"/>
        <v/>
      </c>
      <c r="U26" s="136">
        <f t="shared" si="18"/>
        <v>49.399999999999977</v>
      </c>
      <c r="V26" s="137">
        <f t="shared" si="19"/>
        <v>61.29999999999999</v>
      </c>
      <c r="W26" s="140" t="str">
        <f t="shared" si="20"/>
        <v/>
      </c>
      <c r="X26" s="141" t="str">
        <f t="shared" si="21"/>
        <v/>
      </c>
      <c r="Y26" s="101"/>
      <c r="AR26" s="116">
        <f t="shared" si="28"/>
        <v>45128</v>
      </c>
      <c r="AS26" s="118" t="str">
        <f t="shared" si="29"/>
        <v/>
      </c>
      <c r="AT26" s="118" t="str">
        <f t="shared" si="30"/>
        <v/>
      </c>
      <c r="AU26" s="118" t="str">
        <f t="shared" si="34"/>
        <v/>
      </c>
      <c r="AV26" s="118" t="str">
        <f t="shared" si="34"/>
        <v/>
      </c>
      <c r="AW26" s="118" t="str">
        <f t="shared" si="34"/>
        <v/>
      </c>
      <c r="AX26" s="118" t="str">
        <f t="shared" si="34"/>
        <v/>
      </c>
      <c r="AY26" s="118" t="str">
        <f t="shared" si="34"/>
        <v/>
      </c>
      <c r="AZ26" s="118" t="str">
        <f t="shared" si="34"/>
        <v/>
      </c>
      <c r="BA26" s="118" t="str">
        <f t="shared" si="23"/>
        <v/>
      </c>
      <c r="BB26" s="118" t="str">
        <f t="shared" si="24"/>
        <v/>
      </c>
      <c r="BC26" s="119" t="str">
        <f t="shared" si="31"/>
        <v/>
      </c>
      <c r="BD26" s="119" t="str">
        <f t="shared" si="31"/>
        <v/>
      </c>
      <c r="BE26" s="119" t="str">
        <f t="shared" si="31"/>
        <v/>
      </c>
      <c r="BF26" s="119" t="str">
        <f t="shared" si="31"/>
        <v/>
      </c>
      <c r="BG26" s="119" t="str">
        <f t="shared" si="31"/>
        <v/>
      </c>
      <c r="BH26" s="119" t="str">
        <f t="shared" si="31"/>
        <v/>
      </c>
      <c r="BI26" s="119" t="str">
        <f t="shared" si="31"/>
        <v/>
      </c>
      <c r="BJ26" s="119" t="str">
        <f t="shared" si="31"/>
        <v/>
      </c>
      <c r="BK26" s="120" t="str">
        <f t="shared" si="32"/>
        <v/>
      </c>
      <c r="BL26" s="120" t="str">
        <f t="shared" si="33"/>
        <v/>
      </c>
      <c r="BM26" s="119" t="str">
        <f t="shared" si="35"/>
        <v/>
      </c>
      <c r="BN26" s="121" t="str">
        <f t="shared" si="35"/>
        <v/>
      </c>
    </row>
    <row r="27" spans="1:66" ht="17.100000000000001" customHeight="1">
      <c r="A27" s="98">
        <v>22</v>
      </c>
      <c r="B27" s="369">
        <f t="shared" si="0"/>
        <v>45129</v>
      </c>
      <c r="C27" s="99">
        <f t="shared" si="1"/>
        <v>49.399999999999977</v>
      </c>
      <c r="D27" s="100">
        <f t="shared" si="2"/>
        <v>61.29999999999999</v>
      </c>
      <c r="E27" s="370" t="str">
        <f t="shared" si="3"/>
        <v/>
      </c>
      <c r="F27" s="370" t="str">
        <f t="shared" si="4"/>
        <v/>
      </c>
      <c r="G27" s="370" t="str">
        <f t="shared" si="5"/>
        <v/>
      </c>
      <c r="H27" s="370" t="str">
        <f t="shared" si="6"/>
        <v/>
      </c>
      <c r="I27" s="370" t="str">
        <f t="shared" si="7"/>
        <v/>
      </c>
      <c r="J27" s="370" t="str">
        <f t="shared" si="8"/>
        <v/>
      </c>
      <c r="K27" s="136">
        <f t="shared" si="9"/>
        <v>49.399999999999977</v>
      </c>
      <c r="L27" s="137">
        <f t="shared" si="10"/>
        <v>61.29999999999999</v>
      </c>
      <c r="M27" s="138" t="str">
        <f t="shared" si="11"/>
        <v/>
      </c>
      <c r="N27" s="138" t="str">
        <f t="shared" si="12"/>
        <v/>
      </c>
      <c r="O27" s="139" t="str">
        <f t="shared" si="13"/>
        <v/>
      </c>
      <c r="P27" s="138" t="str">
        <f t="shared" si="14"/>
        <v/>
      </c>
      <c r="Q27" s="138" t="str">
        <f t="shared" si="15"/>
        <v/>
      </c>
      <c r="R27" s="139" t="str">
        <f t="shared" si="27"/>
        <v/>
      </c>
      <c r="S27" s="136" t="str">
        <f t="shared" si="16"/>
        <v/>
      </c>
      <c r="T27" s="137" t="str">
        <f t="shared" si="17"/>
        <v/>
      </c>
      <c r="U27" s="136">
        <f t="shared" si="18"/>
        <v>49.399999999999977</v>
      </c>
      <c r="V27" s="137">
        <f t="shared" si="19"/>
        <v>61.29999999999999</v>
      </c>
      <c r="W27" s="140" t="str">
        <f t="shared" si="20"/>
        <v/>
      </c>
      <c r="X27" s="141" t="str">
        <f t="shared" si="21"/>
        <v/>
      </c>
      <c r="Y27" s="101"/>
      <c r="AR27" s="116">
        <f t="shared" si="28"/>
        <v>45129</v>
      </c>
      <c r="AS27" s="118" t="str">
        <f t="shared" si="29"/>
        <v/>
      </c>
      <c r="AT27" s="118" t="str">
        <f t="shared" si="30"/>
        <v/>
      </c>
      <c r="AU27" s="118" t="str">
        <f t="shared" si="34"/>
        <v/>
      </c>
      <c r="AV27" s="118" t="str">
        <f t="shared" si="34"/>
        <v/>
      </c>
      <c r="AW27" s="118" t="str">
        <f t="shared" si="34"/>
        <v/>
      </c>
      <c r="AX27" s="118" t="str">
        <f t="shared" si="34"/>
        <v/>
      </c>
      <c r="AY27" s="118" t="str">
        <f t="shared" si="34"/>
        <v/>
      </c>
      <c r="AZ27" s="118" t="str">
        <f t="shared" si="34"/>
        <v/>
      </c>
      <c r="BA27" s="118" t="str">
        <f t="shared" si="23"/>
        <v/>
      </c>
      <c r="BB27" s="118" t="str">
        <f t="shared" si="24"/>
        <v/>
      </c>
      <c r="BC27" s="119" t="str">
        <f t="shared" si="31"/>
        <v/>
      </c>
      <c r="BD27" s="119" t="str">
        <f t="shared" si="31"/>
        <v/>
      </c>
      <c r="BE27" s="119" t="str">
        <f t="shared" si="31"/>
        <v/>
      </c>
      <c r="BF27" s="119" t="str">
        <f t="shared" si="31"/>
        <v/>
      </c>
      <c r="BG27" s="119" t="str">
        <f t="shared" si="31"/>
        <v/>
      </c>
      <c r="BH27" s="119" t="str">
        <f t="shared" si="31"/>
        <v/>
      </c>
      <c r="BI27" s="119" t="str">
        <f t="shared" si="31"/>
        <v/>
      </c>
      <c r="BJ27" s="119" t="str">
        <f t="shared" si="31"/>
        <v/>
      </c>
      <c r="BK27" s="120" t="str">
        <f t="shared" si="32"/>
        <v/>
      </c>
      <c r="BL27" s="120" t="str">
        <f t="shared" si="33"/>
        <v/>
      </c>
      <c r="BM27" s="119" t="str">
        <f t="shared" si="35"/>
        <v/>
      </c>
      <c r="BN27" s="121" t="str">
        <f t="shared" si="35"/>
        <v/>
      </c>
    </row>
    <row r="28" spans="1:66" ht="17.100000000000001" customHeight="1">
      <c r="A28" s="98">
        <v>23</v>
      </c>
      <c r="B28" s="369">
        <f t="shared" si="0"/>
        <v>45130</v>
      </c>
      <c r="C28" s="99">
        <f t="shared" si="1"/>
        <v>49.399999999999977</v>
      </c>
      <c r="D28" s="100">
        <f t="shared" si="2"/>
        <v>61.29999999999999</v>
      </c>
      <c r="E28" s="370" t="str">
        <f t="shared" si="3"/>
        <v/>
      </c>
      <c r="F28" s="370" t="str">
        <f t="shared" si="4"/>
        <v/>
      </c>
      <c r="G28" s="370" t="str">
        <f t="shared" si="5"/>
        <v/>
      </c>
      <c r="H28" s="370" t="str">
        <f t="shared" si="6"/>
        <v/>
      </c>
      <c r="I28" s="370" t="str">
        <f t="shared" si="7"/>
        <v/>
      </c>
      <c r="J28" s="370" t="str">
        <f t="shared" si="8"/>
        <v/>
      </c>
      <c r="K28" s="136">
        <f t="shared" si="9"/>
        <v>49.399999999999977</v>
      </c>
      <c r="L28" s="137">
        <f t="shared" si="10"/>
        <v>61.29999999999999</v>
      </c>
      <c r="M28" s="138" t="str">
        <f t="shared" si="11"/>
        <v/>
      </c>
      <c r="N28" s="138" t="str">
        <f t="shared" si="12"/>
        <v/>
      </c>
      <c r="O28" s="139" t="str">
        <f t="shared" si="13"/>
        <v/>
      </c>
      <c r="P28" s="138" t="str">
        <f t="shared" si="14"/>
        <v/>
      </c>
      <c r="Q28" s="138" t="str">
        <f t="shared" si="15"/>
        <v/>
      </c>
      <c r="R28" s="139" t="str">
        <f t="shared" si="27"/>
        <v/>
      </c>
      <c r="S28" s="136" t="str">
        <f t="shared" si="16"/>
        <v/>
      </c>
      <c r="T28" s="137" t="str">
        <f t="shared" si="17"/>
        <v/>
      </c>
      <c r="U28" s="136">
        <f t="shared" si="18"/>
        <v>49.399999999999977</v>
      </c>
      <c r="V28" s="137">
        <f t="shared" si="19"/>
        <v>61.29999999999999</v>
      </c>
      <c r="W28" s="140" t="str">
        <f t="shared" si="20"/>
        <v/>
      </c>
      <c r="X28" s="141" t="str">
        <f t="shared" si="21"/>
        <v/>
      </c>
      <c r="Y28" s="101"/>
      <c r="AR28" s="116">
        <f t="shared" si="28"/>
        <v>45130</v>
      </c>
      <c r="AS28" s="118" t="str">
        <f t="shared" si="29"/>
        <v/>
      </c>
      <c r="AT28" s="118" t="str">
        <f t="shared" si="30"/>
        <v/>
      </c>
      <c r="AU28" s="118" t="str">
        <f t="shared" si="34"/>
        <v/>
      </c>
      <c r="AV28" s="118" t="str">
        <f t="shared" si="34"/>
        <v/>
      </c>
      <c r="AW28" s="118" t="str">
        <f t="shared" si="34"/>
        <v/>
      </c>
      <c r="AX28" s="118" t="str">
        <f t="shared" si="34"/>
        <v/>
      </c>
      <c r="AY28" s="118" t="str">
        <f t="shared" si="34"/>
        <v/>
      </c>
      <c r="AZ28" s="118" t="str">
        <f t="shared" si="34"/>
        <v/>
      </c>
      <c r="BA28" s="118" t="str">
        <f t="shared" si="23"/>
        <v/>
      </c>
      <c r="BB28" s="118" t="str">
        <f t="shared" si="24"/>
        <v/>
      </c>
      <c r="BC28" s="119" t="str">
        <f t="shared" si="31"/>
        <v/>
      </c>
      <c r="BD28" s="119" t="str">
        <f t="shared" si="31"/>
        <v/>
      </c>
      <c r="BE28" s="119" t="str">
        <f t="shared" si="31"/>
        <v/>
      </c>
      <c r="BF28" s="119" t="str">
        <f t="shared" si="31"/>
        <v/>
      </c>
      <c r="BG28" s="119" t="str">
        <f t="shared" si="31"/>
        <v/>
      </c>
      <c r="BH28" s="119" t="str">
        <f t="shared" si="31"/>
        <v/>
      </c>
      <c r="BI28" s="119" t="str">
        <f t="shared" si="31"/>
        <v/>
      </c>
      <c r="BJ28" s="119" t="str">
        <f t="shared" si="31"/>
        <v/>
      </c>
      <c r="BK28" s="120" t="str">
        <f t="shared" si="32"/>
        <v/>
      </c>
      <c r="BL28" s="120" t="str">
        <f t="shared" si="33"/>
        <v/>
      </c>
      <c r="BM28" s="119" t="str">
        <f t="shared" si="35"/>
        <v/>
      </c>
      <c r="BN28" s="121" t="str">
        <f t="shared" si="35"/>
        <v/>
      </c>
    </row>
    <row r="29" spans="1:66" ht="17.100000000000001" customHeight="1">
      <c r="A29" s="98">
        <v>24</v>
      </c>
      <c r="B29" s="369">
        <f t="shared" si="0"/>
        <v>45131</v>
      </c>
      <c r="C29" s="99">
        <f t="shared" si="1"/>
        <v>49.399999999999977</v>
      </c>
      <c r="D29" s="100">
        <f t="shared" si="2"/>
        <v>61.29999999999999</v>
      </c>
      <c r="E29" s="370" t="str">
        <f t="shared" si="3"/>
        <v/>
      </c>
      <c r="F29" s="370" t="str">
        <f t="shared" si="4"/>
        <v/>
      </c>
      <c r="G29" s="370" t="str">
        <f t="shared" si="5"/>
        <v/>
      </c>
      <c r="H29" s="370" t="str">
        <f t="shared" si="6"/>
        <v/>
      </c>
      <c r="I29" s="370" t="str">
        <f t="shared" si="7"/>
        <v/>
      </c>
      <c r="J29" s="370" t="str">
        <f t="shared" si="8"/>
        <v/>
      </c>
      <c r="K29" s="136">
        <f t="shared" si="9"/>
        <v>49.399999999999977</v>
      </c>
      <c r="L29" s="137">
        <f t="shared" si="10"/>
        <v>61.29999999999999</v>
      </c>
      <c r="M29" s="138" t="str">
        <f t="shared" si="11"/>
        <v/>
      </c>
      <c r="N29" s="138" t="str">
        <f t="shared" si="12"/>
        <v/>
      </c>
      <c r="O29" s="139" t="str">
        <f t="shared" si="13"/>
        <v/>
      </c>
      <c r="P29" s="138" t="str">
        <f t="shared" si="14"/>
        <v/>
      </c>
      <c r="Q29" s="138" t="str">
        <f t="shared" si="15"/>
        <v/>
      </c>
      <c r="R29" s="139" t="str">
        <f t="shared" si="27"/>
        <v/>
      </c>
      <c r="S29" s="136" t="str">
        <f t="shared" si="16"/>
        <v/>
      </c>
      <c r="T29" s="137" t="str">
        <f t="shared" si="17"/>
        <v/>
      </c>
      <c r="U29" s="136">
        <f t="shared" si="18"/>
        <v>49.399999999999977</v>
      </c>
      <c r="V29" s="137">
        <f t="shared" si="19"/>
        <v>61.29999999999999</v>
      </c>
      <c r="W29" s="140" t="str">
        <f t="shared" si="20"/>
        <v/>
      </c>
      <c r="X29" s="141" t="str">
        <f t="shared" si="21"/>
        <v/>
      </c>
      <c r="Y29" s="101"/>
      <c r="AR29" s="116">
        <f t="shared" si="28"/>
        <v>45131</v>
      </c>
      <c r="AS29" s="118" t="str">
        <f t="shared" si="29"/>
        <v/>
      </c>
      <c r="AT29" s="118" t="str">
        <f t="shared" si="30"/>
        <v/>
      </c>
      <c r="AU29" s="118" t="str">
        <f t="shared" si="34"/>
        <v/>
      </c>
      <c r="AV29" s="118" t="str">
        <f t="shared" si="34"/>
        <v/>
      </c>
      <c r="AW29" s="118" t="str">
        <f t="shared" si="34"/>
        <v/>
      </c>
      <c r="AX29" s="118" t="str">
        <f t="shared" si="34"/>
        <v/>
      </c>
      <c r="AY29" s="118" t="str">
        <f t="shared" si="34"/>
        <v/>
      </c>
      <c r="AZ29" s="118" t="str">
        <f t="shared" si="34"/>
        <v/>
      </c>
      <c r="BA29" s="118" t="str">
        <f t="shared" si="23"/>
        <v/>
      </c>
      <c r="BB29" s="118" t="str">
        <f t="shared" si="24"/>
        <v/>
      </c>
      <c r="BC29" s="119" t="str">
        <f t="shared" si="31"/>
        <v/>
      </c>
      <c r="BD29" s="119" t="str">
        <f t="shared" si="31"/>
        <v/>
      </c>
      <c r="BE29" s="119" t="str">
        <f t="shared" si="31"/>
        <v/>
      </c>
      <c r="BF29" s="119" t="str">
        <f t="shared" si="31"/>
        <v/>
      </c>
      <c r="BG29" s="119" t="str">
        <f t="shared" si="31"/>
        <v/>
      </c>
      <c r="BH29" s="119" t="str">
        <f t="shared" si="31"/>
        <v/>
      </c>
      <c r="BI29" s="119" t="str">
        <f t="shared" si="31"/>
        <v/>
      </c>
      <c r="BJ29" s="119" t="str">
        <f t="shared" si="31"/>
        <v/>
      </c>
      <c r="BK29" s="120" t="str">
        <f t="shared" si="32"/>
        <v/>
      </c>
      <c r="BL29" s="120" t="str">
        <f t="shared" si="33"/>
        <v/>
      </c>
      <c r="BM29" s="119" t="str">
        <f t="shared" si="35"/>
        <v/>
      </c>
      <c r="BN29" s="121" t="str">
        <f t="shared" si="35"/>
        <v/>
      </c>
    </row>
    <row r="30" spans="1:66" ht="17.100000000000001" customHeight="1">
      <c r="A30" s="98">
        <v>25</v>
      </c>
      <c r="B30" s="369">
        <f t="shared" si="0"/>
        <v>45132</v>
      </c>
      <c r="C30" s="99">
        <f t="shared" si="1"/>
        <v>49.399999999999977</v>
      </c>
      <c r="D30" s="100">
        <f t="shared" si="2"/>
        <v>61.29999999999999</v>
      </c>
      <c r="E30" s="370" t="str">
        <f t="shared" si="3"/>
        <v/>
      </c>
      <c r="F30" s="370" t="str">
        <f t="shared" si="4"/>
        <v/>
      </c>
      <c r="G30" s="370" t="str">
        <f t="shared" si="5"/>
        <v/>
      </c>
      <c r="H30" s="370" t="str">
        <f t="shared" si="6"/>
        <v/>
      </c>
      <c r="I30" s="370" t="str">
        <f t="shared" si="7"/>
        <v/>
      </c>
      <c r="J30" s="370" t="str">
        <f t="shared" si="8"/>
        <v/>
      </c>
      <c r="K30" s="136">
        <f t="shared" si="9"/>
        <v>49.399999999999977</v>
      </c>
      <c r="L30" s="137">
        <f t="shared" si="10"/>
        <v>61.29999999999999</v>
      </c>
      <c r="M30" s="138" t="str">
        <f t="shared" si="11"/>
        <v/>
      </c>
      <c r="N30" s="138" t="str">
        <f t="shared" si="12"/>
        <v/>
      </c>
      <c r="O30" s="139" t="str">
        <f t="shared" si="13"/>
        <v/>
      </c>
      <c r="P30" s="138" t="str">
        <f t="shared" si="14"/>
        <v/>
      </c>
      <c r="Q30" s="138" t="str">
        <f t="shared" si="15"/>
        <v/>
      </c>
      <c r="R30" s="139" t="str">
        <f t="shared" si="27"/>
        <v/>
      </c>
      <c r="S30" s="136" t="str">
        <f t="shared" si="16"/>
        <v/>
      </c>
      <c r="T30" s="137" t="str">
        <f t="shared" si="17"/>
        <v/>
      </c>
      <c r="U30" s="136">
        <f t="shared" si="18"/>
        <v>49.399999999999977</v>
      </c>
      <c r="V30" s="137">
        <f t="shared" si="19"/>
        <v>61.29999999999999</v>
      </c>
      <c r="W30" s="140" t="str">
        <f t="shared" si="20"/>
        <v/>
      </c>
      <c r="X30" s="141" t="str">
        <f t="shared" si="21"/>
        <v/>
      </c>
      <c r="Y30" s="101"/>
      <c r="AR30" s="116">
        <f t="shared" si="28"/>
        <v>45132</v>
      </c>
      <c r="AS30" s="118" t="str">
        <f t="shared" si="29"/>
        <v/>
      </c>
      <c r="AT30" s="118" t="str">
        <f t="shared" si="30"/>
        <v/>
      </c>
      <c r="AU30" s="118" t="str">
        <f t="shared" si="34"/>
        <v/>
      </c>
      <c r="AV30" s="118" t="str">
        <f t="shared" si="34"/>
        <v/>
      </c>
      <c r="AW30" s="118" t="str">
        <f t="shared" si="34"/>
        <v/>
      </c>
      <c r="AX30" s="118" t="str">
        <f t="shared" si="34"/>
        <v/>
      </c>
      <c r="AY30" s="118" t="str">
        <f t="shared" si="34"/>
        <v/>
      </c>
      <c r="AZ30" s="118" t="str">
        <f t="shared" si="34"/>
        <v/>
      </c>
      <c r="BA30" s="118" t="str">
        <f t="shared" si="23"/>
        <v/>
      </c>
      <c r="BB30" s="118" t="str">
        <f t="shared" si="24"/>
        <v/>
      </c>
      <c r="BC30" s="119" t="str">
        <f t="shared" si="31"/>
        <v/>
      </c>
      <c r="BD30" s="119" t="str">
        <f t="shared" si="31"/>
        <v/>
      </c>
      <c r="BE30" s="119" t="str">
        <f t="shared" si="31"/>
        <v/>
      </c>
      <c r="BF30" s="119" t="str">
        <f t="shared" si="31"/>
        <v/>
      </c>
      <c r="BG30" s="119" t="str">
        <f t="shared" si="31"/>
        <v/>
      </c>
      <c r="BH30" s="119" t="str">
        <f t="shared" si="31"/>
        <v/>
      </c>
      <c r="BI30" s="119" t="str">
        <f t="shared" si="31"/>
        <v/>
      </c>
      <c r="BJ30" s="119" t="str">
        <f t="shared" si="31"/>
        <v/>
      </c>
      <c r="BK30" s="120" t="str">
        <f t="shared" si="32"/>
        <v/>
      </c>
      <c r="BL30" s="120" t="str">
        <f t="shared" si="33"/>
        <v/>
      </c>
      <c r="BM30" s="119" t="str">
        <f t="shared" si="35"/>
        <v/>
      </c>
      <c r="BN30" s="121" t="str">
        <f t="shared" si="35"/>
        <v/>
      </c>
    </row>
    <row r="31" spans="1:66" ht="17.100000000000001" customHeight="1">
      <c r="A31" s="98">
        <v>26</v>
      </c>
      <c r="B31" s="369">
        <f t="shared" si="0"/>
        <v>45133</v>
      </c>
      <c r="C31" s="99">
        <f t="shared" si="1"/>
        <v>49.399999999999977</v>
      </c>
      <c r="D31" s="100">
        <f t="shared" si="2"/>
        <v>61.29999999999999</v>
      </c>
      <c r="E31" s="370" t="str">
        <f t="shared" si="3"/>
        <v/>
      </c>
      <c r="F31" s="370" t="str">
        <f t="shared" si="4"/>
        <v/>
      </c>
      <c r="G31" s="370" t="str">
        <f t="shared" si="5"/>
        <v/>
      </c>
      <c r="H31" s="370" t="str">
        <f t="shared" si="6"/>
        <v/>
      </c>
      <c r="I31" s="370" t="str">
        <f t="shared" si="7"/>
        <v/>
      </c>
      <c r="J31" s="370" t="str">
        <f t="shared" si="8"/>
        <v/>
      </c>
      <c r="K31" s="136">
        <f t="shared" si="9"/>
        <v>49.399999999999977</v>
      </c>
      <c r="L31" s="137">
        <f t="shared" si="10"/>
        <v>61.29999999999999</v>
      </c>
      <c r="M31" s="138" t="str">
        <f t="shared" si="11"/>
        <v/>
      </c>
      <c r="N31" s="138" t="str">
        <f t="shared" si="12"/>
        <v/>
      </c>
      <c r="O31" s="139" t="str">
        <f t="shared" si="13"/>
        <v/>
      </c>
      <c r="P31" s="138" t="str">
        <f t="shared" si="14"/>
        <v/>
      </c>
      <c r="Q31" s="138" t="str">
        <f t="shared" si="15"/>
        <v/>
      </c>
      <c r="R31" s="139" t="str">
        <f t="shared" si="27"/>
        <v/>
      </c>
      <c r="S31" s="136" t="str">
        <f t="shared" si="16"/>
        <v/>
      </c>
      <c r="T31" s="137" t="str">
        <f t="shared" si="17"/>
        <v/>
      </c>
      <c r="U31" s="136">
        <f t="shared" si="18"/>
        <v>49.399999999999977</v>
      </c>
      <c r="V31" s="137">
        <f t="shared" si="19"/>
        <v>61.29999999999999</v>
      </c>
      <c r="W31" s="140" t="str">
        <f t="shared" si="20"/>
        <v/>
      </c>
      <c r="X31" s="141" t="str">
        <f t="shared" si="21"/>
        <v/>
      </c>
      <c r="Y31" s="101"/>
      <c r="AR31" s="116">
        <f t="shared" si="28"/>
        <v>45133</v>
      </c>
      <c r="AS31" s="118" t="str">
        <f t="shared" si="29"/>
        <v/>
      </c>
      <c r="AT31" s="118" t="str">
        <f t="shared" si="30"/>
        <v/>
      </c>
      <c r="AU31" s="118" t="str">
        <f t="shared" si="34"/>
        <v/>
      </c>
      <c r="AV31" s="118" t="str">
        <f t="shared" si="34"/>
        <v/>
      </c>
      <c r="AW31" s="118" t="str">
        <f t="shared" si="34"/>
        <v/>
      </c>
      <c r="AX31" s="118" t="str">
        <f t="shared" si="34"/>
        <v/>
      </c>
      <c r="AY31" s="118" t="str">
        <f t="shared" si="34"/>
        <v/>
      </c>
      <c r="AZ31" s="118" t="str">
        <f t="shared" si="34"/>
        <v/>
      </c>
      <c r="BA31" s="118" t="str">
        <f t="shared" si="23"/>
        <v/>
      </c>
      <c r="BB31" s="118" t="str">
        <f t="shared" si="24"/>
        <v/>
      </c>
      <c r="BC31" s="119" t="str">
        <f t="shared" si="31"/>
        <v/>
      </c>
      <c r="BD31" s="119" t="str">
        <f t="shared" si="31"/>
        <v/>
      </c>
      <c r="BE31" s="119" t="str">
        <f t="shared" si="31"/>
        <v/>
      </c>
      <c r="BF31" s="119" t="str">
        <f t="shared" si="31"/>
        <v/>
      </c>
      <c r="BG31" s="119" t="str">
        <f t="shared" si="31"/>
        <v/>
      </c>
      <c r="BH31" s="119" t="str">
        <f t="shared" si="31"/>
        <v/>
      </c>
      <c r="BI31" s="119" t="str">
        <f t="shared" si="31"/>
        <v/>
      </c>
      <c r="BJ31" s="119" t="str">
        <f t="shared" si="31"/>
        <v/>
      </c>
      <c r="BK31" s="120" t="str">
        <f t="shared" si="32"/>
        <v/>
      </c>
      <c r="BL31" s="120" t="str">
        <f t="shared" si="33"/>
        <v/>
      </c>
      <c r="BM31" s="119" t="str">
        <f t="shared" si="35"/>
        <v/>
      </c>
      <c r="BN31" s="121" t="str">
        <f t="shared" si="35"/>
        <v/>
      </c>
    </row>
    <row r="32" spans="1:66" ht="17.100000000000001" customHeight="1">
      <c r="A32" s="98">
        <v>27</v>
      </c>
      <c r="B32" s="369">
        <f t="shared" si="0"/>
        <v>45134</v>
      </c>
      <c r="C32" s="99">
        <f t="shared" si="1"/>
        <v>49.399999999999977</v>
      </c>
      <c r="D32" s="100">
        <f t="shared" si="2"/>
        <v>61.29999999999999</v>
      </c>
      <c r="E32" s="370" t="str">
        <f t="shared" si="3"/>
        <v/>
      </c>
      <c r="F32" s="370" t="str">
        <f t="shared" si="4"/>
        <v/>
      </c>
      <c r="G32" s="370" t="str">
        <f t="shared" si="5"/>
        <v/>
      </c>
      <c r="H32" s="370" t="str">
        <f t="shared" si="6"/>
        <v/>
      </c>
      <c r="I32" s="370" t="str">
        <f t="shared" si="7"/>
        <v/>
      </c>
      <c r="J32" s="370" t="str">
        <f t="shared" si="8"/>
        <v/>
      </c>
      <c r="K32" s="136">
        <f t="shared" si="9"/>
        <v>49.399999999999977</v>
      </c>
      <c r="L32" s="137">
        <f t="shared" si="10"/>
        <v>61.29999999999999</v>
      </c>
      <c r="M32" s="138" t="str">
        <f t="shared" si="11"/>
        <v/>
      </c>
      <c r="N32" s="138" t="str">
        <f t="shared" si="12"/>
        <v/>
      </c>
      <c r="O32" s="139" t="str">
        <f t="shared" si="13"/>
        <v/>
      </c>
      <c r="P32" s="138" t="str">
        <f t="shared" si="14"/>
        <v/>
      </c>
      <c r="Q32" s="138" t="str">
        <f t="shared" si="15"/>
        <v/>
      </c>
      <c r="R32" s="139" t="str">
        <f t="shared" si="27"/>
        <v/>
      </c>
      <c r="S32" s="136" t="str">
        <f t="shared" si="16"/>
        <v/>
      </c>
      <c r="T32" s="137" t="str">
        <f t="shared" si="17"/>
        <v/>
      </c>
      <c r="U32" s="136">
        <f t="shared" si="18"/>
        <v>49.399999999999977</v>
      </c>
      <c r="V32" s="137">
        <f t="shared" si="19"/>
        <v>61.29999999999999</v>
      </c>
      <c r="W32" s="140" t="str">
        <f t="shared" si="20"/>
        <v/>
      </c>
      <c r="X32" s="141" t="str">
        <f t="shared" si="21"/>
        <v/>
      </c>
      <c r="Y32" s="101"/>
      <c r="AR32" s="116">
        <f t="shared" si="28"/>
        <v>45134</v>
      </c>
      <c r="AS32" s="118" t="str">
        <f t="shared" si="29"/>
        <v/>
      </c>
      <c r="AT32" s="118" t="str">
        <f t="shared" si="30"/>
        <v/>
      </c>
      <c r="AU32" s="118" t="str">
        <f t="shared" si="34"/>
        <v/>
      </c>
      <c r="AV32" s="118" t="str">
        <f t="shared" si="34"/>
        <v/>
      </c>
      <c r="AW32" s="118" t="str">
        <f t="shared" si="34"/>
        <v/>
      </c>
      <c r="AX32" s="118" t="str">
        <f t="shared" si="34"/>
        <v/>
      </c>
      <c r="AY32" s="118" t="str">
        <f t="shared" si="34"/>
        <v/>
      </c>
      <c r="AZ32" s="118" t="str">
        <f t="shared" si="34"/>
        <v/>
      </c>
      <c r="BA32" s="118" t="str">
        <f t="shared" si="23"/>
        <v/>
      </c>
      <c r="BB32" s="118" t="str">
        <f t="shared" si="24"/>
        <v/>
      </c>
      <c r="BC32" s="119" t="str">
        <f t="shared" si="31"/>
        <v/>
      </c>
      <c r="BD32" s="119" t="str">
        <f t="shared" si="31"/>
        <v/>
      </c>
      <c r="BE32" s="119" t="str">
        <f t="shared" si="31"/>
        <v/>
      </c>
      <c r="BF32" s="119" t="str">
        <f t="shared" si="31"/>
        <v/>
      </c>
      <c r="BG32" s="119" t="str">
        <f t="shared" si="31"/>
        <v/>
      </c>
      <c r="BH32" s="119" t="str">
        <f t="shared" si="31"/>
        <v/>
      </c>
      <c r="BI32" s="119" t="str">
        <f t="shared" si="31"/>
        <v/>
      </c>
      <c r="BJ32" s="119" t="str">
        <f t="shared" si="31"/>
        <v/>
      </c>
      <c r="BK32" s="120" t="str">
        <f t="shared" si="32"/>
        <v/>
      </c>
      <c r="BL32" s="120" t="str">
        <f t="shared" si="33"/>
        <v/>
      </c>
      <c r="BM32" s="119" t="str">
        <f t="shared" si="35"/>
        <v/>
      </c>
      <c r="BN32" s="121" t="str">
        <f t="shared" si="35"/>
        <v/>
      </c>
    </row>
    <row r="33" spans="1:66" ht="17.100000000000001" customHeight="1">
      <c r="A33" s="98">
        <v>28</v>
      </c>
      <c r="B33" s="369">
        <f t="shared" si="0"/>
        <v>45135</v>
      </c>
      <c r="C33" s="99">
        <f t="shared" si="1"/>
        <v>49.399999999999977</v>
      </c>
      <c r="D33" s="100">
        <f t="shared" si="2"/>
        <v>61.29999999999999</v>
      </c>
      <c r="E33" s="370" t="str">
        <f t="shared" si="3"/>
        <v/>
      </c>
      <c r="F33" s="370" t="str">
        <f t="shared" si="4"/>
        <v/>
      </c>
      <c r="G33" s="370" t="str">
        <f t="shared" si="5"/>
        <v/>
      </c>
      <c r="H33" s="370" t="str">
        <f t="shared" si="6"/>
        <v/>
      </c>
      <c r="I33" s="370" t="str">
        <f t="shared" si="7"/>
        <v/>
      </c>
      <c r="J33" s="370" t="str">
        <f t="shared" si="8"/>
        <v/>
      </c>
      <c r="K33" s="136">
        <f t="shared" si="9"/>
        <v>49.399999999999977</v>
      </c>
      <c r="L33" s="137">
        <f t="shared" si="10"/>
        <v>61.29999999999999</v>
      </c>
      <c r="M33" s="138" t="str">
        <f t="shared" si="11"/>
        <v/>
      </c>
      <c r="N33" s="138" t="str">
        <f t="shared" si="12"/>
        <v/>
      </c>
      <c r="O33" s="139" t="str">
        <f t="shared" si="13"/>
        <v/>
      </c>
      <c r="P33" s="138" t="str">
        <f t="shared" si="14"/>
        <v/>
      </c>
      <c r="Q33" s="138" t="str">
        <f t="shared" si="15"/>
        <v/>
      </c>
      <c r="R33" s="139" t="str">
        <f t="shared" si="27"/>
        <v/>
      </c>
      <c r="S33" s="136" t="str">
        <f t="shared" si="16"/>
        <v/>
      </c>
      <c r="T33" s="137" t="str">
        <f t="shared" si="17"/>
        <v/>
      </c>
      <c r="U33" s="136">
        <f t="shared" si="18"/>
        <v>49.399999999999977</v>
      </c>
      <c r="V33" s="137">
        <f t="shared" si="19"/>
        <v>61.29999999999999</v>
      </c>
      <c r="W33" s="140" t="str">
        <f t="shared" si="20"/>
        <v/>
      </c>
      <c r="X33" s="141" t="str">
        <f t="shared" si="21"/>
        <v/>
      </c>
      <c r="Y33" s="101"/>
      <c r="AR33" s="116">
        <f t="shared" si="28"/>
        <v>45135</v>
      </c>
      <c r="AS33" s="118" t="str">
        <f t="shared" si="29"/>
        <v/>
      </c>
      <c r="AT33" s="118" t="str">
        <f t="shared" si="30"/>
        <v/>
      </c>
      <c r="AU33" s="118" t="str">
        <f t="shared" si="34"/>
        <v/>
      </c>
      <c r="AV33" s="118" t="str">
        <f t="shared" si="34"/>
        <v/>
      </c>
      <c r="AW33" s="118" t="str">
        <f t="shared" si="34"/>
        <v/>
      </c>
      <c r="AX33" s="118" t="str">
        <f t="shared" si="34"/>
        <v/>
      </c>
      <c r="AY33" s="118" t="str">
        <f t="shared" si="34"/>
        <v/>
      </c>
      <c r="AZ33" s="118" t="str">
        <f t="shared" si="34"/>
        <v/>
      </c>
      <c r="BA33" s="118" t="str">
        <f t="shared" si="23"/>
        <v/>
      </c>
      <c r="BB33" s="118" t="str">
        <f t="shared" si="24"/>
        <v/>
      </c>
      <c r="BC33" s="119" t="str">
        <f t="shared" si="31"/>
        <v/>
      </c>
      <c r="BD33" s="119" t="str">
        <f t="shared" si="31"/>
        <v/>
      </c>
      <c r="BE33" s="119" t="str">
        <f t="shared" si="31"/>
        <v/>
      </c>
      <c r="BF33" s="119" t="str">
        <f t="shared" si="31"/>
        <v/>
      </c>
      <c r="BG33" s="119" t="str">
        <f t="shared" si="31"/>
        <v/>
      </c>
      <c r="BH33" s="119" t="str">
        <f t="shared" si="31"/>
        <v/>
      </c>
      <c r="BI33" s="119" t="str">
        <f t="shared" si="31"/>
        <v/>
      </c>
      <c r="BJ33" s="119" t="str">
        <f t="shared" si="31"/>
        <v/>
      </c>
      <c r="BK33" s="120" t="str">
        <f t="shared" si="32"/>
        <v/>
      </c>
      <c r="BL33" s="120" t="str">
        <f t="shared" si="33"/>
        <v/>
      </c>
      <c r="BM33" s="119" t="str">
        <f t="shared" si="35"/>
        <v/>
      </c>
      <c r="BN33" s="121" t="str">
        <f t="shared" si="35"/>
        <v/>
      </c>
    </row>
    <row r="34" spans="1:66" ht="17.100000000000001" customHeight="1">
      <c r="A34" s="98">
        <v>29</v>
      </c>
      <c r="B34" s="369">
        <f t="shared" si="0"/>
        <v>45136</v>
      </c>
      <c r="C34" s="99">
        <f t="shared" si="1"/>
        <v>49.399999999999977</v>
      </c>
      <c r="D34" s="100">
        <f t="shared" si="2"/>
        <v>61.29999999999999</v>
      </c>
      <c r="E34" s="370" t="str">
        <f t="shared" si="3"/>
        <v/>
      </c>
      <c r="F34" s="370" t="str">
        <f t="shared" si="4"/>
        <v/>
      </c>
      <c r="G34" s="370" t="str">
        <f t="shared" si="5"/>
        <v/>
      </c>
      <c r="H34" s="370" t="str">
        <f t="shared" si="6"/>
        <v/>
      </c>
      <c r="I34" s="370" t="str">
        <f t="shared" si="7"/>
        <v/>
      </c>
      <c r="J34" s="370" t="str">
        <f t="shared" si="8"/>
        <v/>
      </c>
      <c r="K34" s="136">
        <f t="shared" si="9"/>
        <v>49.399999999999977</v>
      </c>
      <c r="L34" s="137">
        <f t="shared" si="10"/>
        <v>61.29999999999999</v>
      </c>
      <c r="M34" s="138" t="str">
        <f t="shared" si="11"/>
        <v/>
      </c>
      <c r="N34" s="138" t="str">
        <f t="shared" si="12"/>
        <v/>
      </c>
      <c r="O34" s="139" t="str">
        <f t="shared" si="13"/>
        <v/>
      </c>
      <c r="P34" s="138" t="str">
        <f t="shared" si="14"/>
        <v/>
      </c>
      <c r="Q34" s="138" t="str">
        <f t="shared" si="15"/>
        <v/>
      </c>
      <c r="R34" s="139" t="str">
        <f t="shared" si="27"/>
        <v/>
      </c>
      <c r="S34" s="136" t="str">
        <f t="shared" si="16"/>
        <v/>
      </c>
      <c r="T34" s="137" t="str">
        <f t="shared" si="17"/>
        <v/>
      </c>
      <c r="U34" s="136">
        <f t="shared" si="18"/>
        <v>49.399999999999977</v>
      </c>
      <c r="V34" s="137">
        <f t="shared" si="19"/>
        <v>61.29999999999999</v>
      </c>
      <c r="W34" s="140" t="str">
        <f t="shared" si="20"/>
        <v/>
      </c>
      <c r="X34" s="141" t="str">
        <f t="shared" si="21"/>
        <v/>
      </c>
      <c r="Y34" s="101"/>
      <c r="AR34" s="116">
        <f t="shared" si="28"/>
        <v>45136</v>
      </c>
      <c r="AS34" s="118" t="str">
        <f t="shared" si="29"/>
        <v/>
      </c>
      <c r="AT34" s="118" t="str">
        <f t="shared" si="30"/>
        <v/>
      </c>
      <c r="AU34" s="118" t="str">
        <f t="shared" si="34"/>
        <v/>
      </c>
      <c r="AV34" s="118" t="str">
        <f t="shared" si="34"/>
        <v/>
      </c>
      <c r="AW34" s="118" t="str">
        <f t="shared" si="34"/>
        <v/>
      </c>
      <c r="AX34" s="118" t="str">
        <f t="shared" si="34"/>
        <v/>
      </c>
      <c r="AY34" s="118" t="str">
        <f t="shared" si="34"/>
        <v/>
      </c>
      <c r="AZ34" s="118" t="str">
        <f t="shared" si="34"/>
        <v/>
      </c>
      <c r="BA34" s="118" t="str">
        <f t="shared" si="23"/>
        <v/>
      </c>
      <c r="BB34" s="118" t="str">
        <f t="shared" si="24"/>
        <v/>
      </c>
      <c r="BC34" s="119" t="str">
        <f t="shared" si="31"/>
        <v/>
      </c>
      <c r="BD34" s="119" t="str">
        <f t="shared" si="31"/>
        <v/>
      </c>
      <c r="BE34" s="119" t="str">
        <f t="shared" si="31"/>
        <v/>
      </c>
      <c r="BF34" s="119" t="str">
        <f t="shared" si="31"/>
        <v/>
      </c>
      <c r="BG34" s="119" t="str">
        <f t="shared" si="31"/>
        <v/>
      </c>
      <c r="BH34" s="119" t="str">
        <f t="shared" si="31"/>
        <v/>
      </c>
      <c r="BI34" s="119" t="str">
        <f t="shared" si="31"/>
        <v/>
      </c>
      <c r="BJ34" s="119" t="str">
        <f t="shared" si="31"/>
        <v/>
      </c>
      <c r="BK34" s="120" t="str">
        <f t="shared" si="32"/>
        <v/>
      </c>
      <c r="BL34" s="120" t="str">
        <f t="shared" si="33"/>
        <v/>
      </c>
      <c r="BM34" s="119" t="str">
        <f t="shared" si="35"/>
        <v/>
      </c>
      <c r="BN34" s="121" t="str">
        <f t="shared" si="35"/>
        <v/>
      </c>
    </row>
    <row r="35" spans="1:66" ht="17.100000000000001" customHeight="1">
      <c r="A35" s="98">
        <v>30</v>
      </c>
      <c r="B35" s="369">
        <f t="shared" si="0"/>
        <v>45137</v>
      </c>
      <c r="C35" s="99">
        <f t="shared" si="1"/>
        <v>49.399999999999977</v>
      </c>
      <c r="D35" s="100">
        <f t="shared" si="2"/>
        <v>61.29999999999999</v>
      </c>
      <c r="E35" s="370" t="str">
        <f t="shared" si="3"/>
        <v/>
      </c>
      <c r="F35" s="370" t="str">
        <f t="shared" si="4"/>
        <v/>
      </c>
      <c r="G35" s="370" t="str">
        <f t="shared" si="5"/>
        <v/>
      </c>
      <c r="H35" s="370" t="str">
        <f t="shared" si="6"/>
        <v/>
      </c>
      <c r="I35" s="370" t="str">
        <f t="shared" si="7"/>
        <v/>
      </c>
      <c r="J35" s="370" t="str">
        <f t="shared" si="8"/>
        <v/>
      </c>
      <c r="K35" s="136">
        <f t="shared" si="9"/>
        <v>49.399999999999977</v>
      </c>
      <c r="L35" s="137">
        <f t="shared" si="10"/>
        <v>61.29999999999999</v>
      </c>
      <c r="M35" s="138" t="str">
        <f t="shared" si="11"/>
        <v/>
      </c>
      <c r="N35" s="138" t="str">
        <f t="shared" si="12"/>
        <v/>
      </c>
      <c r="O35" s="139" t="str">
        <f t="shared" si="13"/>
        <v/>
      </c>
      <c r="P35" s="138" t="str">
        <f t="shared" si="14"/>
        <v/>
      </c>
      <c r="Q35" s="138" t="str">
        <f t="shared" si="15"/>
        <v/>
      </c>
      <c r="R35" s="139" t="str">
        <f t="shared" si="27"/>
        <v/>
      </c>
      <c r="S35" s="136" t="str">
        <f t="shared" si="16"/>
        <v/>
      </c>
      <c r="T35" s="137" t="str">
        <f t="shared" si="17"/>
        <v/>
      </c>
      <c r="U35" s="136">
        <f t="shared" si="18"/>
        <v>49.399999999999977</v>
      </c>
      <c r="V35" s="137">
        <f t="shared" si="19"/>
        <v>61.29999999999999</v>
      </c>
      <c r="W35" s="140" t="str">
        <f t="shared" si="20"/>
        <v/>
      </c>
      <c r="X35" s="141" t="str">
        <f t="shared" si="21"/>
        <v/>
      </c>
      <c r="Y35" s="101"/>
      <c r="AR35" s="116">
        <f t="shared" si="28"/>
        <v>45137</v>
      </c>
      <c r="AS35" s="118" t="str">
        <f t="shared" si="29"/>
        <v/>
      </c>
      <c r="AT35" s="118" t="str">
        <f t="shared" si="30"/>
        <v/>
      </c>
      <c r="AU35" s="118" t="str">
        <f t="shared" si="34"/>
        <v/>
      </c>
      <c r="AV35" s="118" t="str">
        <f t="shared" si="34"/>
        <v/>
      </c>
      <c r="AW35" s="118" t="str">
        <f t="shared" si="34"/>
        <v/>
      </c>
      <c r="AX35" s="118" t="str">
        <f t="shared" si="34"/>
        <v/>
      </c>
      <c r="AY35" s="118" t="str">
        <f t="shared" si="34"/>
        <v/>
      </c>
      <c r="AZ35" s="118" t="str">
        <f t="shared" si="34"/>
        <v/>
      </c>
      <c r="BA35" s="118" t="str">
        <f t="shared" si="23"/>
        <v/>
      </c>
      <c r="BB35" s="118" t="str">
        <f t="shared" si="24"/>
        <v/>
      </c>
      <c r="BC35" s="119" t="str">
        <f t="shared" si="31"/>
        <v/>
      </c>
      <c r="BD35" s="119" t="str">
        <f t="shared" si="31"/>
        <v/>
      </c>
      <c r="BE35" s="119" t="str">
        <f t="shared" si="31"/>
        <v/>
      </c>
      <c r="BF35" s="119" t="str">
        <f t="shared" si="31"/>
        <v/>
      </c>
      <c r="BG35" s="119" t="str">
        <f t="shared" si="31"/>
        <v/>
      </c>
      <c r="BH35" s="119" t="str">
        <f t="shared" si="31"/>
        <v/>
      </c>
      <c r="BI35" s="119" t="str">
        <f t="shared" si="31"/>
        <v/>
      </c>
      <c r="BJ35" s="119" t="str">
        <f t="shared" si="31"/>
        <v/>
      </c>
      <c r="BK35" s="120" t="str">
        <f t="shared" si="32"/>
        <v/>
      </c>
      <c r="BL35" s="120" t="str">
        <f t="shared" si="33"/>
        <v/>
      </c>
      <c r="BM35" s="119" t="str">
        <f t="shared" si="35"/>
        <v/>
      </c>
      <c r="BN35" s="121" t="str">
        <f t="shared" si="35"/>
        <v/>
      </c>
    </row>
    <row r="36" spans="1:66" ht="17.100000000000001" customHeight="1">
      <c r="A36" s="98">
        <v>31</v>
      </c>
      <c r="B36" s="369">
        <f t="shared" si="0"/>
        <v>45138</v>
      </c>
      <c r="C36" s="99">
        <f t="shared" si="1"/>
        <v>49.399999999999977</v>
      </c>
      <c r="D36" s="100">
        <f t="shared" si="2"/>
        <v>61.29999999999999</v>
      </c>
      <c r="E36" s="370" t="str">
        <f t="shared" si="3"/>
        <v/>
      </c>
      <c r="F36" s="370" t="str">
        <f t="shared" si="4"/>
        <v/>
      </c>
      <c r="G36" s="370" t="str">
        <f t="shared" si="5"/>
        <v/>
      </c>
      <c r="H36" s="370" t="str">
        <f t="shared" si="6"/>
        <v/>
      </c>
      <c r="I36" s="370" t="str">
        <f t="shared" si="7"/>
        <v/>
      </c>
      <c r="J36" s="370" t="str">
        <f t="shared" si="8"/>
        <v/>
      </c>
      <c r="K36" s="136">
        <f t="shared" si="9"/>
        <v>49.399999999999977</v>
      </c>
      <c r="L36" s="137">
        <f t="shared" si="10"/>
        <v>61.29999999999999</v>
      </c>
      <c r="M36" s="138" t="str">
        <f t="shared" si="11"/>
        <v/>
      </c>
      <c r="N36" s="138" t="str">
        <f t="shared" si="12"/>
        <v/>
      </c>
      <c r="O36" s="139" t="str">
        <f t="shared" si="13"/>
        <v/>
      </c>
      <c r="P36" s="138" t="str">
        <f t="shared" si="14"/>
        <v/>
      </c>
      <c r="Q36" s="138" t="str">
        <f t="shared" si="15"/>
        <v/>
      </c>
      <c r="R36" s="139" t="str">
        <f t="shared" si="27"/>
        <v/>
      </c>
      <c r="S36" s="136" t="str">
        <f t="shared" si="16"/>
        <v/>
      </c>
      <c r="T36" s="137" t="str">
        <f t="shared" si="17"/>
        <v/>
      </c>
      <c r="U36" s="136">
        <f t="shared" si="18"/>
        <v>49.399999999999977</v>
      </c>
      <c r="V36" s="137">
        <f t="shared" si="19"/>
        <v>61.29999999999999</v>
      </c>
      <c r="W36" s="140" t="str">
        <f t="shared" si="20"/>
        <v/>
      </c>
      <c r="X36" s="141" t="str">
        <f t="shared" si="21"/>
        <v/>
      </c>
      <c r="Y36" s="101"/>
      <c r="AR36" s="116">
        <f t="shared" si="28"/>
        <v>45138</v>
      </c>
      <c r="AS36" s="118" t="str">
        <f t="shared" si="29"/>
        <v/>
      </c>
      <c r="AT36" s="118" t="str">
        <f t="shared" si="30"/>
        <v/>
      </c>
      <c r="AU36" s="118" t="str">
        <f t="shared" si="34"/>
        <v/>
      </c>
      <c r="AV36" s="118" t="str">
        <f t="shared" si="34"/>
        <v/>
      </c>
      <c r="AW36" s="118" t="str">
        <f t="shared" si="34"/>
        <v/>
      </c>
      <c r="AX36" s="118" t="str">
        <f t="shared" si="34"/>
        <v/>
      </c>
      <c r="AY36" s="118" t="str">
        <f t="shared" si="34"/>
        <v/>
      </c>
      <c r="AZ36" s="118" t="str">
        <f t="shared" si="34"/>
        <v/>
      </c>
      <c r="BA36" s="118" t="str">
        <f t="shared" si="23"/>
        <v/>
      </c>
      <c r="BB36" s="118" t="str">
        <f t="shared" si="24"/>
        <v/>
      </c>
      <c r="BC36" s="119" t="str">
        <f t="shared" si="31"/>
        <v/>
      </c>
      <c r="BD36" s="119" t="str">
        <f t="shared" si="31"/>
        <v/>
      </c>
      <c r="BE36" s="119" t="str">
        <f t="shared" si="31"/>
        <v/>
      </c>
      <c r="BF36" s="119" t="str">
        <f t="shared" si="31"/>
        <v/>
      </c>
      <c r="BG36" s="119" t="str">
        <f t="shared" si="31"/>
        <v/>
      </c>
      <c r="BH36" s="119" t="str">
        <f t="shared" si="31"/>
        <v/>
      </c>
      <c r="BI36" s="119" t="str">
        <f t="shared" si="31"/>
        <v/>
      </c>
      <c r="BJ36" s="119" t="str">
        <f t="shared" si="31"/>
        <v/>
      </c>
      <c r="BK36" s="120" t="str">
        <f t="shared" si="32"/>
        <v/>
      </c>
      <c r="BL36" s="120" t="str">
        <f t="shared" si="33"/>
        <v/>
      </c>
      <c r="BM36" s="119" t="str">
        <f t="shared" si="35"/>
        <v/>
      </c>
      <c r="BN36" s="121" t="str">
        <f t="shared" si="35"/>
        <v/>
      </c>
    </row>
    <row r="37" spans="1:66" ht="20.25">
      <c r="A37" s="102"/>
      <c r="B37" s="103"/>
      <c r="C37" s="866" t="s">
        <v>112</v>
      </c>
      <c r="D37" s="867"/>
      <c r="E37" s="104">
        <f t="shared" ref="E37:J37" si="36">SUM(E6:E36)</f>
        <v>0</v>
      </c>
      <c r="F37" s="105">
        <f t="shared" si="36"/>
        <v>0</v>
      </c>
      <c r="G37" s="104">
        <f t="shared" si="36"/>
        <v>0</v>
      </c>
      <c r="H37" s="105">
        <f t="shared" si="36"/>
        <v>0</v>
      </c>
      <c r="I37" s="104">
        <f t="shared" si="36"/>
        <v>0</v>
      </c>
      <c r="J37" s="105">
        <f t="shared" si="36"/>
        <v>0</v>
      </c>
      <c r="K37" s="106"/>
      <c r="L37" s="106"/>
      <c r="M37" s="107">
        <f t="shared" ref="M37:T37" si="37">SUM(M6:M36)</f>
        <v>603</v>
      </c>
      <c r="N37" s="107">
        <f t="shared" si="37"/>
        <v>583</v>
      </c>
      <c r="O37" s="107">
        <f t="shared" si="37"/>
        <v>1186</v>
      </c>
      <c r="P37" s="107">
        <f t="shared" si="37"/>
        <v>462</v>
      </c>
      <c r="Q37" s="107">
        <f t="shared" si="37"/>
        <v>448</v>
      </c>
      <c r="R37" s="107">
        <f t="shared" si="37"/>
        <v>910</v>
      </c>
      <c r="S37" s="108">
        <f t="shared" si="37"/>
        <v>68.599999999999994</v>
      </c>
      <c r="T37" s="108">
        <f t="shared" si="37"/>
        <v>22.4</v>
      </c>
      <c r="U37" s="109"/>
      <c r="V37" s="109"/>
      <c r="W37" s="110">
        <f>SUM(W6:W36)</f>
        <v>4959.5</v>
      </c>
      <c r="X37" s="111"/>
      <c r="Y37" s="101"/>
      <c r="AR37" s="122"/>
      <c r="AS37" s="858"/>
      <c r="AT37" s="858"/>
      <c r="AU37" s="123">
        <f t="shared" ref="AU37:AZ37" si="38">SUM(AU6:AU36)</f>
        <v>0</v>
      </c>
      <c r="AV37" s="123">
        <f t="shared" si="38"/>
        <v>0</v>
      </c>
      <c r="AW37" s="123">
        <f t="shared" si="38"/>
        <v>0</v>
      </c>
      <c r="AX37" s="123">
        <f t="shared" si="38"/>
        <v>0</v>
      </c>
      <c r="AY37" s="123">
        <f t="shared" si="38"/>
        <v>0</v>
      </c>
      <c r="AZ37" s="123">
        <f t="shared" si="38"/>
        <v>0</v>
      </c>
      <c r="BA37" s="123"/>
      <c r="BB37" s="123"/>
      <c r="BC37" s="124">
        <f>SUM(BC6:BC36)</f>
        <v>603</v>
      </c>
      <c r="BD37" s="124">
        <f>SUM(BD6:BD36)</f>
        <v>583</v>
      </c>
      <c r="BE37" s="124"/>
      <c r="BF37" s="124">
        <f>SUM(BF6:BF36)</f>
        <v>462</v>
      </c>
      <c r="BG37" s="124">
        <f>SUM(BG6:BG36)</f>
        <v>448</v>
      </c>
      <c r="BH37" s="124"/>
      <c r="BI37" s="125">
        <f>SUM(BI6:BI36)</f>
        <v>68.599999999999994</v>
      </c>
      <c r="BJ37" s="125">
        <f>SUM(BJ6:BJ36)</f>
        <v>22.4</v>
      </c>
      <c r="BK37" s="125"/>
      <c r="BL37" s="125"/>
      <c r="BM37" s="123">
        <f>SUM(BM6:BM36)</f>
        <v>4959.5</v>
      </c>
      <c r="BN37" s="126"/>
    </row>
    <row r="45" spans="1:66" hidden="1">
      <c r="X45" s="237">
        <f>COUNTIF(X6:X36,"सब्जी रोटी")+COUNTIF(X6:X36,"खिचड़ी")</f>
        <v>2</v>
      </c>
      <c r="Y45" s="237">
        <f>SUMIF(X6:X36,#REF!,R6:R36)+SUMIF(X6:X36,#REF!,R6:R36)</f>
        <v>0</v>
      </c>
    </row>
    <row r="46" spans="1:66" hidden="1">
      <c r="X46" s="237">
        <f>COUNTIF(X6:X36,"दाल रोटी")+COUNTIF(X6:X36,"दाल चावल")</f>
        <v>2</v>
      </c>
      <c r="Y46" s="237">
        <f>SUMIF(X6:X36,#REF!,R6:R36)+SUMIF(X6:X36,#REF!,R6:R36)</f>
        <v>0</v>
      </c>
    </row>
    <row r="47" spans="1:66" hidden="1">
      <c r="Y47" s="237">
        <f>SUM(Y45:Y46)</f>
        <v>0</v>
      </c>
    </row>
  </sheetData>
  <sheetProtection password="EFD1" sheet="1" objects="1" scenarios="1" formatColumns="0" formatRows="0"/>
  <mergeCells count="35">
    <mergeCell ref="I4:J4"/>
    <mergeCell ref="AW2:AX3"/>
    <mergeCell ref="AY2:AZ3"/>
    <mergeCell ref="AW4:AX4"/>
    <mergeCell ref="AS2:AT4"/>
    <mergeCell ref="AU2:AV4"/>
    <mergeCell ref="AY4:AZ4"/>
    <mergeCell ref="P2:R4"/>
    <mergeCell ref="S2:T4"/>
    <mergeCell ref="U2:V4"/>
    <mergeCell ref="X2:X5"/>
    <mergeCell ref="AR2:AR5"/>
    <mergeCell ref="BF2:BH4"/>
    <mergeCell ref="W2:W5"/>
    <mergeCell ref="BK2:BL4"/>
    <mergeCell ref="BM2:BM5"/>
    <mergeCell ref="BN2:BN5"/>
    <mergeCell ref="BA2:BB4"/>
    <mergeCell ref="BC2:BE4"/>
    <mergeCell ref="G4:H4"/>
    <mergeCell ref="AR1:BH1"/>
    <mergeCell ref="BJ1:BN1"/>
    <mergeCell ref="Q1:S1"/>
    <mergeCell ref="C37:D37"/>
    <mergeCell ref="AS37:AT37"/>
    <mergeCell ref="BI2:BJ4"/>
    <mergeCell ref="B1:D1"/>
    <mergeCell ref="E1:K1"/>
    <mergeCell ref="B2:B5"/>
    <mergeCell ref="C2:D4"/>
    <mergeCell ref="E2:F4"/>
    <mergeCell ref="G2:H3"/>
    <mergeCell ref="I2:J3"/>
    <mergeCell ref="K2:L4"/>
    <mergeCell ref="M2:O4"/>
  </mergeCells>
  <conditionalFormatting sqref="O6:O36 R6:R36">
    <cfRule type="cellIs" dxfId="97" priority="24" stopIfTrue="1" operator="equal">
      <formula>0</formula>
    </cfRule>
  </conditionalFormatting>
  <conditionalFormatting sqref="S6:S36">
    <cfRule type="cellIs" dxfId="96" priority="23" operator="equal">
      <formula>0</formula>
    </cfRule>
  </conditionalFormatting>
  <conditionalFormatting sqref="T6:T36">
    <cfRule type="cellIs" dxfId="95" priority="22" operator="equal">
      <formula>0</formula>
    </cfRule>
  </conditionalFormatting>
  <conditionalFormatting sqref="W6:W36">
    <cfRule type="cellIs" dxfId="94" priority="21" operator="equal">
      <formula>0</formula>
    </cfRule>
  </conditionalFormatting>
  <conditionalFormatting sqref="C7:C36">
    <cfRule type="expression" dxfId="93" priority="20" stopIfTrue="1">
      <formula>R7=0</formula>
    </cfRule>
  </conditionalFormatting>
  <conditionalFormatting sqref="D7:D36">
    <cfRule type="expression" dxfId="92" priority="19">
      <formula>R7=0</formula>
    </cfRule>
  </conditionalFormatting>
  <conditionalFormatting sqref="L6:L36">
    <cfRule type="expression" dxfId="91" priority="18" stopIfTrue="1">
      <formula>R6=""</formula>
    </cfRule>
  </conditionalFormatting>
  <conditionalFormatting sqref="K6:K36">
    <cfRule type="expression" dxfId="90" priority="17" stopIfTrue="1">
      <formula>R6=""</formula>
    </cfRule>
  </conditionalFormatting>
  <conditionalFormatting sqref="U6:U36">
    <cfRule type="expression" dxfId="89" priority="16" stopIfTrue="1">
      <formula>R6=0</formula>
    </cfRule>
  </conditionalFormatting>
  <conditionalFormatting sqref="V6:V36">
    <cfRule type="expression" dxfId="88" priority="15" stopIfTrue="1">
      <formula>R6=""</formula>
    </cfRule>
  </conditionalFormatting>
  <conditionalFormatting sqref="C7:C36">
    <cfRule type="expression" dxfId="87" priority="10" stopIfTrue="1">
      <formula>R7=0</formula>
    </cfRule>
  </conditionalFormatting>
  <conditionalFormatting sqref="D7:D36">
    <cfRule type="expression" dxfId="86" priority="9">
      <formula>R7=0</formula>
    </cfRule>
  </conditionalFormatting>
  <conditionalFormatting sqref="L6:L36">
    <cfRule type="expression" dxfId="85" priority="8" stopIfTrue="1">
      <formula>R6=0</formula>
    </cfRule>
  </conditionalFormatting>
  <conditionalFormatting sqref="K6:K36">
    <cfRule type="expression" dxfId="84" priority="7" stopIfTrue="1">
      <formula>R6=0</formula>
    </cfRule>
  </conditionalFormatting>
  <conditionalFormatting sqref="U6:U36">
    <cfRule type="expression" dxfId="83" priority="6" stopIfTrue="1">
      <formula>R6=""</formula>
    </cfRule>
  </conditionalFormatting>
  <conditionalFormatting sqref="V6:V36">
    <cfRule type="expression" dxfId="82" priority="5" stopIfTrue="1">
      <formula>R6=""</formula>
    </cfRule>
  </conditionalFormatting>
  <conditionalFormatting sqref="C6:C36">
    <cfRule type="expression" dxfId="81" priority="4" stopIfTrue="1">
      <formula>R6=0</formula>
    </cfRule>
  </conditionalFormatting>
  <conditionalFormatting sqref="D6:D36">
    <cfRule type="expression" dxfId="80" priority="3">
      <formula>R6=0</formula>
    </cfRule>
  </conditionalFormatting>
  <conditionalFormatting sqref="C6:C36">
    <cfRule type="expression" dxfId="79" priority="2" stopIfTrue="1">
      <formula>R6=""</formula>
    </cfRule>
  </conditionalFormatting>
  <conditionalFormatting sqref="D6:D36">
    <cfRule type="expression" dxfId="78" priority="1">
      <formula>R6=""</formula>
    </cfRule>
  </conditionalFormatting>
  <pageMargins left="0.45" right="0.2" top="0.25" bottom="0.25" header="0.3" footer="0.3"/>
  <pageSetup paperSize="9" scale="86" orientation="landscape" r:id="rId1"/>
  <drawing r:id="rId2"/>
</worksheet>
</file>

<file path=xl/worksheets/sheet7.xml><?xml version="1.0" encoding="utf-8"?>
<worksheet xmlns="http://schemas.openxmlformats.org/spreadsheetml/2006/main" xmlns:r="http://schemas.openxmlformats.org/officeDocument/2006/relationships">
  <sheetPr codeName="Sheet7">
    <pageSetUpPr fitToPage="1"/>
  </sheetPr>
  <dimension ref="A1:BN47"/>
  <sheetViews>
    <sheetView topLeftCell="B1" workbookViewId="0">
      <selection activeCell="I42" sqref="I42"/>
    </sheetView>
  </sheetViews>
  <sheetFormatPr defaultColWidth="8.875" defaultRowHeight="15"/>
  <cols>
    <col min="1" max="1" width="1.875" style="16" hidden="1" customWidth="1"/>
    <col min="2" max="2" width="11.625" style="16" customWidth="1"/>
    <col min="3" max="4" width="11.25" style="16" customWidth="1"/>
    <col min="5" max="5" width="9.375" style="16" customWidth="1"/>
    <col min="6" max="6" width="9.625" style="16" customWidth="1"/>
    <col min="7" max="7" width="10.75" style="16" customWidth="1"/>
    <col min="8" max="8" width="10.375" style="16" customWidth="1"/>
    <col min="9" max="9" width="10.125" style="16" customWidth="1"/>
    <col min="10" max="10" width="9.75" style="16" customWidth="1"/>
    <col min="11" max="11" width="10.25" style="16" customWidth="1"/>
    <col min="12" max="12" width="10.375" style="16" customWidth="1"/>
    <col min="13" max="13" width="9.25" style="16" customWidth="1"/>
    <col min="14" max="15" width="8.125" style="16" customWidth="1"/>
    <col min="16" max="16" width="9.25" style="16" customWidth="1"/>
    <col min="17" max="17" width="8.875" style="16" customWidth="1"/>
    <col min="18" max="18" width="8.125" style="16" customWidth="1"/>
    <col min="19" max="19" width="12.125" style="16" customWidth="1"/>
    <col min="20" max="20" width="12.625" style="16" customWidth="1"/>
    <col min="21" max="21" width="10" style="16" customWidth="1"/>
    <col min="22" max="22" width="10.875" style="16" customWidth="1"/>
    <col min="23" max="23" width="14.125" style="16" customWidth="1"/>
    <col min="24" max="24" width="10.75" style="16" customWidth="1"/>
    <col min="25" max="44" width="8.875" style="16"/>
    <col min="45" max="46" width="7" style="16" customWidth="1"/>
    <col min="47" max="52" width="6.75" style="16" customWidth="1"/>
    <col min="53" max="54" width="7.75" style="16" customWidth="1"/>
    <col min="55" max="60" width="5.75" style="16" customWidth="1"/>
    <col min="61" max="62" width="7.75" style="16" customWidth="1"/>
    <col min="63" max="64" width="8.25" style="16" customWidth="1"/>
    <col min="65" max="65" width="9" style="16" bestFit="1" customWidth="1"/>
    <col min="66" max="16384" width="8.875" style="16"/>
  </cols>
  <sheetData>
    <row r="1" spans="1:66" ht="36" customHeight="1">
      <c r="A1" s="90"/>
      <c r="B1" s="868" t="s">
        <v>109</v>
      </c>
      <c r="C1" s="869"/>
      <c r="D1" s="869"/>
      <c r="E1" s="870" t="s">
        <v>110</v>
      </c>
      <c r="F1" s="870"/>
      <c r="G1" s="870"/>
      <c r="H1" s="870"/>
      <c r="I1" s="870"/>
      <c r="J1" s="870"/>
      <c r="K1" s="870"/>
      <c r="L1" s="130"/>
      <c r="M1" s="131"/>
      <c r="N1" s="132"/>
      <c r="O1" s="133"/>
      <c r="P1" s="367" t="s">
        <v>19</v>
      </c>
      <c r="Q1" s="865" t="str">
        <f>IF(AND('Master Data'!K7=""),"",'Master Data'!K7)</f>
        <v>July-2023</v>
      </c>
      <c r="R1" s="865"/>
      <c r="S1" s="865"/>
      <c r="T1" s="134"/>
      <c r="U1" s="134"/>
      <c r="V1" s="134"/>
      <c r="W1" s="134"/>
      <c r="X1" s="135"/>
      <c r="Y1" s="91"/>
      <c r="Z1" s="92"/>
      <c r="AA1" s="93"/>
      <c r="AB1" s="93"/>
      <c r="AC1" s="93"/>
      <c r="AD1" s="93"/>
      <c r="AE1" s="93"/>
      <c r="AF1" s="93"/>
      <c r="AG1" s="93"/>
      <c r="AH1" s="93"/>
      <c r="AI1" s="93"/>
      <c r="AJ1" s="93"/>
      <c r="AK1" s="93"/>
      <c r="AL1" s="93"/>
      <c r="AM1" s="93"/>
      <c r="AN1" s="93"/>
      <c r="AO1" s="93"/>
      <c r="AP1" s="93"/>
      <c r="AQ1" s="93"/>
      <c r="AR1" s="863" t="str">
        <f>CONCATENATE("School Name"," :-  ",'Master Data'!D5)</f>
        <v>School Name :-  Mahtma Gandhi Government School (English Medium) Bar, Pali</v>
      </c>
      <c r="AS1" s="863"/>
      <c r="AT1" s="863"/>
      <c r="AU1" s="863"/>
      <c r="AV1" s="863"/>
      <c r="AW1" s="863"/>
      <c r="AX1" s="863"/>
      <c r="AY1" s="863"/>
      <c r="AZ1" s="863"/>
      <c r="BA1" s="863"/>
      <c r="BB1" s="863"/>
      <c r="BC1" s="863"/>
      <c r="BD1" s="863"/>
      <c r="BE1" s="863"/>
      <c r="BF1" s="863"/>
      <c r="BG1" s="863"/>
      <c r="BH1" s="863"/>
      <c r="BI1" s="372"/>
      <c r="BJ1" s="864" t="str">
        <f>CONCATENATE("Month :-","  ",Q1)</f>
        <v>Month :-  July-2023</v>
      </c>
      <c r="BK1" s="864"/>
      <c r="BL1" s="864"/>
      <c r="BM1" s="864"/>
      <c r="BN1" s="864"/>
    </row>
    <row r="2" spans="1:66" ht="16.5" customHeight="1">
      <c r="A2" s="128"/>
      <c r="B2" s="871" t="s">
        <v>115</v>
      </c>
      <c r="C2" s="873" t="s">
        <v>116</v>
      </c>
      <c r="D2" s="873"/>
      <c r="E2" s="874" t="s">
        <v>122</v>
      </c>
      <c r="F2" s="874"/>
      <c r="G2" s="875" t="s">
        <v>123</v>
      </c>
      <c r="H2" s="875"/>
      <c r="I2" s="875" t="s">
        <v>568</v>
      </c>
      <c r="J2" s="875"/>
      <c r="K2" s="876" t="s">
        <v>126</v>
      </c>
      <c r="L2" s="876"/>
      <c r="M2" s="877" t="s">
        <v>136</v>
      </c>
      <c r="N2" s="877"/>
      <c r="O2" s="877"/>
      <c r="P2" s="877" t="s">
        <v>137</v>
      </c>
      <c r="Q2" s="877"/>
      <c r="R2" s="877"/>
      <c r="S2" s="877" t="s">
        <v>132</v>
      </c>
      <c r="T2" s="877"/>
      <c r="U2" s="876" t="s">
        <v>133</v>
      </c>
      <c r="V2" s="876"/>
      <c r="W2" s="878" t="s">
        <v>134</v>
      </c>
      <c r="X2" s="877" t="s">
        <v>135</v>
      </c>
      <c r="Y2" s="94"/>
      <c r="Z2" s="95"/>
      <c r="AA2" s="96"/>
      <c r="AB2" s="96"/>
      <c r="AC2" s="96"/>
      <c r="AD2" s="96"/>
      <c r="AE2" s="96"/>
      <c r="AF2" s="96"/>
      <c r="AG2" s="96"/>
      <c r="AH2" s="96"/>
      <c r="AI2" s="96"/>
      <c r="AJ2" s="96"/>
      <c r="AK2" s="96"/>
      <c r="AL2" s="96"/>
      <c r="AM2" s="96"/>
      <c r="AN2" s="96"/>
      <c r="AO2" s="96"/>
      <c r="AP2" s="96"/>
      <c r="AQ2" s="96"/>
      <c r="AR2" s="855" t="s">
        <v>115</v>
      </c>
      <c r="AS2" s="854" t="s">
        <v>116</v>
      </c>
      <c r="AT2" s="854"/>
      <c r="AU2" s="854" t="s">
        <v>122</v>
      </c>
      <c r="AV2" s="854"/>
      <c r="AW2" s="861" t="s">
        <v>123</v>
      </c>
      <c r="AX2" s="861"/>
      <c r="AY2" s="861" t="s">
        <v>124</v>
      </c>
      <c r="AZ2" s="861"/>
      <c r="BA2" s="855" t="s">
        <v>126</v>
      </c>
      <c r="BB2" s="855"/>
      <c r="BC2" s="854" t="s">
        <v>127</v>
      </c>
      <c r="BD2" s="854"/>
      <c r="BE2" s="854"/>
      <c r="BF2" s="854" t="s">
        <v>129</v>
      </c>
      <c r="BG2" s="854"/>
      <c r="BH2" s="854"/>
      <c r="BI2" s="854" t="s">
        <v>132</v>
      </c>
      <c r="BJ2" s="854"/>
      <c r="BK2" s="855" t="s">
        <v>133</v>
      </c>
      <c r="BL2" s="855"/>
      <c r="BM2" s="856" t="s">
        <v>134</v>
      </c>
      <c r="BN2" s="854" t="s">
        <v>135</v>
      </c>
    </row>
    <row r="3" spans="1:66" ht="19.5" customHeight="1">
      <c r="A3" s="128"/>
      <c r="B3" s="871"/>
      <c r="C3" s="873"/>
      <c r="D3" s="873"/>
      <c r="E3" s="874"/>
      <c r="F3" s="874"/>
      <c r="G3" s="875"/>
      <c r="H3" s="875"/>
      <c r="I3" s="875"/>
      <c r="J3" s="875"/>
      <c r="K3" s="876"/>
      <c r="L3" s="876"/>
      <c r="M3" s="877"/>
      <c r="N3" s="877"/>
      <c r="O3" s="877"/>
      <c r="P3" s="877"/>
      <c r="Q3" s="877"/>
      <c r="R3" s="877"/>
      <c r="S3" s="877"/>
      <c r="T3" s="877"/>
      <c r="U3" s="876"/>
      <c r="V3" s="876"/>
      <c r="W3" s="878"/>
      <c r="X3" s="877"/>
      <c r="Y3" s="94"/>
      <c r="Z3" s="95"/>
      <c r="AA3" s="96"/>
      <c r="AB3" s="96"/>
      <c r="AC3" s="96"/>
      <c r="AD3" s="96"/>
      <c r="AE3" s="96"/>
      <c r="AF3" s="96"/>
      <c r="AG3" s="96"/>
      <c r="AH3" s="96"/>
      <c r="AI3" s="96"/>
      <c r="AJ3" s="96"/>
      <c r="AK3" s="96"/>
      <c r="AL3" s="96"/>
      <c r="AM3" s="96"/>
      <c r="AN3" s="96"/>
      <c r="AO3" s="96"/>
      <c r="AP3" s="96"/>
      <c r="AQ3" s="96"/>
      <c r="AR3" s="855"/>
      <c r="AS3" s="854"/>
      <c r="AT3" s="854"/>
      <c r="AU3" s="854"/>
      <c r="AV3" s="854"/>
      <c r="AW3" s="861"/>
      <c r="AX3" s="861"/>
      <c r="AY3" s="861"/>
      <c r="AZ3" s="861"/>
      <c r="BA3" s="855"/>
      <c r="BB3" s="855"/>
      <c r="BC3" s="854"/>
      <c r="BD3" s="854"/>
      <c r="BE3" s="854"/>
      <c r="BF3" s="854"/>
      <c r="BG3" s="854"/>
      <c r="BH3" s="854"/>
      <c r="BI3" s="854"/>
      <c r="BJ3" s="854"/>
      <c r="BK3" s="855"/>
      <c r="BL3" s="855"/>
      <c r="BM3" s="856"/>
      <c r="BN3" s="854"/>
    </row>
    <row r="4" spans="1:66" ht="18" customHeight="1">
      <c r="A4" s="128"/>
      <c r="B4" s="871"/>
      <c r="C4" s="873"/>
      <c r="D4" s="873"/>
      <c r="E4" s="874"/>
      <c r="F4" s="874"/>
      <c r="G4" s="862" t="s">
        <v>125</v>
      </c>
      <c r="H4" s="862"/>
      <c r="I4" s="862" t="s">
        <v>125</v>
      </c>
      <c r="J4" s="862"/>
      <c r="K4" s="876"/>
      <c r="L4" s="876"/>
      <c r="M4" s="877"/>
      <c r="N4" s="877"/>
      <c r="O4" s="877"/>
      <c r="P4" s="877"/>
      <c r="Q4" s="877"/>
      <c r="R4" s="877"/>
      <c r="S4" s="877"/>
      <c r="T4" s="877"/>
      <c r="U4" s="876"/>
      <c r="V4" s="876"/>
      <c r="W4" s="878"/>
      <c r="X4" s="877"/>
      <c r="Y4" s="94"/>
      <c r="Z4" s="95"/>
      <c r="AA4" s="96"/>
      <c r="AB4" s="96"/>
      <c r="AC4" s="96"/>
      <c r="AD4" s="96"/>
      <c r="AE4" s="96"/>
      <c r="AF4" s="96"/>
      <c r="AG4" s="96"/>
      <c r="AH4" s="96"/>
      <c r="AI4" s="96"/>
      <c r="AJ4" s="96"/>
      <c r="AK4" s="96"/>
      <c r="AL4" s="96"/>
      <c r="AM4" s="96"/>
      <c r="AN4" s="96"/>
      <c r="AO4" s="96"/>
      <c r="AP4" s="96"/>
      <c r="AQ4" s="96"/>
      <c r="AR4" s="855"/>
      <c r="AS4" s="854"/>
      <c r="AT4" s="854"/>
      <c r="AU4" s="854"/>
      <c r="AV4" s="854"/>
      <c r="AW4" s="857" t="s">
        <v>125</v>
      </c>
      <c r="AX4" s="857"/>
      <c r="AY4" s="857" t="s">
        <v>125</v>
      </c>
      <c r="AZ4" s="857"/>
      <c r="BA4" s="855"/>
      <c r="BB4" s="855"/>
      <c r="BC4" s="854"/>
      <c r="BD4" s="854"/>
      <c r="BE4" s="854"/>
      <c r="BF4" s="854"/>
      <c r="BG4" s="854"/>
      <c r="BH4" s="854"/>
      <c r="BI4" s="854"/>
      <c r="BJ4" s="854"/>
      <c r="BK4" s="855"/>
      <c r="BL4" s="855"/>
      <c r="BM4" s="856"/>
      <c r="BN4" s="854"/>
    </row>
    <row r="5" spans="1:66" ht="17.25" customHeight="1">
      <c r="A5" s="129" t="s">
        <v>111</v>
      </c>
      <c r="B5" s="871"/>
      <c r="C5" s="142" t="s">
        <v>117</v>
      </c>
      <c r="D5" s="143" t="s">
        <v>118</v>
      </c>
      <c r="E5" s="142" t="s">
        <v>117</v>
      </c>
      <c r="F5" s="143" t="s">
        <v>118</v>
      </c>
      <c r="G5" s="142" t="s">
        <v>117</v>
      </c>
      <c r="H5" s="143" t="s">
        <v>118</v>
      </c>
      <c r="I5" s="142" t="s">
        <v>117</v>
      </c>
      <c r="J5" s="143" t="s">
        <v>118</v>
      </c>
      <c r="K5" s="142" t="s">
        <v>117</v>
      </c>
      <c r="L5" s="143" t="s">
        <v>118</v>
      </c>
      <c r="M5" s="144" t="s">
        <v>119</v>
      </c>
      <c r="N5" s="144" t="s">
        <v>120</v>
      </c>
      <c r="O5" s="144" t="s">
        <v>121</v>
      </c>
      <c r="P5" s="144" t="s">
        <v>119</v>
      </c>
      <c r="Q5" s="144" t="s">
        <v>120</v>
      </c>
      <c r="R5" s="144" t="s">
        <v>121</v>
      </c>
      <c r="S5" s="142" t="s">
        <v>117</v>
      </c>
      <c r="T5" s="143" t="s">
        <v>118</v>
      </c>
      <c r="U5" s="142" t="s">
        <v>117</v>
      </c>
      <c r="V5" s="143" t="s">
        <v>118</v>
      </c>
      <c r="W5" s="878"/>
      <c r="X5" s="877"/>
      <c r="Y5" s="97"/>
      <c r="Z5" s="95"/>
      <c r="AA5" s="96"/>
      <c r="AB5" s="96"/>
      <c r="AC5" s="96"/>
      <c r="AD5" s="96"/>
      <c r="AE5" s="96"/>
      <c r="AF5" s="96"/>
      <c r="AG5" s="96"/>
      <c r="AH5" s="96"/>
      <c r="AI5" s="96"/>
      <c r="AJ5" s="96"/>
      <c r="AK5" s="96"/>
      <c r="AL5" s="96"/>
      <c r="AM5" s="96"/>
      <c r="AN5" s="96"/>
      <c r="AO5" s="96"/>
      <c r="AP5" s="96"/>
      <c r="AQ5" s="96"/>
      <c r="AR5" s="855"/>
      <c r="AS5" s="127" t="s">
        <v>117</v>
      </c>
      <c r="AT5" s="127" t="s">
        <v>118</v>
      </c>
      <c r="AU5" s="127" t="s">
        <v>117</v>
      </c>
      <c r="AV5" s="127" t="s">
        <v>118</v>
      </c>
      <c r="AW5" s="127" t="s">
        <v>117</v>
      </c>
      <c r="AX5" s="127" t="s">
        <v>118</v>
      </c>
      <c r="AY5" s="127" t="s">
        <v>117</v>
      </c>
      <c r="AZ5" s="127" t="s">
        <v>118</v>
      </c>
      <c r="BA5" s="127" t="s">
        <v>117</v>
      </c>
      <c r="BB5" s="127" t="s">
        <v>118</v>
      </c>
      <c r="BC5" s="127" t="s">
        <v>119</v>
      </c>
      <c r="BD5" s="127" t="s">
        <v>120</v>
      </c>
      <c r="BE5" s="127" t="s">
        <v>121</v>
      </c>
      <c r="BF5" s="127" t="s">
        <v>119</v>
      </c>
      <c r="BG5" s="127" t="s">
        <v>120</v>
      </c>
      <c r="BH5" s="127" t="s">
        <v>121</v>
      </c>
      <c r="BI5" s="127" t="s">
        <v>117</v>
      </c>
      <c r="BJ5" s="127" t="s">
        <v>118</v>
      </c>
      <c r="BK5" s="127" t="s">
        <v>117</v>
      </c>
      <c r="BL5" s="127" t="s">
        <v>118</v>
      </c>
      <c r="BM5" s="856"/>
      <c r="BN5" s="854"/>
    </row>
    <row r="6" spans="1:66" ht="18.75" customHeight="1">
      <c r="A6" s="98">
        <v>1</v>
      </c>
      <c r="B6" s="369">
        <f>IFERROR(IF(AND($Q$1=""),"",IF(VLOOKUP(A6,upsbalance,2,0)=0,"",VLOOKUP(A6,upsbalance,2,0))),"")</f>
        <v>45108</v>
      </c>
      <c r="C6" s="99">
        <f t="shared" ref="C6:C36" si="0">IFERROR(IF(AND($Q$1=""),"",IF(VLOOKUP(A6,upsbalance,3,0)=0,"",VLOOKUP(A6,upsbalance,3,0))),"")</f>
        <v>41.65</v>
      </c>
      <c r="D6" s="100">
        <f t="shared" ref="D6:D36" si="1">IFERROR(IF(AND($Q$1=""),"",IF(VLOOKUP(A6,upsbalance,4,0)=0,"",VLOOKUP(A6,upsbalance,4,0))),"")</f>
        <v>21.9</v>
      </c>
      <c r="E6" s="370" t="str">
        <f t="shared" ref="E6:E36" si="2">IFERROR(IF(AND($Q$1=""),"",IF(VLOOKUP(A6,upsbalance,5,0)=0,"",VLOOKUP(A6,upsbalance,5,0))),"")</f>
        <v/>
      </c>
      <c r="F6" s="370" t="str">
        <f t="shared" ref="F6:F36" si="3">IFERROR(IF(AND($Q$1=""),"",IF(VLOOKUP(A6,upsbalance,6,0)=0,"",VLOOKUP(A6,upsbalance,6,0))),"")</f>
        <v/>
      </c>
      <c r="G6" s="370" t="str">
        <f t="shared" ref="G6:G36" si="4">IFERROR(IF(AND($Q$1=""),"",IF(VLOOKUP(A6,upsbalance,7,0)=0,"",VLOOKUP(A6,upsbalance,7,0))),"")</f>
        <v/>
      </c>
      <c r="H6" s="370" t="str">
        <f t="shared" ref="H6:H36" si="5">IFERROR(IF(AND($Q$1=""),"",IF(VLOOKUP(A6,upsbalance,8,0)=0,"",VLOOKUP(A6,upsbalance,8,0))),"")</f>
        <v/>
      </c>
      <c r="I6" s="370" t="str">
        <f t="shared" ref="I6:I36" si="6">IFERROR(IF(AND($Q$1=""),"",IF(VLOOKUP(A6,upsbalance,9,0)=0,"",VLOOKUP(A6,upsbalance,9,0))),"")</f>
        <v/>
      </c>
      <c r="J6" s="370" t="str">
        <f t="shared" ref="J6:J36" si="7">IFERROR(IF(AND($Q$1=""),"",IF(VLOOKUP(A6,upsbalance,10,0)=0,"",VLOOKUP(A6,upsbalance,10,0))),"")</f>
        <v/>
      </c>
      <c r="K6" s="136">
        <f t="shared" ref="K6:K36" si="8">IFERROR(IF(AND($Q$1=""),"",IF(VLOOKUP(A6,upsbalance,11,0)=0,"",VLOOKUP(A6,upsbalance,11,0))),"")</f>
        <v>41.65</v>
      </c>
      <c r="L6" s="137">
        <f t="shared" ref="L6:L36" si="9">IFERROR(IF(AND($Q$1=""),"",IF(VLOOKUP(A6,upsbalance,12,0)=0,"",VLOOKUP(A6,upsbalance,12,0))),"")</f>
        <v>21.9</v>
      </c>
      <c r="M6" s="138">
        <f t="shared" ref="M6:M36" si="10">IFERROR(IF(AND($Q$1=""),"",IF(VLOOKUP(A6,upsbalance,13,0)=0,"",VLOOKUP(A6,upsbalance,13,0))),"")</f>
        <v>90</v>
      </c>
      <c r="N6" s="138">
        <f t="shared" ref="N6:N36" si="11">IFERROR(IF(AND($Q$1=""),"",IF(VLOOKUP(A6,upsbalance,14,0)=0,"",VLOOKUP(A6,upsbalance,14,0))),"")</f>
        <v>100</v>
      </c>
      <c r="O6" s="139">
        <f t="shared" ref="O6:O36" si="12">IFERROR(IF(AND($Q$1=""),"",IF(VLOOKUP(A6,upsbalance,15,0)=0,"",VLOOKUP(A6,upsbalance,15,0))),"")</f>
        <v>190</v>
      </c>
      <c r="P6" s="138">
        <f t="shared" ref="P6:P36" si="13">IFERROR(IF(AND($Q$1=""),"",IF(VLOOKUP(A6,upsbalance,16,0)=0,"",VLOOKUP(A6,upsbalance,16,0))),"")</f>
        <v>90</v>
      </c>
      <c r="Q6" s="138">
        <f t="shared" ref="Q6:Q36" si="14">IFERROR(IF(AND($Q$1=""),"",IF(VLOOKUP(A6,upsbalance,17,0)=0,"",VLOOKUP(A6,upsbalance,17,0))),"")</f>
        <v>100</v>
      </c>
      <c r="R6" s="139">
        <f t="shared" ref="R6:R36" si="15">IFERROR(IF(AND($Q$1=""),"",IF(VLOOKUP(A6,upsbalance,18,0)=0,"",VLOOKUP(A6,upsbalance,18,0))),"")</f>
        <v>190</v>
      </c>
      <c r="S6" s="136">
        <f t="shared" ref="S6:S36" si="16">IFERROR(IF(AND($Q$1=""),"",IF(VLOOKUP(A6,upsbalance,19,0)=0,"",VLOOKUP(A6,upsbalance,19,0))),"")</f>
        <v>28.5</v>
      </c>
      <c r="T6" s="137" t="str">
        <f t="shared" ref="T6:T36" si="17">IFERROR(IF(AND($Q$1=""),"",IF(VLOOKUP(A6,upsbalance,20,0)=0,"",VLOOKUP(A6,upsbalance,20,0))),"")</f>
        <v/>
      </c>
      <c r="U6" s="136">
        <f t="shared" ref="U6:U36" si="18">IFERROR(IF(AND($Q$1=""),"",IF(VLOOKUP(A6,upsbalance,21,0)=0,"",VLOOKUP(A6,upsbalance,21,0))),"")</f>
        <v>13.149999999999999</v>
      </c>
      <c r="V6" s="137">
        <f t="shared" ref="V6:V36" si="19">IFERROR(IF(AND($Q$1=""),"",IF(VLOOKUP(A6,upsbalance,22,0)=0,"",VLOOKUP(A6,upsbalance,22,0))),"")</f>
        <v>21.9</v>
      </c>
      <c r="W6" s="140">
        <f t="shared" ref="W6:W36" si="20">IFERROR(IF(AND($Q$1=""),"",IF(VLOOKUP(A6,upsbalance,23,0)=0,"",VLOOKUP(A6,upsbalance,23,0))),"")</f>
        <v>1552.3</v>
      </c>
      <c r="X6" s="141" t="str">
        <f t="shared" ref="X6:X36" si="21">IFERROR(IF(AND($Q$1=""),"",IF(VLOOKUP(A6,upsbalance,24,0)=0,"",VLOOKUP(A6,upsbalance,24,0))),"")</f>
        <v>सब्जी रोटी</v>
      </c>
      <c r="Y6" s="101" t="s">
        <v>131</v>
      </c>
      <c r="Z6" s="101"/>
      <c r="AR6" s="116">
        <f>IF(AND(B6=""),"",B6)</f>
        <v>45108</v>
      </c>
      <c r="AS6" s="117">
        <f>IF(OR(C6="",C6=0),"",C6)</f>
        <v>41.65</v>
      </c>
      <c r="AT6" s="117">
        <f t="shared" ref="AT6:AZ21" si="22">IF(OR(D6="",D6=0),"",D6)</f>
        <v>21.9</v>
      </c>
      <c r="AU6" s="118" t="str">
        <f t="shared" si="22"/>
        <v/>
      </c>
      <c r="AV6" s="118" t="str">
        <f t="shared" si="22"/>
        <v/>
      </c>
      <c r="AW6" s="118" t="str">
        <f t="shared" si="22"/>
        <v/>
      </c>
      <c r="AX6" s="118" t="str">
        <f t="shared" si="22"/>
        <v/>
      </c>
      <c r="AY6" s="118" t="str">
        <f t="shared" si="22"/>
        <v/>
      </c>
      <c r="AZ6" s="118" t="str">
        <f t="shared" si="22"/>
        <v/>
      </c>
      <c r="BA6" s="118" t="str">
        <f>IF(OR(K6="",K6=0,BH7=""),"",K6)</f>
        <v/>
      </c>
      <c r="BB6" s="118" t="str">
        <f>IF(OR(L6="",L6=0,BH7=""),"",L6)</f>
        <v/>
      </c>
      <c r="BC6" s="119">
        <f>IF(OR(M6="",M6=0),"",M6)</f>
        <v>90</v>
      </c>
      <c r="BD6" s="119">
        <f t="shared" ref="BD6:BJ21" si="23">IF(OR(N6="",N6=0),"",N6)</f>
        <v>100</v>
      </c>
      <c r="BE6" s="119">
        <f t="shared" si="23"/>
        <v>190</v>
      </c>
      <c r="BF6" s="119">
        <f t="shared" si="23"/>
        <v>90</v>
      </c>
      <c r="BG6" s="119">
        <f t="shared" si="23"/>
        <v>100</v>
      </c>
      <c r="BH6" s="119">
        <f t="shared" si="23"/>
        <v>190</v>
      </c>
      <c r="BI6" s="119">
        <f t="shared" si="23"/>
        <v>28.5</v>
      </c>
      <c r="BJ6" s="119" t="str">
        <f t="shared" si="23"/>
        <v/>
      </c>
      <c r="BK6" s="120" t="str">
        <f>IF(OR(U6="",U6=0,BH7=""),"",U6)</f>
        <v/>
      </c>
      <c r="BL6" s="120" t="str">
        <f>IF(OR(V6="",V6=0,BH7=""),"",V6)</f>
        <v/>
      </c>
      <c r="BM6" s="119">
        <f t="shared" ref="BM6:BN21" si="24">IF(OR(W6="",W6=0),"",W6)</f>
        <v>1552.3</v>
      </c>
      <c r="BN6" s="121" t="str">
        <f t="shared" si="24"/>
        <v>सब्जी रोटी</v>
      </c>
    </row>
    <row r="7" spans="1:66" ht="17.100000000000001" customHeight="1">
      <c r="A7" s="98">
        <v>2</v>
      </c>
      <c r="B7" s="369">
        <f t="shared" ref="B7:B36" si="25">IFERROR(IF(AND($Q$1=""),"",IF(VLOOKUP(A7,upsbalance,2,0)=0,"",VLOOKUP(A7,upsbalance,2,0))),"")</f>
        <v>45109</v>
      </c>
      <c r="C7" s="99">
        <f t="shared" si="0"/>
        <v>13.149999999999999</v>
      </c>
      <c r="D7" s="100">
        <f t="shared" si="1"/>
        <v>21.9</v>
      </c>
      <c r="E7" s="370" t="str">
        <f t="shared" si="2"/>
        <v/>
      </c>
      <c r="F7" s="370" t="str">
        <f t="shared" si="3"/>
        <v/>
      </c>
      <c r="G7" s="370" t="str">
        <f t="shared" si="4"/>
        <v/>
      </c>
      <c r="H7" s="370" t="str">
        <f t="shared" si="5"/>
        <v/>
      </c>
      <c r="I7" s="370" t="str">
        <f t="shared" si="6"/>
        <v/>
      </c>
      <c r="J7" s="370" t="str">
        <f t="shared" si="7"/>
        <v/>
      </c>
      <c r="K7" s="136">
        <f t="shared" si="8"/>
        <v>13.149999999999999</v>
      </c>
      <c r="L7" s="137">
        <f t="shared" si="9"/>
        <v>21.9</v>
      </c>
      <c r="M7" s="138" t="str">
        <f t="shared" si="10"/>
        <v/>
      </c>
      <c r="N7" s="138" t="str">
        <f t="shared" si="11"/>
        <v/>
      </c>
      <c r="O7" s="139" t="str">
        <f t="shared" si="12"/>
        <v/>
      </c>
      <c r="P7" s="138" t="str">
        <f t="shared" si="13"/>
        <v/>
      </c>
      <c r="Q7" s="138" t="str">
        <f t="shared" si="14"/>
        <v/>
      </c>
      <c r="R7" s="139" t="str">
        <f t="shared" si="15"/>
        <v/>
      </c>
      <c r="S7" s="136" t="str">
        <f t="shared" si="16"/>
        <v/>
      </c>
      <c r="T7" s="137" t="str">
        <f t="shared" si="17"/>
        <v/>
      </c>
      <c r="U7" s="136">
        <f t="shared" si="18"/>
        <v>13.149999999999999</v>
      </c>
      <c r="V7" s="137">
        <f t="shared" si="19"/>
        <v>21.9</v>
      </c>
      <c r="W7" s="140" t="str">
        <f t="shared" si="20"/>
        <v/>
      </c>
      <c r="X7" s="141" t="str">
        <f t="shared" si="21"/>
        <v/>
      </c>
      <c r="Y7" s="101"/>
      <c r="Z7" s="101"/>
      <c r="AR7" s="116">
        <f t="shared" ref="AR7:AR36" si="26">IF(AND(B7=""),"",B7)</f>
        <v>45109</v>
      </c>
      <c r="AS7" s="118" t="str">
        <f t="shared" ref="AS7:AS36" si="27">IF(OR(C7="",C7=0,BH7=""),"",C7)</f>
        <v/>
      </c>
      <c r="AT7" s="118" t="str">
        <f t="shared" ref="AT7:AT36" si="28">IF(OR(D7="",D7=0,BH7=""),"",D7)</f>
        <v/>
      </c>
      <c r="AU7" s="118" t="str">
        <f t="shared" si="22"/>
        <v/>
      </c>
      <c r="AV7" s="118" t="str">
        <f t="shared" si="22"/>
        <v/>
      </c>
      <c r="AW7" s="118" t="str">
        <f t="shared" si="22"/>
        <v/>
      </c>
      <c r="AX7" s="118" t="str">
        <f t="shared" si="22"/>
        <v/>
      </c>
      <c r="AY7" s="118" t="str">
        <f t="shared" si="22"/>
        <v/>
      </c>
      <c r="AZ7" s="118" t="str">
        <f t="shared" si="22"/>
        <v/>
      </c>
      <c r="BA7" s="118" t="str">
        <f t="shared" ref="BA7:BA36" si="29">IF(OR(K7="",K7=0,BH7=""),"",K7)</f>
        <v/>
      </c>
      <c r="BB7" s="118" t="str">
        <f t="shared" ref="BB7:BB36" si="30">IF(OR(L7="",L7=0,BH7=""),"",L7)</f>
        <v/>
      </c>
      <c r="BC7" s="119" t="str">
        <f t="shared" ref="BC7:BJ36" si="31">IF(OR(M7="",M7=0),"",M7)</f>
        <v/>
      </c>
      <c r="BD7" s="119" t="str">
        <f t="shared" si="23"/>
        <v/>
      </c>
      <c r="BE7" s="119" t="str">
        <f t="shared" si="23"/>
        <v/>
      </c>
      <c r="BF7" s="119" t="str">
        <f t="shared" si="23"/>
        <v/>
      </c>
      <c r="BG7" s="119" t="str">
        <f t="shared" si="23"/>
        <v/>
      </c>
      <c r="BH7" s="119" t="str">
        <f t="shared" si="23"/>
        <v/>
      </c>
      <c r="BI7" s="119" t="str">
        <f t="shared" si="23"/>
        <v/>
      </c>
      <c r="BJ7" s="119" t="str">
        <f t="shared" si="23"/>
        <v/>
      </c>
      <c r="BK7" s="120" t="str">
        <f t="shared" ref="BK7:BK36" si="32">IF(OR(U7="",U7=0,BH7=""),"",U7)</f>
        <v/>
      </c>
      <c r="BL7" s="120" t="str">
        <f t="shared" ref="BL7:BL36" si="33">IF(OR(V7="",V7=0,BH7=""),"",V7)</f>
        <v/>
      </c>
      <c r="BM7" s="119" t="str">
        <f t="shared" si="24"/>
        <v/>
      </c>
      <c r="BN7" s="121" t="str">
        <f t="shared" si="24"/>
        <v/>
      </c>
    </row>
    <row r="8" spans="1:66" ht="17.100000000000001" customHeight="1">
      <c r="A8" s="98">
        <v>3</v>
      </c>
      <c r="B8" s="369">
        <f t="shared" si="25"/>
        <v>45110</v>
      </c>
      <c r="C8" s="99">
        <f t="shared" si="0"/>
        <v>13.149999999999999</v>
      </c>
      <c r="D8" s="100">
        <f t="shared" si="1"/>
        <v>21.9</v>
      </c>
      <c r="E8" s="370">
        <f t="shared" si="2"/>
        <v>200</v>
      </c>
      <c r="F8" s="370">
        <f t="shared" si="3"/>
        <v>150</v>
      </c>
      <c r="G8" s="370" t="str">
        <f t="shared" si="4"/>
        <v/>
      </c>
      <c r="H8" s="370" t="str">
        <f t="shared" si="5"/>
        <v/>
      </c>
      <c r="I8" s="370" t="str">
        <f t="shared" si="6"/>
        <v/>
      </c>
      <c r="J8" s="370" t="str">
        <f t="shared" si="7"/>
        <v/>
      </c>
      <c r="K8" s="136">
        <f t="shared" si="8"/>
        <v>213.15</v>
      </c>
      <c r="L8" s="137">
        <f t="shared" si="9"/>
        <v>171.9</v>
      </c>
      <c r="M8" s="138">
        <f t="shared" si="10"/>
        <v>90</v>
      </c>
      <c r="N8" s="138">
        <f t="shared" si="11"/>
        <v>100</v>
      </c>
      <c r="O8" s="139">
        <f t="shared" si="12"/>
        <v>190</v>
      </c>
      <c r="P8" s="138">
        <f t="shared" si="13"/>
        <v>80</v>
      </c>
      <c r="Q8" s="138">
        <f t="shared" si="14"/>
        <v>75</v>
      </c>
      <c r="R8" s="139">
        <f t="shared" si="15"/>
        <v>155</v>
      </c>
      <c r="S8" s="136">
        <f t="shared" si="16"/>
        <v>23.25</v>
      </c>
      <c r="T8" s="137" t="str">
        <f t="shared" si="17"/>
        <v/>
      </c>
      <c r="U8" s="136">
        <f t="shared" si="18"/>
        <v>189.9</v>
      </c>
      <c r="V8" s="137">
        <f t="shared" si="19"/>
        <v>171.9</v>
      </c>
      <c r="W8" s="140">
        <f t="shared" si="20"/>
        <v>1266.3499999999999</v>
      </c>
      <c r="X8" s="141" t="str">
        <f t="shared" si="21"/>
        <v>सब्जी रोटी</v>
      </c>
      <c r="Y8" s="101"/>
      <c r="Z8" s="101"/>
      <c r="AR8" s="116">
        <f t="shared" si="26"/>
        <v>45110</v>
      </c>
      <c r="AS8" s="118">
        <f t="shared" si="27"/>
        <v>13.149999999999999</v>
      </c>
      <c r="AT8" s="118">
        <f t="shared" si="28"/>
        <v>21.9</v>
      </c>
      <c r="AU8" s="118">
        <f t="shared" si="22"/>
        <v>200</v>
      </c>
      <c r="AV8" s="118">
        <f t="shared" si="22"/>
        <v>150</v>
      </c>
      <c r="AW8" s="118" t="str">
        <f t="shared" si="22"/>
        <v/>
      </c>
      <c r="AX8" s="118" t="str">
        <f t="shared" si="22"/>
        <v/>
      </c>
      <c r="AY8" s="118" t="str">
        <f t="shared" si="22"/>
        <v/>
      </c>
      <c r="AZ8" s="118" t="str">
        <f t="shared" si="22"/>
        <v/>
      </c>
      <c r="BA8" s="118">
        <f t="shared" si="29"/>
        <v>213.15</v>
      </c>
      <c r="BB8" s="118">
        <f t="shared" si="30"/>
        <v>171.9</v>
      </c>
      <c r="BC8" s="119">
        <f t="shared" si="31"/>
        <v>90</v>
      </c>
      <c r="BD8" s="119">
        <f t="shared" si="23"/>
        <v>100</v>
      </c>
      <c r="BE8" s="119">
        <f t="shared" si="23"/>
        <v>190</v>
      </c>
      <c r="BF8" s="119">
        <f t="shared" si="23"/>
        <v>80</v>
      </c>
      <c r="BG8" s="119">
        <f t="shared" si="23"/>
        <v>75</v>
      </c>
      <c r="BH8" s="119">
        <f t="shared" si="23"/>
        <v>155</v>
      </c>
      <c r="BI8" s="119">
        <f t="shared" si="23"/>
        <v>23.25</v>
      </c>
      <c r="BJ8" s="119" t="str">
        <f t="shared" si="23"/>
        <v/>
      </c>
      <c r="BK8" s="120">
        <f t="shared" si="32"/>
        <v>189.9</v>
      </c>
      <c r="BL8" s="120">
        <f t="shared" si="33"/>
        <v>171.9</v>
      </c>
      <c r="BM8" s="119">
        <f t="shared" si="24"/>
        <v>1266.3499999999999</v>
      </c>
      <c r="BN8" s="121" t="str">
        <f t="shared" si="24"/>
        <v>सब्जी रोटी</v>
      </c>
    </row>
    <row r="9" spans="1:66" ht="17.100000000000001" customHeight="1">
      <c r="A9" s="98">
        <v>4</v>
      </c>
      <c r="B9" s="369">
        <f t="shared" si="25"/>
        <v>45111</v>
      </c>
      <c r="C9" s="99">
        <f t="shared" si="0"/>
        <v>189.9</v>
      </c>
      <c r="D9" s="100">
        <f t="shared" si="1"/>
        <v>171.9</v>
      </c>
      <c r="E9" s="370" t="str">
        <f t="shared" si="2"/>
        <v/>
      </c>
      <c r="F9" s="370" t="str">
        <f t="shared" si="3"/>
        <v/>
      </c>
      <c r="G9" s="370" t="str">
        <f t="shared" si="4"/>
        <v/>
      </c>
      <c r="H9" s="370" t="str">
        <f t="shared" si="5"/>
        <v/>
      </c>
      <c r="I9" s="370" t="str">
        <f t="shared" si="6"/>
        <v/>
      </c>
      <c r="J9" s="370" t="str">
        <f t="shared" si="7"/>
        <v/>
      </c>
      <c r="K9" s="136">
        <f t="shared" si="8"/>
        <v>189.9</v>
      </c>
      <c r="L9" s="137">
        <f t="shared" si="9"/>
        <v>171.9</v>
      </c>
      <c r="M9" s="138">
        <f t="shared" si="10"/>
        <v>90</v>
      </c>
      <c r="N9" s="138">
        <f t="shared" si="11"/>
        <v>100</v>
      </c>
      <c r="O9" s="139">
        <f t="shared" si="12"/>
        <v>190</v>
      </c>
      <c r="P9" s="138">
        <f t="shared" si="13"/>
        <v>85</v>
      </c>
      <c r="Q9" s="138">
        <f t="shared" si="14"/>
        <v>95</v>
      </c>
      <c r="R9" s="139">
        <f t="shared" si="15"/>
        <v>180</v>
      </c>
      <c r="S9" s="136" t="str">
        <f t="shared" si="16"/>
        <v/>
      </c>
      <c r="T9" s="137">
        <f t="shared" si="17"/>
        <v>27</v>
      </c>
      <c r="U9" s="136">
        <f t="shared" si="18"/>
        <v>189.9</v>
      </c>
      <c r="V9" s="137">
        <f t="shared" si="19"/>
        <v>144.9</v>
      </c>
      <c r="W9" s="140">
        <f t="shared" si="20"/>
        <v>1470.6</v>
      </c>
      <c r="X9" s="141" t="str">
        <f t="shared" si="21"/>
        <v>दाल चावल</v>
      </c>
      <c r="Y9" s="101"/>
      <c r="Z9" s="101"/>
      <c r="AR9" s="116">
        <f t="shared" si="26"/>
        <v>45111</v>
      </c>
      <c r="AS9" s="118">
        <f t="shared" si="27"/>
        <v>189.9</v>
      </c>
      <c r="AT9" s="118">
        <f t="shared" si="28"/>
        <v>171.9</v>
      </c>
      <c r="AU9" s="118" t="str">
        <f t="shared" si="22"/>
        <v/>
      </c>
      <c r="AV9" s="118" t="str">
        <f t="shared" si="22"/>
        <v/>
      </c>
      <c r="AW9" s="118" t="str">
        <f t="shared" si="22"/>
        <v/>
      </c>
      <c r="AX9" s="118" t="str">
        <f t="shared" si="22"/>
        <v/>
      </c>
      <c r="AY9" s="118" t="str">
        <f t="shared" si="22"/>
        <v/>
      </c>
      <c r="AZ9" s="118" t="str">
        <f t="shared" si="22"/>
        <v/>
      </c>
      <c r="BA9" s="118">
        <f t="shared" si="29"/>
        <v>189.9</v>
      </c>
      <c r="BB9" s="118">
        <f t="shared" si="30"/>
        <v>171.9</v>
      </c>
      <c r="BC9" s="119">
        <f t="shared" si="31"/>
        <v>90</v>
      </c>
      <c r="BD9" s="119">
        <f t="shared" si="23"/>
        <v>100</v>
      </c>
      <c r="BE9" s="119">
        <f t="shared" si="23"/>
        <v>190</v>
      </c>
      <c r="BF9" s="119">
        <f t="shared" si="23"/>
        <v>85</v>
      </c>
      <c r="BG9" s="119">
        <f t="shared" si="23"/>
        <v>95</v>
      </c>
      <c r="BH9" s="119">
        <f t="shared" si="23"/>
        <v>180</v>
      </c>
      <c r="BI9" s="119" t="str">
        <f t="shared" si="23"/>
        <v/>
      </c>
      <c r="BJ9" s="119">
        <f t="shared" si="23"/>
        <v>27</v>
      </c>
      <c r="BK9" s="120">
        <f t="shared" si="32"/>
        <v>189.9</v>
      </c>
      <c r="BL9" s="120">
        <f t="shared" si="33"/>
        <v>144.9</v>
      </c>
      <c r="BM9" s="119">
        <f t="shared" si="24"/>
        <v>1470.6</v>
      </c>
      <c r="BN9" s="121" t="str">
        <f t="shared" si="24"/>
        <v>दाल चावल</v>
      </c>
    </row>
    <row r="10" spans="1:66" ht="17.100000000000001" customHeight="1">
      <c r="A10" s="98">
        <v>5</v>
      </c>
      <c r="B10" s="369">
        <f t="shared" si="25"/>
        <v>45112</v>
      </c>
      <c r="C10" s="99">
        <f t="shared" si="0"/>
        <v>189.9</v>
      </c>
      <c r="D10" s="100">
        <f t="shared" si="1"/>
        <v>144.9</v>
      </c>
      <c r="E10" s="370" t="str">
        <f t="shared" si="2"/>
        <v/>
      </c>
      <c r="F10" s="370" t="str">
        <f t="shared" si="3"/>
        <v/>
      </c>
      <c r="G10" s="370"/>
      <c r="H10" s="370" t="str">
        <f t="shared" si="5"/>
        <v/>
      </c>
      <c r="I10" s="370" t="str">
        <f t="shared" si="6"/>
        <v/>
      </c>
      <c r="J10" s="370" t="str">
        <f t="shared" si="7"/>
        <v/>
      </c>
      <c r="K10" s="136">
        <f t="shared" si="8"/>
        <v>189.9</v>
      </c>
      <c r="L10" s="137">
        <f t="shared" si="9"/>
        <v>144.9</v>
      </c>
      <c r="M10" s="138">
        <f t="shared" si="10"/>
        <v>90</v>
      </c>
      <c r="N10" s="138">
        <f t="shared" si="11"/>
        <v>100</v>
      </c>
      <c r="O10" s="139">
        <f t="shared" si="12"/>
        <v>190</v>
      </c>
      <c r="P10" s="138">
        <f t="shared" si="13"/>
        <v>88</v>
      </c>
      <c r="Q10" s="138">
        <f t="shared" si="14"/>
        <v>90</v>
      </c>
      <c r="R10" s="139">
        <f t="shared" si="15"/>
        <v>178</v>
      </c>
      <c r="S10" s="136">
        <f t="shared" si="16"/>
        <v>26.7</v>
      </c>
      <c r="T10" s="137" t="str">
        <f t="shared" si="17"/>
        <v/>
      </c>
      <c r="U10" s="136">
        <f t="shared" si="18"/>
        <v>163.20000000000002</v>
      </c>
      <c r="V10" s="137">
        <f t="shared" si="19"/>
        <v>144.9</v>
      </c>
      <c r="W10" s="140">
        <f t="shared" si="20"/>
        <v>1454.26</v>
      </c>
      <c r="X10" s="141" t="str">
        <f t="shared" si="21"/>
        <v>दाल रोटी</v>
      </c>
      <c r="Y10" s="101"/>
      <c r="Z10" s="101"/>
      <c r="AR10" s="116">
        <f t="shared" si="26"/>
        <v>45112</v>
      </c>
      <c r="AS10" s="118">
        <f t="shared" si="27"/>
        <v>189.9</v>
      </c>
      <c r="AT10" s="118">
        <f t="shared" si="28"/>
        <v>144.9</v>
      </c>
      <c r="AU10" s="118" t="str">
        <f t="shared" si="22"/>
        <v/>
      </c>
      <c r="AV10" s="118" t="str">
        <f t="shared" si="22"/>
        <v/>
      </c>
      <c r="AW10" s="118" t="str">
        <f t="shared" si="22"/>
        <v/>
      </c>
      <c r="AX10" s="118" t="str">
        <f t="shared" si="22"/>
        <v/>
      </c>
      <c r="AY10" s="118" t="str">
        <f t="shared" si="22"/>
        <v/>
      </c>
      <c r="AZ10" s="118" t="str">
        <f t="shared" si="22"/>
        <v/>
      </c>
      <c r="BA10" s="118">
        <f t="shared" si="29"/>
        <v>189.9</v>
      </c>
      <c r="BB10" s="118">
        <f t="shared" si="30"/>
        <v>144.9</v>
      </c>
      <c r="BC10" s="119">
        <f t="shared" si="31"/>
        <v>90</v>
      </c>
      <c r="BD10" s="119">
        <f t="shared" si="23"/>
        <v>100</v>
      </c>
      <c r="BE10" s="119">
        <f t="shared" si="23"/>
        <v>190</v>
      </c>
      <c r="BF10" s="119">
        <f t="shared" si="23"/>
        <v>88</v>
      </c>
      <c r="BG10" s="119">
        <f t="shared" si="23"/>
        <v>90</v>
      </c>
      <c r="BH10" s="119">
        <f t="shared" si="23"/>
        <v>178</v>
      </c>
      <c r="BI10" s="119">
        <f t="shared" si="23"/>
        <v>26.7</v>
      </c>
      <c r="BJ10" s="119" t="str">
        <f t="shared" si="23"/>
        <v/>
      </c>
      <c r="BK10" s="120">
        <f t="shared" si="32"/>
        <v>163.20000000000002</v>
      </c>
      <c r="BL10" s="120">
        <f t="shared" si="33"/>
        <v>144.9</v>
      </c>
      <c r="BM10" s="119">
        <f t="shared" si="24"/>
        <v>1454.26</v>
      </c>
      <c r="BN10" s="121" t="str">
        <f t="shared" si="24"/>
        <v>दाल रोटी</v>
      </c>
    </row>
    <row r="11" spans="1:66" ht="17.100000000000001" customHeight="1">
      <c r="A11" s="98">
        <v>6</v>
      </c>
      <c r="B11" s="369">
        <f t="shared" si="25"/>
        <v>45113</v>
      </c>
      <c r="C11" s="99">
        <f t="shared" si="0"/>
        <v>163.20000000000002</v>
      </c>
      <c r="D11" s="100">
        <f t="shared" si="1"/>
        <v>144.9</v>
      </c>
      <c r="E11" s="370" t="str">
        <f t="shared" si="2"/>
        <v/>
      </c>
      <c r="F11" s="370" t="str">
        <f t="shared" si="3"/>
        <v/>
      </c>
      <c r="G11" s="370" t="str">
        <f t="shared" si="4"/>
        <v/>
      </c>
      <c r="H11" s="370" t="str">
        <f t="shared" si="5"/>
        <v/>
      </c>
      <c r="I11" s="370" t="str">
        <f t="shared" si="6"/>
        <v/>
      </c>
      <c r="J11" s="370" t="str">
        <f t="shared" si="7"/>
        <v/>
      </c>
      <c r="K11" s="136">
        <f t="shared" si="8"/>
        <v>163.20000000000002</v>
      </c>
      <c r="L11" s="137">
        <f t="shared" si="9"/>
        <v>144.9</v>
      </c>
      <c r="M11" s="138">
        <f t="shared" si="10"/>
        <v>90</v>
      </c>
      <c r="N11" s="138">
        <f t="shared" si="11"/>
        <v>100</v>
      </c>
      <c r="O11" s="139">
        <f t="shared" si="12"/>
        <v>190</v>
      </c>
      <c r="P11" s="138" t="str">
        <f t="shared" si="13"/>
        <v/>
      </c>
      <c r="Q11" s="138" t="str">
        <f t="shared" si="14"/>
        <v/>
      </c>
      <c r="R11" s="139" t="str">
        <f t="shared" si="15"/>
        <v/>
      </c>
      <c r="S11" s="136" t="str">
        <f t="shared" si="16"/>
        <v/>
      </c>
      <c r="T11" s="137" t="str">
        <f t="shared" si="17"/>
        <v/>
      </c>
      <c r="U11" s="136">
        <f t="shared" si="18"/>
        <v>163.20000000000002</v>
      </c>
      <c r="V11" s="137">
        <f t="shared" si="19"/>
        <v>144.9</v>
      </c>
      <c r="W11" s="140" t="str">
        <f t="shared" si="20"/>
        <v/>
      </c>
      <c r="X11" s="141" t="str">
        <f t="shared" si="21"/>
        <v/>
      </c>
      <c r="Y11" s="101"/>
      <c r="Z11" s="101"/>
      <c r="AR11" s="116">
        <f t="shared" si="26"/>
        <v>45113</v>
      </c>
      <c r="AS11" s="118" t="str">
        <f t="shared" si="27"/>
        <v/>
      </c>
      <c r="AT11" s="118" t="str">
        <f t="shared" si="28"/>
        <v/>
      </c>
      <c r="AU11" s="118" t="str">
        <f t="shared" si="22"/>
        <v/>
      </c>
      <c r="AV11" s="118" t="str">
        <f t="shared" si="22"/>
        <v/>
      </c>
      <c r="AW11" s="118" t="str">
        <f t="shared" si="22"/>
        <v/>
      </c>
      <c r="AX11" s="118" t="str">
        <f t="shared" si="22"/>
        <v/>
      </c>
      <c r="AY11" s="118" t="str">
        <f t="shared" si="22"/>
        <v/>
      </c>
      <c r="AZ11" s="118" t="str">
        <f t="shared" si="22"/>
        <v/>
      </c>
      <c r="BA11" s="118" t="str">
        <f t="shared" si="29"/>
        <v/>
      </c>
      <c r="BB11" s="118" t="str">
        <f t="shared" si="30"/>
        <v/>
      </c>
      <c r="BC11" s="119">
        <f t="shared" si="31"/>
        <v>90</v>
      </c>
      <c r="BD11" s="119">
        <f t="shared" si="23"/>
        <v>100</v>
      </c>
      <c r="BE11" s="119">
        <f t="shared" si="23"/>
        <v>190</v>
      </c>
      <c r="BF11" s="119" t="str">
        <f t="shared" si="23"/>
        <v/>
      </c>
      <c r="BG11" s="119" t="str">
        <f t="shared" si="23"/>
        <v/>
      </c>
      <c r="BH11" s="119" t="str">
        <f t="shared" si="23"/>
        <v/>
      </c>
      <c r="BI11" s="119" t="str">
        <f t="shared" si="23"/>
        <v/>
      </c>
      <c r="BJ11" s="119" t="str">
        <f t="shared" si="23"/>
        <v/>
      </c>
      <c r="BK11" s="120" t="str">
        <f t="shared" si="32"/>
        <v/>
      </c>
      <c r="BL11" s="120" t="str">
        <f t="shared" si="33"/>
        <v/>
      </c>
      <c r="BM11" s="119" t="str">
        <f t="shared" si="24"/>
        <v/>
      </c>
      <c r="BN11" s="121" t="str">
        <f t="shared" si="24"/>
        <v/>
      </c>
    </row>
    <row r="12" spans="1:66" ht="17.100000000000001" customHeight="1">
      <c r="A12" s="98">
        <v>7</v>
      </c>
      <c r="B12" s="369">
        <f t="shared" si="25"/>
        <v>45114</v>
      </c>
      <c r="C12" s="99">
        <f t="shared" si="0"/>
        <v>163.20000000000002</v>
      </c>
      <c r="D12" s="100">
        <f t="shared" si="1"/>
        <v>144.9</v>
      </c>
      <c r="E12" s="370" t="str">
        <f t="shared" si="2"/>
        <v/>
      </c>
      <c r="F12" s="370" t="str">
        <f t="shared" si="3"/>
        <v/>
      </c>
      <c r="G12" s="370" t="str">
        <f t="shared" si="4"/>
        <v/>
      </c>
      <c r="H12" s="370" t="str">
        <f t="shared" si="5"/>
        <v/>
      </c>
      <c r="I12" s="370" t="str">
        <f t="shared" si="6"/>
        <v/>
      </c>
      <c r="J12" s="370" t="str">
        <f t="shared" si="7"/>
        <v/>
      </c>
      <c r="K12" s="136">
        <f t="shared" si="8"/>
        <v>163.20000000000002</v>
      </c>
      <c r="L12" s="137">
        <f t="shared" si="9"/>
        <v>144.9</v>
      </c>
      <c r="M12" s="138" t="str">
        <f t="shared" si="10"/>
        <v/>
      </c>
      <c r="N12" s="138" t="str">
        <f t="shared" si="11"/>
        <v/>
      </c>
      <c r="O12" s="139" t="str">
        <f t="shared" si="12"/>
        <v/>
      </c>
      <c r="P12" s="138" t="str">
        <f t="shared" si="13"/>
        <v/>
      </c>
      <c r="Q12" s="138" t="str">
        <f t="shared" si="14"/>
        <v/>
      </c>
      <c r="R12" s="139" t="str">
        <f t="shared" si="15"/>
        <v/>
      </c>
      <c r="S12" s="136" t="str">
        <f t="shared" si="16"/>
        <v/>
      </c>
      <c r="T12" s="137" t="str">
        <f t="shared" si="17"/>
        <v/>
      </c>
      <c r="U12" s="136">
        <f t="shared" si="18"/>
        <v>163.20000000000002</v>
      </c>
      <c r="V12" s="137">
        <f t="shared" si="19"/>
        <v>144.9</v>
      </c>
      <c r="W12" s="140" t="str">
        <f t="shared" si="20"/>
        <v/>
      </c>
      <c r="X12" s="141" t="str">
        <f t="shared" si="21"/>
        <v/>
      </c>
      <c r="Y12" s="101"/>
      <c r="Z12" s="101"/>
      <c r="AR12" s="116">
        <f t="shared" si="26"/>
        <v>45114</v>
      </c>
      <c r="AS12" s="118" t="str">
        <f t="shared" si="27"/>
        <v/>
      </c>
      <c r="AT12" s="118" t="str">
        <f t="shared" si="28"/>
        <v/>
      </c>
      <c r="AU12" s="118" t="str">
        <f t="shared" si="22"/>
        <v/>
      </c>
      <c r="AV12" s="118" t="str">
        <f t="shared" si="22"/>
        <v/>
      </c>
      <c r="AW12" s="118" t="str">
        <f t="shared" si="22"/>
        <v/>
      </c>
      <c r="AX12" s="118" t="str">
        <f t="shared" si="22"/>
        <v/>
      </c>
      <c r="AY12" s="118" t="str">
        <f t="shared" si="22"/>
        <v/>
      </c>
      <c r="AZ12" s="118" t="str">
        <f t="shared" si="22"/>
        <v/>
      </c>
      <c r="BA12" s="118" t="str">
        <f t="shared" si="29"/>
        <v/>
      </c>
      <c r="BB12" s="118" t="str">
        <f t="shared" si="30"/>
        <v/>
      </c>
      <c r="BC12" s="119" t="str">
        <f t="shared" si="31"/>
        <v/>
      </c>
      <c r="BD12" s="119" t="str">
        <f t="shared" si="23"/>
        <v/>
      </c>
      <c r="BE12" s="119" t="str">
        <f t="shared" si="23"/>
        <v/>
      </c>
      <c r="BF12" s="119" t="str">
        <f t="shared" si="23"/>
        <v/>
      </c>
      <c r="BG12" s="119" t="str">
        <f t="shared" si="23"/>
        <v/>
      </c>
      <c r="BH12" s="119" t="str">
        <f t="shared" si="23"/>
        <v/>
      </c>
      <c r="BI12" s="119" t="str">
        <f t="shared" si="23"/>
        <v/>
      </c>
      <c r="BJ12" s="119" t="str">
        <f t="shared" si="23"/>
        <v/>
      </c>
      <c r="BK12" s="120" t="str">
        <f t="shared" si="32"/>
        <v/>
      </c>
      <c r="BL12" s="120" t="str">
        <f t="shared" si="33"/>
        <v/>
      </c>
      <c r="BM12" s="119" t="str">
        <f t="shared" si="24"/>
        <v/>
      </c>
      <c r="BN12" s="121" t="str">
        <f t="shared" si="24"/>
        <v/>
      </c>
    </row>
    <row r="13" spans="1:66" ht="17.100000000000001" customHeight="1">
      <c r="A13" s="98">
        <v>8</v>
      </c>
      <c r="B13" s="369">
        <f t="shared" si="25"/>
        <v>45115</v>
      </c>
      <c r="C13" s="99">
        <f t="shared" si="0"/>
        <v>163.20000000000002</v>
      </c>
      <c r="D13" s="100">
        <f t="shared" si="1"/>
        <v>144.9</v>
      </c>
      <c r="E13" s="370" t="str">
        <f t="shared" si="2"/>
        <v/>
      </c>
      <c r="F13" s="370" t="str">
        <f t="shared" si="3"/>
        <v/>
      </c>
      <c r="G13" s="370" t="str">
        <f t="shared" si="4"/>
        <v/>
      </c>
      <c r="H13" s="370" t="str">
        <f t="shared" si="5"/>
        <v/>
      </c>
      <c r="I13" s="370" t="str">
        <f t="shared" si="6"/>
        <v/>
      </c>
      <c r="J13" s="370" t="str">
        <f t="shared" si="7"/>
        <v/>
      </c>
      <c r="K13" s="136">
        <f t="shared" si="8"/>
        <v>163.20000000000002</v>
      </c>
      <c r="L13" s="137">
        <f t="shared" si="9"/>
        <v>144.9</v>
      </c>
      <c r="M13" s="138" t="str">
        <f t="shared" si="10"/>
        <v/>
      </c>
      <c r="N13" s="138" t="str">
        <f t="shared" si="11"/>
        <v/>
      </c>
      <c r="O13" s="139" t="str">
        <f t="shared" si="12"/>
        <v/>
      </c>
      <c r="P13" s="138" t="str">
        <f t="shared" si="13"/>
        <v/>
      </c>
      <c r="Q13" s="138" t="str">
        <f t="shared" si="14"/>
        <v/>
      </c>
      <c r="R13" s="139" t="str">
        <f t="shared" si="15"/>
        <v/>
      </c>
      <c r="S13" s="136" t="str">
        <f t="shared" si="16"/>
        <v/>
      </c>
      <c r="T13" s="137" t="str">
        <f t="shared" si="17"/>
        <v/>
      </c>
      <c r="U13" s="136">
        <f t="shared" si="18"/>
        <v>163.20000000000002</v>
      </c>
      <c r="V13" s="137">
        <f t="shared" si="19"/>
        <v>144.9</v>
      </c>
      <c r="W13" s="140" t="str">
        <f t="shared" si="20"/>
        <v/>
      </c>
      <c r="X13" s="141" t="str">
        <f t="shared" si="21"/>
        <v/>
      </c>
      <c r="Y13" s="101"/>
      <c r="Z13" s="101"/>
      <c r="AR13" s="116">
        <f t="shared" si="26"/>
        <v>45115</v>
      </c>
      <c r="AS13" s="118" t="str">
        <f t="shared" si="27"/>
        <v/>
      </c>
      <c r="AT13" s="118" t="str">
        <f t="shared" si="28"/>
        <v/>
      </c>
      <c r="AU13" s="118" t="str">
        <f t="shared" si="22"/>
        <v/>
      </c>
      <c r="AV13" s="118" t="str">
        <f t="shared" si="22"/>
        <v/>
      </c>
      <c r="AW13" s="118" t="str">
        <f>IF(OR(G13="",G13=0),"",G13)</f>
        <v/>
      </c>
      <c r="AX13" s="118" t="str">
        <f t="shared" si="22"/>
        <v/>
      </c>
      <c r="AY13" s="118" t="str">
        <f t="shared" si="22"/>
        <v/>
      </c>
      <c r="AZ13" s="118" t="str">
        <f>IF(OR(J13="",J13=0),"",J13)</f>
        <v/>
      </c>
      <c r="BA13" s="118" t="str">
        <f t="shared" si="29"/>
        <v/>
      </c>
      <c r="BB13" s="118" t="str">
        <f t="shared" si="30"/>
        <v/>
      </c>
      <c r="BC13" s="119" t="str">
        <f t="shared" si="31"/>
        <v/>
      </c>
      <c r="BD13" s="119" t="str">
        <f t="shared" si="23"/>
        <v/>
      </c>
      <c r="BE13" s="119" t="str">
        <f t="shared" si="23"/>
        <v/>
      </c>
      <c r="BF13" s="119" t="str">
        <f t="shared" si="23"/>
        <v/>
      </c>
      <c r="BG13" s="119" t="str">
        <f t="shared" si="23"/>
        <v/>
      </c>
      <c r="BH13" s="119" t="str">
        <f t="shared" si="23"/>
        <v/>
      </c>
      <c r="BI13" s="119" t="str">
        <f t="shared" si="23"/>
        <v/>
      </c>
      <c r="BJ13" s="119" t="str">
        <f t="shared" si="23"/>
        <v/>
      </c>
      <c r="BK13" s="120" t="str">
        <f t="shared" si="32"/>
        <v/>
      </c>
      <c r="BL13" s="120" t="str">
        <f t="shared" si="33"/>
        <v/>
      </c>
      <c r="BM13" s="119" t="str">
        <f t="shared" si="24"/>
        <v/>
      </c>
      <c r="BN13" s="121" t="str">
        <f t="shared" si="24"/>
        <v/>
      </c>
    </row>
    <row r="14" spans="1:66" ht="17.100000000000001" customHeight="1">
      <c r="A14" s="98">
        <v>9</v>
      </c>
      <c r="B14" s="369">
        <f t="shared" si="25"/>
        <v>45116</v>
      </c>
      <c r="C14" s="99">
        <f t="shared" si="0"/>
        <v>163.20000000000002</v>
      </c>
      <c r="D14" s="100">
        <f t="shared" si="1"/>
        <v>144.9</v>
      </c>
      <c r="E14" s="370" t="str">
        <f t="shared" si="2"/>
        <v/>
      </c>
      <c r="F14" s="370" t="str">
        <f t="shared" si="3"/>
        <v/>
      </c>
      <c r="G14" s="370" t="str">
        <f t="shared" si="4"/>
        <v/>
      </c>
      <c r="H14" s="370" t="str">
        <f t="shared" si="5"/>
        <v/>
      </c>
      <c r="I14" s="370" t="str">
        <f t="shared" si="6"/>
        <v/>
      </c>
      <c r="J14" s="370" t="str">
        <f t="shared" si="7"/>
        <v/>
      </c>
      <c r="K14" s="136">
        <f t="shared" si="8"/>
        <v>163.20000000000002</v>
      </c>
      <c r="L14" s="137">
        <f t="shared" si="9"/>
        <v>144.9</v>
      </c>
      <c r="M14" s="138" t="str">
        <f t="shared" si="10"/>
        <v/>
      </c>
      <c r="N14" s="138" t="str">
        <f t="shared" si="11"/>
        <v/>
      </c>
      <c r="O14" s="139" t="str">
        <f t="shared" si="12"/>
        <v/>
      </c>
      <c r="P14" s="138" t="str">
        <f t="shared" si="13"/>
        <v/>
      </c>
      <c r="Q14" s="138" t="str">
        <f t="shared" si="14"/>
        <v/>
      </c>
      <c r="R14" s="139" t="str">
        <f t="shared" si="15"/>
        <v/>
      </c>
      <c r="S14" s="136" t="str">
        <f t="shared" si="16"/>
        <v/>
      </c>
      <c r="T14" s="137" t="str">
        <f t="shared" si="17"/>
        <v/>
      </c>
      <c r="U14" s="136">
        <f t="shared" si="18"/>
        <v>163.20000000000002</v>
      </c>
      <c r="V14" s="137">
        <f t="shared" si="19"/>
        <v>144.9</v>
      </c>
      <c r="W14" s="140" t="str">
        <f t="shared" si="20"/>
        <v/>
      </c>
      <c r="X14" s="141" t="str">
        <f t="shared" si="21"/>
        <v/>
      </c>
      <c r="Y14" s="101"/>
      <c r="Z14" s="101"/>
      <c r="AR14" s="116">
        <f t="shared" si="26"/>
        <v>45116</v>
      </c>
      <c r="AS14" s="118" t="str">
        <f t="shared" si="27"/>
        <v/>
      </c>
      <c r="AT14" s="118" t="str">
        <f t="shared" si="28"/>
        <v/>
      </c>
      <c r="AU14" s="118" t="str">
        <f t="shared" si="22"/>
        <v/>
      </c>
      <c r="AV14" s="118" t="str">
        <f t="shared" si="22"/>
        <v/>
      </c>
      <c r="AW14" s="118" t="str">
        <f t="shared" si="22"/>
        <v/>
      </c>
      <c r="AX14" s="118" t="str">
        <f t="shared" si="22"/>
        <v/>
      </c>
      <c r="AY14" s="118" t="str">
        <f t="shared" si="22"/>
        <v/>
      </c>
      <c r="AZ14" s="118" t="str">
        <f t="shared" si="22"/>
        <v/>
      </c>
      <c r="BA14" s="118" t="str">
        <f t="shared" si="29"/>
        <v/>
      </c>
      <c r="BB14" s="118" t="str">
        <f t="shared" si="30"/>
        <v/>
      </c>
      <c r="BC14" s="119" t="str">
        <f t="shared" si="31"/>
        <v/>
      </c>
      <c r="BD14" s="119" t="str">
        <f t="shared" si="23"/>
        <v/>
      </c>
      <c r="BE14" s="119" t="str">
        <f t="shared" si="23"/>
        <v/>
      </c>
      <c r="BF14" s="119" t="str">
        <f t="shared" si="23"/>
        <v/>
      </c>
      <c r="BG14" s="119" t="str">
        <f t="shared" si="23"/>
        <v/>
      </c>
      <c r="BH14" s="119" t="str">
        <f t="shared" si="23"/>
        <v/>
      </c>
      <c r="BI14" s="119" t="str">
        <f t="shared" si="23"/>
        <v/>
      </c>
      <c r="BJ14" s="119" t="str">
        <f t="shared" si="23"/>
        <v/>
      </c>
      <c r="BK14" s="120" t="str">
        <f t="shared" si="32"/>
        <v/>
      </c>
      <c r="BL14" s="120" t="str">
        <f t="shared" si="33"/>
        <v/>
      </c>
      <c r="BM14" s="119" t="str">
        <f t="shared" si="24"/>
        <v/>
      </c>
      <c r="BN14" s="121" t="str">
        <f t="shared" si="24"/>
        <v/>
      </c>
    </row>
    <row r="15" spans="1:66" ht="17.100000000000001" customHeight="1">
      <c r="A15" s="98">
        <v>10</v>
      </c>
      <c r="B15" s="369">
        <f t="shared" si="25"/>
        <v>45117</v>
      </c>
      <c r="C15" s="99">
        <f t="shared" si="0"/>
        <v>163.20000000000002</v>
      </c>
      <c r="D15" s="100">
        <f t="shared" si="1"/>
        <v>144.9</v>
      </c>
      <c r="E15" s="370" t="str">
        <f t="shared" si="2"/>
        <v/>
      </c>
      <c r="F15" s="370" t="str">
        <f t="shared" si="3"/>
        <v/>
      </c>
      <c r="G15" s="370" t="str">
        <f t="shared" si="4"/>
        <v/>
      </c>
      <c r="H15" s="370" t="str">
        <f t="shared" si="5"/>
        <v/>
      </c>
      <c r="I15" s="370" t="str">
        <f t="shared" si="6"/>
        <v/>
      </c>
      <c r="J15" s="370" t="str">
        <f t="shared" si="7"/>
        <v/>
      </c>
      <c r="K15" s="136">
        <f t="shared" si="8"/>
        <v>163.20000000000002</v>
      </c>
      <c r="L15" s="137">
        <f t="shared" si="9"/>
        <v>144.9</v>
      </c>
      <c r="M15" s="138" t="str">
        <f t="shared" si="10"/>
        <v/>
      </c>
      <c r="N15" s="138" t="str">
        <f t="shared" si="11"/>
        <v/>
      </c>
      <c r="O15" s="139" t="str">
        <f t="shared" si="12"/>
        <v/>
      </c>
      <c r="P15" s="138" t="str">
        <f t="shared" si="13"/>
        <v/>
      </c>
      <c r="Q15" s="138" t="str">
        <f t="shared" si="14"/>
        <v/>
      </c>
      <c r="R15" s="139" t="str">
        <f t="shared" si="15"/>
        <v/>
      </c>
      <c r="S15" s="136" t="str">
        <f t="shared" si="16"/>
        <v/>
      </c>
      <c r="T15" s="137" t="str">
        <f t="shared" si="17"/>
        <v/>
      </c>
      <c r="U15" s="136">
        <f t="shared" si="18"/>
        <v>163.20000000000002</v>
      </c>
      <c r="V15" s="137">
        <f t="shared" si="19"/>
        <v>144.9</v>
      </c>
      <c r="W15" s="140" t="str">
        <f t="shared" si="20"/>
        <v/>
      </c>
      <c r="X15" s="141" t="str">
        <f t="shared" si="21"/>
        <v/>
      </c>
      <c r="Y15" s="101"/>
      <c r="Z15" s="101"/>
      <c r="AR15" s="116">
        <f t="shared" si="26"/>
        <v>45117</v>
      </c>
      <c r="AS15" s="118" t="str">
        <f t="shared" si="27"/>
        <v/>
      </c>
      <c r="AT15" s="118" t="str">
        <f t="shared" si="28"/>
        <v/>
      </c>
      <c r="AU15" s="118" t="str">
        <f t="shared" si="22"/>
        <v/>
      </c>
      <c r="AV15" s="118" t="str">
        <f t="shared" si="22"/>
        <v/>
      </c>
      <c r="AW15" s="118" t="str">
        <f t="shared" si="22"/>
        <v/>
      </c>
      <c r="AX15" s="118" t="str">
        <f t="shared" si="22"/>
        <v/>
      </c>
      <c r="AY15" s="118" t="str">
        <f t="shared" si="22"/>
        <v/>
      </c>
      <c r="AZ15" s="118" t="str">
        <f t="shared" si="22"/>
        <v/>
      </c>
      <c r="BA15" s="118" t="str">
        <f t="shared" si="29"/>
        <v/>
      </c>
      <c r="BB15" s="118" t="str">
        <f t="shared" si="30"/>
        <v/>
      </c>
      <c r="BC15" s="119" t="str">
        <f t="shared" si="31"/>
        <v/>
      </c>
      <c r="BD15" s="119" t="str">
        <f t="shared" si="23"/>
        <v/>
      </c>
      <c r="BE15" s="119" t="str">
        <f t="shared" si="23"/>
        <v/>
      </c>
      <c r="BF15" s="119" t="str">
        <f t="shared" si="23"/>
        <v/>
      </c>
      <c r="BG15" s="119" t="str">
        <f t="shared" si="23"/>
        <v/>
      </c>
      <c r="BH15" s="119" t="str">
        <f t="shared" si="23"/>
        <v/>
      </c>
      <c r="BI15" s="119" t="str">
        <f t="shared" si="23"/>
        <v/>
      </c>
      <c r="BJ15" s="119" t="str">
        <f t="shared" si="23"/>
        <v/>
      </c>
      <c r="BK15" s="120" t="str">
        <f t="shared" si="32"/>
        <v/>
      </c>
      <c r="BL15" s="120" t="str">
        <f t="shared" si="33"/>
        <v/>
      </c>
      <c r="BM15" s="119" t="str">
        <f t="shared" si="24"/>
        <v/>
      </c>
      <c r="BN15" s="121" t="str">
        <f t="shared" si="24"/>
        <v/>
      </c>
    </row>
    <row r="16" spans="1:66" ht="17.100000000000001" customHeight="1">
      <c r="A16" s="98">
        <v>11</v>
      </c>
      <c r="B16" s="369">
        <f t="shared" si="25"/>
        <v>45118</v>
      </c>
      <c r="C16" s="99">
        <f t="shared" si="0"/>
        <v>163.20000000000002</v>
      </c>
      <c r="D16" s="100">
        <f t="shared" si="1"/>
        <v>144.9</v>
      </c>
      <c r="E16" s="370" t="str">
        <f t="shared" si="2"/>
        <v/>
      </c>
      <c r="F16" s="370" t="str">
        <f t="shared" si="3"/>
        <v/>
      </c>
      <c r="G16" s="370" t="str">
        <f t="shared" si="4"/>
        <v/>
      </c>
      <c r="H16" s="370" t="str">
        <f t="shared" si="5"/>
        <v/>
      </c>
      <c r="I16" s="370" t="str">
        <f t="shared" si="6"/>
        <v/>
      </c>
      <c r="J16" s="370" t="str">
        <f t="shared" si="7"/>
        <v/>
      </c>
      <c r="K16" s="136">
        <f t="shared" si="8"/>
        <v>163.20000000000002</v>
      </c>
      <c r="L16" s="137">
        <f t="shared" si="9"/>
        <v>144.9</v>
      </c>
      <c r="M16" s="138" t="str">
        <f t="shared" si="10"/>
        <v/>
      </c>
      <c r="N16" s="138" t="str">
        <f t="shared" si="11"/>
        <v/>
      </c>
      <c r="O16" s="139" t="str">
        <f t="shared" si="12"/>
        <v/>
      </c>
      <c r="P16" s="138" t="str">
        <f t="shared" si="13"/>
        <v/>
      </c>
      <c r="Q16" s="138" t="str">
        <f t="shared" si="14"/>
        <v/>
      </c>
      <c r="R16" s="139" t="str">
        <f t="shared" si="15"/>
        <v/>
      </c>
      <c r="S16" s="136" t="str">
        <f t="shared" si="16"/>
        <v/>
      </c>
      <c r="T16" s="137" t="str">
        <f t="shared" si="17"/>
        <v/>
      </c>
      <c r="U16" s="136">
        <f t="shared" si="18"/>
        <v>163.20000000000002</v>
      </c>
      <c r="V16" s="137">
        <f t="shared" si="19"/>
        <v>144.9</v>
      </c>
      <c r="W16" s="140" t="str">
        <f t="shared" si="20"/>
        <v/>
      </c>
      <c r="X16" s="141" t="str">
        <f t="shared" si="21"/>
        <v/>
      </c>
      <c r="Y16" s="101"/>
      <c r="Z16" s="101"/>
      <c r="AR16" s="116">
        <f t="shared" si="26"/>
        <v>45118</v>
      </c>
      <c r="AS16" s="118" t="str">
        <f t="shared" si="27"/>
        <v/>
      </c>
      <c r="AT16" s="118" t="str">
        <f t="shared" si="28"/>
        <v/>
      </c>
      <c r="AU16" s="118" t="str">
        <f t="shared" si="22"/>
        <v/>
      </c>
      <c r="AV16" s="118" t="str">
        <f t="shared" si="22"/>
        <v/>
      </c>
      <c r="AW16" s="118" t="str">
        <f t="shared" si="22"/>
        <v/>
      </c>
      <c r="AX16" s="118" t="str">
        <f t="shared" si="22"/>
        <v/>
      </c>
      <c r="AY16" s="118" t="str">
        <f t="shared" si="22"/>
        <v/>
      </c>
      <c r="AZ16" s="118" t="str">
        <f t="shared" si="22"/>
        <v/>
      </c>
      <c r="BA16" s="118" t="str">
        <f t="shared" si="29"/>
        <v/>
      </c>
      <c r="BB16" s="118" t="str">
        <f t="shared" si="30"/>
        <v/>
      </c>
      <c r="BC16" s="119" t="str">
        <f t="shared" si="31"/>
        <v/>
      </c>
      <c r="BD16" s="119" t="str">
        <f t="shared" si="23"/>
        <v/>
      </c>
      <c r="BE16" s="119" t="str">
        <f t="shared" si="23"/>
        <v/>
      </c>
      <c r="BF16" s="119" t="str">
        <f t="shared" si="23"/>
        <v/>
      </c>
      <c r="BG16" s="119" t="str">
        <f t="shared" si="23"/>
        <v/>
      </c>
      <c r="BH16" s="119" t="str">
        <f t="shared" si="23"/>
        <v/>
      </c>
      <c r="BI16" s="119" t="str">
        <f t="shared" si="23"/>
        <v/>
      </c>
      <c r="BJ16" s="119" t="str">
        <f t="shared" si="23"/>
        <v/>
      </c>
      <c r="BK16" s="120" t="str">
        <f t="shared" si="32"/>
        <v/>
      </c>
      <c r="BL16" s="120" t="str">
        <f t="shared" si="33"/>
        <v/>
      </c>
      <c r="BM16" s="119" t="str">
        <f t="shared" si="24"/>
        <v/>
      </c>
      <c r="BN16" s="121" t="str">
        <f t="shared" si="24"/>
        <v/>
      </c>
    </row>
    <row r="17" spans="1:66" ht="17.100000000000001" customHeight="1">
      <c r="A17" s="98">
        <v>12</v>
      </c>
      <c r="B17" s="369">
        <f t="shared" si="25"/>
        <v>45119</v>
      </c>
      <c r="C17" s="99">
        <f t="shared" si="0"/>
        <v>163.20000000000002</v>
      </c>
      <c r="D17" s="100">
        <f t="shared" si="1"/>
        <v>144.9</v>
      </c>
      <c r="E17" s="370" t="str">
        <f t="shared" si="2"/>
        <v/>
      </c>
      <c r="F17" s="370" t="str">
        <f t="shared" si="3"/>
        <v/>
      </c>
      <c r="G17" s="370" t="str">
        <f t="shared" si="4"/>
        <v/>
      </c>
      <c r="H17" s="370" t="str">
        <f t="shared" si="5"/>
        <v/>
      </c>
      <c r="I17" s="370" t="str">
        <f t="shared" si="6"/>
        <v/>
      </c>
      <c r="J17" s="370" t="str">
        <f t="shared" si="7"/>
        <v/>
      </c>
      <c r="K17" s="136">
        <f t="shared" si="8"/>
        <v>163.20000000000002</v>
      </c>
      <c r="L17" s="137">
        <f t="shared" si="9"/>
        <v>144.9</v>
      </c>
      <c r="M17" s="138" t="str">
        <f t="shared" si="10"/>
        <v/>
      </c>
      <c r="N17" s="138" t="str">
        <f t="shared" si="11"/>
        <v/>
      </c>
      <c r="O17" s="139" t="str">
        <f t="shared" si="12"/>
        <v/>
      </c>
      <c r="P17" s="138" t="str">
        <f t="shared" si="13"/>
        <v/>
      </c>
      <c r="Q17" s="138" t="str">
        <f t="shared" si="14"/>
        <v/>
      </c>
      <c r="R17" s="139" t="str">
        <f t="shared" si="15"/>
        <v/>
      </c>
      <c r="S17" s="136" t="str">
        <f t="shared" si="16"/>
        <v/>
      </c>
      <c r="T17" s="137" t="str">
        <f t="shared" si="17"/>
        <v/>
      </c>
      <c r="U17" s="136">
        <f t="shared" si="18"/>
        <v>163.20000000000002</v>
      </c>
      <c r="V17" s="137">
        <f t="shared" si="19"/>
        <v>144.9</v>
      </c>
      <c r="W17" s="140" t="str">
        <f t="shared" si="20"/>
        <v/>
      </c>
      <c r="X17" s="141" t="str">
        <f t="shared" si="21"/>
        <v/>
      </c>
      <c r="Y17" s="101"/>
      <c r="Z17" s="101"/>
      <c r="AR17" s="116">
        <f t="shared" si="26"/>
        <v>45119</v>
      </c>
      <c r="AS17" s="118" t="str">
        <f t="shared" si="27"/>
        <v/>
      </c>
      <c r="AT17" s="118" t="str">
        <f t="shared" si="28"/>
        <v/>
      </c>
      <c r="AU17" s="118" t="str">
        <f t="shared" si="22"/>
        <v/>
      </c>
      <c r="AV17" s="118" t="str">
        <f t="shared" si="22"/>
        <v/>
      </c>
      <c r="AW17" s="118" t="str">
        <f t="shared" si="22"/>
        <v/>
      </c>
      <c r="AX17" s="118" t="str">
        <f t="shared" si="22"/>
        <v/>
      </c>
      <c r="AY17" s="118" t="str">
        <f t="shared" si="22"/>
        <v/>
      </c>
      <c r="AZ17" s="118" t="str">
        <f t="shared" si="22"/>
        <v/>
      </c>
      <c r="BA17" s="118" t="str">
        <f t="shared" si="29"/>
        <v/>
      </c>
      <c r="BB17" s="118" t="str">
        <f t="shared" si="30"/>
        <v/>
      </c>
      <c r="BC17" s="119" t="str">
        <f t="shared" si="31"/>
        <v/>
      </c>
      <c r="BD17" s="119" t="str">
        <f t="shared" si="23"/>
        <v/>
      </c>
      <c r="BE17" s="119" t="str">
        <f t="shared" si="23"/>
        <v/>
      </c>
      <c r="BF17" s="119" t="str">
        <f t="shared" si="23"/>
        <v/>
      </c>
      <c r="BG17" s="119" t="str">
        <f t="shared" si="23"/>
        <v/>
      </c>
      <c r="BH17" s="119" t="str">
        <f t="shared" si="23"/>
        <v/>
      </c>
      <c r="BI17" s="119" t="str">
        <f t="shared" si="23"/>
        <v/>
      </c>
      <c r="BJ17" s="119" t="str">
        <f t="shared" si="23"/>
        <v/>
      </c>
      <c r="BK17" s="120" t="str">
        <f t="shared" si="32"/>
        <v/>
      </c>
      <c r="BL17" s="120" t="str">
        <f t="shared" si="33"/>
        <v/>
      </c>
      <c r="BM17" s="119" t="str">
        <f t="shared" si="24"/>
        <v/>
      </c>
      <c r="BN17" s="121" t="str">
        <f t="shared" si="24"/>
        <v/>
      </c>
    </row>
    <row r="18" spans="1:66" ht="17.100000000000001" customHeight="1">
      <c r="A18" s="98">
        <v>13</v>
      </c>
      <c r="B18" s="369">
        <f t="shared" si="25"/>
        <v>45120</v>
      </c>
      <c r="C18" s="99">
        <f t="shared" si="0"/>
        <v>163.20000000000002</v>
      </c>
      <c r="D18" s="100">
        <f t="shared" si="1"/>
        <v>144.9</v>
      </c>
      <c r="E18" s="370" t="str">
        <f t="shared" si="2"/>
        <v/>
      </c>
      <c r="F18" s="370" t="str">
        <f t="shared" si="3"/>
        <v/>
      </c>
      <c r="G18" s="370" t="str">
        <f t="shared" si="4"/>
        <v/>
      </c>
      <c r="H18" s="370" t="str">
        <f t="shared" si="5"/>
        <v/>
      </c>
      <c r="I18" s="370" t="str">
        <f t="shared" si="6"/>
        <v/>
      </c>
      <c r="J18" s="370" t="str">
        <f t="shared" si="7"/>
        <v/>
      </c>
      <c r="K18" s="136">
        <f t="shared" si="8"/>
        <v>163.20000000000002</v>
      </c>
      <c r="L18" s="137">
        <f t="shared" si="9"/>
        <v>144.9</v>
      </c>
      <c r="M18" s="138" t="str">
        <f t="shared" si="10"/>
        <v/>
      </c>
      <c r="N18" s="138" t="str">
        <f t="shared" si="11"/>
        <v/>
      </c>
      <c r="O18" s="139" t="str">
        <f t="shared" si="12"/>
        <v/>
      </c>
      <c r="P18" s="138" t="str">
        <f t="shared" si="13"/>
        <v/>
      </c>
      <c r="Q18" s="138" t="str">
        <f t="shared" si="14"/>
        <v/>
      </c>
      <c r="R18" s="139" t="str">
        <f t="shared" si="15"/>
        <v/>
      </c>
      <c r="S18" s="136" t="str">
        <f t="shared" si="16"/>
        <v/>
      </c>
      <c r="T18" s="137" t="str">
        <f t="shared" si="17"/>
        <v/>
      </c>
      <c r="U18" s="136">
        <f t="shared" si="18"/>
        <v>163.20000000000002</v>
      </c>
      <c r="V18" s="137">
        <f t="shared" si="19"/>
        <v>144.9</v>
      </c>
      <c r="W18" s="140" t="str">
        <f t="shared" si="20"/>
        <v/>
      </c>
      <c r="X18" s="141" t="str">
        <f t="shared" si="21"/>
        <v/>
      </c>
      <c r="Y18" s="101"/>
      <c r="Z18" s="101"/>
      <c r="AR18" s="116">
        <f t="shared" si="26"/>
        <v>45120</v>
      </c>
      <c r="AS18" s="118" t="str">
        <f t="shared" si="27"/>
        <v/>
      </c>
      <c r="AT18" s="118" t="str">
        <f t="shared" si="28"/>
        <v/>
      </c>
      <c r="AU18" s="118" t="str">
        <f t="shared" si="22"/>
        <v/>
      </c>
      <c r="AV18" s="118" t="str">
        <f t="shared" si="22"/>
        <v/>
      </c>
      <c r="AW18" s="118" t="str">
        <f t="shared" si="22"/>
        <v/>
      </c>
      <c r="AX18" s="118" t="str">
        <f t="shared" si="22"/>
        <v/>
      </c>
      <c r="AY18" s="118" t="str">
        <f t="shared" si="22"/>
        <v/>
      </c>
      <c r="AZ18" s="118" t="str">
        <f t="shared" si="22"/>
        <v/>
      </c>
      <c r="BA18" s="118" t="str">
        <f t="shared" si="29"/>
        <v/>
      </c>
      <c r="BB18" s="118" t="str">
        <f t="shared" si="30"/>
        <v/>
      </c>
      <c r="BC18" s="119" t="str">
        <f t="shared" si="31"/>
        <v/>
      </c>
      <c r="BD18" s="119" t="str">
        <f t="shared" si="23"/>
        <v/>
      </c>
      <c r="BE18" s="119" t="str">
        <f t="shared" si="23"/>
        <v/>
      </c>
      <c r="BF18" s="119" t="str">
        <f t="shared" si="23"/>
        <v/>
      </c>
      <c r="BG18" s="119" t="str">
        <f t="shared" si="23"/>
        <v/>
      </c>
      <c r="BH18" s="119" t="str">
        <f t="shared" si="23"/>
        <v/>
      </c>
      <c r="BI18" s="119" t="str">
        <f t="shared" si="23"/>
        <v/>
      </c>
      <c r="BJ18" s="119" t="str">
        <f t="shared" si="23"/>
        <v/>
      </c>
      <c r="BK18" s="120" t="str">
        <f t="shared" si="32"/>
        <v/>
      </c>
      <c r="BL18" s="120" t="str">
        <f t="shared" si="33"/>
        <v/>
      </c>
      <c r="BM18" s="119" t="str">
        <f t="shared" si="24"/>
        <v/>
      </c>
      <c r="BN18" s="121" t="str">
        <f t="shared" si="24"/>
        <v/>
      </c>
    </row>
    <row r="19" spans="1:66" ht="17.100000000000001" customHeight="1">
      <c r="A19" s="98">
        <v>14</v>
      </c>
      <c r="B19" s="369">
        <f t="shared" si="25"/>
        <v>45121</v>
      </c>
      <c r="C19" s="99">
        <f t="shared" si="0"/>
        <v>163.20000000000002</v>
      </c>
      <c r="D19" s="100">
        <f t="shared" si="1"/>
        <v>144.9</v>
      </c>
      <c r="E19" s="370" t="str">
        <f t="shared" si="2"/>
        <v/>
      </c>
      <c r="F19" s="370" t="str">
        <f t="shared" si="3"/>
        <v/>
      </c>
      <c r="G19" s="370" t="str">
        <f t="shared" si="4"/>
        <v/>
      </c>
      <c r="H19" s="370" t="str">
        <f t="shared" si="5"/>
        <v/>
      </c>
      <c r="I19" s="370" t="str">
        <f t="shared" si="6"/>
        <v/>
      </c>
      <c r="J19" s="370" t="str">
        <f t="shared" si="7"/>
        <v/>
      </c>
      <c r="K19" s="136">
        <f t="shared" si="8"/>
        <v>163.20000000000002</v>
      </c>
      <c r="L19" s="137">
        <f t="shared" si="9"/>
        <v>144.9</v>
      </c>
      <c r="M19" s="138" t="str">
        <f t="shared" si="10"/>
        <v/>
      </c>
      <c r="N19" s="138" t="str">
        <f t="shared" si="11"/>
        <v/>
      </c>
      <c r="O19" s="139" t="str">
        <f t="shared" si="12"/>
        <v/>
      </c>
      <c r="P19" s="138" t="str">
        <f t="shared" si="13"/>
        <v/>
      </c>
      <c r="Q19" s="138" t="str">
        <f t="shared" si="14"/>
        <v/>
      </c>
      <c r="R19" s="139" t="str">
        <f t="shared" si="15"/>
        <v/>
      </c>
      <c r="S19" s="136" t="str">
        <f t="shared" si="16"/>
        <v/>
      </c>
      <c r="T19" s="137" t="str">
        <f t="shared" si="17"/>
        <v/>
      </c>
      <c r="U19" s="136">
        <f t="shared" si="18"/>
        <v>163.20000000000002</v>
      </c>
      <c r="V19" s="137">
        <f t="shared" si="19"/>
        <v>144.9</v>
      </c>
      <c r="W19" s="140" t="str">
        <f t="shared" si="20"/>
        <v/>
      </c>
      <c r="X19" s="141" t="str">
        <f t="shared" si="21"/>
        <v/>
      </c>
      <c r="Y19" s="101"/>
      <c r="Z19" s="101"/>
      <c r="AR19" s="116">
        <f t="shared" si="26"/>
        <v>45121</v>
      </c>
      <c r="AS19" s="118" t="str">
        <f t="shared" si="27"/>
        <v/>
      </c>
      <c r="AT19" s="118" t="str">
        <f t="shared" si="28"/>
        <v/>
      </c>
      <c r="AU19" s="118" t="str">
        <f t="shared" si="22"/>
        <v/>
      </c>
      <c r="AV19" s="118" t="str">
        <f t="shared" si="22"/>
        <v/>
      </c>
      <c r="AW19" s="118" t="str">
        <f t="shared" si="22"/>
        <v/>
      </c>
      <c r="AX19" s="118" t="str">
        <f t="shared" si="22"/>
        <v/>
      </c>
      <c r="AY19" s="118" t="str">
        <f t="shared" si="22"/>
        <v/>
      </c>
      <c r="AZ19" s="118" t="str">
        <f t="shared" si="22"/>
        <v/>
      </c>
      <c r="BA19" s="118" t="str">
        <f t="shared" si="29"/>
        <v/>
      </c>
      <c r="BB19" s="118" t="str">
        <f t="shared" si="30"/>
        <v/>
      </c>
      <c r="BC19" s="119" t="str">
        <f t="shared" si="31"/>
        <v/>
      </c>
      <c r="BD19" s="119" t="str">
        <f t="shared" si="23"/>
        <v/>
      </c>
      <c r="BE19" s="119" t="str">
        <f t="shared" si="23"/>
        <v/>
      </c>
      <c r="BF19" s="119" t="str">
        <f t="shared" si="23"/>
        <v/>
      </c>
      <c r="BG19" s="119" t="str">
        <f t="shared" si="23"/>
        <v/>
      </c>
      <c r="BH19" s="119" t="str">
        <f t="shared" si="23"/>
        <v/>
      </c>
      <c r="BI19" s="119" t="str">
        <f t="shared" si="23"/>
        <v/>
      </c>
      <c r="BJ19" s="119" t="str">
        <f t="shared" si="23"/>
        <v/>
      </c>
      <c r="BK19" s="120" t="str">
        <f t="shared" si="32"/>
        <v/>
      </c>
      <c r="BL19" s="120" t="str">
        <f t="shared" si="33"/>
        <v/>
      </c>
      <c r="BM19" s="119" t="str">
        <f t="shared" si="24"/>
        <v/>
      </c>
      <c r="BN19" s="121" t="str">
        <f t="shared" si="24"/>
        <v/>
      </c>
    </row>
    <row r="20" spans="1:66" ht="17.100000000000001" customHeight="1">
      <c r="A20" s="98">
        <v>15</v>
      </c>
      <c r="B20" s="369">
        <f t="shared" si="25"/>
        <v>45122</v>
      </c>
      <c r="C20" s="99">
        <f t="shared" si="0"/>
        <v>163.20000000000002</v>
      </c>
      <c r="D20" s="100">
        <f t="shared" si="1"/>
        <v>144.9</v>
      </c>
      <c r="E20" s="370" t="str">
        <f t="shared" si="2"/>
        <v/>
      </c>
      <c r="F20" s="370" t="str">
        <f t="shared" si="3"/>
        <v/>
      </c>
      <c r="G20" s="370" t="str">
        <f t="shared" si="4"/>
        <v/>
      </c>
      <c r="H20" s="370" t="str">
        <f t="shared" si="5"/>
        <v/>
      </c>
      <c r="I20" s="370" t="str">
        <f t="shared" si="6"/>
        <v/>
      </c>
      <c r="J20" s="370" t="str">
        <f t="shared" si="7"/>
        <v/>
      </c>
      <c r="K20" s="136">
        <f t="shared" si="8"/>
        <v>163.20000000000002</v>
      </c>
      <c r="L20" s="137">
        <f t="shared" si="9"/>
        <v>144.9</v>
      </c>
      <c r="M20" s="138" t="str">
        <f t="shared" si="10"/>
        <v/>
      </c>
      <c r="N20" s="138" t="str">
        <f t="shared" si="11"/>
        <v/>
      </c>
      <c r="O20" s="139" t="str">
        <f t="shared" si="12"/>
        <v/>
      </c>
      <c r="P20" s="138" t="str">
        <f t="shared" si="13"/>
        <v/>
      </c>
      <c r="Q20" s="138" t="str">
        <f t="shared" si="14"/>
        <v/>
      </c>
      <c r="R20" s="139" t="str">
        <f t="shared" si="15"/>
        <v/>
      </c>
      <c r="S20" s="136" t="str">
        <f t="shared" si="16"/>
        <v/>
      </c>
      <c r="T20" s="137" t="str">
        <f t="shared" si="17"/>
        <v/>
      </c>
      <c r="U20" s="136">
        <f t="shared" si="18"/>
        <v>163.20000000000002</v>
      </c>
      <c r="V20" s="137">
        <f t="shared" si="19"/>
        <v>144.9</v>
      </c>
      <c r="W20" s="140" t="str">
        <f t="shared" si="20"/>
        <v/>
      </c>
      <c r="X20" s="141" t="str">
        <f t="shared" si="21"/>
        <v/>
      </c>
      <c r="Y20" s="101"/>
      <c r="Z20" s="101"/>
      <c r="AR20" s="116">
        <f t="shared" si="26"/>
        <v>45122</v>
      </c>
      <c r="AS20" s="118" t="str">
        <f t="shared" si="27"/>
        <v/>
      </c>
      <c r="AT20" s="118" t="str">
        <f t="shared" si="28"/>
        <v/>
      </c>
      <c r="AU20" s="118" t="str">
        <f t="shared" si="22"/>
        <v/>
      </c>
      <c r="AV20" s="118" t="str">
        <f t="shared" si="22"/>
        <v/>
      </c>
      <c r="AW20" s="118" t="str">
        <f t="shared" si="22"/>
        <v/>
      </c>
      <c r="AX20" s="118" t="str">
        <f t="shared" si="22"/>
        <v/>
      </c>
      <c r="AY20" s="118" t="str">
        <f t="shared" si="22"/>
        <v/>
      </c>
      <c r="AZ20" s="118" t="str">
        <f t="shared" si="22"/>
        <v/>
      </c>
      <c r="BA20" s="118" t="str">
        <f t="shared" si="29"/>
        <v/>
      </c>
      <c r="BB20" s="118" t="str">
        <f t="shared" si="30"/>
        <v/>
      </c>
      <c r="BC20" s="119" t="str">
        <f t="shared" si="31"/>
        <v/>
      </c>
      <c r="BD20" s="119" t="str">
        <f t="shared" si="23"/>
        <v/>
      </c>
      <c r="BE20" s="119" t="str">
        <f t="shared" si="23"/>
        <v/>
      </c>
      <c r="BF20" s="119" t="str">
        <f t="shared" si="23"/>
        <v/>
      </c>
      <c r="BG20" s="119" t="str">
        <f t="shared" si="23"/>
        <v/>
      </c>
      <c r="BH20" s="119" t="str">
        <f t="shared" si="23"/>
        <v/>
      </c>
      <c r="BI20" s="119" t="str">
        <f t="shared" si="23"/>
        <v/>
      </c>
      <c r="BJ20" s="119" t="str">
        <f t="shared" si="23"/>
        <v/>
      </c>
      <c r="BK20" s="120" t="str">
        <f t="shared" si="32"/>
        <v/>
      </c>
      <c r="BL20" s="120" t="str">
        <f t="shared" si="33"/>
        <v/>
      </c>
      <c r="BM20" s="119" t="str">
        <f t="shared" si="24"/>
        <v/>
      </c>
      <c r="BN20" s="121" t="str">
        <f t="shared" si="24"/>
        <v/>
      </c>
    </row>
    <row r="21" spans="1:66" ht="17.100000000000001" customHeight="1">
      <c r="A21" s="98">
        <v>16</v>
      </c>
      <c r="B21" s="369">
        <f t="shared" si="25"/>
        <v>45123</v>
      </c>
      <c r="C21" s="99">
        <f t="shared" si="0"/>
        <v>163.20000000000002</v>
      </c>
      <c r="D21" s="100">
        <f t="shared" si="1"/>
        <v>144.9</v>
      </c>
      <c r="E21" s="370" t="str">
        <f t="shared" si="2"/>
        <v/>
      </c>
      <c r="F21" s="370" t="str">
        <f t="shared" si="3"/>
        <v/>
      </c>
      <c r="G21" s="370" t="str">
        <f t="shared" si="4"/>
        <v/>
      </c>
      <c r="H21" s="370" t="str">
        <f t="shared" si="5"/>
        <v/>
      </c>
      <c r="I21" s="370" t="str">
        <f t="shared" si="6"/>
        <v/>
      </c>
      <c r="J21" s="370" t="str">
        <f t="shared" si="7"/>
        <v/>
      </c>
      <c r="K21" s="136">
        <f t="shared" si="8"/>
        <v>163.20000000000002</v>
      </c>
      <c r="L21" s="137">
        <f t="shared" si="9"/>
        <v>144.9</v>
      </c>
      <c r="M21" s="138" t="str">
        <f t="shared" si="10"/>
        <v/>
      </c>
      <c r="N21" s="138" t="str">
        <f t="shared" si="11"/>
        <v/>
      </c>
      <c r="O21" s="139" t="str">
        <f t="shared" si="12"/>
        <v/>
      </c>
      <c r="P21" s="138" t="str">
        <f t="shared" si="13"/>
        <v/>
      </c>
      <c r="Q21" s="138" t="str">
        <f t="shared" si="14"/>
        <v/>
      </c>
      <c r="R21" s="139" t="str">
        <f t="shared" si="15"/>
        <v/>
      </c>
      <c r="S21" s="136" t="str">
        <f t="shared" si="16"/>
        <v/>
      </c>
      <c r="T21" s="137" t="str">
        <f t="shared" si="17"/>
        <v/>
      </c>
      <c r="U21" s="136">
        <f t="shared" si="18"/>
        <v>163.20000000000002</v>
      </c>
      <c r="V21" s="137">
        <f t="shared" si="19"/>
        <v>144.9</v>
      </c>
      <c r="W21" s="140" t="str">
        <f t="shared" si="20"/>
        <v/>
      </c>
      <c r="X21" s="141" t="str">
        <f t="shared" si="21"/>
        <v/>
      </c>
      <c r="Y21" s="101"/>
      <c r="Z21" s="101"/>
      <c r="AR21" s="116">
        <f t="shared" si="26"/>
        <v>45123</v>
      </c>
      <c r="AS21" s="118" t="str">
        <f t="shared" si="27"/>
        <v/>
      </c>
      <c r="AT21" s="118" t="str">
        <f t="shared" si="28"/>
        <v/>
      </c>
      <c r="AU21" s="118" t="str">
        <f t="shared" si="22"/>
        <v/>
      </c>
      <c r="AV21" s="118" t="str">
        <f t="shared" si="22"/>
        <v/>
      </c>
      <c r="AW21" s="118" t="str">
        <f t="shared" si="22"/>
        <v/>
      </c>
      <c r="AX21" s="118" t="str">
        <f t="shared" si="22"/>
        <v/>
      </c>
      <c r="AY21" s="118" t="str">
        <f t="shared" si="22"/>
        <v/>
      </c>
      <c r="AZ21" s="118" t="str">
        <f t="shared" si="22"/>
        <v/>
      </c>
      <c r="BA21" s="118" t="str">
        <f t="shared" si="29"/>
        <v/>
      </c>
      <c r="BB21" s="118" t="str">
        <f t="shared" si="30"/>
        <v/>
      </c>
      <c r="BC21" s="119" t="str">
        <f t="shared" si="31"/>
        <v/>
      </c>
      <c r="BD21" s="119" t="str">
        <f t="shared" si="23"/>
        <v/>
      </c>
      <c r="BE21" s="119" t="str">
        <f t="shared" si="23"/>
        <v/>
      </c>
      <c r="BF21" s="119" t="str">
        <f t="shared" si="23"/>
        <v/>
      </c>
      <c r="BG21" s="119" t="str">
        <f t="shared" si="23"/>
        <v/>
      </c>
      <c r="BH21" s="119" t="str">
        <f t="shared" si="23"/>
        <v/>
      </c>
      <c r="BI21" s="119" t="str">
        <f t="shared" si="23"/>
        <v/>
      </c>
      <c r="BJ21" s="119" t="str">
        <f t="shared" si="23"/>
        <v/>
      </c>
      <c r="BK21" s="120" t="str">
        <f t="shared" si="32"/>
        <v/>
      </c>
      <c r="BL21" s="120" t="str">
        <f t="shared" si="33"/>
        <v/>
      </c>
      <c r="BM21" s="119" t="str">
        <f t="shared" si="24"/>
        <v/>
      </c>
      <c r="BN21" s="121" t="str">
        <f t="shared" si="24"/>
        <v/>
      </c>
    </row>
    <row r="22" spans="1:66" ht="17.100000000000001" customHeight="1">
      <c r="A22" s="98">
        <v>17</v>
      </c>
      <c r="B22" s="369">
        <f t="shared" si="25"/>
        <v>45124</v>
      </c>
      <c r="C22" s="99">
        <f t="shared" si="0"/>
        <v>163.20000000000002</v>
      </c>
      <c r="D22" s="100">
        <f t="shared" si="1"/>
        <v>144.9</v>
      </c>
      <c r="E22" s="370" t="str">
        <f t="shared" si="2"/>
        <v/>
      </c>
      <c r="F22" s="370" t="str">
        <f t="shared" si="3"/>
        <v/>
      </c>
      <c r="G22" s="370" t="str">
        <f t="shared" si="4"/>
        <v/>
      </c>
      <c r="H22" s="370" t="str">
        <f t="shared" si="5"/>
        <v/>
      </c>
      <c r="I22" s="370" t="str">
        <f t="shared" si="6"/>
        <v/>
      </c>
      <c r="J22" s="370" t="str">
        <f t="shared" si="7"/>
        <v/>
      </c>
      <c r="K22" s="136">
        <f t="shared" si="8"/>
        <v>163.20000000000002</v>
      </c>
      <c r="L22" s="137">
        <f t="shared" si="9"/>
        <v>144.9</v>
      </c>
      <c r="M22" s="138" t="str">
        <f t="shared" si="10"/>
        <v/>
      </c>
      <c r="N22" s="138" t="str">
        <f t="shared" si="11"/>
        <v/>
      </c>
      <c r="O22" s="139" t="str">
        <f t="shared" si="12"/>
        <v/>
      </c>
      <c r="P22" s="138" t="str">
        <f t="shared" si="13"/>
        <v/>
      </c>
      <c r="Q22" s="138" t="str">
        <f t="shared" si="14"/>
        <v/>
      </c>
      <c r="R22" s="139" t="str">
        <f t="shared" si="15"/>
        <v/>
      </c>
      <c r="S22" s="136" t="str">
        <f t="shared" si="16"/>
        <v/>
      </c>
      <c r="T22" s="137" t="str">
        <f t="shared" si="17"/>
        <v/>
      </c>
      <c r="U22" s="136">
        <f t="shared" si="18"/>
        <v>163.20000000000002</v>
      </c>
      <c r="V22" s="137">
        <f t="shared" si="19"/>
        <v>144.9</v>
      </c>
      <c r="W22" s="140" t="str">
        <f t="shared" si="20"/>
        <v/>
      </c>
      <c r="X22" s="141" t="str">
        <f t="shared" si="21"/>
        <v/>
      </c>
      <c r="Y22" s="101"/>
      <c r="Z22" s="101"/>
      <c r="AR22" s="116">
        <f t="shared" si="26"/>
        <v>45124</v>
      </c>
      <c r="AS22" s="118" t="str">
        <f t="shared" si="27"/>
        <v/>
      </c>
      <c r="AT22" s="118" t="str">
        <f t="shared" si="28"/>
        <v/>
      </c>
      <c r="AU22" s="118" t="str">
        <f t="shared" ref="AU22:AZ36" si="34">IF(OR(E22="",E22=0),"",E22)</f>
        <v/>
      </c>
      <c r="AV22" s="118" t="str">
        <f t="shared" si="34"/>
        <v/>
      </c>
      <c r="AW22" s="118" t="str">
        <f t="shared" si="34"/>
        <v/>
      </c>
      <c r="AX22" s="118" t="str">
        <f t="shared" si="34"/>
        <v/>
      </c>
      <c r="AY22" s="118" t="str">
        <f t="shared" si="34"/>
        <v/>
      </c>
      <c r="AZ22" s="118" t="str">
        <f t="shared" si="34"/>
        <v/>
      </c>
      <c r="BA22" s="118" t="str">
        <f t="shared" si="29"/>
        <v/>
      </c>
      <c r="BB22" s="118" t="str">
        <f t="shared" si="30"/>
        <v/>
      </c>
      <c r="BC22" s="119" t="str">
        <f t="shared" si="31"/>
        <v/>
      </c>
      <c r="BD22" s="119" t="str">
        <f t="shared" si="31"/>
        <v/>
      </c>
      <c r="BE22" s="119" t="str">
        <f t="shared" si="31"/>
        <v/>
      </c>
      <c r="BF22" s="119" t="str">
        <f t="shared" si="31"/>
        <v/>
      </c>
      <c r="BG22" s="119" t="str">
        <f t="shared" si="31"/>
        <v/>
      </c>
      <c r="BH22" s="119" t="str">
        <f t="shared" si="31"/>
        <v/>
      </c>
      <c r="BI22" s="119" t="str">
        <f t="shared" si="31"/>
        <v/>
      </c>
      <c r="BJ22" s="119" t="str">
        <f t="shared" si="31"/>
        <v/>
      </c>
      <c r="BK22" s="120" t="str">
        <f t="shared" si="32"/>
        <v/>
      </c>
      <c r="BL22" s="120" t="str">
        <f t="shared" si="33"/>
        <v/>
      </c>
      <c r="BM22" s="119" t="str">
        <f t="shared" ref="BM22:BN36" si="35">IF(OR(W22="",W22=0),"",W22)</f>
        <v/>
      </c>
      <c r="BN22" s="121" t="str">
        <f t="shared" si="35"/>
        <v/>
      </c>
    </row>
    <row r="23" spans="1:66" ht="17.100000000000001" customHeight="1">
      <c r="A23" s="98">
        <v>18</v>
      </c>
      <c r="B23" s="369">
        <f t="shared" si="25"/>
        <v>45125</v>
      </c>
      <c r="C23" s="99">
        <f t="shared" si="0"/>
        <v>163.20000000000002</v>
      </c>
      <c r="D23" s="100">
        <f t="shared" si="1"/>
        <v>144.9</v>
      </c>
      <c r="E23" s="370" t="str">
        <f t="shared" si="2"/>
        <v/>
      </c>
      <c r="F23" s="370" t="str">
        <f t="shared" si="3"/>
        <v/>
      </c>
      <c r="G23" s="370" t="str">
        <f t="shared" si="4"/>
        <v/>
      </c>
      <c r="H23" s="370" t="str">
        <f t="shared" si="5"/>
        <v/>
      </c>
      <c r="I23" s="370" t="str">
        <f t="shared" si="6"/>
        <v/>
      </c>
      <c r="J23" s="370" t="str">
        <f t="shared" si="7"/>
        <v/>
      </c>
      <c r="K23" s="136">
        <f t="shared" si="8"/>
        <v>163.20000000000002</v>
      </c>
      <c r="L23" s="137">
        <f t="shared" si="9"/>
        <v>144.9</v>
      </c>
      <c r="M23" s="138" t="str">
        <f t="shared" si="10"/>
        <v/>
      </c>
      <c r="N23" s="138" t="str">
        <f t="shared" si="11"/>
        <v/>
      </c>
      <c r="O23" s="139" t="str">
        <f t="shared" si="12"/>
        <v/>
      </c>
      <c r="P23" s="138" t="str">
        <f t="shared" si="13"/>
        <v/>
      </c>
      <c r="Q23" s="138" t="str">
        <f t="shared" si="14"/>
        <v/>
      </c>
      <c r="R23" s="139" t="str">
        <f t="shared" si="15"/>
        <v/>
      </c>
      <c r="S23" s="136" t="str">
        <f t="shared" si="16"/>
        <v/>
      </c>
      <c r="T23" s="137" t="str">
        <f t="shared" si="17"/>
        <v/>
      </c>
      <c r="U23" s="136">
        <f t="shared" si="18"/>
        <v>163.20000000000002</v>
      </c>
      <c r="V23" s="137">
        <f t="shared" si="19"/>
        <v>144.9</v>
      </c>
      <c r="W23" s="140" t="str">
        <f t="shared" si="20"/>
        <v/>
      </c>
      <c r="X23" s="141" t="str">
        <f t="shared" si="21"/>
        <v/>
      </c>
      <c r="Y23" s="101"/>
      <c r="Z23" s="101"/>
      <c r="AR23" s="116">
        <f t="shared" si="26"/>
        <v>45125</v>
      </c>
      <c r="AS23" s="118" t="str">
        <f t="shared" si="27"/>
        <v/>
      </c>
      <c r="AT23" s="118" t="str">
        <f t="shared" si="28"/>
        <v/>
      </c>
      <c r="AU23" s="118" t="str">
        <f t="shared" si="34"/>
        <v/>
      </c>
      <c r="AV23" s="118" t="str">
        <f t="shared" si="34"/>
        <v/>
      </c>
      <c r="AW23" s="118" t="str">
        <f t="shared" si="34"/>
        <v/>
      </c>
      <c r="AX23" s="118" t="str">
        <f t="shared" si="34"/>
        <v/>
      </c>
      <c r="AY23" s="118" t="str">
        <f t="shared" si="34"/>
        <v/>
      </c>
      <c r="AZ23" s="118" t="str">
        <f t="shared" si="34"/>
        <v/>
      </c>
      <c r="BA23" s="118" t="str">
        <f t="shared" si="29"/>
        <v/>
      </c>
      <c r="BB23" s="118" t="str">
        <f t="shared" si="30"/>
        <v/>
      </c>
      <c r="BC23" s="119" t="str">
        <f t="shared" si="31"/>
        <v/>
      </c>
      <c r="BD23" s="119" t="str">
        <f t="shared" si="31"/>
        <v/>
      </c>
      <c r="BE23" s="119" t="str">
        <f t="shared" si="31"/>
        <v/>
      </c>
      <c r="BF23" s="119" t="str">
        <f t="shared" si="31"/>
        <v/>
      </c>
      <c r="BG23" s="119" t="str">
        <f t="shared" si="31"/>
        <v/>
      </c>
      <c r="BH23" s="119" t="str">
        <f t="shared" si="31"/>
        <v/>
      </c>
      <c r="BI23" s="119" t="str">
        <f t="shared" si="31"/>
        <v/>
      </c>
      <c r="BJ23" s="119" t="str">
        <f t="shared" si="31"/>
        <v/>
      </c>
      <c r="BK23" s="120" t="str">
        <f t="shared" si="32"/>
        <v/>
      </c>
      <c r="BL23" s="120" t="str">
        <f t="shared" si="33"/>
        <v/>
      </c>
      <c r="BM23" s="119" t="str">
        <f t="shared" si="35"/>
        <v/>
      </c>
      <c r="BN23" s="121" t="str">
        <f t="shared" si="35"/>
        <v/>
      </c>
    </row>
    <row r="24" spans="1:66" ht="17.100000000000001" customHeight="1">
      <c r="A24" s="98">
        <v>19</v>
      </c>
      <c r="B24" s="369">
        <f t="shared" si="25"/>
        <v>45126</v>
      </c>
      <c r="C24" s="99">
        <f t="shared" si="0"/>
        <v>163.20000000000002</v>
      </c>
      <c r="D24" s="100">
        <f t="shared" si="1"/>
        <v>144.9</v>
      </c>
      <c r="E24" s="370" t="str">
        <f t="shared" si="2"/>
        <v/>
      </c>
      <c r="F24" s="370" t="str">
        <f t="shared" si="3"/>
        <v/>
      </c>
      <c r="G24" s="370" t="str">
        <f t="shared" si="4"/>
        <v/>
      </c>
      <c r="H24" s="370" t="str">
        <f t="shared" si="5"/>
        <v/>
      </c>
      <c r="I24" s="370" t="str">
        <f t="shared" si="6"/>
        <v/>
      </c>
      <c r="J24" s="370" t="str">
        <f t="shared" si="7"/>
        <v/>
      </c>
      <c r="K24" s="136">
        <f t="shared" si="8"/>
        <v>163.20000000000002</v>
      </c>
      <c r="L24" s="137">
        <f t="shared" si="9"/>
        <v>144.9</v>
      </c>
      <c r="M24" s="138" t="str">
        <f t="shared" si="10"/>
        <v/>
      </c>
      <c r="N24" s="138" t="str">
        <f t="shared" si="11"/>
        <v/>
      </c>
      <c r="O24" s="139" t="str">
        <f t="shared" si="12"/>
        <v/>
      </c>
      <c r="P24" s="138" t="str">
        <f t="shared" si="13"/>
        <v/>
      </c>
      <c r="Q24" s="138" t="str">
        <f t="shared" si="14"/>
        <v/>
      </c>
      <c r="R24" s="139" t="str">
        <f t="shared" si="15"/>
        <v/>
      </c>
      <c r="S24" s="136" t="str">
        <f t="shared" si="16"/>
        <v/>
      </c>
      <c r="T24" s="137" t="str">
        <f t="shared" si="17"/>
        <v/>
      </c>
      <c r="U24" s="136">
        <f t="shared" si="18"/>
        <v>163.20000000000002</v>
      </c>
      <c r="V24" s="137">
        <f t="shared" si="19"/>
        <v>144.9</v>
      </c>
      <c r="W24" s="140" t="str">
        <f t="shared" si="20"/>
        <v/>
      </c>
      <c r="X24" s="141" t="str">
        <f t="shared" si="21"/>
        <v/>
      </c>
      <c r="Y24" s="101"/>
      <c r="Z24" s="101"/>
      <c r="AR24" s="116">
        <f t="shared" si="26"/>
        <v>45126</v>
      </c>
      <c r="AS24" s="118" t="str">
        <f t="shared" si="27"/>
        <v/>
      </c>
      <c r="AT24" s="118" t="str">
        <f t="shared" si="28"/>
        <v/>
      </c>
      <c r="AU24" s="118" t="str">
        <f t="shared" si="34"/>
        <v/>
      </c>
      <c r="AV24" s="118" t="str">
        <f t="shared" si="34"/>
        <v/>
      </c>
      <c r="AW24" s="118" t="str">
        <f t="shared" si="34"/>
        <v/>
      </c>
      <c r="AX24" s="118" t="str">
        <f t="shared" si="34"/>
        <v/>
      </c>
      <c r="AY24" s="118" t="str">
        <f t="shared" si="34"/>
        <v/>
      </c>
      <c r="AZ24" s="118" t="str">
        <f t="shared" si="34"/>
        <v/>
      </c>
      <c r="BA24" s="118" t="str">
        <f t="shared" si="29"/>
        <v/>
      </c>
      <c r="BB24" s="118" t="str">
        <f t="shared" si="30"/>
        <v/>
      </c>
      <c r="BC24" s="119" t="str">
        <f t="shared" si="31"/>
        <v/>
      </c>
      <c r="BD24" s="119" t="str">
        <f t="shared" si="31"/>
        <v/>
      </c>
      <c r="BE24" s="119" t="str">
        <f t="shared" si="31"/>
        <v/>
      </c>
      <c r="BF24" s="119" t="str">
        <f t="shared" si="31"/>
        <v/>
      </c>
      <c r="BG24" s="119" t="str">
        <f t="shared" si="31"/>
        <v/>
      </c>
      <c r="BH24" s="119" t="str">
        <f t="shared" si="31"/>
        <v/>
      </c>
      <c r="BI24" s="119" t="str">
        <f t="shared" si="31"/>
        <v/>
      </c>
      <c r="BJ24" s="119" t="str">
        <f t="shared" si="31"/>
        <v/>
      </c>
      <c r="BK24" s="120" t="str">
        <f t="shared" si="32"/>
        <v/>
      </c>
      <c r="BL24" s="120" t="str">
        <f t="shared" si="33"/>
        <v/>
      </c>
      <c r="BM24" s="119" t="str">
        <f t="shared" si="35"/>
        <v/>
      </c>
      <c r="BN24" s="121" t="str">
        <f t="shared" si="35"/>
        <v/>
      </c>
    </row>
    <row r="25" spans="1:66" ht="17.100000000000001" customHeight="1">
      <c r="A25" s="98">
        <v>20</v>
      </c>
      <c r="B25" s="369">
        <f t="shared" si="25"/>
        <v>45127</v>
      </c>
      <c r="C25" s="99">
        <f t="shared" si="0"/>
        <v>163.20000000000002</v>
      </c>
      <c r="D25" s="100">
        <f t="shared" si="1"/>
        <v>144.9</v>
      </c>
      <c r="E25" s="370" t="str">
        <f t="shared" si="2"/>
        <v/>
      </c>
      <c r="F25" s="370" t="str">
        <f t="shared" si="3"/>
        <v/>
      </c>
      <c r="G25" s="370" t="str">
        <f t="shared" si="4"/>
        <v/>
      </c>
      <c r="H25" s="370" t="str">
        <f t="shared" si="5"/>
        <v/>
      </c>
      <c r="I25" s="370" t="str">
        <f t="shared" si="6"/>
        <v/>
      </c>
      <c r="J25" s="370" t="str">
        <f t="shared" si="7"/>
        <v/>
      </c>
      <c r="K25" s="136">
        <f t="shared" si="8"/>
        <v>163.20000000000002</v>
      </c>
      <c r="L25" s="137">
        <f t="shared" si="9"/>
        <v>144.9</v>
      </c>
      <c r="M25" s="138" t="str">
        <f t="shared" si="10"/>
        <v/>
      </c>
      <c r="N25" s="138" t="str">
        <f t="shared" si="11"/>
        <v/>
      </c>
      <c r="O25" s="139" t="str">
        <f t="shared" si="12"/>
        <v/>
      </c>
      <c r="P25" s="138" t="str">
        <f t="shared" si="13"/>
        <v/>
      </c>
      <c r="Q25" s="138" t="str">
        <f t="shared" si="14"/>
        <v/>
      </c>
      <c r="R25" s="139" t="str">
        <f t="shared" si="15"/>
        <v/>
      </c>
      <c r="S25" s="136" t="str">
        <f t="shared" si="16"/>
        <v/>
      </c>
      <c r="T25" s="137" t="str">
        <f t="shared" si="17"/>
        <v/>
      </c>
      <c r="U25" s="136">
        <f t="shared" si="18"/>
        <v>163.20000000000002</v>
      </c>
      <c r="V25" s="137">
        <f t="shared" si="19"/>
        <v>144.9</v>
      </c>
      <c r="W25" s="140" t="str">
        <f t="shared" si="20"/>
        <v/>
      </c>
      <c r="X25" s="141" t="str">
        <f t="shared" si="21"/>
        <v/>
      </c>
      <c r="Y25" s="101"/>
      <c r="Z25" s="101"/>
      <c r="AR25" s="116">
        <f t="shared" si="26"/>
        <v>45127</v>
      </c>
      <c r="AS25" s="118" t="str">
        <f t="shared" si="27"/>
        <v/>
      </c>
      <c r="AT25" s="118" t="str">
        <f t="shared" si="28"/>
        <v/>
      </c>
      <c r="AU25" s="118" t="str">
        <f t="shared" si="34"/>
        <v/>
      </c>
      <c r="AV25" s="118" t="str">
        <f t="shared" si="34"/>
        <v/>
      </c>
      <c r="AW25" s="118" t="str">
        <f t="shared" si="34"/>
        <v/>
      </c>
      <c r="AX25" s="118" t="str">
        <f t="shared" si="34"/>
        <v/>
      </c>
      <c r="AY25" s="118" t="str">
        <f t="shared" si="34"/>
        <v/>
      </c>
      <c r="AZ25" s="118" t="str">
        <f t="shared" si="34"/>
        <v/>
      </c>
      <c r="BA25" s="118" t="str">
        <f t="shared" si="29"/>
        <v/>
      </c>
      <c r="BB25" s="118" t="str">
        <f t="shared" si="30"/>
        <v/>
      </c>
      <c r="BC25" s="119" t="str">
        <f t="shared" si="31"/>
        <v/>
      </c>
      <c r="BD25" s="119" t="str">
        <f t="shared" si="31"/>
        <v/>
      </c>
      <c r="BE25" s="119" t="str">
        <f t="shared" si="31"/>
        <v/>
      </c>
      <c r="BF25" s="119" t="str">
        <f t="shared" si="31"/>
        <v/>
      </c>
      <c r="BG25" s="119" t="str">
        <f t="shared" si="31"/>
        <v/>
      </c>
      <c r="BH25" s="119" t="str">
        <f t="shared" si="31"/>
        <v/>
      </c>
      <c r="BI25" s="119" t="str">
        <f t="shared" si="31"/>
        <v/>
      </c>
      <c r="BJ25" s="119" t="str">
        <f t="shared" si="31"/>
        <v/>
      </c>
      <c r="BK25" s="120" t="str">
        <f t="shared" si="32"/>
        <v/>
      </c>
      <c r="BL25" s="120" t="str">
        <f t="shared" si="33"/>
        <v/>
      </c>
      <c r="BM25" s="119" t="str">
        <f t="shared" si="35"/>
        <v/>
      </c>
      <c r="BN25" s="121" t="str">
        <f t="shared" si="35"/>
        <v/>
      </c>
    </row>
    <row r="26" spans="1:66" ht="17.100000000000001" customHeight="1">
      <c r="A26" s="98">
        <v>21</v>
      </c>
      <c r="B26" s="369">
        <f t="shared" si="25"/>
        <v>45128</v>
      </c>
      <c r="C26" s="99">
        <f t="shared" si="0"/>
        <v>163.20000000000002</v>
      </c>
      <c r="D26" s="100">
        <f t="shared" si="1"/>
        <v>144.9</v>
      </c>
      <c r="E26" s="370" t="str">
        <f t="shared" si="2"/>
        <v/>
      </c>
      <c r="F26" s="370" t="str">
        <f t="shared" si="3"/>
        <v/>
      </c>
      <c r="G26" s="370" t="str">
        <f t="shared" si="4"/>
        <v/>
      </c>
      <c r="H26" s="370" t="str">
        <f t="shared" si="5"/>
        <v/>
      </c>
      <c r="I26" s="370" t="str">
        <f t="shared" si="6"/>
        <v/>
      </c>
      <c r="J26" s="370" t="str">
        <f t="shared" si="7"/>
        <v/>
      </c>
      <c r="K26" s="136">
        <f t="shared" si="8"/>
        <v>163.20000000000002</v>
      </c>
      <c r="L26" s="137">
        <f t="shared" si="9"/>
        <v>144.9</v>
      </c>
      <c r="M26" s="138" t="str">
        <f t="shared" si="10"/>
        <v/>
      </c>
      <c r="N26" s="138" t="str">
        <f t="shared" si="11"/>
        <v/>
      </c>
      <c r="O26" s="139" t="str">
        <f t="shared" si="12"/>
        <v/>
      </c>
      <c r="P26" s="138" t="str">
        <f t="shared" si="13"/>
        <v/>
      </c>
      <c r="Q26" s="138" t="str">
        <f t="shared" si="14"/>
        <v/>
      </c>
      <c r="R26" s="139" t="str">
        <f t="shared" si="15"/>
        <v/>
      </c>
      <c r="S26" s="136" t="str">
        <f t="shared" si="16"/>
        <v/>
      </c>
      <c r="T26" s="137" t="str">
        <f t="shared" si="17"/>
        <v/>
      </c>
      <c r="U26" s="136">
        <f t="shared" si="18"/>
        <v>163.20000000000002</v>
      </c>
      <c r="V26" s="137">
        <f t="shared" si="19"/>
        <v>144.9</v>
      </c>
      <c r="W26" s="140" t="str">
        <f t="shared" si="20"/>
        <v/>
      </c>
      <c r="X26" s="141" t="str">
        <f t="shared" si="21"/>
        <v/>
      </c>
      <c r="Y26" s="101"/>
      <c r="Z26" s="101"/>
      <c r="AR26" s="116">
        <f t="shared" si="26"/>
        <v>45128</v>
      </c>
      <c r="AS26" s="118" t="str">
        <f t="shared" si="27"/>
        <v/>
      </c>
      <c r="AT26" s="118" t="str">
        <f t="shared" si="28"/>
        <v/>
      </c>
      <c r="AU26" s="118" t="str">
        <f t="shared" si="34"/>
        <v/>
      </c>
      <c r="AV26" s="118" t="str">
        <f t="shared" si="34"/>
        <v/>
      </c>
      <c r="AW26" s="118" t="str">
        <f t="shared" si="34"/>
        <v/>
      </c>
      <c r="AX26" s="118" t="str">
        <f t="shared" si="34"/>
        <v/>
      </c>
      <c r="AY26" s="118" t="str">
        <f t="shared" si="34"/>
        <v/>
      </c>
      <c r="AZ26" s="118" t="str">
        <f t="shared" si="34"/>
        <v/>
      </c>
      <c r="BA26" s="118" t="str">
        <f t="shared" si="29"/>
        <v/>
      </c>
      <c r="BB26" s="118" t="str">
        <f t="shared" si="30"/>
        <v/>
      </c>
      <c r="BC26" s="119" t="str">
        <f t="shared" si="31"/>
        <v/>
      </c>
      <c r="BD26" s="119" t="str">
        <f t="shared" si="31"/>
        <v/>
      </c>
      <c r="BE26" s="119" t="str">
        <f t="shared" si="31"/>
        <v/>
      </c>
      <c r="BF26" s="119" t="str">
        <f t="shared" si="31"/>
        <v/>
      </c>
      <c r="BG26" s="119" t="str">
        <f t="shared" si="31"/>
        <v/>
      </c>
      <c r="BH26" s="119" t="str">
        <f t="shared" si="31"/>
        <v/>
      </c>
      <c r="BI26" s="119" t="str">
        <f t="shared" si="31"/>
        <v/>
      </c>
      <c r="BJ26" s="119" t="str">
        <f t="shared" si="31"/>
        <v/>
      </c>
      <c r="BK26" s="120" t="str">
        <f t="shared" si="32"/>
        <v/>
      </c>
      <c r="BL26" s="120" t="str">
        <f t="shared" si="33"/>
        <v/>
      </c>
      <c r="BM26" s="119" t="str">
        <f t="shared" si="35"/>
        <v/>
      </c>
      <c r="BN26" s="121" t="str">
        <f t="shared" si="35"/>
        <v/>
      </c>
    </row>
    <row r="27" spans="1:66" ht="17.100000000000001" customHeight="1">
      <c r="A27" s="98">
        <v>22</v>
      </c>
      <c r="B27" s="369">
        <f t="shared" si="25"/>
        <v>45129</v>
      </c>
      <c r="C27" s="99">
        <f t="shared" si="0"/>
        <v>163.20000000000002</v>
      </c>
      <c r="D27" s="100">
        <f t="shared" si="1"/>
        <v>144.9</v>
      </c>
      <c r="E27" s="370" t="str">
        <f t="shared" si="2"/>
        <v/>
      </c>
      <c r="F27" s="370" t="str">
        <f t="shared" si="3"/>
        <v/>
      </c>
      <c r="G27" s="370" t="str">
        <f t="shared" si="4"/>
        <v/>
      </c>
      <c r="H27" s="370" t="str">
        <f t="shared" si="5"/>
        <v/>
      </c>
      <c r="I27" s="370" t="str">
        <f t="shared" si="6"/>
        <v/>
      </c>
      <c r="J27" s="370" t="str">
        <f t="shared" si="7"/>
        <v/>
      </c>
      <c r="K27" s="136">
        <f t="shared" si="8"/>
        <v>163.20000000000002</v>
      </c>
      <c r="L27" s="137">
        <f t="shared" si="9"/>
        <v>144.9</v>
      </c>
      <c r="M27" s="138" t="str">
        <f t="shared" si="10"/>
        <v/>
      </c>
      <c r="N27" s="138" t="str">
        <f t="shared" si="11"/>
        <v/>
      </c>
      <c r="O27" s="139" t="str">
        <f t="shared" si="12"/>
        <v/>
      </c>
      <c r="P27" s="138" t="str">
        <f t="shared" si="13"/>
        <v/>
      </c>
      <c r="Q27" s="138" t="str">
        <f t="shared" si="14"/>
        <v/>
      </c>
      <c r="R27" s="139" t="str">
        <f t="shared" si="15"/>
        <v/>
      </c>
      <c r="S27" s="136" t="str">
        <f t="shared" si="16"/>
        <v/>
      </c>
      <c r="T27" s="137" t="str">
        <f t="shared" si="17"/>
        <v/>
      </c>
      <c r="U27" s="136">
        <f t="shared" si="18"/>
        <v>163.20000000000002</v>
      </c>
      <c r="V27" s="137">
        <f t="shared" si="19"/>
        <v>144.9</v>
      </c>
      <c r="W27" s="140" t="str">
        <f t="shared" si="20"/>
        <v/>
      </c>
      <c r="X27" s="141" t="str">
        <f t="shared" si="21"/>
        <v/>
      </c>
      <c r="Y27" s="101"/>
      <c r="Z27" s="101"/>
      <c r="AR27" s="116">
        <f t="shared" si="26"/>
        <v>45129</v>
      </c>
      <c r="AS27" s="118" t="str">
        <f t="shared" si="27"/>
        <v/>
      </c>
      <c r="AT27" s="118" t="str">
        <f t="shared" si="28"/>
        <v/>
      </c>
      <c r="AU27" s="118" t="str">
        <f t="shared" si="34"/>
        <v/>
      </c>
      <c r="AV27" s="118" t="str">
        <f t="shared" si="34"/>
        <v/>
      </c>
      <c r="AW27" s="118" t="str">
        <f t="shared" si="34"/>
        <v/>
      </c>
      <c r="AX27" s="118" t="str">
        <f t="shared" si="34"/>
        <v/>
      </c>
      <c r="AY27" s="118" t="str">
        <f t="shared" si="34"/>
        <v/>
      </c>
      <c r="AZ27" s="118" t="str">
        <f t="shared" si="34"/>
        <v/>
      </c>
      <c r="BA27" s="118" t="str">
        <f t="shared" si="29"/>
        <v/>
      </c>
      <c r="BB27" s="118" t="str">
        <f t="shared" si="30"/>
        <v/>
      </c>
      <c r="BC27" s="119" t="str">
        <f t="shared" si="31"/>
        <v/>
      </c>
      <c r="BD27" s="119" t="str">
        <f t="shared" si="31"/>
        <v/>
      </c>
      <c r="BE27" s="119" t="str">
        <f t="shared" si="31"/>
        <v/>
      </c>
      <c r="BF27" s="119" t="str">
        <f t="shared" si="31"/>
        <v/>
      </c>
      <c r="BG27" s="119" t="str">
        <f t="shared" si="31"/>
        <v/>
      </c>
      <c r="BH27" s="119" t="str">
        <f t="shared" si="31"/>
        <v/>
      </c>
      <c r="BI27" s="119" t="str">
        <f t="shared" si="31"/>
        <v/>
      </c>
      <c r="BJ27" s="119" t="str">
        <f t="shared" si="31"/>
        <v/>
      </c>
      <c r="BK27" s="120" t="str">
        <f t="shared" si="32"/>
        <v/>
      </c>
      <c r="BL27" s="120" t="str">
        <f t="shared" si="33"/>
        <v/>
      </c>
      <c r="BM27" s="119" t="str">
        <f t="shared" si="35"/>
        <v/>
      </c>
      <c r="BN27" s="121" t="str">
        <f t="shared" si="35"/>
        <v/>
      </c>
    </row>
    <row r="28" spans="1:66" ht="17.100000000000001" customHeight="1">
      <c r="A28" s="98">
        <v>23</v>
      </c>
      <c r="B28" s="369">
        <f t="shared" si="25"/>
        <v>45130</v>
      </c>
      <c r="C28" s="99">
        <f t="shared" si="0"/>
        <v>163.20000000000002</v>
      </c>
      <c r="D28" s="100">
        <f t="shared" si="1"/>
        <v>144.9</v>
      </c>
      <c r="E28" s="370" t="str">
        <f t="shared" si="2"/>
        <v/>
      </c>
      <c r="F28" s="370" t="str">
        <f t="shared" si="3"/>
        <v/>
      </c>
      <c r="G28" s="370" t="str">
        <f t="shared" si="4"/>
        <v/>
      </c>
      <c r="H28" s="370" t="str">
        <f>IFERROR(IF(AND($Q$1=""),"",IF(VLOOKUP(A28,upsbalance,8,0)=0,"",VLOOKUP(A28,upsbalance,8,0))),"")</f>
        <v/>
      </c>
      <c r="I28" s="370" t="str">
        <f t="shared" si="6"/>
        <v/>
      </c>
      <c r="J28" s="370" t="str">
        <f t="shared" si="7"/>
        <v/>
      </c>
      <c r="K28" s="136">
        <f t="shared" si="8"/>
        <v>163.20000000000002</v>
      </c>
      <c r="L28" s="137">
        <f t="shared" si="9"/>
        <v>144.9</v>
      </c>
      <c r="M28" s="138" t="str">
        <f t="shared" si="10"/>
        <v/>
      </c>
      <c r="N28" s="138" t="str">
        <f t="shared" si="11"/>
        <v/>
      </c>
      <c r="O28" s="139" t="str">
        <f t="shared" si="12"/>
        <v/>
      </c>
      <c r="P28" s="138" t="str">
        <f t="shared" si="13"/>
        <v/>
      </c>
      <c r="Q28" s="138" t="str">
        <f t="shared" si="14"/>
        <v/>
      </c>
      <c r="R28" s="139" t="str">
        <f t="shared" si="15"/>
        <v/>
      </c>
      <c r="S28" s="136" t="str">
        <f t="shared" si="16"/>
        <v/>
      </c>
      <c r="T28" s="137" t="str">
        <f t="shared" si="17"/>
        <v/>
      </c>
      <c r="U28" s="136">
        <f t="shared" si="18"/>
        <v>163.20000000000002</v>
      </c>
      <c r="V28" s="137">
        <f t="shared" si="19"/>
        <v>144.9</v>
      </c>
      <c r="W28" s="140" t="str">
        <f t="shared" si="20"/>
        <v/>
      </c>
      <c r="X28" s="141" t="str">
        <f t="shared" si="21"/>
        <v/>
      </c>
      <c r="Y28" s="101"/>
      <c r="Z28" s="101"/>
      <c r="AR28" s="116">
        <f t="shared" si="26"/>
        <v>45130</v>
      </c>
      <c r="AS28" s="118" t="str">
        <f t="shared" si="27"/>
        <v/>
      </c>
      <c r="AT28" s="118" t="str">
        <f t="shared" si="28"/>
        <v/>
      </c>
      <c r="AU28" s="118" t="str">
        <f t="shared" si="34"/>
        <v/>
      </c>
      <c r="AV28" s="118" t="str">
        <f t="shared" si="34"/>
        <v/>
      </c>
      <c r="AW28" s="118" t="str">
        <f t="shared" si="34"/>
        <v/>
      </c>
      <c r="AX28" s="118" t="str">
        <f t="shared" si="34"/>
        <v/>
      </c>
      <c r="AY28" s="118" t="str">
        <f t="shared" si="34"/>
        <v/>
      </c>
      <c r="AZ28" s="118" t="str">
        <f t="shared" si="34"/>
        <v/>
      </c>
      <c r="BA28" s="118" t="str">
        <f t="shared" si="29"/>
        <v/>
      </c>
      <c r="BB28" s="118" t="str">
        <f t="shared" si="30"/>
        <v/>
      </c>
      <c r="BC28" s="119" t="str">
        <f t="shared" si="31"/>
        <v/>
      </c>
      <c r="BD28" s="119" t="str">
        <f t="shared" si="31"/>
        <v/>
      </c>
      <c r="BE28" s="119" t="str">
        <f t="shared" si="31"/>
        <v/>
      </c>
      <c r="BF28" s="119" t="str">
        <f t="shared" si="31"/>
        <v/>
      </c>
      <c r="BG28" s="119" t="str">
        <f t="shared" si="31"/>
        <v/>
      </c>
      <c r="BH28" s="119" t="str">
        <f t="shared" si="31"/>
        <v/>
      </c>
      <c r="BI28" s="119" t="str">
        <f t="shared" si="31"/>
        <v/>
      </c>
      <c r="BJ28" s="119" t="str">
        <f t="shared" si="31"/>
        <v/>
      </c>
      <c r="BK28" s="120" t="str">
        <f t="shared" si="32"/>
        <v/>
      </c>
      <c r="BL28" s="120" t="str">
        <f t="shared" si="33"/>
        <v/>
      </c>
      <c r="BM28" s="119" t="str">
        <f t="shared" si="35"/>
        <v/>
      </c>
      <c r="BN28" s="121" t="str">
        <f t="shared" si="35"/>
        <v/>
      </c>
    </row>
    <row r="29" spans="1:66" ht="17.100000000000001" customHeight="1">
      <c r="A29" s="98">
        <v>24</v>
      </c>
      <c r="B29" s="369">
        <f t="shared" si="25"/>
        <v>45131</v>
      </c>
      <c r="C29" s="99">
        <f t="shared" si="0"/>
        <v>163.20000000000002</v>
      </c>
      <c r="D29" s="100">
        <f t="shared" si="1"/>
        <v>144.9</v>
      </c>
      <c r="E29" s="370" t="str">
        <f t="shared" si="2"/>
        <v/>
      </c>
      <c r="F29" s="370" t="str">
        <f t="shared" si="3"/>
        <v/>
      </c>
      <c r="G29" s="370" t="str">
        <f t="shared" si="4"/>
        <v/>
      </c>
      <c r="H29" s="370" t="str">
        <f t="shared" si="5"/>
        <v/>
      </c>
      <c r="I29" s="370" t="str">
        <f t="shared" si="6"/>
        <v/>
      </c>
      <c r="J29" s="370" t="str">
        <f t="shared" si="7"/>
        <v/>
      </c>
      <c r="K29" s="136">
        <f t="shared" si="8"/>
        <v>163.20000000000002</v>
      </c>
      <c r="L29" s="137">
        <f t="shared" si="9"/>
        <v>144.9</v>
      </c>
      <c r="M29" s="138" t="str">
        <f t="shared" si="10"/>
        <v/>
      </c>
      <c r="N29" s="138" t="str">
        <f t="shared" si="11"/>
        <v/>
      </c>
      <c r="O29" s="139" t="str">
        <f t="shared" si="12"/>
        <v/>
      </c>
      <c r="P29" s="138" t="str">
        <f t="shared" si="13"/>
        <v/>
      </c>
      <c r="Q29" s="138" t="str">
        <f t="shared" si="14"/>
        <v/>
      </c>
      <c r="R29" s="139" t="str">
        <f t="shared" si="15"/>
        <v/>
      </c>
      <c r="S29" s="136" t="str">
        <f t="shared" si="16"/>
        <v/>
      </c>
      <c r="T29" s="137" t="str">
        <f t="shared" si="17"/>
        <v/>
      </c>
      <c r="U29" s="136">
        <f t="shared" si="18"/>
        <v>163.20000000000002</v>
      </c>
      <c r="V29" s="137">
        <f t="shared" si="19"/>
        <v>144.9</v>
      </c>
      <c r="W29" s="140" t="str">
        <f t="shared" si="20"/>
        <v/>
      </c>
      <c r="X29" s="141" t="str">
        <f t="shared" si="21"/>
        <v/>
      </c>
      <c r="Y29" s="101"/>
      <c r="Z29" s="101"/>
      <c r="AR29" s="116">
        <f t="shared" si="26"/>
        <v>45131</v>
      </c>
      <c r="AS29" s="118" t="str">
        <f t="shared" si="27"/>
        <v/>
      </c>
      <c r="AT29" s="118" t="str">
        <f t="shared" si="28"/>
        <v/>
      </c>
      <c r="AU29" s="118" t="str">
        <f t="shared" si="34"/>
        <v/>
      </c>
      <c r="AV29" s="118" t="str">
        <f t="shared" si="34"/>
        <v/>
      </c>
      <c r="AW29" s="118" t="str">
        <f t="shared" si="34"/>
        <v/>
      </c>
      <c r="AX29" s="118" t="str">
        <f t="shared" si="34"/>
        <v/>
      </c>
      <c r="AY29" s="118" t="str">
        <f t="shared" si="34"/>
        <v/>
      </c>
      <c r="AZ29" s="118" t="str">
        <f t="shared" si="34"/>
        <v/>
      </c>
      <c r="BA29" s="118" t="str">
        <f t="shared" si="29"/>
        <v/>
      </c>
      <c r="BB29" s="118" t="str">
        <f t="shared" si="30"/>
        <v/>
      </c>
      <c r="BC29" s="119" t="str">
        <f t="shared" si="31"/>
        <v/>
      </c>
      <c r="BD29" s="119" t="str">
        <f t="shared" si="31"/>
        <v/>
      </c>
      <c r="BE29" s="119" t="str">
        <f t="shared" si="31"/>
        <v/>
      </c>
      <c r="BF29" s="119" t="str">
        <f t="shared" si="31"/>
        <v/>
      </c>
      <c r="BG29" s="119" t="str">
        <f t="shared" si="31"/>
        <v/>
      </c>
      <c r="BH29" s="119" t="str">
        <f t="shared" si="31"/>
        <v/>
      </c>
      <c r="BI29" s="119" t="str">
        <f t="shared" si="31"/>
        <v/>
      </c>
      <c r="BJ29" s="119" t="str">
        <f t="shared" si="31"/>
        <v/>
      </c>
      <c r="BK29" s="120" t="str">
        <f t="shared" si="32"/>
        <v/>
      </c>
      <c r="BL29" s="120" t="str">
        <f t="shared" si="33"/>
        <v/>
      </c>
      <c r="BM29" s="119" t="str">
        <f t="shared" si="35"/>
        <v/>
      </c>
      <c r="BN29" s="121" t="str">
        <f t="shared" si="35"/>
        <v/>
      </c>
    </row>
    <row r="30" spans="1:66" ht="17.100000000000001" customHeight="1">
      <c r="A30" s="98">
        <v>25</v>
      </c>
      <c r="B30" s="369">
        <f t="shared" si="25"/>
        <v>45132</v>
      </c>
      <c r="C30" s="99">
        <f t="shared" si="0"/>
        <v>163.20000000000002</v>
      </c>
      <c r="D30" s="100">
        <f t="shared" si="1"/>
        <v>144.9</v>
      </c>
      <c r="E30" s="370" t="str">
        <f t="shared" si="2"/>
        <v/>
      </c>
      <c r="F30" s="370" t="str">
        <f t="shared" si="3"/>
        <v/>
      </c>
      <c r="G30" s="370" t="str">
        <f t="shared" si="4"/>
        <v/>
      </c>
      <c r="H30" s="370" t="str">
        <f t="shared" si="5"/>
        <v/>
      </c>
      <c r="I30" s="370" t="str">
        <f t="shared" si="6"/>
        <v/>
      </c>
      <c r="J30" s="370" t="str">
        <f t="shared" si="7"/>
        <v/>
      </c>
      <c r="K30" s="136">
        <f t="shared" si="8"/>
        <v>163.20000000000002</v>
      </c>
      <c r="L30" s="137">
        <f t="shared" si="9"/>
        <v>144.9</v>
      </c>
      <c r="M30" s="138" t="str">
        <f t="shared" si="10"/>
        <v/>
      </c>
      <c r="N30" s="138" t="str">
        <f t="shared" si="11"/>
        <v/>
      </c>
      <c r="O30" s="139" t="str">
        <f t="shared" si="12"/>
        <v/>
      </c>
      <c r="P30" s="138" t="str">
        <f t="shared" si="13"/>
        <v/>
      </c>
      <c r="Q30" s="138" t="str">
        <f t="shared" si="14"/>
        <v/>
      </c>
      <c r="R30" s="139" t="str">
        <f t="shared" si="15"/>
        <v/>
      </c>
      <c r="S30" s="136" t="str">
        <f t="shared" si="16"/>
        <v/>
      </c>
      <c r="T30" s="137" t="str">
        <f t="shared" si="17"/>
        <v/>
      </c>
      <c r="U30" s="136">
        <f t="shared" si="18"/>
        <v>163.20000000000002</v>
      </c>
      <c r="V30" s="137">
        <f t="shared" si="19"/>
        <v>144.9</v>
      </c>
      <c r="W30" s="140" t="str">
        <f t="shared" si="20"/>
        <v/>
      </c>
      <c r="X30" s="141" t="str">
        <f t="shared" si="21"/>
        <v/>
      </c>
      <c r="Y30" s="101"/>
      <c r="Z30" s="101"/>
      <c r="AR30" s="116">
        <f t="shared" si="26"/>
        <v>45132</v>
      </c>
      <c r="AS30" s="118" t="str">
        <f t="shared" si="27"/>
        <v/>
      </c>
      <c r="AT30" s="118" t="str">
        <f t="shared" si="28"/>
        <v/>
      </c>
      <c r="AU30" s="118" t="str">
        <f t="shared" si="34"/>
        <v/>
      </c>
      <c r="AV30" s="118" t="str">
        <f t="shared" si="34"/>
        <v/>
      </c>
      <c r="AW30" s="118" t="str">
        <f t="shared" si="34"/>
        <v/>
      </c>
      <c r="AX30" s="118" t="str">
        <f t="shared" si="34"/>
        <v/>
      </c>
      <c r="AY30" s="118" t="str">
        <f t="shared" si="34"/>
        <v/>
      </c>
      <c r="AZ30" s="118" t="str">
        <f t="shared" si="34"/>
        <v/>
      </c>
      <c r="BA30" s="118" t="str">
        <f t="shared" si="29"/>
        <v/>
      </c>
      <c r="BB30" s="118" t="str">
        <f t="shared" si="30"/>
        <v/>
      </c>
      <c r="BC30" s="119" t="str">
        <f t="shared" si="31"/>
        <v/>
      </c>
      <c r="BD30" s="119" t="str">
        <f t="shared" si="31"/>
        <v/>
      </c>
      <c r="BE30" s="119" t="str">
        <f t="shared" si="31"/>
        <v/>
      </c>
      <c r="BF30" s="119" t="str">
        <f t="shared" si="31"/>
        <v/>
      </c>
      <c r="BG30" s="119" t="str">
        <f t="shared" si="31"/>
        <v/>
      </c>
      <c r="BH30" s="119" t="str">
        <f t="shared" si="31"/>
        <v/>
      </c>
      <c r="BI30" s="119" t="str">
        <f t="shared" si="31"/>
        <v/>
      </c>
      <c r="BJ30" s="119" t="str">
        <f t="shared" si="31"/>
        <v/>
      </c>
      <c r="BK30" s="120" t="str">
        <f t="shared" si="32"/>
        <v/>
      </c>
      <c r="BL30" s="120" t="str">
        <f t="shared" si="33"/>
        <v/>
      </c>
      <c r="BM30" s="119" t="str">
        <f t="shared" si="35"/>
        <v/>
      </c>
      <c r="BN30" s="121" t="str">
        <f t="shared" si="35"/>
        <v/>
      </c>
    </row>
    <row r="31" spans="1:66" ht="17.100000000000001" customHeight="1">
      <c r="A31" s="98">
        <v>26</v>
      </c>
      <c r="B31" s="369">
        <f t="shared" si="25"/>
        <v>45133</v>
      </c>
      <c r="C31" s="99">
        <f t="shared" si="0"/>
        <v>163.20000000000002</v>
      </c>
      <c r="D31" s="100">
        <f t="shared" si="1"/>
        <v>144.9</v>
      </c>
      <c r="E31" s="370" t="str">
        <f t="shared" si="2"/>
        <v/>
      </c>
      <c r="F31" s="370" t="str">
        <f t="shared" si="3"/>
        <v/>
      </c>
      <c r="G31" s="370" t="str">
        <f t="shared" si="4"/>
        <v/>
      </c>
      <c r="H31" s="370" t="str">
        <f t="shared" si="5"/>
        <v/>
      </c>
      <c r="I31" s="370" t="str">
        <f t="shared" si="6"/>
        <v/>
      </c>
      <c r="J31" s="370" t="str">
        <f t="shared" si="7"/>
        <v/>
      </c>
      <c r="K31" s="136">
        <f t="shared" si="8"/>
        <v>163.20000000000002</v>
      </c>
      <c r="L31" s="137">
        <f t="shared" si="9"/>
        <v>144.9</v>
      </c>
      <c r="M31" s="138" t="str">
        <f t="shared" si="10"/>
        <v/>
      </c>
      <c r="N31" s="138" t="str">
        <f t="shared" si="11"/>
        <v/>
      </c>
      <c r="O31" s="139" t="str">
        <f t="shared" si="12"/>
        <v/>
      </c>
      <c r="P31" s="138" t="str">
        <f t="shared" si="13"/>
        <v/>
      </c>
      <c r="Q31" s="138" t="str">
        <f t="shared" si="14"/>
        <v/>
      </c>
      <c r="R31" s="139" t="str">
        <f t="shared" si="15"/>
        <v/>
      </c>
      <c r="S31" s="136" t="str">
        <f t="shared" si="16"/>
        <v/>
      </c>
      <c r="T31" s="137" t="str">
        <f t="shared" si="17"/>
        <v/>
      </c>
      <c r="U31" s="136">
        <f t="shared" si="18"/>
        <v>163.20000000000002</v>
      </c>
      <c r="V31" s="137">
        <f t="shared" si="19"/>
        <v>144.9</v>
      </c>
      <c r="W31" s="140" t="str">
        <f t="shared" si="20"/>
        <v/>
      </c>
      <c r="X31" s="141" t="str">
        <f t="shared" si="21"/>
        <v/>
      </c>
      <c r="Y31" s="101"/>
      <c r="Z31" s="101"/>
      <c r="AR31" s="116">
        <f t="shared" si="26"/>
        <v>45133</v>
      </c>
      <c r="AS31" s="118" t="str">
        <f t="shared" si="27"/>
        <v/>
      </c>
      <c r="AT31" s="118" t="str">
        <f t="shared" si="28"/>
        <v/>
      </c>
      <c r="AU31" s="118" t="str">
        <f t="shared" si="34"/>
        <v/>
      </c>
      <c r="AV31" s="118" t="str">
        <f t="shared" si="34"/>
        <v/>
      </c>
      <c r="AW31" s="118" t="str">
        <f t="shared" si="34"/>
        <v/>
      </c>
      <c r="AX31" s="118" t="str">
        <f t="shared" si="34"/>
        <v/>
      </c>
      <c r="AY31" s="118" t="str">
        <f t="shared" si="34"/>
        <v/>
      </c>
      <c r="AZ31" s="118" t="str">
        <f t="shared" si="34"/>
        <v/>
      </c>
      <c r="BA31" s="118" t="str">
        <f t="shared" si="29"/>
        <v/>
      </c>
      <c r="BB31" s="118" t="str">
        <f t="shared" si="30"/>
        <v/>
      </c>
      <c r="BC31" s="119" t="str">
        <f t="shared" si="31"/>
        <v/>
      </c>
      <c r="BD31" s="119" t="str">
        <f t="shared" si="31"/>
        <v/>
      </c>
      <c r="BE31" s="119" t="str">
        <f t="shared" si="31"/>
        <v/>
      </c>
      <c r="BF31" s="119" t="str">
        <f t="shared" si="31"/>
        <v/>
      </c>
      <c r="BG31" s="119" t="str">
        <f t="shared" si="31"/>
        <v/>
      </c>
      <c r="BH31" s="119" t="str">
        <f t="shared" si="31"/>
        <v/>
      </c>
      <c r="BI31" s="119" t="str">
        <f t="shared" si="31"/>
        <v/>
      </c>
      <c r="BJ31" s="119" t="str">
        <f t="shared" si="31"/>
        <v/>
      </c>
      <c r="BK31" s="120" t="str">
        <f t="shared" si="32"/>
        <v/>
      </c>
      <c r="BL31" s="120" t="str">
        <f t="shared" si="33"/>
        <v/>
      </c>
      <c r="BM31" s="119" t="str">
        <f t="shared" si="35"/>
        <v/>
      </c>
      <c r="BN31" s="121" t="str">
        <f t="shared" si="35"/>
        <v/>
      </c>
    </row>
    <row r="32" spans="1:66" ht="17.100000000000001" customHeight="1">
      <c r="A32" s="98">
        <v>27</v>
      </c>
      <c r="B32" s="369">
        <f t="shared" si="25"/>
        <v>45134</v>
      </c>
      <c r="C32" s="99">
        <f t="shared" si="0"/>
        <v>163.20000000000002</v>
      </c>
      <c r="D32" s="100">
        <f t="shared" si="1"/>
        <v>144.9</v>
      </c>
      <c r="E32" s="370" t="str">
        <f t="shared" si="2"/>
        <v/>
      </c>
      <c r="F32" s="370" t="str">
        <f t="shared" si="3"/>
        <v/>
      </c>
      <c r="G32" s="370" t="str">
        <f t="shared" si="4"/>
        <v/>
      </c>
      <c r="H32" s="370" t="str">
        <f t="shared" si="5"/>
        <v/>
      </c>
      <c r="I32" s="370" t="str">
        <f t="shared" si="6"/>
        <v/>
      </c>
      <c r="J32" s="370" t="str">
        <f t="shared" si="7"/>
        <v/>
      </c>
      <c r="K32" s="136">
        <f t="shared" si="8"/>
        <v>163.20000000000002</v>
      </c>
      <c r="L32" s="137">
        <f t="shared" si="9"/>
        <v>144.9</v>
      </c>
      <c r="M32" s="138" t="str">
        <f t="shared" si="10"/>
        <v/>
      </c>
      <c r="N32" s="138" t="str">
        <f t="shared" si="11"/>
        <v/>
      </c>
      <c r="O32" s="139" t="str">
        <f t="shared" si="12"/>
        <v/>
      </c>
      <c r="P32" s="138" t="str">
        <f t="shared" si="13"/>
        <v/>
      </c>
      <c r="Q32" s="138" t="str">
        <f t="shared" si="14"/>
        <v/>
      </c>
      <c r="R32" s="139" t="str">
        <f t="shared" si="15"/>
        <v/>
      </c>
      <c r="S32" s="136" t="str">
        <f t="shared" si="16"/>
        <v/>
      </c>
      <c r="T32" s="137" t="str">
        <f t="shared" si="17"/>
        <v/>
      </c>
      <c r="U32" s="136">
        <f t="shared" si="18"/>
        <v>163.20000000000002</v>
      </c>
      <c r="V32" s="137">
        <f t="shared" si="19"/>
        <v>144.9</v>
      </c>
      <c r="W32" s="140" t="str">
        <f t="shared" si="20"/>
        <v/>
      </c>
      <c r="X32" s="141" t="str">
        <f t="shared" si="21"/>
        <v/>
      </c>
      <c r="Y32" s="101"/>
      <c r="Z32" s="101"/>
      <c r="AR32" s="116">
        <f t="shared" si="26"/>
        <v>45134</v>
      </c>
      <c r="AS32" s="118" t="str">
        <f t="shared" si="27"/>
        <v/>
      </c>
      <c r="AT32" s="118" t="str">
        <f t="shared" si="28"/>
        <v/>
      </c>
      <c r="AU32" s="118" t="str">
        <f t="shared" si="34"/>
        <v/>
      </c>
      <c r="AV32" s="118" t="str">
        <f t="shared" si="34"/>
        <v/>
      </c>
      <c r="AW32" s="118" t="str">
        <f t="shared" si="34"/>
        <v/>
      </c>
      <c r="AX32" s="118" t="str">
        <f t="shared" si="34"/>
        <v/>
      </c>
      <c r="AY32" s="118" t="str">
        <f t="shared" si="34"/>
        <v/>
      </c>
      <c r="AZ32" s="118" t="str">
        <f t="shared" si="34"/>
        <v/>
      </c>
      <c r="BA32" s="118" t="str">
        <f t="shared" si="29"/>
        <v/>
      </c>
      <c r="BB32" s="118" t="str">
        <f t="shared" si="30"/>
        <v/>
      </c>
      <c r="BC32" s="119" t="str">
        <f t="shared" si="31"/>
        <v/>
      </c>
      <c r="BD32" s="119" t="str">
        <f t="shared" si="31"/>
        <v/>
      </c>
      <c r="BE32" s="119" t="str">
        <f t="shared" si="31"/>
        <v/>
      </c>
      <c r="BF32" s="119" t="str">
        <f t="shared" si="31"/>
        <v/>
      </c>
      <c r="BG32" s="119" t="str">
        <f t="shared" si="31"/>
        <v/>
      </c>
      <c r="BH32" s="119" t="str">
        <f t="shared" si="31"/>
        <v/>
      </c>
      <c r="BI32" s="119" t="str">
        <f t="shared" si="31"/>
        <v/>
      </c>
      <c r="BJ32" s="119" t="str">
        <f t="shared" si="31"/>
        <v/>
      </c>
      <c r="BK32" s="120" t="str">
        <f t="shared" si="32"/>
        <v/>
      </c>
      <c r="BL32" s="120" t="str">
        <f t="shared" si="33"/>
        <v/>
      </c>
      <c r="BM32" s="119" t="str">
        <f t="shared" si="35"/>
        <v/>
      </c>
      <c r="BN32" s="121" t="str">
        <f t="shared" si="35"/>
        <v/>
      </c>
    </row>
    <row r="33" spans="1:66" ht="17.100000000000001" customHeight="1">
      <c r="A33" s="98">
        <v>28</v>
      </c>
      <c r="B33" s="369">
        <f t="shared" si="25"/>
        <v>45135</v>
      </c>
      <c r="C33" s="99">
        <f t="shared" si="0"/>
        <v>163.20000000000002</v>
      </c>
      <c r="D33" s="100">
        <f t="shared" si="1"/>
        <v>144.9</v>
      </c>
      <c r="E33" s="370" t="str">
        <f t="shared" si="2"/>
        <v/>
      </c>
      <c r="F33" s="370" t="str">
        <f t="shared" si="3"/>
        <v/>
      </c>
      <c r="G33" s="370" t="str">
        <f t="shared" si="4"/>
        <v/>
      </c>
      <c r="H33" s="370" t="str">
        <f t="shared" si="5"/>
        <v/>
      </c>
      <c r="I33" s="370" t="str">
        <f t="shared" si="6"/>
        <v/>
      </c>
      <c r="J33" s="370" t="str">
        <f t="shared" si="7"/>
        <v/>
      </c>
      <c r="K33" s="136">
        <f t="shared" si="8"/>
        <v>163.20000000000002</v>
      </c>
      <c r="L33" s="137">
        <f t="shared" si="9"/>
        <v>144.9</v>
      </c>
      <c r="M33" s="138" t="str">
        <f t="shared" si="10"/>
        <v/>
      </c>
      <c r="N33" s="138" t="str">
        <f t="shared" si="11"/>
        <v/>
      </c>
      <c r="O33" s="139" t="str">
        <f t="shared" si="12"/>
        <v/>
      </c>
      <c r="P33" s="138" t="str">
        <f t="shared" si="13"/>
        <v/>
      </c>
      <c r="Q33" s="138" t="str">
        <f t="shared" si="14"/>
        <v/>
      </c>
      <c r="R33" s="139" t="str">
        <f t="shared" si="15"/>
        <v/>
      </c>
      <c r="S33" s="136" t="str">
        <f t="shared" si="16"/>
        <v/>
      </c>
      <c r="T33" s="137" t="str">
        <f t="shared" si="17"/>
        <v/>
      </c>
      <c r="U33" s="136">
        <f t="shared" si="18"/>
        <v>163.20000000000002</v>
      </c>
      <c r="V33" s="137">
        <f t="shared" si="19"/>
        <v>144.9</v>
      </c>
      <c r="W33" s="140" t="str">
        <f t="shared" si="20"/>
        <v/>
      </c>
      <c r="X33" s="141" t="str">
        <f t="shared" si="21"/>
        <v/>
      </c>
      <c r="Y33" s="101"/>
      <c r="Z33" s="101"/>
      <c r="AR33" s="116">
        <f t="shared" si="26"/>
        <v>45135</v>
      </c>
      <c r="AS33" s="118" t="str">
        <f t="shared" si="27"/>
        <v/>
      </c>
      <c r="AT33" s="118" t="str">
        <f t="shared" si="28"/>
        <v/>
      </c>
      <c r="AU33" s="118" t="str">
        <f t="shared" si="34"/>
        <v/>
      </c>
      <c r="AV33" s="118" t="str">
        <f t="shared" si="34"/>
        <v/>
      </c>
      <c r="AW33" s="118" t="str">
        <f t="shared" si="34"/>
        <v/>
      </c>
      <c r="AX33" s="118" t="str">
        <f t="shared" si="34"/>
        <v/>
      </c>
      <c r="AY33" s="118" t="str">
        <f t="shared" si="34"/>
        <v/>
      </c>
      <c r="AZ33" s="118" t="str">
        <f t="shared" si="34"/>
        <v/>
      </c>
      <c r="BA33" s="118" t="str">
        <f t="shared" si="29"/>
        <v/>
      </c>
      <c r="BB33" s="118" t="str">
        <f t="shared" si="30"/>
        <v/>
      </c>
      <c r="BC33" s="119" t="str">
        <f t="shared" si="31"/>
        <v/>
      </c>
      <c r="BD33" s="119" t="str">
        <f t="shared" si="31"/>
        <v/>
      </c>
      <c r="BE33" s="119" t="str">
        <f t="shared" si="31"/>
        <v/>
      </c>
      <c r="BF33" s="119" t="str">
        <f t="shared" si="31"/>
        <v/>
      </c>
      <c r="BG33" s="119" t="str">
        <f t="shared" si="31"/>
        <v/>
      </c>
      <c r="BH33" s="119" t="str">
        <f t="shared" si="31"/>
        <v/>
      </c>
      <c r="BI33" s="119" t="str">
        <f t="shared" si="31"/>
        <v/>
      </c>
      <c r="BJ33" s="119" t="str">
        <f t="shared" si="31"/>
        <v/>
      </c>
      <c r="BK33" s="120" t="str">
        <f t="shared" si="32"/>
        <v/>
      </c>
      <c r="BL33" s="120" t="str">
        <f t="shared" si="33"/>
        <v/>
      </c>
      <c r="BM33" s="119" t="str">
        <f t="shared" si="35"/>
        <v/>
      </c>
      <c r="BN33" s="121" t="str">
        <f t="shared" si="35"/>
        <v/>
      </c>
    </row>
    <row r="34" spans="1:66" ht="17.100000000000001" customHeight="1">
      <c r="A34" s="98">
        <v>29</v>
      </c>
      <c r="B34" s="369">
        <f t="shared" si="25"/>
        <v>45136</v>
      </c>
      <c r="C34" s="99">
        <f t="shared" si="0"/>
        <v>163.20000000000002</v>
      </c>
      <c r="D34" s="100">
        <f t="shared" si="1"/>
        <v>144.9</v>
      </c>
      <c r="E34" s="370" t="str">
        <f t="shared" si="2"/>
        <v/>
      </c>
      <c r="F34" s="370" t="str">
        <f t="shared" si="3"/>
        <v/>
      </c>
      <c r="G34" s="370" t="str">
        <f t="shared" si="4"/>
        <v/>
      </c>
      <c r="H34" s="370" t="str">
        <f t="shared" si="5"/>
        <v/>
      </c>
      <c r="I34" s="370" t="str">
        <f t="shared" si="6"/>
        <v/>
      </c>
      <c r="J34" s="370" t="str">
        <f t="shared" si="7"/>
        <v/>
      </c>
      <c r="K34" s="136">
        <f t="shared" si="8"/>
        <v>163.20000000000002</v>
      </c>
      <c r="L34" s="137">
        <f t="shared" si="9"/>
        <v>144.9</v>
      </c>
      <c r="M34" s="138" t="str">
        <f t="shared" si="10"/>
        <v/>
      </c>
      <c r="N34" s="138" t="str">
        <f t="shared" si="11"/>
        <v/>
      </c>
      <c r="O34" s="139" t="str">
        <f t="shared" si="12"/>
        <v/>
      </c>
      <c r="P34" s="138" t="str">
        <f t="shared" si="13"/>
        <v/>
      </c>
      <c r="Q34" s="138" t="str">
        <f t="shared" si="14"/>
        <v/>
      </c>
      <c r="R34" s="139" t="str">
        <f t="shared" si="15"/>
        <v/>
      </c>
      <c r="S34" s="136" t="str">
        <f t="shared" si="16"/>
        <v/>
      </c>
      <c r="T34" s="137" t="str">
        <f t="shared" si="17"/>
        <v/>
      </c>
      <c r="U34" s="136">
        <f t="shared" si="18"/>
        <v>163.20000000000002</v>
      </c>
      <c r="V34" s="137">
        <f t="shared" si="19"/>
        <v>144.9</v>
      </c>
      <c r="W34" s="140" t="str">
        <f t="shared" si="20"/>
        <v/>
      </c>
      <c r="X34" s="141" t="str">
        <f t="shared" si="21"/>
        <v/>
      </c>
      <c r="Y34" s="101"/>
      <c r="Z34" s="101"/>
      <c r="AR34" s="116">
        <f t="shared" si="26"/>
        <v>45136</v>
      </c>
      <c r="AS34" s="118" t="str">
        <f t="shared" si="27"/>
        <v/>
      </c>
      <c r="AT34" s="118" t="str">
        <f t="shared" si="28"/>
        <v/>
      </c>
      <c r="AU34" s="118" t="str">
        <f t="shared" si="34"/>
        <v/>
      </c>
      <c r="AV34" s="118" t="str">
        <f t="shared" si="34"/>
        <v/>
      </c>
      <c r="AW34" s="118" t="str">
        <f t="shared" si="34"/>
        <v/>
      </c>
      <c r="AX34" s="118" t="str">
        <f t="shared" si="34"/>
        <v/>
      </c>
      <c r="AY34" s="118" t="str">
        <f t="shared" si="34"/>
        <v/>
      </c>
      <c r="AZ34" s="118" t="str">
        <f t="shared" si="34"/>
        <v/>
      </c>
      <c r="BA34" s="118" t="str">
        <f t="shared" si="29"/>
        <v/>
      </c>
      <c r="BB34" s="118" t="str">
        <f t="shared" si="30"/>
        <v/>
      </c>
      <c r="BC34" s="119" t="str">
        <f t="shared" si="31"/>
        <v/>
      </c>
      <c r="BD34" s="119" t="str">
        <f t="shared" si="31"/>
        <v/>
      </c>
      <c r="BE34" s="119" t="str">
        <f t="shared" si="31"/>
        <v/>
      </c>
      <c r="BF34" s="119" t="str">
        <f t="shared" si="31"/>
        <v/>
      </c>
      <c r="BG34" s="119" t="str">
        <f t="shared" si="31"/>
        <v/>
      </c>
      <c r="BH34" s="119" t="str">
        <f t="shared" si="31"/>
        <v/>
      </c>
      <c r="BI34" s="119" t="str">
        <f t="shared" si="31"/>
        <v/>
      </c>
      <c r="BJ34" s="119" t="str">
        <f t="shared" si="31"/>
        <v/>
      </c>
      <c r="BK34" s="120" t="str">
        <f t="shared" si="32"/>
        <v/>
      </c>
      <c r="BL34" s="120" t="str">
        <f t="shared" si="33"/>
        <v/>
      </c>
      <c r="BM34" s="119" t="str">
        <f t="shared" si="35"/>
        <v/>
      </c>
      <c r="BN34" s="121" t="str">
        <f t="shared" si="35"/>
        <v/>
      </c>
    </row>
    <row r="35" spans="1:66" ht="17.100000000000001" customHeight="1">
      <c r="A35" s="98">
        <v>30</v>
      </c>
      <c r="B35" s="369">
        <f t="shared" si="25"/>
        <v>45137</v>
      </c>
      <c r="C35" s="99">
        <f t="shared" si="0"/>
        <v>163.20000000000002</v>
      </c>
      <c r="D35" s="100">
        <f t="shared" si="1"/>
        <v>144.9</v>
      </c>
      <c r="E35" s="370" t="str">
        <f t="shared" si="2"/>
        <v/>
      </c>
      <c r="F35" s="370" t="str">
        <f t="shared" si="3"/>
        <v/>
      </c>
      <c r="G35" s="370" t="str">
        <f t="shared" si="4"/>
        <v/>
      </c>
      <c r="H35" s="370" t="str">
        <f t="shared" si="5"/>
        <v/>
      </c>
      <c r="I35" s="370" t="str">
        <f t="shared" si="6"/>
        <v/>
      </c>
      <c r="J35" s="370" t="str">
        <f t="shared" si="7"/>
        <v/>
      </c>
      <c r="K35" s="136">
        <f t="shared" si="8"/>
        <v>163.20000000000002</v>
      </c>
      <c r="L35" s="137">
        <f t="shared" si="9"/>
        <v>144.9</v>
      </c>
      <c r="M35" s="138" t="str">
        <f t="shared" si="10"/>
        <v/>
      </c>
      <c r="N35" s="138" t="str">
        <f t="shared" si="11"/>
        <v/>
      </c>
      <c r="O35" s="139" t="str">
        <f t="shared" si="12"/>
        <v/>
      </c>
      <c r="P35" s="138" t="str">
        <f t="shared" si="13"/>
        <v/>
      </c>
      <c r="Q35" s="138" t="str">
        <f t="shared" si="14"/>
        <v/>
      </c>
      <c r="R35" s="139" t="str">
        <f t="shared" si="15"/>
        <v/>
      </c>
      <c r="S35" s="136" t="str">
        <f t="shared" si="16"/>
        <v/>
      </c>
      <c r="T35" s="137" t="str">
        <f t="shared" si="17"/>
        <v/>
      </c>
      <c r="U35" s="136">
        <f t="shared" si="18"/>
        <v>163.20000000000002</v>
      </c>
      <c r="V35" s="137">
        <f t="shared" si="19"/>
        <v>144.9</v>
      </c>
      <c r="W35" s="140" t="str">
        <f t="shared" si="20"/>
        <v/>
      </c>
      <c r="X35" s="141" t="str">
        <f t="shared" si="21"/>
        <v/>
      </c>
      <c r="Y35" s="101"/>
      <c r="Z35" s="101"/>
      <c r="AR35" s="116">
        <f t="shared" si="26"/>
        <v>45137</v>
      </c>
      <c r="AS35" s="118" t="str">
        <f t="shared" si="27"/>
        <v/>
      </c>
      <c r="AT35" s="118" t="str">
        <f t="shared" si="28"/>
        <v/>
      </c>
      <c r="AU35" s="118" t="str">
        <f t="shared" si="34"/>
        <v/>
      </c>
      <c r="AV35" s="118" t="str">
        <f t="shared" si="34"/>
        <v/>
      </c>
      <c r="AW35" s="118" t="str">
        <f t="shared" si="34"/>
        <v/>
      </c>
      <c r="AX35" s="118" t="str">
        <f t="shared" si="34"/>
        <v/>
      </c>
      <c r="AY35" s="118" t="str">
        <f t="shared" si="34"/>
        <v/>
      </c>
      <c r="AZ35" s="118" t="str">
        <f t="shared" si="34"/>
        <v/>
      </c>
      <c r="BA35" s="118" t="str">
        <f t="shared" si="29"/>
        <v/>
      </c>
      <c r="BB35" s="118" t="str">
        <f t="shared" si="30"/>
        <v/>
      </c>
      <c r="BC35" s="119" t="str">
        <f t="shared" si="31"/>
        <v/>
      </c>
      <c r="BD35" s="119" t="str">
        <f t="shared" si="31"/>
        <v/>
      </c>
      <c r="BE35" s="119" t="str">
        <f t="shared" si="31"/>
        <v/>
      </c>
      <c r="BF35" s="119" t="str">
        <f t="shared" si="31"/>
        <v/>
      </c>
      <c r="BG35" s="119" t="str">
        <f t="shared" si="31"/>
        <v/>
      </c>
      <c r="BH35" s="119" t="str">
        <f t="shared" si="31"/>
        <v/>
      </c>
      <c r="BI35" s="119" t="str">
        <f t="shared" si="31"/>
        <v/>
      </c>
      <c r="BJ35" s="119" t="str">
        <f t="shared" si="31"/>
        <v/>
      </c>
      <c r="BK35" s="120" t="str">
        <f t="shared" si="32"/>
        <v/>
      </c>
      <c r="BL35" s="120" t="str">
        <f t="shared" si="33"/>
        <v/>
      </c>
      <c r="BM35" s="119" t="str">
        <f t="shared" si="35"/>
        <v/>
      </c>
      <c r="BN35" s="121" t="str">
        <f t="shared" si="35"/>
        <v/>
      </c>
    </row>
    <row r="36" spans="1:66" ht="17.100000000000001" customHeight="1">
      <c r="A36" s="98">
        <v>31</v>
      </c>
      <c r="B36" s="369">
        <f t="shared" si="25"/>
        <v>45138</v>
      </c>
      <c r="C36" s="99">
        <f t="shared" si="0"/>
        <v>163.20000000000002</v>
      </c>
      <c r="D36" s="100">
        <f t="shared" si="1"/>
        <v>144.9</v>
      </c>
      <c r="E36" s="370" t="str">
        <f t="shared" si="2"/>
        <v/>
      </c>
      <c r="F36" s="370" t="str">
        <f t="shared" si="3"/>
        <v/>
      </c>
      <c r="G36" s="370" t="str">
        <f t="shared" si="4"/>
        <v/>
      </c>
      <c r="H36" s="370" t="str">
        <f t="shared" si="5"/>
        <v/>
      </c>
      <c r="I36" s="370" t="str">
        <f t="shared" si="6"/>
        <v/>
      </c>
      <c r="J36" s="370" t="str">
        <f t="shared" si="7"/>
        <v/>
      </c>
      <c r="K36" s="136">
        <f t="shared" si="8"/>
        <v>163.20000000000002</v>
      </c>
      <c r="L36" s="137">
        <f t="shared" si="9"/>
        <v>144.9</v>
      </c>
      <c r="M36" s="138" t="str">
        <f t="shared" si="10"/>
        <v/>
      </c>
      <c r="N36" s="138" t="str">
        <f t="shared" si="11"/>
        <v/>
      </c>
      <c r="O36" s="139" t="str">
        <f t="shared" si="12"/>
        <v/>
      </c>
      <c r="P36" s="138" t="str">
        <f t="shared" si="13"/>
        <v/>
      </c>
      <c r="Q36" s="138" t="str">
        <f t="shared" si="14"/>
        <v/>
      </c>
      <c r="R36" s="139" t="str">
        <f t="shared" si="15"/>
        <v/>
      </c>
      <c r="S36" s="136" t="str">
        <f t="shared" si="16"/>
        <v/>
      </c>
      <c r="T36" s="137" t="str">
        <f t="shared" si="17"/>
        <v/>
      </c>
      <c r="U36" s="136">
        <f t="shared" si="18"/>
        <v>163.20000000000002</v>
      </c>
      <c r="V36" s="137">
        <f t="shared" si="19"/>
        <v>144.9</v>
      </c>
      <c r="W36" s="140" t="str">
        <f t="shared" si="20"/>
        <v/>
      </c>
      <c r="X36" s="141" t="str">
        <f t="shared" si="21"/>
        <v/>
      </c>
      <c r="Y36" s="101"/>
      <c r="Z36" s="101"/>
      <c r="AR36" s="116">
        <f t="shared" si="26"/>
        <v>45138</v>
      </c>
      <c r="AS36" s="118" t="str">
        <f t="shared" si="27"/>
        <v/>
      </c>
      <c r="AT36" s="118" t="str">
        <f t="shared" si="28"/>
        <v/>
      </c>
      <c r="AU36" s="118" t="str">
        <f t="shared" si="34"/>
        <v/>
      </c>
      <c r="AV36" s="118" t="str">
        <f t="shared" si="34"/>
        <v/>
      </c>
      <c r="AW36" s="118" t="str">
        <f t="shared" si="34"/>
        <v/>
      </c>
      <c r="AX36" s="118" t="str">
        <f t="shared" si="34"/>
        <v/>
      </c>
      <c r="AY36" s="118" t="str">
        <f t="shared" si="34"/>
        <v/>
      </c>
      <c r="AZ36" s="118" t="str">
        <f t="shared" si="34"/>
        <v/>
      </c>
      <c r="BA36" s="118" t="str">
        <f t="shared" si="29"/>
        <v/>
      </c>
      <c r="BB36" s="118" t="str">
        <f t="shared" si="30"/>
        <v/>
      </c>
      <c r="BC36" s="119" t="str">
        <f t="shared" si="31"/>
        <v/>
      </c>
      <c r="BD36" s="119" t="str">
        <f t="shared" si="31"/>
        <v/>
      </c>
      <c r="BE36" s="119" t="str">
        <f t="shared" si="31"/>
        <v/>
      </c>
      <c r="BF36" s="119" t="str">
        <f t="shared" si="31"/>
        <v/>
      </c>
      <c r="BG36" s="119" t="str">
        <f t="shared" si="31"/>
        <v/>
      </c>
      <c r="BH36" s="119" t="str">
        <f t="shared" si="31"/>
        <v/>
      </c>
      <c r="BI36" s="119" t="str">
        <f t="shared" si="31"/>
        <v/>
      </c>
      <c r="BJ36" s="119" t="str">
        <f t="shared" si="31"/>
        <v/>
      </c>
      <c r="BK36" s="120" t="str">
        <f t="shared" si="32"/>
        <v/>
      </c>
      <c r="BL36" s="120" t="str">
        <f t="shared" si="33"/>
        <v/>
      </c>
      <c r="BM36" s="119" t="str">
        <f t="shared" si="35"/>
        <v/>
      </c>
      <c r="BN36" s="121" t="str">
        <f t="shared" si="35"/>
        <v/>
      </c>
    </row>
    <row r="37" spans="1:66" ht="20.25">
      <c r="A37" s="102"/>
      <c r="B37" s="103"/>
      <c r="C37" s="866" t="s">
        <v>112</v>
      </c>
      <c r="D37" s="867"/>
      <c r="E37" s="104">
        <f t="shared" ref="E37:J37" si="36">SUM(E6:E36)</f>
        <v>200</v>
      </c>
      <c r="F37" s="105">
        <f t="shared" si="36"/>
        <v>150</v>
      </c>
      <c r="G37" s="104">
        <f t="shared" si="36"/>
        <v>0</v>
      </c>
      <c r="H37" s="105">
        <f t="shared" si="36"/>
        <v>0</v>
      </c>
      <c r="I37" s="104">
        <f t="shared" si="36"/>
        <v>0</v>
      </c>
      <c r="J37" s="105">
        <f t="shared" si="36"/>
        <v>0</v>
      </c>
      <c r="K37" s="106"/>
      <c r="L37" s="106"/>
      <c r="M37" s="107">
        <f t="shared" ref="M37:T37" si="37">SUM(M6:M36)</f>
        <v>450</v>
      </c>
      <c r="N37" s="107">
        <f t="shared" si="37"/>
        <v>500</v>
      </c>
      <c r="O37" s="107">
        <f t="shared" si="37"/>
        <v>950</v>
      </c>
      <c r="P37" s="107">
        <f t="shared" si="37"/>
        <v>343</v>
      </c>
      <c r="Q37" s="107">
        <f t="shared" si="37"/>
        <v>360</v>
      </c>
      <c r="R37" s="107">
        <f t="shared" si="37"/>
        <v>703</v>
      </c>
      <c r="S37" s="108">
        <f t="shared" si="37"/>
        <v>78.45</v>
      </c>
      <c r="T37" s="108">
        <f t="shared" si="37"/>
        <v>27</v>
      </c>
      <c r="U37" s="109"/>
      <c r="V37" s="109"/>
      <c r="W37" s="110">
        <f>SUM(W6:W36)</f>
        <v>5743.51</v>
      </c>
      <c r="X37" s="111"/>
      <c r="Y37" s="101"/>
      <c r="Z37" s="101"/>
      <c r="AR37" s="122"/>
      <c r="AS37" s="858"/>
      <c r="AT37" s="858"/>
      <c r="AU37" s="123">
        <f t="shared" ref="AU37:AZ37" si="38">SUM(AU6:AU36)</f>
        <v>200</v>
      </c>
      <c r="AV37" s="123">
        <f t="shared" si="38"/>
        <v>150</v>
      </c>
      <c r="AW37" s="123">
        <f t="shared" si="38"/>
        <v>0</v>
      </c>
      <c r="AX37" s="123">
        <f t="shared" si="38"/>
        <v>0</v>
      </c>
      <c r="AY37" s="123">
        <f t="shared" si="38"/>
        <v>0</v>
      </c>
      <c r="AZ37" s="123">
        <f t="shared" si="38"/>
        <v>0</v>
      </c>
      <c r="BA37" s="123"/>
      <c r="BB37" s="123"/>
      <c r="BC37" s="124">
        <f>SUM(BC6:BC36)</f>
        <v>450</v>
      </c>
      <c r="BD37" s="124">
        <f>SUM(BD6:BD36)</f>
        <v>500</v>
      </c>
      <c r="BE37" s="124"/>
      <c r="BF37" s="124">
        <f>SUM(BF6:BF36)</f>
        <v>343</v>
      </c>
      <c r="BG37" s="124">
        <f>SUM(BG6:BG36)</f>
        <v>360</v>
      </c>
      <c r="BH37" s="124"/>
      <c r="BI37" s="125">
        <f>SUM(BI6:BI36)</f>
        <v>78.45</v>
      </c>
      <c r="BJ37" s="125">
        <f>SUM(BJ6:BJ36)</f>
        <v>27</v>
      </c>
      <c r="BK37" s="125"/>
      <c r="BL37" s="125"/>
      <c r="BM37" s="123">
        <f>SUM(BM6:BM36)</f>
        <v>5743.51</v>
      </c>
      <c r="BN37" s="126"/>
    </row>
    <row r="38" spans="1:66" ht="19.5" hidden="1">
      <c r="A38" s="101"/>
      <c r="B38" s="112"/>
      <c r="C38" s="95"/>
      <c r="D38" s="95"/>
      <c r="E38" s="97"/>
      <c r="F38" s="97"/>
      <c r="G38" s="97"/>
      <c r="H38" s="97"/>
      <c r="I38" s="113">
        <f>G37+I37</f>
        <v>0</v>
      </c>
      <c r="J38" s="113">
        <f>H37+J37</f>
        <v>0</v>
      </c>
      <c r="K38" s="97"/>
      <c r="L38" s="97"/>
      <c r="M38" s="97"/>
      <c r="N38" s="97"/>
      <c r="O38" s="97"/>
      <c r="P38" s="97"/>
      <c r="Q38" s="97"/>
      <c r="R38" s="97"/>
      <c r="S38" s="114"/>
      <c r="T38" s="101"/>
      <c r="U38" s="97"/>
      <c r="V38" s="97"/>
      <c r="W38" s="115"/>
      <c r="X38" s="97"/>
      <c r="Y38" s="97"/>
      <c r="Z38" s="101"/>
    </row>
    <row r="45" spans="1:66" hidden="1">
      <c r="X45" s="237">
        <f>COUNTIF(X6:X36,"सब्जी रोटी")+COUNTIF(X6:X36,"खिचड़ी")</f>
        <v>2</v>
      </c>
      <c r="Y45" s="237">
        <f>SUMIF(X6:X36,Z45,R6:R36)+SUMIF(X6:X36,#REF!,R6:R36)</f>
        <v>345</v>
      </c>
      <c r="Z45" s="238" t="s">
        <v>345</v>
      </c>
    </row>
    <row r="46" spans="1:66" hidden="1">
      <c r="X46" s="237">
        <f>COUNTIF(X6:X36,"दाल रोटी")+COUNTIF(X6:X36,"दाल चावल")</f>
        <v>2</v>
      </c>
      <c r="Y46" s="237">
        <f>SUMIF(X6:X36,Z46,R6:R36)+SUMIF(X6:X36,#REF!,R6:R36)</f>
        <v>178</v>
      </c>
      <c r="Z46" s="238" t="s">
        <v>346</v>
      </c>
    </row>
    <row r="47" spans="1:66" hidden="1">
      <c r="Y47" s="237">
        <f>SUM(Y45:Y46)</f>
        <v>523</v>
      </c>
    </row>
  </sheetData>
  <sheetProtection password="EFD1" sheet="1" objects="1" scenarios="1" formatColumns="0" formatRows="0"/>
  <mergeCells count="35">
    <mergeCell ref="BN2:BN5"/>
    <mergeCell ref="G4:H4"/>
    <mergeCell ref="I4:J4"/>
    <mergeCell ref="AW4:AX4"/>
    <mergeCell ref="AY4:AZ4"/>
    <mergeCell ref="BI2:BJ4"/>
    <mergeCell ref="BK2:BL4"/>
    <mergeCell ref="BM2:BM5"/>
    <mergeCell ref="W2:W5"/>
    <mergeCell ref="C37:D37"/>
    <mergeCell ref="AS37:AT37"/>
    <mergeCell ref="BA2:BB4"/>
    <mergeCell ref="BC2:BE4"/>
    <mergeCell ref="BF2:BH4"/>
    <mergeCell ref="X2:X5"/>
    <mergeCell ref="AR2:AR5"/>
    <mergeCell ref="AS2:AT4"/>
    <mergeCell ref="AU2:AV4"/>
    <mergeCell ref="AW2:AX3"/>
    <mergeCell ref="AY2:AZ3"/>
    <mergeCell ref="K2:L4"/>
    <mergeCell ref="M2:O4"/>
    <mergeCell ref="P2:R4"/>
    <mergeCell ref="S2:T4"/>
    <mergeCell ref="U2:V4"/>
    <mergeCell ref="B1:D1"/>
    <mergeCell ref="E1:K1"/>
    <mergeCell ref="Q1:S1"/>
    <mergeCell ref="AR1:BH1"/>
    <mergeCell ref="BJ1:BN1"/>
    <mergeCell ref="B2:B5"/>
    <mergeCell ref="C2:D4"/>
    <mergeCell ref="E2:F4"/>
    <mergeCell ref="G2:H3"/>
    <mergeCell ref="I2:J3"/>
  </mergeCells>
  <conditionalFormatting sqref="O6:O36 R6:R36">
    <cfRule type="cellIs" dxfId="77" priority="24" stopIfTrue="1" operator="equal">
      <formula>0</formula>
    </cfRule>
  </conditionalFormatting>
  <conditionalFormatting sqref="S6:S36">
    <cfRule type="cellIs" dxfId="76" priority="23" operator="equal">
      <formula>0</formula>
    </cfRule>
  </conditionalFormatting>
  <conditionalFormatting sqref="T6:T36">
    <cfRule type="cellIs" dxfId="75" priority="22" operator="equal">
      <formula>0</formula>
    </cfRule>
  </conditionalFormatting>
  <conditionalFormatting sqref="W6:W36">
    <cfRule type="cellIs" dxfId="74" priority="21" operator="equal">
      <formula>0</formula>
    </cfRule>
  </conditionalFormatting>
  <conditionalFormatting sqref="L6:L36">
    <cfRule type="expression" dxfId="73" priority="18" stopIfTrue="1">
      <formula>R6=""</formula>
    </cfRule>
  </conditionalFormatting>
  <conditionalFormatting sqref="K6:K36">
    <cfRule type="expression" dxfId="72" priority="17" stopIfTrue="1">
      <formula>R6=""</formula>
    </cfRule>
  </conditionalFormatting>
  <conditionalFormatting sqref="U6:U36">
    <cfRule type="expression" dxfId="71" priority="16" stopIfTrue="1">
      <formula>R6=""</formula>
    </cfRule>
  </conditionalFormatting>
  <conditionalFormatting sqref="V6:V36">
    <cfRule type="expression" dxfId="70" priority="15" stopIfTrue="1">
      <formula>R6=""</formula>
    </cfRule>
  </conditionalFormatting>
  <conditionalFormatting sqref="L6:L36">
    <cfRule type="expression" dxfId="69" priority="8" stopIfTrue="1">
      <formula>R6=""</formula>
    </cfRule>
  </conditionalFormatting>
  <conditionalFormatting sqref="K6:K36">
    <cfRule type="expression" dxfId="68" priority="7" stopIfTrue="1">
      <formula>R6=""</formula>
    </cfRule>
  </conditionalFormatting>
  <conditionalFormatting sqref="U6:U36">
    <cfRule type="expression" dxfId="67" priority="6" stopIfTrue="1">
      <formula>R6=""</formula>
    </cfRule>
  </conditionalFormatting>
  <conditionalFormatting sqref="V6:V36">
    <cfRule type="expression" dxfId="66" priority="5" stopIfTrue="1">
      <formula>R6=""</formula>
    </cfRule>
  </conditionalFormatting>
  <conditionalFormatting sqref="C6:C36">
    <cfRule type="expression" dxfId="65" priority="4" stopIfTrue="1">
      <formula>R6=0</formula>
    </cfRule>
  </conditionalFormatting>
  <conditionalFormatting sqref="C6:C36">
    <cfRule type="expression" dxfId="64" priority="3" stopIfTrue="1">
      <formula>R6=""</formula>
    </cfRule>
  </conditionalFormatting>
  <conditionalFormatting sqref="D6:D36">
    <cfRule type="expression" dxfId="63" priority="2">
      <formula>R6=0</formula>
    </cfRule>
  </conditionalFormatting>
  <conditionalFormatting sqref="D6:D36">
    <cfRule type="expression" dxfId="62" priority="1">
      <formula>R6=""</formula>
    </cfRule>
  </conditionalFormatting>
  <pageMargins left="0.45" right="0.2" top="0.25" bottom="0.25" header="0.3" footer="0.3"/>
  <pageSetup paperSize="9" scale="86" orientation="landscape" r:id="rId1"/>
  <drawing r:id="rId2"/>
</worksheet>
</file>

<file path=xl/worksheets/sheet8.xml><?xml version="1.0" encoding="utf-8"?>
<worksheet xmlns="http://schemas.openxmlformats.org/spreadsheetml/2006/main" xmlns:r="http://schemas.openxmlformats.org/officeDocument/2006/relationships">
  <sheetPr codeName="Sheet10">
    <pageSetUpPr fitToPage="1"/>
  </sheetPr>
  <dimension ref="A1:AA101"/>
  <sheetViews>
    <sheetView showGridLines="0" view="pageBreakPreview" zoomScaleSheetLayoutView="100" workbookViewId="0">
      <selection activeCell="N15" sqref="N15"/>
    </sheetView>
  </sheetViews>
  <sheetFormatPr defaultColWidth="8.875" defaultRowHeight="15"/>
  <cols>
    <col min="1" max="1" width="4.625" style="16" customWidth="1"/>
    <col min="2" max="2" width="10" style="16" customWidth="1"/>
    <col min="3" max="3" width="8.375" style="16" customWidth="1"/>
    <col min="4" max="4" width="9" style="16" customWidth="1"/>
    <col min="5" max="5" width="9.125" style="16" customWidth="1"/>
    <col min="6" max="6" width="8" style="16" customWidth="1"/>
    <col min="7" max="7" width="9.125" style="16" customWidth="1"/>
    <col min="8" max="11" width="8.375" style="16" customWidth="1"/>
    <col min="12" max="14" width="8.875" style="16"/>
    <col min="15" max="15" width="9" style="16" customWidth="1"/>
    <col min="16" max="16" width="9.125" style="16" hidden="1" customWidth="1"/>
    <col min="17" max="24" width="8.875" style="16" hidden="1" customWidth="1"/>
    <col min="25" max="25" width="5.875" style="16" hidden="1" customWidth="1"/>
    <col min="26" max="26" width="5.375" style="16" hidden="1" customWidth="1"/>
    <col min="27" max="27" width="8.875" style="16" hidden="1" customWidth="1"/>
    <col min="28" max="39" width="8.875" style="16" customWidth="1"/>
    <col min="40" max="16384" width="8.875" style="16"/>
  </cols>
  <sheetData>
    <row r="1" spans="1:15" ht="23.25" customHeight="1"/>
    <row r="2" spans="1:15" ht="24.75" customHeight="1">
      <c r="A2" s="96"/>
      <c r="B2" s="96"/>
      <c r="C2" s="96"/>
      <c r="D2" s="96"/>
      <c r="E2" s="879" t="s">
        <v>205</v>
      </c>
      <c r="F2" s="879"/>
      <c r="G2" s="879"/>
      <c r="H2" s="96"/>
      <c r="I2" s="96"/>
      <c r="J2" s="96"/>
      <c r="K2" s="96"/>
    </row>
    <row r="3" spans="1:15" ht="7.5" customHeight="1">
      <c r="A3" s="96"/>
      <c r="B3" s="96"/>
      <c r="C3" s="96"/>
      <c r="D3" s="96"/>
      <c r="E3" s="96"/>
      <c r="F3" s="96"/>
      <c r="G3" s="96"/>
      <c r="H3" s="96"/>
      <c r="I3" s="96"/>
      <c r="J3" s="96"/>
      <c r="K3" s="96"/>
    </row>
    <row r="4" spans="1:15" ht="18.75">
      <c r="A4" s="181"/>
      <c r="B4" s="978" t="s">
        <v>204</v>
      </c>
      <c r="C4" s="978"/>
      <c r="D4" s="978"/>
      <c r="E4" s="978"/>
      <c r="F4" s="978"/>
      <c r="G4" s="978"/>
      <c r="H4" s="978"/>
      <c r="I4" s="181"/>
      <c r="J4" s="96"/>
      <c r="K4" s="96"/>
    </row>
    <row r="5" spans="1:15" ht="15.75">
      <c r="A5" s="145"/>
      <c r="B5" s="880" t="s">
        <v>138</v>
      </c>
      <c r="C5" s="880"/>
      <c r="D5" s="880"/>
      <c r="E5" s="880"/>
      <c r="F5" s="880"/>
      <c r="G5" s="880"/>
      <c r="H5" s="880"/>
      <c r="I5" s="880"/>
      <c r="J5" s="880"/>
      <c r="K5" s="96"/>
    </row>
    <row r="6" spans="1:15" ht="15.75">
      <c r="A6" s="146"/>
      <c r="B6" s="147"/>
      <c r="C6" s="147"/>
      <c r="D6" s="147"/>
      <c r="E6" s="147"/>
      <c r="F6" s="147"/>
      <c r="G6" s="148"/>
      <c r="H6" s="148"/>
      <c r="I6" s="149"/>
      <c r="J6" s="149"/>
      <c r="K6" s="96"/>
      <c r="N6" s="881"/>
      <c r="O6" s="881"/>
    </row>
    <row r="7" spans="1:15" ht="15.75">
      <c r="A7" s="150"/>
      <c r="B7" s="882" t="s">
        <v>139</v>
      </c>
      <c r="C7" s="882"/>
      <c r="D7" s="882"/>
      <c r="E7" s="882"/>
      <c r="F7" s="882"/>
      <c r="G7" s="882"/>
      <c r="H7" s="882"/>
      <c r="I7" s="882"/>
      <c r="J7" s="882"/>
      <c r="K7" s="96"/>
      <c r="N7" s="881"/>
      <c r="O7" s="881"/>
    </row>
    <row r="8" spans="1:15" ht="15.75">
      <c r="A8" s="96"/>
      <c r="B8" s="883" t="s">
        <v>140</v>
      </c>
      <c r="C8" s="883"/>
      <c r="D8" s="883"/>
      <c r="E8" s="883"/>
      <c r="F8" s="883"/>
      <c r="G8" s="883"/>
      <c r="H8" s="883"/>
      <c r="I8" s="883"/>
      <c r="J8" s="883"/>
      <c r="K8" s="96"/>
    </row>
    <row r="9" spans="1:15">
      <c r="A9" s="96"/>
      <c r="B9" s="151"/>
      <c r="C9" s="151"/>
      <c r="D9" s="151"/>
      <c r="E9" s="151"/>
      <c r="F9" s="151"/>
      <c r="G9" s="151"/>
      <c r="H9" s="151"/>
      <c r="I9" s="151"/>
      <c r="J9" s="151"/>
      <c r="K9" s="96"/>
    </row>
    <row r="10" spans="1:15">
      <c r="A10" s="152"/>
      <c r="B10" s="884" t="s">
        <v>141</v>
      </c>
      <c r="C10" s="884"/>
      <c r="D10" s="884"/>
      <c r="E10" s="884"/>
      <c r="F10" s="884"/>
      <c r="G10" s="884"/>
      <c r="H10" s="884"/>
      <c r="I10" s="884"/>
      <c r="J10" s="884"/>
      <c r="K10" s="884"/>
    </row>
    <row r="11" spans="1:15" ht="15.75">
      <c r="A11" s="153"/>
      <c r="B11" s="885" t="s">
        <v>142</v>
      </c>
      <c r="C11" s="885"/>
      <c r="D11" s="886" t="str">
        <f>'PS Balance Sheet'!Q1</f>
        <v>July-2023</v>
      </c>
      <c r="E11" s="887"/>
      <c r="F11" s="887"/>
      <c r="G11" s="885" t="s">
        <v>143</v>
      </c>
      <c r="H11" s="885"/>
      <c r="I11" s="887" t="str">
        <f>CONCATENATE('Master Data'!G7,"-",'Master Data'!I7)</f>
        <v>2023-2024</v>
      </c>
      <c r="J11" s="887"/>
      <c r="K11" s="887"/>
    </row>
    <row r="12" spans="1:15" ht="18" customHeight="1">
      <c r="A12" s="153"/>
      <c r="B12" s="887" t="s">
        <v>144</v>
      </c>
      <c r="C12" s="887"/>
      <c r="D12" s="902" t="str">
        <f>'Master Data'!D5</f>
        <v>Mahtma Gandhi Government School (English Medium) Bar, Pali</v>
      </c>
      <c r="E12" s="903"/>
      <c r="F12" s="903"/>
      <c r="G12" s="903"/>
      <c r="H12" s="903"/>
      <c r="I12" s="903"/>
      <c r="J12" s="903"/>
      <c r="K12" s="904"/>
    </row>
    <row r="13" spans="1:15" ht="15.75">
      <c r="A13" s="153"/>
      <c r="B13" s="898" t="s">
        <v>145</v>
      </c>
      <c r="C13" s="899"/>
      <c r="D13" s="900" t="s">
        <v>146</v>
      </c>
      <c r="E13" s="901"/>
      <c r="F13" s="186" t="str">
        <f>IF(AND(Z20="Government"),"YES","")</f>
        <v>YES</v>
      </c>
      <c r="G13" s="898" t="s">
        <v>69</v>
      </c>
      <c r="H13" s="899"/>
      <c r="I13" s="900" t="s">
        <v>538</v>
      </c>
      <c r="J13" s="901"/>
      <c r="K13" s="189"/>
    </row>
    <row r="14" spans="1:15" ht="15.75">
      <c r="A14" s="153"/>
      <c r="B14" s="888"/>
      <c r="C14" s="889"/>
      <c r="D14" s="890" t="s">
        <v>147</v>
      </c>
      <c r="E14" s="891"/>
      <c r="F14" s="186" t="str">
        <f>IF(AND(Z20="Local Body"),"YES","")</f>
        <v/>
      </c>
      <c r="G14" s="888"/>
      <c r="H14" s="889"/>
      <c r="I14" s="890" t="s">
        <v>539</v>
      </c>
      <c r="J14" s="891"/>
      <c r="K14" s="189"/>
    </row>
    <row r="15" spans="1:15" ht="15.75">
      <c r="A15" s="154"/>
      <c r="B15" s="888"/>
      <c r="C15" s="889"/>
      <c r="D15" s="890" t="s">
        <v>275</v>
      </c>
      <c r="E15" s="891"/>
      <c r="F15" s="186" t="str">
        <f>IF(AND(Z20="EGS/AIE Centers"),"YES","")</f>
        <v/>
      </c>
      <c r="G15" s="892"/>
      <c r="H15" s="893"/>
      <c r="I15" s="894" t="s">
        <v>540</v>
      </c>
      <c r="J15" s="895"/>
      <c r="K15" s="189" t="s">
        <v>113</v>
      </c>
    </row>
    <row r="16" spans="1:15" ht="15.75">
      <c r="A16" s="152"/>
      <c r="B16" s="182"/>
      <c r="C16" s="183"/>
      <c r="D16" s="890" t="s">
        <v>148</v>
      </c>
      <c r="E16" s="891"/>
      <c r="F16" s="186" t="str">
        <f>IF(AND(Z20="NCLP"),"YES","")</f>
        <v/>
      </c>
      <c r="G16" s="896" t="s">
        <v>149</v>
      </c>
      <c r="H16" s="897"/>
      <c r="I16" s="887" t="str">
        <f>'Master Data'!D14</f>
        <v>BAR</v>
      </c>
      <c r="J16" s="887"/>
      <c r="K16" s="887"/>
    </row>
    <row r="17" spans="1:26" ht="15.75">
      <c r="A17" s="152"/>
      <c r="B17" s="184"/>
      <c r="C17" s="185"/>
      <c r="D17" s="894" t="s">
        <v>276</v>
      </c>
      <c r="E17" s="895"/>
      <c r="F17" s="187" t="str">
        <f>IF(AND(Z20="Madarsa/ Maqtab"),"YES","")</f>
        <v/>
      </c>
      <c r="G17" s="896" t="s">
        <v>150</v>
      </c>
      <c r="H17" s="897"/>
      <c r="I17" s="887" t="str">
        <f>'Master Data'!D16</f>
        <v>Raipur</v>
      </c>
      <c r="J17" s="887"/>
      <c r="K17" s="887"/>
    </row>
    <row r="18" spans="1:26" ht="15.75">
      <c r="A18" s="154"/>
      <c r="B18" s="915" t="s">
        <v>151</v>
      </c>
      <c r="C18" s="916"/>
      <c r="D18" s="917" t="s">
        <v>152</v>
      </c>
      <c r="E18" s="918"/>
      <c r="F18" s="188" t="str">
        <f>IF(AND(Z18="Rural"),"YES","")</f>
        <v>YES</v>
      </c>
      <c r="G18" s="896" t="s">
        <v>153</v>
      </c>
      <c r="H18" s="897"/>
      <c r="I18" s="887" t="str">
        <f>'Master Data'!D19</f>
        <v>Pali</v>
      </c>
      <c r="J18" s="887"/>
      <c r="K18" s="887"/>
      <c r="Z18" s="16" t="str">
        <f>'Master Data'!D18</f>
        <v>Rural</v>
      </c>
    </row>
    <row r="19" spans="1:26" ht="15.75">
      <c r="A19" s="153"/>
      <c r="B19" s="905"/>
      <c r="C19" s="906"/>
      <c r="D19" s="907" t="s">
        <v>154</v>
      </c>
      <c r="E19" s="908"/>
      <c r="F19" s="188" t="str">
        <f>IF(AND(Z18="Urban"),"YES","")</f>
        <v/>
      </c>
      <c r="G19" s="896" t="s">
        <v>155</v>
      </c>
      <c r="H19" s="897"/>
      <c r="I19" s="909" t="s">
        <v>156</v>
      </c>
      <c r="J19" s="909"/>
      <c r="K19" s="909"/>
    </row>
    <row r="20" spans="1:26" ht="21.75" customHeight="1">
      <c r="A20" s="153"/>
      <c r="B20" s="910"/>
      <c r="C20" s="911"/>
      <c r="D20" s="912" t="s">
        <v>157</v>
      </c>
      <c r="E20" s="913"/>
      <c r="F20" s="188" t="str">
        <f>IF(AND(Z18="Rural cum Urban"),"YES","")</f>
        <v/>
      </c>
      <c r="G20" s="896" t="s">
        <v>158</v>
      </c>
      <c r="H20" s="897"/>
      <c r="I20" s="914">
        <f>IF(AND('Att. Dairy'!H5="",'Att. Dairy'!K5=""),"",SUM('Att. Dairy'!H5+'Att. Dairy'!K5))</f>
        <v>495</v>
      </c>
      <c r="J20" s="914"/>
      <c r="K20" s="914"/>
      <c r="Z20" s="16" t="str">
        <f>'Master Data'!D17</f>
        <v>Government</v>
      </c>
    </row>
    <row r="21" spans="1:26" ht="18.75">
      <c r="A21" s="153"/>
      <c r="B21" s="924" t="s">
        <v>159</v>
      </c>
      <c r="C21" s="925"/>
      <c r="D21" s="926" t="s">
        <v>18</v>
      </c>
      <c r="E21" s="926"/>
      <c r="F21" s="927"/>
      <c r="G21" s="896" t="s">
        <v>160</v>
      </c>
      <c r="H21" s="897"/>
      <c r="I21" s="928"/>
      <c r="J21" s="929"/>
      <c r="K21" s="930"/>
    </row>
    <row r="22" spans="1:26">
      <c r="A22" s="152"/>
      <c r="B22" s="152"/>
      <c r="C22" s="152"/>
      <c r="D22" s="152"/>
      <c r="E22" s="152"/>
      <c r="F22" s="152"/>
      <c r="G22" s="152"/>
      <c r="H22" s="152"/>
      <c r="I22" s="152"/>
      <c r="J22" s="152"/>
      <c r="K22" s="96"/>
    </row>
    <row r="23" spans="1:26">
      <c r="A23" s="152"/>
      <c r="B23" s="931" t="s">
        <v>161</v>
      </c>
      <c r="C23" s="931"/>
      <c r="D23" s="931"/>
      <c r="E23" s="931"/>
      <c r="F23" s="931"/>
      <c r="G23" s="931"/>
      <c r="H23" s="931"/>
      <c r="I23" s="931"/>
      <c r="J23" s="931"/>
      <c r="K23" s="931"/>
    </row>
    <row r="24" spans="1:26">
      <c r="A24" s="152"/>
      <c r="B24" s="932" t="s">
        <v>207</v>
      </c>
      <c r="C24" s="932"/>
      <c r="D24" s="932"/>
      <c r="E24" s="932"/>
      <c r="F24" s="932"/>
      <c r="G24" s="932"/>
      <c r="H24" s="933" t="s">
        <v>162</v>
      </c>
      <c r="I24" s="933"/>
      <c r="J24" s="933" t="s">
        <v>163</v>
      </c>
      <c r="K24" s="933"/>
      <c r="L24" s="155"/>
    </row>
    <row r="25" spans="1:26" ht="18" customHeight="1">
      <c r="A25" s="156"/>
      <c r="B25" s="919" t="s">
        <v>164</v>
      </c>
      <c r="C25" s="919"/>
      <c r="D25" s="919"/>
      <c r="E25" s="919"/>
      <c r="F25" s="919"/>
      <c r="G25" s="919"/>
      <c r="H25" s="920">
        <f>IF('Milk Distri.'!AJ16="","",'Milk Distri.'!AJ16)</f>
        <v>5</v>
      </c>
      <c r="I25" s="921"/>
      <c r="J25" s="922">
        <f>IF('Milk Distri.'!AK16="","",'Milk Distri.'!AK16)</f>
        <v>5</v>
      </c>
      <c r="K25" s="923"/>
      <c r="L25" s="155"/>
    </row>
    <row r="26" spans="1:26" ht="17.25" customHeight="1">
      <c r="A26" s="156"/>
      <c r="B26" s="919" t="s">
        <v>165</v>
      </c>
      <c r="C26" s="919"/>
      <c r="D26" s="919"/>
      <c r="E26" s="919"/>
      <c r="F26" s="919"/>
      <c r="G26" s="919"/>
      <c r="H26" s="920">
        <f>IF('Milk Distri.'!AJ14="","",'Milk Distri.'!AJ14)</f>
        <v>4</v>
      </c>
      <c r="I26" s="921"/>
      <c r="J26" s="922">
        <f>IF('Milk Distri.'!AK14="","",'Milk Distri.'!AK14)</f>
        <v>4</v>
      </c>
      <c r="K26" s="923"/>
      <c r="L26" s="155"/>
    </row>
    <row r="27" spans="1:26" ht="18" customHeight="1">
      <c r="A27" s="156"/>
      <c r="B27" s="919" t="s">
        <v>166</v>
      </c>
      <c r="C27" s="919"/>
      <c r="D27" s="919"/>
      <c r="E27" s="919"/>
      <c r="F27" s="919"/>
      <c r="G27" s="919"/>
      <c r="H27" s="920">
        <f>IF('Milk Distri.'!AJ18="","",'Milk Distri.'!AJ18)</f>
        <v>910</v>
      </c>
      <c r="I27" s="921"/>
      <c r="J27" s="922">
        <f>IF('Milk Distri.'!AK18="","",'Milk Distri.'!AK18)</f>
        <v>703</v>
      </c>
      <c r="K27" s="923"/>
      <c r="L27" s="155"/>
    </row>
    <row r="28" spans="1:26">
      <c r="A28" s="96"/>
      <c r="B28" s="946" t="s">
        <v>167</v>
      </c>
      <c r="C28" s="946"/>
      <c r="D28" s="946"/>
      <c r="E28" s="946"/>
      <c r="F28" s="946"/>
      <c r="G28" s="946"/>
      <c r="H28" s="946"/>
      <c r="I28" s="946"/>
      <c r="J28" s="946"/>
      <c r="K28" s="946"/>
      <c r="L28" s="155"/>
    </row>
    <row r="29" spans="1:26">
      <c r="A29" s="96"/>
      <c r="B29" s="947" t="s">
        <v>168</v>
      </c>
      <c r="C29" s="947"/>
      <c r="D29" s="947"/>
      <c r="E29" s="947"/>
      <c r="F29" s="947"/>
      <c r="G29" s="947"/>
      <c r="H29" s="947"/>
      <c r="I29" s="947"/>
      <c r="J29" s="947"/>
      <c r="K29" s="947"/>
      <c r="L29" s="155"/>
    </row>
    <row r="30" spans="1:26">
      <c r="A30" s="96"/>
      <c r="B30" s="948" t="s">
        <v>169</v>
      </c>
      <c r="C30" s="948"/>
      <c r="D30" s="948" t="s">
        <v>170</v>
      </c>
      <c r="E30" s="948"/>
      <c r="F30" s="948"/>
      <c r="G30" s="948" t="s">
        <v>171</v>
      </c>
      <c r="H30" s="948"/>
      <c r="I30" s="948"/>
      <c r="J30" s="932" t="s">
        <v>172</v>
      </c>
      <c r="K30" s="932"/>
      <c r="L30" s="155"/>
    </row>
    <row r="31" spans="1:26">
      <c r="A31" s="157"/>
      <c r="B31" s="932">
        <f>IF('Milk Distri.'!AM14="","",'Milk Distri.'!AM14)</f>
        <v>16000</v>
      </c>
      <c r="C31" s="932"/>
      <c r="D31" s="932">
        <f>IF('Milk Distri.'!AM15="","",'Milk Distri.'!AM15)</f>
        <v>0</v>
      </c>
      <c r="E31" s="932"/>
      <c r="F31" s="932"/>
      <c r="G31" s="932">
        <f>IF('Milk Distri.'!AM17="","",'Milk Distri.'!AM17)</f>
        <v>0</v>
      </c>
      <c r="H31" s="932"/>
      <c r="I31" s="932"/>
      <c r="J31" s="932">
        <f>IF('Milk Distri.'!AM18="","",'Milk Distri.'!AM18)</f>
        <v>16000</v>
      </c>
      <c r="K31" s="932"/>
      <c r="L31" s="155"/>
    </row>
    <row r="32" spans="1:26">
      <c r="A32" s="158"/>
      <c r="B32" s="934" t="s">
        <v>173</v>
      </c>
      <c r="C32" s="935"/>
      <c r="D32" s="936"/>
      <c r="E32" s="934" t="s">
        <v>174</v>
      </c>
      <c r="F32" s="936"/>
      <c r="G32" s="940" t="s">
        <v>69</v>
      </c>
      <c r="H32" s="942" t="s">
        <v>206</v>
      </c>
      <c r="I32" s="943"/>
      <c r="J32" s="942" t="s">
        <v>175</v>
      </c>
      <c r="K32" s="943"/>
      <c r="L32" s="155"/>
    </row>
    <row r="33" spans="1:16">
      <c r="A33" s="158"/>
      <c r="B33" s="937"/>
      <c r="C33" s="938"/>
      <c r="D33" s="939"/>
      <c r="E33" s="937"/>
      <c r="F33" s="939"/>
      <c r="G33" s="941"/>
      <c r="H33" s="944"/>
      <c r="I33" s="945"/>
      <c r="J33" s="944"/>
      <c r="K33" s="945"/>
      <c r="L33" s="155"/>
    </row>
    <row r="34" spans="1:16" ht="18.95" customHeight="1">
      <c r="A34" s="157"/>
      <c r="B34" s="949" t="str">
        <f>IF(AND('Master Data'!I12=""),"",'Master Data'!I12)</f>
        <v>A</v>
      </c>
      <c r="C34" s="949"/>
      <c r="D34" s="949"/>
      <c r="E34" s="902" t="str">
        <f>IF(AND('Master Data'!L12=""),"",'Master Data'!L12)</f>
        <v>Female</v>
      </c>
      <c r="F34" s="904"/>
      <c r="G34" s="159" t="str">
        <f>IF(AND('Master Data'!M12=""),"",'Master Data'!M12)</f>
        <v>OBC</v>
      </c>
      <c r="H34" s="950" t="str">
        <f>IF(AND('Master Data'!O12=""),"",'Master Data'!O12)</f>
        <v xml:space="preserve">BY CHEQE </v>
      </c>
      <c r="I34" s="950"/>
      <c r="J34" s="951">
        <f>IF(AND('Master Data'!P12=""),"",'Master Data'!P12)</f>
        <v>2003</v>
      </c>
      <c r="K34" s="951"/>
      <c r="L34" s="155"/>
      <c r="P34" s="16" t="s">
        <v>113</v>
      </c>
    </row>
    <row r="35" spans="1:16" ht="18.95" customHeight="1">
      <c r="A35" s="96"/>
      <c r="B35" s="949" t="str">
        <f>IF(AND('Master Data'!I13=""),"",'Master Data'!I13)</f>
        <v>B</v>
      </c>
      <c r="C35" s="949"/>
      <c r="D35" s="949"/>
      <c r="E35" s="902" t="str">
        <f>IF(AND('Master Data'!L13=""),"",'Master Data'!L13)</f>
        <v>Female</v>
      </c>
      <c r="F35" s="904"/>
      <c r="G35" s="508" t="str">
        <f>IF(AND('Master Data'!M13=""),"",'Master Data'!M13)</f>
        <v>SBC</v>
      </c>
      <c r="H35" s="950" t="str">
        <f>IF(AND('Master Data'!O13=""),"",'Master Data'!O13)</f>
        <v xml:space="preserve">BY CHEQE </v>
      </c>
      <c r="I35" s="950"/>
      <c r="J35" s="951">
        <f>IF(AND('Master Data'!P13=""),"",'Master Data'!P13)</f>
        <v>2003</v>
      </c>
      <c r="K35" s="951"/>
      <c r="L35" s="155"/>
      <c r="P35" s="16" t="s">
        <v>114</v>
      </c>
    </row>
    <row r="36" spans="1:16" ht="18.95" customHeight="1">
      <c r="A36" s="96"/>
      <c r="B36" s="949" t="str">
        <f>IF(AND('Master Data'!I14=""),"",'Master Data'!I14)</f>
        <v>C</v>
      </c>
      <c r="C36" s="949"/>
      <c r="D36" s="949"/>
      <c r="E36" s="902" t="str">
        <f>IF(AND('Master Data'!L14=""),"",'Master Data'!L14)</f>
        <v>Female</v>
      </c>
      <c r="F36" s="904"/>
      <c r="G36" s="508" t="str">
        <f>IF(AND('Master Data'!M14=""),"",'Master Data'!M14)</f>
        <v>SC</v>
      </c>
      <c r="H36" s="950" t="str">
        <f>IF(AND('Master Data'!O14=""),"",'Master Data'!O14)</f>
        <v xml:space="preserve">BY CHEQE </v>
      </c>
      <c r="I36" s="950"/>
      <c r="J36" s="951">
        <f>IF(AND('Master Data'!P14=""),"",'Master Data'!P14)</f>
        <v>2003</v>
      </c>
      <c r="K36" s="951"/>
      <c r="L36" s="155"/>
    </row>
    <row r="37" spans="1:16" ht="18.95" customHeight="1">
      <c r="A37" s="96"/>
      <c r="B37" s="949" t="str">
        <f>IF(AND('Master Data'!I15=""),"",'Master Data'!I15)</f>
        <v>D</v>
      </c>
      <c r="C37" s="949"/>
      <c r="D37" s="949"/>
      <c r="E37" s="902" t="str">
        <f>IF(AND('Master Data'!L15=""),"",'Master Data'!L15)</f>
        <v>Female</v>
      </c>
      <c r="F37" s="904"/>
      <c r="G37" s="508" t="str">
        <f>IF(AND('Master Data'!M15=""),"",'Master Data'!M15)</f>
        <v>ST</v>
      </c>
      <c r="H37" s="950" t="str">
        <f>IF(AND('Master Data'!O15=""),"",'Master Data'!O15)</f>
        <v>BY CASH</v>
      </c>
      <c r="I37" s="950"/>
      <c r="J37" s="951">
        <f>IF(AND('Master Data'!P15=""),"",'Master Data'!P15)</f>
        <v>2003</v>
      </c>
      <c r="K37" s="951"/>
      <c r="L37" s="155"/>
    </row>
    <row r="38" spans="1:16" ht="18.95" customHeight="1">
      <c r="A38" s="157"/>
      <c r="B38" s="949" t="str">
        <f>IF(AND('Master Data'!I16=""),"",'Master Data'!I16)</f>
        <v/>
      </c>
      <c r="C38" s="949"/>
      <c r="D38" s="949"/>
      <c r="E38" s="902" t="str">
        <f>IF(AND('Master Data'!L16=""),"",'Master Data'!L16)</f>
        <v/>
      </c>
      <c r="F38" s="904"/>
      <c r="G38" s="508" t="str">
        <f>IF(AND('Master Data'!M16=""),"",'Master Data'!M16)</f>
        <v/>
      </c>
      <c r="H38" s="950" t="str">
        <f>IF(AND('Master Data'!O16=""),"",'Master Data'!O16)</f>
        <v/>
      </c>
      <c r="I38" s="950"/>
      <c r="J38" s="951" t="str">
        <f>IF(AND('Master Data'!P16=""),"",'Master Data'!P16)</f>
        <v/>
      </c>
      <c r="K38" s="951"/>
      <c r="L38" s="155"/>
    </row>
    <row r="39" spans="1:16">
      <c r="A39" s="157"/>
      <c r="B39" s="160"/>
      <c r="C39" s="161"/>
      <c r="D39" s="162"/>
      <c r="E39" s="161"/>
      <c r="F39" s="161"/>
      <c r="G39" s="163"/>
      <c r="H39" s="161"/>
      <c r="I39" s="162"/>
      <c r="J39" s="161"/>
      <c r="K39" s="161"/>
      <c r="L39" s="155"/>
    </row>
    <row r="40" spans="1:16">
      <c r="A40" s="157"/>
      <c r="B40" s="163"/>
      <c r="C40" s="161"/>
      <c r="D40" s="162"/>
      <c r="E40" s="161"/>
      <c r="F40" s="161"/>
      <c r="G40" s="163"/>
      <c r="H40" s="161"/>
      <c r="I40" s="162"/>
      <c r="J40" s="161"/>
      <c r="K40" s="161"/>
      <c r="L40" s="155"/>
    </row>
    <row r="41" spans="1:16">
      <c r="A41" s="96"/>
      <c r="B41" s="152"/>
      <c r="C41" s="152"/>
      <c r="D41" s="152"/>
      <c r="E41" s="152"/>
      <c r="F41" s="152"/>
      <c r="G41" s="152"/>
      <c r="H41" s="152"/>
      <c r="I41" s="152"/>
      <c r="J41" s="152"/>
      <c r="K41" s="152"/>
      <c r="L41" s="155"/>
    </row>
    <row r="42" spans="1:16" ht="15.75">
      <c r="A42" s="96"/>
      <c r="B42" s="164"/>
      <c r="C42" s="164"/>
      <c r="D42" s="164"/>
      <c r="E42" s="164"/>
      <c r="F42" s="164"/>
      <c r="G42" s="164"/>
      <c r="H42" s="164"/>
      <c r="I42" s="164"/>
      <c r="J42" s="164"/>
      <c r="K42" s="164"/>
      <c r="L42" s="155"/>
    </row>
    <row r="43" spans="1:16" s="73" customFormat="1" ht="19.5" customHeight="1">
      <c r="A43" s="114"/>
      <c r="B43" s="957" t="s">
        <v>177</v>
      </c>
      <c r="C43" s="957"/>
      <c r="D43" s="957"/>
      <c r="E43" s="165"/>
      <c r="F43" s="165"/>
      <c r="G43" s="957" t="s">
        <v>178</v>
      </c>
      <c r="H43" s="957"/>
      <c r="I43" s="957"/>
      <c r="J43" s="957"/>
      <c r="K43" s="957"/>
      <c r="L43" s="166"/>
    </row>
    <row r="44" spans="1:16">
      <c r="A44" s="96"/>
      <c r="B44" s="167"/>
      <c r="C44" s="167"/>
      <c r="D44" s="167"/>
      <c r="E44" s="167"/>
      <c r="F44" s="167"/>
      <c r="G44" s="167"/>
      <c r="H44" s="165"/>
      <c r="I44" s="165"/>
      <c r="J44" s="165"/>
      <c r="K44" s="165"/>
      <c r="L44" s="155"/>
    </row>
    <row r="45" spans="1:16">
      <c r="A45" s="96"/>
      <c r="B45" s="958" t="s">
        <v>212</v>
      </c>
      <c r="C45" s="958"/>
      <c r="D45" s="958"/>
      <c r="E45" s="958"/>
      <c r="F45" s="958"/>
      <c r="G45" s="958"/>
      <c r="H45" s="958"/>
      <c r="I45" s="958"/>
      <c r="J45" s="958"/>
      <c r="K45" s="958"/>
      <c r="L45" s="155"/>
    </row>
    <row r="46" spans="1:16" ht="15.75">
      <c r="A46" s="96"/>
      <c r="B46" s="924" t="s">
        <v>162</v>
      </c>
      <c r="C46" s="952"/>
      <c r="D46" s="952"/>
      <c r="E46" s="952"/>
      <c r="F46" s="925"/>
      <c r="G46" s="924" t="s">
        <v>179</v>
      </c>
      <c r="H46" s="952"/>
      <c r="I46" s="952"/>
      <c r="J46" s="952"/>
      <c r="K46" s="925"/>
      <c r="L46" s="155"/>
    </row>
    <row r="47" spans="1:16" s="73" customFormat="1" ht="60">
      <c r="A47" s="114"/>
      <c r="B47" s="168" t="s">
        <v>169</v>
      </c>
      <c r="C47" s="168" t="s">
        <v>180</v>
      </c>
      <c r="D47" s="168" t="s">
        <v>181</v>
      </c>
      <c r="E47" s="953" t="s">
        <v>172</v>
      </c>
      <c r="F47" s="954"/>
      <c r="G47" s="168" t="s">
        <v>169</v>
      </c>
      <c r="H47" s="168" t="s">
        <v>180</v>
      </c>
      <c r="I47" s="168" t="s">
        <v>181</v>
      </c>
      <c r="J47" s="953" t="s">
        <v>172</v>
      </c>
      <c r="K47" s="954"/>
      <c r="L47" s="166"/>
    </row>
    <row r="48" spans="1:16">
      <c r="A48" s="96"/>
      <c r="B48" s="169">
        <f>IF('Milk Distri.'!AN14="","",'Milk Distri.'!AN14)</f>
        <v>-6257.35</v>
      </c>
      <c r="C48" s="169">
        <f>IF('Milk Distri.'!AN15="","",'Milk Distri.'!AN15)</f>
        <v>20000</v>
      </c>
      <c r="D48" s="170">
        <f>IF('Milk Distri.'!AN17="","",'Milk Distri.'!AN17)</f>
        <v>4959.5</v>
      </c>
      <c r="E48" s="955">
        <f>IF('Milk Distri.'!AN18="","",'Milk Distri.'!AN18)</f>
        <v>8783.15</v>
      </c>
      <c r="F48" s="956"/>
      <c r="G48" s="169">
        <f>IF('Milk Distri.'!AO14="","",'Milk Distri.'!AO14)</f>
        <v>-3325.3099999999995</v>
      </c>
      <c r="H48" s="169">
        <f>IF('Milk Distri.'!AO15="","",'Milk Distri.'!AO15)</f>
        <v>20000</v>
      </c>
      <c r="I48" s="170">
        <f>IF('Milk Distri.'!AO17="","",'Milk Distri.'!AO17)</f>
        <v>5743.51</v>
      </c>
      <c r="J48" s="955">
        <f>IF('Milk Distri.'!AO18="","",'Milk Distri.'!AO18)</f>
        <v>10931.180000000002</v>
      </c>
      <c r="K48" s="956"/>
      <c r="L48" s="155"/>
    </row>
    <row r="49" spans="1:12">
      <c r="A49" s="96"/>
      <c r="B49" s="167"/>
      <c r="C49" s="167"/>
      <c r="D49" s="167"/>
      <c r="E49" s="167"/>
      <c r="F49" s="171"/>
      <c r="G49" s="171"/>
      <c r="H49" s="171"/>
      <c r="I49" s="171"/>
      <c r="J49" s="171"/>
      <c r="K49" s="171"/>
      <c r="L49" s="155"/>
    </row>
    <row r="50" spans="1:12">
      <c r="A50" s="96"/>
      <c r="B50" s="959" t="s">
        <v>213</v>
      </c>
      <c r="C50" s="960"/>
      <c r="D50" s="960"/>
      <c r="E50" s="960"/>
      <c r="F50" s="960"/>
      <c r="G50" s="960"/>
      <c r="H50" s="960"/>
      <c r="I50" s="960"/>
      <c r="J50" s="960"/>
      <c r="K50" s="961"/>
      <c r="L50" s="155"/>
    </row>
    <row r="51" spans="1:12">
      <c r="A51" s="96"/>
      <c r="B51" s="962" t="s">
        <v>169</v>
      </c>
      <c r="C51" s="962"/>
      <c r="D51" s="963" t="s">
        <v>182</v>
      </c>
      <c r="E51" s="963"/>
      <c r="F51" s="963"/>
      <c r="G51" s="964" t="s">
        <v>183</v>
      </c>
      <c r="H51" s="964"/>
      <c r="I51" s="964"/>
      <c r="J51" s="953" t="s">
        <v>172</v>
      </c>
      <c r="K51" s="954"/>
      <c r="L51" s="155"/>
    </row>
    <row r="52" spans="1:12" ht="15.75">
      <c r="A52" s="96"/>
      <c r="B52" s="965">
        <v>0</v>
      </c>
      <c r="C52" s="965"/>
      <c r="D52" s="965"/>
      <c r="E52" s="965"/>
      <c r="F52" s="965"/>
      <c r="G52" s="966">
        <v>0</v>
      </c>
      <c r="H52" s="966"/>
      <c r="I52" s="966"/>
      <c r="J52" s="967">
        <f>B52+D52-G52</f>
        <v>0</v>
      </c>
      <c r="K52" s="967"/>
      <c r="L52" s="155"/>
    </row>
    <row r="53" spans="1:12" ht="15.75">
      <c r="A53" s="96"/>
      <c r="B53" s="165"/>
      <c r="C53" s="165"/>
      <c r="D53" s="165"/>
      <c r="E53" s="165"/>
      <c r="F53" s="172"/>
      <c r="G53" s="172"/>
      <c r="H53" s="172"/>
      <c r="I53" s="172"/>
      <c r="J53" s="172"/>
      <c r="K53" s="172"/>
      <c r="L53" s="155"/>
    </row>
    <row r="54" spans="1:12">
      <c r="A54" s="96"/>
      <c r="B54" s="958" t="s">
        <v>214</v>
      </c>
      <c r="C54" s="958"/>
      <c r="D54" s="958"/>
      <c r="E54" s="958"/>
      <c r="F54" s="958"/>
      <c r="G54" s="958"/>
      <c r="H54" s="958"/>
      <c r="I54" s="958"/>
      <c r="J54" s="958"/>
      <c r="K54" s="958"/>
      <c r="L54" s="155"/>
    </row>
    <row r="55" spans="1:12" ht="15.75">
      <c r="A55" s="96"/>
      <c r="B55" s="924" t="s">
        <v>162</v>
      </c>
      <c r="C55" s="952"/>
      <c r="D55" s="952"/>
      <c r="E55" s="952"/>
      <c r="F55" s="925"/>
      <c r="G55" s="924" t="s">
        <v>179</v>
      </c>
      <c r="H55" s="952"/>
      <c r="I55" s="952"/>
      <c r="J55" s="952"/>
      <c r="K55" s="925"/>
      <c r="L55" s="155"/>
    </row>
    <row r="56" spans="1:12" ht="75">
      <c r="A56" s="96"/>
      <c r="B56" s="168" t="s">
        <v>184</v>
      </c>
      <c r="C56" s="168" t="s">
        <v>169</v>
      </c>
      <c r="D56" s="168" t="s">
        <v>185</v>
      </c>
      <c r="E56" s="168" t="s">
        <v>186</v>
      </c>
      <c r="F56" s="168" t="s">
        <v>187</v>
      </c>
      <c r="G56" s="168" t="s">
        <v>169</v>
      </c>
      <c r="H56" s="168" t="s">
        <v>185</v>
      </c>
      <c r="I56" s="168" t="s">
        <v>186</v>
      </c>
      <c r="J56" s="953" t="s">
        <v>172</v>
      </c>
      <c r="K56" s="954"/>
      <c r="L56" s="155"/>
    </row>
    <row r="57" spans="1:12" s="179" customFormat="1">
      <c r="A57" s="173"/>
      <c r="B57" s="168" t="s">
        <v>86</v>
      </c>
      <c r="C57" s="170">
        <f>'PS Balance Sheet'!C6</f>
        <v>117.99999999999999</v>
      </c>
      <c r="D57" s="174">
        <f>'PS Balance Sheet'!E37+'PS Balance Sheet'!G37+'PS Balance Sheet'!I37</f>
        <v>0</v>
      </c>
      <c r="E57" s="175">
        <f>'PS Balance Sheet'!S37</f>
        <v>68.599999999999994</v>
      </c>
      <c r="F57" s="176">
        <f>C57+D57-E57</f>
        <v>49.399999999999991</v>
      </c>
      <c r="G57" s="170">
        <f>'UPS Balance Sheet'!C6</f>
        <v>41.65</v>
      </c>
      <c r="H57" s="174">
        <f>'UPS Balance Sheet'!E37+'UPS Balance Sheet'!G37+'UPS Balance Sheet'!I37</f>
        <v>200</v>
      </c>
      <c r="I57" s="177">
        <f>'UPS Balance Sheet'!S37</f>
        <v>78.45</v>
      </c>
      <c r="J57" s="974">
        <f>G57+H57-I57</f>
        <v>163.19999999999999</v>
      </c>
      <c r="K57" s="975"/>
      <c r="L57" s="178"/>
    </row>
    <row r="58" spans="1:12" s="179" customFormat="1">
      <c r="A58" s="173"/>
      <c r="B58" s="168" t="s">
        <v>96</v>
      </c>
      <c r="C58" s="170">
        <f>'PS Balance Sheet'!D6</f>
        <v>83.699999999999989</v>
      </c>
      <c r="D58" s="174">
        <f>'PS Balance Sheet'!F37+'PS Balance Sheet'!H37+'PS Balance Sheet'!J37</f>
        <v>0</v>
      </c>
      <c r="E58" s="175">
        <f>'PS Balance Sheet'!T37</f>
        <v>22.4</v>
      </c>
      <c r="F58" s="176">
        <f>C58+D58-E58</f>
        <v>61.29999999999999</v>
      </c>
      <c r="G58" s="170">
        <f>'UPS Balance Sheet'!D6</f>
        <v>21.9</v>
      </c>
      <c r="H58" s="174">
        <f>'UPS Balance Sheet'!F37+'UPS Balance Sheet'!H37+'UPS Balance Sheet'!J37</f>
        <v>150</v>
      </c>
      <c r="I58" s="177">
        <f>'UPS Balance Sheet'!T37</f>
        <v>27</v>
      </c>
      <c r="J58" s="974">
        <f>G58+H58-I58</f>
        <v>144.9</v>
      </c>
      <c r="K58" s="975"/>
      <c r="L58" s="178"/>
    </row>
    <row r="59" spans="1:12">
      <c r="A59" s="96"/>
      <c r="B59" s="152"/>
      <c r="C59" s="152"/>
      <c r="D59" s="152"/>
      <c r="E59" s="152"/>
      <c r="F59" s="152"/>
      <c r="G59" s="152"/>
      <c r="H59" s="152"/>
      <c r="I59" s="152"/>
      <c r="J59" s="152"/>
      <c r="K59" s="152"/>
      <c r="L59" s="155"/>
    </row>
    <row r="60" spans="1:12">
      <c r="A60" s="96"/>
      <c r="B60" s="958" t="s">
        <v>219</v>
      </c>
      <c r="C60" s="958"/>
      <c r="D60" s="958"/>
      <c r="E60" s="958"/>
      <c r="F60" s="958"/>
      <c r="G60" s="958"/>
      <c r="H60" s="958"/>
      <c r="I60" s="958"/>
      <c r="J60" s="958"/>
      <c r="K60" s="958"/>
      <c r="L60" s="155"/>
    </row>
    <row r="61" spans="1:12">
      <c r="A61" s="96"/>
      <c r="B61" s="972" t="s">
        <v>215</v>
      </c>
      <c r="C61" s="972"/>
      <c r="D61" s="972"/>
      <c r="E61" s="972"/>
      <c r="F61" s="972"/>
      <c r="G61" s="972"/>
      <c r="H61" s="972"/>
      <c r="I61" s="972"/>
      <c r="J61" s="973"/>
      <c r="K61" s="973"/>
      <c r="L61" s="155"/>
    </row>
    <row r="62" spans="1:12">
      <c r="A62" s="96"/>
      <c r="B62" s="972" t="s">
        <v>216</v>
      </c>
      <c r="C62" s="972"/>
      <c r="D62" s="972"/>
      <c r="E62" s="972"/>
      <c r="F62" s="972"/>
      <c r="G62" s="972"/>
      <c r="H62" s="972"/>
      <c r="I62" s="972"/>
      <c r="J62" s="973"/>
      <c r="K62" s="973"/>
      <c r="L62" s="155"/>
    </row>
    <row r="63" spans="1:12">
      <c r="A63" s="96"/>
      <c r="B63" s="972" t="s">
        <v>217</v>
      </c>
      <c r="C63" s="972"/>
      <c r="D63" s="972"/>
      <c r="E63" s="972"/>
      <c r="F63" s="972"/>
      <c r="G63" s="972"/>
      <c r="H63" s="972"/>
      <c r="I63" s="972"/>
      <c r="J63" s="973"/>
      <c r="K63" s="973"/>
      <c r="L63" s="155"/>
    </row>
    <row r="64" spans="1:12">
      <c r="A64" s="96"/>
      <c r="B64" s="972" t="s">
        <v>218</v>
      </c>
      <c r="C64" s="972"/>
      <c r="D64" s="972"/>
      <c r="E64" s="972"/>
      <c r="F64" s="972"/>
      <c r="G64" s="972"/>
      <c r="H64" s="972"/>
      <c r="I64" s="972"/>
      <c r="J64" s="973"/>
      <c r="K64" s="973"/>
      <c r="L64" s="155"/>
    </row>
    <row r="65" spans="1:12">
      <c r="A65" s="96"/>
      <c r="B65" s="152"/>
      <c r="C65" s="152"/>
      <c r="D65" s="152"/>
      <c r="E65" s="152"/>
      <c r="F65" s="152"/>
      <c r="G65" s="152"/>
      <c r="H65" s="152"/>
      <c r="I65" s="152"/>
      <c r="J65" s="152"/>
      <c r="K65" s="152"/>
      <c r="L65" s="155"/>
    </row>
    <row r="66" spans="1:12" ht="15.75">
      <c r="A66" s="96"/>
      <c r="B66" s="982" t="s">
        <v>188</v>
      </c>
      <c r="C66" s="983"/>
      <c r="D66" s="983"/>
      <c r="E66" s="983"/>
      <c r="F66" s="983"/>
      <c r="G66" s="983"/>
      <c r="H66" s="983"/>
      <c r="I66" s="983"/>
      <c r="J66" s="983"/>
      <c r="K66" s="984"/>
      <c r="L66" s="155"/>
    </row>
    <row r="67" spans="1:12">
      <c r="A67" s="96"/>
      <c r="B67" s="972" t="s">
        <v>189</v>
      </c>
      <c r="C67" s="972"/>
      <c r="D67" s="972"/>
      <c r="E67" s="972"/>
      <c r="F67" s="972"/>
      <c r="G67" s="154" t="s">
        <v>190</v>
      </c>
      <c r="H67" s="180"/>
      <c r="I67" s="154" t="s">
        <v>191</v>
      </c>
      <c r="J67" s="180"/>
      <c r="K67" s="152"/>
      <c r="L67" s="155"/>
    </row>
    <row r="68" spans="1:12" ht="15.75">
      <c r="A68" s="96"/>
      <c r="B68" s="968" t="s">
        <v>192</v>
      </c>
      <c r="C68" s="968"/>
      <c r="D68" s="968"/>
      <c r="E68" s="968"/>
      <c r="F68" s="968"/>
      <c r="G68" s="969" t="s">
        <v>193</v>
      </c>
      <c r="H68" s="970"/>
      <c r="I68" s="970"/>
      <c r="J68" s="970"/>
      <c r="K68" s="971"/>
      <c r="L68" s="155"/>
    </row>
    <row r="69" spans="1:12">
      <c r="A69" s="96"/>
      <c r="B69" s="972" t="s">
        <v>194</v>
      </c>
      <c r="C69" s="972"/>
      <c r="D69" s="972"/>
      <c r="E69" s="972"/>
      <c r="F69" s="972"/>
      <c r="G69" s="973"/>
      <c r="H69" s="973"/>
      <c r="I69" s="973"/>
      <c r="J69" s="973"/>
      <c r="K69" s="973"/>
      <c r="L69" s="155"/>
    </row>
    <row r="70" spans="1:12">
      <c r="A70" s="96"/>
      <c r="B70" s="972" t="s">
        <v>195</v>
      </c>
      <c r="C70" s="972"/>
      <c r="D70" s="972"/>
      <c r="E70" s="972"/>
      <c r="F70" s="972"/>
      <c r="G70" s="973"/>
      <c r="H70" s="973"/>
      <c r="I70" s="973"/>
      <c r="J70" s="973"/>
      <c r="K70" s="973"/>
      <c r="L70" s="155"/>
    </row>
    <row r="71" spans="1:12">
      <c r="A71" s="96"/>
      <c r="B71" s="972" t="s">
        <v>196</v>
      </c>
      <c r="C71" s="972"/>
      <c r="D71" s="972"/>
      <c r="E71" s="972"/>
      <c r="F71" s="972"/>
      <c r="G71" s="973"/>
      <c r="H71" s="973"/>
      <c r="I71" s="973"/>
      <c r="J71" s="973"/>
      <c r="K71" s="973"/>
      <c r="L71" s="155"/>
    </row>
    <row r="72" spans="1:12">
      <c r="A72" s="96"/>
      <c r="B72" s="972" t="s">
        <v>197</v>
      </c>
      <c r="C72" s="972"/>
      <c r="D72" s="972"/>
      <c r="E72" s="972"/>
      <c r="F72" s="972"/>
      <c r="G72" s="973"/>
      <c r="H72" s="973"/>
      <c r="I72" s="973"/>
      <c r="J72" s="973"/>
      <c r="K72" s="973"/>
      <c r="L72" s="155"/>
    </row>
    <row r="73" spans="1:12">
      <c r="A73" s="96"/>
      <c r="B73" s="152"/>
      <c r="C73" s="152"/>
      <c r="D73" s="152"/>
      <c r="E73" s="152"/>
      <c r="F73" s="152"/>
      <c r="G73" s="152"/>
      <c r="H73" s="152"/>
      <c r="I73" s="152"/>
      <c r="J73" s="152"/>
      <c r="K73" s="152"/>
      <c r="L73" s="155"/>
    </row>
    <row r="74" spans="1:12" ht="15.75">
      <c r="A74" s="96"/>
      <c r="B74" s="979" t="s">
        <v>198</v>
      </c>
      <c r="C74" s="980"/>
      <c r="D74" s="980"/>
      <c r="E74" s="980"/>
      <c r="F74" s="980"/>
      <c r="G74" s="980"/>
      <c r="H74" s="980"/>
      <c r="I74" s="980"/>
      <c r="J74" s="980"/>
      <c r="K74" s="981"/>
      <c r="L74" s="155"/>
    </row>
    <row r="75" spans="1:12">
      <c r="A75" s="96"/>
      <c r="B75" s="962" t="s">
        <v>199</v>
      </c>
      <c r="C75" s="962"/>
      <c r="D75" s="962"/>
      <c r="E75" s="962"/>
      <c r="F75" s="962"/>
      <c r="G75" s="965"/>
      <c r="H75" s="965"/>
      <c r="I75" s="965"/>
      <c r="J75" s="965"/>
      <c r="K75" s="965"/>
      <c r="L75" s="155"/>
    </row>
    <row r="76" spans="1:12">
      <c r="A76" s="96"/>
      <c r="B76" s="152"/>
      <c r="C76" s="152"/>
      <c r="D76" s="152"/>
      <c r="E76" s="152"/>
      <c r="F76" s="152"/>
      <c r="G76" s="152"/>
      <c r="H76" s="152"/>
      <c r="I76" s="152"/>
      <c r="J76" s="152"/>
      <c r="K76" s="152"/>
      <c r="L76" s="155"/>
    </row>
    <row r="77" spans="1:12">
      <c r="A77" s="96"/>
      <c r="B77" s="152"/>
      <c r="C77" s="152"/>
      <c r="D77" s="152"/>
      <c r="E77" s="152"/>
      <c r="F77" s="152"/>
      <c r="G77" s="152"/>
      <c r="H77" s="152"/>
      <c r="I77" s="152"/>
      <c r="J77" s="152"/>
      <c r="K77" s="152"/>
      <c r="L77" s="155"/>
    </row>
    <row r="78" spans="1:12">
      <c r="A78" s="96"/>
      <c r="B78" s="152"/>
      <c r="C78" s="152"/>
      <c r="D78" s="152"/>
      <c r="E78" s="152"/>
      <c r="F78" s="152"/>
      <c r="G78" s="152"/>
      <c r="H78" s="152"/>
      <c r="I78" s="152"/>
      <c r="J78" s="152"/>
      <c r="K78" s="152"/>
      <c r="L78" s="155"/>
    </row>
    <row r="79" spans="1:12">
      <c r="A79" s="96"/>
      <c r="B79" s="152"/>
      <c r="C79" s="152"/>
      <c r="D79" s="152"/>
      <c r="E79" s="152"/>
      <c r="F79" s="152"/>
      <c r="G79" s="152"/>
      <c r="H79" s="152"/>
      <c r="I79" s="976" t="s">
        <v>200</v>
      </c>
      <c r="J79" s="976"/>
      <c r="K79" s="976"/>
      <c r="L79" s="155"/>
    </row>
    <row r="80" spans="1:12">
      <c r="A80" s="96"/>
      <c r="B80" s="976" t="s">
        <v>201</v>
      </c>
      <c r="C80" s="976"/>
      <c r="D80" s="976"/>
      <c r="E80" s="976"/>
      <c r="F80" s="152"/>
      <c r="G80" s="152"/>
      <c r="H80" s="152"/>
      <c r="I80" s="976" t="s">
        <v>202</v>
      </c>
      <c r="J80" s="976"/>
      <c r="K80" s="976"/>
      <c r="L80" s="155"/>
    </row>
    <row r="81" spans="1:12">
      <c r="A81" s="96"/>
      <c r="B81" s="976" t="s">
        <v>203</v>
      </c>
      <c r="C81" s="976"/>
      <c r="D81" s="976"/>
      <c r="E81" s="976"/>
      <c r="F81" s="976"/>
      <c r="G81" s="152"/>
      <c r="H81" s="152"/>
      <c r="I81" s="152"/>
      <c r="J81" s="152"/>
      <c r="K81" s="152"/>
      <c r="L81" s="155"/>
    </row>
    <row r="82" spans="1:12">
      <c r="A82" s="96"/>
      <c r="B82" s="201"/>
      <c r="C82" s="201"/>
      <c r="D82" s="201"/>
      <c r="E82" s="201"/>
      <c r="F82" s="201"/>
      <c r="G82" s="152"/>
      <c r="H82" s="152"/>
      <c r="I82" s="152"/>
      <c r="J82" s="152"/>
      <c r="K82" s="152"/>
      <c r="L82" s="155"/>
    </row>
    <row r="83" spans="1:12">
      <c r="A83" s="96"/>
      <c r="B83" s="152"/>
      <c r="C83" s="152"/>
      <c r="D83" s="152"/>
      <c r="E83" s="152"/>
      <c r="F83" s="152"/>
      <c r="G83" s="152"/>
      <c r="H83" s="152"/>
      <c r="I83" s="152"/>
      <c r="J83" s="152"/>
      <c r="K83" s="152"/>
      <c r="L83" s="155"/>
    </row>
    <row r="84" spans="1:12">
      <c r="A84" s="96"/>
      <c r="B84" s="977" t="s">
        <v>177</v>
      </c>
      <c r="C84" s="977"/>
      <c r="D84" s="977"/>
      <c r="E84" s="152"/>
      <c r="F84" s="152"/>
      <c r="G84" s="977" t="s">
        <v>178</v>
      </c>
      <c r="H84" s="977"/>
      <c r="I84" s="977"/>
      <c r="J84" s="977"/>
      <c r="K84" s="977"/>
      <c r="L84" s="155"/>
    </row>
    <row r="85" spans="1:12">
      <c r="A85" s="96"/>
      <c r="B85" s="152"/>
      <c r="C85" s="152"/>
      <c r="D85" s="152"/>
      <c r="E85" s="152"/>
      <c r="F85" s="152"/>
      <c r="G85" s="152"/>
      <c r="H85" s="152"/>
      <c r="I85" s="152"/>
      <c r="J85" s="152"/>
      <c r="K85" s="152"/>
      <c r="L85" s="155"/>
    </row>
    <row r="86" spans="1:12">
      <c r="A86" s="96"/>
      <c r="B86" s="152"/>
      <c r="C86" s="152"/>
      <c r="D86" s="152"/>
      <c r="E86" s="152"/>
      <c r="F86" s="152"/>
      <c r="G86" s="152"/>
      <c r="H86" s="152"/>
      <c r="I86" s="152"/>
      <c r="J86" s="152"/>
      <c r="K86" s="152"/>
      <c r="L86" s="155"/>
    </row>
    <row r="87" spans="1:12">
      <c r="A87" s="96"/>
      <c r="B87" s="152"/>
      <c r="C87" s="152"/>
      <c r="D87" s="152"/>
      <c r="E87" s="152"/>
      <c r="F87" s="152"/>
      <c r="G87" s="152"/>
      <c r="H87" s="152"/>
      <c r="I87" s="152"/>
      <c r="J87" s="152"/>
      <c r="K87" s="152"/>
      <c r="L87" s="155"/>
    </row>
    <row r="88" spans="1:12">
      <c r="A88" s="96"/>
      <c r="B88" s="152"/>
      <c r="C88" s="152"/>
      <c r="D88" s="152"/>
      <c r="E88" s="152"/>
      <c r="F88" s="152"/>
      <c r="G88" s="152"/>
      <c r="H88" s="152"/>
      <c r="I88" s="152"/>
      <c r="J88" s="152"/>
      <c r="K88" s="152"/>
      <c r="L88" s="155"/>
    </row>
    <row r="89" spans="1:12">
      <c r="A89" s="96"/>
      <c r="B89" s="152"/>
      <c r="C89" s="152"/>
      <c r="D89" s="152"/>
      <c r="E89" s="152"/>
      <c r="F89" s="152"/>
      <c r="G89" s="152"/>
      <c r="H89" s="152"/>
      <c r="I89" s="152"/>
      <c r="J89" s="152"/>
      <c r="K89" s="152"/>
      <c r="L89" s="155"/>
    </row>
    <row r="90" spans="1:12">
      <c r="A90" s="96"/>
      <c r="B90" s="152"/>
      <c r="C90" s="152"/>
      <c r="D90" s="152"/>
      <c r="E90" s="152"/>
      <c r="F90" s="152"/>
      <c r="G90" s="152"/>
      <c r="H90" s="152"/>
      <c r="I90" s="152"/>
      <c r="J90" s="152"/>
      <c r="K90" s="152"/>
      <c r="L90" s="155"/>
    </row>
    <row r="91" spans="1:12">
      <c r="A91" s="96"/>
      <c r="B91" s="152"/>
      <c r="C91" s="152"/>
      <c r="D91" s="152"/>
      <c r="E91" s="152"/>
      <c r="F91" s="152"/>
      <c r="G91" s="152"/>
      <c r="H91" s="152"/>
      <c r="I91" s="152"/>
      <c r="J91" s="152"/>
      <c r="K91" s="152"/>
      <c r="L91" s="155"/>
    </row>
    <row r="92" spans="1:12">
      <c r="A92" s="96"/>
      <c r="B92" s="152"/>
      <c r="C92" s="152"/>
      <c r="D92" s="152"/>
      <c r="E92" s="152"/>
      <c r="F92" s="152"/>
      <c r="G92" s="152"/>
      <c r="H92" s="152"/>
      <c r="I92" s="152"/>
      <c r="J92" s="152"/>
      <c r="K92" s="152"/>
      <c r="L92" s="155"/>
    </row>
    <row r="93" spans="1:12">
      <c r="A93" s="96"/>
      <c r="B93" s="96"/>
      <c r="C93" s="96"/>
      <c r="D93" s="96"/>
      <c r="E93" s="96"/>
      <c r="F93" s="96"/>
      <c r="G93" s="96"/>
      <c r="H93" s="96"/>
      <c r="I93" s="96"/>
      <c r="J93" s="96"/>
      <c r="K93" s="96"/>
    </row>
    <row r="94" spans="1:12">
      <c r="A94" s="96"/>
      <c r="B94" s="96"/>
      <c r="C94" s="96"/>
      <c r="D94" s="96"/>
      <c r="E94" s="96"/>
      <c r="F94" s="96"/>
      <c r="G94" s="96"/>
      <c r="H94" s="96"/>
      <c r="I94" s="96"/>
      <c r="J94" s="96"/>
      <c r="K94" s="96"/>
    </row>
    <row r="95" spans="1:12">
      <c r="A95" s="96"/>
      <c r="B95" s="96"/>
      <c r="C95" s="96"/>
      <c r="D95" s="96"/>
      <c r="E95" s="96"/>
      <c r="F95" s="96"/>
      <c r="G95" s="96"/>
      <c r="H95" s="96"/>
      <c r="I95" s="96"/>
      <c r="J95" s="96"/>
      <c r="K95" s="96"/>
    </row>
    <row r="96" spans="1:12">
      <c r="A96" s="96"/>
      <c r="B96" s="96"/>
      <c r="C96" s="96"/>
      <c r="D96" s="96"/>
      <c r="E96" s="96"/>
      <c r="F96" s="96"/>
      <c r="G96" s="96"/>
      <c r="H96" s="96"/>
      <c r="I96" s="96"/>
      <c r="J96" s="96"/>
      <c r="K96" s="96"/>
    </row>
    <row r="97" spans="1:11">
      <c r="A97" s="96"/>
      <c r="B97" s="96"/>
      <c r="C97" s="96"/>
      <c r="D97" s="96"/>
      <c r="E97" s="96"/>
      <c r="F97" s="96"/>
      <c r="G97" s="96"/>
      <c r="H97" s="96"/>
      <c r="I97" s="96"/>
      <c r="J97" s="96"/>
      <c r="K97" s="96"/>
    </row>
    <row r="98" spans="1:11">
      <c r="A98" s="96"/>
      <c r="B98" s="96"/>
      <c r="C98" s="96"/>
      <c r="D98" s="96"/>
      <c r="E98" s="96"/>
      <c r="F98" s="96"/>
      <c r="G98" s="96"/>
      <c r="H98" s="96"/>
      <c r="I98" s="96"/>
      <c r="J98" s="96"/>
      <c r="K98" s="96"/>
    </row>
    <row r="99" spans="1:11">
      <c r="A99" s="96"/>
      <c r="B99" s="96"/>
      <c r="C99" s="96"/>
      <c r="D99" s="96"/>
      <c r="E99" s="96"/>
      <c r="F99" s="96"/>
      <c r="G99" s="96"/>
      <c r="H99" s="96"/>
      <c r="I99" s="96"/>
      <c r="J99" s="96"/>
      <c r="K99" s="96"/>
    </row>
    <row r="100" spans="1:11">
      <c r="A100" s="96"/>
      <c r="B100" s="96"/>
      <c r="C100" s="96"/>
      <c r="D100" s="96"/>
      <c r="E100" s="96"/>
      <c r="F100" s="96"/>
      <c r="G100" s="96"/>
      <c r="H100" s="96"/>
      <c r="I100" s="96"/>
      <c r="J100" s="96"/>
      <c r="K100" s="96"/>
    </row>
    <row r="101" spans="1:11">
      <c r="A101" s="96"/>
      <c r="B101" s="96"/>
      <c r="C101" s="96"/>
      <c r="D101" s="96"/>
      <c r="E101" s="96"/>
      <c r="F101" s="96"/>
      <c r="G101" s="96"/>
      <c r="H101" s="96"/>
      <c r="I101" s="96"/>
      <c r="J101" s="96"/>
      <c r="K101" s="96"/>
    </row>
  </sheetData>
  <sheetProtection password="EFD1" sheet="1" objects="1" scenarios="1" formatColumns="0" formatRows="0"/>
  <protectedRanges>
    <protectedRange sqref="F50:J50 F52:J53 F51:I51" name="Range3"/>
  </protectedRanges>
  <mergeCells count="149">
    <mergeCell ref="B81:F81"/>
    <mergeCell ref="B84:D84"/>
    <mergeCell ref="G84:K84"/>
    <mergeCell ref="B4:H4"/>
    <mergeCell ref="G13:H14"/>
    <mergeCell ref="E32:F33"/>
    <mergeCell ref="E34:F34"/>
    <mergeCell ref="E35:F35"/>
    <mergeCell ref="E36:F36"/>
    <mergeCell ref="E37:F37"/>
    <mergeCell ref="B74:K74"/>
    <mergeCell ref="B75:F75"/>
    <mergeCell ref="G75:K75"/>
    <mergeCell ref="I79:K79"/>
    <mergeCell ref="B80:E80"/>
    <mergeCell ref="I80:K80"/>
    <mergeCell ref="B70:F70"/>
    <mergeCell ref="G70:K70"/>
    <mergeCell ref="B71:F71"/>
    <mergeCell ref="G71:K71"/>
    <mergeCell ref="B72:F72"/>
    <mergeCell ref="G72:K72"/>
    <mergeCell ref="B66:K66"/>
    <mergeCell ref="B67:F67"/>
    <mergeCell ref="B68:F68"/>
    <mergeCell ref="G68:H68"/>
    <mergeCell ref="I68:K68"/>
    <mergeCell ref="B69:F69"/>
    <mergeCell ref="G69:K69"/>
    <mergeCell ref="B54:K54"/>
    <mergeCell ref="B55:F55"/>
    <mergeCell ref="G55:K55"/>
    <mergeCell ref="J56:K56"/>
    <mergeCell ref="J57:K57"/>
    <mergeCell ref="J58:K58"/>
    <mergeCell ref="B60:K60"/>
    <mergeCell ref="J61:K61"/>
    <mergeCell ref="J62:K62"/>
    <mergeCell ref="J63:K63"/>
    <mergeCell ref="J64:K64"/>
    <mergeCell ref="B61:I61"/>
    <mergeCell ref="B62:I62"/>
    <mergeCell ref="B63:I63"/>
    <mergeCell ref="B64:I64"/>
    <mergeCell ref="B50:K50"/>
    <mergeCell ref="B51:C51"/>
    <mergeCell ref="D51:F51"/>
    <mergeCell ref="G51:I51"/>
    <mergeCell ref="J51:K51"/>
    <mergeCell ref="B52:C52"/>
    <mergeCell ref="D52:F52"/>
    <mergeCell ref="G52:I52"/>
    <mergeCell ref="J52:K52"/>
    <mergeCell ref="B46:F46"/>
    <mergeCell ref="G46:K46"/>
    <mergeCell ref="E47:F47"/>
    <mergeCell ref="J47:K47"/>
    <mergeCell ref="E48:F48"/>
    <mergeCell ref="J48:K48"/>
    <mergeCell ref="B38:D38"/>
    <mergeCell ref="H38:I38"/>
    <mergeCell ref="J38:K38"/>
    <mergeCell ref="B43:D43"/>
    <mergeCell ref="G43:K43"/>
    <mergeCell ref="B45:K45"/>
    <mergeCell ref="E38:F38"/>
    <mergeCell ref="B36:D36"/>
    <mergeCell ref="H36:I36"/>
    <mergeCell ref="J36:K36"/>
    <mergeCell ref="B37:D37"/>
    <mergeCell ref="H37:I37"/>
    <mergeCell ref="J37:K37"/>
    <mergeCell ref="B34:D34"/>
    <mergeCell ref="H34:I34"/>
    <mergeCell ref="J34:K34"/>
    <mergeCell ref="B35:D35"/>
    <mergeCell ref="H35:I35"/>
    <mergeCell ref="J35:K35"/>
    <mergeCell ref="B31:C31"/>
    <mergeCell ref="D31:F31"/>
    <mergeCell ref="G31:I31"/>
    <mergeCell ref="J31:K31"/>
    <mergeCell ref="B32:D33"/>
    <mergeCell ref="G32:G33"/>
    <mergeCell ref="H32:I33"/>
    <mergeCell ref="J32:K33"/>
    <mergeCell ref="B27:G27"/>
    <mergeCell ref="H27:I27"/>
    <mergeCell ref="J27:K27"/>
    <mergeCell ref="B28:K28"/>
    <mergeCell ref="B29:K29"/>
    <mergeCell ref="B30:C30"/>
    <mergeCell ref="D30:F30"/>
    <mergeCell ref="G30:I30"/>
    <mergeCell ref="J30:K30"/>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12:C12"/>
    <mergeCell ref="B15:C15"/>
    <mergeCell ref="D15:E15"/>
    <mergeCell ref="G15:H15"/>
    <mergeCell ref="I15:J15"/>
    <mergeCell ref="D16:E16"/>
    <mergeCell ref="G16:H16"/>
    <mergeCell ref="I16:K16"/>
    <mergeCell ref="B13:C13"/>
    <mergeCell ref="D13:E13"/>
    <mergeCell ref="I13:J13"/>
    <mergeCell ref="B14:C14"/>
    <mergeCell ref="D14:E14"/>
    <mergeCell ref="I14:J14"/>
    <mergeCell ref="D12:K12"/>
    <mergeCell ref="E2:G2"/>
    <mergeCell ref="B5:J5"/>
    <mergeCell ref="N6:O7"/>
    <mergeCell ref="B7:J7"/>
    <mergeCell ref="B8:J8"/>
    <mergeCell ref="B10:K10"/>
    <mergeCell ref="B11:C11"/>
    <mergeCell ref="D11:F11"/>
    <mergeCell ref="G11:H11"/>
    <mergeCell ref="I11:K11"/>
  </mergeCells>
  <dataValidations count="1">
    <dataValidation type="list" allowBlank="1" showInputMessage="1" showErrorMessage="1" sqref="K13:K15">
      <formula1>"YES"</formula1>
    </dataValidation>
  </dataValidations>
  <pageMargins left="0.7" right="0.7" top="0.75" bottom="0.75" header="0.3" footer="0.3"/>
  <pageSetup paperSize="9" fitToHeight="2" orientation="portrait" r:id="rId1"/>
  <drawing r:id="rId2"/>
</worksheet>
</file>

<file path=xl/worksheets/sheet9.xml><?xml version="1.0" encoding="utf-8"?>
<worksheet xmlns="http://schemas.openxmlformats.org/spreadsheetml/2006/main" xmlns:r="http://schemas.openxmlformats.org/officeDocument/2006/relationships">
  <sheetPr codeName="Sheet11">
    <pageSetUpPr fitToPage="1"/>
  </sheetPr>
  <dimension ref="B1:AO66"/>
  <sheetViews>
    <sheetView showGridLines="0" view="pageBreakPreview" zoomScaleSheetLayoutView="100" workbookViewId="0">
      <selection activeCell="R23" sqref="R23"/>
    </sheetView>
  </sheetViews>
  <sheetFormatPr defaultColWidth="9.125" defaultRowHeight="15"/>
  <cols>
    <col min="1" max="1" width="4.875" style="16" customWidth="1"/>
    <col min="2" max="2" width="8.375" style="16" customWidth="1"/>
    <col min="3" max="3" width="8.625" style="16" customWidth="1"/>
    <col min="4" max="4" width="10.5" style="16" bestFit="1" customWidth="1"/>
    <col min="5" max="5" width="9.5" style="16" customWidth="1"/>
    <col min="6" max="8" width="9.25" style="16" bestFit="1" customWidth="1"/>
    <col min="9" max="9" width="7.375" style="16" customWidth="1"/>
    <col min="10" max="10" width="8.875" style="16" customWidth="1"/>
    <col min="11" max="11" width="9.625" style="16" customWidth="1"/>
    <col min="12" max="12" width="10" style="16" customWidth="1"/>
    <col min="13" max="13" width="10.125" style="16" customWidth="1"/>
    <col min="14" max="15" width="8.625" style="16" customWidth="1"/>
    <col min="16" max="22" width="9.125" style="16"/>
    <col min="23" max="43" width="0" style="16" hidden="1" customWidth="1"/>
    <col min="44" max="16384" width="9.125" style="16"/>
  </cols>
  <sheetData>
    <row r="1" spans="2:26" ht="15.75" thickBot="1"/>
    <row r="2" spans="2:26" ht="19.5" customHeight="1">
      <c r="B2" s="1002" t="s">
        <v>478</v>
      </c>
      <c r="C2" s="1003"/>
      <c r="D2" s="1003"/>
      <c r="E2" s="1004" t="str">
        <f>'MDM Dak'!D11</f>
        <v>July-2023</v>
      </c>
      <c r="F2" s="1004"/>
      <c r="G2" s="1005" t="str">
        <f>'MDM Dak'!D12</f>
        <v>Mahtma Gandhi Government School (English Medium) Bar, Pali</v>
      </c>
      <c r="H2" s="1005"/>
      <c r="I2" s="1005"/>
      <c r="J2" s="1005"/>
      <c r="K2" s="1005"/>
      <c r="L2" s="1005"/>
      <c r="M2" s="1005"/>
      <c r="N2" s="1005"/>
      <c r="O2" s="1006"/>
    </row>
    <row r="3" spans="2:26">
      <c r="B3" s="1007" t="s">
        <v>525</v>
      </c>
      <c r="C3" s="1008"/>
      <c r="D3" s="1008"/>
      <c r="E3" s="1008"/>
      <c r="F3" s="1008"/>
      <c r="G3" s="1008"/>
      <c r="H3" s="1008"/>
      <c r="I3" s="1008"/>
      <c r="J3" s="1008"/>
      <c r="K3" s="1008"/>
      <c r="L3" s="1008"/>
      <c r="M3" s="1008"/>
      <c r="N3" s="1008"/>
      <c r="O3" s="1009"/>
    </row>
    <row r="4" spans="2:26" ht="15" customHeight="1">
      <c r="B4" s="988" t="s">
        <v>526</v>
      </c>
      <c r="C4" s="989"/>
      <c r="D4" s="1010">
        <f>'Master Data'!D12</f>
        <v>8200303101</v>
      </c>
      <c r="E4" s="1011"/>
      <c r="F4" s="1011"/>
      <c r="G4" s="989" t="s">
        <v>531</v>
      </c>
      <c r="H4" s="989"/>
      <c r="I4" s="989"/>
      <c r="J4" s="989"/>
      <c r="K4" s="985" t="str">
        <f>'Master Data'!D5</f>
        <v>Mahtma Gandhi Government School (English Medium) Bar, Pali</v>
      </c>
      <c r="L4" s="986"/>
      <c r="M4" s="986"/>
      <c r="N4" s="986"/>
      <c r="O4" s="987"/>
    </row>
    <row r="5" spans="2:26" ht="15" customHeight="1">
      <c r="B5" s="988" t="s">
        <v>527</v>
      </c>
      <c r="C5" s="989"/>
      <c r="D5" s="990" t="str">
        <f>'Master Data'!D18</f>
        <v>Rural</v>
      </c>
      <c r="E5" s="991"/>
      <c r="F5" s="991"/>
      <c r="G5" s="989" t="s">
        <v>532</v>
      </c>
      <c r="H5" s="989"/>
      <c r="I5" s="989"/>
      <c r="J5" s="989"/>
      <c r="K5" s="985" t="str">
        <f>IF('MDM Dak'!K13="YES",'MDM Dak'!I13,IF('MDM Dak'!K14="YES",'MDM Dak'!I14,IF('MDM Dak'!K15="YES",'MDM Dak'!I15,"")))</f>
        <v>3.  Sr. Secondary</v>
      </c>
      <c r="L5" s="986"/>
      <c r="M5" s="986"/>
      <c r="N5" s="986"/>
      <c r="O5" s="987"/>
    </row>
    <row r="6" spans="2:26">
      <c r="B6" s="988" t="s">
        <v>528</v>
      </c>
      <c r="C6" s="989"/>
      <c r="D6" s="990" t="s">
        <v>18</v>
      </c>
      <c r="E6" s="991"/>
      <c r="F6" s="991"/>
      <c r="G6" s="989" t="s">
        <v>533</v>
      </c>
      <c r="H6" s="989"/>
      <c r="I6" s="989"/>
      <c r="J6" s="989"/>
      <c r="K6" s="985" t="str">
        <f>'Master Data'!D19</f>
        <v>Pali</v>
      </c>
      <c r="L6" s="986"/>
      <c r="M6" s="986"/>
      <c r="N6" s="986"/>
      <c r="O6" s="987"/>
    </row>
    <row r="7" spans="2:26">
      <c r="B7" s="988" t="s">
        <v>529</v>
      </c>
      <c r="C7" s="989"/>
      <c r="D7" s="990" t="str">
        <f>'Master Data'!D14</f>
        <v>BAR</v>
      </c>
      <c r="E7" s="991"/>
      <c r="F7" s="991"/>
      <c r="G7" s="989" t="s">
        <v>534</v>
      </c>
      <c r="H7" s="989"/>
      <c r="I7" s="989"/>
      <c r="J7" s="989"/>
      <c r="K7" s="985" t="str">
        <f>'Master Data'!D16</f>
        <v>Raipur</v>
      </c>
      <c r="L7" s="986"/>
      <c r="M7" s="986"/>
      <c r="N7" s="986"/>
      <c r="O7" s="987"/>
    </row>
    <row r="8" spans="2:26" ht="15" customHeight="1">
      <c r="B8" s="995" t="s">
        <v>674</v>
      </c>
      <c r="C8" s="996"/>
      <c r="D8" s="997" t="str">
        <f>'Master Data'!I18</f>
        <v>SBI BAR</v>
      </c>
      <c r="E8" s="998"/>
      <c r="F8" s="999"/>
      <c r="G8" s="1000" t="s">
        <v>675</v>
      </c>
      <c r="H8" s="1001"/>
      <c r="I8" s="1001"/>
      <c r="J8" s="996"/>
      <c r="K8" s="985" t="str">
        <f>CONCATENATE("IFSC Code :-  ",'Master Data'!I19,"  ,  ","Bank A/C No. :-  ",'Master Data'!I20)</f>
        <v>IFSC Code :-  SBIN0033382  ,  Bank A/C No. :-  510223344551245</v>
      </c>
      <c r="L8" s="986"/>
      <c r="M8" s="986"/>
      <c r="N8" s="986"/>
      <c r="O8" s="987"/>
    </row>
    <row r="9" spans="2:26" ht="15" customHeight="1">
      <c r="B9" s="988" t="s">
        <v>530</v>
      </c>
      <c r="C9" s="989"/>
      <c r="D9" s="990" t="str">
        <f>'Master Data'!D9</f>
        <v>Sampat Raj</v>
      </c>
      <c r="E9" s="991"/>
      <c r="F9" s="991"/>
      <c r="G9" s="989" t="s">
        <v>535</v>
      </c>
      <c r="H9" s="989"/>
      <c r="I9" s="989"/>
      <c r="J9" s="989"/>
      <c r="K9" s="992">
        <f>'Master Data'!D10</f>
        <v>9602692896</v>
      </c>
      <c r="L9" s="993"/>
      <c r="M9" s="993"/>
      <c r="N9" s="993"/>
      <c r="O9" s="994"/>
    </row>
    <row r="10" spans="2:26" ht="15" customHeight="1">
      <c r="B10" s="1090" t="s">
        <v>541</v>
      </c>
      <c r="C10" s="515" t="s">
        <v>479</v>
      </c>
      <c r="D10" s="1092">
        <f>MAX('PS Balance Sheet'!O6:O36)</f>
        <v>246</v>
      </c>
      <c r="E10" s="1093"/>
      <c r="F10" s="1093"/>
      <c r="G10" s="989" t="s">
        <v>536</v>
      </c>
      <c r="H10" s="989"/>
      <c r="I10" s="989"/>
      <c r="J10" s="989"/>
      <c r="K10" s="1095">
        <f>'Master Data'!D8</f>
        <v>9928765219</v>
      </c>
      <c r="L10" s="1096"/>
      <c r="M10" s="1096"/>
      <c r="N10" s="1096"/>
      <c r="O10" s="1097"/>
    </row>
    <row r="11" spans="2:26" ht="15" customHeight="1">
      <c r="B11" s="1091"/>
      <c r="C11" s="545" t="s">
        <v>480</v>
      </c>
      <c r="D11" s="1080">
        <f>MAX('UPS Balance Sheet'!O6:O36)</f>
        <v>190</v>
      </c>
      <c r="E11" s="1081"/>
      <c r="F11" s="1081"/>
      <c r="G11" s="1094" t="s">
        <v>537</v>
      </c>
      <c r="H11" s="1094"/>
      <c r="I11" s="1094"/>
      <c r="J11" s="1094"/>
      <c r="K11" s="1098" t="str">
        <f>'Master Data'!D13</f>
        <v xml:space="preserve"> -------</v>
      </c>
      <c r="L11" s="1099"/>
      <c r="M11" s="1099"/>
      <c r="N11" s="1099"/>
      <c r="O11" s="1100"/>
    </row>
    <row r="12" spans="2:26">
      <c r="B12" s="995" t="s">
        <v>481</v>
      </c>
      <c r="C12" s="1001"/>
      <c r="D12" s="1001"/>
      <c r="E12" s="1001"/>
      <c r="F12" s="1089" t="str">
        <f>E2</f>
        <v>July-2023</v>
      </c>
      <c r="G12" s="1089"/>
      <c r="H12" s="998" t="s">
        <v>482</v>
      </c>
      <c r="I12" s="998"/>
      <c r="J12" s="998"/>
      <c r="K12" s="998"/>
      <c r="L12" s="998"/>
      <c r="M12" s="998"/>
      <c r="N12" s="998"/>
      <c r="O12" s="1082"/>
    </row>
    <row r="13" spans="2:26">
      <c r="B13" s="1083" t="s">
        <v>483</v>
      </c>
      <c r="C13" s="1084"/>
      <c r="D13" s="1085" t="s">
        <v>484</v>
      </c>
      <c r="E13" s="1084" t="s">
        <v>580</v>
      </c>
      <c r="F13" s="1084" t="s">
        <v>485</v>
      </c>
      <c r="G13" s="1084" t="s">
        <v>486</v>
      </c>
      <c r="H13" s="1084" t="s">
        <v>581</v>
      </c>
      <c r="I13" s="1084" t="s">
        <v>487</v>
      </c>
      <c r="J13" s="1084"/>
      <c r="K13" s="1085" t="s">
        <v>484</v>
      </c>
      <c r="L13" s="1084" t="s">
        <v>582</v>
      </c>
      <c r="M13" s="1084" t="s">
        <v>485</v>
      </c>
      <c r="N13" s="1084" t="s">
        <v>486</v>
      </c>
      <c r="O13" s="1087" t="s">
        <v>583</v>
      </c>
    </row>
    <row r="14" spans="2:26">
      <c r="B14" s="1032"/>
      <c r="C14" s="1035"/>
      <c r="D14" s="1086"/>
      <c r="E14" s="1035"/>
      <c r="F14" s="1035"/>
      <c r="G14" s="1035"/>
      <c r="H14" s="1035"/>
      <c r="I14" s="1035"/>
      <c r="J14" s="1035"/>
      <c r="K14" s="1086"/>
      <c r="L14" s="1035"/>
      <c r="M14" s="1035"/>
      <c r="N14" s="1035"/>
      <c r="O14" s="1088"/>
    </row>
    <row r="15" spans="2:26" ht="12.75" customHeight="1">
      <c r="B15" s="1020">
        <v>1</v>
      </c>
      <c r="C15" s="1021"/>
      <c r="D15" s="527">
        <v>2</v>
      </c>
      <c r="E15" s="527">
        <v>3</v>
      </c>
      <c r="F15" s="527">
        <v>4</v>
      </c>
      <c r="G15" s="527">
        <v>5</v>
      </c>
      <c r="H15" s="527">
        <v>6</v>
      </c>
      <c r="I15" s="1021">
        <v>7</v>
      </c>
      <c r="J15" s="1021"/>
      <c r="K15" s="527">
        <v>8</v>
      </c>
      <c r="L15" s="527">
        <v>9</v>
      </c>
      <c r="M15" s="527">
        <v>10</v>
      </c>
      <c r="N15" s="527">
        <v>11</v>
      </c>
      <c r="O15" s="557">
        <v>12</v>
      </c>
    </row>
    <row r="16" spans="2:26" ht="19.5" customHeight="1">
      <c r="B16" s="1101">
        <f>'PS Balance Sheet'!R37</f>
        <v>910</v>
      </c>
      <c r="C16" s="1102"/>
      <c r="D16" s="518">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E16" s="519">
        <f>SUM(B16*D16)</f>
        <v>4959.5</v>
      </c>
      <c r="F16" s="529">
        <f>'Milk Distri.'!H43</f>
        <v>910</v>
      </c>
      <c r="G16" s="517">
        <v>0.378</v>
      </c>
      <c r="H16" s="519">
        <f>SUM(F16*G16)</f>
        <v>343.98</v>
      </c>
      <c r="I16" s="1102">
        <f>'UPS Balance Sheet'!R37</f>
        <v>703</v>
      </c>
      <c r="J16" s="1102"/>
      <c r="K16" s="518">
        <f>IF($W$17="","",IF($W$17='Milk Distri.'!$AH$10,'Opening Balance'!I18,IF($W$17='Milk Distri.'!$AH$11,'Opening Balance'!I56,IF($W$17='Milk Distri.'!$AH$12,'Opening Balance'!I94,IF($W$17='Milk Distri.'!$AH$13,'Opening Balance'!I132,IF($W$17='Milk Distri.'!$AH$14,'Opening Balance'!I170,IF($W$17='Milk Distri.'!$AH$15,'Opening Balance'!I208,IF($W$17='Milk Distri.'!$AH$16,'Opening Balance'!I246,IF($W$17='Milk Distri.'!$AH$17,'Opening Balance'!I284,IF($W$17='Milk Distri.'!$AH$18,'Opening Balance'!I322,IF($W$17='Milk Distri.'!$AH$19,'Opening Balance'!G358,IF($W$17='Milk Distri.'!$AH$20,'Opening Balance'!I398,IF($W$17='Milk Distri.'!$AH$21,'Opening Balance'!I436,"")))))))))))))</f>
        <v>8.17</v>
      </c>
      <c r="L16" s="519">
        <f>SUM(I16*K16)</f>
        <v>5743.51</v>
      </c>
      <c r="M16" s="529">
        <f>'Milk Distri.'!K43</f>
        <v>703</v>
      </c>
      <c r="N16" s="517">
        <v>0.45900000000000002</v>
      </c>
      <c r="O16" s="558">
        <f>SUM(M16*N16)</f>
        <v>322.67700000000002</v>
      </c>
      <c r="W16" s="16">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X16" s="16">
        <f>IF($W$17="","",IF($W$17='Milk Distri.'!$AH$10,'Opening Balance'!I16,IF($W$17='Milk Distri.'!$AH$11,'Opening Balance'!I54,IF($W$17='Milk Distri.'!$AH$12,'Opening Balance'!I92,IF($W$17='Milk Distri.'!$AH$13,'Opening Balance'!I130,IF($W$17='Milk Distri.'!$AH$14,'Opening Balance'!I168,IF($W$17='Milk Distri.'!$AH$15,'Opening Balance'!I206,IF($W$17='Milk Distri.'!$AH$16,'Opening Balance'!I244,IF($W$17='Milk Distri.'!$AH$17,'Opening Balance'!I282,IF($W$17='Milk Distri.'!$AH$18,'Opening Balance'!I320,IF($W$17='Milk Distri.'!$AH$19,'Opening Balance'!G356,IF($W$17='Milk Distri.'!$AH$20,'Opening Balance'!I396,IF($W$17='Milk Distri.'!$AH$21,'Opening Balance'!I434,"")))))))))))))</f>
        <v>5.45</v>
      </c>
      <c r="Y16" s="16">
        <f>IF($W$17="","",IF($W$17='Milk Distri.'!$AH$10,'Opening Balance'!G31,IF($W$17='Milk Distri.'!$AH$11,'Opening Balance'!G69,IF($W$17='Milk Distri.'!$AH$12,'Opening Balance'!G107,IF($W$17='Milk Distri.'!$AH$13,'Opening Balance'!G145,IF($W$17='Milk Distri.'!$AH$14,'Opening Balance'!G183,IF($W$17='Milk Distri.'!$AH$15,'Opening Balance'!G221,IF($W$17='Milk Distri.'!$AH$16,'Opening Balance'!G259,IF($W$17='Milk Distri.'!$AH$17,'Opening Balance'!G297,IF($W$17='Milk Distri.'!$AH$18,'Opening Balance'!G335,IF($W$17='Milk Distri.'!$AH$19,'Opening Balance'!G373,IF($W$17='Milk Distri.'!$AH$20,'Opening Balance'!G411,IF($W$17='Milk Distri.'!$AH$21,'Opening Balance'!G449,"")))))))))))))</f>
        <v>8.3999999999999995E-3</v>
      </c>
      <c r="Z16" s="16">
        <f>IF($W$17="","",IF($W$17='Milk Distri.'!$AH$10,'Opening Balance'!H31,IF($W$17='Milk Distri.'!$AH$11,'Opening Balance'!H69,IF($W$17='Milk Distri.'!$AH$12,'Opening Balance'!H107,IF($W$17='Milk Distri.'!$AH$13,'Opening Balance'!H145,IF($W$17='Milk Distri.'!$AH$14,'Opening Balance'!H183,IF($W$17='Milk Distri.'!$AH$15,'Opening Balance'!H221,IF($W$17='Milk Distri.'!$AH$16,'Opening Balance'!H259,IF($W$17='Milk Distri.'!$AH$17,'Opening Balance'!H297,IF($W$17='Milk Distri.'!$AH$18,'Opening Balance'!H335,IF($W$17='Milk Distri.'!$AH$19,'Opening Balance'!H373,IF($W$17='Milk Distri.'!$AH$20,'Opening Balance'!H411,IF($W$17='Milk Distri.'!$AH$21,'Opening Balance'!H449,"")))))))))))))</f>
        <v>1.0200000000000001E-2</v>
      </c>
    </row>
    <row r="17" spans="2:41" ht="3.75" customHeight="1">
      <c r="B17" s="1103"/>
      <c r="C17" s="1104"/>
      <c r="D17" s="1104"/>
      <c r="E17" s="1104"/>
      <c r="F17" s="1104"/>
      <c r="G17" s="1104"/>
      <c r="H17" s="1104"/>
      <c r="I17" s="1104"/>
      <c r="J17" s="1104"/>
      <c r="K17" s="1104"/>
      <c r="L17" s="1104"/>
      <c r="M17" s="1104"/>
      <c r="N17" s="1104"/>
      <c r="O17" s="1105"/>
      <c r="W17" s="516" t="str">
        <f>E2</f>
        <v>July-2023</v>
      </c>
    </row>
    <row r="18" spans="2:41">
      <c r="B18" s="1106" t="s">
        <v>488</v>
      </c>
      <c r="C18" s="1107"/>
      <c r="D18" s="1035" t="s">
        <v>489</v>
      </c>
      <c r="E18" s="1035"/>
      <c r="F18" s="1035" t="s">
        <v>490</v>
      </c>
      <c r="G18" s="1035"/>
      <c r="H18" s="1035" t="s">
        <v>491</v>
      </c>
      <c r="I18" s="1064" t="s">
        <v>492</v>
      </c>
      <c r="J18" s="1064"/>
      <c r="K18" s="1035" t="s">
        <v>542</v>
      </c>
      <c r="L18" s="1035"/>
      <c r="M18" s="1035"/>
      <c r="N18" s="1035" t="s">
        <v>493</v>
      </c>
      <c r="O18" s="1088"/>
      <c r="X18" s="16">
        <f>IF($W$17="","",IF($W$17='Milk Distri.'!$AH$10,'Opening Balance'!I18,IF($W$17='Milk Distri.'!$AH$11,'Opening Balance'!I56,IF($W$17='Milk Distri.'!$AH$12,'Opening Balance'!I94,IF($W$17='Milk Distri.'!$AH$13,'Opening Balance'!I132,IF($W$17='Milk Distri.'!$AH$14,'Opening Balance'!I170,IF($W$17='Milk Distri.'!$AH$15,'Opening Balance'!I208,IF($W$17='Milk Distri.'!$AH$16,'Opening Balance'!I246,IF($W$17='Milk Distri.'!$AH$17,'Opening Balance'!I284,IF($W$17='Milk Distri.'!$AH$18,'Opening Balance'!I322,IF($W$17='Milk Distri.'!$AH$19,'Opening Balance'!G358,IF($W$17='Milk Distri.'!$AH$20,'Opening Balance'!I398,IF($W$17='Milk Distri.'!$AH$21,'Opening Balance'!I436,"")))))))))))))</f>
        <v>8.17</v>
      </c>
    </row>
    <row r="19" spans="2:41" s="18" customFormat="1">
      <c r="B19" s="1108"/>
      <c r="C19" s="1109"/>
      <c r="D19" s="1035"/>
      <c r="E19" s="1035"/>
      <c r="F19" s="1035"/>
      <c r="G19" s="1035"/>
      <c r="H19" s="1035"/>
      <c r="I19" s="1064"/>
      <c r="J19" s="1064"/>
      <c r="K19" s="1035"/>
      <c r="L19" s="1035"/>
      <c r="M19" s="1035"/>
      <c r="N19" s="1035"/>
      <c r="O19" s="1088"/>
    </row>
    <row r="20" spans="2:41" s="247" customFormat="1" ht="11.25" customHeight="1">
      <c r="B20" s="1020">
        <v>13</v>
      </c>
      <c r="C20" s="1021"/>
      <c r="D20" s="1021">
        <v>14</v>
      </c>
      <c r="E20" s="1021"/>
      <c r="F20" s="1021">
        <v>15</v>
      </c>
      <c r="G20" s="1021"/>
      <c r="H20" s="527">
        <v>16</v>
      </c>
      <c r="I20" s="1021">
        <v>17</v>
      </c>
      <c r="J20" s="1021"/>
      <c r="K20" s="1021">
        <v>18</v>
      </c>
      <c r="L20" s="1021"/>
      <c r="M20" s="1021"/>
      <c r="N20" s="1021">
        <v>19</v>
      </c>
      <c r="O20" s="1022"/>
    </row>
    <row r="21" spans="2:41" ht="19.5" customHeight="1">
      <c r="B21" s="1012">
        <f>COUNTA(C46:C50)-COUNTIF(C46:C50,"0")-COUNTIF(C46:C50,"blank")-COUNTIF(C46:C50,"")</f>
        <v>4</v>
      </c>
      <c r="C21" s="1013"/>
      <c r="D21" s="1014">
        <f>'Master Data'!P12</f>
        <v>2003</v>
      </c>
      <c r="E21" s="1014"/>
      <c r="F21" s="1015">
        <f>ROUND(B21*D21,10)</f>
        <v>8012</v>
      </c>
      <c r="G21" s="1015"/>
      <c r="H21" s="513"/>
      <c r="I21" s="1016"/>
      <c r="J21" s="1016"/>
      <c r="K21" s="1017">
        <f>SUM(E16+H16+L16+O16+F21+H21+I21)</f>
        <v>19381.667000000001</v>
      </c>
      <c r="L21" s="1017"/>
      <c r="M21" s="1017"/>
      <c r="N21" s="1018">
        <f>K21</f>
        <v>19381.667000000001</v>
      </c>
      <c r="O21" s="1019"/>
    </row>
    <row r="22" spans="2:41">
      <c r="B22" s="1029" t="s">
        <v>494</v>
      </c>
      <c r="C22" s="1030"/>
      <c r="D22" s="1030"/>
      <c r="E22" s="1030"/>
      <c r="F22" s="1030"/>
      <c r="G22" s="1030"/>
      <c r="H22" s="1030"/>
      <c r="I22" s="1030"/>
      <c r="J22" s="1030"/>
      <c r="K22" s="1030"/>
      <c r="L22" s="1030"/>
      <c r="M22" s="1030"/>
      <c r="N22" s="1030"/>
      <c r="O22" s="1031"/>
    </row>
    <row r="23" spans="2:41" ht="19.5" customHeight="1">
      <c r="B23" s="1032" t="s">
        <v>495</v>
      </c>
      <c r="C23" s="1033" t="s">
        <v>496</v>
      </c>
      <c r="D23" s="521">
        <f>'Att. Dairy'!B6</f>
        <v>45017</v>
      </c>
      <c r="E23" s="520">
        <f>D23</f>
        <v>45017</v>
      </c>
      <c r="F23" s="1034" t="s">
        <v>553</v>
      </c>
      <c r="G23" s="1034" t="s">
        <v>554</v>
      </c>
      <c r="H23" s="1034" t="s">
        <v>567</v>
      </c>
      <c r="I23" s="1038" t="s">
        <v>584</v>
      </c>
      <c r="J23" s="1039"/>
      <c r="K23" s="520">
        <f>E23</f>
        <v>45017</v>
      </c>
      <c r="L23" s="1035" t="s">
        <v>497</v>
      </c>
      <c r="M23" s="1036" t="s">
        <v>585</v>
      </c>
      <c r="N23" s="1036" t="s">
        <v>586</v>
      </c>
      <c r="O23" s="1037"/>
    </row>
    <row r="24" spans="2:41" ht="51">
      <c r="B24" s="1032"/>
      <c r="C24" s="1033"/>
      <c r="D24" s="528" t="s">
        <v>543</v>
      </c>
      <c r="E24" s="528" t="s">
        <v>552</v>
      </c>
      <c r="F24" s="1034"/>
      <c r="G24" s="1034"/>
      <c r="H24" s="1034"/>
      <c r="I24" s="1040"/>
      <c r="J24" s="1041"/>
      <c r="K24" s="526" t="s">
        <v>555</v>
      </c>
      <c r="L24" s="1035"/>
      <c r="M24" s="1036"/>
      <c r="N24" s="1036"/>
      <c r="O24" s="1037"/>
      <c r="Y24" s="16" t="s">
        <v>544</v>
      </c>
      <c r="Z24" s="16" t="s">
        <v>545</v>
      </c>
      <c r="AA24" s="16" t="s">
        <v>546</v>
      </c>
      <c r="AB24" s="16" t="s">
        <v>547</v>
      </c>
      <c r="AC24" s="16" t="s">
        <v>548</v>
      </c>
      <c r="AD24" s="16" t="s">
        <v>549</v>
      </c>
      <c r="AE24" s="16" t="s">
        <v>550</v>
      </c>
      <c r="AF24" s="16" t="s">
        <v>551</v>
      </c>
      <c r="AH24" s="16" t="s">
        <v>544</v>
      </c>
      <c r="AI24" s="16" t="s">
        <v>545</v>
      </c>
      <c r="AJ24" s="16" t="s">
        <v>546</v>
      </c>
      <c r="AK24" s="16" t="s">
        <v>547</v>
      </c>
      <c r="AL24" s="16" t="s">
        <v>548</v>
      </c>
      <c r="AM24" s="16" t="s">
        <v>549</v>
      </c>
      <c r="AN24" s="16" t="s">
        <v>550</v>
      </c>
      <c r="AO24" s="16" t="s">
        <v>551</v>
      </c>
    </row>
    <row r="25" spans="2:41">
      <c r="B25" s="559">
        <v>1</v>
      </c>
      <c r="C25" s="527">
        <v>2</v>
      </c>
      <c r="D25" s="527">
        <v>3</v>
      </c>
      <c r="E25" s="527">
        <v>4</v>
      </c>
      <c r="F25" s="527">
        <v>5</v>
      </c>
      <c r="G25" s="527">
        <v>6</v>
      </c>
      <c r="H25" s="527">
        <v>7</v>
      </c>
      <c r="I25" s="1042">
        <v>8</v>
      </c>
      <c r="J25" s="1043"/>
      <c r="K25" s="527">
        <v>9</v>
      </c>
      <c r="L25" s="527">
        <v>10</v>
      </c>
      <c r="M25" s="527">
        <v>11</v>
      </c>
      <c r="N25" s="1021">
        <v>12</v>
      </c>
      <c r="O25" s="1022"/>
      <c r="X25" s="16" t="str">
        <f>'Master Data'!$BH10</f>
        <v>May-2023</v>
      </c>
      <c r="Y25" s="16">
        <f>'Opening Balance'!G8+'Opening Balance'!G10+'Opening Balance'!G12</f>
        <v>0</v>
      </c>
      <c r="Z25" s="16">
        <f>'Opening Balance'!G9+'Opening Balance'!G11+'Opening Balance'!G13</f>
        <v>0</v>
      </c>
      <c r="AA25" s="16">
        <f>'Opening Balance'!H8+'Opening Balance'!H10+'Opening Balance'!H12</f>
        <v>0</v>
      </c>
      <c r="AB25" s="16">
        <f>'Opening Balance'!H9+'Opening Balance'!H11+'Opening Balance'!H13</f>
        <v>0</v>
      </c>
      <c r="AC25" s="16">
        <f>'Opening Balance'!G26+'Opening Balance'!G28</f>
        <v>0</v>
      </c>
      <c r="AD25" s="16">
        <f>'Opening Balance'!G27+'Opening Balance'!G29</f>
        <v>0</v>
      </c>
      <c r="AE25" s="16">
        <f>'Opening Balance'!H26+'Opening Balance'!H28</f>
        <v>0</v>
      </c>
      <c r="AF25" s="16">
        <f>'Opening Balance'!H27+'Opening Balance'!H29</f>
        <v>0</v>
      </c>
      <c r="AH25" s="16">
        <f>Sheet1!T37</f>
        <v>92.199999999999989</v>
      </c>
      <c r="AI25" s="16">
        <f>Sheet1!U37</f>
        <v>46.5</v>
      </c>
      <c r="AJ25" s="16">
        <f>Sheet1!AS37</f>
        <v>105.9</v>
      </c>
      <c r="AK25" s="16">
        <f>Sheet1!AT37</f>
        <v>47.25</v>
      </c>
      <c r="AL25" s="16">
        <f>Sheet1!BU37</f>
        <v>6.6899999999999995</v>
      </c>
      <c r="AM25" s="535">
        <f>Sheet1!CA37</f>
        <v>3.7463999999999995</v>
      </c>
      <c r="AN25" s="16">
        <f>Sheet1!CT37</f>
        <v>6.620000000000001</v>
      </c>
      <c r="AO25" s="16">
        <f>Sheet1!CZ37</f>
        <v>3.3761999999999999</v>
      </c>
    </row>
    <row r="26" spans="2:41">
      <c r="B26" s="560" t="s">
        <v>498</v>
      </c>
      <c r="C26" s="531" t="s">
        <v>117</v>
      </c>
      <c r="D26" s="522">
        <f>'Opening Balance'!G6</f>
        <v>300</v>
      </c>
      <c r="E26" s="522">
        <f>IF($E$2=$X$25,Y25,IF($E$2=$X$26,Y26,IF($E$2=$X$27,Y27,IF($E$2=$X$28,Y28,IF($E$2=$X$29,Y29,IF($E$2=$X$30,Y30,IF($E$2=$X$31,Y31,IF($E$2=$X$32,Y32,IF($E$2=$X$33,Y33,IF($E$2=$X$34,Y34,IF($E$2=$X$35,Y35,IF($E$2=$X$36,Y36,IF($E$2=$X$37,0,"")))))))))))))</f>
        <v>0</v>
      </c>
      <c r="F26" s="522">
        <f>'PS Balance Sheet'!E37</f>
        <v>0</v>
      </c>
      <c r="G26" s="522">
        <f>'PS Balance Sheet'!G37</f>
        <v>0</v>
      </c>
      <c r="H26" s="522">
        <f>'PS Balance Sheet'!I37</f>
        <v>0</v>
      </c>
      <c r="I26" s="1023">
        <f>D26+E26+F26+G26+H26</f>
        <v>300</v>
      </c>
      <c r="J26" s="1024"/>
      <c r="K26" s="522">
        <f>IF($E$2=$X$25,AH25,IF($E$2=$X$26,AH26,IF($E$2=$X$27,AH27,IF($E$2=$X$28,AH28,IF($E$2=$X$29,AH29,IF($E$2=$X$30,AH30,IF($E$2=$X$31,AH31,IF($E$2=$X$32,AH32,IF($E$2=$X$33,AH33,IF($E$2=$X$34,AH34,IF($E$2=$X$35,AH35,IF($E$2=$X$36,AH36,IF($E$2=$X$37,0,"")))))))))))))</f>
        <v>182</v>
      </c>
      <c r="L26" s="522">
        <f>'PS Balance Sheet'!S37</f>
        <v>68.599999999999994</v>
      </c>
      <c r="M26" s="534">
        <f>K26+L26</f>
        <v>250.6</v>
      </c>
      <c r="N26" s="1023">
        <f>I26-M26</f>
        <v>49.400000000000006</v>
      </c>
      <c r="O26" s="1028"/>
      <c r="X26" s="16" t="str">
        <f>'Master Data'!$BH11</f>
        <v>June-2023</v>
      </c>
      <c r="Y26" s="16">
        <f>'Opening Balance'!G46+'Opening Balance'!G48+'Opening Balance'!G50+Y25</f>
        <v>0</v>
      </c>
      <c r="Z26" s="16">
        <f>'Opening Balance'!G47+'Opening Balance'!G49+'Opening Balance'!G51+Z25</f>
        <v>0</v>
      </c>
      <c r="AA26" s="16">
        <f>'Opening Balance'!H46+'Opening Balance'!H48+'Opening Balance'!H50+AA25</f>
        <v>0</v>
      </c>
      <c r="AB26" s="16">
        <f>'Opening Balance'!H47+'Opening Balance'!H49+'Opening Balance'!H51+AB25</f>
        <v>0</v>
      </c>
      <c r="AC26" s="16">
        <f>'Opening Balance'!G64+'Opening Balance'!G66+AC25</f>
        <v>0</v>
      </c>
      <c r="AD26" s="16">
        <f>'Opening Balance'!G65+'Opening Balance'!G67+AD25</f>
        <v>0</v>
      </c>
      <c r="AE26" s="16">
        <f>'Opening Balance'!H64+'Opening Balance'!H66+AE25</f>
        <v>0</v>
      </c>
      <c r="AF26" s="16">
        <f>'Opening Balance'!H65+'Opening Balance'!H67+AF25</f>
        <v>0</v>
      </c>
      <c r="AH26" s="16">
        <f>Sheet1!T75+AH25</f>
        <v>138.79999999999998</v>
      </c>
      <c r="AI26" s="16">
        <f>Sheet1!U75+AI25</f>
        <v>91.7</v>
      </c>
      <c r="AJ26" s="16">
        <f>Sheet1!AS75+AJ25</f>
        <v>158.69999999999999</v>
      </c>
      <c r="AK26" s="16">
        <f>Sheet1!AT75+AK25</f>
        <v>99.6</v>
      </c>
      <c r="AL26" s="16">
        <f>Sheet1!BU75+AL25</f>
        <v>9.9899999999999984</v>
      </c>
      <c r="AM26" s="535">
        <f>Sheet1!CA75+AM25</f>
        <v>5.5943999999999994</v>
      </c>
      <c r="AN26" s="16">
        <f>Sheet1!CT75+AN25</f>
        <v>9.8600000000000012</v>
      </c>
      <c r="AO26" s="16">
        <f>Sheet1!CZ75+AO25</f>
        <v>5.0286</v>
      </c>
    </row>
    <row r="27" spans="2:41">
      <c r="B27" s="560" t="s">
        <v>498</v>
      </c>
      <c r="C27" s="532" t="s">
        <v>236</v>
      </c>
      <c r="D27" s="522">
        <f>'Opening Balance'!G7</f>
        <v>200</v>
      </c>
      <c r="E27" s="522">
        <f>IF($E$2=$X$25,Z25,IF($E$2=$X$26,Z26,IF($E$2=$X$27,Z27,IF($E$2=$X$28,Z28,IF($E$2=$X$29,Z29,IF($E$2=$X$30,Z30,IF($E$2=$X$31,Z31,IF($E$2=$X$32,Z32,IF($E$2=$X$33,Z33,IF($E$2=$X$34,Z34,IF($E$2=$X$35,Z35,IF($E$2=$X$36,Z36,IF($E$2=$X$37,0,"")))))))))))))</f>
        <v>0</v>
      </c>
      <c r="F27" s="522">
        <f>'PS Balance Sheet'!F37</f>
        <v>0</v>
      </c>
      <c r="G27" s="522">
        <f>'PS Balance Sheet'!H37</f>
        <v>0</v>
      </c>
      <c r="H27" s="522">
        <f>'PS Balance Sheet'!J37</f>
        <v>0</v>
      </c>
      <c r="I27" s="1025">
        <f t="shared" ref="I27:I35" si="0">D27+E27+F27+G27+H27</f>
        <v>200</v>
      </c>
      <c r="J27" s="1027"/>
      <c r="K27" s="522">
        <f>IF($E$2=$X$25,AI25,IF($E$2=$X$26,AI26,IF($E$2=$X$27,AI27,IF($E$2=$X$28,AI28,IF($E$2=$X$29,AI29,IF($E$2=$X$30,AI30,IF($E$2=$X$31,AI31,IF($E$2=$X$32,AI32,IF($E$2=$X$33,AI33,IF($E$2=$X$34,AI34,IF($E$2=$X$35,AI35,IF($E$2=$X$36,AI36,IF($E$2=$X$37,0,"")))))))))))))</f>
        <v>116.30000000000001</v>
      </c>
      <c r="L27" s="522">
        <f>'PS Balance Sheet'!T37</f>
        <v>22.4</v>
      </c>
      <c r="M27" s="533">
        <f t="shared" ref="M27:M29" si="1">K27+L27</f>
        <v>138.70000000000002</v>
      </c>
      <c r="N27" s="1025">
        <f t="shared" ref="N27:N29" si="2">I27-M27</f>
        <v>61.299999999999983</v>
      </c>
      <c r="O27" s="1026"/>
      <c r="X27" s="16" t="str">
        <f>'Master Data'!$BH12</f>
        <v>July-2023</v>
      </c>
      <c r="Y27" s="16">
        <f>'Opening Balance'!G84+'Opening Balance'!G86+'Opening Balance'!G88+Y26</f>
        <v>0</v>
      </c>
      <c r="Z27" s="16">
        <f>'Opening Balance'!G85+'Opening Balance'!G87+'Opening Balance'!G89+Z26</f>
        <v>0</v>
      </c>
      <c r="AA27" s="16">
        <f>'Opening Balance'!H84+'Opening Balance'!H86+'Opening Balance'!H88+AA26</f>
        <v>0</v>
      </c>
      <c r="AB27" s="16">
        <f>'Opening Balance'!H85+'Opening Balance'!H87+'Opening Balance'!H89+AB26</f>
        <v>0</v>
      </c>
      <c r="AC27" s="16">
        <f>'Opening Balance'!G102+'Opening Balance'!G104+AC26</f>
        <v>0</v>
      </c>
      <c r="AD27" s="16">
        <f>'Opening Balance'!G103+'Opening Balance'!G105+AD26</f>
        <v>0</v>
      </c>
      <c r="AE27" s="16">
        <f>'Opening Balance'!H102+'Opening Balance'!H104+AE26</f>
        <v>0</v>
      </c>
      <c r="AF27" s="16">
        <f>'Opening Balance'!H103+'Opening Balance'!H105+AF26</f>
        <v>0</v>
      </c>
      <c r="AH27" s="16">
        <f>Sheet1!T113+AH26</f>
        <v>182</v>
      </c>
      <c r="AI27" s="16">
        <f>Sheet1!U113+AI26</f>
        <v>116.30000000000001</v>
      </c>
      <c r="AJ27" s="16">
        <f>Sheet1!AS113+AJ26</f>
        <v>208.35</v>
      </c>
      <c r="AK27" s="16">
        <f>Sheet1!AT113+AK26</f>
        <v>128.1</v>
      </c>
      <c r="AL27" s="16">
        <f>Sheet1!BU113+AL26</f>
        <v>13.29</v>
      </c>
      <c r="AM27" s="535">
        <f>Sheet1!CA113+AM26</f>
        <v>7.4423999999999992</v>
      </c>
      <c r="AN27" s="16">
        <f>Sheet1!CT113+AN26</f>
        <v>13.160000000000002</v>
      </c>
      <c r="AO27" s="16">
        <f>Sheet1!CZ113+AO26</f>
        <v>6.7115999999999998</v>
      </c>
    </row>
    <row r="28" spans="2:41">
      <c r="B28" s="560" t="s">
        <v>499</v>
      </c>
      <c r="C28" s="531" t="s">
        <v>117</v>
      </c>
      <c r="D28" s="522">
        <f>'Opening Balance'!H6</f>
        <v>250</v>
      </c>
      <c r="E28" s="522">
        <f>IF($E$2=$X$25,AA25,IF($E$2=$X$26,AA26,IF($E$2=$X$27,AA27,IF($E$2=$X$28,AA28,IF($E$2=$X$29,AA29,IF($E$2=$X$30,AA30,IF($E$2=$X$31,AA31,IF($E$2=$X$32,AA32,IF($E$2=$X$33,AA33,IF($E$2=$X$34,AA34,IF($E$2=$X$35,AA35,IF($E$2=$X$36,AA36,IF($E$2=$X$37,0,"")))))))))))))</f>
        <v>0</v>
      </c>
      <c r="F28" s="522">
        <f>'UPS Balance Sheet'!E37</f>
        <v>200</v>
      </c>
      <c r="G28" s="522">
        <f>'UPS Balance Sheet'!G37</f>
        <v>0</v>
      </c>
      <c r="H28" s="522">
        <f>'UPS Balance Sheet'!I37</f>
        <v>0</v>
      </c>
      <c r="I28" s="1023">
        <f t="shared" si="0"/>
        <v>450</v>
      </c>
      <c r="J28" s="1024"/>
      <c r="K28" s="522">
        <f>IF($E$2=$X$25,AJ25,IF($E$2=$X$26,AJ26,IF($E$2=$X$27,AJ27,IF($E$2=$X$28,AJ28,IF($E$2=$X$29,AJ29,IF($E$2=$X$30,AJ30,IF($E$2=$X$31,AJ31,IF($E$2=$X$32,AJ32,IF($E$2=$X$33,AJ33,IF($E$2=$X$34,AJ34,IF($E$2=$X$35,AJ35,IF($E$2=$X$36,AJ36,IF($E$2=$X$37,0,"")))))))))))))</f>
        <v>208.35</v>
      </c>
      <c r="L28" s="522">
        <f>'UPS Balance Sheet'!S37</f>
        <v>78.45</v>
      </c>
      <c r="M28" s="534">
        <f t="shared" si="1"/>
        <v>286.8</v>
      </c>
      <c r="N28" s="1023">
        <f t="shared" si="2"/>
        <v>163.19999999999999</v>
      </c>
      <c r="O28" s="1028"/>
      <c r="X28" s="16" t="str">
        <f>'Master Data'!$BH13</f>
        <v>August-2023</v>
      </c>
      <c r="Y28" s="16">
        <f>'Opening Balance'!G122+'Opening Balance'!G124+'Opening Balance'!G126+Y27</f>
        <v>0</v>
      </c>
      <c r="Z28" s="16">
        <f>'Opening Balance'!G123+'Opening Balance'!G125+'Opening Balance'!G127+Z27</f>
        <v>0</v>
      </c>
      <c r="AA28" s="16">
        <f>'Opening Balance'!H122+'Opening Balance'!H124+'Opening Balance'!H126+AA27</f>
        <v>200</v>
      </c>
      <c r="AB28" s="16">
        <f>'Opening Balance'!H123+'Opening Balance'!H125+'Opening Balance'!H127+AB27</f>
        <v>150</v>
      </c>
      <c r="AC28" s="16">
        <f>'Opening Balance'!G140+'Opening Balance'!G142+AC27</f>
        <v>100</v>
      </c>
      <c r="AD28" s="16">
        <f>'Opening Balance'!G141+'Opening Balance'!G143+AD27</f>
        <v>40</v>
      </c>
      <c r="AE28" s="16">
        <f>'Opening Balance'!H140+'Opening Balance'!H142+AE27</f>
        <v>100</v>
      </c>
      <c r="AF28" s="16">
        <f>'Opening Balance'!H141+'Opening Balance'!H143+AF27</f>
        <v>40</v>
      </c>
      <c r="AH28" s="16">
        <f>Sheet1!T151+AH27</f>
        <v>250.6</v>
      </c>
      <c r="AI28" s="16">
        <f>Sheet1!U151+AI27</f>
        <v>138.70000000000002</v>
      </c>
      <c r="AJ28" s="16">
        <f>Sheet1!AS151+AJ27</f>
        <v>286.8</v>
      </c>
      <c r="AK28" s="16">
        <f>Sheet1!AT151+AK27</f>
        <v>155.1</v>
      </c>
      <c r="AL28" s="16">
        <f>Sheet1!BU151+AL27</f>
        <v>26.939999999999998</v>
      </c>
      <c r="AM28" s="535">
        <f>Sheet1!CA151+AM27</f>
        <v>15.086399999999998</v>
      </c>
      <c r="AN28" s="16">
        <f>Sheet1!CT151+AN27</f>
        <v>27.220000000000002</v>
      </c>
      <c r="AO28" s="16">
        <f>Sheet1!CZ151+AO27</f>
        <v>13.882200000000001</v>
      </c>
    </row>
    <row r="29" spans="2:41">
      <c r="B29" s="560" t="s">
        <v>499</v>
      </c>
      <c r="C29" s="532" t="s">
        <v>236</v>
      </c>
      <c r="D29" s="522">
        <f>'Opening Balance'!H7</f>
        <v>150</v>
      </c>
      <c r="E29" s="522">
        <f>IF($E$2=$X$25,AB25,IF($E$2=$X$26,AB26,IF($E$2=$X$27,AB27,IF($E$2=$X$28,AB28,IF($E$2=$X$29,AB29,IF($E$2=$X$30,AB30,IF($E$2=$X$31,AB31,IF($E$2=$X$32,AB32,IF($E$2=$X$33,AB33,IF($E$2=$X$34,AB34,IF($E$2=$X$35,AB35,IF($E$2=$X$36,AB36,IF($E$2=$X$37,0,"")))))))))))))</f>
        <v>0</v>
      </c>
      <c r="F29" s="522">
        <f>'UPS Balance Sheet'!F37</f>
        <v>150</v>
      </c>
      <c r="G29" s="522">
        <f>'UPS Balance Sheet'!H37</f>
        <v>0</v>
      </c>
      <c r="H29" s="522">
        <f>'UPS Balance Sheet'!J37</f>
        <v>0</v>
      </c>
      <c r="I29" s="1025">
        <f t="shared" si="0"/>
        <v>300</v>
      </c>
      <c r="J29" s="1027"/>
      <c r="K29" s="522">
        <f>IF($E$2=$X$25,AK25,IF($E$2=$X$26,AK26,IF($E$2=$X$27,AK27,IF($E$2=$X$28,AK28,IF($E$2=$X$29,AK29,IF($E$2=$X$30,AK30,IF($E$2=$X$31,AK31,IF($E$2=$X$32,AK32,IF($E$2=$X$33,AK33,IF($E$2=$X$34,AK34,IF($E$2=$X$35,AK35,IF($E$2=$X$36,AK36,IF($E$2=$X$37,0,"")))))))))))))</f>
        <v>128.1</v>
      </c>
      <c r="L29" s="522">
        <f>'UPS Balance Sheet'!T37</f>
        <v>27</v>
      </c>
      <c r="M29" s="533">
        <f t="shared" si="1"/>
        <v>155.1</v>
      </c>
      <c r="N29" s="1025">
        <f t="shared" si="2"/>
        <v>144.9</v>
      </c>
      <c r="O29" s="1026"/>
      <c r="X29" s="16" t="str">
        <f>'Master Data'!$BH14</f>
        <v>September-2023</v>
      </c>
      <c r="Y29" s="16">
        <f>'Opening Balance'!G160+'Opening Balance'!G162+'Opening Balance'!G164+Y28</f>
        <v>0</v>
      </c>
      <c r="Z29" s="16">
        <f>'Opening Balance'!G161+'Opening Balance'!G163+'Opening Balance'!G165+Z28</f>
        <v>0</v>
      </c>
      <c r="AA29" s="16">
        <f>'Opening Balance'!H160+'Opening Balance'!H162+'Opening Balance'!H164+AA28</f>
        <v>200</v>
      </c>
      <c r="AB29" s="16">
        <f>'Opening Balance'!H161+'Opening Balance'!H163+'Opening Balance'!H165+AB28</f>
        <v>150</v>
      </c>
      <c r="AC29" s="16">
        <f>'Opening Balance'!G178+'Opening Balance'!G180+AC28</f>
        <v>100</v>
      </c>
      <c r="AD29" s="16">
        <f>'Opening Balance'!G179+'Opening Balance'!G181+AD28</f>
        <v>40</v>
      </c>
      <c r="AE29" s="16">
        <f>'Opening Balance'!H178+'Opening Balance'!H180+AE28</f>
        <v>100</v>
      </c>
      <c r="AF29" s="16">
        <f>'Opening Balance'!H179+'Opening Balance'!H181+AF28</f>
        <v>40</v>
      </c>
      <c r="AH29" s="16">
        <f>Sheet1!T189+AH28</f>
        <v>271.60000000000002</v>
      </c>
      <c r="AI29" s="16">
        <f>Sheet1!U189+AI28</f>
        <v>185.3</v>
      </c>
      <c r="AJ29" s="16">
        <f>Sheet1!AS189+AJ28</f>
        <v>313.8</v>
      </c>
      <c r="AK29" s="16">
        <f>Sheet1!AT189+AK28</f>
        <v>209.1</v>
      </c>
      <c r="AL29" s="16">
        <f>Sheet1!BU189+AL28</f>
        <v>37.08</v>
      </c>
      <c r="AM29" s="535">
        <f>Sheet1!CA189+AM28</f>
        <v>20.764799999999997</v>
      </c>
      <c r="AN29" s="16">
        <f>Sheet1!CT189+AN28</f>
        <v>38.020000000000003</v>
      </c>
      <c r="AO29" s="16">
        <f>Sheet1!CZ189+AO28</f>
        <v>19.3902</v>
      </c>
    </row>
    <row r="30" spans="2:41">
      <c r="B30" s="1046" t="s">
        <v>417</v>
      </c>
      <c r="C30" s="531" t="s">
        <v>117</v>
      </c>
      <c r="D30" s="523">
        <f>D26+D28</f>
        <v>550</v>
      </c>
      <c r="E30" s="523">
        <f>E26+E28</f>
        <v>0</v>
      </c>
      <c r="F30" s="523">
        <f t="shared" ref="E30:H31" si="3">F26+F28</f>
        <v>200</v>
      </c>
      <c r="G30" s="523">
        <f t="shared" si="3"/>
        <v>0</v>
      </c>
      <c r="H30" s="523">
        <f t="shared" si="3"/>
        <v>0</v>
      </c>
      <c r="I30" s="1044">
        <f>I26+I28</f>
        <v>750</v>
      </c>
      <c r="J30" s="1045"/>
      <c r="K30" s="523">
        <f>K26+K28</f>
        <v>390.35</v>
      </c>
      <c r="L30" s="523">
        <f t="shared" ref="L30:M31" si="4">L26+L28</f>
        <v>147.05000000000001</v>
      </c>
      <c r="M30" s="523">
        <f t="shared" si="4"/>
        <v>537.4</v>
      </c>
      <c r="N30" s="1044">
        <f>N26+N28</f>
        <v>212.6</v>
      </c>
      <c r="O30" s="1047"/>
      <c r="X30" s="16" t="str">
        <f>'Master Data'!$BH15</f>
        <v>October-2023</v>
      </c>
      <c r="Y30" s="16">
        <f>'Opening Balance'!G198+'Opening Balance'!G200+'Opening Balance'!G202+Y29</f>
        <v>200</v>
      </c>
      <c r="Z30" s="16">
        <f>'Opening Balance'!G199+'Opening Balance'!G201+'Opening Balance'!G203+Z29</f>
        <v>200</v>
      </c>
      <c r="AA30" s="16">
        <f>'Opening Balance'!H198+'Opening Balance'!H200+'Opening Balance'!H202+AA29</f>
        <v>300</v>
      </c>
      <c r="AB30" s="16">
        <f>'Opening Balance'!H199+'Opening Balance'!H201+'Opening Balance'!H203+AB29</f>
        <v>250</v>
      </c>
      <c r="AC30" s="16">
        <f>'Opening Balance'!G216+'Opening Balance'!G218+AC29</f>
        <v>100</v>
      </c>
      <c r="AD30" s="16">
        <f>'Opening Balance'!G217+'Opening Balance'!G219+AD29</f>
        <v>40</v>
      </c>
      <c r="AE30" s="16">
        <f>'Opening Balance'!H216+'Opening Balance'!H218+AE29</f>
        <v>100</v>
      </c>
      <c r="AF30" s="16">
        <f>'Opening Balance'!H217+'Opening Balance'!H219+AF29</f>
        <v>40</v>
      </c>
      <c r="AH30" s="16">
        <f>Sheet1!T227+AH29</f>
        <v>341.8</v>
      </c>
      <c r="AI30" s="16">
        <f>Sheet1!U227+AI29</f>
        <v>207.8</v>
      </c>
      <c r="AJ30" s="16">
        <f>Sheet1!AS227+AJ29</f>
        <v>395.4</v>
      </c>
      <c r="AK30" s="16">
        <f>Sheet1!AT227+AK29</f>
        <v>236.1</v>
      </c>
      <c r="AL30" s="16">
        <f>Sheet1!BU227+AL29</f>
        <v>50.984999999999999</v>
      </c>
      <c r="AM30" s="535">
        <f>Sheet1!CA227+AM29</f>
        <v>28.551599999999997</v>
      </c>
      <c r="AN30" s="16">
        <f>Sheet1!CT227+AN29</f>
        <v>52.5</v>
      </c>
      <c r="AO30" s="16">
        <f>Sheet1!CZ227+AO29</f>
        <v>26.774999999999999</v>
      </c>
    </row>
    <row r="31" spans="2:41">
      <c r="B31" s="1046"/>
      <c r="C31" s="532" t="s">
        <v>236</v>
      </c>
      <c r="D31" s="524">
        <f>D27+D29</f>
        <v>350</v>
      </c>
      <c r="E31" s="524">
        <f t="shared" si="3"/>
        <v>0</v>
      </c>
      <c r="F31" s="524">
        <f t="shared" si="3"/>
        <v>150</v>
      </c>
      <c r="G31" s="524">
        <f t="shared" si="3"/>
        <v>0</v>
      </c>
      <c r="H31" s="524">
        <f t="shared" si="3"/>
        <v>0</v>
      </c>
      <c r="I31" s="1044">
        <f>I27+I29</f>
        <v>500</v>
      </c>
      <c r="J31" s="1045"/>
      <c r="K31" s="524">
        <f>K27+K29</f>
        <v>244.4</v>
      </c>
      <c r="L31" s="524">
        <f t="shared" si="4"/>
        <v>49.4</v>
      </c>
      <c r="M31" s="524">
        <f t="shared" si="4"/>
        <v>293.8</v>
      </c>
      <c r="N31" s="1044">
        <f>N27+N29</f>
        <v>206.2</v>
      </c>
      <c r="O31" s="1047"/>
      <c r="X31" s="16" t="str">
        <f>'Master Data'!$BH16</f>
        <v>November-2023</v>
      </c>
      <c r="Y31" s="16">
        <f>'Opening Balance'!G236+'Opening Balance'!G238+'Opening Balance'!G240+Y30</f>
        <v>200</v>
      </c>
      <c r="Z31" s="16">
        <f>'Opening Balance'!G237+'Opening Balance'!G239+'Opening Balance'!G241+Z30</f>
        <v>200</v>
      </c>
      <c r="AA31" s="16">
        <f>'Opening Balance'!H236+'Opening Balance'!H238+'Opening Balance'!H240+AA30</f>
        <v>300</v>
      </c>
      <c r="AB31" s="16">
        <f>'Opening Balance'!H237+'Opening Balance'!H239+'Opening Balance'!H241+AB30</f>
        <v>250</v>
      </c>
      <c r="AC31" s="16">
        <f>'Opening Balance'!G254+'Opening Balance'!G256+AC30</f>
        <v>100</v>
      </c>
      <c r="AD31" s="16">
        <f>'Opening Balance'!G255+'Opening Balance'!G257+AD30</f>
        <v>40</v>
      </c>
      <c r="AE31" s="16">
        <f>'Opening Balance'!H254+'Opening Balance'!H256+AE30</f>
        <v>100</v>
      </c>
      <c r="AF31" s="16">
        <f>'Opening Balance'!H255+'Opening Balance'!H257+AF30</f>
        <v>40</v>
      </c>
      <c r="AH31" s="16">
        <f>Sheet1!T265+AH30</f>
        <v>364.3</v>
      </c>
      <c r="AI31" s="16">
        <f>Sheet1!U265+AI30</f>
        <v>230</v>
      </c>
      <c r="AJ31" s="16">
        <f>Sheet1!AS265+AJ30</f>
        <v>423.15</v>
      </c>
      <c r="AK31" s="16">
        <f>Sheet1!AT265+AK30</f>
        <v>263.7</v>
      </c>
      <c r="AL31" s="16">
        <f>Sheet1!BU265+AL30</f>
        <v>57.69</v>
      </c>
      <c r="AM31" s="535">
        <f>Sheet1!CA265+AM30</f>
        <v>32.306399999999996</v>
      </c>
      <c r="AN31" s="16">
        <f>Sheet1!CT265+AN30</f>
        <v>59.88</v>
      </c>
      <c r="AO31" s="16">
        <f>Sheet1!CZ265+AO30</f>
        <v>30.538799999999998</v>
      </c>
    </row>
    <row r="32" spans="2:41">
      <c r="B32" s="560" t="s">
        <v>498</v>
      </c>
      <c r="C32" s="530" t="s">
        <v>390</v>
      </c>
      <c r="D32" s="522">
        <f>'Opening Balance'!G24</f>
        <v>100</v>
      </c>
      <c r="E32" s="522">
        <f>IF($E$2=$X$25,AC25,IF($E$2=$X$26,AC26,IF($E$2=$X$27,AC27,IF($E$2=$X$28,AC28,IF($E$2=$X$29,AC29,IF($E$2=$X$30,AC30,IF($E$2=$X$31,AC31,IF($E$2=$X$32,AC32,IF($E$2=$X$33,AC33,IF($E$2=$X$34,AC34,IF($E$2=$X$35,AC35,IF($E$2=$X$36,AC36,IF($E$2=$X$37,0,"")))))))))))))</f>
        <v>0</v>
      </c>
      <c r="F32" s="522">
        <f>'Milk Stock-UC'!H38</f>
        <v>100</v>
      </c>
      <c r="G32" s="522">
        <f>'Milk Stock-UC'!I38</f>
        <v>0</v>
      </c>
      <c r="H32" s="525">
        <v>0</v>
      </c>
      <c r="I32" s="1023">
        <f t="shared" si="0"/>
        <v>200</v>
      </c>
      <c r="J32" s="1024"/>
      <c r="K32" s="522">
        <f>IF($E$2=$X$25,AL25,IF($E$2=$X$26,AL26,IF($E$2=$X$27,AL27,IF($E$2=$X$28,AL28,IF($E$2=$X$29,AL29,IF($E$2=$X$30,AL30,IF($E$2=$X$31,AL31,IF($E$2=$X$32,AL32,IF($E$2=$X$33,AL33,IF($E$2=$X$34,AL34,IF($E$2=$X$35,AL35,IF($E$2=$X$36,AL36,IF($E$2=$X$37,0,"")))))))))))))</f>
        <v>13.29</v>
      </c>
      <c r="L32" s="522">
        <f>'Milk Stock-UC'!K38</f>
        <v>13.649999999999999</v>
      </c>
      <c r="M32" s="534">
        <f t="shared" ref="M32:M35" si="5">K32+L32</f>
        <v>26.939999999999998</v>
      </c>
      <c r="N32" s="1023">
        <f>I32-M32</f>
        <v>173.06</v>
      </c>
      <c r="O32" s="1028"/>
      <c r="X32" s="16" t="str">
        <f>'Master Data'!$BH17</f>
        <v>December-2023</v>
      </c>
      <c r="Y32" s="16">
        <f>'Opening Balance'!G274+'Opening Balance'!G276+'Opening Balance'!G278+Y31</f>
        <v>200</v>
      </c>
      <c r="Z32" s="16">
        <f>'Opening Balance'!G275+'Opening Balance'!G277+'Opening Balance'!G279+Z31</f>
        <v>200</v>
      </c>
      <c r="AA32" s="16">
        <f>'Opening Balance'!H274+'Opening Balance'!H276+'Opening Balance'!H278+AA31</f>
        <v>300</v>
      </c>
      <c r="AB32" s="16">
        <f>'Opening Balance'!H275+'Opening Balance'!H277+'Opening Balance'!H279+AB31</f>
        <v>250</v>
      </c>
      <c r="AC32" s="16">
        <f>'Opening Balance'!G292+'Opening Balance'!G294+AC31</f>
        <v>100</v>
      </c>
      <c r="AD32" s="16">
        <f>'Opening Balance'!G293+'Opening Balance'!G295+AD31</f>
        <v>40</v>
      </c>
      <c r="AE32" s="16">
        <f>'Opening Balance'!H292+'Opening Balance'!H294+AE31</f>
        <v>100</v>
      </c>
      <c r="AF32" s="16">
        <f>'Opening Balance'!H293+'Opening Balance'!H295+AF31</f>
        <v>40</v>
      </c>
      <c r="AH32" s="16">
        <f>Sheet1!T303+AH31</f>
        <v>433.9</v>
      </c>
      <c r="AI32" s="16">
        <f>Sheet1!U303+AI31</f>
        <v>254</v>
      </c>
      <c r="AJ32" s="16">
        <f>Sheet1!AS303+AJ31</f>
        <v>507.15</v>
      </c>
      <c r="AK32" s="16">
        <f>Sheet1!AT303+AK31</f>
        <v>293.25</v>
      </c>
      <c r="AL32" s="16">
        <f>Sheet1!BU303+AL31</f>
        <v>71.72999999999999</v>
      </c>
      <c r="AM32" s="535">
        <f>Sheet1!CA303+AM31</f>
        <v>40.168799999999997</v>
      </c>
      <c r="AN32" s="16">
        <f>Sheet1!CT303+AN31</f>
        <v>75.02000000000001</v>
      </c>
      <c r="AO32" s="16">
        <f>Sheet1!CZ303+AO31</f>
        <v>38.260199999999998</v>
      </c>
    </row>
    <row r="33" spans="2:41">
      <c r="B33" s="560" t="s">
        <v>498</v>
      </c>
      <c r="C33" s="532" t="s">
        <v>420</v>
      </c>
      <c r="D33" s="522">
        <f>'Opening Balance'!G25</f>
        <v>25</v>
      </c>
      <c r="E33" s="522">
        <f>IF($E$2=$X$25,AD25,IF($E$2=$X$26,AD26,IF($E$2=$X$27,AD27,IF($E$2=$X$28,AD28,IF($E$2=$X$29,AD29,IF($E$2=$X$30,AD30,IF($E$2=$X$31,AD31,IF($E$2=$X$32,AD32,IF($E$2=$X$33,AD33,IF($E$2=$X$34,AD34,IF($E$2=$X$35,AD35,IF($E$2=$X$36,AD36,IF($E$2=$X$37,0,"")))))))))))))</f>
        <v>0</v>
      </c>
      <c r="F33" s="522">
        <f>'Milk Stock-UC'!N38</f>
        <v>40</v>
      </c>
      <c r="G33" s="522">
        <f>'Milk Stock-UC'!O38</f>
        <v>0</v>
      </c>
      <c r="H33" s="525">
        <v>0</v>
      </c>
      <c r="I33" s="1025">
        <f t="shared" si="0"/>
        <v>65</v>
      </c>
      <c r="J33" s="1027"/>
      <c r="K33" s="522">
        <f>IF($E$2=$X$25,AM25,IF($E$2=$X$26,AM26,IF($E$2=$X$27,AM27,IF($E$2=$X$28,AM28,IF($E$2=$X$29,AM29,IF($E$2=$X$30,AM30,IF($E$2=$X$31,AM31,IF($E$2=$X$32,AM32,IF($E$2=$X$33,AM33,IF($E$2=$X$34,AM34,IF($E$2=$X$35,AM35,IF($E$2=$X$36,AM36,IF($E$2=$X$37,0,"")))))))))))))</f>
        <v>7.4423999999999992</v>
      </c>
      <c r="L33" s="522">
        <f>'Milk Stock-UC'!Q38</f>
        <v>7.6439999999999992</v>
      </c>
      <c r="M33" s="533">
        <f t="shared" si="5"/>
        <v>15.086399999999998</v>
      </c>
      <c r="N33" s="1025">
        <f>I33-M33</f>
        <v>49.913600000000002</v>
      </c>
      <c r="O33" s="1026"/>
      <c r="X33" s="16" t="str">
        <f>'Master Data'!$BH18</f>
        <v>January-2024</v>
      </c>
      <c r="Y33" s="16">
        <f>'Opening Balance'!G312+'Opening Balance'!G314+'Opening Balance'!G316+Y32</f>
        <v>300</v>
      </c>
      <c r="Z33" s="16">
        <f>'Opening Balance'!G313+'Opening Balance'!G315+'Opening Balance'!G317+Z32</f>
        <v>200</v>
      </c>
      <c r="AA33" s="16">
        <f>'Opening Balance'!H312+'Opening Balance'!H314+'Opening Balance'!H316+AA32</f>
        <v>400</v>
      </c>
      <c r="AB33" s="16">
        <f>'Opening Balance'!H313+'Opening Balance'!H315+'Opening Balance'!H317+AB32</f>
        <v>250</v>
      </c>
      <c r="AC33" s="16">
        <f>'Opening Balance'!G330+'Opening Balance'!G332+AC32</f>
        <v>100</v>
      </c>
      <c r="AD33" s="16">
        <f>'Opening Balance'!G331+'Opening Balance'!G333+AD32</f>
        <v>40</v>
      </c>
      <c r="AE33" s="16">
        <f>'Opening Balance'!H330+'Opening Balance'!H332+AE32</f>
        <v>100</v>
      </c>
      <c r="AF33" s="16">
        <f>'Opening Balance'!H331+'Opening Balance'!H333+AF32</f>
        <v>40</v>
      </c>
      <c r="AH33" s="16">
        <f>Sheet1!T341+AH32</f>
        <v>503.59999999999997</v>
      </c>
      <c r="AI33" s="16">
        <f>Sheet1!U341+AI32</f>
        <v>274.7</v>
      </c>
      <c r="AJ33" s="16">
        <f>Sheet1!AS341+AJ32</f>
        <v>587.4</v>
      </c>
      <c r="AK33" s="16">
        <f>Sheet1!AT341+AK32</f>
        <v>321</v>
      </c>
      <c r="AL33" s="16">
        <f>Sheet1!BU341+AL32</f>
        <v>85.289999999999992</v>
      </c>
      <c r="AM33" s="535">
        <f>Sheet1!CA341+AM32</f>
        <v>47.7624</v>
      </c>
      <c r="AN33" s="16">
        <f>Sheet1!CT341+AN32</f>
        <v>89.420000000000016</v>
      </c>
      <c r="AO33" s="16">
        <f>Sheet1!CZ341+AO32</f>
        <v>45.604199999999999</v>
      </c>
    </row>
    <row r="34" spans="2:41" ht="15.75" customHeight="1">
      <c r="B34" s="560" t="s">
        <v>499</v>
      </c>
      <c r="C34" s="530" t="s">
        <v>390</v>
      </c>
      <c r="D34" s="522">
        <f>'Opening Balance'!H24</f>
        <v>150</v>
      </c>
      <c r="E34" s="522">
        <f>IF($E$2=$X$25,AE25,IF($E$2=$X$26,AE26,IF($E$2=$X$27,AE27,IF($E$2=$X$28,AE28,IF($E$2=$X$29,AE29,IF($E$2=$X$30,AE30,IF($E$2=$X$31,AE31,IF($E$2=$X$32,AE32,IF($E$2=$X$33,AE33,IF($E$2=$X$34,AE34,IF($E$2=$X$35,AE35,IF($E$2=$X$36,AE36,IF($E$2=$X$37,0,"")))))))))))))</f>
        <v>0</v>
      </c>
      <c r="F34" s="522">
        <f>'Milk Stock-UC'!H78</f>
        <v>100</v>
      </c>
      <c r="G34" s="522">
        <f>'Milk Stock-UC'!I78</f>
        <v>0</v>
      </c>
      <c r="H34" s="525">
        <v>0</v>
      </c>
      <c r="I34" s="1023">
        <f t="shared" si="0"/>
        <v>250</v>
      </c>
      <c r="J34" s="1024"/>
      <c r="K34" s="522">
        <f>IF($E$2=$X$25,AN25,IF($E$2=$X$26,AN26,IF($E$2=$X$27,AN27,IF($E$2=$X$28,AN28,IF($E$2=$X$29,AN29,IF($E$2=$X$30,AN30,IF($E$2=$X$31,AN31,IF($E$2=$X$32,AN32,IF($E$2=$X$33,AN33,IF($E$2=$X$34,AN34,IF($E$2=$X$35,AN35,IF($E$2=$X$36,AN36,IF($E$2=$X$37,0,"")))))))))))))</f>
        <v>13.160000000000002</v>
      </c>
      <c r="L34" s="522">
        <f>'Milk Stock-UC'!K78</f>
        <v>14.06</v>
      </c>
      <c r="M34" s="534">
        <f t="shared" si="5"/>
        <v>27.220000000000002</v>
      </c>
      <c r="N34" s="1023">
        <f>I34-M34</f>
        <v>222.78</v>
      </c>
      <c r="O34" s="1028"/>
      <c r="X34" s="16" t="str">
        <f>'Master Data'!$BH19</f>
        <v>February-2024</v>
      </c>
      <c r="Y34" s="16">
        <f>'Opening Balance'!G350+'Opening Balance'!G352+'Opening Balance'!G354+Y33</f>
        <v>300</v>
      </c>
      <c r="Z34" s="16">
        <f>'Opening Balance'!G351+'Opening Balance'!G353+'Opening Balance'!G355+Z33</f>
        <v>200</v>
      </c>
      <c r="AA34" s="16">
        <f>'Opening Balance'!H350+'Opening Balance'!H352+'Opening Balance'!H354+AA33</f>
        <v>400</v>
      </c>
      <c r="AB34" s="16">
        <f>'Opening Balance'!H351+'Opening Balance'!H353+'Opening Balance'!H355+AB33</f>
        <v>250</v>
      </c>
      <c r="AC34" s="16">
        <f>'Opening Balance'!G368+'Opening Balance'!G370+AC33</f>
        <v>100</v>
      </c>
      <c r="AD34" s="16">
        <f>'Opening Balance'!G369+'Opening Balance'!G371+AD33</f>
        <v>40</v>
      </c>
      <c r="AE34" s="16">
        <f>'Opening Balance'!H368+'Opening Balance'!H370+AE33</f>
        <v>100</v>
      </c>
      <c r="AF34" s="16">
        <f>'Opening Balance'!H369+'Opening Balance'!H371+AF33</f>
        <v>40</v>
      </c>
      <c r="AH34" s="16">
        <f>Sheet1!T379+AH33</f>
        <v>551.29999999999995</v>
      </c>
      <c r="AI34" s="16">
        <f>Sheet1!U379+AI33</f>
        <v>320.2</v>
      </c>
      <c r="AJ34" s="16">
        <f>Sheet1!AS379+AJ33</f>
        <v>642.9</v>
      </c>
      <c r="AK34" s="16">
        <f>Sheet1!AT379+AK33</f>
        <v>372</v>
      </c>
      <c r="AL34" s="16">
        <f>Sheet1!BU379+AL33</f>
        <v>99.27</v>
      </c>
      <c r="AM34" s="535">
        <f>Sheet1!CA379+AM33</f>
        <v>55.591200000000001</v>
      </c>
      <c r="AN34" s="16">
        <f>Sheet1!CT379+AN33</f>
        <v>103.62000000000002</v>
      </c>
      <c r="AO34" s="16">
        <f>Sheet1!CZ379+AO33</f>
        <v>52.846199999999996</v>
      </c>
    </row>
    <row r="35" spans="2:41" ht="15" customHeight="1">
      <c r="B35" s="560" t="s">
        <v>499</v>
      </c>
      <c r="C35" s="532" t="s">
        <v>420</v>
      </c>
      <c r="D35" s="522">
        <f>'Opening Balance'!H25</f>
        <v>30</v>
      </c>
      <c r="E35" s="522">
        <f>IF($E$2=$X$25,AF25,IF($E$2=$X$26,AF26,IF($E$2=$X$27,AF27,IF($E$2=$X$28,AF28,IF($E$2=$X$29,AF29,IF($E$2=$X$30,AF30,IF($E$2=$X$31,AF31,IF($E$2=$X$32,AF32,IF($E$2=$X$33,AF33,IF($E$2=$X$34,AF34,IF($E$2=$X$35,AF35,IF($E$2=$X$36,AF36,IF($E$2=$X$37,0,"")))))))))))))</f>
        <v>0</v>
      </c>
      <c r="F35" s="522">
        <f>'Milk Stock-UC'!N78</f>
        <v>40</v>
      </c>
      <c r="G35" s="522">
        <f>'Milk Stock-UC'!O78</f>
        <v>0</v>
      </c>
      <c r="H35" s="525">
        <v>0</v>
      </c>
      <c r="I35" s="1025">
        <f t="shared" si="0"/>
        <v>70</v>
      </c>
      <c r="J35" s="1027"/>
      <c r="K35" s="522">
        <f>IF($E$2=$X$25,AO25,IF($E$2=$X$26,AO26,IF($E$2=$X$27,AO27,IF($E$2=$X$28,AO28,IF($E$2=$X$29,AO29,IF($E$2=$X$30,AO30,IF($E$2=$X$31,AO31,IF($E$2=$X$32,AO32,IF($E$2=$X$33,AO33,IF($E$2=$X$34,AO34,IF($E$2=$X$35,AO35,IF($E$2=$X$36,AO36,IF($E$2=$X$37,0,"")))))))))))))</f>
        <v>6.7115999999999998</v>
      </c>
      <c r="L35" s="522">
        <f>'Milk Stock-UC'!Q78</f>
        <v>7.1706000000000003</v>
      </c>
      <c r="M35" s="533">
        <f t="shared" si="5"/>
        <v>13.882200000000001</v>
      </c>
      <c r="N35" s="1025">
        <f>I35-M35</f>
        <v>56.117800000000003</v>
      </c>
      <c r="O35" s="1026"/>
      <c r="X35" s="16" t="str">
        <f>'Master Data'!$BH20</f>
        <v>March-2024</v>
      </c>
      <c r="Y35" s="16">
        <f>'Opening Balance'!G388+'Opening Balance'!G390+'Opening Balance'!G392+Y34</f>
        <v>300</v>
      </c>
      <c r="Z35" s="16">
        <f>'Opening Balance'!G389+'Opening Balance'!G391+'Opening Balance'!G393+Z34</f>
        <v>200</v>
      </c>
      <c r="AA35" s="16">
        <f>'Opening Balance'!H388+'Opening Balance'!H390+'Opening Balance'!H392+AA34</f>
        <v>500</v>
      </c>
      <c r="AB35" s="16">
        <f>'Opening Balance'!H389+'Opening Balance'!H391+'Opening Balance'!H393+AB34</f>
        <v>350</v>
      </c>
      <c r="AC35" s="16">
        <f>'Opening Balance'!G406+'Opening Balance'!G408+AC34</f>
        <v>100</v>
      </c>
      <c r="AD35" s="16">
        <f>'Opening Balance'!G407+'Opening Balance'!G409+AD34</f>
        <v>40</v>
      </c>
      <c r="AE35" s="16">
        <f>'Opening Balance'!H406+'Opening Balance'!H408+AE34</f>
        <v>100</v>
      </c>
      <c r="AF35" s="16">
        <f>'Opening Balance'!H407+'Opening Balance'!H409+AF34</f>
        <v>40</v>
      </c>
      <c r="AH35" s="16">
        <f>Sheet1!T417+AH34</f>
        <v>598.9</v>
      </c>
      <c r="AI35" s="16">
        <f>Sheet1!U417+AI34</f>
        <v>344.8</v>
      </c>
      <c r="AJ35" s="16">
        <f>Sheet1!AS417+AJ34</f>
        <v>698.69999999999993</v>
      </c>
      <c r="AK35" s="16">
        <f>Sheet1!AT417+AK34</f>
        <v>400.5</v>
      </c>
      <c r="AL35" s="16">
        <f>Sheet1!BU417+AL34</f>
        <v>110.1</v>
      </c>
      <c r="AM35" s="535">
        <f>Sheet1!CA417+AM34</f>
        <v>61.655999999999999</v>
      </c>
      <c r="AN35" s="16">
        <f>Sheet1!CT417+AN34</f>
        <v>114.86000000000001</v>
      </c>
      <c r="AO35" s="16">
        <f>Sheet1!CZ417+AO34</f>
        <v>58.578599999999994</v>
      </c>
    </row>
    <row r="36" spans="2:41">
      <c r="B36" s="1046" t="s">
        <v>417</v>
      </c>
      <c r="C36" s="530" t="s">
        <v>390</v>
      </c>
      <c r="D36" s="523">
        <f>D32+D34</f>
        <v>250</v>
      </c>
      <c r="E36" s="523">
        <f t="shared" ref="E36:H37" si="6">E32+E34</f>
        <v>0</v>
      </c>
      <c r="F36" s="523">
        <f t="shared" si="6"/>
        <v>200</v>
      </c>
      <c r="G36" s="523">
        <f t="shared" si="6"/>
        <v>0</v>
      </c>
      <c r="H36" s="523">
        <f t="shared" si="6"/>
        <v>0</v>
      </c>
      <c r="I36" s="1044">
        <f>I32+I34</f>
        <v>450</v>
      </c>
      <c r="J36" s="1045"/>
      <c r="K36" s="523">
        <f>K32+K34</f>
        <v>26.450000000000003</v>
      </c>
      <c r="L36" s="523">
        <f t="shared" ref="L36:M37" si="7">L32+L34</f>
        <v>27.71</v>
      </c>
      <c r="M36" s="523">
        <f t="shared" si="7"/>
        <v>54.16</v>
      </c>
      <c r="N36" s="1044">
        <f>N32+N34</f>
        <v>395.84000000000003</v>
      </c>
      <c r="O36" s="1047"/>
      <c r="Y36" s="16">
        <f>'Opening Balance'!G426+'Opening Balance'!G428+'Opening Balance'!G430+Y35</f>
        <v>400</v>
      </c>
      <c r="Z36" s="16">
        <f>'Opening Balance'!G427+'Opening Balance'!G429+'Opening Balance'!G431+Z35</f>
        <v>300</v>
      </c>
      <c r="AA36" s="16">
        <f>'Opening Balance'!H426+'Opening Balance'!H428+'Opening Balance'!H430+AA35</f>
        <v>600</v>
      </c>
      <c r="AB36" s="16">
        <f>'Opening Balance'!H427+'Opening Balance'!H429+'Opening Balance'!H431+AB35</f>
        <v>450</v>
      </c>
      <c r="AC36" s="16">
        <f>'Opening Balance'!G444+'Opening Balance'!G446+AC35</f>
        <v>100</v>
      </c>
      <c r="AD36" s="16">
        <f>'Opening Balance'!G445+'Opening Balance'!G447+AD35</f>
        <v>40</v>
      </c>
      <c r="AE36" s="16">
        <f>'Opening Balance'!H444+'Opening Balance'!H446+AE35</f>
        <v>100</v>
      </c>
      <c r="AF36" s="16">
        <f>'Opening Balance'!H445+'Opening Balance'!H447+AF35</f>
        <v>40</v>
      </c>
      <c r="AH36" s="16">
        <f>Sheet1!T455+AH35</f>
        <v>668.69999999999993</v>
      </c>
      <c r="AI36" s="16">
        <f>Sheet1!U455+AI35</f>
        <v>367.3</v>
      </c>
      <c r="AJ36" s="16">
        <f>Sheet1!AS455+AJ35</f>
        <v>779.09999999999991</v>
      </c>
      <c r="AK36" s="16">
        <f>Sheet1!AT455+AK35</f>
        <v>426</v>
      </c>
      <c r="AL36" s="16">
        <f>Sheet1!BU455+AL35</f>
        <v>123.94499999999999</v>
      </c>
      <c r="AM36" s="535">
        <f>Sheet1!CA455+AM35</f>
        <v>69.409199999999998</v>
      </c>
      <c r="AN36" s="16">
        <f>Sheet1!CT455+AN35</f>
        <v>128.98000000000002</v>
      </c>
      <c r="AO36" s="16">
        <f>Sheet1!CZ455+AO35</f>
        <v>65.779799999999994</v>
      </c>
    </row>
    <row r="37" spans="2:41">
      <c r="B37" s="1046"/>
      <c r="C37" s="532" t="s">
        <v>420</v>
      </c>
      <c r="D37" s="524">
        <f>D33+D35</f>
        <v>55</v>
      </c>
      <c r="E37" s="524">
        <f t="shared" si="6"/>
        <v>0</v>
      </c>
      <c r="F37" s="524">
        <f t="shared" si="6"/>
        <v>80</v>
      </c>
      <c r="G37" s="524">
        <f t="shared" si="6"/>
        <v>0</v>
      </c>
      <c r="H37" s="524">
        <f t="shared" si="6"/>
        <v>0</v>
      </c>
      <c r="I37" s="1044">
        <f>I33+I35</f>
        <v>135</v>
      </c>
      <c r="J37" s="1045"/>
      <c r="K37" s="524">
        <f>K33+K35</f>
        <v>14.154</v>
      </c>
      <c r="L37" s="524">
        <f t="shared" si="7"/>
        <v>14.814599999999999</v>
      </c>
      <c r="M37" s="524">
        <f t="shared" si="7"/>
        <v>28.968599999999999</v>
      </c>
      <c r="N37" s="1044">
        <f>N33+N35</f>
        <v>106.0314</v>
      </c>
      <c r="O37" s="1047"/>
      <c r="X37" s="16" t="str">
        <f>'Master Data'!$BH9</f>
        <v>April-2023</v>
      </c>
    </row>
    <row r="38" spans="2:41" ht="18" customHeight="1">
      <c r="B38" s="1065" t="s">
        <v>500</v>
      </c>
      <c r="C38" s="1066"/>
      <c r="D38" s="1066"/>
      <c r="E38" s="1066"/>
      <c r="F38" s="1066"/>
      <c r="G38" s="1066"/>
      <c r="H38" s="1066"/>
      <c r="I38" s="1066"/>
      <c r="J38" s="1066"/>
      <c r="K38" s="1066"/>
      <c r="L38" s="1066"/>
      <c r="M38" s="1066"/>
      <c r="N38" s="1066"/>
      <c r="O38" s="1067"/>
      <c r="AF38" s="16">
        <f>IF($E$2=$X$25,AF25,IF($E$2=$X$26,AF26,IF($E$2=$X$27,AF27,IF($E$2=$X$28,AF28,IF($E$2=$X$29,AF29,IF($E$2=$X$30,AF30,IF($E$2=$X$31,AF31,IF($E$2=$X$32,AF32,IF($E$2=$X$33,AF33,IF($E$2=$X$34,AF34,IF($E$2=$X$35,AF35,IF($E$2=$X$36,AF36,""))))))))))))</f>
        <v>0</v>
      </c>
      <c r="AH38" s="16">
        <f t="shared" ref="AH38:AO38" si="8">IF($E$2=$X$25,AH25,IF($E$2=$X$26,AH26,IF($E$2=$X$27,AH27,IF($E$2=$X$28,AH28,IF($E$2=$X$29,AH29,IF($E$2=$X$30,AH30,IF($E$2=$X$31,AH31,IF($E$2=$X$32,AH32,IF($E$2=$X$33,AH33,IF($E$2=$X$34,AH34,IF($E$2=$X$35,AH35,IF($E$2=$X$36,AH36,""))))))))))))</f>
        <v>182</v>
      </c>
      <c r="AI38" s="16">
        <f t="shared" si="8"/>
        <v>116.30000000000001</v>
      </c>
      <c r="AJ38" s="16">
        <f t="shared" si="8"/>
        <v>208.35</v>
      </c>
      <c r="AK38" s="16">
        <f t="shared" si="8"/>
        <v>128.1</v>
      </c>
      <c r="AL38" s="16">
        <f t="shared" si="8"/>
        <v>13.29</v>
      </c>
      <c r="AM38" s="16">
        <f t="shared" si="8"/>
        <v>7.4423999999999992</v>
      </c>
      <c r="AN38" s="16">
        <f t="shared" si="8"/>
        <v>13.160000000000002</v>
      </c>
      <c r="AO38" s="16">
        <f t="shared" si="8"/>
        <v>6.7115999999999998</v>
      </c>
    </row>
    <row r="39" spans="2:41" ht="15" customHeight="1">
      <c r="B39" s="1071" t="s">
        <v>501</v>
      </c>
      <c r="C39" s="1072"/>
      <c r="D39" s="1072"/>
      <c r="E39" s="1073"/>
      <c r="F39" s="1078" t="s">
        <v>502</v>
      </c>
      <c r="G39" s="1072"/>
      <c r="H39" s="1072"/>
      <c r="I39" s="1073"/>
      <c r="J39" s="1036" t="s">
        <v>503</v>
      </c>
      <c r="K39" s="1035" t="s">
        <v>504</v>
      </c>
      <c r="L39" s="1035"/>
      <c r="M39" s="1035"/>
      <c r="N39" s="1068" t="s">
        <v>488</v>
      </c>
      <c r="O39" s="1069"/>
    </row>
    <row r="40" spans="2:41" ht="15.75" customHeight="1">
      <c r="B40" s="1074"/>
      <c r="C40" s="1075"/>
      <c r="D40" s="1075"/>
      <c r="E40" s="1076"/>
      <c r="F40" s="1079"/>
      <c r="G40" s="1075"/>
      <c r="H40" s="1075"/>
      <c r="I40" s="1076"/>
      <c r="J40" s="1036"/>
      <c r="K40" s="1064" t="s">
        <v>8</v>
      </c>
      <c r="L40" s="1064"/>
      <c r="M40" s="1064"/>
      <c r="N40" s="1030">
        <f>COUNTIFS($I$46:$J$50,"SC")</f>
        <v>1</v>
      </c>
      <c r="O40" s="1031"/>
    </row>
    <row r="41" spans="2:41" ht="15" customHeight="1">
      <c r="B41" s="1077" t="s">
        <v>558</v>
      </c>
      <c r="C41" s="1064" t="s">
        <v>559</v>
      </c>
      <c r="D41" s="1064" t="s">
        <v>11</v>
      </c>
      <c r="E41" s="1064"/>
      <c r="F41" s="1064" t="s">
        <v>558</v>
      </c>
      <c r="G41" s="1064" t="s">
        <v>559</v>
      </c>
      <c r="H41" s="1064" t="s">
        <v>11</v>
      </c>
      <c r="I41" s="1064"/>
      <c r="J41" s="1036"/>
      <c r="K41" s="1064" t="s">
        <v>9</v>
      </c>
      <c r="L41" s="1064"/>
      <c r="M41" s="1064"/>
      <c r="N41" s="1030">
        <f>COUNTIFS($I$46:$J$50,"ST")</f>
        <v>1</v>
      </c>
      <c r="O41" s="1031"/>
    </row>
    <row r="42" spans="2:41" ht="15" customHeight="1">
      <c r="B42" s="1077"/>
      <c r="C42" s="1064"/>
      <c r="D42" s="1064"/>
      <c r="E42" s="1064"/>
      <c r="F42" s="1064"/>
      <c r="G42" s="1064"/>
      <c r="H42" s="1064"/>
      <c r="I42" s="1064"/>
      <c r="J42" s="1036"/>
      <c r="K42" s="1064" t="s">
        <v>563</v>
      </c>
      <c r="L42" s="1064"/>
      <c r="M42" s="1064"/>
      <c r="N42" s="1070">
        <f>COUNTIFS($I$46:$J$50,"OBC")+COUNTIFS($I$46:$J$50,"SBC")+COUNTIFS($I$46:$J$50,"GEN")</f>
        <v>2</v>
      </c>
      <c r="O42" s="1031"/>
    </row>
    <row r="43" spans="2:41" ht="18" customHeight="1">
      <c r="B43" s="561">
        <f>'PS Balance Sheet'!P37</f>
        <v>462</v>
      </c>
      <c r="C43" s="540">
        <f>'PS Balance Sheet'!Q37</f>
        <v>448</v>
      </c>
      <c r="D43" s="1110">
        <f>SUM(B43:C45)</f>
        <v>910</v>
      </c>
      <c r="E43" s="1111"/>
      <c r="F43" s="540">
        <f>'UPS Balance Sheet'!P37</f>
        <v>343</v>
      </c>
      <c r="G43" s="540">
        <f>'UPS Balance Sheet'!Q37</f>
        <v>360</v>
      </c>
      <c r="H43" s="1110">
        <f>SUM(F43:G45)</f>
        <v>703</v>
      </c>
      <c r="I43" s="1111"/>
      <c r="J43" s="568">
        <f>D43+H43</f>
        <v>1613</v>
      </c>
      <c r="K43" s="1036" t="s">
        <v>11</v>
      </c>
      <c r="L43" s="1036"/>
      <c r="M43" s="1036"/>
      <c r="N43" s="1048">
        <f>SUM(N40:O42)</f>
        <v>4</v>
      </c>
      <c r="O43" s="1049"/>
    </row>
    <row r="44" spans="2:41" ht="15.75">
      <c r="B44" s="1007" t="s">
        <v>505</v>
      </c>
      <c r="C44" s="1050"/>
      <c r="D44" s="1050"/>
      <c r="E44" s="1050"/>
      <c r="F44" s="1050"/>
      <c r="G44" s="1050"/>
      <c r="H44" s="1050"/>
      <c r="I44" s="1050"/>
      <c r="J44" s="1050"/>
      <c r="K44" s="1050"/>
      <c r="L44" s="1050"/>
      <c r="M44" s="1050"/>
      <c r="N44" s="1050"/>
      <c r="O44" s="1051"/>
    </row>
    <row r="45" spans="2:41" ht="15" customHeight="1">
      <c r="B45" s="562" t="s">
        <v>506</v>
      </c>
      <c r="C45" s="1057" t="s">
        <v>507</v>
      </c>
      <c r="D45" s="1058"/>
      <c r="E45" s="1058"/>
      <c r="F45" s="1059"/>
      <c r="G45" s="1064" t="s">
        <v>508</v>
      </c>
      <c r="H45" s="1064"/>
      <c r="I45" s="1063" t="s">
        <v>561</v>
      </c>
      <c r="J45" s="1063"/>
      <c r="K45" s="542" t="s">
        <v>562</v>
      </c>
      <c r="L45" s="547" t="s">
        <v>560</v>
      </c>
      <c r="M45" s="1052" t="s">
        <v>509</v>
      </c>
      <c r="N45" s="1052"/>
      <c r="O45" s="1053"/>
    </row>
    <row r="46" spans="2:41" ht="17.25" customHeight="1">
      <c r="B46" s="563">
        <v>1</v>
      </c>
      <c r="C46" s="1060" t="str">
        <f>IFERROR(IF(AND($E$2=""),"",IF(VLOOKUP(B46,cook,3,0)=0,"",VLOOKUP(B46,cook,3,0))),"")</f>
        <v>A</v>
      </c>
      <c r="D46" s="1061"/>
      <c r="E46" s="1061"/>
      <c r="F46" s="1062"/>
      <c r="G46" s="1056" t="str">
        <f>IFERROR(IF(AND($E$2=""),"",IF(VLOOKUP(B46,cook,6,0)=0,"",VLOOKUP(B46,cook,6,0))),"")</f>
        <v>Female</v>
      </c>
      <c r="H46" s="1056"/>
      <c r="I46" s="1056" t="str">
        <f>IFERROR(IF(AND($E$2=""),"",IF(VLOOKUP(B46,cook,7,0)=0,"",VLOOKUP(B46,cook,7,0))),"")</f>
        <v>OBC</v>
      </c>
      <c r="J46" s="1056"/>
      <c r="K46" s="543" t="str">
        <f>IFERROR(IF(AND($E$2=""),"",IF(VLOOKUP(B46,cook,9,0)=0,"",VLOOKUP(B46,cook,9,0))),"")</f>
        <v xml:space="preserve">BY CHEQE </v>
      </c>
      <c r="L46" s="544">
        <f>IFERROR(IF(AND($E$2=""),"",IF(VLOOKUP(B46,cook,10,0)=0,"",VLOOKUP(B46,cook,10,0))),"")</f>
        <v>2003</v>
      </c>
      <c r="M46" s="1054">
        <f>IFERROR(IF(AND($E$2=""),"",IF(VLOOKUP(B46,cook,11,0)=0,"",VLOOKUP(B46,cook,11,0))),"")</f>
        <v>12345678932</v>
      </c>
      <c r="N46" s="1054"/>
      <c r="O46" s="1055"/>
    </row>
    <row r="47" spans="2:41" ht="15.75">
      <c r="B47" s="563">
        <v>2</v>
      </c>
      <c r="C47" s="1060" t="str">
        <f>IFERROR(IF(AND($E$2=""),"",IF(VLOOKUP(B47,cook,3,0)=0,"",VLOOKUP(B47,cook,3,0))),"")</f>
        <v>B</v>
      </c>
      <c r="D47" s="1061"/>
      <c r="E47" s="1061"/>
      <c r="F47" s="1062"/>
      <c r="G47" s="1056" t="str">
        <f>IFERROR(IF(AND($E$2=""),"",IF(VLOOKUP(B47,cook,6,0)=0,"",VLOOKUP(B47,cook,6,0))),"")</f>
        <v>Female</v>
      </c>
      <c r="H47" s="1056"/>
      <c r="I47" s="1056" t="str">
        <f>IFERROR(IF(AND($E$2=""),"",IF(VLOOKUP(B47,cook,7,0)=0,"",VLOOKUP(B47,cook,7,0))),"")</f>
        <v>SBC</v>
      </c>
      <c r="J47" s="1056"/>
      <c r="K47" s="543" t="str">
        <f>IFERROR(IF(AND($E$2=""),"",IF(VLOOKUP(B47,cook,9,0)=0,"",VLOOKUP(B47,cook,9,0))),"")</f>
        <v xml:space="preserve">BY CHEQE </v>
      </c>
      <c r="L47" s="544">
        <f>IFERROR(IF(AND($E$2=""),"",IF(VLOOKUP(B47,cook,10,0)=0,"",VLOOKUP(B47,cook,10,0))),"")</f>
        <v>2003</v>
      </c>
      <c r="M47" s="1054">
        <f>IFERROR(IF(AND($E$2=""),"",IF(VLOOKUP(B47,cook,11,0)=0,"",VLOOKUP(B47,cook,11,0))),"")</f>
        <v>12345678933</v>
      </c>
      <c r="N47" s="1054"/>
      <c r="O47" s="1055"/>
    </row>
    <row r="48" spans="2:41" ht="15.75">
      <c r="B48" s="563">
        <v>3</v>
      </c>
      <c r="C48" s="1060" t="str">
        <f>IFERROR(IF(AND($E$2=""),"",IF(VLOOKUP(B48,cook,3,0)=0,"",VLOOKUP(B48,cook,3,0))),"")</f>
        <v>C</v>
      </c>
      <c r="D48" s="1061"/>
      <c r="E48" s="1061"/>
      <c r="F48" s="1062"/>
      <c r="G48" s="1056" t="str">
        <f>IFERROR(IF(AND($E$2=""),"",IF(VLOOKUP(B48,cook,6,0)=0,"",VLOOKUP(B48,cook,6,0))),"")</f>
        <v>Female</v>
      </c>
      <c r="H48" s="1056"/>
      <c r="I48" s="1056" t="str">
        <f>IFERROR(IF(AND($E$2=""),"",IF(VLOOKUP(B48,cook,7,0)=0,"",VLOOKUP(B48,cook,7,0))),"")</f>
        <v>SC</v>
      </c>
      <c r="J48" s="1056"/>
      <c r="K48" s="543" t="str">
        <f>IFERROR(IF(AND($E$2=""),"",IF(VLOOKUP(B48,cook,9,0)=0,"",VLOOKUP(B48,cook,9,0))),"")</f>
        <v xml:space="preserve">BY CHEQE </v>
      </c>
      <c r="L48" s="544">
        <f>IFERROR(IF(AND($E$2=""),"",IF(VLOOKUP(B48,cook,10,0)=0,"",VLOOKUP(B48,cook,10,0))),"")</f>
        <v>2003</v>
      </c>
      <c r="M48" s="1054">
        <f>IFERROR(IF(AND($E$2=""),"",IF(VLOOKUP(B48,cook,11,0)=0,"",VLOOKUP(B48,cook,11,0))),"")</f>
        <v>12345678934</v>
      </c>
      <c r="N48" s="1054"/>
      <c r="O48" s="1055"/>
    </row>
    <row r="49" spans="2:15" ht="15.75">
      <c r="B49" s="563">
        <v>4</v>
      </c>
      <c r="C49" s="1060" t="str">
        <f>IFERROR(IF(AND($E$2=""),"",IF(VLOOKUP(B49,cook,3,0)=0,"",VLOOKUP(B49,cook,3,0))),"")</f>
        <v>D</v>
      </c>
      <c r="D49" s="1061"/>
      <c r="E49" s="1061"/>
      <c r="F49" s="1062"/>
      <c r="G49" s="1056" t="str">
        <f>IFERROR(IF(AND($E$2=""),"",IF(VLOOKUP(B49,cook,6,0)=0,"",VLOOKUP(B49,cook,6,0))),"")</f>
        <v>Female</v>
      </c>
      <c r="H49" s="1056"/>
      <c r="I49" s="1056" t="str">
        <f>IFERROR(IF(AND($E$2=""),"",IF(VLOOKUP(B49,cook,7,0)=0,"",VLOOKUP(B49,cook,7,0))),"")</f>
        <v>ST</v>
      </c>
      <c r="J49" s="1056"/>
      <c r="K49" s="543" t="str">
        <f>IFERROR(IF(AND($E$2=""),"",IF(VLOOKUP(B49,cook,9,0)=0,"",VLOOKUP(B49,cook,9,0))),"")</f>
        <v>BY CASH</v>
      </c>
      <c r="L49" s="544">
        <f>IFERROR(IF(AND($E$2=""),"",IF(VLOOKUP(B49,cook,10,0)=0,"",VLOOKUP(B49,cook,10,0))),"")</f>
        <v>2003</v>
      </c>
      <c r="M49" s="1054">
        <f>IFERROR(IF(AND($E$2=""),"",IF(VLOOKUP(B49,cook,11,0)=0,"",VLOOKUP(B49,cook,11,0))),"")</f>
        <v>12345678935</v>
      </c>
      <c r="N49" s="1054"/>
      <c r="O49" s="1055"/>
    </row>
    <row r="50" spans="2:15" ht="15.75">
      <c r="B50" s="563">
        <v>5</v>
      </c>
      <c r="C50" s="1060" t="str">
        <f>IFERROR(IF(AND($E$2=""),"",IF(VLOOKUP(B50,cook,3,0)=0,"",VLOOKUP(B50,cook,3,0))),"")</f>
        <v/>
      </c>
      <c r="D50" s="1061"/>
      <c r="E50" s="1061"/>
      <c r="F50" s="1062"/>
      <c r="G50" s="1056" t="str">
        <f>IFERROR(IF(AND($E$2=""),"",IF(VLOOKUP(B50,cook,6,0)=0,"",VLOOKUP(B50,cook,6,0))),"")</f>
        <v/>
      </c>
      <c r="H50" s="1056"/>
      <c r="I50" s="1056" t="str">
        <f>IFERROR(IF(AND($E$2=""),"",IF(VLOOKUP(B50,cook,7,0)=0,"",VLOOKUP(B50,cook,7,0))),"")</f>
        <v/>
      </c>
      <c r="J50" s="1056"/>
      <c r="K50" s="543" t="str">
        <f>IFERROR(IF(AND($E$2=""),"",IF(VLOOKUP(B50,cook,9,0)=0,"",VLOOKUP(B50,cook,9,0))),"")</f>
        <v/>
      </c>
      <c r="L50" s="544" t="str">
        <f>IFERROR(IF(AND($E$2=""),"",IF(VLOOKUP(B50,cook,10,0)=0,"",VLOOKUP(B50,cook,10,0))),"")</f>
        <v/>
      </c>
      <c r="M50" s="1054" t="str">
        <f>IFERROR(IF(AND($E$2=""),"",IF(VLOOKUP(B50,cook,11,0)=0,"",VLOOKUP(B50,cook,11,0))),"")</f>
        <v/>
      </c>
      <c r="N50" s="1054"/>
      <c r="O50" s="1055"/>
    </row>
    <row r="51" spans="2:15" ht="7.5" customHeight="1">
      <c r="B51" s="1150"/>
      <c r="C51" s="1151"/>
      <c r="D51" s="1151"/>
      <c r="E51" s="1151"/>
      <c r="F51" s="1151"/>
      <c r="G51" s="1151"/>
      <c r="H51" s="1151"/>
      <c r="I51" s="1151"/>
      <c r="J51" s="1151"/>
      <c r="K51" s="1151"/>
      <c r="L51" s="1151"/>
      <c r="M51" s="1151"/>
      <c r="N51" s="1151"/>
      <c r="O51" s="1152"/>
    </row>
    <row r="52" spans="2:15">
      <c r="B52" s="1029" t="s">
        <v>510</v>
      </c>
      <c r="C52" s="1030"/>
      <c r="D52" s="1030"/>
      <c r="E52" s="1030"/>
      <c r="F52" s="1030"/>
      <c r="G52" s="1165" t="s">
        <v>511</v>
      </c>
      <c r="H52" s="1165"/>
      <c r="I52" s="1030"/>
      <c r="J52" s="1030"/>
      <c r="K52" s="1030"/>
      <c r="L52" s="1030"/>
      <c r="M52" s="1030"/>
      <c r="N52" s="1030"/>
      <c r="O52" s="1031"/>
    </row>
    <row r="53" spans="2:15">
      <c r="B53" s="1153" t="s">
        <v>571</v>
      </c>
      <c r="C53" s="1154"/>
      <c r="D53" s="1154"/>
      <c r="E53" s="1154"/>
      <c r="F53" s="1155"/>
      <c r="G53" s="1156" t="s">
        <v>512</v>
      </c>
      <c r="H53" s="1157"/>
      <c r="I53" s="1158" t="s">
        <v>513</v>
      </c>
      <c r="J53" s="1052" t="s">
        <v>514</v>
      </c>
      <c r="K53" s="1052"/>
      <c r="L53" s="1159" t="s">
        <v>515</v>
      </c>
      <c r="M53" s="1159"/>
      <c r="N53" s="1159"/>
      <c r="O53" s="1160"/>
    </row>
    <row r="54" spans="2:15">
      <c r="B54" s="1122" t="s">
        <v>587</v>
      </c>
      <c r="C54" s="1123"/>
      <c r="D54" s="1123"/>
      <c r="E54" s="1123"/>
      <c r="F54" s="566"/>
      <c r="G54" s="1161" t="str">
        <f>E2</f>
        <v>July-2023</v>
      </c>
      <c r="H54" s="1162"/>
      <c r="I54" s="1158"/>
      <c r="J54" s="1052"/>
      <c r="K54" s="1052"/>
      <c r="L54" s="1159"/>
      <c r="M54" s="1159"/>
      <c r="N54" s="1159"/>
      <c r="O54" s="1160"/>
    </row>
    <row r="55" spans="2:15">
      <c r="B55" s="1122" t="s">
        <v>588</v>
      </c>
      <c r="C55" s="1123"/>
      <c r="D55" s="1123"/>
      <c r="E55" s="1123"/>
      <c r="F55" s="566"/>
      <c r="G55" s="1163" t="s">
        <v>516</v>
      </c>
      <c r="H55" s="1164"/>
      <c r="I55" s="1158"/>
      <c r="J55" s="1052"/>
      <c r="K55" s="1052"/>
      <c r="L55" s="1159"/>
      <c r="M55" s="1159"/>
      <c r="N55" s="1159"/>
      <c r="O55" s="1160"/>
    </row>
    <row r="56" spans="2:15">
      <c r="B56" s="1122" t="s">
        <v>589</v>
      </c>
      <c r="C56" s="1123"/>
      <c r="D56" s="1123"/>
      <c r="E56" s="1123"/>
      <c r="F56" s="567"/>
      <c r="G56" s="1146"/>
      <c r="H56" s="1146"/>
      <c r="I56" s="514"/>
      <c r="J56" s="1147">
        <f>SUM(G56:I56)</f>
        <v>0</v>
      </c>
      <c r="K56" s="1147"/>
      <c r="L56" s="1115" t="s">
        <v>517</v>
      </c>
      <c r="M56" s="1115"/>
      <c r="N56" s="1115"/>
      <c r="O56" s="1116"/>
    </row>
    <row r="57" spans="2:15">
      <c r="B57" s="1117" t="s">
        <v>518</v>
      </c>
      <c r="C57" s="1118"/>
      <c r="D57" s="1118"/>
      <c r="E57" s="1119"/>
      <c r="F57" s="546"/>
      <c r="G57" s="1120"/>
      <c r="H57" s="1120"/>
      <c r="I57" s="1120"/>
      <c r="J57" s="1120"/>
      <c r="K57" s="1120"/>
      <c r="L57" s="1120"/>
      <c r="M57" s="1120"/>
      <c r="N57" s="1120"/>
      <c r="O57" s="1121"/>
    </row>
    <row r="58" spans="2:15">
      <c r="B58" s="1122" t="s">
        <v>519</v>
      </c>
      <c r="C58" s="1123"/>
      <c r="D58" s="1123"/>
      <c r="E58" s="1123"/>
      <c r="F58" s="546"/>
      <c r="G58" s="1120"/>
      <c r="H58" s="1120"/>
      <c r="I58" s="1120"/>
      <c r="J58" s="1120"/>
      <c r="K58" s="1120"/>
      <c r="L58" s="1120"/>
      <c r="M58" s="1120"/>
      <c r="N58" s="1120"/>
      <c r="O58" s="1121"/>
    </row>
    <row r="59" spans="2:15">
      <c r="B59" s="1124" t="s">
        <v>565</v>
      </c>
      <c r="C59" s="1125"/>
      <c r="D59" s="1125"/>
      <c r="E59" s="1125"/>
      <c r="F59" s="1125"/>
      <c r="G59" s="1125"/>
      <c r="H59" s="1125"/>
      <c r="I59" s="1125"/>
      <c r="J59" s="1125"/>
      <c r="K59" s="1125"/>
      <c r="L59" s="1126"/>
      <c r="M59" s="1127" t="s">
        <v>520</v>
      </c>
      <c r="N59" s="1127"/>
      <c r="O59" s="1128"/>
    </row>
    <row r="60" spans="2:15" ht="31.5" customHeight="1">
      <c r="B60" s="1129" t="s">
        <v>566</v>
      </c>
      <c r="C60" s="1130"/>
      <c r="D60" s="1130"/>
      <c r="E60" s="1130"/>
      <c r="F60" s="1130"/>
      <c r="G60" s="1130"/>
      <c r="H60" s="1130"/>
      <c r="I60" s="1130"/>
      <c r="J60" s="1130"/>
      <c r="K60" s="1130"/>
      <c r="L60" s="1131"/>
      <c r="M60" s="1132" t="str">
        <f>CONCATENATE('Master Data'!D9,"  ","(","Mob.No.-",'Master Data'!D10,")")</f>
        <v>Sampat Raj  (Mob.No.-9602692896)</v>
      </c>
      <c r="N60" s="1133"/>
      <c r="O60" s="1134"/>
    </row>
    <row r="61" spans="2:15">
      <c r="B61" s="1135" t="str">
        <f>CONCATENATE("3. प्रमाणित किया जाता है कि लगाये गए कुक कम हेल्पर की संख्या"," -  ",B21)</f>
        <v>3. प्रमाणित किया जाता है कि लगाये गए कुक कम हेल्पर की संख्या -  4</v>
      </c>
      <c r="C61" s="1136"/>
      <c r="D61" s="1136"/>
      <c r="E61" s="1136"/>
      <c r="F61" s="1136"/>
      <c r="G61" s="553" t="s">
        <v>521</v>
      </c>
      <c r="H61" s="548" t="s">
        <v>522</v>
      </c>
      <c r="I61" s="1136" t="s">
        <v>574</v>
      </c>
      <c r="J61" s="1136"/>
      <c r="K61" s="1136"/>
      <c r="L61" s="1136"/>
      <c r="M61" s="1127" t="s">
        <v>523</v>
      </c>
      <c r="N61" s="1127"/>
      <c r="O61" s="1128"/>
    </row>
    <row r="62" spans="2:15">
      <c r="B62" s="1138" t="s">
        <v>575</v>
      </c>
      <c r="C62" s="1139"/>
      <c r="D62" s="1139"/>
      <c r="E62" s="1139"/>
      <c r="F62" s="1139"/>
      <c r="G62" s="1139"/>
      <c r="H62" s="549">
        <f>G30</f>
        <v>0</v>
      </c>
      <c r="I62" s="1140" t="s">
        <v>524</v>
      </c>
      <c r="J62" s="1140"/>
      <c r="K62" s="1140"/>
      <c r="L62" s="1141"/>
      <c r="M62" s="1137"/>
      <c r="N62" s="1127"/>
      <c r="O62" s="1128"/>
    </row>
    <row r="63" spans="2:15">
      <c r="B63" s="1142" t="s">
        <v>573</v>
      </c>
      <c r="C63" s="1143"/>
      <c r="D63" s="1143"/>
      <c r="E63" s="1143"/>
      <c r="F63" s="1143"/>
      <c r="G63" s="1143"/>
      <c r="H63" s="1143"/>
      <c r="I63" s="1143"/>
      <c r="J63" s="1143"/>
      <c r="K63" s="1143"/>
      <c r="L63" s="554"/>
      <c r="M63" s="1127"/>
      <c r="N63" s="1127"/>
      <c r="O63" s="1128"/>
    </row>
    <row r="64" spans="2:15">
      <c r="B64" s="1138" t="s">
        <v>576</v>
      </c>
      <c r="C64" s="1140"/>
      <c r="D64" s="1140"/>
      <c r="E64" s="1140"/>
      <c r="F64" s="1140"/>
      <c r="G64" s="1140"/>
      <c r="H64" s="1140"/>
      <c r="I64" s="550">
        <f>H30</f>
        <v>0</v>
      </c>
      <c r="J64" s="551" t="s">
        <v>577</v>
      </c>
      <c r="K64" s="550">
        <f>H31</f>
        <v>0</v>
      </c>
      <c r="L64" s="552" t="s">
        <v>578</v>
      </c>
      <c r="M64" s="1137"/>
      <c r="N64" s="1127"/>
      <c r="O64" s="1128"/>
    </row>
    <row r="65" spans="2:15">
      <c r="B65" s="1144" t="s">
        <v>579</v>
      </c>
      <c r="C65" s="1145"/>
      <c r="D65" s="1145"/>
      <c r="E65" s="1145"/>
      <c r="F65" s="1145"/>
      <c r="G65" s="1145"/>
      <c r="H65" s="555"/>
      <c r="I65" s="556" t="s">
        <v>416</v>
      </c>
      <c r="J65" s="555"/>
      <c r="K65" s="1148"/>
      <c r="L65" s="1149"/>
      <c r="M65" s="1127"/>
      <c r="N65" s="1127"/>
      <c r="O65" s="1128"/>
    </row>
    <row r="66" spans="2:15" ht="41.25" customHeight="1" thickBot="1">
      <c r="B66" s="1112" t="s">
        <v>572</v>
      </c>
      <c r="C66" s="1113"/>
      <c r="D66" s="1113"/>
      <c r="E66" s="1113"/>
      <c r="F66" s="1113"/>
      <c r="G66" s="1113"/>
      <c r="H66" s="1113"/>
      <c r="I66" s="1113"/>
      <c r="J66" s="1113"/>
      <c r="K66" s="1113"/>
      <c r="L66" s="1113"/>
      <c r="M66" s="1113"/>
      <c r="N66" s="1113"/>
      <c r="O66" s="1114"/>
    </row>
  </sheetData>
  <sheetProtection password="EFD1" sheet="1" objects="1" scenarios="1" formatColumns="0" formatRows="0"/>
  <mergeCells count="192">
    <mergeCell ref="M46:O46"/>
    <mergeCell ref="G50:H50"/>
    <mergeCell ref="B56:E56"/>
    <mergeCell ref="G56:H56"/>
    <mergeCell ref="J56:K56"/>
    <mergeCell ref="K65:L65"/>
    <mergeCell ref="G48:H48"/>
    <mergeCell ref="B51:O51"/>
    <mergeCell ref="B53:F53"/>
    <mergeCell ref="G53:H53"/>
    <mergeCell ref="I53:I55"/>
    <mergeCell ref="J53:K55"/>
    <mergeCell ref="L53:O55"/>
    <mergeCell ref="B54:E54"/>
    <mergeCell ref="G54:H54"/>
    <mergeCell ref="B55:E55"/>
    <mergeCell ref="G55:H55"/>
    <mergeCell ref="B52:F52"/>
    <mergeCell ref="G52:O52"/>
    <mergeCell ref="B36:B37"/>
    <mergeCell ref="N36:O36"/>
    <mergeCell ref="N37:O37"/>
    <mergeCell ref="I37:J37"/>
    <mergeCell ref="I36:J36"/>
    <mergeCell ref="D43:E43"/>
    <mergeCell ref="H43:I43"/>
    <mergeCell ref="B66:O66"/>
    <mergeCell ref="L56:O56"/>
    <mergeCell ref="B57:E57"/>
    <mergeCell ref="G57:O58"/>
    <mergeCell ref="B58:E58"/>
    <mergeCell ref="B59:L59"/>
    <mergeCell ref="M59:O59"/>
    <mergeCell ref="B60:L60"/>
    <mergeCell ref="M60:O60"/>
    <mergeCell ref="B61:F61"/>
    <mergeCell ref="I61:L61"/>
    <mergeCell ref="M61:O65"/>
    <mergeCell ref="B62:G62"/>
    <mergeCell ref="I62:L62"/>
    <mergeCell ref="B63:K63"/>
    <mergeCell ref="B64:H64"/>
    <mergeCell ref="B65:G65"/>
    <mergeCell ref="B15:C15"/>
    <mergeCell ref="I15:J15"/>
    <mergeCell ref="B16:C16"/>
    <mergeCell ref="I16:J16"/>
    <mergeCell ref="B17:O17"/>
    <mergeCell ref="B18:C19"/>
    <mergeCell ref="D18:E19"/>
    <mergeCell ref="F18:G19"/>
    <mergeCell ref="H18:H19"/>
    <mergeCell ref="I18:J19"/>
    <mergeCell ref="K18:M19"/>
    <mergeCell ref="N18:O19"/>
    <mergeCell ref="D11:F11"/>
    <mergeCell ref="B12:E12"/>
    <mergeCell ref="H12:O12"/>
    <mergeCell ref="B13:C14"/>
    <mergeCell ref="D13:D14"/>
    <mergeCell ref="E13:E14"/>
    <mergeCell ref="F13:F14"/>
    <mergeCell ref="G13:G14"/>
    <mergeCell ref="H13:H14"/>
    <mergeCell ref="I13:J14"/>
    <mergeCell ref="K13:K14"/>
    <mergeCell ref="L13:L14"/>
    <mergeCell ref="M13:M14"/>
    <mergeCell ref="N13:N14"/>
    <mergeCell ref="O13:O14"/>
    <mergeCell ref="F12:G12"/>
    <mergeCell ref="B10:B11"/>
    <mergeCell ref="D10:F10"/>
    <mergeCell ref="G11:J11"/>
    <mergeCell ref="K10:O10"/>
    <mergeCell ref="K11:O11"/>
    <mergeCell ref="G10:J10"/>
    <mergeCell ref="B38:O38"/>
    <mergeCell ref="K39:M39"/>
    <mergeCell ref="N39:O39"/>
    <mergeCell ref="K40:M40"/>
    <mergeCell ref="N40:O40"/>
    <mergeCell ref="K41:M41"/>
    <mergeCell ref="N41:O41"/>
    <mergeCell ref="K42:M42"/>
    <mergeCell ref="N42:O42"/>
    <mergeCell ref="B39:E40"/>
    <mergeCell ref="B41:B42"/>
    <mergeCell ref="C41:C42"/>
    <mergeCell ref="D41:E42"/>
    <mergeCell ref="F41:F42"/>
    <mergeCell ref="G41:G42"/>
    <mergeCell ref="H41:I42"/>
    <mergeCell ref="J39:J42"/>
    <mergeCell ref="F39:I40"/>
    <mergeCell ref="K43:M43"/>
    <mergeCell ref="N43:O43"/>
    <mergeCell ref="B44:O44"/>
    <mergeCell ref="M45:O45"/>
    <mergeCell ref="M47:O47"/>
    <mergeCell ref="M48:O48"/>
    <mergeCell ref="M49:O49"/>
    <mergeCell ref="M50:O50"/>
    <mergeCell ref="I48:J48"/>
    <mergeCell ref="I49:J49"/>
    <mergeCell ref="I50:J50"/>
    <mergeCell ref="C45:F45"/>
    <mergeCell ref="C46:F46"/>
    <mergeCell ref="C47:F47"/>
    <mergeCell ref="C48:F48"/>
    <mergeCell ref="C49:F49"/>
    <mergeCell ref="C50:F50"/>
    <mergeCell ref="I45:J45"/>
    <mergeCell ref="I46:J46"/>
    <mergeCell ref="I47:J47"/>
    <mergeCell ref="G46:H46"/>
    <mergeCell ref="G45:H45"/>
    <mergeCell ref="G49:H49"/>
    <mergeCell ref="G47:H47"/>
    <mergeCell ref="I34:J34"/>
    <mergeCell ref="N33:O33"/>
    <mergeCell ref="I35:J35"/>
    <mergeCell ref="N34:O34"/>
    <mergeCell ref="N35:O35"/>
    <mergeCell ref="I30:J30"/>
    <mergeCell ref="N29:O29"/>
    <mergeCell ref="B30:B31"/>
    <mergeCell ref="I31:J31"/>
    <mergeCell ref="N30:O30"/>
    <mergeCell ref="I32:J32"/>
    <mergeCell ref="N31:O31"/>
    <mergeCell ref="I33:J33"/>
    <mergeCell ref="N32:O32"/>
    <mergeCell ref="I28:J28"/>
    <mergeCell ref="N27:O27"/>
    <mergeCell ref="I29:J29"/>
    <mergeCell ref="N28:O28"/>
    <mergeCell ref="I26:J26"/>
    <mergeCell ref="N25:O25"/>
    <mergeCell ref="I27:J27"/>
    <mergeCell ref="N26:O26"/>
    <mergeCell ref="B22:O22"/>
    <mergeCell ref="B23:B24"/>
    <mergeCell ref="C23:C24"/>
    <mergeCell ref="F23:F24"/>
    <mergeCell ref="G23:G24"/>
    <mergeCell ref="H23:H24"/>
    <mergeCell ref="L23:L24"/>
    <mergeCell ref="M23:M24"/>
    <mergeCell ref="N23:O24"/>
    <mergeCell ref="I23:J24"/>
    <mergeCell ref="I25:J25"/>
    <mergeCell ref="B21:C21"/>
    <mergeCell ref="D21:E21"/>
    <mergeCell ref="F21:G21"/>
    <mergeCell ref="I21:J21"/>
    <mergeCell ref="K21:M21"/>
    <mergeCell ref="N21:O21"/>
    <mergeCell ref="B20:C20"/>
    <mergeCell ref="D20:E20"/>
    <mergeCell ref="F20:G20"/>
    <mergeCell ref="I20:J20"/>
    <mergeCell ref="K20:M20"/>
    <mergeCell ref="N20:O20"/>
    <mergeCell ref="B2:D2"/>
    <mergeCell ref="E2:F2"/>
    <mergeCell ref="G2:O2"/>
    <mergeCell ref="B3:O3"/>
    <mergeCell ref="B4:C4"/>
    <mergeCell ref="D4:F4"/>
    <mergeCell ref="G4:J4"/>
    <mergeCell ref="G5:J5"/>
    <mergeCell ref="G6:J6"/>
    <mergeCell ref="K4:O4"/>
    <mergeCell ref="K5:O5"/>
    <mergeCell ref="K6:O6"/>
    <mergeCell ref="K7:O7"/>
    <mergeCell ref="B5:C5"/>
    <mergeCell ref="D5:F5"/>
    <mergeCell ref="B6:C6"/>
    <mergeCell ref="D6:F6"/>
    <mergeCell ref="B7:C7"/>
    <mergeCell ref="D9:F9"/>
    <mergeCell ref="G7:J7"/>
    <mergeCell ref="G9:J9"/>
    <mergeCell ref="D7:F7"/>
    <mergeCell ref="K9:O9"/>
    <mergeCell ref="B9:C9"/>
    <mergeCell ref="B8:C8"/>
    <mergeCell ref="D8:F8"/>
    <mergeCell ref="G8:J8"/>
    <mergeCell ref="K8:O8"/>
  </mergeCells>
  <conditionalFormatting sqref="G56:K56 B46:B51 G46:I50 K46:K50 G47:L50 F54:F58">
    <cfRule type="cellIs" dxfId="61" priority="1" operator="equal">
      <formula>0</formula>
    </cfRule>
  </conditionalFormatting>
  <pageMargins left="0.4" right="0.3" top="0.3" bottom="0.3" header="0.3" footer="0.3"/>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Instruction</vt:lpstr>
      <vt:lpstr>Master Data</vt:lpstr>
      <vt:lpstr>Att. Dairy</vt:lpstr>
      <vt:lpstr>Opening Balance</vt:lpstr>
      <vt:lpstr>Sheet1</vt:lpstr>
      <vt:lpstr>PS Balance Sheet</vt:lpstr>
      <vt:lpstr>UPS Balance Sheet</vt:lpstr>
      <vt:lpstr>MDM Dak</vt:lpstr>
      <vt:lpstr>MPR</vt:lpstr>
      <vt:lpstr>UC</vt:lpstr>
      <vt:lpstr>Milk Distri.</vt:lpstr>
      <vt:lpstr>Milk Stock-UC</vt:lpstr>
      <vt:lpstr>Stock Reg.</vt:lpstr>
      <vt:lpstr>MDM Yearly Report</vt:lpstr>
      <vt:lpstr>MDM Yearly UC</vt:lpstr>
      <vt:lpstr>Estimate Bill</vt:lpstr>
      <vt:lpstr>cook</vt:lpstr>
      <vt:lpstr>milkuc</vt:lpstr>
      <vt:lpstr>Month</vt:lpstr>
      <vt:lpstr>'Estimate Bill'!Print_Area</vt:lpstr>
      <vt:lpstr>'MDM Dak'!Print_Area</vt:lpstr>
      <vt:lpstr>'MDM Yearly Report'!Print_Area</vt:lpstr>
      <vt:lpstr>'MDM Yearly UC'!Print_Area</vt:lpstr>
      <vt:lpstr>'Milk Distri.'!Print_Area</vt:lpstr>
      <vt:lpstr>'Milk Stock-UC'!Print_Area</vt:lpstr>
      <vt:lpstr>MPR!Print_Area</vt:lpstr>
      <vt:lpstr>'PS Balance Sheet'!Print_Area</vt:lpstr>
      <vt:lpstr>'Stock Reg.'!Print_Area</vt:lpstr>
      <vt:lpstr>UC!Print_Area</vt:lpstr>
      <vt:lpstr>'UPS Balance Sheet'!Print_Area</vt:lpstr>
      <vt:lpstr>psbalance</vt:lpstr>
      <vt:lpstr>upsbalance</vt:lpstr>
      <vt:lpstr>yearly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2023-06-20T18:17:00Z</dcterms:modified>
</cp:coreProperties>
</file>